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data" ContentType="application/vnd.openxmlformats-officedocument.model+data"/>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comments4.xml" ContentType="application/vnd.openxmlformats-officedocument.spreadsheetml.comments+xml"/>
  <Override PartName="/xl/drawings/drawing1.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customXml/itemProps2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D:\Work\Downloads\2021 budget\"/>
    </mc:Choice>
  </mc:AlternateContent>
  <bookViews>
    <workbookView xWindow="0" yWindow="0" windowWidth="28770" windowHeight="13320" tabRatio="860" firstSheet="9" activeTab="9"/>
  </bookViews>
  <sheets>
    <sheet name="Budget incl CF" sheetId="25" state="hidden" r:id="rId1"/>
    <sheet name="Reductions" sheetId="27" state="hidden" r:id="rId2"/>
    <sheet name="progam with lead names" sheetId="21" state="hidden" r:id="rId3"/>
    <sheet name="Budget comparison" sheetId="18" state="hidden" r:id="rId4"/>
    <sheet name="Data Sheet" sheetId="6" state="hidden" r:id="rId5"/>
    <sheet name="2020 program vs2021 program" sheetId="22" state="hidden" r:id="rId6"/>
    <sheet name="Project_Data" sheetId="1" state="hidden" r:id="rId7"/>
    <sheet name="database" sheetId="10" state="hidden" r:id="rId8"/>
    <sheet name="Sheet2" sheetId="33" state="hidden" r:id="rId9"/>
    <sheet name="10 Year Program" sheetId="13" r:id="rId10"/>
    <sheet name="10 Year Program-Reserve" sheetId="31" r:id="rId11"/>
    <sheet name="operating impact" sheetId="17"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s>
  <definedNames>
    <definedName name="__abc1" localSheetId="10" hidden="1">#REF!</definedName>
    <definedName name="__abc1" localSheetId="1" hidden="1">#REF!</definedName>
    <definedName name="__abc1" hidden="1">#REF!</definedName>
    <definedName name="__EMS2010" localSheetId="10">'[1]Detailed Worksheet'!#REF!</definedName>
    <definedName name="__EMS2010" localSheetId="0">'[1]Detailed Worksheet'!#REF!</definedName>
    <definedName name="__EMS2010">'[1]Detailed Worksheet'!#REF!</definedName>
    <definedName name="__PH3601" localSheetId="10">#REF!</definedName>
    <definedName name="__PH3601" localSheetId="0">#REF!</definedName>
    <definedName name="__PH3601">#REF!</definedName>
    <definedName name="__PH36012">[2]PH3601!$A$1</definedName>
    <definedName name="__PH4042" localSheetId="10">#REF!</definedName>
    <definedName name="__PH4042" localSheetId="0">#REF!</definedName>
    <definedName name="__PH4042">#REF!</definedName>
    <definedName name="__PH40420">[2]PH4042!$K$4</definedName>
    <definedName name="_2014" localSheetId="10">#REF!</definedName>
    <definedName name="_2014" localSheetId="0">#REF!</definedName>
    <definedName name="_2014">#REF!</definedName>
    <definedName name="_abc1" localSheetId="10" hidden="1">#REF!</definedName>
    <definedName name="_abc1" localSheetId="1" hidden="1">#REF!</definedName>
    <definedName name="_abc1" hidden="1">#REF!</definedName>
    <definedName name="_EMS2010" localSheetId="10">'[1]Detailed Worksheet'!#REF!</definedName>
    <definedName name="_EMS2010" localSheetId="0">'[1]Detailed Worksheet'!#REF!</definedName>
    <definedName name="_EMS2010">'[1]Detailed Worksheet'!#REF!</definedName>
    <definedName name="_Fill" localSheetId="10" hidden="1">'[3]Cost Estimate'!#REF!</definedName>
    <definedName name="_Fill" localSheetId="5" hidden="1">'[3]Cost Estimate'!#REF!</definedName>
    <definedName name="_Fill" localSheetId="0" hidden="1">'[3]Cost Estimate'!#REF!</definedName>
    <definedName name="_Fill" localSheetId="2" hidden="1">'[3]Cost Estimate'!#REF!</definedName>
    <definedName name="_Fill" hidden="1">'[3]Cost Estimate'!#REF!</definedName>
    <definedName name="_Key1" localSheetId="10" hidden="1">#REF!</definedName>
    <definedName name="_Key1" localSheetId="5" hidden="1">#REF!</definedName>
    <definedName name="_Key1" localSheetId="0" hidden="1">#REF!</definedName>
    <definedName name="_Key1" localSheetId="2" hidden="1">#REF!</definedName>
    <definedName name="_Key1" localSheetId="1" hidden="1">#REF!</definedName>
    <definedName name="_Key1" hidden="1">#REF!</definedName>
    <definedName name="_Key2" localSheetId="10" hidden="1">#REF!</definedName>
    <definedName name="_Key2" localSheetId="5" hidden="1">#REF!</definedName>
    <definedName name="_Key2" localSheetId="0" hidden="1">#REF!</definedName>
    <definedName name="_Key2" localSheetId="2" hidden="1">#REF!</definedName>
    <definedName name="_Key2" localSheetId="1" hidden="1">#REF!</definedName>
    <definedName name="_Key2" hidden="1">#REF!</definedName>
    <definedName name="_MC2001" localSheetId="10" hidden="1">#REF!</definedName>
    <definedName name="_MC2001" localSheetId="5" hidden="1">#REF!</definedName>
    <definedName name="_MC2001" localSheetId="0" hidden="1">#REF!</definedName>
    <definedName name="_MC2001" localSheetId="2" hidden="1">#REF!</definedName>
    <definedName name="_MC2001" hidden="1">#REF!</definedName>
    <definedName name="_MC201" localSheetId="10" hidden="1">#REF!</definedName>
    <definedName name="_MC201" localSheetId="5" hidden="1">#REF!</definedName>
    <definedName name="_MC201" localSheetId="0" hidden="1">#REF!</definedName>
    <definedName name="_MC201" localSheetId="2" hidden="1">#REF!</definedName>
    <definedName name="_MC201" hidden="1">#REF!</definedName>
    <definedName name="_new2" localSheetId="10" hidden="1">#REF!</definedName>
    <definedName name="_new2" localSheetId="1" hidden="1">#REF!</definedName>
    <definedName name="_new2" hidden="1">#REF!</definedName>
    <definedName name="_Order1" hidden="1">255</definedName>
    <definedName name="_Order2" hidden="1">255</definedName>
    <definedName name="_PH3601" localSheetId="10">#REF!</definedName>
    <definedName name="_PH3601" localSheetId="0">#REF!</definedName>
    <definedName name="_PH3601">#REF!</definedName>
    <definedName name="_PH36012">[2]PH3601!$A$1</definedName>
    <definedName name="_PH4042" localSheetId="10">#REF!</definedName>
    <definedName name="_PH4042" localSheetId="0">#REF!</definedName>
    <definedName name="_PH4042">#REF!</definedName>
    <definedName name="_PH40420">[2]PH4042!$K$4</definedName>
    <definedName name="_Sort" localSheetId="10" hidden="1">#REF!</definedName>
    <definedName name="_Sort" localSheetId="5" hidden="1">#REF!</definedName>
    <definedName name="_Sort" localSheetId="0" hidden="1">#REF!</definedName>
    <definedName name="_Sort" localSheetId="2" hidden="1">#REF!</definedName>
    <definedName name="_Sort" localSheetId="1" hidden="1">#REF!</definedName>
    <definedName name="_Sort" hidden="1">#REF!</definedName>
    <definedName name="_Table1_In1" localSheetId="10" hidden="1">#REF!</definedName>
    <definedName name="_Table1_In1" localSheetId="5" hidden="1">#REF!</definedName>
    <definedName name="_Table1_In1" localSheetId="0" hidden="1">#REF!</definedName>
    <definedName name="_Table1_In1" localSheetId="2" hidden="1">#REF!</definedName>
    <definedName name="_Table1_In1" localSheetId="1" hidden="1">#REF!</definedName>
    <definedName name="_Table1_In1" hidden="1">#REF!</definedName>
    <definedName name="_Table1_Out" localSheetId="10" hidden="1">#REF!</definedName>
    <definedName name="_Table1_Out" localSheetId="5" hidden="1">#REF!</definedName>
    <definedName name="_Table1_Out" localSheetId="0" hidden="1">#REF!</definedName>
    <definedName name="_Table1_Out" localSheetId="2" hidden="1">#REF!</definedName>
    <definedName name="_Table1_Out" localSheetId="1" hidden="1">#REF!</definedName>
    <definedName name="_Table1_Out" hidden="1">#REF!</definedName>
    <definedName name="_xlcn.LinkedTable_Table11" hidden="1">Project_Data[]</definedName>
    <definedName name="_xlcn.WorksheetConnection_Capital.xlsxTable21" hidden="1">_xlnm.Database</definedName>
    <definedName name="a" localSheetId="10">#REF!</definedName>
    <definedName name="a" localSheetId="0">#REF!</definedName>
    <definedName name="a">#REF!</definedName>
    <definedName name="aa" localSheetId="10" hidden="1">'[4]Table2 Serv Levels'!#REF!</definedName>
    <definedName name="aa" localSheetId="5" hidden="1">'[4]Table2 Serv Levels'!#REF!</definedName>
    <definedName name="aa" localSheetId="0" hidden="1">'[4]Table2 Serv Levels'!#REF!</definedName>
    <definedName name="aa" localSheetId="2" hidden="1">'[4]Table2 Serv Levels'!#REF!</definedName>
    <definedName name="aa" localSheetId="1" hidden="1">#REF!</definedName>
    <definedName name="aa" hidden="1">'[4]Table2 Serv Levels'!#REF!</definedName>
    <definedName name="abc" localSheetId="10" hidden="1">#REF!</definedName>
    <definedName name="abc" localSheetId="1" hidden="1">#REF!</definedName>
    <definedName name="abc" hidden="1">#REF!</definedName>
    <definedName name="accountnames">[5]parameters!$Q$2:$R$307</definedName>
    <definedName name="ACT">[6]SAP!$E$1:$E$65536</definedName>
    <definedName name="Active">[7]Code!$Q$3:$Q$5</definedName>
    <definedName name="activecostcenters" localSheetId="10">#REF!</definedName>
    <definedName name="activecostcenters" localSheetId="0">#REF!</definedName>
    <definedName name="activecostcenters">#REF!</definedName>
    <definedName name="Activities" localSheetId="10">#REF!</definedName>
    <definedName name="Activities" localSheetId="0">#REF!</definedName>
    <definedName name="Activities">#REF!</definedName>
    <definedName name="activitiess" localSheetId="10">#REF!</definedName>
    <definedName name="activitiess" localSheetId="0">#REF!</definedName>
    <definedName name="activitiess">#REF!</definedName>
    <definedName name="Activity">[8]Code!$C$2:$C$7</definedName>
    <definedName name="Additive">[7]Code!$AC$3:$AC$4</definedName>
    <definedName name="afasdfadf" localSheetId="10">#REF!</definedName>
    <definedName name="afasdfadf" localSheetId="0">#REF!</definedName>
    <definedName name="afasdfadf">#REF!</definedName>
    <definedName name="ANN">[6]SAP!$J$1:$J$65536</definedName>
    <definedName name="AppxCrange">'[9]OBLIG - App C'!$D$10:$AC$243</definedName>
    <definedName name="AS2DocOpenMode" hidden="1">"AS2DocumentEdit"</definedName>
    <definedName name="AS2NamedRange" hidden="1">2</definedName>
    <definedName name="b" localSheetId="10">#REF!</definedName>
    <definedName name="b" localSheetId="0">#REF!</definedName>
    <definedName name="b">#REF!</definedName>
    <definedName name="bc" localSheetId="10">#REF!</definedName>
    <definedName name="bc" localSheetId="0">#REF!</definedName>
    <definedName name="bc">#REF!</definedName>
    <definedName name="benefits" localSheetId="10">#REF!</definedName>
    <definedName name="benefits" localSheetId="0">#REF!</definedName>
    <definedName name="benefits">#REF!</definedName>
    <definedName name="block" localSheetId="10">[10]Mgr!#REF!</definedName>
    <definedName name="block" localSheetId="0">[10]Mgr!#REF!</definedName>
    <definedName name="block">[10]Mgr!#REF!</definedName>
    <definedName name="Bridging_Strategy" localSheetId="10">'[11]2018_2020_Data'!#REF!</definedName>
    <definedName name="Bridging_Strategy" localSheetId="0">'[11]2018_2020_Data'!#REF!</definedName>
    <definedName name="Bridging_Strategy">'[11]2018_2020_Data'!#REF!</definedName>
    <definedName name="capital" localSheetId="10">#REF!</definedName>
    <definedName name="capital" localSheetId="0">#REF!</definedName>
    <definedName name="capital">#REF!</definedName>
    <definedName name="CapitalLookup" localSheetId="10">'[1]Detailed Worksheet'!#REF!</definedName>
    <definedName name="CapitalLookup" localSheetId="0">'[1]Detailed Worksheet'!#REF!</definedName>
    <definedName name="CapitalLookup">'[1]Detailed Worksheet'!#REF!</definedName>
    <definedName name="CapitalLookup2" localSheetId="10">#REF!</definedName>
    <definedName name="CapitalLookup2" localSheetId="0">#REF!</definedName>
    <definedName name="CapitalLookup2">#REF!</definedName>
    <definedName name="carryforward" localSheetId="10">#REF!</definedName>
    <definedName name="carryforward" localSheetId="0">#REF!</definedName>
    <definedName name="carryforward">#REF!</definedName>
    <definedName name="cc">[12]Table!$A$26:$K$591</definedName>
    <definedName name="CCC">[6]SAP!$A$1:$A$65536</definedName>
    <definedName name="ce" localSheetId="10">#REF!</definedName>
    <definedName name="ce" localSheetId="0">#REF!</definedName>
    <definedName name="ce">#REF!</definedName>
    <definedName name="CE??" localSheetId="10">#REF!</definedName>
    <definedName name="CE??" localSheetId="0">#REF!</definedName>
    <definedName name="CE??">#REF!</definedName>
    <definedName name="CE???" localSheetId="10">#REF!</definedName>
    <definedName name="CE???" localSheetId="0">#REF!</definedName>
    <definedName name="CE???">#REF!</definedName>
    <definedName name="CEC">[6]SAP!$P$1:$P$65536</definedName>
    <definedName name="CF" localSheetId="10">#REF!</definedName>
    <definedName name="CF" localSheetId="0">#REF!</definedName>
    <definedName name="CF">#REF!</definedName>
    <definedName name="chart" localSheetId="10">#REF!</definedName>
    <definedName name="chart" localSheetId="0">#REF!</definedName>
    <definedName name="chart">#REF!</definedName>
    <definedName name="Choose_Program_Name__use_drop_down_list_">'[13]App 1'!$C$195:$C$231</definedName>
    <definedName name="ChtColumnSeries" localSheetId="10">OFFSET([14]AllProjects!$B$3,0,MATCH(1,([14]Dashboard!$E$11=[14]AllProjects!$B$3:$B$254)*([14]Dashboard!$H$11=[14]AllProjects!#REF!),0),1,6)</definedName>
    <definedName name="ChtColumnSeries" localSheetId="0">OFFSET([14]AllProjects!$B$3,0,MATCH(1,([14]Dashboard!$E$11=[14]AllProjects!$B$3:$B$254)*([14]Dashboard!$H$11=[14]AllProjects!#REF!),0),1,6)</definedName>
    <definedName name="ChtColumnSeries">OFFSET([14]AllProjects!$B$3,0,MATCH(1,([14]Dashboard!$E$11=[14]AllProjects!$B$3:$B$254)*([14]Dashboard!$H$11=[14]AllProjects!#REF!),0),1,6)</definedName>
    <definedName name="City">[15]Data!$B$3:$B$81</definedName>
    <definedName name="Classifications">[16]Variable!$B$16:$B$20</definedName>
    <definedName name="cmp_fam_mgt" localSheetId="10">#REF!</definedName>
    <definedName name="cmp_fam_mgt" localSheetId="0">#REF!</definedName>
    <definedName name="cmp_fam_mgt">#REF!</definedName>
    <definedName name="cmp_fam_union" localSheetId="10">#REF!</definedName>
    <definedName name="cmp_fam_union" localSheetId="0">#REF!</definedName>
    <definedName name="cmp_fam_union">#REF!</definedName>
    <definedName name="cmp_sgl_mgt" localSheetId="10">#REF!</definedName>
    <definedName name="cmp_sgl_mgt" localSheetId="0">#REF!</definedName>
    <definedName name="cmp_sgl_mgt">#REF!</definedName>
    <definedName name="cmp_sgl_union" localSheetId="10">#REF!</definedName>
    <definedName name="cmp_sgl_union" localSheetId="0">#REF!</definedName>
    <definedName name="cmp_sgl_union">#REF!</definedName>
    <definedName name="COM">[6]SAP!$F$1:$F$65536</definedName>
    <definedName name="Cost_Centre" localSheetId="10">#REF!</definedName>
    <definedName name="Cost_Centre" localSheetId="0">#REF!</definedName>
    <definedName name="Cost_Centre">#REF!</definedName>
    <definedName name="costc">[17]Table!$A$23:$K$568</definedName>
    <definedName name="costcenters" localSheetId="10">#REF!</definedName>
    <definedName name="costcenters" localSheetId="0">#REF!</definedName>
    <definedName name="costcenters">#REF!</definedName>
    <definedName name="CostCentre">'[16]Cost Centre'!$B$2:$B$209</definedName>
    <definedName name="cpp" localSheetId="10">#REF!</definedName>
    <definedName name="cpp" localSheetId="0">#REF!</definedName>
    <definedName name="cpp">#REF!</definedName>
    <definedName name="cpp_basic_exemption" localSheetId="10">#REF!</definedName>
    <definedName name="cpp_basic_exemption" localSheetId="0">#REF!</definedName>
    <definedName name="cpp_basic_exemption">#REF!</definedName>
    <definedName name="cpp_max_contrib" localSheetId="10">#REF!</definedName>
    <definedName name="cpp_max_contrib" localSheetId="0">#REF!</definedName>
    <definedName name="cpp_max_contrib">#REF!</definedName>
    <definedName name="ct.1">[6]SAP!$Q$1:$Q$65536</definedName>
    <definedName name="ct.2">[6]SAP!$R$1:$R$65536</definedName>
    <definedName name="ct.2v">[6]SAP!$V$2:$W$15</definedName>
    <definedName name="ct.3">[6]SAP!$S$1:$S$65536</definedName>
    <definedName name="d" localSheetId="10">#REF!</definedName>
    <definedName name="d" localSheetId="0">#REF!</definedName>
    <definedName name="d">#REF!</definedName>
    <definedName name="data" localSheetId="10">#REF!</definedName>
    <definedName name="data" localSheetId="0">#REF!</definedName>
    <definedName name="data">#REF!</definedName>
    <definedName name="DATA1" localSheetId="10">#REF!</definedName>
    <definedName name="DATA1" localSheetId="0">#REF!</definedName>
    <definedName name="DATA1">#REF!</definedName>
    <definedName name="DATA10" localSheetId="10">#REF!</definedName>
    <definedName name="DATA10" localSheetId="0">#REF!</definedName>
    <definedName name="DATA10">#REF!</definedName>
    <definedName name="DATA11" localSheetId="10">#REF!</definedName>
    <definedName name="DATA11" localSheetId="0">#REF!</definedName>
    <definedName name="DATA11">#REF!</definedName>
    <definedName name="DATA12" localSheetId="10">#REF!</definedName>
    <definedName name="DATA12" localSheetId="0">#REF!</definedName>
    <definedName name="DATA12">#REF!</definedName>
    <definedName name="DATA13" localSheetId="10">#REF!</definedName>
    <definedName name="DATA13" localSheetId="0">#REF!</definedName>
    <definedName name="DATA13">#REF!</definedName>
    <definedName name="DATA14" localSheetId="10">#REF!</definedName>
    <definedName name="DATA14" localSheetId="0">#REF!</definedName>
    <definedName name="DATA14">#REF!</definedName>
    <definedName name="DATA15" localSheetId="10">#REF!</definedName>
    <definedName name="DATA15" localSheetId="0">#REF!</definedName>
    <definedName name="DATA15">#REF!</definedName>
    <definedName name="DATA16" localSheetId="10">#REF!</definedName>
    <definedName name="DATA16" localSheetId="0">#REF!</definedName>
    <definedName name="DATA16">#REF!</definedName>
    <definedName name="DATA17" localSheetId="10">#REF!</definedName>
    <definedName name="DATA17" localSheetId="0">#REF!</definedName>
    <definedName name="DATA17">#REF!</definedName>
    <definedName name="DATA18" localSheetId="10">#REF!</definedName>
    <definedName name="DATA18" localSheetId="0">#REF!</definedName>
    <definedName name="DATA18">#REF!</definedName>
    <definedName name="DATA19" localSheetId="10">#REF!</definedName>
    <definedName name="DATA19" localSheetId="0">#REF!</definedName>
    <definedName name="DATA19">#REF!</definedName>
    <definedName name="DATA2" localSheetId="10">#REF!</definedName>
    <definedName name="DATA2" localSheetId="0">#REF!</definedName>
    <definedName name="DATA2">#REF!</definedName>
    <definedName name="DATA20" localSheetId="10">#REF!</definedName>
    <definedName name="DATA20" localSheetId="0">#REF!</definedName>
    <definedName name="DATA20">#REF!</definedName>
    <definedName name="DATA21" localSheetId="10">#REF!</definedName>
    <definedName name="DATA21" localSheetId="0">#REF!</definedName>
    <definedName name="DATA21">#REF!</definedName>
    <definedName name="DATA22" localSheetId="10">#REF!</definedName>
    <definedName name="DATA22" localSheetId="0">#REF!</definedName>
    <definedName name="DATA22">#REF!</definedName>
    <definedName name="DATA23" localSheetId="10">#REF!</definedName>
    <definedName name="DATA23" localSheetId="0">#REF!</definedName>
    <definedName name="DATA23">#REF!</definedName>
    <definedName name="DATA24" localSheetId="10">#REF!</definedName>
    <definedName name="DATA24" localSheetId="0">#REF!</definedName>
    <definedName name="DATA24">#REF!</definedName>
    <definedName name="DATA25" localSheetId="10">#REF!</definedName>
    <definedName name="DATA25" localSheetId="0">#REF!</definedName>
    <definedName name="DATA25">#REF!</definedName>
    <definedName name="DATA26" localSheetId="10">#REF!</definedName>
    <definedName name="DATA26" localSheetId="0">#REF!</definedName>
    <definedName name="DATA26">#REF!</definedName>
    <definedName name="DATA27" localSheetId="10">#REF!</definedName>
    <definedName name="DATA27" localSheetId="0">#REF!</definedName>
    <definedName name="DATA27">#REF!</definedName>
    <definedName name="DATA28" localSheetId="10">#REF!</definedName>
    <definedName name="DATA28" localSheetId="0">#REF!</definedName>
    <definedName name="DATA28">#REF!</definedName>
    <definedName name="DATA29" localSheetId="10">#REF!</definedName>
    <definedName name="DATA29" localSheetId="0">#REF!</definedName>
    <definedName name="DATA29">#REF!</definedName>
    <definedName name="DATA3" localSheetId="10">#REF!</definedName>
    <definedName name="DATA3" localSheetId="0">#REF!</definedName>
    <definedName name="DATA3">#REF!</definedName>
    <definedName name="DATA30" localSheetId="10">#REF!</definedName>
    <definedName name="DATA30" localSheetId="0">#REF!</definedName>
    <definedName name="DATA30">#REF!</definedName>
    <definedName name="DATA31" localSheetId="10">#REF!</definedName>
    <definedName name="DATA31" localSheetId="0">#REF!</definedName>
    <definedName name="DATA31">#REF!</definedName>
    <definedName name="DATA32" localSheetId="10">#REF!</definedName>
    <definedName name="DATA32" localSheetId="0">#REF!</definedName>
    <definedName name="DATA32">#REF!</definedName>
    <definedName name="DATA33" localSheetId="10">#REF!</definedName>
    <definedName name="DATA33" localSheetId="0">#REF!</definedName>
    <definedName name="DATA33">#REF!</definedName>
    <definedName name="DATA34" localSheetId="10">#REF!</definedName>
    <definedName name="DATA34" localSheetId="0">#REF!</definedName>
    <definedName name="DATA34">#REF!</definedName>
    <definedName name="DATA35" localSheetId="10">#REF!</definedName>
    <definedName name="DATA35" localSheetId="0">#REF!</definedName>
    <definedName name="DATA35">#REF!</definedName>
    <definedName name="DATA36" localSheetId="10">#REF!</definedName>
    <definedName name="DATA36" localSheetId="0">#REF!</definedName>
    <definedName name="DATA36">#REF!</definedName>
    <definedName name="DATA37" localSheetId="10">#REF!</definedName>
    <definedName name="DATA37" localSheetId="0">#REF!</definedName>
    <definedName name="DATA37">#REF!</definedName>
    <definedName name="DATA38" localSheetId="10">#REF!</definedName>
    <definedName name="DATA38" localSheetId="0">#REF!</definedName>
    <definedName name="DATA38">#REF!</definedName>
    <definedName name="DATA39" localSheetId="10">#REF!</definedName>
    <definedName name="DATA39" localSheetId="0">#REF!</definedName>
    <definedName name="DATA39">#REF!</definedName>
    <definedName name="DATA4" localSheetId="10">#REF!</definedName>
    <definedName name="DATA4" localSheetId="0">#REF!</definedName>
    <definedName name="DATA4">#REF!</definedName>
    <definedName name="DATA40" localSheetId="10">#REF!</definedName>
    <definedName name="DATA40" localSheetId="0">#REF!</definedName>
    <definedName name="DATA40">#REF!</definedName>
    <definedName name="DATA41" localSheetId="10">#REF!</definedName>
    <definedName name="DATA41" localSheetId="0">#REF!</definedName>
    <definedName name="DATA41">#REF!</definedName>
    <definedName name="DATA42" localSheetId="10">#REF!</definedName>
    <definedName name="DATA42" localSheetId="0">#REF!</definedName>
    <definedName name="DATA42">#REF!</definedName>
    <definedName name="DATA43" localSheetId="10">#REF!</definedName>
    <definedName name="DATA43" localSheetId="0">#REF!</definedName>
    <definedName name="DATA43">#REF!</definedName>
    <definedName name="DATA44" localSheetId="10">#REF!</definedName>
    <definedName name="DATA44" localSheetId="0">#REF!</definedName>
    <definedName name="DATA44">#REF!</definedName>
    <definedName name="DATA45" localSheetId="10">#REF!</definedName>
    <definedName name="DATA45" localSheetId="0">#REF!</definedName>
    <definedName name="DATA45">#REF!</definedName>
    <definedName name="DATA5" localSheetId="10">#REF!</definedName>
    <definedName name="DATA5" localSheetId="0">#REF!</definedName>
    <definedName name="DATA5">#REF!</definedName>
    <definedName name="DATA6" localSheetId="10">#REF!</definedName>
    <definedName name="DATA6" localSheetId="0">#REF!</definedName>
    <definedName name="DATA6">#REF!</definedName>
    <definedName name="DATA7" localSheetId="10">#REF!</definedName>
    <definedName name="DATA7" localSheetId="0">#REF!</definedName>
    <definedName name="DATA7">#REF!</definedName>
    <definedName name="DATA8" localSheetId="10">#REF!</definedName>
    <definedName name="DATA8" localSheetId="0">#REF!</definedName>
    <definedName name="DATA8">#REF!</definedName>
    <definedName name="DATA9" localSheetId="10">#REF!</definedName>
    <definedName name="DATA9" localSheetId="0">#REF!</definedName>
    <definedName name="DATA9">#REF!</definedName>
    <definedName name="date">[18]Misc!$C$3</definedName>
    <definedName name="Day" localSheetId="10">#REF!</definedName>
    <definedName name="Day" localSheetId="0">#REF!</definedName>
    <definedName name="Day">#REF!</definedName>
    <definedName name="DD" localSheetId="10" hidden="1">'[3]Cost Estimate'!#REF!</definedName>
    <definedName name="DD" localSheetId="5" hidden="1">'[3]Cost Estimate'!#REF!</definedName>
    <definedName name="DD" localSheetId="0" hidden="1">'[3]Cost Estimate'!#REF!</definedName>
    <definedName name="DD" localSheetId="2" hidden="1">'[3]Cost Estimate'!#REF!</definedName>
    <definedName name="DD" hidden="1">'[3]Cost Estimate'!#REF!</definedName>
    <definedName name="dental_fam_mgt" localSheetId="10">#REF!</definedName>
    <definedName name="dental_fam_mgt" localSheetId="0">#REF!</definedName>
    <definedName name="dental_fam_mgt">#REF!</definedName>
    <definedName name="dental_fam_union" localSheetId="10">#REF!</definedName>
    <definedName name="dental_fam_union" localSheetId="0">#REF!</definedName>
    <definedName name="dental_fam_union">#REF!</definedName>
    <definedName name="dental_sgl_mgt" localSheetId="10">#REF!</definedName>
    <definedName name="dental_sgl_mgt" localSheetId="0">#REF!</definedName>
    <definedName name="dental_sgl_mgt">#REF!</definedName>
    <definedName name="dental_sgl_union" localSheetId="10">#REF!</definedName>
    <definedName name="dental_sgl_union" localSheetId="0">#REF!</definedName>
    <definedName name="dental_sgl_union">#REF!</definedName>
    <definedName name="detail" localSheetId="10">#REF!</definedName>
    <definedName name="detail" localSheetId="0">#REF!</definedName>
    <definedName name="detail">#REF!</definedName>
    <definedName name="dfaf">[19]Code!$V$3:$V$4</definedName>
    <definedName name="dir">[20]Table!$D$2:$E$22</definedName>
    <definedName name="Directors">[16]Variable!$B$60:$B$67</definedName>
    <definedName name="Division">[21]Legend!$A$2:$A$60</definedName>
    <definedName name="dsfsdfsa" localSheetId="10">#REF!</definedName>
    <definedName name="dsfsdfsa" localSheetId="0">#REF!</definedName>
    <definedName name="dsfsdfsa">#REF!</definedName>
    <definedName name="Dynamic" localSheetId="10">OFFSET([14]AllProjects!$B$3,0,MATCH(1,([14]Dashboard!$E$11=[14]AllProjects!$B$3:$B$254)*([14]Dashboard!$H$11=[14]AllProjects!#REF!),0),1,6)</definedName>
    <definedName name="Dynamic" localSheetId="0">OFFSET([14]AllProjects!$B$3,0,MATCH(1,([14]Dashboard!$E$11=[14]AllProjects!$B$3:$B$254)*([14]Dashboard!$H$11=[14]AllProjects!#REF!),0),1,6)</definedName>
    <definedName name="Dynamic">OFFSET([14]AllProjects!$B$3,0,MATCH(1,([14]Dashboard!$E$11=[14]AllProjects!$B$3:$B$254)*([14]Dashboard!$H$11=[14]AllProjects!#REF!),0),1,6)</definedName>
    <definedName name="eht" localSheetId="10">#REF!</definedName>
    <definedName name="eht" localSheetId="0">#REF!</definedName>
    <definedName name="eht">#REF!</definedName>
    <definedName name="EndofYR" localSheetId="10">#REF!</definedName>
    <definedName name="EndofYR" localSheetId="0">#REF!</definedName>
    <definedName name="EndofYR">#REF!</definedName>
    <definedName name="eS12FUNCTIONS">[22]Sch40_city!$AH$4:$AH$57</definedName>
    <definedName name="eS82UNITS">[22]Sch40_city!$AT$4:$AT$67</definedName>
    <definedName name="ewm" localSheetId="10">#REF!</definedName>
    <definedName name="ewm" localSheetId="0">#REF!</definedName>
    <definedName name="ewm">#REF!</definedName>
    <definedName name="ExactCE" localSheetId="10">#REF!</definedName>
    <definedName name="ExactCE" localSheetId="0">#REF!</definedName>
    <definedName name="ExactCE">#REF!</definedName>
    <definedName name="Explanation_for_Delay">'[13]App 1'!$M$195:$M$202</definedName>
    <definedName name="f" localSheetId="10" hidden="1">#REF!</definedName>
    <definedName name="f" localSheetId="1" hidden="1">#REF!</definedName>
    <definedName name="f" hidden="1">#REF!</definedName>
    <definedName name="fd">[20]Table!$A$999:$B$1005</definedName>
    <definedName name="fdg">[6]SAP!$M$1:$M$65536</definedName>
    <definedName name="fff" localSheetId="10" hidden="1">#REF!</definedName>
    <definedName name="fff" localSheetId="5" hidden="1">#REF!</definedName>
    <definedName name="fff" localSheetId="0" hidden="1">#REF!</definedName>
    <definedName name="fff" localSheetId="2" hidden="1">#REF!</definedName>
    <definedName name="fff" hidden="1">#REF!</definedName>
    <definedName name="ffff" localSheetId="10" hidden="1">#REF!</definedName>
    <definedName name="ffff" localSheetId="5" hidden="1">#REF!</definedName>
    <definedName name="ffff" localSheetId="0" hidden="1">#REF!</definedName>
    <definedName name="ffff" localSheetId="2" hidden="1">#REF!</definedName>
    <definedName name="ffff" hidden="1">#REF!</definedName>
    <definedName name="fill2" localSheetId="10" hidden="1">'[23]#REF'!#REF!</definedName>
    <definedName name="fill2" localSheetId="5" hidden="1">'[23]#REF'!#REF!</definedName>
    <definedName name="fill2" localSheetId="0" hidden="1">'[23]#REF'!#REF!</definedName>
    <definedName name="fill2" localSheetId="2" hidden="1">'[23]#REF'!#REF!</definedName>
    <definedName name="fill2" hidden="1">'[23]#REF'!#REF!</definedName>
    <definedName name="fin_data">'[24]Data-Fin'!$A$2:$G$97</definedName>
    <definedName name="final" localSheetId="5">'2020 program vs2021 program'!$A$5:$P$79</definedName>
    <definedName name="final">'[25]2020-2029'!$B$5:$Q$78</definedName>
    <definedName name="FND">[26]Funding!$A$1:$C$544</definedName>
    <definedName name="Focus">[7]Code!$AA$3:$AA$5</definedName>
    <definedName name="Frequency">[27]Code!$X$3:$X$5</definedName>
    <definedName name="fs" localSheetId="10">#REF!</definedName>
    <definedName name="fs" localSheetId="0">#REF!</definedName>
    <definedName name="fs">#REF!</definedName>
    <definedName name="gl" localSheetId="10">#REF!</definedName>
    <definedName name="gl" localSheetId="0">#REF!</definedName>
    <definedName name="gl">#REF!</definedName>
    <definedName name="Graph" localSheetId="10">OFFSET([14]AllProjects!$B$3,MATCH([14]Dashboard!$E$11,[14]AllProjects!$B$3:$B$254,0),MATCH([14]Dashboard!$H$11,[14]AllProjects!#REF!,0),1,6)</definedName>
    <definedName name="Graph" localSheetId="0">OFFSET([14]AllProjects!$B$3,MATCH([14]Dashboard!$E$11,[14]AllProjects!$B$3:$B$254,0),MATCH([14]Dashboard!$H$11,[14]AllProjects!#REF!,0),1,6)</definedName>
    <definedName name="Graph">OFFSET([14]AllProjects!$B$3,MATCH([14]Dashboard!$E$11,[14]AllProjects!$B$3:$B$254,0),MATCH([14]Dashboard!$H$11,[14]AllProjects!#REF!,0),1,6)</definedName>
    <definedName name="h" localSheetId="10">#REF!</definedName>
    <definedName name="h" localSheetId="0">#REF!</definedName>
    <definedName name="h">#REF!</definedName>
    <definedName name="hirate" localSheetId="10">#REF!</definedName>
    <definedName name="hirate" localSheetId="0">#REF!</definedName>
    <definedName name="hirate">#REF!</definedName>
    <definedName name="HST" localSheetId="10">#REF!</definedName>
    <definedName name="HST" localSheetId="0">#REF!</definedName>
    <definedName name="HST">#REF!</definedName>
    <definedName name="IDC">[21]Legend!$E$2:$E$47</definedName>
    <definedName name="IDR">[21]Legend!$E$48:$E$124</definedName>
    <definedName name="impact">[28]operating_impact!$A$7:$K$41</definedName>
    <definedName name="IntRange">'[1]Interest Download'!$A$3:$B$221</definedName>
    <definedName name="IntRange2" localSheetId="10">#REF!</definedName>
    <definedName name="IntRange2" localSheetId="0">#REF!</definedName>
    <definedName name="IntRange2">#REF!</definedName>
    <definedName name="land2003" localSheetId="10">[29]TPS!#REF!</definedName>
    <definedName name="land2003" localSheetId="0">[29]TPS!#REF!</definedName>
    <definedName name="land2003">[29]TPS!#REF!</definedName>
    <definedName name="landafter2003" localSheetId="10">#REF!</definedName>
    <definedName name="landafter2003" localSheetId="0">#REF!</definedName>
    <definedName name="landafter2003">#REF!</definedName>
    <definedName name="laskdjf" localSheetId="10" hidden="1">#REF!</definedName>
    <definedName name="laskdjf" localSheetId="5" hidden="1">#REF!</definedName>
    <definedName name="laskdjf" localSheetId="0" hidden="1">#REF!</definedName>
    <definedName name="laskdjf" localSheetId="2" hidden="1">#REF!</definedName>
    <definedName name="laskdjf" hidden="1">#REF!</definedName>
    <definedName name="ltd_mgt" localSheetId="10">#REF!</definedName>
    <definedName name="ltd_mgt" localSheetId="0">#REF!</definedName>
    <definedName name="ltd_mgt">#REF!</definedName>
    <definedName name="ltd_union" localSheetId="10">#REF!</definedName>
    <definedName name="ltd_union" localSheetId="0">#REF!</definedName>
    <definedName name="ltd_union">#REF!</definedName>
    <definedName name="master" localSheetId="10">#REF!</definedName>
    <definedName name="master" localSheetId="0">#REF!</definedName>
    <definedName name="master">#REF!</definedName>
    <definedName name="max_ins_earn_mgt" localSheetId="10">#REF!</definedName>
    <definedName name="max_ins_earn_mgt" localSheetId="0">#REF!</definedName>
    <definedName name="max_ins_earn_mgt">#REF!</definedName>
    <definedName name="max_ins_earn_union" localSheetId="10">#REF!</definedName>
    <definedName name="max_ins_earn_union" localSheetId="0">#REF!</definedName>
    <definedName name="max_ins_earn_union">#REF!</definedName>
    <definedName name="Month">[18]Table!$H$2:$I$13</definedName>
    <definedName name="new" localSheetId="10" hidden="1">#REF!</definedName>
    <definedName name="new" localSheetId="1" hidden="1">#REF!</definedName>
    <definedName name="new" hidden="1">#REF!</definedName>
    <definedName name="newcostcentre" localSheetId="10">#REF!</definedName>
    <definedName name="newcostcentre" localSheetId="0">#REF!</definedName>
    <definedName name="newcostcentre">#REF!</definedName>
    <definedName name="nov" localSheetId="10">#REF!</definedName>
    <definedName name="nov" localSheetId="0">#REF!</definedName>
    <definedName name="nov">#REF!</definedName>
    <definedName name="Office">[16]Variable!$D$16:$D$45</definedName>
    <definedName name="oldlist" localSheetId="10">#REF!</definedName>
    <definedName name="oldlist" localSheetId="0">#REF!</definedName>
    <definedName name="oldlist">#REF!</definedName>
    <definedName name="omers_over_ympe" localSheetId="10">#REF!</definedName>
    <definedName name="omers_over_ympe" localSheetId="0">#REF!</definedName>
    <definedName name="omers_over_ympe">#REF!</definedName>
    <definedName name="omers_under_ympe" localSheetId="10">#REF!</definedName>
    <definedName name="omers_under_ympe" localSheetId="0">#REF!</definedName>
    <definedName name="omers_under_ympe">#REF!</definedName>
    <definedName name="Onetime">[16]Variable!$C$37:$C$38</definedName>
    <definedName name="ongoingland" localSheetId="10">#REF!</definedName>
    <definedName name="ongoingland" localSheetId="0">#REF!</definedName>
    <definedName name="ongoingland">#REF!</definedName>
    <definedName name="operating2">'[25]revised2019-2028 operating'!$A$4:$S$11</definedName>
    <definedName name="operating3">'[25]operating impact - DC impact'!$A$4:$V$13</definedName>
    <definedName name="operating4">'[25]Adjusted Operating impact'!$A$4:$V$17</definedName>
    <definedName name="overtime" localSheetId="10" hidden="1">#REF!</definedName>
    <definedName name="overtime" localSheetId="0" hidden="1">#REF!</definedName>
    <definedName name="overtime" localSheetId="2" hidden="1">#REF!</definedName>
    <definedName name="overtime" localSheetId="1" hidden="1">#REF!</definedName>
    <definedName name="overtime" hidden="1">#REF!</definedName>
    <definedName name="Overview_of_Cluster_A_Budget__Net__000s" localSheetId="10">#REF!</definedName>
    <definedName name="Overview_of_Cluster_A_Budget__Net__000s" localSheetId="0">#REF!</definedName>
    <definedName name="Overview_of_Cluster_A_Budget__Net__000s">#REF!</definedName>
    <definedName name="Overview_of_Cluster_A_Budget__Net__Ms" localSheetId="10">#REF!</definedName>
    <definedName name="Overview_of_Cluster_A_Budget__Net__Ms" localSheetId="0">#REF!</definedName>
    <definedName name="Overview_of_Cluster_A_Budget__Net__Ms">#REF!</definedName>
    <definedName name="Ozlink10" localSheetId="10" hidden="1">#REF!</definedName>
    <definedName name="Ozlink10" localSheetId="5" hidden="1">#REF!</definedName>
    <definedName name="Ozlink10" localSheetId="0" hidden="1">#REF!</definedName>
    <definedName name="Ozlink10" localSheetId="2" hidden="1">#REF!</definedName>
    <definedName name="Ozlink10" hidden="1">#REF!</definedName>
    <definedName name="Ozlink11" localSheetId="10" hidden="1">#REF!</definedName>
    <definedName name="Ozlink11" localSheetId="5" hidden="1">#REF!</definedName>
    <definedName name="Ozlink11" localSheetId="0" hidden="1">#REF!</definedName>
    <definedName name="Ozlink11" localSheetId="2" hidden="1">#REF!</definedName>
    <definedName name="Ozlink11" hidden="1">#REF!</definedName>
    <definedName name="Ozlink12" localSheetId="10" hidden="1">#REF!</definedName>
    <definedName name="Ozlink12" localSheetId="5" hidden="1">#REF!</definedName>
    <definedName name="Ozlink12" localSheetId="0" hidden="1">#REF!</definedName>
    <definedName name="Ozlink12" localSheetId="2" hidden="1">#REF!</definedName>
    <definedName name="Ozlink12" hidden="1">#REF!</definedName>
    <definedName name="Ozlink13" localSheetId="10" hidden="1">#REF!</definedName>
    <definedName name="Ozlink13" localSheetId="5" hidden="1">#REF!</definedName>
    <definedName name="Ozlink13" localSheetId="0" hidden="1">#REF!</definedName>
    <definedName name="Ozlink13" localSheetId="2" hidden="1">#REF!</definedName>
    <definedName name="Ozlink13" hidden="1">#REF!</definedName>
    <definedName name="Ozlink14" localSheetId="10" hidden="1">#REF!</definedName>
    <definedName name="Ozlink14" localSheetId="5" hidden="1">#REF!</definedName>
    <definedName name="Ozlink14" localSheetId="0" hidden="1">#REF!</definedName>
    <definedName name="Ozlink14" localSheetId="2" hidden="1">#REF!</definedName>
    <definedName name="Ozlink14" hidden="1">#REF!</definedName>
    <definedName name="Ozlink15" localSheetId="10" hidden="1">#REF!</definedName>
    <definedName name="Ozlink15" localSheetId="5" hidden="1">#REF!</definedName>
    <definedName name="Ozlink15" localSheetId="0" hidden="1">#REF!</definedName>
    <definedName name="Ozlink15" localSheetId="2" hidden="1">#REF!</definedName>
    <definedName name="Ozlink15" hidden="1">#REF!</definedName>
    <definedName name="Ozlink16" localSheetId="10" hidden="1">#REF!</definedName>
    <definedName name="Ozlink16" localSheetId="5" hidden="1">#REF!</definedName>
    <definedName name="Ozlink16" localSheetId="0" hidden="1">#REF!</definedName>
    <definedName name="Ozlink16" localSheetId="2" hidden="1">#REF!</definedName>
    <definedName name="Ozlink16" hidden="1">#REF!</definedName>
    <definedName name="Ozlink17" localSheetId="10" hidden="1">#REF!</definedName>
    <definedName name="Ozlink17" localSheetId="5" hidden="1">#REF!</definedName>
    <definedName name="Ozlink17" localSheetId="0" hidden="1">#REF!</definedName>
    <definedName name="Ozlink17" localSheetId="2" hidden="1">#REF!</definedName>
    <definedName name="Ozlink17" hidden="1">#REF!</definedName>
    <definedName name="Ozlink18" localSheetId="10" hidden="1">#REF!</definedName>
    <definedName name="Ozlink18" localSheetId="5" hidden="1">#REF!</definedName>
    <definedName name="Ozlink18" localSheetId="0" hidden="1">#REF!</definedName>
    <definedName name="Ozlink18" localSheetId="2" hidden="1">#REF!</definedName>
    <definedName name="Ozlink18" hidden="1">#REF!</definedName>
    <definedName name="Ozlink19" localSheetId="10" hidden="1">#REF!</definedName>
    <definedName name="Ozlink19" localSheetId="5" hidden="1">#REF!</definedName>
    <definedName name="Ozlink19" localSheetId="0" hidden="1">#REF!</definedName>
    <definedName name="Ozlink19" localSheetId="2" hidden="1">#REF!</definedName>
    <definedName name="Ozlink19" hidden="1">#REF!</definedName>
    <definedName name="Ozlink2" localSheetId="10" hidden="1">#REF!</definedName>
    <definedName name="Ozlink2" localSheetId="5" hidden="1">#REF!</definedName>
    <definedName name="Ozlink2" localSheetId="0" hidden="1">#REF!</definedName>
    <definedName name="Ozlink2" localSheetId="2" hidden="1">#REF!</definedName>
    <definedName name="Ozlink2" hidden="1">#REF!</definedName>
    <definedName name="Ozlink20" localSheetId="10" hidden="1">#REF!</definedName>
    <definedName name="Ozlink20" localSheetId="5" hidden="1">#REF!</definedName>
    <definedName name="Ozlink20" localSheetId="0" hidden="1">#REF!</definedName>
    <definedName name="Ozlink20" localSheetId="2" hidden="1">#REF!</definedName>
    <definedName name="Ozlink20" hidden="1">#REF!</definedName>
    <definedName name="Ozlink21" localSheetId="10" hidden="1">#REF!</definedName>
    <definedName name="Ozlink21" localSheetId="5" hidden="1">#REF!</definedName>
    <definedName name="Ozlink21" localSheetId="0" hidden="1">#REF!</definedName>
    <definedName name="Ozlink21" localSheetId="2" hidden="1">#REF!</definedName>
    <definedName name="Ozlink21" hidden="1">#REF!</definedName>
    <definedName name="Ozlink22" localSheetId="10" hidden="1">#REF!</definedName>
    <definedName name="Ozlink22" localSheetId="5" hidden="1">#REF!</definedName>
    <definedName name="Ozlink22" localSheetId="0" hidden="1">#REF!</definedName>
    <definedName name="Ozlink22" localSheetId="2" hidden="1">#REF!</definedName>
    <definedName name="Ozlink22" hidden="1">#REF!</definedName>
    <definedName name="Ozlink23" localSheetId="10" hidden="1">#REF!</definedName>
    <definedName name="Ozlink23" localSheetId="5" hidden="1">#REF!</definedName>
    <definedName name="Ozlink23" localSheetId="0" hidden="1">#REF!</definedName>
    <definedName name="Ozlink23" localSheetId="2" hidden="1">#REF!</definedName>
    <definedName name="Ozlink23" hidden="1">#REF!</definedName>
    <definedName name="Ozlink24" localSheetId="10" hidden="1">#REF!</definedName>
    <definedName name="Ozlink24" localSheetId="5" hidden="1">#REF!</definedName>
    <definedName name="Ozlink24" localSheetId="0" hidden="1">#REF!</definedName>
    <definedName name="Ozlink24" localSheetId="2" hidden="1">#REF!</definedName>
    <definedName name="Ozlink24" hidden="1">#REF!</definedName>
    <definedName name="Ozlink25" localSheetId="10" hidden="1">#REF!</definedName>
    <definedName name="Ozlink25" localSheetId="5" hidden="1">#REF!</definedName>
    <definedName name="Ozlink25" localSheetId="0" hidden="1">#REF!</definedName>
    <definedName name="Ozlink25" localSheetId="2" hidden="1">#REF!</definedName>
    <definedName name="Ozlink25" hidden="1">#REF!</definedName>
    <definedName name="Ozlink26" localSheetId="10" hidden="1">#REF!</definedName>
    <definedName name="Ozlink26" localSheetId="5" hidden="1">#REF!</definedName>
    <definedName name="Ozlink26" localSheetId="0" hidden="1">#REF!</definedName>
    <definedName name="Ozlink26" localSheetId="2" hidden="1">#REF!</definedName>
    <definedName name="Ozlink26" hidden="1">#REF!</definedName>
    <definedName name="Ozlink27" localSheetId="10" hidden="1">'[30]cap program'!#REF!</definedName>
    <definedName name="Ozlink27" localSheetId="5" hidden="1">'[30]cap program'!#REF!</definedName>
    <definedName name="Ozlink27" localSheetId="0" hidden="1">'[30]cap program'!#REF!</definedName>
    <definedName name="Ozlink27" localSheetId="2" hidden="1">'[30]cap program'!#REF!</definedName>
    <definedName name="Ozlink27" hidden="1">'[30]cap program'!#REF!</definedName>
    <definedName name="Ozlink28" localSheetId="10" hidden="1">#REF!</definedName>
    <definedName name="Ozlink28" localSheetId="5" hidden="1">#REF!</definedName>
    <definedName name="Ozlink28" localSheetId="0" hidden="1">#REF!</definedName>
    <definedName name="Ozlink28" localSheetId="2" hidden="1">#REF!</definedName>
    <definedName name="Ozlink28" hidden="1">#REF!</definedName>
    <definedName name="Ozlink29" localSheetId="10" hidden="1">#REF!</definedName>
    <definedName name="Ozlink29" localSheetId="5" hidden="1">#REF!</definedName>
    <definedName name="Ozlink29" localSheetId="0" hidden="1">#REF!</definedName>
    <definedName name="Ozlink29" localSheetId="2" hidden="1">#REF!</definedName>
    <definedName name="Ozlink29" hidden="1">#REF!</definedName>
    <definedName name="Ozlink3" localSheetId="10" hidden="1">#REF!</definedName>
    <definedName name="Ozlink3" localSheetId="5" hidden="1">#REF!</definedName>
    <definedName name="Ozlink3" localSheetId="0" hidden="1">#REF!</definedName>
    <definedName name="Ozlink3" localSheetId="2" hidden="1">#REF!</definedName>
    <definedName name="Ozlink3" hidden="1">#REF!</definedName>
    <definedName name="Ozlink30" localSheetId="10" hidden="1">#REF!</definedName>
    <definedName name="Ozlink30" localSheetId="5" hidden="1">#REF!</definedName>
    <definedName name="Ozlink30" localSheetId="0" hidden="1">#REF!</definedName>
    <definedName name="Ozlink30" localSheetId="2" hidden="1">#REF!</definedName>
    <definedName name="Ozlink30" hidden="1">#REF!</definedName>
    <definedName name="Ozlink31" localSheetId="10" hidden="1">#REF!</definedName>
    <definedName name="Ozlink31" localSheetId="5" hidden="1">#REF!</definedName>
    <definedName name="Ozlink31" localSheetId="0" hidden="1">#REF!</definedName>
    <definedName name="Ozlink31" localSheetId="2" hidden="1">#REF!</definedName>
    <definedName name="Ozlink31" hidden="1">#REF!</definedName>
    <definedName name="Ozlink32" localSheetId="10" hidden="1">#REF!</definedName>
    <definedName name="Ozlink32" localSheetId="5" hidden="1">#REF!</definedName>
    <definedName name="Ozlink32" localSheetId="0" hidden="1">#REF!</definedName>
    <definedName name="Ozlink32" localSheetId="2" hidden="1">#REF!</definedName>
    <definedName name="Ozlink32" hidden="1">#REF!</definedName>
    <definedName name="Ozlink33" localSheetId="10" hidden="1">#REF!</definedName>
    <definedName name="Ozlink33" localSheetId="5" hidden="1">#REF!</definedName>
    <definedName name="Ozlink33" localSheetId="0" hidden="1">#REF!</definedName>
    <definedName name="Ozlink33" localSheetId="2" hidden="1">#REF!</definedName>
    <definedName name="Ozlink33" hidden="1">#REF!</definedName>
    <definedName name="Ozlink34" localSheetId="10" hidden="1">#REF!</definedName>
    <definedName name="Ozlink34" localSheetId="5" hidden="1">#REF!</definedName>
    <definedName name="Ozlink34" localSheetId="0" hidden="1">#REF!</definedName>
    <definedName name="Ozlink34" localSheetId="2" hidden="1">#REF!</definedName>
    <definedName name="Ozlink34" hidden="1">#REF!</definedName>
    <definedName name="Ozlink35" localSheetId="10" hidden="1">#REF!</definedName>
    <definedName name="Ozlink35" localSheetId="5" hidden="1">#REF!</definedName>
    <definedName name="Ozlink35" localSheetId="0" hidden="1">#REF!</definedName>
    <definedName name="Ozlink35" localSheetId="2" hidden="1">#REF!</definedName>
    <definedName name="Ozlink35" hidden="1">#REF!</definedName>
    <definedName name="Ozlink36" localSheetId="10" hidden="1">#REF!</definedName>
    <definedName name="Ozlink36" localSheetId="5" hidden="1">#REF!</definedName>
    <definedName name="Ozlink36" localSheetId="0" hidden="1">#REF!</definedName>
    <definedName name="Ozlink36" localSheetId="2" hidden="1">#REF!</definedName>
    <definedName name="Ozlink36" hidden="1">#REF!</definedName>
    <definedName name="Ozlink37" localSheetId="10" hidden="1">'[31]Table2 Serv Levels'!#REF!</definedName>
    <definedName name="Ozlink37" localSheetId="5" hidden="1">'[31]Table2 Serv Levels'!#REF!</definedName>
    <definedName name="Ozlink37" localSheetId="0" hidden="1">'[31]Table2 Serv Levels'!#REF!</definedName>
    <definedName name="Ozlink37" localSheetId="2" hidden="1">'[31]Table2 Serv Levels'!#REF!</definedName>
    <definedName name="Ozlink37" hidden="1">'[31]Table2 Serv Levels'!#REF!</definedName>
    <definedName name="Ozlink372" localSheetId="10" hidden="1">'[32]Table2 Serv Levels'!#REF!</definedName>
    <definedName name="Ozlink372" localSheetId="5" hidden="1">'[32]Table2 Serv Levels'!#REF!</definedName>
    <definedName name="Ozlink372" localSheetId="0" hidden="1">'[32]Table2 Serv Levels'!#REF!</definedName>
    <definedName name="Ozlink372" localSheetId="2" hidden="1">'[32]Table2 Serv Levels'!#REF!</definedName>
    <definedName name="Ozlink372" hidden="1">'[32]Table2 Serv Levels'!#REF!</definedName>
    <definedName name="Ozlink38" localSheetId="10" hidden="1">#REF!</definedName>
    <definedName name="Ozlink38" localSheetId="5" hidden="1">#REF!</definedName>
    <definedName name="Ozlink38" localSheetId="0" hidden="1">#REF!</definedName>
    <definedName name="Ozlink38" localSheetId="2" hidden="1">#REF!</definedName>
    <definedName name="Ozlink38" hidden="1">#REF!</definedName>
    <definedName name="Ozlink39" localSheetId="10" hidden="1">#REF!</definedName>
    <definedName name="Ozlink39" localSheetId="5" hidden="1">#REF!</definedName>
    <definedName name="Ozlink39" localSheetId="0" hidden="1">#REF!</definedName>
    <definedName name="Ozlink39" localSheetId="2" hidden="1">#REF!</definedName>
    <definedName name="Ozlink39" hidden="1">#REF!</definedName>
    <definedName name="Ozlink4" localSheetId="10" hidden="1">'[33]demographic data'!#REF!</definedName>
    <definedName name="Ozlink4" localSheetId="5" hidden="1">'[33]demographic data'!#REF!</definedName>
    <definedName name="Ozlink4" localSheetId="0" hidden="1">'[33]demographic data'!#REF!</definedName>
    <definedName name="Ozlink4" localSheetId="2" hidden="1">'[33]demographic data'!#REF!</definedName>
    <definedName name="Ozlink4" hidden="1">'[33]demographic data'!#REF!</definedName>
    <definedName name="Ozlink40" localSheetId="10" hidden="1">#REF!</definedName>
    <definedName name="Ozlink40" localSheetId="5" hidden="1">#REF!</definedName>
    <definedName name="Ozlink40" localSheetId="0" hidden="1">#REF!</definedName>
    <definedName name="Ozlink40" localSheetId="2" hidden="1">#REF!</definedName>
    <definedName name="Ozlink40" hidden="1">#REF!</definedName>
    <definedName name="Ozlink41" localSheetId="10" hidden="1">#REF!</definedName>
    <definedName name="Ozlink41" localSheetId="5" hidden="1">#REF!</definedName>
    <definedName name="Ozlink41" localSheetId="0" hidden="1">#REF!</definedName>
    <definedName name="Ozlink41" localSheetId="2" hidden="1">#REF!</definedName>
    <definedName name="Ozlink41" hidden="1">#REF!</definedName>
    <definedName name="Ozlink42" localSheetId="10" hidden="1">#REF!</definedName>
    <definedName name="Ozlink42" localSheetId="5" hidden="1">#REF!</definedName>
    <definedName name="Ozlink42" localSheetId="0" hidden="1">#REF!</definedName>
    <definedName name="Ozlink42" localSheetId="2" hidden="1">#REF!</definedName>
    <definedName name="Ozlink42" hidden="1">#REF!</definedName>
    <definedName name="Ozlink43" localSheetId="10" hidden="1">#REF!</definedName>
    <definedName name="Ozlink43" localSheetId="5" hidden="1">#REF!</definedName>
    <definedName name="Ozlink43" localSheetId="0" hidden="1">#REF!</definedName>
    <definedName name="Ozlink43" localSheetId="2" hidden="1">#REF!</definedName>
    <definedName name="Ozlink43" hidden="1">#REF!</definedName>
    <definedName name="Ozlink44" localSheetId="10" hidden="1">#REF!</definedName>
    <definedName name="Ozlink44" localSheetId="5" hidden="1">#REF!</definedName>
    <definedName name="Ozlink44" localSheetId="0" hidden="1">#REF!</definedName>
    <definedName name="Ozlink44" localSheetId="2" hidden="1">#REF!</definedName>
    <definedName name="Ozlink44" hidden="1">#REF!</definedName>
    <definedName name="Ozlink45" localSheetId="10" hidden="1">#REF!</definedName>
    <definedName name="Ozlink45" localSheetId="5" hidden="1">#REF!</definedName>
    <definedName name="Ozlink45" localSheetId="0" hidden="1">#REF!</definedName>
    <definedName name="Ozlink45" localSheetId="2" hidden="1">#REF!</definedName>
    <definedName name="Ozlink45" hidden="1">#REF!</definedName>
    <definedName name="Ozlink46" localSheetId="10" hidden="1">#REF!</definedName>
    <definedName name="Ozlink46" localSheetId="5" hidden="1">#REF!</definedName>
    <definedName name="Ozlink46" localSheetId="0" hidden="1">#REF!</definedName>
    <definedName name="Ozlink46" localSheetId="2" hidden="1">#REF!</definedName>
    <definedName name="Ozlink46" hidden="1">#REF!</definedName>
    <definedName name="Ozlink47" localSheetId="10" hidden="1">#REF!</definedName>
    <definedName name="Ozlink47" localSheetId="5" hidden="1">#REF!</definedName>
    <definedName name="Ozlink47" localSheetId="0" hidden="1">#REF!</definedName>
    <definedName name="Ozlink47" localSheetId="2" hidden="1">#REF!</definedName>
    <definedName name="Ozlink47" hidden="1">#REF!</definedName>
    <definedName name="Ozlink48" localSheetId="10" hidden="1">#REF!</definedName>
    <definedName name="Ozlink48" localSheetId="5" hidden="1">#REF!</definedName>
    <definedName name="Ozlink48" localSheetId="0" hidden="1">#REF!</definedName>
    <definedName name="Ozlink48" localSheetId="2" hidden="1">#REF!</definedName>
    <definedName name="Ozlink48" hidden="1">#REF!</definedName>
    <definedName name="Ozlink49" localSheetId="10" hidden="1">#REF!</definedName>
    <definedName name="Ozlink49" localSheetId="5" hidden="1">#REF!</definedName>
    <definedName name="Ozlink49" localSheetId="0" hidden="1">#REF!</definedName>
    <definedName name="Ozlink49" localSheetId="2" hidden="1">#REF!</definedName>
    <definedName name="Ozlink49" hidden="1">#REF!</definedName>
    <definedName name="Ozlink5" localSheetId="10" hidden="1">#REF!</definedName>
    <definedName name="Ozlink5" localSheetId="5" hidden="1">#REF!</definedName>
    <definedName name="Ozlink5" localSheetId="0" hidden="1">#REF!</definedName>
    <definedName name="Ozlink5" localSheetId="2" hidden="1">#REF!</definedName>
    <definedName name="Ozlink5" hidden="1">#REF!</definedName>
    <definedName name="Ozlink50" localSheetId="10" hidden="1">#REF!</definedName>
    <definedName name="Ozlink50" localSheetId="5" hidden="1">#REF!</definedName>
    <definedName name="Ozlink50" localSheetId="0" hidden="1">#REF!</definedName>
    <definedName name="Ozlink50" localSheetId="2" hidden="1">#REF!</definedName>
    <definedName name="Ozlink50" hidden="1">#REF!</definedName>
    <definedName name="Ozlink51" localSheetId="10" hidden="1">#REF!</definedName>
    <definedName name="Ozlink51" localSheetId="5" hidden="1">#REF!</definedName>
    <definedName name="Ozlink51" localSheetId="0" hidden="1">#REF!</definedName>
    <definedName name="Ozlink51" localSheetId="2" hidden="1">#REF!</definedName>
    <definedName name="Ozlink51" hidden="1">#REF!</definedName>
    <definedName name="Ozlink52" localSheetId="10" hidden="1">#REF!</definedName>
    <definedName name="Ozlink52" localSheetId="5" hidden="1">#REF!</definedName>
    <definedName name="Ozlink52" localSheetId="0" hidden="1">#REF!</definedName>
    <definedName name="Ozlink52" localSheetId="2" hidden="1">#REF!</definedName>
    <definedName name="Ozlink52" hidden="1">#REF!</definedName>
    <definedName name="Ozlink56" localSheetId="10" hidden="1">#REF!</definedName>
    <definedName name="Ozlink56" localSheetId="5" hidden="1">#REF!</definedName>
    <definedName name="Ozlink56" localSheetId="0" hidden="1">#REF!</definedName>
    <definedName name="Ozlink56" localSheetId="2" hidden="1">#REF!</definedName>
    <definedName name="Ozlink56" hidden="1">#REF!</definedName>
    <definedName name="Ozlink57" localSheetId="10" hidden="1">#REF!</definedName>
    <definedName name="Ozlink57" localSheetId="5" hidden="1">#REF!</definedName>
    <definedName name="Ozlink57" localSheetId="0" hidden="1">#REF!</definedName>
    <definedName name="Ozlink57" localSheetId="2" hidden="1">#REF!</definedName>
    <definedName name="Ozlink57" hidden="1">#REF!</definedName>
    <definedName name="Ozlink58" localSheetId="10" hidden="1">#REF!</definedName>
    <definedName name="Ozlink58" localSheetId="5" hidden="1">#REF!</definedName>
    <definedName name="Ozlink58" localSheetId="0" hidden="1">#REF!</definedName>
    <definedName name="Ozlink58" localSheetId="2" hidden="1">#REF!</definedName>
    <definedName name="Ozlink58" hidden="1">#REF!</definedName>
    <definedName name="Ozlink59" localSheetId="10" hidden="1">#REF!</definedName>
    <definedName name="Ozlink59" localSheetId="5" hidden="1">#REF!</definedName>
    <definedName name="Ozlink59" localSheetId="0" hidden="1">#REF!</definedName>
    <definedName name="Ozlink59" localSheetId="2" hidden="1">#REF!</definedName>
    <definedName name="Ozlink59" hidden="1">#REF!</definedName>
    <definedName name="Ozlink6" localSheetId="10" hidden="1">#REF!</definedName>
    <definedName name="Ozlink6" localSheetId="5" hidden="1">#REF!</definedName>
    <definedName name="Ozlink6" localSheetId="0" hidden="1">#REF!</definedName>
    <definedName name="Ozlink6" localSheetId="2" hidden="1">#REF!</definedName>
    <definedName name="Ozlink6" hidden="1">#REF!</definedName>
    <definedName name="Ozlink60" localSheetId="10" hidden="1">#REF!</definedName>
    <definedName name="Ozlink60" localSheetId="5" hidden="1">#REF!</definedName>
    <definedName name="Ozlink60" localSheetId="0" hidden="1">#REF!</definedName>
    <definedName name="Ozlink60" localSheetId="2" hidden="1">#REF!</definedName>
    <definedName name="Ozlink60" hidden="1">#REF!</definedName>
    <definedName name="Ozlink61" localSheetId="10" hidden="1">#REF!</definedName>
    <definedName name="Ozlink61" localSheetId="5" hidden="1">#REF!</definedName>
    <definedName name="Ozlink61" localSheetId="0" hidden="1">#REF!</definedName>
    <definedName name="Ozlink61" localSheetId="2" hidden="1">#REF!</definedName>
    <definedName name="Ozlink61" hidden="1">#REF!</definedName>
    <definedName name="Ozlink62" localSheetId="10" hidden="1">#REF!</definedName>
    <definedName name="Ozlink62" localSheetId="5" hidden="1">#REF!</definedName>
    <definedName name="Ozlink62" localSheetId="0" hidden="1">#REF!</definedName>
    <definedName name="Ozlink62" localSheetId="2" hidden="1">#REF!</definedName>
    <definedName name="Ozlink62" hidden="1">#REF!</definedName>
    <definedName name="Ozlink63" localSheetId="10" hidden="1">#REF!</definedName>
    <definedName name="Ozlink63" localSheetId="5" hidden="1">#REF!</definedName>
    <definedName name="Ozlink63" localSheetId="0" hidden="1">#REF!</definedName>
    <definedName name="Ozlink63" localSheetId="2" hidden="1">#REF!</definedName>
    <definedName name="Ozlink63" hidden="1">#REF!</definedName>
    <definedName name="Ozlink64" localSheetId="10" hidden="1">#REF!</definedName>
    <definedName name="Ozlink64" localSheetId="5" hidden="1">#REF!</definedName>
    <definedName name="Ozlink64" localSheetId="0" hidden="1">#REF!</definedName>
    <definedName name="Ozlink64" localSheetId="2" hidden="1">#REF!</definedName>
    <definedName name="Ozlink64" hidden="1">#REF!</definedName>
    <definedName name="Ozlink65" localSheetId="10" hidden="1">#REF!</definedName>
    <definedName name="Ozlink65" localSheetId="5" hidden="1">#REF!</definedName>
    <definedName name="Ozlink65" localSheetId="0" hidden="1">#REF!</definedName>
    <definedName name="Ozlink65" localSheetId="2" hidden="1">#REF!</definedName>
    <definedName name="Ozlink65" hidden="1">#REF!</definedName>
    <definedName name="Ozlink66" localSheetId="10" hidden="1">#REF!</definedName>
    <definedName name="Ozlink66" localSheetId="5" hidden="1">#REF!</definedName>
    <definedName name="Ozlink66" localSheetId="0" hidden="1">#REF!</definedName>
    <definedName name="Ozlink66" localSheetId="2" hidden="1">#REF!</definedName>
    <definedName name="Ozlink66" hidden="1">#REF!</definedName>
    <definedName name="Ozlink67" localSheetId="10" hidden="1">#REF!</definedName>
    <definedName name="Ozlink67" localSheetId="5" hidden="1">#REF!</definedName>
    <definedName name="Ozlink67" localSheetId="0" hidden="1">#REF!</definedName>
    <definedName name="Ozlink67" localSheetId="2" hidden="1">#REF!</definedName>
    <definedName name="Ozlink67" hidden="1">#REF!</definedName>
    <definedName name="Ozlink68" localSheetId="10" hidden="1">#REF!</definedName>
    <definedName name="Ozlink68" localSheetId="5" hidden="1">#REF!</definedName>
    <definedName name="Ozlink68" localSheetId="0" hidden="1">#REF!</definedName>
    <definedName name="Ozlink68" localSheetId="2" hidden="1">#REF!</definedName>
    <definedName name="Ozlink68" hidden="1">#REF!</definedName>
    <definedName name="Ozlink69" localSheetId="10" hidden="1">#REF!</definedName>
    <definedName name="Ozlink69" localSheetId="5" hidden="1">#REF!</definedName>
    <definedName name="Ozlink69" localSheetId="0" hidden="1">#REF!</definedName>
    <definedName name="Ozlink69" localSheetId="2" hidden="1">#REF!</definedName>
    <definedName name="Ozlink69" hidden="1">#REF!</definedName>
    <definedName name="Ozlink7" localSheetId="10" hidden="1">#REF!</definedName>
    <definedName name="Ozlink7" localSheetId="5" hidden="1">#REF!</definedName>
    <definedName name="Ozlink7" localSheetId="0" hidden="1">#REF!</definedName>
    <definedName name="Ozlink7" localSheetId="2" hidden="1">#REF!</definedName>
    <definedName name="Ozlink7" hidden="1">#REF!</definedName>
    <definedName name="Ozlink8" localSheetId="10" hidden="1">#REF!</definedName>
    <definedName name="Ozlink8" localSheetId="5" hidden="1">#REF!</definedName>
    <definedName name="Ozlink8" localSheetId="0" hidden="1">#REF!</definedName>
    <definedName name="Ozlink8" localSheetId="2" hidden="1">#REF!</definedName>
    <definedName name="Ozlink8" hidden="1">#REF!</definedName>
    <definedName name="Ozlink9" localSheetId="10" hidden="1">#REF!</definedName>
    <definedName name="Ozlink9" localSheetId="5" hidden="1">#REF!</definedName>
    <definedName name="Ozlink9" localSheetId="0" hidden="1">#REF!</definedName>
    <definedName name="Ozlink9" localSheetId="2" hidden="1">#REF!</definedName>
    <definedName name="Ozlink9" hidden="1">#REF!</definedName>
    <definedName name="PastFundAdustRange" localSheetId="10">#REF!</definedName>
    <definedName name="PastFundAdustRange" localSheetId="0">#REF!</definedName>
    <definedName name="PastFundAdustRange">#REF!</definedName>
    <definedName name="PC4rate" localSheetId="10">#REF!</definedName>
    <definedName name="PC4rate" localSheetId="0">#REF!</definedName>
    <definedName name="PC4rate">#REF!</definedName>
    <definedName name="per">[6]SAP!$L$1:$L$65536</definedName>
    <definedName name="period" localSheetId="10">#REF!</definedName>
    <definedName name="period" localSheetId="0">#REF!</definedName>
    <definedName name="period">#REF!</definedName>
    <definedName name="perm_uic_factor" localSheetId="10">#REF!</definedName>
    <definedName name="perm_uic_factor" localSheetId="0">#REF!</definedName>
    <definedName name="perm_uic_factor">#REF!</definedName>
    <definedName name="Plan" localSheetId="10">#REF!</definedName>
    <definedName name="Plan" localSheetId="0">#REF!</definedName>
    <definedName name="Plan">#REF!</definedName>
    <definedName name="Plan1" localSheetId="10">#REF!</definedName>
    <definedName name="Plan1" localSheetId="0">#REF!</definedName>
    <definedName name="Plan1">#REF!</definedName>
    <definedName name="PLN">[6]SAP!$H$1:$H$65536</definedName>
    <definedName name="pos_data">'[24]Data-Pos'!$A$2:$M$8</definedName>
    <definedName name="Positions" localSheetId="10">#REF!</definedName>
    <definedName name="Positions" localSheetId="0">#REF!</definedName>
    <definedName name="Positions">#REF!</definedName>
    <definedName name="_xlnm.Print_Area" localSheetId="9">'10 Year Program'!$A$1:$Q$70</definedName>
    <definedName name="_xlnm.Print_Area" localSheetId="10">'10 Year Program-Reserve'!$A$2:$Q$39</definedName>
    <definedName name="_xlnm.Print_Area" localSheetId="5">'2020 program vs2021 program'!$A$3:$U$95</definedName>
    <definedName name="_xlnm.Print_Area" localSheetId="0">'Budget incl CF'!$A$1:$F$58</definedName>
    <definedName name="_xlnm.Print_Area" localSheetId="7">database!$A$1:$P$89</definedName>
    <definedName name="_xlnm.Print_Area" localSheetId="11">'operating impact'!$A$1:$Q$19</definedName>
    <definedName name="_xlnm.Print_Titles" localSheetId="9">'10 Year Program'!$1:$3</definedName>
    <definedName name="_xlnm.Print_Titles" localSheetId="10">'10 Year Program-Reserve'!$2:$4</definedName>
    <definedName name="_xlnm.Print_Titles" localSheetId="5">'2020 program vs2021 program'!$2:$6</definedName>
    <definedName name="_xlnm.Print_Titles" localSheetId="0">'Budget incl CF'!$1:$1</definedName>
    <definedName name="_xlnm.Print_Titles" localSheetId="7">database!$1:$1</definedName>
    <definedName name="_xlnm.Print_Titles" localSheetId="2">'progam with lead names'!$1:$3</definedName>
    <definedName name="Priorities">[16]Variable!$C$24:$C$33</definedName>
    <definedName name="program">'2020 program vs2021 program'!$A$5:$P$73</definedName>
    <definedName name="Project_Status">'[13]App 1'!$J$195:$J$199</definedName>
    <definedName name="Public_Sector">[7]Code!$Z$3:$Z$5</definedName>
    <definedName name="pycnt">[6]Misc!$B$28:$C$45</definedName>
    <definedName name="raam" localSheetId="10">#REF!</definedName>
    <definedName name="raam" localSheetId="0">#REF!</definedName>
    <definedName name="raam">#REF!</definedName>
    <definedName name="READ_ME">"'READ ME'$B$1"</definedName>
    <definedName name="recrate" localSheetId="10">#REF!</definedName>
    <definedName name="recrate" localSheetId="0">#REF!</definedName>
    <definedName name="recrate">#REF!</definedName>
    <definedName name="reserve" localSheetId="10">#REF!</definedName>
    <definedName name="reserve" localSheetId="0">#REF!</definedName>
    <definedName name="reserve">#REF!</definedName>
    <definedName name="Revenue">[16]Variable!$C$52:$C$54</definedName>
    <definedName name="s" localSheetId="10">#REF!</definedName>
    <definedName name="s" localSheetId="0">#REF!</definedName>
    <definedName name="s">#REF!</definedName>
    <definedName name="sap" localSheetId="10">#REF!</definedName>
    <definedName name="sap" localSheetId="0">#REF!</definedName>
    <definedName name="sap">#REF!</definedName>
    <definedName name="SAPCrosstab13" localSheetId="10">#REF!</definedName>
    <definedName name="SAPCrosstab13" localSheetId="0">#REF!</definedName>
    <definedName name="SAPCrosstab13">#REF!</definedName>
    <definedName name="SAPCrosstab14" localSheetId="10">#REF!</definedName>
    <definedName name="SAPCrosstab14" localSheetId="0">#REF!</definedName>
    <definedName name="SAPCrosstab14">#REF!</definedName>
    <definedName name="sd" localSheetId="10">#REF!</definedName>
    <definedName name="sd" localSheetId="0">#REF!</definedName>
    <definedName name="sd">#REF!</definedName>
    <definedName name="sdf" localSheetId="10">#REF!</definedName>
    <definedName name="sdf" localSheetId="0">#REF!</definedName>
    <definedName name="sdf">#REF!</definedName>
    <definedName name="sdfa" localSheetId="10">#REF!</definedName>
    <definedName name="sdfa" localSheetId="0">#REF!</definedName>
    <definedName name="sdfa">#REF!</definedName>
    <definedName name="serv">[6]SAP!$O$1:$O$65536</definedName>
    <definedName name="Service">[8]Code!$B$2:$B$7</definedName>
    <definedName name="Service_Level">[7]Code!$AB$3:$AB$4</definedName>
    <definedName name="ServiceAreas">[16]Variable!$C$2:$C$11</definedName>
    <definedName name="sfads" localSheetId="10">#REF!</definedName>
    <definedName name="sfads" localSheetId="0">#REF!</definedName>
    <definedName name="sfads">#REF!</definedName>
    <definedName name="sfase" localSheetId="10">#REF!</definedName>
    <definedName name="sfase" localSheetId="0">#REF!</definedName>
    <definedName name="sfase">#REF!</definedName>
    <definedName name="SI2011AppBNov2" localSheetId="10" hidden="1">#REF!,#REF!,#REF!,#REF!,#REF!,#REF!,#REF!</definedName>
    <definedName name="SI2011AppBNov2" localSheetId="5" hidden="1">#REF!,#REF!,#REF!,#REF!,#REF!,#REF!,#REF!</definedName>
    <definedName name="SI2011AppBNov2" localSheetId="0" hidden="1">#REF!,#REF!,#REF!,#REF!,#REF!,#REF!,#REF!</definedName>
    <definedName name="SI2011AppBNov2" localSheetId="2" hidden="1">#REF!,#REF!,#REF!,#REF!,#REF!,#REF!,#REF!</definedName>
    <definedName name="SI2011AppBNov2" localSheetId="1" hidden="1">#REF!,#REF!,#REF!,#REF!,#REF!,#REF!,#REF!</definedName>
    <definedName name="SI2011AppBNov2" hidden="1">#REF!,#REF!,#REF!,#REF!,#REF!,#REF!,#REF!</definedName>
    <definedName name="sm">[12]Table!$D$635:$E$649</definedName>
    <definedName name="smp_fam" localSheetId="10">#REF!</definedName>
    <definedName name="smp_fam" localSheetId="0">#REF!</definedName>
    <definedName name="smp_fam">#REF!</definedName>
    <definedName name="smp_sgl" localSheetId="10">#REF!</definedName>
    <definedName name="smp_sgl" localSheetId="0">#REF!</definedName>
    <definedName name="smp_sgl">#REF!</definedName>
    <definedName name="Standard_Grouping">[7]Code!$Y$3:$Y$14</definedName>
    <definedName name="Start">[16]Variable!$H$23:$H$30</definedName>
    <definedName name="Status">[16]Variable!$C$16:$C$19</definedName>
    <definedName name="Sub_Activity">[8]Code!$D$2:$D$7</definedName>
    <definedName name="SummaryRange">'[1]Detailed Worksheet'!$A$6:$AA$905</definedName>
    <definedName name="temp_uic_factor" localSheetId="10">#REF!</definedName>
    <definedName name="temp_uic_factor" localSheetId="0">#REF!</definedName>
    <definedName name="temp_uic_factor">#REF!</definedName>
    <definedName name="test" localSheetId="10">#REF!</definedName>
    <definedName name="test" localSheetId="0">#REF!</definedName>
    <definedName name="test">#REF!</definedName>
    <definedName name="TEST1" localSheetId="10">#REF!</definedName>
    <definedName name="TEST1" localSheetId="0">#REF!</definedName>
    <definedName name="TEST1">#REF!</definedName>
    <definedName name="TEST2" localSheetId="10">#REF!</definedName>
    <definedName name="TEST2" localSheetId="0">#REF!</definedName>
    <definedName name="TEST2">#REF!</definedName>
    <definedName name="TEST3" localSheetId="10">#REF!</definedName>
    <definedName name="TEST3" localSheetId="0">#REF!</definedName>
    <definedName name="TEST3">#REF!</definedName>
    <definedName name="TESTHKEY" localSheetId="10">#REF!</definedName>
    <definedName name="TESTHKEY" localSheetId="0">#REF!</definedName>
    <definedName name="TESTHKEY">#REF!</definedName>
    <definedName name="TESTKEYS" localSheetId="10">#REF!</definedName>
    <definedName name="TESTKEYS" localSheetId="0">#REF!</definedName>
    <definedName name="TESTKEYS">#REF!</definedName>
    <definedName name="TESTVKEY" localSheetId="10">#REF!</definedName>
    <definedName name="TESTVKEY" localSheetId="0">#REF!</definedName>
    <definedName name="TESTVKEY">#REF!</definedName>
    <definedName name="TOT">[6]SAP!$G$1:$G$65536</definedName>
    <definedName name="TOTAL_YTD">[34]SAP!$J$2:$J$10000</definedName>
    <definedName name="Tracking">[7]Code!$V$3:$V$4</definedName>
    <definedName name="TransDateRange">'[1]Trans Date Download'!$B$2:$C$1560</definedName>
    <definedName name="typ">[6]SAP!$N$1:$N$65536</definedName>
    <definedName name="uic" localSheetId="10">#REF!</definedName>
    <definedName name="uic" localSheetId="0">#REF!</definedName>
    <definedName name="uic">#REF!</definedName>
    <definedName name="uic_max_ins_earn" localSheetId="10">#REF!</definedName>
    <definedName name="uic_max_ins_earn" localSheetId="0">#REF!</definedName>
    <definedName name="uic_max_ins_earn">#REF!</definedName>
    <definedName name="uic_rebate" localSheetId="10">#REF!</definedName>
    <definedName name="uic_rebate" localSheetId="0">#REF!</definedName>
    <definedName name="uic_rebate">#REF!</definedName>
    <definedName name="UncommitedFunds" localSheetId="10">#REF!</definedName>
    <definedName name="UncommitedFunds" localSheetId="0">#REF!</definedName>
    <definedName name="UncommitedFunds">#REF!</definedName>
    <definedName name="Unit_2">[7]Code!$P$3:$P$5</definedName>
    <definedName name="utilityfre" localSheetId="10">#REF!</definedName>
    <definedName name="utilityfre" localSheetId="0">#REF!</definedName>
    <definedName name="utilityfre">#REF!</definedName>
    <definedName name="var">[6]SAP!$I$1:$I$65536</definedName>
    <definedName name="weekday_test" localSheetId="10">[35]Sheet4!#REF!</definedName>
    <definedName name="weekday_test" localSheetId="0">[35]Sheet4!#REF!</definedName>
    <definedName name="weekday_test">[35]Sheet4!#REF!</definedName>
    <definedName name="wrn.Aging._.and._.Trend._.Analysis." localSheetId="5" hidden="1">{#N/A,#N/A,FALSE,"Aging Summary";#N/A,#N/A,FALSE,"Ratio Analysis";#N/A,#N/A,FALSE,"Test 120 Day Accts";#N/A,#N/A,FALSE,"Tickmarks"}</definedName>
    <definedName name="wrn.Aging._.and._.Trend._.Analysis." hidden="1">{#N/A,#N/A,FALSE,"Aging Summary";#N/A,#N/A,FALSE,"Ratio Analysis";#N/A,#N/A,FALSE,"Test 120 Day Accts";#N/A,#N/A,FALSE,"Tickmarks"}</definedName>
    <definedName name="x" localSheetId="10">'[1]Detailed Worksheet'!#REF!</definedName>
    <definedName name="x" localSheetId="0">'[1]Detailed Worksheet'!#REF!</definedName>
    <definedName name="x">'[1]Detailed Worksheet'!#REF!</definedName>
    <definedName name="xxx" localSheetId="10" hidden="1">#REF!,#REF!,#REF!,#REF!,#REF!</definedName>
    <definedName name="xxx" localSheetId="5" hidden="1">#REF!,#REF!,#REF!,#REF!,#REF!</definedName>
    <definedName name="xxx" localSheetId="0" hidden="1">#REF!,#REF!,#REF!,#REF!,#REF!</definedName>
    <definedName name="xxx" localSheetId="2" hidden="1">#REF!,#REF!,#REF!,#REF!,#REF!</definedName>
    <definedName name="xxx" localSheetId="1" hidden="1">#REF!,#REF!,#REF!,#REF!,#REF!</definedName>
    <definedName name="xxx" hidden="1">#REF!,#REF!,#REF!,#REF!,#REF!</definedName>
    <definedName name="Year" localSheetId="10">#REF!</definedName>
    <definedName name="Year" localSheetId="0">#REF!</definedName>
    <definedName name="Year">#REF!</definedName>
    <definedName name="ympe" localSheetId="10">#REF!</definedName>
    <definedName name="ympe" localSheetId="0">#REF!</definedName>
    <definedName name="ympe">#REF!</definedName>
    <definedName name="YRendAct" localSheetId="10">#REF!</definedName>
    <definedName name="YRendAct" localSheetId="0">#REF!</definedName>
    <definedName name="YRendAct">#REF!</definedName>
    <definedName name="Z_15D64163_23D5_11D7_9B05_00C04F49544B_.wvu.Cols" localSheetId="10" hidden="1">#REF!,#REF!,#REF!,#REF!,#REF!</definedName>
    <definedName name="Z_15D64163_23D5_11D7_9B05_00C04F49544B_.wvu.Cols" localSheetId="5" hidden="1">#REF!,#REF!,#REF!,#REF!,#REF!</definedName>
    <definedName name="Z_15D64163_23D5_11D7_9B05_00C04F49544B_.wvu.Cols" localSheetId="0" hidden="1">#REF!,#REF!,#REF!,#REF!,#REF!</definedName>
    <definedName name="Z_15D64163_23D5_11D7_9B05_00C04F49544B_.wvu.Cols" localSheetId="2" hidden="1">#REF!,#REF!,#REF!,#REF!,#REF!</definedName>
    <definedName name="Z_15D64163_23D5_11D7_9B05_00C04F49544B_.wvu.Cols" localSheetId="1" hidden="1">#REF!,#REF!,#REF!,#REF!,#REF!</definedName>
    <definedName name="Z_15D64163_23D5_11D7_9B05_00C04F49544B_.wvu.Cols" hidden="1">#REF!,#REF!,#REF!,#REF!,#REF!</definedName>
    <definedName name="Z_15D64163_23D5_11D7_9B05_00C04F49544B_.wvu.Rows" localSheetId="10" hidden="1">#REF!,#REF!,#REF!,#REF!,#REF!,#REF!,#REF!</definedName>
    <definedName name="Z_15D64163_23D5_11D7_9B05_00C04F49544B_.wvu.Rows" localSheetId="5" hidden="1">#REF!,#REF!,#REF!,#REF!,#REF!,#REF!,#REF!</definedName>
    <definedName name="Z_15D64163_23D5_11D7_9B05_00C04F49544B_.wvu.Rows" localSheetId="0" hidden="1">#REF!,#REF!,#REF!,#REF!,#REF!,#REF!,#REF!</definedName>
    <definedName name="Z_15D64163_23D5_11D7_9B05_00C04F49544B_.wvu.Rows" localSheetId="2" hidden="1">#REF!,#REF!,#REF!,#REF!,#REF!,#REF!,#REF!</definedName>
    <definedName name="Z_15D64163_23D5_11D7_9B05_00C04F49544B_.wvu.Rows" localSheetId="1" hidden="1">#REF!,#REF!,#REF!,#REF!,#REF!,#REF!,#REF!</definedName>
    <definedName name="Z_15D64163_23D5_11D7_9B05_00C04F49544B_.wvu.Rows" hidden="1">#REF!,#REF!,#REF!,#REF!,#REF!,#REF!,#REF!</definedName>
  </definedNames>
  <calcPr calcId="162913"/>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2" name="Table2" connection="WorksheetConnection_Capital.xlsx!Table2"/>
          <x15:modelTable id="Table1" name="Table1" connection="LinkedTable_Table1"/>
        </x15:modelTables>
        <x15:modelRelationships>
          <x15:modelRelationship fromTable="Table2" fromColumn="Project_Name" toTable="Table1" toColumn="Project_Name"/>
        </x15:modelRelationships>
      </x15:dataModel>
    </ext>
  </extLst>
</workbook>
</file>

<file path=xl/calcChain.xml><?xml version="1.0" encoding="utf-8"?>
<calcChain xmlns="http://schemas.openxmlformats.org/spreadsheetml/2006/main">
  <c r="B23" i="10" l="1"/>
  <c r="F53" i="25" l="1"/>
  <c r="E52" i="25"/>
  <c r="E51" i="25"/>
  <c r="E50" i="25"/>
  <c r="E49" i="25"/>
  <c r="E48" i="25"/>
  <c r="E47" i="25"/>
  <c r="E46" i="25"/>
  <c r="E45" i="25"/>
  <c r="E44" i="25"/>
  <c r="E43" i="25"/>
  <c r="E42" i="25"/>
  <c r="E41" i="25"/>
  <c r="E40" i="25"/>
  <c r="E39" i="25"/>
  <c r="E38" i="25"/>
  <c r="E37" i="25"/>
  <c r="E36" i="25"/>
  <c r="E35" i="25"/>
  <c r="E34" i="25"/>
  <c r="E33" i="25"/>
  <c r="E32" i="25"/>
  <c r="E31" i="25"/>
  <c r="E30" i="25"/>
  <c r="E29" i="25"/>
  <c r="E28" i="25"/>
  <c r="E27" i="25"/>
  <c r="E26" i="25"/>
  <c r="E25" i="25"/>
  <c r="E24" i="25"/>
  <c r="E23" i="25"/>
  <c r="E22" i="25"/>
  <c r="E21" i="25"/>
  <c r="E19" i="25"/>
  <c r="E18" i="25"/>
  <c r="E17" i="25"/>
  <c r="E16" i="25"/>
  <c r="E15" i="25"/>
  <c r="E14" i="25"/>
  <c r="E13" i="25"/>
  <c r="E12" i="25"/>
  <c r="E11" i="25"/>
  <c r="E9" i="25"/>
  <c r="E8" i="25"/>
  <c r="E7" i="25"/>
  <c r="E6" i="25"/>
  <c r="E5" i="25"/>
  <c r="E4" i="25"/>
  <c r="E3" i="25"/>
  <c r="B54" i="25"/>
  <c r="E2" i="25"/>
  <c r="B50" i="10" l="1"/>
  <c r="B30" i="10" l="1"/>
  <c r="B45" i="10" l="1"/>
  <c r="B16" i="10" l="1"/>
  <c r="B17" i="10"/>
  <c r="B5" i="10"/>
  <c r="B10" i="10" l="1"/>
  <c r="B15" i="10"/>
  <c r="B19" i="10"/>
  <c r="O4" i="17" l="1"/>
  <c r="N4" i="17"/>
  <c r="M4" i="17"/>
  <c r="L4" i="17"/>
  <c r="K4" i="17"/>
  <c r="J4" i="17"/>
  <c r="I4" i="17"/>
  <c r="H4" i="17"/>
  <c r="G4" i="17"/>
  <c r="F4" i="17"/>
  <c r="C11" i="18" l="1"/>
  <c r="J54" i="25" l="1"/>
  <c r="I54" i="25"/>
  <c r="H54" i="25"/>
  <c r="G54" i="25"/>
  <c r="J53" i="25"/>
  <c r="J52" i="25"/>
  <c r="J51" i="25"/>
  <c r="J50" i="25"/>
  <c r="J49" i="25"/>
  <c r="J48" i="25"/>
  <c r="J47" i="25"/>
  <c r="J46" i="25"/>
  <c r="J45" i="25"/>
  <c r="J44" i="25"/>
  <c r="J43" i="25"/>
  <c r="J42" i="25"/>
  <c r="J41" i="25"/>
  <c r="J40" i="25"/>
  <c r="J39" i="25"/>
  <c r="J38" i="25"/>
  <c r="J37" i="25"/>
  <c r="J36" i="25"/>
  <c r="J35" i="25"/>
  <c r="J34" i="25"/>
  <c r="J33" i="25"/>
  <c r="J32" i="25"/>
  <c r="J31" i="25"/>
  <c r="J30" i="25"/>
  <c r="J29" i="25"/>
  <c r="J28" i="25"/>
  <c r="J27" i="25"/>
  <c r="J26" i="25"/>
  <c r="J25" i="25"/>
  <c r="J24" i="25"/>
  <c r="J23" i="25"/>
  <c r="J22" i="25"/>
  <c r="J21" i="25"/>
  <c r="J20" i="25"/>
  <c r="J19" i="25"/>
  <c r="J18" i="25"/>
  <c r="J17" i="25"/>
  <c r="J16" i="25"/>
  <c r="J15" i="25"/>
  <c r="J14" i="25"/>
  <c r="J13" i="25"/>
  <c r="J12" i="25"/>
  <c r="J11" i="25"/>
  <c r="J10" i="25"/>
  <c r="J9" i="25"/>
  <c r="J8" i="25"/>
  <c r="J7" i="25"/>
  <c r="J6" i="25"/>
  <c r="J5" i="25"/>
  <c r="J4" i="25"/>
  <c r="J3" i="25"/>
  <c r="J2" i="25"/>
  <c r="I52" i="25"/>
  <c r="I51" i="25"/>
  <c r="I50" i="25"/>
  <c r="I49" i="25"/>
  <c r="I48" i="25"/>
  <c r="I47" i="25"/>
  <c r="I46" i="25"/>
  <c r="I45" i="25"/>
  <c r="I44" i="25"/>
  <c r="I43" i="25"/>
  <c r="I42" i="25"/>
  <c r="I41" i="25"/>
  <c r="I40" i="25"/>
  <c r="I39" i="25"/>
  <c r="I38" i="25"/>
  <c r="I37" i="25"/>
  <c r="I36" i="25"/>
  <c r="I35" i="25"/>
  <c r="I34" i="25"/>
  <c r="I33" i="25"/>
  <c r="I32" i="25"/>
  <c r="I31" i="25"/>
  <c r="I30" i="25"/>
  <c r="I29" i="25"/>
  <c r="I28" i="25"/>
  <c r="I27" i="25"/>
  <c r="I26" i="25"/>
  <c r="I25" i="25"/>
  <c r="I24" i="25"/>
  <c r="I23" i="25"/>
  <c r="I22" i="25"/>
  <c r="I53" i="25" s="1"/>
  <c r="I21" i="25"/>
  <c r="H20" i="25"/>
  <c r="H19" i="25"/>
  <c r="H17" i="25"/>
  <c r="H16" i="25"/>
  <c r="H15" i="25"/>
  <c r="H14" i="25"/>
  <c r="H13" i="25"/>
  <c r="H12" i="25"/>
  <c r="H11" i="25"/>
  <c r="H10" i="25"/>
  <c r="H9" i="25"/>
  <c r="H8" i="25"/>
  <c r="H7" i="25"/>
  <c r="H6" i="25"/>
  <c r="H5" i="25"/>
  <c r="H3" i="25"/>
  <c r="H2" i="25"/>
  <c r="G53" i="25"/>
  <c r="H53" i="25" l="1"/>
  <c r="N75" i="10" l="1"/>
  <c r="N74" i="10"/>
  <c r="N73" i="10"/>
  <c r="N72" i="10"/>
  <c r="N71" i="10"/>
  <c r="N70" i="10"/>
  <c r="N69" i="10"/>
  <c r="N68" i="10"/>
  <c r="N67" i="10"/>
  <c r="N66" i="10"/>
  <c r="N76" i="10"/>
  <c r="F20" i="25" l="1"/>
  <c r="F54" i="25" s="1"/>
  <c r="H4" i="10" l="1"/>
  <c r="G12" i="10" l="1"/>
  <c r="F6" i="17" l="1"/>
  <c r="F17" i="17" s="1"/>
  <c r="O5" i="17" l="1"/>
  <c r="N5" i="17"/>
  <c r="M5" i="17"/>
  <c r="L5" i="17"/>
  <c r="K5" i="17"/>
  <c r="J5" i="17"/>
  <c r="I5" i="17"/>
  <c r="H5" i="17"/>
  <c r="G5" i="17"/>
  <c r="F5" i="17"/>
  <c r="F7" i="10"/>
  <c r="E7" i="10"/>
  <c r="D7" i="10"/>
  <c r="D14" i="10" l="1"/>
  <c r="C17" i="1" l="1"/>
  <c r="D2" i="25" l="1"/>
  <c r="D29" i="25"/>
  <c r="G16" i="27" l="1"/>
  <c r="F16" i="27"/>
  <c r="D16" i="27"/>
  <c r="C16" i="27"/>
  <c r="E16" i="27" s="1"/>
  <c r="E15" i="27"/>
  <c r="E14" i="27"/>
  <c r="E13" i="27"/>
  <c r="E12" i="27"/>
  <c r="H11" i="27"/>
  <c r="H16" i="27" s="1"/>
  <c r="H17" i="27" s="1"/>
  <c r="E11" i="27"/>
  <c r="E10" i="27"/>
  <c r="E9" i="27"/>
  <c r="E8" i="27"/>
  <c r="E7" i="27"/>
  <c r="C1" i="25" l="1"/>
  <c r="B1" i="25"/>
  <c r="B53" i="25"/>
  <c r="B57" i="25" s="1"/>
  <c r="B55" i="25"/>
  <c r="C56" i="10"/>
  <c r="C55" i="10"/>
  <c r="C52" i="10"/>
  <c r="C51" i="10"/>
  <c r="C50" i="10"/>
  <c r="C49" i="10"/>
  <c r="C48" i="10"/>
  <c r="C47" i="10"/>
  <c r="C46" i="10"/>
  <c r="C45" i="10"/>
  <c r="C44" i="10"/>
  <c r="C43" i="10"/>
  <c r="C42" i="10"/>
  <c r="C41" i="10"/>
  <c r="C40" i="10"/>
  <c r="C39" i="10"/>
  <c r="C38" i="10"/>
  <c r="C37" i="10"/>
  <c r="C36" i="10"/>
  <c r="C35" i="10"/>
  <c r="C34" i="10"/>
  <c r="C33" i="10"/>
  <c r="C32" i="10"/>
  <c r="C31" i="10"/>
  <c r="C30" i="10"/>
  <c r="C29" i="10"/>
  <c r="C28" i="10"/>
  <c r="C27" i="10"/>
  <c r="C26" i="10"/>
  <c r="C25" i="10"/>
  <c r="C24" i="10"/>
  <c r="C23" i="10"/>
  <c r="C20" i="10"/>
  <c r="C22" i="10"/>
  <c r="C21" i="10"/>
  <c r="C19" i="10"/>
  <c r="C18" i="10"/>
  <c r="C17" i="10"/>
  <c r="C16" i="10"/>
  <c r="C15" i="10"/>
  <c r="C14" i="10"/>
  <c r="C13" i="10"/>
  <c r="C12" i="10"/>
  <c r="C11" i="10"/>
  <c r="C10" i="10"/>
  <c r="C9" i="10"/>
  <c r="C8" i="10"/>
  <c r="C7" i="10"/>
  <c r="C6" i="10"/>
  <c r="C5" i="10"/>
  <c r="C4" i="10"/>
  <c r="C3" i="10"/>
  <c r="C2" i="10"/>
  <c r="B60" i="21" l="1"/>
  <c r="B59" i="21"/>
  <c r="B58" i="21"/>
  <c r="B57" i="21"/>
  <c r="B56" i="21"/>
  <c r="B55" i="21"/>
  <c r="B54" i="21"/>
  <c r="B53" i="21"/>
  <c r="B52" i="21"/>
  <c r="B51" i="21"/>
  <c r="B50" i="21"/>
  <c r="B49" i="21"/>
  <c r="B48" i="21"/>
  <c r="B47" i="21"/>
  <c r="B46" i="21"/>
  <c r="B45" i="21"/>
  <c r="B44" i="21"/>
  <c r="B43" i="21"/>
  <c r="B42" i="21"/>
  <c r="B41" i="21"/>
  <c r="B40" i="21"/>
  <c r="B39" i="21"/>
  <c r="B38" i="21"/>
  <c r="B37" i="21"/>
  <c r="B36" i="21"/>
  <c r="B35" i="21"/>
  <c r="B34" i="21"/>
  <c r="B33" i="21"/>
  <c r="B32" i="21"/>
  <c r="B31" i="21"/>
  <c r="B30" i="21"/>
  <c r="B29" i="21"/>
  <c r="B28" i="21"/>
  <c r="B25" i="21"/>
  <c r="B24" i="21"/>
  <c r="B23" i="21"/>
  <c r="B22" i="21"/>
  <c r="B21" i="21"/>
  <c r="B20" i="21"/>
  <c r="B17" i="21"/>
  <c r="B16" i="21"/>
  <c r="B15" i="21"/>
  <c r="B14" i="21"/>
  <c r="B13" i="21"/>
  <c r="B12" i="21"/>
  <c r="B11" i="21"/>
  <c r="B10" i="21"/>
  <c r="B9" i="21"/>
  <c r="B8" i="21"/>
  <c r="B7" i="21"/>
  <c r="B6" i="21"/>
  <c r="P14" i="17" l="1"/>
  <c r="Q14" i="17"/>
  <c r="C53" i="25" l="1"/>
  <c r="C57" i="25" s="1"/>
  <c r="C57" i="10" l="1"/>
  <c r="C54" i="25"/>
  <c r="C58" i="25" s="1"/>
  <c r="F52" i="25"/>
  <c r="F51" i="25"/>
  <c r="F50" i="25"/>
  <c r="F49" i="25"/>
  <c r="F48" i="25"/>
  <c r="F47" i="25"/>
  <c r="F46" i="25"/>
  <c r="F45" i="25"/>
  <c r="F44" i="25"/>
  <c r="F43" i="25"/>
  <c r="F42" i="25"/>
  <c r="F41" i="25"/>
  <c r="F40" i="25"/>
  <c r="F39" i="25"/>
  <c r="F38" i="25"/>
  <c r="F37" i="25"/>
  <c r="F36" i="25"/>
  <c r="F34" i="25"/>
  <c r="F33" i="25"/>
  <c r="F32" i="25"/>
  <c r="F31" i="25"/>
  <c r="F30" i="25"/>
  <c r="F29" i="25"/>
  <c r="F28" i="25"/>
  <c r="F27" i="25"/>
  <c r="F22" i="25"/>
  <c r="F19" i="25"/>
  <c r="F18" i="25"/>
  <c r="F17" i="25"/>
  <c r="F16" i="25"/>
  <c r="F15" i="25"/>
  <c r="F14" i="25"/>
  <c r="F13" i="25"/>
  <c r="F11" i="25"/>
  <c r="F9" i="25"/>
  <c r="F8" i="25"/>
  <c r="F7" i="25"/>
  <c r="F6" i="25"/>
  <c r="F4" i="25"/>
  <c r="F2" i="25"/>
  <c r="D54" i="25"/>
  <c r="D53" i="25"/>
  <c r="D57" i="25" s="1"/>
  <c r="F12" i="25"/>
  <c r="E1" i="25"/>
  <c r="F1" i="25" s="1"/>
  <c r="D1" i="25"/>
  <c r="D58" i="25" l="1"/>
  <c r="D10" i="10" l="1"/>
  <c r="F10" i="25" s="1"/>
  <c r="T21" i="22" l="1"/>
  <c r="C57" i="1" l="1"/>
  <c r="R62" i="22" l="1"/>
  <c r="R32" i="22"/>
  <c r="D3" i="10" l="1"/>
  <c r="F3" i="25" l="1"/>
  <c r="G68" i="10"/>
  <c r="J69" i="10"/>
  <c r="I69" i="10"/>
  <c r="B70" i="10" l="1"/>
  <c r="D70" i="10"/>
  <c r="E5" i="10"/>
  <c r="D5" i="10"/>
  <c r="F5" i="25" l="1"/>
  <c r="D23" i="10"/>
  <c r="F23" i="25" s="1"/>
  <c r="C54" i="10"/>
  <c r="D26" i="10" l="1"/>
  <c r="F26" i="25" s="1"/>
  <c r="M56" i="10" l="1"/>
  <c r="D56" i="10"/>
  <c r="L76" i="10"/>
  <c r="L56" i="10" s="1"/>
  <c r="E56" i="25" l="1"/>
  <c r="F56" i="25" s="1"/>
  <c r="K76" i="10"/>
  <c r="K56" i="10" s="1"/>
  <c r="J76" i="10"/>
  <c r="J56" i="10" s="1"/>
  <c r="I76" i="10"/>
  <c r="I56" i="10" s="1"/>
  <c r="H76" i="10"/>
  <c r="H56" i="10" s="1"/>
  <c r="G76" i="10"/>
  <c r="G56" i="10" s="1"/>
  <c r="F76" i="10"/>
  <c r="F56" i="10" s="1"/>
  <c r="E76" i="10"/>
  <c r="E56" i="10" s="1"/>
  <c r="O56" i="10" l="1"/>
  <c r="S68" i="22"/>
  <c r="Q20" i="22"/>
  <c r="S59" i="22"/>
  <c r="W52" i="10"/>
  <c r="S61" i="22" s="1"/>
  <c r="W51" i="10"/>
  <c r="S62" i="22" s="1"/>
  <c r="T62" i="22" s="1"/>
  <c r="W50" i="10"/>
  <c r="S63" i="22" s="1"/>
  <c r="W49" i="10"/>
  <c r="S60" i="22" s="1"/>
  <c r="W48" i="10"/>
  <c r="W47" i="10"/>
  <c r="S58" i="22" s="1"/>
  <c r="T58" i="22" s="1"/>
  <c r="W46" i="10"/>
  <c r="S57" i="22" s="1"/>
  <c r="T57" i="22" s="1"/>
  <c r="W45" i="10"/>
  <c r="S56" i="22" s="1"/>
  <c r="W44" i="10"/>
  <c r="S55" i="22" s="1"/>
  <c r="W43" i="10"/>
  <c r="S54" i="22" s="1"/>
  <c r="W42" i="10"/>
  <c r="S53" i="22" s="1"/>
  <c r="W41" i="10"/>
  <c r="S52" i="22" s="1"/>
  <c r="W40" i="10"/>
  <c r="S51" i="22" s="1"/>
  <c r="T51" i="22" s="1"/>
  <c r="W39" i="10"/>
  <c r="S50" i="22" s="1"/>
  <c r="W38" i="10"/>
  <c r="S49" i="22" s="1"/>
  <c r="W37" i="10"/>
  <c r="S48" i="22" s="1"/>
  <c r="W36" i="10"/>
  <c r="S47" i="22" s="1"/>
  <c r="W34" i="10"/>
  <c r="S45" i="22" s="1"/>
  <c r="W33" i="10"/>
  <c r="S44" i="22" s="1"/>
  <c r="W32" i="10"/>
  <c r="S43" i="22" s="1"/>
  <c r="W31" i="10"/>
  <c r="S42" i="22" s="1"/>
  <c r="T42" i="22" s="1"/>
  <c r="W30" i="10"/>
  <c r="S41" i="22" s="1"/>
  <c r="T41" i="22" s="1"/>
  <c r="W29" i="10"/>
  <c r="S40" i="22" s="1"/>
  <c r="T40" i="22" s="1"/>
  <c r="W28" i="10"/>
  <c r="S39" i="22" s="1"/>
  <c r="W27" i="10"/>
  <c r="S38" i="22" s="1"/>
  <c r="W26" i="10"/>
  <c r="S37" i="22" s="1"/>
  <c r="W23" i="10"/>
  <c r="S34" i="22" s="1"/>
  <c r="W20" i="10"/>
  <c r="S32" i="22" s="1"/>
  <c r="T32" i="22" s="1"/>
  <c r="W22" i="10"/>
  <c r="S33" i="22" s="1"/>
  <c r="W19" i="10"/>
  <c r="S19" i="22" s="1"/>
  <c r="T19" i="22" s="1"/>
  <c r="W18" i="10"/>
  <c r="S26" i="22" s="1"/>
  <c r="W17" i="10"/>
  <c r="S25" i="22" s="1"/>
  <c r="W16" i="10"/>
  <c r="S27" i="22" s="1"/>
  <c r="W15" i="10"/>
  <c r="S16" i="22" s="1"/>
  <c r="W14" i="10"/>
  <c r="S18" i="22" s="1"/>
  <c r="W13" i="10"/>
  <c r="S17" i="22" s="1"/>
  <c r="W12" i="10"/>
  <c r="S12" i="22" s="1"/>
  <c r="T12" i="22" s="1"/>
  <c r="W11" i="10"/>
  <c r="S15" i="22" s="1"/>
  <c r="W10" i="10"/>
  <c r="S13" i="22" s="1"/>
  <c r="T13" i="22" s="1"/>
  <c r="W9" i="10"/>
  <c r="S24" i="22" s="1"/>
  <c r="W8" i="10"/>
  <c r="S23" i="22" s="1"/>
  <c r="W7" i="10"/>
  <c r="S14" i="22" s="1"/>
  <c r="W6" i="10"/>
  <c r="S22" i="22" s="1"/>
  <c r="W5" i="10"/>
  <c r="S11" i="22" s="1"/>
  <c r="W3" i="10"/>
  <c r="S9" i="22" s="1"/>
  <c r="T9" i="22" s="1"/>
  <c r="W2" i="10"/>
  <c r="S8" i="22" s="1"/>
  <c r="R61" i="22"/>
  <c r="B115" i="22"/>
  <c r="B125" i="22" s="1"/>
  <c r="M113" i="22"/>
  <c r="N113" i="22" s="1"/>
  <c r="P113" i="22" s="1"/>
  <c r="N112" i="22"/>
  <c r="P112" i="22" s="1"/>
  <c r="N111" i="22"/>
  <c r="P111" i="22" s="1"/>
  <c r="N110" i="22"/>
  <c r="P110" i="22" s="1"/>
  <c r="E109" i="22"/>
  <c r="E101" i="22" s="1"/>
  <c r="E69" i="22" s="1"/>
  <c r="D109" i="22"/>
  <c r="N108" i="22"/>
  <c r="J106" i="22"/>
  <c r="J101" i="22" s="1"/>
  <c r="J69" i="22" s="1"/>
  <c r="F105" i="22"/>
  <c r="N105" i="22" s="1"/>
  <c r="N104" i="22"/>
  <c r="P104" i="22" s="1"/>
  <c r="I103" i="22"/>
  <c r="I101" i="22" s="1"/>
  <c r="I69" i="22" s="1"/>
  <c r="G103" i="22"/>
  <c r="G101" i="22" s="1"/>
  <c r="G69" i="22" s="1"/>
  <c r="D103" i="22"/>
  <c r="L101" i="22"/>
  <c r="L69" i="22" s="1"/>
  <c r="K101" i="22"/>
  <c r="K69" i="22" s="1"/>
  <c r="N94" i="22"/>
  <c r="H94" i="22"/>
  <c r="M90" i="22"/>
  <c r="L90" i="22"/>
  <c r="K90" i="22"/>
  <c r="J90" i="22"/>
  <c r="I90" i="22"/>
  <c r="G90" i="22"/>
  <c r="F90" i="22"/>
  <c r="E90" i="22"/>
  <c r="D90" i="22"/>
  <c r="C90" i="22"/>
  <c r="B90" i="22"/>
  <c r="N88" i="22"/>
  <c r="N90" i="22" s="1"/>
  <c r="H88" i="22"/>
  <c r="H90" i="22" s="1"/>
  <c r="M87" i="22"/>
  <c r="L87" i="22"/>
  <c r="G87" i="22"/>
  <c r="F87" i="22"/>
  <c r="E87" i="22"/>
  <c r="E91" i="22" s="1"/>
  <c r="D87" i="22"/>
  <c r="B87" i="22"/>
  <c r="K86" i="22"/>
  <c r="J86" i="22"/>
  <c r="J87" i="22" s="1"/>
  <c r="I86" i="22"/>
  <c r="I87" i="22" s="1"/>
  <c r="H86" i="22"/>
  <c r="N85" i="22"/>
  <c r="H85" i="22"/>
  <c r="O85" i="22" s="1"/>
  <c r="P85" i="22" s="1"/>
  <c r="N84" i="22"/>
  <c r="H84" i="22"/>
  <c r="N83" i="22"/>
  <c r="C83" i="22"/>
  <c r="H83" i="22" s="1"/>
  <c r="N82" i="22"/>
  <c r="H82" i="22"/>
  <c r="N74" i="22"/>
  <c r="N75" i="22" s="1"/>
  <c r="H74" i="22"/>
  <c r="H75" i="22" s="1"/>
  <c r="B69" i="22"/>
  <c r="L68" i="22"/>
  <c r="K68" i="22"/>
  <c r="J68" i="22"/>
  <c r="H68" i="22"/>
  <c r="N63" i="22"/>
  <c r="R63" i="22" s="1"/>
  <c r="H63" i="22"/>
  <c r="N61" i="22"/>
  <c r="H61" i="22"/>
  <c r="N60" i="22"/>
  <c r="R60" i="22" s="1"/>
  <c r="H60" i="22"/>
  <c r="B60" i="22"/>
  <c r="N59" i="22"/>
  <c r="R59" i="22" s="1"/>
  <c r="H59" i="22"/>
  <c r="B59" i="22"/>
  <c r="N58" i="22"/>
  <c r="R58" i="22" s="1"/>
  <c r="H58" i="22"/>
  <c r="B58" i="22"/>
  <c r="N57" i="22"/>
  <c r="R57" i="22" s="1"/>
  <c r="H57" i="22"/>
  <c r="B57" i="22"/>
  <c r="N56" i="22"/>
  <c r="R56" i="22" s="1"/>
  <c r="H56" i="22"/>
  <c r="B56" i="22"/>
  <c r="N55" i="22"/>
  <c r="R55" i="22" s="1"/>
  <c r="H55" i="22"/>
  <c r="N54" i="22"/>
  <c r="R54" i="22" s="1"/>
  <c r="H54" i="22"/>
  <c r="N53" i="22"/>
  <c r="R53" i="22" s="1"/>
  <c r="H53" i="22"/>
  <c r="B53" i="22"/>
  <c r="N52" i="22"/>
  <c r="R52" i="22" s="1"/>
  <c r="H52" i="22"/>
  <c r="O52" i="22" s="1"/>
  <c r="P52" i="22" s="1"/>
  <c r="N51" i="22"/>
  <c r="R51" i="22" s="1"/>
  <c r="H51" i="22"/>
  <c r="B51" i="22"/>
  <c r="N50" i="22"/>
  <c r="H50" i="22"/>
  <c r="B50" i="22"/>
  <c r="N49" i="22"/>
  <c r="R49" i="22" s="1"/>
  <c r="H49" i="22"/>
  <c r="N48" i="22"/>
  <c r="R48" i="22" s="1"/>
  <c r="H48" i="22"/>
  <c r="B48" i="22"/>
  <c r="N47" i="22"/>
  <c r="R47" i="22" s="1"/>
  <c r="H47" i="22"/>
  <c r="N46" i="22"/>
  <c r="R46" i="22" s="1"/>
  <c r="H46" i="22"/>
  <c r="B46" i="22"/>
  <c r="N45" i="22"/>
  <c r="R45" i="22" s="1"/>
  <c r="H45" i="22"/>
  <c r="N44" i="22"/>
  <c r="R44" i="22" s="1"/>
  <c r="H44" i="22"/>
  <c r="B44" i="22"/>
  <c r="N43" i="22"/>
  <c r="R43" i="22" s="1"/>
  <c r="H43" i="22"/>
  <c r="B43" i="22"/>
  <c r="N42" i="22"/>
  <c r="R42" i="22" s="1"/>
  <c r="H42" i="22"/>
  <c r="B42" i="22"/>
  <c r="N41" i="22"/>
  <c r="R41" i="22" s="1"/>
  <c r="H41" i="22"/>
  <c r="N40" i="22"/>
  <c r="R40" i="22" s="1"/>
  <c r="H40" i="22"/>
  <c r="B40" i="22"/>
  <c r="N39" i="22"/>
  <c r="R39" i="22" s="1"/>
  <c r="H39" i="22"/>
  <c r="N38" i="22"/>
  <c r="R38" i="22" s="1"/>
  <c r="H38" i="22"/>
  <c r="N37" i="22"/>
  <c r="R37" i="22" s="1"/>
  <c r="G37" i="22"/>
  <c r="H37" i="22" s="1"/>
  <c r="N36" i="22"/>
  <c r="R36" i="22" s="1"/>
  <c r="H36" i="22"/>
  <c r="B36" i="22"/>
  <c r="N35" i="22"/>
  <c r="R35" i="22" s="1"/>
  <c r="H35" i="22"/>
  <c r="N34" i="22"/>
  <c r="R34" i="22" s="1"/>
  <c r="H34" i="22"/>
  <c r="B34" i="22"/>
  <c r="N33" i="22"/>
  <c r="R33" i="22" s="1"/>
  <c r="H33" i="22"/>
  <c r="M31" i="22"/>
  <c r="M64" i="22" s="1"/>
  <c r="M67" i="22" s="1"/>
  <c r="L31" i="22"/>
  <c r="L64" i="22" s="1"/>
  <c r="L67" i="22" s="1"/>
  <c r="K31" i="22"/>
  <c r="K64" i="22" s="1"/>
  <c r="K67" i="22" s="1"/>
  <c r="J31" i="22"/>
  <c r="J64" i="22" s="1"/>
  <c r="J67" i="22" s="1"/>
  <c r="I31" i="22"/>
  <c r="I64" i="22" s="1"/>
  <c r="I67" i="22" s="1"/>
  <c r="G31" i="22"/>
  <c r="G64" i="22" s="1"/>
  <c r="G67" i="22" s="1"/>
  <c r="F31" i="22"/>
  <c r="F64" i="22" s="1"/>
  <c r="F67" i="22" s="1"/>
  <c r="E31" i="22"/>
  <c r="E64" i="22" s="1"/>
  <c r="E67" i="22" s="1"/>
  <c r="D31" i="22"/>
  <c r="D64" i="22" s="1"/>
  <c r="D67" i="22" s="1"/>
  <c r="C31" i="22"/>
  <c r="B31" i="22"/>
  <c r="M28" i="22"/>
  <c r="L28" i="22"/>
  <c r="K28" i="22"/>
  <c r="J28" i="22"/>
  <c r="I28" i="22"/>
  <c r="G28" i="22"/>
  <c r="F28" i="22"/>
  <c r="E28" i="22"/>
  <c r="D28" i="22"/>
  <c r="B28" i="22"/>
  <c r="N27" i="22"/>
  <c r="R27" i="22" s="1"/>
  <c r="H27" i="22"/>
  <c r="N26" i="22"/>
  <c r="R26" i="22" s="1"/>
  <c r="H26" i="22"/>
  <c r="N25" i="22"/>
  <c r="R25" i="22" s="1"/>
  <c r="C25" i="22"/>
  <c r="H25" i="22" s="1"/>
  <c r="N24" i="22"/>
  <c r="R24" i="22" s="1"/>
  <c r="H24" i="22"/>
  <c r="N23" i="22"/>
  <c r="R23" i="22" s="1"/>
  <c r="H23" i="22"/>
  <c r="N22" i="22"/>
  <c r="R22" i="22" s="1"/>
  <c r="H22" i="22"/>
  <c r="M20" i="22"/>
  <c r="M29" i="22" s="1"/>
  <c r="N19" i="22"/>
  <c r="R19" i="22" s="1"/>
  <c r="H19" i="22"/>
  <c r="B19" i="22"/>
  <c r="N18" i="22"/>
  <c r="C18" i="22"/>
  <c r="D18" i="22" s="1"/>
  <c r="B18" i="22"/>
  <c r="N17" i="22"/>
  <c r="R17" i="22" s="1"/>
  <c r="C17" i="22"/>
  <c r="H17" i="22" s="1"/>
  <c r="N16" i="22"/>
  <c r="R16" i="22" s="1"/>
  <c r="H16" i="22"/>
  <c r="N15" i="22"/>
  <c r="E15" i="22"/>
  <c r="D15" i="22"/>
  <c r="C15" i="22"/>
  <c r="B15" i="22"/>
  <c r="N14" i="22"/>
  <c r="F14" i="22"/>
  <c r="E14" i="22"/>
  <c r="D14" i="22"/>
  <c r="C14" i="22"/>
  <c r="B14" i="22"/>
  <c r="N13" i="22"/>
  <c r="R13" i="22" s="1"/>
  <c r="C13" i="22"/>
  <c r="C109" i="22" s="1"/>
  <c r="N12" i="22"/>
  <c r="R12" i="22" s="1"/>
  <c r="D12" i="22"/>
  <c r="B12" i="22"/>
  <c r="N11" i="22"/>
  <c r="R11" i="22" s="1"/>
  <c r="H11" i="22"/>
  <c r="B11" i="22"/>
  <c r="N10" i="22"/>
  <c r="R10" i="22" s="1"/>
  <c r="H10" i="22"/>
  <c r="N9" i="22"/>
  <c r="R9" i="22" s="1"/>
  <c r="H9" i="22"/>
  <c r="B9" i="22"/>
  <c r="L8" i="22"/>
  <c r="L20" i="22" s="1"/>
  <c r="K8" i="22"/>
  <c r="J8" i="22"/>
  <c r="J20" i="22" s="1"/>
  <c r="I8" i="22"/>
  <c r="I20" i="22" s="1"/>
  <c r="G8" i="22"/>
  <c r="G20" i="22" s="1"/>
  <c r="F8" i="22"/>
  <c r="D6" i="22"/>
  <c r="E6" i="22" s="1"/>
  <c r="F6" i="22" s="1"/>
  <c r="G6" i="22" s="1"/>
  <c r="I6" i="22" s="1"/>
  <c r="J6" i="22" s="1"/>
  <c r="K6" i="22" s="1"/>
  <c r="L6" i="22" s="1"/>
  <c r="M6" i="22" s="1"/>
  <c r="T49" i="22" l="1"/>
  <c r="T17" i="22"/>
  <c r="T43" i="22"/>
  <c r="T52" i="22"/>
  <c r="T60" i="22"/>
  <c r="T33" i="22"/>
  <c r="O50" i="22"/>
  <c r="T22" i="22"/>
  <c r="T34" i="22"/>
  <c r="T44" i="22"/>
  <c r="T53" i="22"/>
  <c r="T63" i="22"/>
  <c r="R14" i="22"/>
  <c r="T14" i="22" s="1"/>
  <c r="B64" i="22"/>
  <c r="B67" i="22" s="1"/>
  <c r="O83" i="22"/>
  <c r="P83" i="22" s="1"/>
  <c r="T16" i="22"/>
  <c r="T37" i="22"/>
  <c r="T45" i="22"/>
  <c r="T54" i="22"/>
  <c r="T26" i="22"/>
  <c r="T50" i="22"/>
  <c r="R15" i="22"/>
  <c r="T15" i="22" s="1"/>
  <c r="T23" i="22"/>
  <c r="T27" i="22"/>
  <c r="T38" i="22"/>
  <c r="T47" i="22"/>
  <c r="T55" i="22"/>
  <c r="T61" i="22"/>
  <c r="R18" i="22"/>
  <c r="T18" i="22" s="1"/>
  <c r="N103" i="22"/>
  <c r="P103" i="22" s="1"/>
  <c r="T24" i="22"/>
  <c r="T25" i="22"/>
  <c r="T39" i="22"/>
  <c r="T48" i="22"/>
  <c r="T56" i="22"/>
  <c r="T59" i="22"/>
  <c r="T11" i="22"/>
  <c r="R28" i="22"/>
  <c r="O40" i="22"/>
  <c r="P40" i="22" s="1"/>
  <c r="O24" i="22"/>
  <c r="P24" i="22" s="1"/>
  <c r="R50" i="22"/>
  <c r="O25" i="22"/>
  <c r="P25" i="22" s="1"/>
  <c r="O54" i="22"/>
  <c r="P54" i="22" s="1"/>
  <c r="O10" i="22"/>
  <c r="P10" i="22" s="1"/>
  <c r="S28" i="22"/>
  <c r="O22" i="22"/>
  <c r="P22" i="22" s="1"/>
  <c r="O36" i="22"/>
  <c r="P36" i="22" s="1"/>
  <c r="O61" i="22"/>
  <c r="P61" i="22" s="1"/>
  <c r="O33" i="22"/>
  <c r="P33" i="22" s="1"/>
  <c r="O43" i="22"/>
  <c r="P43" i="22" s="1"/>
  <c r="O9" i="22"/>
  <c r="P9" i="22" s="1"/>
  <c r="O44" i="22"/>
  <c r="P44" i="22" s="1"/>
  <c r="O59" i="22"/>
  <c r="O45" i="22"/>
  <c r="P45" i="22" s="1"/>
  <c r="O48" i="22"/>
  <c r="P48" i="22" s="1"/>
  <c r="O51" i="22"/>
  <c r="O82" i="22"/>
  <c r="G91" i="22"/>
  <c r="O55" i="22"/>
  <c r="P55" i="22" s="1"/>
  <c r="O60" i="22"/>
  <c r="P60" i="22" s="1"/>
  <c r="L91" i="22"/>
  <c r="H14" i="22"/>
  <c r="O14" i="22" s="1"/>
  <c r="P14" i="22" s="1"/>
  <c r="F101" i="22"/>
  <c r="F69" i="22" s="1"/>
  <c r="F70" i="22" s="1"/>
  <c r="F20" i="22"/>
  <c r="F29" i="22" s="1"/>
  <c r="F65" i="22" s="1"/>
  <c r="E5" i="18" s="1"/>
  <c r="O16" i="22"/>
  <c r="P16" i="22" s="1"/>
  <c r="O34" i="22"/>
  <c r="P34" i="22" s="1"/>
  <c r="O47" i="22"/>
  <c r="P47" i="22" s="1"/>
  <c r="O56" i="22"/>
  <c r="P56" i="22" s="1"/>
  <c r="O63" i="22"/>
  <c r="P63" i="22" s="1"/>
  <c r="D91" i="22"/>
  <c r="B91" i="22"/>
  <c r="O35" i="22"/>
  <c r="P35" i="22" s="1"/>
  <c r="O39" i="22"/>
  <c r="P39" i="22" s="1"/>
  <c r="O53" i="22"/>
  <c r="P53" i="22" s="1"/>
  <c r="P59" i="22"/>
  <c r="N100" i="22"/>
  <c r="K20" i="22"/>
  <c r="K29" i="22" s="1"/>
  <c r="C28" i="22"/>
  <c r="M68" i="22"/>
  <c r="N68" i="22" s="1"/>
  <c r="F91" i="22"/>
  <c r="C20" i="22"/>
  <c r="O11" i="22"/>
  <c r="P11" i="22" s="1"/>
  <c r="E20" i="22"/>
  <c r="E29" i="22" s="1"/>
  <c r="E65" i="22" s="1"/>
  <c r="D5" i="18" s="1"/>
  <c r="H15" i="22"/>
  <c r="O15" i="22" s="1"/>
  <c r="P15" i="22" s="1"/>
  <c r="M65" i="22"/>
  <c r="K5" i="18" s="1"/>
  <c r="O42" i="22"/>
  <c r="P42" i="22" s="1"/>
  <c r="P51" i="22"/>
  <c r="J29" i="22"/>
  <c r="J65" i="22" s="1"/>
  <c r="H5" i="18" s="1"/>
  <c r="O19" i="22"/>
  <c r="P19" i="22" s="1"/>
  <c r="N28" i="22"/>
  <c r="O26" i="22"/>
  <c r="P26" i="22" s="1"/>
  <c r="O37" i="22"/>
  <c r="P37" i="22" s="1"/>
  <c r="O46" i="22"/>
  <c r="P46" i="22" s="1"/>
  <c r="O57" i="22"/>
  <c r="P57" i="22" s="1"/>
  <c r="J91" i="22"/>
  <c r="M91" i="22"/>
  <c r="O17" i="22"/>
  <c r="P17" i="22" s="1"/>
  <c r="O23" i="22"/>
  <c r="P23" i="22" s="1"/>
  <c r="O27" i="22"/>
  <c r="P27" i="22" s="1"/>
  <c r="H31" i="22"/>
  <c r="H64" i="22" s="1"/>
  <c r="O38" i="22"/>
  <c r="P38" i="22" s="1"/>
  <c r="O41" i="22"/>
  <c r="P41" i="22" s="1"/>
  <c r="O49" i="22"/>
  <c r="P49" i="22" s="1"/>
  <c r="O58" i="22"/>
  <c r="P58" i="22" s="1"/>
  <c r="O94" i="22"/>
  <c r="P94" i="22" s="1"/>
  <c r="F71" i="22"/>
  <c r="D20" i="22"/>
  <c r="D29" i="22" s="1"/>
  <c r="D65" i="22" s="1"/>
  <c r="C5" i="18" s="1"/>
  <c r="D71" i="22"/>
  <c r="P50" i="22"/>
  <c r="E71" i="22"/>
  <c r="E70" i="22"/>
  <c r="G71" i="22"/>
  <c r="G70" i="22"/>
  <c r="I71" i="22"/>
  <c r="I70" i="22"/>
  <c r="N67" i="22"/>
  <c r="R67" i="22" s="1"/>
  <c r="H18" i="22"/>
  <c r="O18" i="22" s="1"/>
  <c r="P18" i="22" s="1"/>
  <c r="J71" i="22"/>
  <c r="J70" i="22"/>
  <c r="C101" i="22"/>
  <c r="C69" i="22" s="1"/>
  <c r="N109" i="22"/>
  <c r="B71" i="22"/>
  <c r="B70" i="22"/>
  <c r="K71" i="22"/>
  <c r="K70" i="22"/>
  <c r="L71" i="22"/>
  <c r="L70" i="22"/>
  <c r="G29" i="22"/>
  <c r="G65" i="22" s="1"/>
  <c r="F5" i="18" s="1"/>
  <c r="N8" i="22"/>
  <c r="R8" i="22" s="1"/>
  <c r="T8" i="22" s="1"/>
  <c r="H13" i="22"/>
  <c r="O13" i="22" s="1"/>
  <c r="P13" i="22" s="1"/>
  <c r="H28" i="22"/>
  <c r="I29" i="22"/>
  <c r="I65" i="22" s="1"/>
  <c r="G5" i="18" s="1"/>
  <c r="C87" i="22"/>
  <c r="C91" i="22" s="1"/>
  <c r="K87" i="22"/>
  <c r="K91" i="22" s="1"/>
  <c r="O88" i="22"/>
  <c r="I91" i="22"/>
  <c r="M101" i="22"/>
  <c r="M69" i="22" s="1"/>
  <c r="N69" i="22" s="1"/>
  <c r="N106" i="22"/>
  <c r="O74" i="22"/>
  <c r="O75" i="22" s="1"/>
  <c r="P82" i="22"/>
  <c r="O84" i="22"/>
  <c r="P84" i="22" s="1"/>
  <c r="D107" i="22"/>
  <c r="C64" i="22"/>
  <c r="H8" i="22"/>
  <c r="H12" i="22"/>
  <c r="O12" i="22" s="1"/>
  <c r="P12" i="22" s="1"/>
  <c r="L29" i="22"/>
  <c r="L65" i="22" s="1"/>
  <c r="J5" i="18" s="1"/>
  <c r="N31" i="22"/>
  <c r="N86" i="22"/>
  <c r="O86" i="22" s="1"/>
  <c r="P86" i="22" s="1"/>
  <c r="B20" i="22"/>
  <c r="H87" i="22"/>
  <c r="H91" i="22" s="1"/>
  <c r="I133" i="22"/>
  <c r="M71" i="22" l="1"/>
  <c r="O68" i="22"/>
  <c r="P68" i="22" s="1"/>
  <c r="R68" i="22"/>
  <c r="T68" i="22" s="1"/>
  <c r="T28" i="22"/>
  <c r="N64" i="22"/>
  <c r="R31" i="22"/>
  <c r="R20" i="22"/>
  <c r="R29" i="22"/>
  <c r="C29" i="22"/>
  <c r="C65" i="22" s="1"/>
  <c r="E72" i="22"/>
  <c r="G72" i="22"/>
  <c r="F72" i="22"/>
  <c r="L72" i="22"/>
  <c r="I72" i="22"/>
  <c r="O31" i="22"/>
  <c r="O64" i="22" s="1"/>
  <c r="J72" i="22"/>
  <c r="O28" i="22"/>
  <c r="H134" i="22" s="1"/>
  <c r="M70" i="22"/>
  <c r="M72" i="22" s="1"/>
  <c r="K65" i="22"/>
  <c r="P28" i="22"/>
  <c r="C97" i="22"/>
  <c r="C67" i="22"/>
  <c r="N20" i="22"/>
  <c r="N29" i="22" s="1"/>
  <c r="N65" i="22" s="1"/>
  <c r="N72" i="22" s="1"/>
  <c r="O90" i="22"/>
  <c r="P88" i="22"/>
  <c r="P90" i="22" s="1"/>
  <c r="N71" i="22"/>
  <c r="R71" i="22" s="1"/>
  <c r="N70" i="22"/>
  <c r="B29" i="22"/>
  <c r="B65" i="22" s="1"/>
  <c r="P87" i="22"/>
  <c r="C102" i="22"/>
  <c r="H20" i="22"/>
  <c r="H29" i="22" s="1"/>
  <c r="H65" i="22" s="1"/>
  <c r="O8" i="22"/>
  <c r="O87" i="22"/>
  <c r="H138" i="22" s="1"/>
  <c r="N87" i="22"/>
  <c r="N91" i="22" s="1"/>
  <c r="N107" i="22"/>
  <c r="P109" i="22" s="1"/>
  <c r="D101" i="22"/>
  <c r="D69" i="22" s="1"/>
  <c r="D70" i="22" l="1"/>
  <c r="R69" i="22"/>
  <c r="R64" i="22"/>
  <c r="R65" i="22" s="1"/>
  <c r="L76" i="22"/>
  <c r="J6" i="18"/>
  <c r="J76" i="22"/>
  <c r="H6" i="18"/>
  <c r="K72" i="22"/>
  <c r="I5" i="18"/>
  <c r="M5" i="18" s="1"/>
  <c r="G76" i="22"/>
  <c r="F6" i="18"/>
  <c r="I76" i="22"/>
  <c r="G6" i="18"/>
  <c r="F76" i="22"/>
  <c r="E6" i="18"/>
  <c r="M76" i="22"/>
  <c r="K6" i="18"/>
  <c r="E76" i="22"/>
  <c r="D6" i="18"/>
  <c r="N73" i="22"/>
  <c r="P31" i="22"/>
  <c r="P64" i="22" s="1"/>
  <c r="H69" i="22"/>
  <c r="O69" i="22" s="1"/>
  <c r="P69" i="22" s="1"/>
  <c r="P91" i="22"/>
  <c r="O91" i="22"/>
  <c r="H67" i="22"/>
  <c r="C71" i="22"/>
  <c r="C70" i="22"/>
  <c r="C72" i="22" s="1"/>
  <c r="C76" i="22" s="1"/>
  <c r="D102" i="22"/>
  <c r="E102" i="22" s="1"/>
  <c r="F102" i="22" s="1"/>
  <c r="G102" i="22" s="1"/>
  <c r="I102" i="22" s="1"/>
  <c r="J102" i="22" s="1"/>
  <c r="K102" i="22" s="1"/>
  <c r="L102" i="22" s="1"/>
  <c r="M102" i="22" s="1"/>
  <c r="P8" i="22"/>
  <c r="O20" i="22"/>
  <c r="H133" i="22" s="1"/>
  <c r="H136" i="22" l="1"/>
  <c r="I134" i="22" s="1"/>
  <c r="D72" i="22"/>
  <c r="R70" i="22"/>
  <c r="K76" i="22"/>
  <c r="N76" i="22" s="1"/>
  <c r="I6" i="18"/>
  <c r="N78" i="22"/>
  <c r="H71" i="22"/>
  <c r="H70" i="22"/>
  <c r="H72" i="22" s="1"/>
  <c r="H73" i="22" s="1"/>
  <c r="O67" i="22"/>
  <c r="I137" i="22"/>
  <c r="J134" i="22"/>
  <c r="P20" i="22"/>
  <c r="P29" i="22" s="1"/>
  <c r="J133" i="22"/>
  <c r="H135" i="22"/>
  <c r="H137" i="22" s="1"/>
  <c r="H140" i="22" s="1"/>
  <c r="O29" i="22"/>
  <c r="O65" i="22" s="1"/>
  <c r="C6" i="18" l="1"/>
  <c r="M6" i="18" s="1"/>
  <c r="R72" i="22"/>
  <c r="D76" i="22"/>
  <c r="P65" i="22"/>
  <c r="L134" i="22"/>
  <c r="M134" i="22" s="1"/>
  <c r="P67" i="22"/>
  <c r="P70" i="22" s="1"/>
  <c r="O71" i="22"/>
  <c r="P71" i="22" s="1"/>
  <c r="O70" i="22"/>
  <c r="O72" i="22" s="1"/>
  <c r="J137" i="22"/>
  <c r="K134" i="22" s="1"/>
  <c r="M133" i="22"/>
  <c r="D77" i="22" l="1"/>
  <c r="E77" i="22" s="1"/>
  <c r="F77" i="22" s="1"/>
  <c r="G77" i="22" s="1"/>
  <c r="I77" i="22" s="1"/>
  <c r="J77" i="22" s="1"/>
  <c r="K77" i="22" s="1"/>
  <c r="L77" i="22" s="1"/>
  <c r="M77" i="22" s="1"/>
  <c r="H78" i="22"/>
  <c r="H76" i="22"/>
  <c r="P72" i="22"/>
  <c r="K133" i="22"/>
  <c r="K137" i="22" s="1"/>
  <c r="O73" i="22"/>
  <c r="O76" i="22"/>
  <c r="O78" i="22" s="1"/>
  <c r="C88" i="10" l="1"/>
  <c r="B79" i="10"/>
  <c r="N4" i="10" l="1"/>
  <c r="E66" i="10"/>
  <c r="W4" i="10"/>
  <c r="S10" i="22" s="1"/>
  <c r="C2" i="1"/>
  <c r="C3" i="1"/>
  <c r="C4" i="1"/>
  <c r="C5" i="1"/>
  <c r="C6" i="1"/>
  <c r="C7" i="1"/>
  <c r="C8" i="1"/>
  <c r="C9" i="1"/>
  <c r="C10" i="1"/>
  <c r="C11" i="1"/>
  <c r="C12" i="1"/>
  <c r="C13" i="1"/>
  <c r="C18" i="1"/>
  <c r="C19" i="1"/>
  <c r="C20" i="1"/>
  <c r="C14" i="1"/>
  <c r="C15" i="1"/>
  <c r="C16" i="1"/>
  <c r="C21" i="1"/>
  <c r="C22" i="1"/>
  <c r="C23" i="1"/>
  <c r="C24" i="1"/>
  <c r="C25" i="1"/>
  <c r="C26" i="1"/>
  <c r="C27" i="1"/>
  <c r="C28" i="1"/>
  <c r="C29" i="1"/>
  <c r="C30" i="1"/>
  <c r="C31" i="1"/>
  <c r="C32" i="1"/>
  <c r="C33" i="1"/>
  <c r="C34" i="1"/>
  <c r="C35" i="1"/>
  <c r="C36" i="1"/>
  <c r="C37" i="1"/>
  <c r="C38" i="1"/>
  <c r="C39" i="1"/>
  <c r="C40" i="1"/>
  <c r="C41" i="1"/>
  <c r="C42" i="1"/>
  <c r="C43" i="1"/>
  <c r="C44" i="1"/>
  <c r="C45" i="1"/>
  <c r="C46" i="1"/>
  <c r="C47" i="1"/>
  <c r="C48" i="1"/>
  <c r="C49" i="1"/>
  <c r="C50" i="1"/>
  <c r="C51" i="1"/>
  <c r="C52" i="1"/>
  <c r="C53" i="1"/>
  <c r="C54" i="1"/>
  <c r="C55" i="1"/>
  <c r="C56" i="1"/>
  <c r="T10" i="22" l="1"/>
  <c r="S20" i="22"/>
  <c r="S29" i="22" s="1"/>
  <c r="E25" i="10"/>
  <c r="D25" i="10"/>
  <c r="E24" i="10"/>
  <c r="D24" i="10"/>
  <c r="W24" i="10" l="1"/>
  <c r="S35" i="22" s="1"/>
  <c r="T35" i="22" s="1"/>
  <c r="F24" i="25"/>
  <c r="W25" i="10"/>
  <c r="S36" i="22" s="1"/>
  <c r="T36" i="22" s="1"/>
  <c r="F25" i="25"/>
  <c r="T20" i="22"/>
  <c r="T29" i="22" s="1"/>
  <c r="E35" i="10"/>
  <c r="D35" i="10"/>
  <c r="W35" i="10" l="1"/>
  <c r="S46" i="22" s="1"/>
  <c r="T46" i="22" s="1"/>
  <c r="F35" i="25"/>
  <c r="C60" i="21"/>
  <c r="C59" i="21"/>
  <c r="C58" i="21"/>
  <c r="C57" i="21"/>
  <c r="C56" i="21"/>
  <c r="C55" i="21"/>
  <c r="C54" i="21"/>
  <c r="C53" i="21"/>
  <c r="C52" i="21"/>
  <c r="C51" i="21"/>
  <c r="C50" i="21"/>
  <c r="C49" i="21"/>
  <c r="C48" i="21"/>
  <c r="C47" i="21"/>
  <c r="C46" i="21"/>
  <c r="C45" i="21"/>
  <c r="C44" i="21"/>
  <c r="C43" i="21"/>
  <c r="C42" i="21"/>
  <c r="C41" i="21"/>
  <c r="C40" i="21"/>
  <c r="C39" i="21"/>
  <c r="C38" i="21"/>
  <c r="C37" i="21"/>
  <c r="C36" i="21"/>
  <c r="C35" i="21"/>
  <c r="C34" i="21"/>
  <c r="C33" i="21"/>
  <c r="C32" i="21"/>
  <c r="C31" i="21"/>
  <c r="C30" i="21"/>
  <c r="C29" i="21"/>
  <c r="C28" i="21"/>
  <c r="C25" i="21"/>
  <c r="C24" i="21"/>
  <c r="C23" i="21"/>
  <c r="C22" i="21"/>
  <c r="C21" i="21"/>
  <c r="C20" i="21"/>
  <c r="C7" i="21"/>
  <c r="C8" i="21"/>
  <c r="C9" i="21"/>
  <c r="C10" i="21"/>
  <c r="C11" i="21"/>
  <c r="C12" i="21"/>
  <c r="C13" i="21"/>
  <c r="C14" i="21"/>
  <c r="C15" i="21"/>
  <c r="C16" i="21"/>
  <c r="C17" i="21"/>
  <c r="C6" i="21"/>
  <c r="O18" i="17" l="1"/>
  <c r="N18" i="17"/>
  <c r="M18" i="17"/>
  <c r="L18" i="17"/>
  <c r="K18" i="17"/>
  <c r="J18" i="17"/>
  <c r="I18" i="17"/>
  <c r="H18" i="17"/>
  <c r="G18" i="17"/>
  <c r="F18" i="17"/>
  <c r="P18" i="17" l="1"/>
  <c r="Q18" i="17"/>
  <c r="G8" i="17"/>
  <c r="H8" i="17"/>
  <c r="I8" i="17"/>
  <c r="J8" i="17"/>
  <c r="K8" i="17"/>
  <c r="L8" i="17"/>
  <c r="M8" i="17"/>
  <c r="N8" i="17"/>
  <c r="O8" i="17"/>
  <c r="F8" i="17"/>
  <c r="P7" i="17"/>
  <c r="Q7" i="17"/>
  <c r="E72" i="10" l="1"/>
  <c r="H69" i="10"/>
  <c r="E68" i="10"/>
  <c r="O25" i="10" l="1"/>
  <c r="P25" i="10" s="1"/>
  <c r="N25" i="10"/>
  <c r="O26" i="10"/>
  <c r="N24" i="10"/>
  <c r="O24" i="10"/>
  <c r="P24" i="10" s="1"/>
  <c r="O47" i="10" l="1"/>
  <c r="P47" i="10" s="1"/>
  <c r="M21" i="10" l="1"/>
  <c r="L21" i="10"/>
  <c r="K21" i="10"/>
  <c r="J21" i="10"/>
  <c r="I21" i="10"/>
  <c r="H21" i="10"/>
  <c r="G21" i="10"/>
  <c r="F21" i="10"/>
  <c r="E21" i="10"/>
  <c r="D21" i="10"/>
  <c r="F21" i="25" l="1"/>
  <c r="E53" i="25"/>
  <c r="E54" i="25"/>
  <c r="W21" i="10"/>
  <c r="S31" i="22" s="1"/>
  <c r="B31" i="10"/>
  <c r="T31" i="22" l="1"/>
  <c r="S64" i="22"/>
  <c r="S65" i="22" s="1"/>
  <c r="T65" i="22" s="1"/>
  <c r="N20" i="10"/>
  <c r="O20" i="10"/>
  <c r="P20" i="10" s="1"/>
  <c r="C53" i="10"/>
  <c r="T64" i="22" l="1"/>
  <c r="S71" i="22"/>
  <c r="T71" i="22" s="1"/>
  <c r="S67" i="22"/>
  <c r="T67" i="22" s="1"/>
  <c r="B53" i="10"/>
  <c r="N51" i="10" l="1"/>
  <c r="O51" i="10"/>
  <c r="P51" i="10" s="1"/>
  <c r="O17" i="17" l="1"/>
  <c r="N17" i="17"/>
  <c r="M17" i="17"/>
  <c r="L17" i="17"/>
  <c r="K17" i="17"/>
  <c r="J17" i="17"/>
  <c r="I17" i="17"/>
  <c r="H17" i="17"/>
  <c r="G17" i="17"/>
  <c r="E17" i="17"/>
  <c r="O16" i="17"/>
  <c r="N16" i="17"/>
  <c r="M16" i="17"/>
  <c r="L16" i="17"/>
  <c r="K16" i="17"/>
  <c r="J16" i="17"/>
  <c r="I16" i="17"/>
  <c r="H16" i="17"/>
  <c r="G16" i="17"/>
  <c r="F16" i="17"/>
  <c r="E16" i="17"/>
  <c r="O15" i="17"/>
  <c r="N15" i="17"/>
  <c r="M15" i="17"/>
  <c r="L15" i="17"/>
  <c r="K15" i="17"/>
  <c r="J15" i="17"/>
  <c r="I15" i="17"/>
  <c r="H15" i="17"/>
  <c r="G15" i="17"/>
  <c r="F15" i="17"/>
  <c r="E15" i="17"/>
  <c r="D17" i="17"/>
  <c r="D16" i="17"/>
  <c r="D15" i="17"/>
  <c r="Q4" i="17"/>
  <c r="Q5" i="17"/>
  <c r="Q6" i="17"/>
  <c r="P4" i="17"/>
  <c r="P5" i="17"/>
  <c r="P6" i="17"/>
  <c r="E8" i="17"/>
  <c r="D8" i="17"/>
  <c r="C8" i="17"/>
  <c r="B8" i="17"/>
  <c r="M63" i="10"/>
  <c r="M55" i="10" s="1"/>
  <c r="L63" i="10"/>
  <c r="L55" i="10" s="1"/>
  <c r="K63" i="10"/>
  <c r="K55" i="10" s="1"/>
  <c r="J63" i="10"/>
  <c r="J55" i="10" s="1"/>
  <c r="I63" i="10"/>
  <c r="I55" i="10" s="1"/>
  <c r="G63" i="10"/>
  <c r="G55" i="10" s="1"/>
  <c r="F63" i="10"/>
  <c r="F55" i="10" s="1"/>
  <c r="L15" i="6"/>
  <c r="P15" i="17" l="1"/>
  <c r="P8" i="17"/>
  <c r="Q8" i="17"/>
  <c r="P17" i="17"/>
  <c r="P16" i="17"/>
  <c r="Q15" i="17"/>
  <c r="E23" i="17"/>
  <c r="Q17" i="17"/>
  <c r="Q16" i="17"/>
  <c r="E63" i="10" l="1"/>
  <c r="E55" i="10" s="1"/>
  <c r="H63" i="10"/>
  <c r="H55" i="10" s="1"/>
  <c r="B74" i="10"/>
  <c r="B88" i="10" l="1"/>
  <c r="B87" i="10"/>
  <c r="B86" i="10"/>
  <c r="B85" i="10"/>
  <c r="B84" i="10"/>
  <c r="B83" i="10"/>
  <c r="B55" i="10" l="1"/>
  <c r="P56" i="10"/>
  <c r="N56" i="10"/>
  <c r="N55" i="10"/>
  <c r="O52" i="10"/>
  <c r="P52" i="10" s="1"/>
  <c r="N52" i="10"/>
  <c r="O50" i="10"/>
  <c r="P50" i="10" s="1"/>
  <c r="N50" i="10"/>
  <c r="O49" i="10"/>
  <c r="P49" i="10" s="1"/>
  <c r="N49" i="10"/>
  <c r="O48" i="10"/>
  <c r="P48" i="10" s="1"/>
  <c r="N48" i="10"/>
  <c r="N47" i="10"/>
  <c r="O46" i="10"/>
  <c r="P46" i="10" s="1"/>
  <c r="N46" i="10"/>
  <c r="O45" i="10"/>
  <c r="P45" i="10" s="1"/>
  <c r="N45" i="10"/>
  <c r="O44" i="10"/>
  <c r="P44" i="10" s="1"/>
  <c r="N44" i="10"/>
  <c r="O43" i="10"/>
  <c r="P43" i="10" s="1"/>
  <c r="N43" i="10"/>
  <c r="O42" i="10"/>
  <c r="P42" i="10" s="1"/>
  <c r="N42" i="10"/>
  <c r="O41" i="10"/>
  <c r="P41" i="10" s="1"/>
  <c r="N41" i="10"/>
  <c r="O40" i="10"/>
  <c r="P40" i="10" s="1"/>
  <c r="N40" i="10"/>
  <c r="O39" i="10"/>
  <c r="P39" i="10" s="1"/>
  <c r="N39" i="10"/>
  <c r="O38" i="10"/>
  <c r="P38" i="10" s="1"/>
  <c r="N38" i="10"/>
  <c r="O37" i="10"/>
  <c r="P37" i="10" s="1"/>
  <c r="N37" i="10"/>
  <c r="O36" i="10"/>
  <c r="P36" i="10" s="1"/>
  <c r="N36" i="10"/>
  <c r="O35" i="10"/>
  <c r="P35" i="10" s="1"/>
  <c r="N35" i="10"/>
  <c r="O34" i="10"/>
  <c r="P34" i="10" s="1"/>
  <c r="N34" i="10"/>
  <c r="O33" i="10"/>
  <c r="P33" i="10" s="1"/>
  <c r="N33" i="10"/>
  <c r="O32" i="10"/>
  <c r="P32" i="10" s="1"/>
  <c r="N32" i="10"/>
  <c r="O31" i="10"/>
  <c r="P31" i="10" s="1"/>
  <c r="N31" i="10"/>
  <c r="O30" i="10"/>
  <c r="P30" i="10" s="1"/>
  <c r="N30" i="10"/>
  <c r="O29" i="10"/>
  <c r="P29" i="10" s="1"/>
  <c r="N29" i="10"/>
  <c r="O28" i="10"/>
  <c r="P28" i="10" s="1"/>
  <c r="N28" i="10"/>
  <c r="O27" i="10"/>
  <c r="P27" i="10" s="1"/>
  <c r="N27" i="10"/>
  <c r="P26" i="10"/>
  <c r="N26" i="10"/>
  <c r="O23" i="10"/>
  <c r="P23" i="10" s="1"/>
  <c r="N23" i="10"/>
  <c r="O22" i="10"/>
  <c r="P22" i="10" s="1"/>
  <c r="N22" i="10"/>
  <c r="O21" i="10"/>
  <c r="P21" i="10" s="1"/>
  <c r="N21" i="10"/>
  <c r="O19" i="10"/>
  <c r="P19" i="10" s="1"/>
  <c r="N19" i="10"/>
  <c r="O18" i="10"/>
  <c r="P18" i="10" s="1"/>
  <c r="N18" i="10"/>
  <c r="O17" i="10"/>
  <c r="P17" i="10" s="1"/>
  <c r="N17" i="10"/>
  <c r="O16" i="10"/>
  <c r="P16" i="10" s="1"/>
  <c r="N16" i="10"/>
  <c r="O15" i="10"/>
  <c r="P15" i="10" s="1"/>
  <c r="N15" i="10"/>
  <c r="O14" i="10"/>
  <c r="P14" i="10" s="1"/>
  <c r="N14" i="10"/>
  <c r="O13" i="10"/>
  <c r="P13" i="10" s="1"/>
  <c r="N13" i="10"/>
  <c r="O12" i="10"/>
  <c r="P12" i="10" s="1"/>
  <c r="N12" i="10"/>
  <c r="O11" i="10"/>
  <c r="P11" i="10" s="1"/>
  <c r="N11" i="10"/>
  <c r="O10" i="10"/>
  <c r="P10" i="10" s="1"/>
  <c r="N10" i="10"/>
  <c r="O9" i="10"/>
  <c r="P9" i="10" s="1"/>
  <c r="N9" i="10"/>
  <c r="O8" i="10"/>
  <c r="P8" i="10" s="1"/>
  <c r="N8" i="10"/>
  <c r="O7" i="10"/>
  <c r="P7" i="10" s="1"/>
  <c r="N7" i="10"/>
  <c r="O6" i="10"/>
  <c r="P6" i="10" s="1"/>
  <c r="N6" i="10"/>
  <c r="O5" i="10"/>
  <c r="P5" i="10" s="1"/>
  <c r="N5" i="10"/>
  <c r="O4" i="10"/>
  <c r="P4" i="10" s="1"/>
  <c r="O3" i="10"/>
  <c r="P3" i="10" s="1"/>
  <c r="N3" i="10"/>
  <c r="O2" i="10"/>
  <c r="P2" i="10" s="1"/>
  <c r="N2" i="10"/>
  <c r="P53" i="10" l="1"/>
  <c r="P54" i="10"/>
  <c r="O54" i="10"/>
  <c r="N54" i="10"/>
  <c r="M54" i="10"/>
  <c r="L54" i="10"/>
  <c r="K54" i="10"/>
  <c r="J54" i="10"/>
  <c r="I54" i="10"/>
  <c r="H54" i="10"/>
  <c r="G54" i="10"/>
  <c r="F54" i="10"/>
  <c r="E54" i="10"/>
  <c r="D54" i="10"/>
  <c r="C58" i="10"/>
  <c r="B54" i="10"/>
  <c r="O53" i="10"/>
  <c r="N53" i="10"/>
  <c r="M53" i="10"/>
  <c r="M57" i="10" s="1"/>
  <c r="L53" i="10"/>
  <c r="L57" i="10" s="1"/>
  <c r="K53" i="10"/>
  <c r="K57" i="10" s="1"/>
  <c r="J53" i="10"/>
  <c r="J57" i="10" s="1"/>
  <c r="I53" i="10"/>
  <c r="I57" i="10" s="1"/>
  <c r="H53" i="10"/>
  <c r="H57" i="10" s="1"/>
  <c r="G53" i="10"/>
  <c r="G57" i="10" s="1"/>
  <c r="F53" i="10"/>
  <c r="F57" i="10" s="1"/>
  <c r="E53" i="10"/>
  <c r="D53" i="10"/>
  <c r="B57" i="10"/>
  <c r="M58" i="10" l="1"/>
  <c r="E57" i="10"/>
  <c r="I8" i="18"/>
  <c r="I11" i="18" s="1"/>
  <c r="J58" i="10"/>
  <c r="J8" i="18"/>
  <c r="J11" i="18" s="1"/>
  <c r="K58" i="10"/>
  <c r="J9" i="18" s="1"/>
  <c r="J12" i="18" s="1"/>
  <c r="K8" i="18"/>
  <c r="K11" i="18" s="1"/>
  <c r="L58" i="10"/>
  <c r="G8" i="18"/>
  <c r="G11" i="18" s="1"/>
  <c r="H58" i="10"/>
  <c r="G9" i="18" s="1"/>
  <c r="G12" i="18" s="1"/>
  <c r="H8" i="18"/>
  <c r="H11" i="18" s="1"/>
  <c r="I58" i="10"/>
  <c r="H9" i="18" s="1"/>
  <c r="H12" i="18" s="1"/>
  <c r="F8" i="18"/>
  <c r="F11" i="18" s="1"/>
  <c r="G58" i="10"/>
  <c r="F9" i="18" s="1"/>
  <c r="F12" i="18" s="1"/>
  <c r="E8" i="18"/>
  <c r="E11" i="18" s="1"/>
  <c r="F58" i="10"/>
  <c r="E9" i="18" s="1"/>
  <c r="E12" i="18" s="1"/>
  <c r="D8" i="18"/>
  <c r="D11" i="18" s="1"/>
  <c r="C8" i="18"/>
  <c r="W54" i="10"/>
  <c r="D57" i="10"/>
  <c r="E57" i="25" s="1"/>
  <c r="F57" i="25" s="1"/>
  <c r="W53" i="10"/>
  <c r="I9" i="18"/>
  <c r="I12" i="18" s="1"/>
  <c r="K9" i="18"/>
  <c r="K12" i="18" s="1"/>
  <c r="N57" i="10"/>
  <c r="N58" i="10" s="1"/>
  <c r="B81" i="10"/>
  <c r="B89" i="10" s="1"/>
  <c r="B64" i="10" s="1"/>
  <c r="E58" i="10" l="1"/>
  <c r="D9" i="18" s="1"/>
  <c r="O57" i="10"/>
  <c r="P57" i="10" s="1"/>
  <c r="M11" i="18"/>
  <c r="M8" i="18"/>
  <c r="D12" i="18"/>
  <c r="P76" i="10" l="1"/>
  <c r="P75" i="10"/>
  <c r="P74" i="10"/>
  <c r="P73" i="10"/>
  <c r="P67" i="10"/>
  <c r="P66" i="10"/>
  <c r="N63" i="10"/>
  <c r="D63" i="10"/>
  <c r="D55" i="10" s="1"/>
  <c r="E55" i="25" l="1"/>
  <c r="D58" i="10"/>
  <c r="S69" i="22"/>
  <c r="O55" i="10"/>
  <c r="O58" i="10" s="1"/>
  <c r="C9" i="18"/>
  <c r="M9" i="18" s="1"/>
  <c r="O63" i="10"/>
  <c r="P72" i="10"/>
  <c r="F55" i="25" l="1"/>
  <c r="E58" i="25"/>
  <c r="T69" i="22"/>
  <c r="S72" i="22"/>
  <c r="T72" i="22" s="1"/>
  <c r="S70" i="22"/>
  <c r="T70" i="22" s="1"/>
  <c r="C12" i="18"/>
  <c r="P55" i="10"/>
  <c r="P58" i="10" s="1"/>
  <c r="B1" i="10"/>
  <c r="F58" i="25" l="1"/>
  <c r="M12" i="18"/>
  <c r="G13" i="18"/>
  <c r="B5" i="6"/>
  <c r="D1" i="10" l="1"/>
  <c r="C5" i="6"/>
  <c r="D5" i="6" l="1"/>
  <c r="E1" i="10"/>
  <c r="F1" i="10" l="1"/>
  <c r="E5" i="6"/>
  <c r="F5" i="6" l="1"/>
  <c r="G1" i="10"/>
  <c r="H1" i="10" l="1"/>
  <c r="G5" i="6"/>
  <c r="B7" i="6"/>
  <c r="H5" i="6" l="1"/>
  <c r="I1" i="10"/>
  <c r="J1" i="10" l="1"/>
  <c r="I5" i="6"/>
  <c r="J5" i="6" l="1"/>
  <c r="K1" i="10"/>
  <c r="L1" i="10" l="1"/>
  <c r="K5" i="6"/>
  <c r="B9" i="6" l="1"/>
  <c r="O1" i="10" s="1"/>
  <c r="M14" i="6"/>
  <c r="B10" i="6"/>
  <c r="B8" i="6"/>
  <c r="M1" i="10"/>
  <c r="D62" i="10" l="1"/>
  <c r="D64" i="10" s="1"/>
  <c r="L62" i="10"/>
  <c r="H62" i="10"/>
  <c r="M62" i="10"/>
  <c r="G62" i="10"/>
  <c r="E62" i="10"/>
  <c r="I62" i="10"/>
  <c r="K62" i="10"/>
  <c r="J62" i="10"/>
  <c r="N1" i="10"/>
  <c r="F62" i="10"/>
  <c r="E64" i="10" l="1"/>
  <c r="F64" i="10" s="1"/>
  <c r="G64" i="10" s="1"/>
  <c r="H64" i="10" s="1"/>
  <c r="I64" i="10" s="1"/>
  <c r="J64" i="10" s="1"/>
  <c r="K64" i="10" s="1"/>
  <c r="L64" i="10" s="1"/>
  <c r="M64" i="10" s="1"/>
  <c r="N64" i="10" s="1"/>
  <c r="N62" i="10"/>
  <c r="O62" i="10" s="1"/>
</calcChain>
</file>

<file path=xl/comments1.xml><?xml version="1.0" encoding="utf-8"?>
<comments xmlns="http://schemas.openxmlformats.org/spreadsheetml/2006/main">
  <authors>
    <author>Makda Gheysar</author>
    <author>Jennifer Conchada</author>
  </authors>
  <commentList>
    <comment ref="D5" authorId="0" shapeId="0">
      <text>
        <r>
          <rPr>
            <b/>
            <sz val="9"/>
            <color indexed="81"/>
            <rFont val="Tahoma"/>
            <family val="2"/>
          </rPr>
          <t>Makda Gheysar:</t>
        </r>
        <r>
          <rPr>
            <sz val="9"/>
            <color indexed="81"/>
            <rFont val="Tahoma"/>
            <family val="2"/>
          </rPr>
          <t xml:space="preserve">
$1.7M will not be carried forward and will be returned to the City
</t>
        </r>
      </text>
    </comment>
    <comment ref="D30" authorId="1" shapeId="0">
      <text>
        <r>
          <rPr>
            <b/>
            <sz val="9"/>
            <color indexed="81"/>
            <rFont val="Tahoma"/>
            <family val="2"/>
          </rPr>
          <t>Jennifer Conchada:</t>
        </r>
        <r>
          <rPr>
            <sz val="9"/>
            <color indexed="81"/>
            <rFont val="Tahoma"/>
            <family val="2"/>
          </rPr>
          <t xml:space="preserve">
borrow $348K from AVLS to WLP and return funding in 2021</t>
        </r>
      </text>
    </comment>
  </commentList>
</comments>
</file>

<file path=xl/comments2.xml><?xml version="1.0" encoding="utf-8"?>
<comments xmlns="http://schemas.openxmlformats.org/spreadsheetml/2006/main">
  <authors>
    <author>Makda Gheysar</author>
  </authors>
  <commentList>
    <comment ref="L15" authorId="0" shapeId="0">
      <text>
        <r>
          <rPr>
            <b/>
            <sz val="9"/>
            <color indexed="81"/>
            <rFont val="Tahoma"/>
            <family val="2"/>
          </rPr>
          <t>Makda Gheysar:</t>
        </r>
        <r>
          <rPr>
            <sz val="9"/>
            <color indexed="81"/>
            <rFont val="Tahoma"/>
            <family val="2"/>
          </rPr>
          <t xml:space="preserve">
Estimated amount. Same as 2029
</t>
        </r>
      </text>
    </comment>
  </commentList>
</comments>
</file>

<file path=xl/comments3.xml><?xml version="1.0" encoding="utf-8"?>
<comments xmlns="http://schemas.openxmlformats.org/spreadsheetml/2006/main">
  <authors>
    <author>Makda Gheysar</author>
    <author>Administrator</author>
  </authors>
  <commentList>
    <comment ref="D11" authorId="0" shapeId="0">
      <text>
        <r>
          <rPr>
            <b/>
            <sz val="9"/>
            <color indexed="81"/>
            <rFont val="Tahoma"/>
            <family val="2"/>
          </rPr>
          <t>Makda Gheysar:</t>
        </r>
        <r>
          <rPr>
            <sz val="9"/>
            <color indexed="81"/>
            <rFont val="Tahoma"/>
            <family val="2"/>
          </rPr>
          <t xml:space="preserve">
Reduced by $1M due to lower number of cells.
Added funds to District Policing Program for now</t>
        </r>
      </text>
    </comment>
    <comment ref="B12" authorId="0" shapeId="0">
      <text>
        <r>
          <rPr>
            <b/>
            <sz val="9"/>
            <color indexed="81"/>
            <rFont val="Tahoma"/>
            <family val="2"/>
          </rPr>
          <t>Makda Gheysar:</t>
        </r>
        <r>
          <rPr>
            <sz val="9"/>
            <color indexed="81"/>
            <rFont val="Tahoma"/>
            <family val="2"/>
          </rPr>
          <t xml:space="preserve">
$2M is returned in 2019 and is added to 2021</t>
        </r>
      </text>
    </comment>
    <comment ref="D12" authorId="0" shapeId="0">
      <text>
        <r>
          <rPr>
            <b/>
            <sz val="9"/>
            <color indexed="81"/>
            <rFont val="Tahoma"/>
            <family val="2"/>
          </rPr>
          <t>Makda Gheysar:</t>
        </r>
        <r>
          <rPr>
            <sz val="9"/>
            <color indexed="81"/>
            <rFont val="Tahoma"/>
            <family val="2"/>
          </rPr>
          <t xml:space="preserve">
Returned funding from 2019</t>
        </r>
      </text>
    </comment>
    <comment ref="C13" authorId="0" shapeId="0">
      <text>
        <r>
          <rPr>
            <b/>
            <sz val="9"/>
            <color indexed="81"/>
            <rFont val="Tahoma"/>
            <family val="2"/>
          </rPr>
          <t>Makda Gheysar:</t>
        </r>
        <r>
          <rPr>
            <sz val="9"/>
            <color indexed="81"/>
            <rFont val="Tahoma"/>
            <family val="2"/>
          </rPr>
          <t xml:space="preserve">
$1M for prisoner management process</t>
        </r>
      </text>
    </comment>
    <comment ref="B14" authorId="0" shapeId="0">
      <text>
        <r>
          <rPr>
            <b/>
            <sz val="9"/>
            <color indexed="81"/>
            <rFont val="Tahoma"/>
            <family val="2"/>
          </rPr>
          <t>Makda Gheysar:</t>
        </r>
        <r>
          <rPr>
            <sz val="9"/>
            <color indexed="81"/>
            <rFont val="Tahoma"/>
            <family val="2"/>
          </rPr>
          <t xml:space="preserve">
transferred $125k from 12Div</t>
        </r>
      </text>
    </comment>
    <comment ref="C14" authorId="0" shapeId="0">
      <text>
        <r>
          <rPr>
            <b/>
            <sz val="9"/>
            <color indexed="81"/>
            <rFont val="Tahoma"/>
            <family val="2"/>
          </rPr>
          <t>Makda Gheysar:</t>
        </r>
        <r>
          <rPr>
            <sz val="9"/>
            <color indexed="81"/>
            <rFont val="Tahoma"/>
            <family val="2"/>
          </rPr>
          <t xml:space="preserve">
Reduced by $150K as transferred $250K from 12 div in 2019
$100 for pilot and $150 for global search</t>
        </r>
      </text>
    </comment>
    <comment ref="B15" authorId="1" shapeId="0">
      <text>
        <r>
          <rPr>
            <b/>
            <sz val="9"/>
            <color indexed="81"/>
            <rFont val="Tahoma"/>
            <family val="2"/>
          </rPr>
          <t>Administrator:</t>
        </r>
        <r>
          <rPr>
            <sz val="9"/>
            <color indexed="81"/>
            <rFont val="Tahoma"/>
            <family val="2"/>
          </rPr>
          <t xml:space="preserve">
In 2019, $1.3M transfer from 12 Div</t>
        </r>
      </text>
    </comment>
    <comment ref="C15" authorId="1" shapeId="0">
      <text>
        <r>
          <rPr>
            <b/>
            <sz val="9"/>
            <color indexed="81"/>
            <rFont val="Tahoma"/>
            <family val="2"/>
          </rPr>
          <t>Administrator:</t>
        </r>
        <r>
          <rPr>
            <sz val="9"/>
            <color indexed="81"/>
            <rFont val="Tahoma"/>
            <family val="2"/>
          </rPr>
          <t xml:space="preserve">
return $1.3M to 12Div
return $140K to TPS Archiving
</t>
        </r>
      </text>
    </comment>
    <comment ref="C17" authorId="0" shapeId="0">
      <text>
        <r>
          <rPr>
            <b/>
            <sz val="9"/>
            <color indexed="81"/>
            <rFont val="Tahoma"/>
            <family val="2"/>
          </rPr>
          <t>Makda Gheysar:</t>
        </r>
        <r>
          <rPr>
            <sz val="9"/>
            <color indexed="81"/>
            <rFont val="Tahoma"/>
            <family val="2"/>
          </rPr>
          <t xml:space="preserve">
As  per Megan estimated Nov 18, 2019
</t>
        </r>
      </text>
    </comment>
    <comment ref="C18" authorId="0" shapeId="0">
      <text>
        <r>
          <rPr>
            <b/>
            <sz val="9"/>
            <color indexed="81"/>
            <rFont val="Tahoma"/>
            <family val="2"/>
          </rPr>
          <t>Makda Gheysar:</t>
        </r>
        <r>
          <rPr>
            <sz val="9"/>
            <color indexed="81"/>
            <rFont val="Tahoma"/>
            <family val="2"/>
          </rPr>
          <t xml:space="preserve">
estimated $3.5M for full year implementation.  Revise it from July
added $500K for staffing</t>
        </r>
      </text>
    </comment>
    <comment ref="D18" authorId="0" shapeId="0">
      <text>
        <r>
          <rPr>
            <b/>
            <sz val="9"/>
            <color indexed="81"/>
            <rFont val="Tahoma"/>
            <family val="2"/>
          </rPr>
          <t>Makda Gheysar:</t>
        </r>
        <r>
          <rPr>
            <sz val="9"/>
            <color indexed="81"/>
            <rFont val="Tahoma"/>
            <family val="2"/>
          </rPr>
          <t xml:space="preserve">
remaining balance of 2020 plus $500K for other enhancements
</t>
        </r>
      </text>
    </comment>
    <comment ref="C31" authorId="0" shapeId="0">
      <text>
        <r>
          <rPr>
            <b/>
            <sz val="9"/>
            <color indexed="81"/>
            <rFont val="Tahoma"/>
            <family val="2"/>
          </rPr>
          <t>Makda Gheysar:</t>
        </r>
        <r>
          <rPr>
            <sz val="9"/>
            <color indexed="81"/>
            <rFont val="Tahoma"/>
            <family val="2"/>
          </rPr>
          <t xml:space="preserve">
Includes $100K for the airplane engine
as per discussion with Clay on oct 25, we require $5000/ car for brackets and $2000/car for installation
it also includes 90 new cars bracket and installation
</t>
        </r>
      </text>
    </comment>
    <comment ref="I31" authorId="0" shapeId="0">
      <text>
        <r>
          <rPr>
            <b/>
            <sz val="9"/>
            <color indexed="81"/>
            <rFont val="Tahoma"/>
            <family val="2"/>
          </rPr>
          <t>Makda Gheysar:</t>
        </r>
        <r>
          <rPr>
            <sz val="9"/>
            <color indexed="81"/>
            <rFont val="Tahoma"/>
            <family val="2"/>
          </rPr>
          <t xml:space="preserve">
after 5 years brackets can be re used and don't need to purchase</t>
        </r>
      </text>
    </comment>
    <comment ref="J31" authorId="0" shapeId="0">
      <text>
        <r>
          <rPr>
            <b/>
            <sz val="9"/>
            <color indexed="81"/>
            <rFont val="Tahoma"/>
            <family val="2"/>
          </rPr>
          <t>Makda Gheysar:</t>
        </r>
        <r>
          <rPr>
            <sz val="9"/>
            <color indexed="81"/>
            <rFont val="Tahoma"/>
            <family val="2"/>
          </rPr>
          <t xml:space="preserve">
after 5 years brackets can be re used and don't need to purchase
added 90 cars lifecycle </t>
        </r>
      </text>
    </comment>
    <comment ref="K31" authorId="0" shapeId="0">
      <text>
        <r>
          <rPr>
            <b/>
            <sz val="9"/>
            <color indexed="81"/>
            <rFont val="Tahoma"/>
            <family val="2"/>
          </rPr>
          <t>Makda Gheysar:</t>
        </r>
        <r>
          <rPr>
            <sz val="9"/>
            <color indexed="81"/>
            <rFont val="Tahoma"/>
            <family val="2"/>
          </rPr>
          <t xml:space="preserve">
after 5 years brackets can be re used and don't need to purchase</t>
        </r>
      </text>
    </comment>
    <comment ref="L31" authorId="0" shapeId="0">
      <text>
        <r>
          <rPr>
            <b/>
            <sz val="9"/>
            <color indexed="81"/>
            <rFont val="Tahoma"/>
            <family val="2"/>
          </rPr>
          <t>Makda Gheysar:</t>
        </r>
        <r>
          <rPr>
            <sz val="9"/>
            <color indexed="81"/>
            <rFont val="Tahoma"/>
            <family val="2"/>
          </rPr>
          <t xml:space="preserve">
after 5 years brackets can be re used and don't need to purchase</t>
        </r>
      </text>
    </comment>
    <comment ref="M31" authorId="0" shapeId="0">
      <text>
        <r>
          <rPr>
            <b/>
            <sz val="9"/>
            <color indexed="81"/>
            <rFont val="Tahoma"/>
            <family val="2"/>
          </rPr>
          <t>Makda Gheysar:</t>
        </r>
        <r>
          <rPr>
            <sz val="9"/>
            <color indexed="81"/>
            <rFont val="Tahoma"/>
            <family val="2"/>
          </rPr>
          <t xml:space="preserve">
after 5 years brackets can be re used and don't need to purchase</t>
        </r>
      </text>
    </comment>
    <comment ref="G37" authorId="0" shapeId="0">
      <text>
        <r>
          <rPr>
            <b/>
            <sz val="9"/>
            <color indexed="81"/>
            <rFont val="Tahoma"/>
            <family val="2"/>
          </rPr>
          <t>Makda Gheysar:</t>
        </r>
        <r>
          <rPr>
            <sz val="9"/>
            <color indexed="81"/>
            <rFont val="Tahoma"/>
            <family val="2"/>
          </rPr>
          <t xml:space="preserve">
Included $10,000 each for 90 additional vehicles
</t>
        </r>
      </text>
    </comment>
    <comment ref="B40" authorId="1" shapeId="0">
      <text>
        <r>
          <rPr>
            <b/>
            <sz val="9"/>
            <color indexed="81"/>
            <rFont val="Tahoma"/>
            <family val="2"/>
          </rPr>
          <t>Administrator:</t>
        </r>
        <r>
          <rPr>
            <sz val="9"/>
            <color indexed="81"/>
            <rFont val="Tahoma"/>
            <family val="2"/>
          </rPr>
          <t xml:space="preserve">
$3M is debt-funded</t>
        </r>
      </text>
    </comment>
  </commentList>
</comments>
</file>

<file path=xl/comments4.xml><?xml version="1.0" encoding="utf-8"?>
<comments xmlns="http://schemas.openxmlformats.org/spreadsheetml/2006/main">
  <authors>
    <author>Makda Gheysar</author>
    <author>Jennifer Conchada</author>
    <author>Administrator</author>
  </authors>
  <commentList>
    <comment ref="D3" authorId="0" shapeId="0">
      <text>
        <r>
          <rPr>
            <b/>
            <sz val="9"/>
            <color indexed="81"/>
            <rFont val="Tahoma"/>
            <family val="2"/>
          </rPr>
          <t>Makda Gheysar:</t>
        </r>
        <r>
          <rPr>
            <sz val="9"/>
            <color indexed="81"/>
            <rFont val="Tahoma"/>
            <family val="2"/>
          </rPr>
          <t xml:space="preserve">
As per Svina - CF will go to 2021. moved $500K that was assigned to 2021 to 2022</t>
        </r>
      </text>
    </comment>
    <comment ref="B5" authorId="1" shapeId="0">
      <text>
        <r>
          <rPr>
            <b/>
            <sz val="9"/>
            <color indexed="81"/>
            <rFont val="Tahoma"/>
            <family val="2"/>
          </rPr>
          <t>Jennifer Conchada:</t>
        </r>
        <r>
          <rPr>
            <sz val="9"/>
            <color indexed="81"/>
            <rFont val="Tahoma"/>
            <family val="2"/>
          </rPr>
          <t xml:space="preserve">
returned $5,617
2019 CF not carried forward to 2021=3,140
2020 lost funds=2,477
Total returned=5,617</t>
        </r>
      </text>
    </comment>
    <comment ref="C5" authorId="0" shapeId="0">
      <text>
        <r>
          <rPr>
            <b/>
            <sz val="9"/>
            <color indexed="81"/>
            <rFont val="Tahoma"/>
            <family val="2"/>
          </rPr>
          <t>Makda Gheysar:</t>
        </r>
        <r>
          <rPr>
            <sz val="9"/>
            <color indexed="81"/>
            <rFont val="Tahoma"/>
            <family val="2"/>
          </rPr>
          <t xml:space="preserve">
$1.7M will not be carried forward and will be returned to the City
</t>
        </r>
      </text>
    </comment>
    <comment ref="D7" authorId="0" shapeId="0">
      <text>
        <r>
          <rPr>
            <b/>
            <sz val="9"/>
            <color indexed="81"/>
            <rFont val="Tahoma"/>
            <family val="2"/>
          </rPr>
          <t>Makda Gheysar:</t>
        </r>
        <r>
          <rPr>
            <sz val="9"/>
            <color indexed="81"/>
            <rFont val="Tahoma"/>
            <family val="2"/>
          </rPr>
          <t xml:space="preserve">
$140K for professional services and $62K for maint plus first year of licensing</t>
        </r>
      </text>
    </comment>
    <comment ref="E7" authorId="0" shapeId="0">
      <text>
        <r>
          <rPr>
            <b/>
            <sz val="9"/>
            <color indexed="81"/>
            <rFont val="Tahoma"/>
            <family val="2"/>
          </rPr>
          <t>Makda Gheysar:</t>
        </r>
        <r>
          <rPr>
            <sz val="9"/>
            <color indexed="81"/>
            <rFont val="Tahoma"/>
            <family val="2"/>
          </rPr>
          <t xml:space="preserve">
$140K for professional services and $62K for maint</t>
        </r>
      </text>
    </comment>
    <comment ref="F7" authorId="0" shapeId="0">
      <text>
        <r>
          <rPr>
            <b/>
            <sz val="9"/>
            <color indexed="81"/>
            <rFont val="Tahoma"/>
            <family val="2"/>
          </rPr>
          <t>Makda Gheysar:</t>
        </r>
        <r>
          <rPr>
            <sz val="9"/>
            <color indexed="81"/>
            <rFont val="Tahoma"/>
            <family val="2"/>
          </rPr>
          <t xml:space="preserve">
$140K for professional services and $62K for maint</t>
        </r>
      </text>
    </comment>
    <comment ref="B10" authorId="1" shapeId="0">
      <text>
        <r>
          <rPr>
            <b/>
            <sz val="9"/>
            <color indexed="81"/>
            <rFont val="Tahoma"/>
            <family val="2"/>
          </rPr>
          <t>Jennifer Conchada:</t>
        </r>
        <r>
          <rPr>
            <sz val="9"/>
            <color indexed="81"/>
            <rFont val="Tahoma"/>
            <family val="2"/>
          </rPr>
          <t xml:space="preserve">
returned funding $1,200
</t>
        </r>
      </text>
    </comment>
    <comment ref="D10" authorId="0" shapeId="0">
      <text>
        <r>
          <rPr>
            <b/>
            <sz val="9"/>
            <color indexed="81"/>
            <rFont val="Tahoma"/>
            <family val="2"/>
          </rPr>
          <t>Makda Gheysar:</t>
        </r>
        <r>
          <rPr>
            <sz val="9"/>
            <color indexed="81"/>
            <rFont val="Tahoma"/>
            <family val="2"/>
          </rPr>
          <t xml:space="preserve">
Remote Appearance - $735K . Need to determine if CF can be used for this
also added $750K for long term facility consultant
</t>
        </r>
      </text>
    </comment>
    <comment ref="E10" authorId="0" shapeId="0">
      <text>
        <r>
          <rPr>
            <b/>
            <sz val="9"/>
            <color indexed="81"/>
            <rFont val="Tahoma"/>
            <family val="2"/>
          </rPr>
          <t>Makda Gheysar:</t>
        </r>
        <r>
          <rPr>
            <sz val="9"/>
            <color indexed="81"/>
            <rFont val="Tahoma"/>
            <family val="2"/>
          </rPr>
          <t xml:space="preserve">
For Remote appearance</t>
        </r>
      </text>
    </comment>
    <comment ref="B15" authorId="1" shapeId="0">
      <text>
        <r>
          <rPr>
            <b/>
            <sz val="9"/>
            <color indexed="81"/>
            <rFont val="Tahoma"/>
            <family val="2"/>
          </rPr>
          <t>Jennifer Conchada:</t>
        </r>
        <r>
          <rPr>
            <sz val="9"/>
            <color indexed="81"/>
            <rFont val="Tahoma"/>
            <family val="2"/>
          </rPr>
          <t xml:space="preserve">
returned funding $1,472,000</t>
        </r>
      </text>
    </comment>
    <comment ref="B16" authorId="1" shapeId="0">
      <text>
        <r>
          <rPr>
            <b/>
            <sz val="9"/>
            <color indexed="81"/>
            <rFont val="Tahoma"/>
            <family val="2"/>
          </rPr>
          <t>Jennifer Conchada:</t>
        </r>
        <r>
          <rPr>
            <sz val="9"/>
            <color indexed="81"/>
            <rFont val="Tahoma"/>
            <family val="2"/>
          </rPr>
          <t xml:space="preserve">
returned $10,200</t>
        </r>
      </text>
    </comment>
    <comment ref="B17" authorId="1" shapeId="0">
      <text>
        <r>
          <rPr>
            <b/>
            <sz val="9"/>
            <color indexed="81"/>
            <rFont val="Tahoma"/>
            <family val="2"/>
          </rPr>
          <t>Jennifer Conchada:</t>
        </r>
        <r>
          <rPr>
            <sz val="9"/>
            <color indexed="81"/>
            <rFont val="Tahoma"/>
            <family val="2"/>
          </rPr>
          <t xml:space="preserve">
returned $129,400</t>
        </r>
      </text>
    </comment>
    <comment ref="B19" authorId="1" shapeId="0">
      <text>
        <r>
          <rPr>
            <b/>
            <sz val="9"/>
            <color indexed="81"/>
            <rFont val="Tahoma"/>
            <family val="2"/>
          </rPr>
          <t>Jennifer Conchada:</t>
        </r>
        <r>
          <rPr>
            <sz val="9"/>
            <color indexed="81"/>
            <rFont val="Tahoma"/>
            <family val="2"/>
          </rPr>
          <t xml:space="preserve">
Returned funding $37,400</t>
        </r>
      </text>
    </comment>
    <comment ref="D21" authorId="0" shapeId="0">
      <text>
        <r>
          <rPr>
            <b/>
            <sz val="9"/>
            <color indexed="81"/>
            <rFont val="Tahoma"/>
            <family val="2"/>
          </rPr>
          <t>Makda Gheysar:</t>
        </r>
        <r>
          <rPr>
            <sz val="9"/>
            <color indexed="81"/>
            <rFont val="Tahoma"/>
            <family val="2"/>
          </rPr>
          <t xml:space="preserve">
Reminder:  add the revenue from car sales to vehicle and equipment.
Do not budget in operating</t>
        </r>
      </text>
    </comment>
    <comment ref="B23" authorId="1" shapeId="0">
      <text>
        <r>
          <rPr>
            <b/>
            <sz val="9"/>
            <color indexed="81"/>
            <rFont val="Tahoma"/>
            <family val="2"/>
          </rPr>
          <t>Jennifer Conchada:</t>
        </r>
        <r>
          <rPr>
            <sz val="9"/>
            <color indexed="81"/>
            <rFont val="Tahoma"/>
            <family val="2"/>
          </rPr>
          <t xml:space="preserve">
borrow $348K from AVLS to WLP and return funding in 2021 and trf $131,500 from Livescan</t>
        </r>
      </text>
    </comment>
    <comment ref="D23" authorId="1" shapeId="0">
      <text>
        <r>
          <rPr>
            <b/>
            <sz val="9"/>
            <color indexed="81"/>
            <rFont val="Tahoma"/>
            <family val="2"/>
          </rPr>
          <t>Jennifer Conchada:</t>
        </r>
        <r>
          <rPr>
            <sz val="9"/>
            <color indexed="81"/>
            <rFont val="Tahoma"/>
            <family val="2"/>
          </rPr>
          <t xml:space="preserve">
borrow $348K from AVLS to WLP in 2020 and return funding in 2021</t>
        </r>
      </text>
    </comment>
    <comment ref="D24" authorId="0" shapeId="0">
      <text>
        <r>
          <rPr>
            <b/>
            <sz val="9"/>
            <color indexed="81"/>
            <rFont val="Tahoma"/>
            <family val="2"/>
          </rPr>
          <t>Makda Gheysar:</t>
        </r>
        <r>
          <rPr>
            <sz val="9"/>
            <color indexed="81"/>
            <rFont val="Tahoma"/>
            <family val="2"/>
          </rPr>
          <t xml:space="preserve">
As per Jerome and Matt Federico we can defer funding to 2022</t>
        </r>
      </text>
    </comment>
    <comment ref="E24" authorId="0" shapeId="0">
      <text>
        <r>
          <rPr>
            <b/>
            <sz val="9"/>
            <color indexed="81"/>
            <rFont val="Tahoma"/>
            <family val="2"/>
          </rPr>
          <t>Makda Gheysar:</t>
        </r>
        <r>
          <rPr>
            <sz val="9"/>
            <color indexed="81"/>
            <rFont val="Tahoma"/>
            <family val="2"/>
          </rPr>
          <t xml:space="preserve">
As per Jerome and Matt Federico we can defer funding to 2022</t>
        </r>
      </text>
    </comment>
    <comment ref="D25" authorId="0" shapeId="0">
      <text>
        <r>
          <rPr>
            <b/>
            <sz val="9"/>
            <color indexed="81"/>
            <rFont val="Tahoma"/>
            <family val="2"/>
          </rPr>
          <t>Makda Gheysar:</t>
        </r>
        <r>
          <rPr>
            <sz val="9"/>
            <color indexed="81"/>
            <rFont val="Tahoma"/>
            <family val="2"/>
          </rPr>
          <t xml:space="preserve">
As per Jerome and Matt Federico we can defer funding to 2022</t>
        </r>
      </text>
    </comment>
    <comment ref="E25" authorId="0" shapeId="0">
      <text>
        <r>
          <rPr>
            <b/>
            <sz val="9"/>
            <color indexed="81"/>
            <rFont val="Tahoma"/>
            <family val="2"/>
          </rPr>
          <t>Makda Gheysar:</t>
        </r>
        <r>
          <rPr>
            <sz val="9"/>
            <color indexed="81"/>
            <rFont val="Tahoma"/>
            <family val="2"/>
          </rPr>
          <t xml:space="preserve">
As per Jerome and Matt Federico we can defer funding to 2022</t>
        </r>
      </text>
    </comment>
    <comment ref="D26" authorId="0" shapeId="0">
      <text>
        <r>
          <rPr>
            <b/>
            <sz val="9"/>
            <color indexed="81"/>
            <rFont val="Tahoma"/>
            <family val="2"/>
          </rPr>
          <t>Makda Gheysar:</t>
        </r>
        <r>
          <rPr>
            <sz val="9"/>
            <color indexed="81"/>
            <rFont val="Tahoma"/>
            <family val="2"/>
          </rPr>
          <t xml:space="preserve">
$3M was removed based on communication with Joe.  It is in fact CF from 2019 which will be with a different process</t>
        </r>
      </text>
    </comment>
    <comment ref="C30" authorId="1" shapeId="0">
      <text>
        <r>
          <rPr>
            <b/>
            <sz val="9"/>
            <color indexed="81"/>
            <rFont val="Tahoma"/>
            <family val="2"/>
          </rPr>
          <t>Jennifer Conchada:</t>
        </r>
        <r>
          <rPr>
            <sz val="9"/>
            <color indexed="81"/>
            <rFont val="Tahoma"/>
            <family val="2"/>
          </rPr>
          <t xml:space="preserve">
borrow $348K from AVLS to WLP and return funding in 2021</t>
        </r>
      </text>
    </comment>
    <comment ref="D30" authorId="1" shapeId="0">
      <text>
        <r>
          <rPr>
            <b/>
            <sz val="9"/>
            <color indexed="81"/>
            <rFont val="Tahoma"/>
            <family val="2"/>
          </rPr>
          <t>Jennifer Conchada:</t>
        </r>
        <r>
          <rPr>
            <sz val="9"/>
            <color indexed="81"/>
            <rFont val="Tahoma"/>
            <family val="2"/>
          </rPr>
          <t xml:space="preserve">
borrow $348K from AVLS to WLP and return funding in 2021</t>
        </r>
      </text>
    </comment>
    <comment ref="D35" authorId="2" shapeId="0">
      <text>
        <r>
          <rPr>
            <b/>
            <sz val="9"/>
            <color indexed="81"/>
            <rFont val="Tahoma"/>
            <family val="2"/>
          </rPr>
          <t>Administrator:</t>
        </r>
        <r>
          <rPr>
            <sz val="9"/>
            <color indexed="81"/>
            <rFont val="Tahoma"/>
            <family val="2"/>
          </rPr>
          <t xml:space="preserve">
defer $1M from 2021 to 2022</t>
        </r>
      </text>
    </comment>
    <comment ref="D39" authorId="2" shapeId="0">
      <text>
        <r>
          <rPr>
            <b/>
            <sz val="9"/>
            <color indexed="81"/>
            <rFont val="Tahoma"/>
            <family val="2"/>
          </rPr>
          <t>Administrator:</t>
        </r>
        <r>
          <rPr>
            <sz val="9"/>
            <color indexed="81"/>
            <rFont val="Tahoma"/>
            <family val="2"/>
          </rPr>
          <t xml:space="preserve">
defer 2021 funds to 2023
</t>
        </r>
      </text>
    </comment>
    <comment ref="L39" authorId="2" shapeId="0">
      <text>
        <r>
          <rPr>
            <b/>
            <sz val="9"/>
            <color indexed="81"/>
            <rFont val="Tahoma"/>
            <family val="2"/>
          </rPr>
          <t>Administrator:</t>
        </r>
        <r>
          <rPr>
            <sz val="9"/>
            <color indexed="81"/>
            <rFont val="Tahoma"/>
            <family val="2"/>
          </rPr>
          <t xml:space="preserve">
deferred 2021 funds to 2023.  replacement in 2031.  (life is 8 years)</t>
        </r>
      </text>
    </comment>
    <comment ref="B45" authorId="1" shapeId="0">
      <text>
        <r>
          <rPr>
            <b/>
            <sz val="9"/>
            <color indexed="81"/>
            <rFont val="Tahoma"/>
            <family val="2"/>
          </rPr>
          <t>Jennifer Conchada:</t>
        </r>
        <r>
          <rPr>
            <sz val="9"/>
            <color indexed="81"/>
            <rFont val="Tahoma"/>
            <family val="2"/>
          </rPr>
          <t xml:space="preserve">
transfer $131.5K to WLP</t>
        </r>
      </text>
    </comment>
    <comment ref="B50" authorId="1" shapeId="0">
      <text>
        <r>
          <rPr>
            <b/>
            <sz val="9"/>
            <color indexed="81"/>
            <rFont val="Tahoma"/>
            <family val="2"/>
          </rPr>
          <t>Jennifer Conchada:</t>
        </r>
        <r>
          <rPr>
            <sz val="9"/>
            <color indexed="81"/>
            <rFont val="Tahoma"/>
            <family val="2"/>
          </rPr>
          <t xml:space="preserve">
returned funding $195.6K</t>
        </r>
      </text>
    </comment>
    <comment ref="B70" authorId="0" shapeId="0">
      <text>
        <r>
          <rPr>
            <b/>
            <sz val="9"/>
            <color indexed="81"/>
            <rFont val="Tahoma"/>
            <family val="2"/>
          </rPr>
          <t>Makda Gheysar:</t>
        </r>
        <r>
          <rPr>
            <sz val="9"/>
            <color indexed="81"/>
            <rFont val="Tahoma"/>
            <family val="2"/>
          </rPr>
          <t xml:space="preserve">
has to be moved from previous approval along with the expenditures from 2020 budget
</t>
        </r>
      </text>
    </comment>
  </commentList>
</comments>
</file>

<file path=xl/comments5.xml><?xml version="1.0" encoding="utf-8"?>
<comments xmlns="http://schemas.openxmlformats.org/spreadsheetml/2006/main">
  <authors>
    <author>Makda Gheysar</author>
  </authors>
  <commentList>
    <comment ref="E5" authorId="0" shapeId="0">
      <text>
        <r>
          <rPr>
            <b/>
            <sz val="9"/>
            <color indexed="81"/>
            <rFont val="Tahoma"/>
            <family val="2"/>
          </rPr>
          <t>Makda Gheysar:</t>
        </r>
        <r>
          <rPr>
            <sz val="9"/>
            <color indexed="81"/>
            <rFont val="Tahoma"/>
            <family val="2"/>
          </rPr>
          <t xml:space="preserve">
$547K - this funding was not required as IT paid for BI and capital paid for global search
</t>
        </r>
      </text>
    </comment>
  </commentList>
</comments>
</file>

<file path=xl/connections.xml><?xml version="1.0" encoding="utf-8"?>
<connections xmlns="http://schemas.openxmlformats.org/spreadsheetml/2006/main">
  <connection id="1" name="LinkedTable_Table1" type="102" refreshedVersion="6" minRefreshableVersion="5">
    <extLst>
      <ext xmlns:x15="http://schemas.microsoft.com/office/spreadsheetml/2010/11/main" uri="{DE250136-89BD-433C-8126-D09CA5730AF9}">
        <x15:connection id="Table1">
          <x15:rangePr sourceName="_xlcn.LinkedTable_Table11"/>
        </x15:connection>
      </ext>
    </extLst>
  </connection>
  <connection id="2" keepAlive="1" name="ThisWorkbookDataModel" description="Data Model" type="5" refreshedVersion="6"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 id="3" name="WorksheetConnection_Capital.xlsx!Table2" type="102" refreshedVersion="6" minRefreshableVersion="5">
    <extLst>
      <ext xmlns:x15="http://schemas.microsoft.com/office/spreadsheetml/2010/11/main" uri="{DE250136-89BD-433C-8126-D09CA5730AF9}">
        <x15:connection id="Table2">
          <x15:rangePr sourceName="_xlcn.WorksheetConnection_Capital.xlsxTable21"/>
        </x15:connection>
      </ext>
    </extLst>
  </connection>
</connections>
</file>

<file path=xl/sharedStrings.xml><?xml version="1.0" encoding="utf-8"?>
<sst xmlns="http://schemas.openxmlformats.org/spreadsheetml/2006/main" count="1281" uniqueCount="527">
  <si>
    <t>Project_Number</t>
  </si>
  <si>
    <t>Project_Name</t>
  </si>
  <si>
    <t>Project_Sponsor</t>
  </si>
  <si>
    <t>Executive_Sponsor</t>
  </si>
  <si>
    <t>Enrico Pera</t>
  </si>
  <si>
    <t>Tony Veneziano</t>
  </si>
  <si>
    <t>State-of-Good-Repair - Police</t>
  </si>
  <si>
    <t>Howard Furness</t>
  </si>
  <si>
    <t>Svina Dhaliwal</t>
  </si>
  <si>
    <t xml:space="preserve">Radio Replacement </t>
  </si>
  <si>
    <t>Clay Beers</t>
  </si>
  <si>
    <t>Deidre White</t>
  </si>
  <si>
    <t>Automated Fingerprint Identification System (A.F.I.S.)  Replacement</t>
  </si>
  <si>
    <t>Stephen Harris</t>
  </si>
  <si>
    <t>Donald Campbell</t>
  </si>
  <si>
    <t xml:space="preserve">Property &amp; Evidence Warehouse Racking </t>
  </si>
  <si>
    <t>Dion Evelyn</t>
  </si>
  <si>
    <t xml:space="preserve">Vehicle and Equipment </t>
  </si>
  <si>
    <t>Norm Henderson</t>
  </si>
  <si>
    <t>Joe Dorey</t>
  </si>
  <si>
    <t xml:space="preserve">IT Business Resumption </t>
  </si>
  <si>
    <t xml:space="preserve">Mobile Workstations </t>
  </si>
  <si>
    <t xml:space="preserve">Network Equipment </t>
  </si>
  <si>
    <t>Locker Replacement</t>
  </si>
  <si>
    <t xml:space="preserve">Furniture Replacement </t>
  </si>
  <si>
    <t>Automatic Vehicle Locator (A.V.L.)</t>
  </si>
  <si>
    <t>In - Car Camera</t>
  </si>
  <si>
    <t>Voice Logging</t>
  </si>
  <si>
    <t xml:space="preserve">Electronic Surveillance </t>
  </si>
  <si>
    <t>Myron Demkiw</t>
  </si>
  <si>
    <t xml:space="preserve">Digital Photography </t>
  </si>
  <si>
    <t>Property &amp; Evidence Scanners</t>
  </si>
  <si>
    <t xml:space="preserve">Divisional Parking Lot Network (D.P.L.N.) </t>
  </si>
  <si>
    <t xml:space="preserve">Small Equipment (e.g. telephone handset) </t>
  </si>
  <si>
    <t>Small Equipment - test analyzers</t>
  </si>
  <si>
    <t xml:space="preserve">Small Equipment - In Car Camera (I.C.C.) Microphones </t>
  </si>
  <si>
    <t xml:space="preserve">Small Equipment - Video Recording Equipment </t>
  </si>
  <si>
    <t>Craig Smyth</t>
  </si>
  <si>
    <t>Allison Sparkes</t>
  </si>
  <si>
    <t>Small Equipment - Video Recording Property &amp; Video Evidence Management</t>
  </si>
  <si>
    <t xml:space="preserve">Small Equipment - Auditorium Audio and Visual Equipment </t>
  </si>
  <si>
    <t>Radar Unit Replacement</t>
  </si>
  <si>
    <t>Scott Baptist</t>
  </si>
  <si>
    <t>Mark Barkley</t>
  </si>
  <si>
    <t xml:space="preserve">Livescan Machines </t>
  </si>
  <si>
    <t xml:space="preserve">Wireless Parking System </t>
  </si>
  <si>
    <t>Closed Circuit Television (C.C.T.V.)</t>
  </si>
  <si>
    <t>Automated External Defibrillator (A.E.D.s.)</t>
  </si>
  <si>
    <t>Robert Duncan</t>
  </si>
  <si>
    <t xml:space="preserve">Conducted Energy Weapon (CEW) </t>
  </si>
  <si>
    <t>Marine Vessel Electronics</t>
  </si>
  <si>
    <t>Transforming Corporate Support (HRMS, TRMS)</t>
  </si>
  <si>
    <t>Project_Lead1</t>
  </si>
  <si>
    <t>Project_Lead2</t>
  </si>
  <si>
    <t>Michael Barsky</t>
  </si>
  <si>
    <t>Mick Damani</t>
  </si>
  <si>
    <t>Julius DeSilva</t>
  </si>
  <si>
    <t>John Apostolidis</t>
  </si>
  <si>
    <t>Larry O'Grady</t>
  </si>
  <si>
    <t>Kimberly Armstrong</t>
  </si>
  <si>
    <t>Maghfoor Chaudhry</t>
  </si>
  <si>
    <t>John Paul Iannone</t>
  </si>
  <si>
    <t>ANCOE (Enterprise Business Intelligence, Global Search)</t>
  </si>
  <si>
    <t>Next Generation (N.G.) 9-1-1</t>
  </si>
  <si>
    <t>Body Worn Camera - Phase II</t>
  </si>
  <si>
    <t xml:space="preserve">Connected/Mobile Officer </t>
  </si>
  <si>
    <t>Additional Vehicles</t>
  </si>
  <si>
    <t>Communication Centre - New Facility Assessment</t>
  </si>
  <si>
    <t>TPS Archiving</t>
  </si>
  <si>
    <t>Remote Operated Vehicle (ROV) Marine Unit</t>
  </si>
  <si>
    <t>Workstation, Laptop, Printer- Lifecycle plan</t>
  </si>
  <si>
    <t>Servers - Lifecycle Plan</t>
  </si>
  <si>
    <t>Category</t>
  </si>
  <si>
    <t>SOGR</t>
  </si>
  <si>
    <t>Funding_Source</t>
  </si>
  <si>
    <t>Type</t>
  </si>
  <si>
    <t>Debt</t>
  </si>
  <si>
    <t>Land &amp; Facilities</t>
  </si>
  <si>
    <t>Service Improvement</t>
  </si>
  <si>
    <t>Information Technology</t>
  </si>
  <si>
    <t>Communication</t>
  </si>
  <si>
    <t>Equipment</t>
  </si>
  <si>
    <t>Reserve</t>
  </si>
  <si>
    <t>Growth Related</t>
  </si>
  <si>
    <t>Vehicles</t>
  </si>
  <si>
    <t>Legislated</t>
  </si>
  <si>
    <t>Project_Type</t>
  </si>
  <si>
    <t>Work in Progress</t>
  </si>
  <si>
    <t>Remote Operated Vehicle (ROV) Marine unit</t>
  </si>
  <si>
    <t>Upcoming Projects</t>
  </si>
  <si>
    <t>Reserve Projects</t>
  </si>
  <si>
    <t>Development charges Funding</t>
  </si>
  <si>
    <t>DC and Grant funding applicable to Connected officer</t>
  </si>
  <si>
    <t>Funding Source</t>
  </si>
  <si>
    <t>Sum of CF</t>
  </si>
  <si>
    <t>Year 1:</t>
  </si>
  <si>
    <t>Year 2:</t>
  </si>
  <si>
    <t>Year 3:</t>
  </si>
  <si>
    <t>Year 4:</t>
  </si>
  <si>
    <t>Year 5:</t>
  </si>
  <si>
    <t>Year 6:</t>
  </si>
  <si>
    <t>Year 7:</t>
  </si>
  <si>
    <t>Year 8:</t>
  </si>
  <si>
    <t>Year 9:</t>
  </si>
  <si>
    <t>Year 10:</t>
  </si>
  <si>
    <t>1st 5 Years</t>
  </si>
  <si>
    <t>2nd 5 Years</t>
  </si>
  <si>
    <t xml:space="preserve">10 Years </t>
  </si>
  <si>
    <t xml:space="preserve">Enter Current Year Here: </t>
  </si>
  <si>
    <t>Last 9 Years</t>
  </si>
  <si>
    <t>Vehicle and Equipment Reserve</t>
  </si>
  <si>
    <t>Projects</t>
  </si>
  <si>
    <t>Total Gross Projects</t>
  </si>
  <si>
    <t>Project Name</t>
  </si>
  <si>
    <t>Total Reserve Projects:</t>
  </si>
  <si>
    <t>Total Debt Projects</t>
  </si>
  <si>
    <t>Total</t>
  </si>
  <si>
    <t>Work in Progress Total</t>
  </si>
  <si>
    <t>Upcoming Projects Total</t>
  </si>
  <si>
    <t>Funding Source Total</t>
  </si>
  <si>
    <t>Total Project</t>
  </si>
  <si>
    <t>2021</t>
  </si>
  <si>
    <t>2022</t>
  </si>
  <si>
    <t>2023</t>
  </si>
  <si>
    <t>2024</t>
  </si>
  <si>
    <t>2025</t>
  </si>
  <si>
    <t>2026</t>
  </si>
  <si>
    <t>2027</t>
  </si>
  <si>
    <t>2028</t>
  </si>
  <si>
    <t>2029</t>
  </si>
  <si>
    <t>Description</t>
  </si>
  <si>
    <t>Vehicle and Equipment Reserve Total</t>
  </si>
  <si>
    <t xml:space="preserve">WBS </t>
  </si>
  <si>
    <t>POL</t>
  </si>
  <si>
    <t>POL906123-6</t>
  </si>
  <si>
    <t>POL906123-8</t>
  </si>
  <si>
    <t>POL906123-12</t>
  </si>
  <si>
    <t>POL906123-13</t>
  </si>
  <si>
    <t>POL906123-15</t>
  </si>
  <si>
    <t>POL906123-16</t>
  </si>
  <si>
    <t>POL906123-9</t>
  </si>
  <si>
    <t>POL906259</t>
  </si>
  <si>
    <t>POL906576</t>
  </si>
  <si>
    <t>POL906582</t>
  </si>
  <si>
    <t>POL906583</t>
  </si>
  <si>
    <t>POL906584</t>
  </si>
  <si>
    <t>POL907175</t>
  </si>
  <si>
    <t>POL907186</t>
  </si>
  <si>
    <t>POL907511</t>
  </si>
  <si>
    <t>POL907512</t>
  </si>
  <si>
    <t>POL907513</t>
  </si>
  <si>
    <t>POL907516</t>
  </si>
  <si>
    <t>POL907517</t>
  </si>
  <si>
    <t>POL907521</t>
  </si>
  <si>
    <t>POL907523</t>
  </si>
  <si>
    <t>POL907524</t>
  </si>
  <si>
    <t>POL907525-5</t>
  </si>
  <si>
    <t>POL907525-7</t>
  </si>
  <si>
    <t>POL907525-8</t>
  </si>
  <si>
    <t>POL907525-11</t>
  </si>
  <si>
    <t>POL907525-3</t>
  </si>
  <si>
    <t>POL907525-12</t>
  </si>
  <si>
    <t>POL907533</t>
  </si>
  <si>
    <t>POL907549</t>
  </si>
  <si>
    <t>POL907612</t>
  </si>
  <si>
    <t>POL907613</t>
  </si>
  <si>
    <t>POL907785</t>
  </si>
  <si>
    <t>POL907786</t>
  </si>
  <si>
    <t>POL907862</t>
  </si>
  <si>
    <t>POL908009</t>
  </si>
  <si>
    <t>POL908085</t>
  </si>
  <si>
    <t>POL908133</t>
  </si>
  <si>
    <t>POL908179</t>
  </si>
  <si>
    <t>POL908010</t>
  </si>
  <si>
    <t>POL908181</t>
  </si>
  <si>
    <t>POL908188</t>
  </si>
  <si>
    <t>POL908584</t>
  </si>
  <si>
    <t>PL-100089-01</t>
  </si>
  <si>
    <t>PL-100089-04</t>
  </si>
  <si>
    <t>PL-100077-01</t>
  </si>
  <si>
    <t>PL-100085-01</t>
  </si>
  <si>
    <t>PL-100098-01</t>
  </si>
  <si>
    <t>PL-100088-01</t>
  </si>
  <si>
    <t>PL-100089-07</t>
  </si>
  <si>
    <t>PL-100089-02</t>
  </si>
  <si>
    <t>PL-100082-01</t>
  </si>
  <si>
    <t>PL-100079-01</t>
  </si>
  <si>
    <t>PL-100038-07</t>
  </si>
  <si>
    <t>PL-100112-01</t>
  </si>
  <si>
    <t>PL-100078-01</t>
  </si>
  <si>
    <t>PL-100092-01</t>
  </si>
  <si>
    <t>PL-100118-01</t>
  </si>
  <si>
    <t>PL-100117</t>
  </si>
  <si>
    <t>PL-100091</t>
  </si>
  <si>
    <t>PL-100087</t>
  </si>
  <si>
    <t>PL-100081-01</t>
  </si>
  <si>
    <t>PL-100099-01</t>
  </si>
  <si>
    <t>PL-100039-01</t>
  </si>
  <si>
    <t>PL-100038</t>
  </si>
  <si>
    <t>PL-100034</t>
  </si>
  <si>
    <t>PL-100010-02</t>
  </si>
  <si>
    <t>PL-100102-01</t>
  </si>
  <si>
    <t>PL-100122</t>
  </si>
  <si>
    <t>PL-100073-01</t>
  </si>
  <si>
    <t>PL-100107-01</t>
  </si>
  <si>
    <t>PL-100114-01</t>
  </si>
  <si>
    <t>PL-100121-02</t>
  </si>
  <si>
    <t>PL-100123-01</t>
  </si>
  <si>
    <t>PL-100115-01</t>
  </si>
  <si>
    <t>PL-100105-01</t>
  </si>
  <si>
    <t>PL-100094-01</t>
  </si>
  <si>
    <t>PL-100124-01</t>
  </si>
  <si>
    <t>PL-100074-07</t>
  </si>
  <si>
    <t>PL-100040-01</t>
  </si>
  <si>
    <t>PL-100041-01</t>
  </si>
  <si>
    <t>PL-100066-01</t>
  </si>
  <si>
    <t>PL-100067-01</t>
  </si>
  <si>
    <t>PL-100059-01</t>
  </si>
  <si>
    <t>PL-100089-03</t>
  </si>
  <si>
    <t>POL908586</t>
  </si>
  <si>
    <t>POL908180</t>
  </si>
  <si>
    <t>POL908759</t>
  </si>
  <si>
    <t>POL908749</t>
  </si>
  <si>
    <t>POL906576-7</t>
  </si>
  <si>
    <t>POL908468</t>
  </si>
  <si>
    <t>PL-100089-08</t>
  </si>
  <si>
    <t>PL-100128</t>
  </si>
  <si>
    <t>PL-100129</t>
  </si>
  <si>
    <t>PL-100116</t>
  </si>
  <si>
    <t>Ian Williams</t>
  </si>
  <si>
    <t>BY DEVELOPMENT CHARGE SERVICE</t>
  </si>
  <si>
    <t>Police (Budget Instructions)</t>
  </si>
  <si>
    <t>Gross</t>
  </si>
  <si>
    <t>Net</t>
  </si>
  <si>
    <t>Utilized</t>
  </si>
  <si>
    <t>DC -Carryforward</t>
  </si>
  <si>
    <t>Potential</t>
  </si>
  <si>
    <t>Communication Centre Replacement</t>
  </si>
  <si>
    <t>Other District Policing Program- district model</t>
  </si>
  <si>
    <t>EBI</t>
  </si>
  <si>
    <t>Body Worn Camera</t>
  </si>
  <si>
    <t>Connected Officer</t>
  </si>
  <si>
    <t>Balance in Reserve</t>
  </si>
  <si>
    <t>41 Division</t>
  </si>
  <si>
    <t>13 Div</t>
  </si>
  <si>
    <t>22 Div</t>
  </si>
  <si>
    <t>Available DC funding Revenue - Established by the City</t>
  </si>
  <si>
    <t>DC Funding Calculation</t>
  </si>
  <si>
    <t>Available Balance Calculation:</t>
  </si>
  <si>
    <t>variance</t>
  </si>
  <si>
    <t>DC</t>
  </si>
  <si>
    <t>CF</t>
  </si>
  <si>
    <t>Net Total</t>
  </si>
  <si>
    <t>Gross Total</t>
  </si>
  <si>
    <t>Expenditure</t>
  </si>
  <si>
    <t>Revenue</t>
  </si>
  <si>
    <t>Total Available funding</t>
  </si>
  <si>
    <t>Prior to 2020</t>
  </si>
  <si>
    <t>2021-2025</t>
  </si>
  <si>
    <t>2030</t>
  </si>
  <si>
    <t>2026-2030</t>
  </si>
  <si>
    <t>2021-2030</t>
  </si>
  <si>
    <t>Total Program</t>
  </si>
  <si>
    <t>Information from The City</t>
  </si>
  <si>
    <t>Committed/Unfunded projects</t>
  </si>
  <si>
    <t>14 Division - 2015- spent but not funded</t>
  </si>
  <si>
    <t>Peer to Peer-2015 -s pent but not funded</t>
  </si>
  <si>
    <t>Peer to peer - 2016- spent but not funded</t>
  </si>
  <si>
    <t>Peer to Peer - 2018 - spent but not funded</t>
  </si>
  <si>
    <t>54/55- commitment -2017  ($183.8k spent)</t>
  </si>
  <si>
    <t>Total Operating Impact</t>
  </si>
  <si>
    <t>2017</t>
  </si>
  <si>
    <t>2018</t>
  </si>
  <si>
    <t>2019</t>
  </si>
  <si>
    <t>2020</t>
  </si>
  <si>
    <t>2026 - 2030 Program</t>
  </si>
  <si>
    <t>2021 - 2030 Program</t>
  </si>
  <si>
    <t>Incremental Impact</t>
  </si>
  <si>
    <t xml:space="preserve"> </t>
  </si>
  <si>
    <t>Comments</t>
  </si>
  <si>
    <t>Armoured Emergency Task Force Police Vehicle</t>
  </si>
  <si>
    <t>Connected / Mobile Officer -Implementation</t>
  </si>
  <si>
    <t>POL908515</t>
  </si>
  <si>
    <t>Debt Projects</t>
  </si>
  <si>
    <t>PL-100123-02</t>
  </si>
  <si>
    <t>Dep. Barb McLean</t>
  </si>
  <si>
    <t>S/Supt. Kim Yeandle</t>
  </si>
  <si>
    <t>Divisional CCTV Management (D.V.A.M. I &amp; II)</t>
  </si>
  <si>
    <t>PL-100126</t>
  </si>
  <si>
    <t>Thierry Grialdi</t>
  </si>
  <si>
    <t>Shane Brar</t>
  </si>
  <si>
    <t>Christopher Kirkpatrick</t>
  </si>
  <si>
    <t>Mobile Command Center</t>
  </si>
  <si>
    <t>PL-100038-xx</t>
  </si>
  <si>
    <t>Mike Snea</t>
  </si>
  <si>
    <t>Randy Carter</t>
  </si>
  <si>
    <t>Andy Richardson</t>
  </si>
  <si>
    <t xml:space="preserve">54/55 Division </t>
  </si>
  <si>
    <t>Variance</t>
  </si>
  <si>
    <t>Variance on Gross level</t>
  </si>
  <si>
    <t>Variance on Debt level</t>
  </si>
  <si>
    <t>Project Lead</t>
  </si>
  <si>
    <t>PRELIMINARY 2021 - 2030 Capital Program Request ($000s)</t>
  </si>
  <si>
    <t>Project Executive</t>
  </si>
  <si>
    <t>Lianti Muller</t>
  </si>
  <si>
    <t>Dep. Shawna Coxon</t>
  </si>
  <si>
    <t>Dep. Shawna Coxon/ Tony Veneziano</t>
  </si>
  <si>
    <t>Jerome Walker</t>
  </si>
  <si>
    <t>Sam Cosentino</t>
  </si>
  <si>
    <t>Hugh Ferguson</t>
  </si>
  <si>
    <t>A/Dep. Myron Demkiw</t>
  </si>
  <si>
    <t>A/Dep. Myron Demkiw/ Tony Veneziano</t>
  </si>
  <si>
    <t>Prior to 2021</t>
  </si>
  <si>
    <t>Project_Number_and_Name</t>
  </si>
  <si>
    <t>01</t>
  </si>
  <si>
    <t>02</t>
  </si>
  <si>
    <t>03</t>
  </si>
  <si>
    <t>04</t>
  </si>
  <si>
    <t>05</t>
  </si>
  <si>
    <t>06</t>
  </si>
  <si>
    <t>07</t>
  </si>
  <si>
    <t>08</t>
  </si>
  <si>
    <t>09</t>
  </si>
  <si>
    <t>01. State-of-Good-Repair - Police</t>
  </si>
  <si>
    <t>02. Transforming Corporate Support (HRMS, TRMS)</t>
  </si>
  <si>
    <t>07. ANCOE (Enterprise Business Intelligence, Global Search)</t>
  </si>
  <si>
    <t>08. Radio Replacement</t>
  </si>
  <si>
    <t>09. Automated Fingerprint Identification System (A.F.I.S.)  Replacement</t>
  </si>
  <si>
    <t>10. Next Generation (N.G.) 9-1-1</t>
  </si>
  <si>
    <t>11. Body Worn Camera - Phase II</t>
  </si>
  <si>
    <t>12. TPS Archiving</t>
  </si>
  <si>
    <t>option per TV, cancel D55 build - replace with modest reno budget only</t>
  </si>
  <si>
    <t>option per TV, AODA renos only</t>
  </si>
  <si>
    <t>DC Balance as of Jan 01, 2020 plus interest</t>
  </si>
  <si>
    <t>2020 contribution</t>
  </si>
  <si>
    <t xml:space="preserve">Connected officer </t>
  </si>
  <si>
    <t xml:space="preserve">APPROVED 2020-2029 Capital Program Request ($000s)  </t>
  </si>
  <si>
    <t>Plan</t>
  </si>
  <si>
    <t>to end of 2019</t>
  </si>
  <si>
    <t>2020-2024 Request</t>
  </si>
  <si>
    <t>2025-2029 Forecast</t>
  </si>
  <si>
    <t>2020-2029 Program</t>
  </si>
  <si>
    <t>Project Cost</t>
  </si>
  <si>
    <t>Total, Work In Progress</t>
  </si>
  <si>
    <t>feasibility study in 2020</t>
  </si>
  <si>
    <t>Total, Upcoming Capital Projects:</t>
  </si>
  <si>
    <t>Total Gross Debt Funded Capital Projects:</t>
  </si>
  <si>
    <t>Other than debt expenditure (Draw from Reserve) for Life Cycle Replacement</t>
  </si>
  <si>
    <t>Added APS to replacement in 2022 - added 5% inflation</t>
  </si>
  <si>
    <t>Funding Sources:</t>
  </si>
  <si>
    <t>Total Other Funding Sources:</t>
  </si>
  <si>
    <t>Total Net Debt-Funding Request:</t>
  </si>
  <si>
    <t xml:space="preserve"> 5-year Average:</t>
  </si>
  <si>
    <t>Previous year City Target:</t>
  </si>
  <si>
    <t>City Target - 5-year Average:</t>
  </si>
  <si>
    <t>Variance to Target:</t>
  </si>
  <si>
    <t>Cumulative Variance to Target</t>
  </si>
  <si>
    <t>Variance to Target - 5-year Average:</t>
  </si>
  <si>
    <t>Below the line Requests:</t>
  </si>
  <si>
    <t>Enterprise Document Management</t>
  </si>
  <si>
    <t>Body Worn Camera - the immediate requirement is above the line</t>
  </si>
  <si>
    <t>Body Scanners</t>
  </si>
  <si>
    <t>District Policing Program</t>
  </si>
  <si>
    <t>Next Generation 911 -  new facility</t>
  </si>
  <si>
    <t>Total Below the Line Request - Debt Projects</t>
  </si>
  <si>
    <t>Connected/Mobile Officer</t>
  </si>
  <si>
    <t>Total Below the Line Request - Draw from Reserve Projects</t>
  </si>
  <si>
    <t xml:space="preserve">Total Below the Line Request </t>
  </si>
  <si>
    <t>Below the line - for discussion</t>
  </si>
  <si>
    <t>Communication Centre - New Facility</t>
  </si>
  <si>
    <t>Note: Development Charges cash flow has been optimized  for 2018-2027 program</t>
  </si>
  <si>
    <t>Available DC funding Revenue</t>
  </si>
  <si>
    <t>Other District Policing Program- 13 Div</t>
  </si>
  <si>
    <t>Other District Policing Program- 22 Div</t>
  </si>
  <si>
    <t>32/33 Amalgamation</t>
  </si>
  <si>
    <t>Peer to Peer</t>
  </si>
  <si>
    <t>Balance as of Dec 31 2017 plus interest</t>
  </si>
  <si>
    <t>2018 Funding</t>
  </si>
  <si>
    <t>outstanding</t>
  </si>
  <si>
    <t>Peer to Peer- 2018</t>
  </si>
  <si>
    <t>Peer to Peer-2017</t>
  </si>
  <si>
    <t xml:space="preserve">54/55 Division - </t>
  </si>
  <si>
    <t>Peer to peer - transfer from 54/55 Div</t>
  </si>
  <si>
    <t>EBI - 2019</t>
  </si>
  <si>
    <t>Body Worn Camera - 2019</t>
  </si>
  <si>
    <t>Connected officer - 2019</t>
  </si>
  <si>
    <t>Funding</t>
  </si>
  <si>
    <t>Projects in progress</t>
  </si>
  <si>
    <t>Up Coming projects</t>
  </si>
  <si>
    <t xml:space="preserve">Total </t>
  </si>
  <si>
    <t>Net Debt funded</t>
  </si>
  <si>
    <t>below the line</t>
  </si>
  <si>
    <t>cost of district policing has to be split between in progress and upcoming for it to work</t>
  </si>
  <si>
    <t>2021-2029</t>
  </si>
  <si>
    <t>2020 Program</t>
  </si>
  <si>
    <t>2021 Program</t>
  </si>
  <si>
    <t>13. Additional Vehicles</t>
  </si>
  <si>
    <t>14. Communication Centre - New Facility Assessment</t>
  </si>
  <si>
    <t>Budget increase is required in order to align with new Class D construction estimates prepared by our consultant WZMH.</t>
  </si>
  <si>
    <t>$200K per year added for contracted Project Manager (2022-2026)</t>
  </si>
  <si>
    <t>$200K per year added for contracted Project Manager (2025-2029)</t>
  </si>
  <si>
    <t>Budget has been increased for construction cost.</t>
  </si>
  <si>
    <t>Vehicles LR (Fleet) - $2.686M increase; average pricing for marked vehicles increased by $5.2K; unmarked cars increase by $4.1K; Parking cars $.7K; bicycles $.6K
Vehicle Preparation - $5.185M increase; The driver compartment mounting hardware and rear electronics mounting systems being installed in 2020/2021 under the MWS lifecycle are vehicle-specific.  The hardware is not interchangeable between Ford Taurus and Ford Utility.  Also, in some cases, future model years of cars will not be able to accept the current hardware.  The budget has been created with the expectation that all mounting systems must be replaced each model year.  (There are two completely different hardware packages for the 2019 and the 2020 utility vehicles.)  There may be some opportunity to re-use some hardware but this will be evaluated with each model year and savings sought when possible.</t>
  </si>
  <si>
    <t>The network design of the MWS was changed in 2020 and the new network design has added additional costs.  LCM costs also increased to account for the additioanl 93 MWS's.</t>
  </si>
  <si>
    <t xml:space="preserve">• Servers purchased by projects are now included in future lifecycle. 
• Some storage was purchased with funding from projects or operating accounts.  Storage is included in future lifecycle. 
• $150K is allocated each year to each data center for infrastructure components (i.e. racks, cabling, software tools etc.).
• Modified years 2026 to 2030 – 10% increase due to inflation, capacity increase, organic growth, etc.   </t>
  </si>
  <si>
    <t>Lifecycle for year 2029 was missed in the 2020-2029 capital program</t>
  </si>
  <si>
    <t>$300K decrease in budget for 2021 due to CF from 2019 of $250K.</t>
  </si>
  <si>
    <t>$195K decrease in budget for 2021 due to CF from 2019 of $250K.</t>
  </si>
  <si>
    <t>Costs have been adjusted based on price changes seen in 2020 RFQ.</t>
  </si>
  <si>
    <t>Additional AccessA Points have been added to the service in 2019/2020 that will increase costs in 2026.</t>
  </si>
  <si>
    <t>Due to delays in the BWC project, the ICC microphones must be sustained for at least one additional year.</t>
  </si>
  <si>
    <t xml:space="preserve">2022 Lobby System + Auditorium ($575K) - in 2017, the Lobby Audio system was replaced and the auditorium equipment was leveraged to reduce costs, therefore, these sytems are linked.  When the Auditorium system is lifecycled in 2022 (SOGR), the Lobby equipment should be upgraded as well.
2024 D52 Mini MICC ($300K) - This system was installed in 2017 during the D52 renovation and was originally funded by FCM. It is estimated to be in operation for 7 years at which point it should be replaced.
2025 TPSB Board Room ($125K) - this is to capture the TPSB Board Room AV system in the future lifecycle.  Current equipment was replaced in 2018 (PL-100010-04 SOGR) and is estimated to be in operation for 7 years at which point it should be replaced.
2026 TPOC/MICC ($750K)  - this is an estimated cost
2027 7A Board Room ($250K) - this is to capture the 7A Board Room in the future lifecycle.  Current equipment was replaced in 2020 (PL-100010-04 SOGR) and is estimated to be in operation for 7 years at which point it should be replaced.
</t>
  </si>
  <si>
    <t>Cost per Bee III increased almost $300 per unit</t>
  </si>
  <si>
    <t>Our current AED's and accessories has been reassessed and replacement budget is based  on current inventory.</t>
  </si>
  <si>
    <t>Taser 7 model is significantly higher in price.  Other models no longer exist.</t>
  </si>
  <si>
    <t>Cost adjustment to reflect industry price changes.</t>
  </si>
  <si>
    <t>Based on current inventory to lifecycle and current pricing</t>
  </si>
  <si>
    <t>5 year change</t>
  </si>
  <si>
    <t>Long Term Facility Plan - 32 Division Renovation</t>
  </si>
  <si>
    <t>Long Term Facility Plan - 41 Division; New Build</t>
  </si>
  <si>
    <t>Long Term Facility Plan - 13/53 Division; New Build</t>
  </si>
  <si>
    <t>Long Term Facility Plan - 22 Division; New Build</t>
  </si>
  <si>
    <t xml:space="preserve">Long Term Facility Plan - 51 Division;  Major Expansion </t>
  </si>
  <si>
    <t>Total Reserve Projects</t>
  </si>
  <si>
    <t>100. DC and Grant funding applicable to Connected officer</t>
  </si>
  <si>
    <t>101. Development charges Funding</t>
  </si>
  <si>
    <t>102. Total Reserve Projects</t>
  </si>
  <si>
    <t>32 Division</t>
  </si>
  <si>
    <t>12 Division</t>
  </si>
  <si>
    <t>AFIS</t>
  </si>
  <si>
    <t>Additional vehicles</t>
  </si>
  <si>
    <t>Property Racking</t>
  </si>
  <si>
    <t>2020 Funding</t>
  </si>
  <si>
    <t>Total Reduction</t>
  </si>
  <si>
    <t>increase in SOGR-IT requirement; Versadex upgrade is included</t>
  </si>
  <si>
    <t>Additional costs for construction cost increase and  a contracted Project Manager</t>
  </si>
  <si>
    <t>Project is Cancelled</t>
  </si>
  <si>
    <t>Facility related portion is cancelled except for Video Bail.  Rest of the charges are in SOGR-other or police reform</t>
  </si>
  <si>
    <t>Cost breakdown correction between operating and capital</t>
  </si>
  <si>
    <t>Correction of costing based on RFP results</t>
  </si>
  <si>
    <t>2020-2029 Debt Budget</t>
  </si>
  <si>
    <t>2021-2029 Gross Request</t>
  </si>
  <si>
    <t>2021-2029 Debt Request</t>
  </si>
  <si>
    <t>Mobile Command Centre</t>
  </si>
  <si>
    <t>New project</t>
  </si>
  <si>
    <t>103. Total Debt Projects</t>
  </si>
  <si>
    <t>2021-2029 Comparison from 2020 and 2021 Capital Program</t>
  </si>
  <si>
    <t>2020-2029 Gross Budget</t>
  </si>
  <si>
    <t>Long Term Facility Plan -  Facility and Process Improvement</t>
  </si>
  <si>
    <t>06. Long Term Facility Plan -  Facility and Process Improvement</t>
  </si>
  <si>
    <t>15. Property &amp; Evidence Warehouse Racking</t>
  </si>
  <si>
    <t>22. Workstation, Laptop, Printer- Lifecycle plan</t>
  </si>
  <si>
    <t>23. Servers - Lifecycle Plan</t>
  </si>
  <si>
    <t>24. IT Business Resumption</t>
  </si>
  <si>
    <t>25. Mobile Workstations</t>
  </si>
  <si>
    <t>26. Network Equipment</t>
  </si>
  <si>
    <t>27. Locker Replacement</t>
  </si>
  <si>
    <t>28. Furniture Replacement</t>
  </si>
  <si>
    <t>29. Automatic Vehicle Locator (A.V.L.)</t>
  </si>
  <si>
    <t>30. In - Car Camera</t>
  </si>
  <si>
    <t>31. Voice Logging</t>
  </si>
  <si>
    <t>32. Electronic Surveillance</t>
  </si>
  <si>
    <t>33. Digital Photography</t>
  </si>
  <si>
    <t>34. Divisional CCTV Management (D.V.A.M. I &amp; II)</t>
  </si>
  <si>
    <t>35. Property &amp; Evidence Scanners</t>
  </si>
  <si>
    <t>36. Divisional Parking Lot Network (D.P.L.N.)</t>
  </si>
  <si>
    <t>37. Small Equipment (e.g. telephone handset)</t>
  </si>
  <si>
    <t>38. Small Equipment - test analyzers</t>
  </si>
  <si>
    <t>39. Small Equipment - In Car Camera (I.C.C.) Microphones</t>
  </si>
  <si>
    <t>40. Small Equipment - Video Recording Equipment</t>
  </si>
  <si>
    <t>41. Small Equipment - Video Recording Property &amp; Video Evidence Management</t>
  </si>
  <si>
    <t>42. Small Equipment - Auditorium Audio and Visual Equipment</t>
  </si>
  <si>
    <t>43. Radar Unit Replacement</t>
  </si>
  <si>
    <t>44. Livescan Machines</t>
  </si>
  <si>
    <t>45. Wireless Parking System</t>
  </si>
  <si>
    <t>46. Closed Circuit Television (C.C.T.V.)</t>
  </si>
  <si>
    <t>47. Automated External Defibrillator (A.E.D.s.)</t>
  </si>
  <si>
    <t>48. Conducted Energy Weapon (CEW)</t>
  </si>
  <si>
    <t>49. Marine Vessel Electronics</t>
  </si>
  <si>
    <t>50. Connected/Mobile Officer</t>
  </si>
  <si>
    <t>52. Armoured Emergency Task Force Police Vehicle</t>
  </si>
  <si>
    <t>should be</t>
  </si>
  <si>
    <t>Previously Approved:</t>
  </si>
  <si>
    <t>CFC</t>
  </si>
  <si>
    <t xml:space="preserve">Source of Funding </t>
  </si>
  <si>
    <t>32 Renovation</t>
  </si>
  <si>
    <t xml:space="preserve">           </t>
  </si>
  <si>
    <t xml:space="preserve"> Permanent Reductions to Capital Program</t>
  </si>
  <si>
    <t>Captor number</t>
  </si>
  <si>
    <t>2019 CF Funding to 2021</t>
  </si>
  <si>
    <t>Comment</t>
  </si>
  <si>
    <t>Active project -being slowed down</t>
  </si>
  <si>
    <t>Active project with a reduced scope</t>
  </si>
  <si>
    <t>Project is cancelled</t>
  </si>
  <si>
    <t>Total Reduction in CFC/Debt</t>
  </si>
  <si>
    <t>Completed projects resulting in savings</t>
  </si>
  <si>
    <t>POL908188- 4</t>
  </si>
  <si>
    <t>POL906123-18</t>
  </si>
  <si>
    <t>POL907613-2</t>
  </si>
  <si>
    <t>POL907860-1</t>
  </si>
  <si>
    <t>20. Vehicle and Equipment</t>
  </si>
  <si>
    <t>21. Remote Operated Vehicle (ROV) Marine Unit</t>
  </si>
  <si>
    <t>ANCOE - funding was included in capital</t>
  </si>
  <si>
    <t xml:space="preserve">Peer to peer </t>
  </si>
  <si>
    <t>Battery - radio management</t>
  </si>
  <si>
    <t>Long Term Facility Plan - 54/55 Amalgamation; New Build</t>
  </si>
  <si>
    <t>note 2</t>
  </si>
  <si>
    <t>note 1</t>
  </si>
  <si>
    <t>note 1- source is 4th qtr 2019 variance report</t>
  </si>
  <si>
    <t>note 2- source is 3rd qtr 2020 variance report</t>
  </si>
  <si>
    <t>DC funding</t>
  </si>
  <si>
    <t xml:space="preserve">Debt </t>
  </si>
  <si>
    <t>Actual expenditures for grants fluctuates based on provincial timelines for projects; increase in IT Maint by $1.8M</t>
  </si>
  <si>
    <t>PL-100130</t>
  </si>
  <si>
    <t>16. Mobile Command Centre</t>
  </si>
  <si>
    <t>17. Long Term Facility Plan - 13/53 Division; New Build</t>
  </si>
  <si>
    <t>18. Long Term Facility Plan - 22 Division; New Build</t>
  </si>
  <si>
    <t>19. Long Term Facility Plan - 51 Division;  Major Expansion</t>
  </si>
  <si>
    <t>Preliminary 2021 - 2030 Capital Program Request ($000s)</t>
  </si>
  <si>
    <t>Preliminary 2021-2030 Operating Impact from Capital (000's)</t>
  </si>
  <si>
    <t>51. Armoured Emergency Task Force Police Vehicle</t>
  </si>
  <si>
    <t>Projects in Progress</t>
  </si>
  <si>
    <t>Projects in Progress Total</t>
  </si>
  <si>
    <t>03. Long Term Facility Plan - 41 Division; New Build</t>
  </si>
  <si>
    <t>04. Long Term Facility Plan - 54/55 Amalgamation; New Build</t>
  </si>
  <si>
    <t>05. Long Term Facility Plan - 32 Division Renovation</t>
  </si>
  <si>
    <t>Total Incremental Operating Impact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</si>
</sst>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3" formatCode="_-* #,##0.00_-;\-* #,##0.00_-;_-* &quot;-&quot;??_-;_-@_-"/>
    <numFmt numFmtId="164" formatCode="#,##0;\(#,##0\)"/>
    <numFmt numFmtId="165" formatCode="#,##0\ \ ;[Red]\(#,##0\)\ "/>
    <numFmt numFmtId="166" formatCode="#,##0.0"/>
    <numFmt numFmtId="167" formatCode="_-[$$-409]* #,##0.0_ ;_-[$$-409]* \-#,##0.0\ ;_-[$$-409]* &quot;-&quot;??_ ;_-@_ "/>
    <numFmt numFmtId="168" formatCode="_(* #,##0.00_);_(* \(#,##0.00\);_(* &quot;-&quot;??_);_(@_)"/>
    <numFmt numFmtId="169" formatCode="_-* #,##0_-;\-* #,##0_-;_-* &quot;-&quot;??_-;_-@_-"/>
    <numFmt numFmtId="170" formatCode="&quot;$&quot;#,##0.00_);\(&quot;$&quot;#,##0.00\)"/>
    <numFmt numFmtId="171" formatCode="&quot;$&quot;#,##0_);\(&quot;$&quot;#,##0\)"/>
    <numFmt numFmtId="172" formatCode="0.0%"/>
    <numFmt numFmtId="173" formatCode="&quot;$&quot;#,##0.0"/>
  </numFmts>
  <fonts count="35" x14ac:knownFonts="1">
    <font>
      <sz val="11"/>
      <color theme="1"/>
      <name val="Calibri"/>
      <family val="2"/>
      <scheme val="minor"/>
    </font>
    <font>
      <sz val="10"/>
      <name val="Arial"/>
      <family val="2"/>
    </font>
    <font>
      <sz val="11"/>
      <color theme="1"/>
      <name val="Calibri"/>
      <family val="2"/>
      <scheme val="minor"/>
    </font>
    <font>
      <b/>
      <sz val="11"/>
      <color theme="1"/>
      <name val="Calibri"/>
      <family val="2"/>
      <scheme val="minor"/>
    </font>
    <font>
      <b/>
      <sz val="16"/>
      <color theme="1"/>
      <name val="Calibri"/>
      <family val="2"/>
      <scheme val="minor"/>
    </font>
    <font>
      <b/>
      <u/>
      <sz val="11"/>
      <color theme="1"/>
      <name val="Calibri"/>
      <family val="2"/>
      <scheme val="minor"/>
    </font>
    <font>
      <b/>
      <sz val="10"/>
      <name val="Arial"/>
      <family val="2"/>
    </font>
    <font>
      <sz val="9"/>
      <name val="Arial"/>
      <family val="2"/>
    </font>
    <font>
      <b/>
      <sz val="9"/>
      <name val="Arial"/>
      <family val="2"/>
    </font>
    <font>
      <sz val="12"/>
      <color theme="1"/>
      <name val="Calibri"/>
      <family val="2"/>
      <scheme val="minor"/>
    </font>
    <font>
      <b/>
      <sz val="9"/>
      <color indexed="81"/>
      <name val="Tahoma"/>
      <family val="2"/>
    </font>
    <font>
      <sz val="9"/>
      <color indexed="81"/>
      <name val="Tahoma"/>
      <family val="2"/>
    </font>
    <font>
      <b/>
      <sz val="14"/>
      <color theme="1"/>
      <name val="Calibri"/>
      <family val="2"/>
      <scheme val="minor"/>
    </font>
    <font>
      <b/>
      <sz val="18"/>
      <color theme="1"/>
      <name val="Calibri"/>
      <family val="2"/>
      <scheme val="minor"/>
    </font>
    <font>
      <b/>
      <sz val="14"/>
      <color theme="0"/>
      <name val="Arial"/>
      <family val="2"/>
    </font>
    <font>
      <b/>
      <sz val="12"/>
      <name val="Arial"/>
      <family val="2"/>
    </font>
    <font>
      <b/>
      <u/>
      <sz val="12"/>
      <name val="Arial"/>
      <family val="2"/>
    </font>
    <font>
      <sz val="10"/>
      <color theme="1"/>
      <name val="Arial"/>
      <family val="2"/>
    </font>
    <font>
      <sz val="10"/>
      <color indexed="10"/>
      <name val="Arial"/>
      <family val="2"/>
    </font>
    <font>
      <sz val="12"/>
      <name val="Times New Roman"/>
      <family val="1"/>
    </font>
    <font>
      <b/>
      <u/>
      <sz val="10"/>
      <name val="Arial"/>
      <family val="2"/>
    </font>
    <font>
      <sz val="14"/>
      <color theme="1"/>
      <name val="Calibri"/>
      <family val="2"/>
      <scheme val="minor"/>
    </font>
    <font>
      <b/>
      <sz val="14"/>
      <color theme="0"/>
      <name val="Calibri"/>
      <family val="2"/>
      <scheme val="minor"/>
    </font>
    <font>
      <sz val="12"/>
      <color theme="1"/>
      <name val="Arial"/>
      <family val="2"/>
    </font>
    <font>
      <b/>
      <sz val="14"/>
      <color theme="1"/>
      <name val="Arial"/>
      <family val="2"/>
    </font>
    <font>
      <sz val="11"/>
      <color theme="1"/>
      <name val="Arial"/>
      <family val="2"/>
    </font>
    <font>
      <b/>
      <sz val="11"/>
      <color theme="1"/>
      <name val="Arial"/>
      <family val="2"/>
    </font>
    <font>
      <sz val="12"/>
      <name val="Arial"/>
      <family val="2"/>
    </font>
    <font>
      <b/>
      <sz val="16"/>
      <color theme="1"/>
      <name val="Arial"/>
      <family val="2"/>
    </font>
    <font>
      <b/>
      <u/>
      <sz val="14"/>
      <color theme="1"/>
      <name val="Arial"/>
      <family val="2"/>
    </font>
    <font>
      <sz val="14"/>
      <color theme="1"/>
      <name val="Arial"/>
      <family val="2"/>
    </font>
    <font>
      <b/>
      <u/>
      <sz val="11"/>
      <color theme="1"/>
      <name val="Arial"/>
      <family val="2"/>
    </font>
    <font>
      <b/>
      <sz val="12"/>
      <color theme="1"/>
      <name val="Arial"/>
      <family val="2"/>
    </font>
    <font>
      <b/>
      <sz val="36"/>
      <color rgb="FF1F497D"/>
      <name val="Calibri"/>
      <family val="2"/>
      <scheme val="minor"/>
    </font>
    <font>
      <i/>
      <sz val="12"/>
      <color theme="1"/>
      <name val="Calibri"/>
      <family val="2"/>
      <scheme val="minor"/>
    </font>
  </fonts>
  <fills count="16">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92D050"/>
        <bgColor indexed="64"/>
      </patternFill>
    </fill>
    <fill>
      <patternFill patternType="solid">
        <fgColor theme="0" tint="-0.249977111117893"/>
        <bgColor indexed="64"/>
      </patternFill>
    </fill>
    <fill>
      <patternFill patternType="solid">
        <fgColor rgb="FFFFFFCC"/>
        <bgColor indexed="64"/>
      </patternFill>
    </fill>
    <fill>
      <patternFill patternType="solid">
        <fgColor theme="0" tint="-0.34998626667073579"/>
        <bgColor indexed="64"/>
      </patternFill>
    </fill>
    <fill>
      <patternFill patternType="solid">
        <fgColor rgb="FFC00000"/>
        <bgColor indexed="64"/>
      </patternFill>
    </fill>
    <fill>
      <patternFill patternType="solid">
        <fgColor rgb="FF226194"/>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theme="4"/>
      </top>
      <bottom/>
      <diagonal/>
    </border>
    <border>
      <left style="thin">
        <color indexed="64"/>
      </left>
      <right/>
      <top style="thin">
        <color indexed="64"/>
      </top>
      <bottom/>
      <diagonal/>
    </border>
    <border>
      <left style="thin">
        <color indexed="64"/>
      </left>
      <right/>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top/>
      <bottom/>
      <diagonal/>
    </border>
    <border>
      <left/>
      <right style="thin">
        <color indexed="64"/>
      </right>
      <top/>
      <bottom/>
      <diagonal/>
    </border>
    <border>
      <left/>
      <right/>
      <top/>
      <bottom style="medium">
        <color indexed="64"/>
      </bottom>
      <diagonal/>
    </border>
  </borders>
  <cellStyleXfs count="23">
    <xf numFmtId="0" fontId="0" fillId="0" borderId="0"/>
    <xf numFmtId="0" fontId="1" fillId="0" borderId="0"/>
    <xf numFmtId="43" fontId="2" fillId="0" borderId="0" applyFont="0" applyFill="0" applyBorder="0" applyAlignment="0" applyProtection="0"/>
    <xf numFmtId="0" fontId="2" fillId="0" borderId="0"/>
    <xf numFmtId="0" fontId="1" fillId="0" borderId="0"/>
    <xf numFmtId="0" fontId="2" fillId="0" borderId="0"/>
    <xf numFmtId="167" fontId="1" fillId="0" borderId="0"/>
    <xf numFmtId="168" fontId="1" fillId="0" borderId="0" applyFont="0" applyFill="0" applyBorder="0" applyAlignment="0" applyProtection="0"/>
    <xf numFmtId="43" fontId="2" fillId="0" borderId="0" applyFont="0" applyFill="0" applyBorder="0" applyAlignment="0" applyProtection="0"/>
    <xf numFmtId="170" fontId="1" fillId="0" borderId="0" applyFont="0" applyFill="0" applyBorder="0" applyAlignment="0" applyProtection="0"/>
    <xf numFmtId="9" fontId="1" fillId="0" borderId="0" applyFont="0" applyFill="0" applyBorder="0" applyAlignment="0" applyProtection="0"/>
    <xf numFmtId="0" fontId="1" fillId="0" borderId="0">
      <alignment vertical="top"/>
    </xf>
    <xf numFmtId="168" fontId="1" fillId="0" borderId="0" applyFont="0" applyFill="0" applyBorder="0" applyAlignment="0" applyProtection="0"/>
    <xf numFmtId="170" fontId="1" fillId="0" borderId="0" applyFont="0" applyFill="0" applyBorder="0" applyAlignment="0" applyProtection="0"/>
    <xf numFmtId="9" fontId="1" fillId="0" borderId="0" applyFont="0" applyFill="0" applyBorder="0" applyAlignment="0" applyProtection="0"/>
    <xf numFmtId="0" fontId="2" fillId="0" borderId="0"/>
    <xf numFmtId="0" fontId="1" fillId="0" borderId="0"/>
    <xf numFmtId="168" fontId="1" fillId="0" borderId="0" applyFont="0" applyFill="0" applyBorder="0" applyAlignment="0" applyProtection="0"/>
    <xf numFmtId="43" fontId="1" fillId="0" borderId="0" applyFont="0" applyFill="0" applyBorder="0" applyAlignment="0" applyProtection="0"/>
    <xf numFmtId="0" fontId="17" fillId="0" borderId="0"/>
    <xf numFmtId="43" fontId="23" fillId="0" borderId="0" applyFont="0" applyFill="0" applyBorder="0" applyAlignment="0" applyProtection="0"/>
    <xf numFmtId="9" fontId="23" fillId="0" borderId="0" applyFont="0" applyFill="0" applyBorder="0" applyAlignment="0" applyProtection="0"/>
    <xf numFmtId="0" fontId="1" fillId="0" borderId="0"/>
  </cellStyleXfs>
  <cellXfs count="397">
    <xf numFmtId="0" fontId="0" fillId="0" borderId="0" xfId="0"/>
    <xf numFmtId="0" fontId="0" fillId="0" borderId="0" xfId="0" applyAlignment="1">
      <alignment wrapText="1"/>
    </xf>
    <xf numFmtId="0" fontId="0" fillId="0" borderId="0" xfId="0" applyFill="1"/>
    <xf numFmtId="0" fontId="0" fillId="0" borderId="0" xfId="0" applyNumberFormat="1"/>
    <xf numFmtId="3" fontId="0" fillId="0" borderId="0" xfId="0" applyNumberFormat="1"/>
    <xf numFmtId="0" fontId="0" fillId="0" borderId="0" xfId="0" applyAlignment="1">
      <alignment horizontal="left"/>
    </xf>
    <xf numFmtId="0" fontId="4" fillId="0" borderId="0" xfId="0" applyFont="1"/>
    <xf numFmtId="0" fontId="4" fillId="2" borderId="0" xfId="0" applyFont="1" applyFill="1"/>
    <xf numFmtId="0" fontId="3" fillId="0" borderId="1" xfId="0" applyFont="1" applyBorder="1"/>
    <xf numFmtId="0" fontId="0" fillId="0" borderId="1" xfId="0" applyBorder="1"/>
    <xf numFmtId="3" fontId="0" fillId="0" borderId="1" xfId="0" applyNumberFormat="1" applyBorder="1"/>
    <xf numFmtId="0" fontId="6" fillId="0" borderId="1" xfId="1" applyFont="1" applyFill="1" applyBorder="1" applyAlignment="1">
      <alignment horizontal="center" vertical="top" wrapText="1"/>
    </xf>
    <xf numFmtId="0" fontId="6" fillId="5" borderId="1" xfId="1" applyFont="1" applyFill="1" applyBorder="1" applyAlignment="1" applyProtection="1">
      <alignment horizontal="center" vertical="top" wrapText="1"/>
    </xf>
    <xf numFmtId="0" fontId="7" fillId="0" borderId="1" xfId="1" applyFont="1" applyFill="1" applyBorder="1" applyAlignment="1">
      <alignment vertical="center" wrapText="1"/>
    </xf>
    <xf numFmtId="165" fontId="1" fillId="6" borderId="1" xfId="1" applyNumberFormat="1" applyFont="1" applyFill="1" applyBorder="1" applyAlignment="1">
      <alignment vertical="center" wrapText="1"/>
    </xf>
    <xf numFmtId="0" fontId="7" fillId="0" borderId="1" xfId="1" applyFont="1" applyFill="1" applyBorder="1" applyAlignment="1">
      <alignment horizontal="left" vertical="center" wrapText="1"/>
    </xf>
    <xf numFmtId="165" fontId="6" fillId="5" borderId="1" xfId="1" applyNumberFormat="1" applyFont="1" applyFill="1" applyBorder="1" applyAlignment="1">
      <alignment vertical="center" wrapText="1"/>
    </xf>
    <xf numFmtId="0" fontId="8" fillId="5" borderId="1" xfId="1" applyFont="1" applyFill="1" applyBorder="1" applyAlignment="1">
      <alignment vertical="center"/>
    </xf>
    <xf numFmtId="0" fontId="3" fillId="7" borderId="1" xfId="0" applyFont="1" applyFill="1" applyBorder="1"/>
    <xf numFmtId="0" fontId="5" fillId="0" borderId="0" xfId="0" applyFont="1"/>
    <xf numFmtId="165" fontId="0" fillId="0" borderId="1" xfId="0" applyNumberFormat="1" applyBorder="1"/>
    <xf numFmtId="165" fontId="0" fillId="0" borderId="15" xfId="0" applyNumberFormat="1" applyBorder="1"/>
    <xf numFmtId="0" fontId="0" fillId="0" borderId="10" xfId="0" applyBorder="1"/>
    <xf numFmtId="3" fontId="0" fillId="0" borderId="11" xfId="0" applyNumberFormat="1" applyBorder="1"/>
    <xf numFmtId="0" fontId="0" fillId="0" borderId="13" xfId="0" applyBorder="1"/>
    <xf numFmtId="0" fontId="0" fillId="0" borderId="17" xfId="0" applyBorder="1"/>
    <xf numFmtId="0" fontId="0" fillId="0" borderId="18" xfId="0" applyBorder="1"/>
    <xf numFmtId="3" fontId="0" fillId="0" borderId="18" xfId="0" applyNumberFormat="1" applyBorder="1"/>
    <xf numFmtId="165" fontId="3" fillId="0" borderId="15" xfId="0" applyNumberFormat="1" applyFont="1" applyBorder="1"/>
    <xf numFmtId="165" fontId="0" fillId="0" borderId="2" xfId="0" applyNumberFormat="1" applyBorder="1"/>
    <xf numFmtId="3" fontId="3" fillId="0" borderId="2" xfId="0" applyNumberFormat="1" applyFont="1" applyBorder="1"/>
    <xf numFmtId="0" fontId="0" fillId="0" borderId="21" xfId="0" applyBorder="1"/>
    <xf numFmtId="3" fontId="0" fillId="0" borderId="21" xfId="0" applyNumberFormat="1" applyBorder="1"/>
    <xf numFmtId="165" fontId="0" fillId="0" borderId="21" xfId="0" applyNumberFormat="1" applyBorder="1"/>
    <xf numFmtId="165" fontId="3" fillId="9" borderId="22" xfId="0" applyNumberFormat="1" applyFont="1" applyFill="1" applyBorder="1" applyAlignment="1">
      <alignment horizontal="center"/>
    </xf>
    <xf numFmtId="165" fontId="3" fillId="9" borderId="23" xfId="0" applyNumberFormat="1" applyFont="1" applyFill="1" applyBorder="1" applyAlignment="1">
      <alignment horizontal="center"/>
    </xf>
    <xf numFmtId="3" fontId="3" fillId="9" borderId="24" xfId="0" applyNumberFormat="1" applyFont="1" applyFill="1" applyBorder="1" applyAlignment="1">
      <alignment horizontal="center"/>
    </xf>
    <xf numFmtId="3" fontId="0" fillId="9" borderId="11" xfId="0" applyNumberFormat="1" applyFill="1" applyBorder="1"/>
    <xf numFmtId="3" fontId="0" fillId="9" borderId="12" xfId="0" applyNumberFormat="1" applyFill="1" applyBorder="1"/>
    <xf numFmtId="3" fontId="0" fillId="9" borderId="1" xfId="0" applyNumberFormat="1" applyFill="1" applyBorder="1"/>
    <xf numFmtId="3" fontId="0" fillId="9" borderId="20" xfId="0" applyNumberFormat="1" applyFill="1" applyBorder="1"/>
    <xf numFmtId="3" fontId="0" fillId="9" borderId="14" xfId="0" applyNumberFormat="1" applyFill="1" applyBorder="1"/>
    <xf numFmtId="3" fontId="0" fillId="9" borderId="18" xfId="0" applyNumberFormat="1" applyFill="1" applyBorder="1"/>
    <xf numFmtId="3" fontId="0" fillId="9" borderId="9" xfId="0" applyNumberFormat="1" applyFill="1" applyBorder="1"/>
    <xf numFmtId="0" fontId="0" fillId="0" borderId="0" xfId="0" applyAlignment="1">
      <alignment vertical="top"/>
    </xf>
    <xf numFmtId="0" fontId="9" fillId="0" borderId="0" xfId="0" applyFont="1" applyAlignment="1">
      <alignment vertical="top"/>
    </xf>
    <xf numFmtId="0" fontId="0" fillId="0" borderId="1" xfId="0" applyBorder="1" applyAlignment="1">
      <alignment horizontal="left" vertical="top" wrapText="1"/>
    </xf>
    <xf numFmtId="164" fontId="0" fillId="0" borderId="1" xfId="0" applyNumberFormat="1" applyBorder="1" applyAlignment="1">
      <alignment vertical="top"/>
    </xf>
    <xf numFmtId="0" fontId="0" fillId="8" borderId="1" xfId="0" applyFill="1" applyBorder="1" applyAlignment="1">
      <alignment horizontal="left" vertical="top" wrapText="1"/>
    </xf>
    <xf numFmtId="164" fontId="0" fillId="8" borderId="1" xfId="0" applyNumberFormat="1" applyFill="1" applyBorder="1" applyAlignment="1">
      <alignment vertical="top"/>
    </xf>
    <xf numFmtId="0" fontId="0" fillId="0" borderId="0" xfId="0" applyAlignment="1">
      <alignment vertical="top" wrapText="1"/>
    </xf>
    <xf numFmtId="164" fontId="0" fillId="7" borderId="1" xfId="0" applyNumberFormat="1" applyFill="1" applyBorder="1" applyAlignment="1">
      <alignment vertical="top"/>
    </xf>
    <xf numFmtId="164" fontId="0" fillId="7" borderId="1" xfId="0" applyNumberFormat="1" applyFill="1" applyBorder="1" applyAlignment="1">
      <alignment vertical="top" wrapText="1"/>
    </xf>
    <xf numFmtId="164" fontId="0" fillId="8" borderId="1" xfId="0" applyNumberFormat="1" applyFill="1" applyBorder="1" applyAlignment="1">
      <alignment vertical="top" wrapText="1"/>
    </xf>
    <xf numFmtId="164" fontId="0" fillId="3" borderId="1" xfId="0" applyNumberFormat="1" applyFill="1" applyBorder="1" applyAlignment="1">
      <alignment vertical="top" wrapText="1"/>
    </xf>
    <xf numFmtId="0" fontId="7" fillId="6" borderId="1" xfId="1" applyFont="1" applyFill="1" applyBorder="1" applyAlignment="1">
      <alignment vertical="center"/>
    </xf>
    <xf numFmtId="165" fontId="1" fillId="0" borderId="1" xfId="1" applyNumberFormat="1" applyFont="1" applyFill="1" applyBorder="1" applyAlignment="1">
      <alignment vertical="center" wrapText="1"/>
    </xf>
    <xf numFmtId="0" fontId="9" fillId="0" borderId="1" xfId="0" applyFont="1" applyBorder="1" applyAlignment="1">
      <alignment horizontal="center" vertical="top" wrapText="1"/>
    </xf>
    <xf numFmtId="0" fontId="9" fillId="0" borderId="1" xfId="0" applyFont="1" applyBorder="1" applyAlignment="1">
      <alignment horizontal="center" vertical="top"/>
    </xf>
    <xf numFmtId="0" fontId="9" fillId="7" borderId="1" xfId="0" applyFont="1" applyFill="1" applyBorder="1" applyAlignment="1">
      <alignment horizontal="center" vertical="top"/>
    </xf>
    <xf numFmtId="0" fontId="9" fillId="7" borderId="1" xfId="0" applyFont="1" applyFill="1" applyBorder="1" applyAlignment="1">
      <alignment horizontal="center" vertical="top" wrapText="1"/>
    </xf>
    <xf numFmtId="0" fontId="3" fillId="10" borderId="1" xfId="0" applyFont="1" applyFill="1" applyBorder="1"/>
    <xf numFmtId="3" fontId="3" fillId="10" borderId="1" xfId="0" applyNumberFormat="1" applyFont="1" applyFill="1" applyBorder="1"/>
    <xf numFmtId="0" fontId="12" fillId="0" borderId="0" xfId="0" applyFont="1"/>
    <xf numFmtId="169" fontId="0" fillId="0" borderId="0" xfId="2" applyNumberFormat="1" applyFont="1"/>
    <xf numFmtId="3" fontId="0" fillId="9" borderId="8" xfId="0" applyNumberFormat="1" applyFill="1" applyBorder="1"/>
    <xf numFmtId="3" fontId="0" fillId="0" borderId="12" xfId="0" applyNumberFormat="1" applyBorder="1"/>
    <xf numFmtId="3" fontId="0" fillId="0" borderId="14" xfId="0" applyNumberFormat="1" applyBorder="1"/>
    <xf numFmtId="0" fontId="0" fillId="0" borderId="14" xfId="0" applyBorder="1"/>
    <xf numFmtId="0" fontId="0" fillId="0" borderId="26" xfId="0" applyBorder="1"/>
    <xf numFmtId="3" fontId="0" fillId="0" borderId="0" xfId="0" applyNumberFormat="1" applyFill="1"/>
    <xf numFmtId="3" fontId="0" fillId="2" borderId="1" xfId="0" applyNumberFormat="1" applyFill="1" applyBorder="1"/>
    <xf numFmtId="0" fontId="6" fillId="0" borderId="25" xfId="1" applyFont="1" applyFill="1" applyBorder="1" applyAlignment="1">
      <alignment horizontal="center" vertical="top" wrapText="1"/>
    </xf>
    <xf numFmtId="0" fontId="0" fillId="3" borderId="28" xfId="0" applyFill="1" applyBorder="1" applyAlignment="1">
      <alignment horizontal="left" vertical="top" wrapText="1"/>
    </xf>
    <xf numFmtId="0" fontId="0" fillId="0" borderId="28" xfId="0" applyBorder="1" applyAlignment="1">
      <alignment horizontal="left" vertical="top" wrapText="1"/>
    </xf>
    <xf numFmtId="169" fontId="0" fillId="9" borderId="1" xfId="2" applyNumberFormat="1" applyFont="1" applyFill="1" applyBorder="1"/>
    <xf numFmtId="0" fontId="0" fillId="0" borderId="1" xfId="0" applyBorder="1" applyAlignment="1">
      <alignment horizontal="center"/>
    </xf>
    <xf numFmtId="0" fontId="0" fillId="0" borderId="0" xfId="0" applyAlignment="1">
      <alignment horizontal="center"/>
    </xf>
    <xf numFmtId="2" fontId="7" fillId="0" borderId="1" xfId="1" applyNumberFormat="1" applyFont="1" applyFill="1" applyBorder="1" applyAlignment="1">
      <alignment horizontal="left" vertical="center" wrapText="1"/>
    </xf>
    <xf numFmtId="0" fontId="0" fillId="0" borderId="1" xfId="0" applyBorder="1" applyAlignment="1">
      <alignment wrapText="1"/>
    </xf>
    <xf numFmtId="171" fontId="0" fillId="0" borderId="0" xfId="0" applyNumberFormat="1"/>
    <xf numFmtId="0" fontId="0" fillId="0" borderId="29" xfId="0" applyFont="1" applyBorder="1" applyAlignment="1">
      <alignment wrapText="1"/>
    </xf>
    <xf numFmtId="2" fontId="9" fillId="0" borderId="1" xfId="0" applyNumberFormat="1" applyFont="1" applyBorder="1" applyAlignment="1">
      <alignment horizontal="center" vertical="top" wrapText="1"/>
    </xf>
    <xf numFmtId="2" fontId="0" fillId="0" borderId="28" xfId="0" applyNumberFormat="1" applyBorder="1" applyAlignment="1">
      <alignment horizontal="left" vertical="top" wrapText="1"/>
    </xf>
    <xf numFmtId="2" fontId="0" fillId="0" borderId="1" xfId="0" applyNumberFormat="1" applyBorder="1" applyAlignment="1">
      <alignment horizontal="left" vertical="top" wrapText="1"/>
    </xf>
    <xf numFmtId="2" fontId="0" fillId="8" borderId="1" xfId="0" applyNumberFormat="1" applyFill="1" applyBorder="1" applyAlignment="1">
      <alignment horizontal="left" vertical="top" wrapText="1"/>
    </xf>
    <xf numFmtId="2" fontId="0" fillId="3" borderId="28" xfId="0" applyNumberFormat="1" applyFill="1" applyBorder="1" applyAlignment="1">
      <alignment horizontal="left" vertical="top" wrapText="1"/>
    </xf>
    <xf numFmtId="2" fontId="0" fillId="0" borderId="0" xfId="0" applyNumberFormat="1" applyAlignment="1">
      <alignment wrapText="1"/>
    </xf>
    <xf numFmtId="2" fontId="0" fillId="0" borderId="0" xfId="0" applyNumberFormat="1" applyAlignment="1">
      <alignment vertical="top" wrapText="1"/>
    </xf>
    <xf numFmtId="0" fontId="1" fillId="6" borderId="0" xfId="1" applyFont="1" applyFill="1" applyAlignment="1">
      <alignment vertical="center"/>
    </xf>
    <xf numFmtId="0" fontId="1" fillId="0" borderId="0" xfId="1" applyFont="1" applyFill="1" applyAlignment="1">
      <alignment vertical="center"/>
    </xf>
    <xf numFmtId="0" fontId="1" fillId="0" borderId="0" xfId="1" applyFont="1" applyAlignment="1">
      <alignment vertical="center"/>
    </xf>
    <xf numFmtId="0" fontId="1" fillId="0" borderId="0" xfId="1" applyFont="1" applyFill="1" applyBorder="1" applyAlignment="1">
      <alignment vertical="center"/>
    </xf>
    <xf numFmtId="0" fontId="14" fillId="6" borderId="0" xfId="1" applyFont="1" applyFill="1" applyAlignment="1">
      <alignment vertical="center" wrapText="1"/>
    </xf>
    <xf numFmtId="0" fontId="15" fillId="6" borderId="0" xfId="1" applyFont="1" applyFill="1" applyAlignment="1">
      <alignment horizontal="left" vertical="center"/>
    </xf>
    <xf numFmtId="0" fontId="1" fillId="6" borderId="0" xfId="1" applyFont="1" applyFill="1" applyBorder="1" applyAlignment="1">
      <alignment vertical="center"/>
    </xf>
    <xf numFmtId="0" fontId="15" fillId="6" borderId="0" xfId="1" applyFont="1" applyFill="1" applyBorder="1" applyAlignment="1">
      <alignment horizontal="left" vertical="center"/>
    </xf>
    <xf numFmtId="0" fontId="7" fillId="0" borderId="0" xfId="1" applyNumberFormat="1" applyFont="1" applyAlignment="1">
      <alignment horizontal="right"/>
    </xf>
    <xf numFmtId="0" fontId="7" fillId="0" borderId="0" xfId="1" applyNumberFormat="1" applyFont="1" applyAlignment="1">
      <alignment horizontal="right" vertical="center"/>
    </xf>
    <xf numFmtId="0" fontId="15" fillId="0" borderId="0" xfId="1" applyNumberFormat="1" applyFont="1" applyAlignment="1">
      <alignment horizontal="right"/>
    </xf>
    <xf numFmtId="0" fontId="15" fillId="0" borderId="0" xfId="1" applyNumberFormat="1" applyFont="1" applyAlignment="1">
      <alignment horizontal="right" vertical="center"/>
    </xf>
    <xf numFmtId="0" fontId="1" fillId="0" borderId="0" xfId="1" applyNumberFormat="1" applyBorder="1" applyAlignment="1">
      <alignment horizontal="right"/>
    </xf>
    <xf numFmtId="0" fontId="1" fillId="0" borderId="0" xfId="1" applyNumberFormat="1" applyFont="1" applyFill="1" applyBorder="1" applyAlignment="1">
      <alignment horizontal="right" vertical="center"/>
    </xf>
    <xf numFmtId="0" fontId="15" fillId="0" borderId="0" xfId="1" applyNumberFormat="1" applyFont="1" applyFill="1" applyBorder="1" applyAlignment="1">
      <alignment horizontal="right" vertical="center"/>
    </xf>
    <xf numFmtId="0" fontId="15" fillId="0" borderId="0" xfId="1" applyNumberFormat="1" applyFont="1" applyFill="1" applyAlignment="1">
      <alignment horizontal="right" vertical="center"/>
    </xf>
    <xf numFmtId="0" fontId="1" fillId="0" borderId="1" xfId="1" applyFont="1" applyFill="1" applyBorder="1" applyAlignment="1">
      <alignment horizontal="center"/>
    </xf>
    <xf numFmtId="0" fontId="6" fillId="5" borderId="1" xfId="1" applyFont="1" applyFill="1" applyBorder="1" applyAlignment="1">
      <alignment horizontal="center"/>
    </xf>
    <xf numFmtId="0" fontId="6" fillId="5" borderId="1" xfId="1" applyFont="1" applyFill="1" applyBorder="1" applyAlignment="1">
      <alignment horizontal="centerContinuous"/>
    </xf>
    <xf numFmtId="0" fontId="6" fillId="5" borderId="1" xfId="1" applyFont="1" applyFill="1" applyBorder="1" applyAlignment="1">
      <alignment horizontal="center" wrapText="1"/>
    </xf>
    <xf numFmtId="166" fontId="1" fillId="6" borderId="28" xfId="1" applyNumberFormat="1" applyFont="1" applyFill="1" applyBorder="1" applyAlignment="1">
      <alignment vertical="center"/>
    </xf>
    <xf numFmtId="166" fontId="1" fillId="6" borderId="4" xfId="1" applyNumberFormat="1" applyFont="1" applyFill="1" applyBorder="1" applyAlignment="1">
      <alignment vertical="center"/>
    </xf>
    <xf numFmtId="166" fontId="1" fillId="0" borderId="4" xfId="1" applyNumberFormat="1" applyFont="1" applyFill="1" applyBorder="1" applyAlignment="1">
      <alignment vertical="center"/>
    </xf>
    <xf numFmtId="166" fontId="1" fillId="0" borderId="25" xfId="1" applyNumberFormat="1" applyFont="1" applyFill="1" applyBorder="1" applyAlignment="1">
      <alignment vertical="center"/>
    </xf>
    <xf numFmtId="0" fontId="7" fillId="6" borderId="1" xfId="1" applyFont="1" applyFill="1" applyBorder="1" applyAlignment="1">
      <alignment vertical="center" wrapText="1"/>
    </xf>
    <xf numFmtId="165" fontId="7" fillId="6" borderId="1" xfId="1" applyNumberFormat="1" applyFont="1" applyFill="1" applyBorder="1" applyAlignment="1">
      <alignment vertical="center" wrapText="1"/>
    </xf>
    <xf numFmtId="165" fontId="17" fillId="6" borderId="1" xfId="1" applyNumberFormat="1" applyFont="1" applyFill="1" applyBorder="1" applyAlignment="1">
      <alignment vertical="center" wrapText="1"/>
    </xf>
    <xf numFmtId="0" fontId="18" fillId="6" borderId="0" xfId="1" applyFont="1" applyFill="1" applyBorder="1" applyAlignment="1">
      <alignment vertical="center"/>
    </xf>
    <xf numFmtId="0" fontId="18" fillId="6" borderId="0" xfId="1" applyFont="1" applyFill="1" applyAlignment="1">
      <alignment vertical="center"/>
    </xf>
    <xf numFmtId="0" fontId="7" fillId="6" borderId="1" xfId="1" applyFont="1" applyFill="1" applyBorder="1" applyAlignment="1">
      <alignment horizontal="left" vertical="center" wrapText="1"/>
    </xf>
    <xf numFmtId="3" fontId="1" fillId="6" borderId="1" xfId="17" applyNumberFormat="1" applyFont="1" applyFill="1" applyBorder="1" applyAlignment="1">
      <alignment vertical="center"/>
    </xf>
    <xf numFmtId="165" fontId="7" fillId="0" borderId="1" xfId="1" applyNumberFormat="1" applyFont="1" applyFill="1" applyBorder="1" applyAlignment="1">
      <alignment vertical="center" wrapText="1"/>
    </xf>
    <xf numFmtId="165" fontId="1" fillId="6" borderId="2" xfId="1" applyNumberFormat="1" applyFont="1" applyFill="1" applyBorder="1" applyAlignment="1">
      <alignment vertical="center" wrapText="1"/>
    </xf>
    <xf numFmtId="3" fontId="1" fillId="6" borderId="2" xfId="17" applyNumberFormat="1" applyFont="1" applyFill="1" applyBorder="1" applyAlignment="1">
      <alignment vertical="center"/>
    </xf>
    <xf numFmtId="165" fontId="6" fillId="11" borderId="2" xfId="1" applyNumberFormat="1" applyFont="1" applyFill="1" applyBorder="1" applyAlignment="1">
      <alignment vertical="center" wrapText="1"/>
    </xf>
    <xf numFmtId="0" fontId="1" fillId="5" borderId="0" xfId="1" applyFont="1" applyFill="1" applyAlignment="1">
      <alignment vertical="center"/>
    </xf>
    <xf numFmtId="165" fontId="6" fillId="6" borderId="2" xfId="1" applyNumberFormat="1" applyFont="1" applyFill="1" applyBorder="1" applyAlignment="1">
      <alignment vertical="center" wrapText="1"/>
    </xf>
    <xf numFmtId="3" fontId="19" fillId="6" borderId="1" xfId="4" applyNumberFormat="1" applyFont="1" applyFill="1" applyBorder="1" applyAlignment="1">
      <alignment horizontal="left" vertical="center" wrapText="1"/>
    </xf>
    <xf numFmtId="3" fontId="19" fillId="0" borderId="1" xfId="4" applyNumberFormat="1" applyFont="1" applyFill="1" applyBorder="1" applyAlignment="1">
      <alignment horizontal="left" vertical="center" wrapText="1"/>
    </xf>
    <xf numFmtId="3" fontId="1" fillId="0" borderId="1" xfId="17" applyNumberFormat="1" applyFont="1" applyFill="1" applyBorder="1" applyAlignment="1">
      <alignment vertical="center"/>
    </xf>
    <xf numFmtId="0" fontId="1" fillId="0" borderId="1" xfId="4" applyFont="1" applyFill="1" applyBorder="1"/>
    <xf numFmtId="0" fontId="1" fillId="6" borderId="1" xfId="1" applyFont="1" applyFill="1" applyBorder="1" applyAlignment="1">
      <alignment vertical="center"/>
    </xf>
    <xf numFmtId="0" fontId="1" fillId="6" borderId="1" xfId="4" applyFont="1" applyFill="1" applyBorder="1"/>
    <xf numFmtId="165" fontId="8" fillId="5" borderId="1" xfId="1" applyNumberFormat="1" applyFont="1" applyFill="1" applyBorder="1" applyAlignment="1">
      <alignment vertical="center" wrapText="1"/>
    </xf>
    <xf numFmtId="165" fontId="1" fillId="6" borderId="3" xfId="1" applyNumberFormat="1" applyFont="1" applyFill="1" applyBorder="1" applyAlignment="1">
      <alignment vertical="center" wrapText="1"/>
    </xf>
    <xf numFmtId="165" fontId="1" fillId="6" borderId="15" xfId="1" applyNumberFormat="1" applyFont="1" applyFill="1" applyBorder="1" applyAlignment="1">
      <alignment vertical="center" wrapText="1"/>
    </xf>
    <xf numFmtId="165" fontId="7" fillId="0" borderId="15" xfId="1" applyNumberFormat="1" applyFont="1" applyFill="1" applyBorder="1" applyAlignment="1">
      <alignment vertical="center" wrapText="1"/>
    </xf>
    <xf numFmtId="0" fontId="1" fillId="12" borderId="0" xfId="1" applyFont="1" applyFill="1" applyAlignment="1">
      <alignment vertical="center"/>
    </xf>
    <xf numFmtId="0" fontId="1" fillId="0" borderId="4" xfId="1" applyFont="1" applyFill="1" applyBorder="1" applyAlignment="1">
      <alignment vertical="center"/>
    </xf>
    <xf numFmtId="0" fontId="1" fillId="0" borderId="4" xfId="1" applyFont="1" applyBorder="1" applyAlignment="1">
      <alignment vertical="center"/>
    </xf>
    <xf numFmtId="0" fontId="1" fillId="0" borderId="0" xfId="1" applyFont="1" applyBorder="1" applyAlignment="1">
      <alignment vertical="center"/>
    </xf>
    <xf numFmtId="165" fontId="1" fillId="6" borderId="4" xfId="1" applyNumberFormat="1" applyFont="1" applyFill="1" applyBorder="1" applyAlignment="1">
      <alignment vertical="center" wrapText="1"/>
    </xf>
    <xf numFmtId="165" fontId="1" fillId="0" borderId="4" xfId="1" applyNumberFormat="1" applyFont="1" applyFill="1" applyBorder="1" applyAlignment="1">
      <alignment vertical="center" wrapText="1"/>
    </xf>
    <xf numFmtId="165" fontId="1" fillId="0" borderId="25" xfId="1" applyNumberFormat="1" applyFont="1" applyFill="1" applyBorder="1" applyAlignment="1">
      <alignment vertical="center" wrapText="1"/>
    </xf>
    <xf numFmtId="165" fontId="1" fillId="5" borderId="1" xfId="1" applyNumberFormat="1" applyFont="1" applyFill="1" applyBorder="1" applyAlignment="1">
      <alignment vertical="center" wrapText="1"/>
    </xf>
    <xf numFmtId="165" fontId="1" fillId="11" borderId="1" xfId="1" applyNumberFormat="1" applyFont="1" applyFill="1" applyBorder="1" applyAlignment="1">
      <alignment vertical="center" wrapText="1"/>
    </xf>
    <xf numFmtId="166" fontId="8" fillId="0" borderId="1" xfId="1" applyNumberFormat="1" applyFont="1" applyFill="1" applyBorder="1" applyAlignment="1">
      <alignment horizontal="left" vertical="center" wrapText="1"/>
    </xf>
    <xf numFmtId="165" fontId="6" fillId="0" borderId="1" xfId="1" applyNumberFormat="1" applyFont="1" applyFill="1" applyBorder="1" applyAlignment="1">
      <alignment vertical="center" wrapText="1"/>
    </xf>
    <xf numFmtId="165" fontId="6" fillId="11" borderId="1" xfId="1" applyNumberFormat="1" applyFont="1" applyFill="1" applyBorder="1" applyAlignment="1">
      <alignment vertical="center" wrapText="1"/>
    </xf>
    <xf numFmtId="165" fontId="8" fillId="0" borderId="1" xfId="1" applyNumberFormat="1" applyFont="1" applyFill="1" applyBorder="1" applyAlignment="1">
      <alignment vertical="center" wrapText="1"/>
    </xf>
    <xf numFmtId="166" fontId="8" fillId="10" borderId="1" xfId="1" applyNumberFormat="1" applyFont="1" applyFill="1" applyBorder="1" applyAlignment="1">
      <alignment horizontal="left" vertical="center" wrapText="1"/>
    </xf>
    <xf numFmtId="165" fontId="6" fillId="10" borderId="1" xfId="1" applyNumberFormat="1" applyFont="1" applyFill="1" applyBorder="1" applyAlignment="1">
      <alignment vertical="center" wrapText="1"/>
    </xf>
    <xf numFmtId="165" fontId="6" fillId="6" borderId="1" xfId="1" applyNumberFormat="1" applyFont="1" applyFill="1" applyBorder="1" applyAlignment="1">
      <alignment vertical="center" wrapText="1"/>
    </xf>
    <xf numFmtId="165" fontId="1" fillId="0" borderId="0" xfId="1" applyNumberFormat="1" applyFont="1" applyFill="1" applyBorder="1" applyAlignment="1">
      <alignment vertical="center"/>
    </xf>
    <xf numFmtId="0" fontId="20" fillId="0" borderId="0" xfId="1" applyFont="1" applyFill="1" applyAlignment="1">
      <alignment vertical="center"/>
    </xf>
    <xf numFmtId="165" fontId="1" fillId="0" borderId="0" xfId="1" applyNumberFormat="1" applyFont="1" applyAlignment="1">
      <alignment vertical="center"/>
    </xf>
    <xf numFmtId="0" fontId="1" fillId="0" borderId="0" xfId="1" quotePrefix="1" applyFont="1" applyFill="1" applyBorder="1" applyAlignment="1">
      <alignment vertical="center"/>
    </xf>
    <xf numFmtId="0" fontId="8" fillId="13" borderId="10" xfId="1" applyFont="1" applyFill="1" applyBorder="1" applyAlignment="1">
      <alignment horizontal="left" vertical="center"/>
    </xf>
    <xf numFmtId="165" fontId="1" fillId="6" borderId="6" xfId="1" applyNumberFormat="1" applyFont="1" applyFill="1" applyBorder="1" applyAlignment="1">
      <alignment vertical="center" wrapText="1"/>
    </xf>
    <xf numFmtId="165" fontId="1" fillId="6" borderId="16" xfId="1" applyNumberFormat="1" applyFont="1" applyFill="1" applyBorder="1" applyAlignment="1">
      <alignment vertical="center" wrapText="1"/>
    </xf>
    <xf numFmtId="165" fontId="1" fillId="6" borderId="7" xfId="1" applyNumberFormat="1" applyFont="1" applyFill="1" applyBorder="1" applyAlignment="1">
      <alignment vertical="center" wrapText="1"/>
    </xf>
    <xf numFmtId="0" fontId="8" fillId="5" borderId="17" xfId="1" applyFont="1" applyFill="1" applyBorder="1" applyAlignment="1">
      <alignment vertical="center"/>
    </xf>
    <xf numFmtId="165" fontId="6" fillId="5" borderId="18" xfId="1" applyNumberFormat="1" applyFont="1" applyFill="1" applyBorder="1" applyAlignment="1">
      <alignment vertical="center" wrapText="1"/>
    </xf>
    <xf numFmtId="165" fontId="8" fillId="5" borderId="15" xfId="1" applyNumberFormat="1" applyFont="1" applyFill="1" applyBorder="1" applyAlignment="1">
      <alignment vertical="center" wrapText="1"/>
    </xf>
    <xf numFmtId="0" fontId="7" fillId="2" borderId="1" xfId="1" applyFont="1" applyFill="1" applyBorder="1" applyAlignment="1">
      <alignment horizontal="left" vertical="center" wrapText="1"/>
    </xf>
    <xf numFmtId="165" fontId="1" fillId="2" borderId="1" xfId="1" applyNumberFormat="1" applyFont="1" applyFill="1" applyBorder="1" applyAlignment="1">
      <alignment vertical="center" wrapText="1"/>
    </xf>
    <xf numFmtId="165" fontId="1" fillId="2" borderId="2" xfId="1" applyNumberFormat="1" applyFont="1" applyFill="1" applyBorder="1" applyAlignment="1">
      <alignment vertical="center" wrapText="1"/>
    </xf>
    <xf numFmtId="165" fontId="7" fillId="2" borderId="1" xfId="1" applyNumberFormat="1" applyFont="1" applyFill="1" applyBorder="1" applyAlignment="1">
      <alignment vertical="center" wrapText="1"/>
    </xf>
    <xf numFmtId="0" fontId="1" fillId="2" borderId="0" xfId="1" applyFont="1" applyFill="1" applyAlignment="1">
      <alignment vertical="center"/>
    </xf>
    <xf numFmtId="165" fontId="1" fillId="6" borderId="0" xfId="1" applyNumberFormat="1" applyFont="1" applyFill="1" applyBorder="1" applyAlignment="1">
      <alignment vertical="center"/>
    </xf>
    <xf numFmtId="165" fontId="1" fillId="6" borderId="0" xfId="1" applyNumberFormat="1" applyFont="1" applyFill="1" applyBorder="1" applyAlignment="1">
      <alignment vertical="center" wrapText="1"/>
    </xf>
    <xf numFmtId="165" fontId="1" fillId="0" borderId="0" xfId="1" applyNumberFormat="1" applyFont="1" applyFill="1" applyBorder="1" applyAlignment="1">
      <alignment vertical="center" wrapText="1"/>
    </xf>
    <xf numFmtId="165" fontId="7" fillId="0" borderId="0" xfId="1" applyNumberFormat="1" applyFont="1" applyFill="1" applyBorder="1" applyAlignment="1">
      <alignment vertical="center" wrapText="1"/>
    </xf>
    <xf numFmtId="0" fontId="1" fillId="0" borderId="10" xfId="1" applyFont="1" applyFill="1" applyBorder="1" applyAlignment="1">
      <alignment vertical="center"/>
    </xf>
    <xf numFmtId="0" fontId="1" fillId="6" borderId="11" xfId="1" applyFont="1" applyFill="1" applyBorder="1" applyAlignment="1">
      <alignment horizontal="center" vertical="center"/>
    </xf>
    <xf numFmtId="166" fontId="1" fillId="6" borderId="11" xfId="16" applyNumberFormat="1" applyFont="1" applyFill="1" applyBorder="1" applyAlignment="1">
      <alignment horizontal="center"/>
    </xf>
    <xf numFmtId="166" fontId="1" fillId="6" borderId="11" xfId="1" applyNumberFormat="1" applyFont="1" applyFill="1" applyBorder="1" applyAlignment="1">
      <alignment horizontal="center" vertical="center"/>
    </xf>
    <xf numFmtId="0" fontId="1" fillId="0" borderId="11" xfId="1" applyFont="1" applyFill="1" applyBorder="1" applyAlignment="1">
      <alignment horizontal="center" vertical="center"/>
    </xf>
    <xf numFmtId="0" fontId="1" fillId="0" borderId="12" xfId="1" applyFont="1" applyFill="1" applyBorder="1" applyAlignment="1">
      <alignment horizontal="center" vertical="center"/>
    </xf>
    <xf numFmtId="166" fontId="1" fillId="0" borderId="0" xfId="1" applyNumberFormat="1" applyFont="1" applyFill="1" applyAlignment="1">
      <alignment vertical="center"/>
    </xf>
    <xf numFmtId="0" fontId="1" fillId="0" borderId="13" xfId="1" applyFont="1" applyFill="1" applyBorder="1" applyAlignment="1">
      <alignment vertical="center"/>
    </xf>
    <xf numFmtId="0" fontId="1" fillId="6" borderId="1" xfId="1" applyFont="1" applyFill="1" applyBorder="1" applyAlignment="1">
      <alignment horizontal="center" vertical="center"/>
    </xf>
    <xf numFmtId="166" fontId="1" fillId="6" borderId="1" xfId="16" applyNumberFormat="1" applyFont="1" applyFill="1" applyBorder="1" applyAlignment="1">
      <alignment horizontal="center"/>
    </xf>
    <xf numFmtId="0" fontId="1" fillId="0" borderId="1" xfId="1" applyFont="1" applyFill="1" applyBorder="1" applyAlignment="1">
      <alignment horizontal="center" vertical="center"/>
    </xf>
    <xf numFmtId="0" fontId="1" fillId="0" borderId="14" xfId="1" applyFont="1" applyFill="1" applyBorder="1" applyAlignment="1">
      <alignment horizontal="center" vertical="center"/>
    </xf>
    <xf numFmtId="165" fontId="1" fillId="6" borderId="1" xfId="1" applyNumberFormat="1" applyFont="1" applyFill="1" applyBorder="1" applyAlignment="1">
      <alignment horizontal="center" vertical="center"/>
    </xf>
    <xf numFmtId="0" fontId="1" fillId="0" borderId="1" xfId="1" applyFont="1" applyFill="1" applyBorder="1" applyAlignment="1">
      <alignment horizontal="left" vertical="center"/>
    </xf>
    <xf numFmtId="3" fontId="6" fillId="6" borderId="1" xfId="1" applyNumberFormat="1" applyFont="1" applyFill="1" applyBorder="1" applyAlignment="1">
      <alignment horizontal="center" vertical="center"/>
    </xf>
    <xf numFmtId="0" fontId="6" fillId="6" borderId="1" xfId="1" applyFont="1" applyFill="1" applyBorder="1" applyAlignment="1">
      <alignment horizontal="center" vertical="center"/>
    </xf>
    <xf numFmtId="3" fontId="1" fillId="6" borderId="1" xfId="1" applyNumberFormat="1" applyFont="1" applyFill="1" applyBorder="1" applyAlignment="1">
      <alignment horizontal="center" vertical="center"/>
    </xf>
    <xf numFmtId="3" fontId="1" fillId="0" borderId="14" xfId="1" applyNumberFormat="1" applyFont="1" applyFill="1" applyBorder="1" applyAlignment="1">
      <alignment horizontal="center" vertical="center"/>
    </xf>
    <xf numFmtId="3" fontId="1" fillId="0" borderId="0" xfId="1" applyNumberFormat="1" applyFont="1" applyFill="1" applyBorder="1" applyAlignment="1">
      <alignment vertical="center"/>
    </xf>
    <xf numFmtId="3" fontId="6" fillId="10" borderId="1" xfId="1" applyNumberFormat="1" applyFont="1" applyFill="1" applyBorder="1" applyAlignment="1">
      <alignment horizontal="center" vertical="center"/>
    </xf>
    <xf numFmtId="0" fontId="1" fillId="0" borderId="1" xfId="1" applyFont="1" applyFill="1" applyBorder="1" applyAlignment="1">
      <alignment vertical="center"/>
    </xf>
    <xf numFmtId="3" fontId="1" fillId="0" borderId="1" xfId="1" applyNumberFormat="1" applyFont="1" applyFill="1" applyBorder="1" applyAlignment="1">
      <alignment horizontal="center" vertical="center"/>
    </xf>
    <xf numFmtId="3" fontId="6" fillId="6" borderId="0" xfId="1" applyNumberFormat="1" applyFont="1" applyFill="1" applyBorder="1" applyAlignment="1">
      <alignment horizontal="center" vertical="center"/>
    </xf>
    <xf numFmtId="3" fontId="1" fillId="0" borderId="0" xfId="1" applyNumberFormat="1" applyFont="1" applyFill="1" applyBorder="1" applyAlignment="1">
      <alignment horizontal="center" vertical="center"/>
    </xf>
    <xf numFmtId="3" fontId="6" fillId="7" borderId="0" xfId="1" applyNumberFormat="1" applyFont="1" applyFill="1" applyBorder="1" applyAlignment="1">
      <alignment horizontal="center" vertical="center"/>
    </xf>
    <xf numFmtId="169" fontId="1" fillId="0" borderId="0" xfId="18" applyNumberFormat="1" applyFont="1" applyFill="1" applyAlignment="1">
      <alignment vertical="center"/>
    </xf>
    <xf numFmtId="0" fontId="1" fillId="0" borderId="0" xfId="1"/>
    <xf numFmtId="169" fontId="1" fillId="0" borderId="0" xfId="1" applyNumberFormat="1" applyFont="1" applyFill="1" applyAlignment="1">
      <alignment vertical="center"/>
    </xf>
    <xf numFmtId="169" fontId="1" fillId="0" borderId="0" xfId="1" applyNumberFormat="1" applyFont="1" applyAlignment="1">
      <alignment vertical="center"/>
    </xf>
    <xf numFmtId="0" fontId="1" fillId="0" borderId="0" xfId="1" applyFont="1"/>
    <xf numFmtId="166" fontId="1" fillId="0" borderId="0" xfId="1" applyNumberFormat="1" applyFont="1" applyAlignment="1">
      <alignment vertical="center"/>
    </xf>
    <xf numFmtId="0" fontId="1" fillId="6" borderId="0" xfId="1" applyFont="1" applyFill="1"/>
    <xf numFmtId="3" fontId="1" fillId="6" borderId="0" xfId="6" applyNumberFormat="1" applyFill="1"/>
    <xf numFmtId="3" fontId="1" fillId="6" borderId="0" xfId="1" applyNumberFormat="1" applyFont="1" applyFill="1" applyAlignment="1">
      <alignment vertical="center"/>
    </xf>
    <xf numFmtId="3" fontId="0" fillId="6" borderId="0" xfId="18" applyNumberFormat="1" applyFont="1" applyFill="1" applyAlignment="1"/>
    <xf numFmtId="169" fontId="0" fillId="0" borderId="0" xfId="18" applyNumberFormat="1" applyFont="1" applyAlignment="1"/>
    <xf numFmtId="3" fontId="6" fillId="14" borderId="0" xfId="1" applyNumberFormat="1" applyFont="1" applyFill="1" applyBorder="1" applyAlignment="1">
      <alignment horizontal="center" vertical="center"/>
    </xf>
    <xf numFmtId="9" fontId="6" fillId="14" borderId="0" xfId="10" applyFont="1" applyFill="1" applyBorder="1" applyAlignment="1">
      <alignment horizontal="center" vertical="center"/>
    </xf>
    <xf numFmtId="0" fontId="1" fillId="14" borderId="0" xfId="1" applyFont="1" applyFill="1" applyAlignment="1">
      <alignment vertical="center"/>
    </xf>
    <xf numFmtId="172" fontId="1" fillId="14" borderId="0" xfId="1" applyNumberFormat="1" applyFont="1" applyFill="1" applyAlignment="1">
      <alignment vertical="center"/>
    </xf>
    <xf numFmtId="9" fontId="1" fillId="14" borderId="0" xfId="1" applyNumberFormat="1" applyFont="1" applyFill="1" applyAlignment="1">
      <alignment vertical="center"/>
    </xf>
    <xf numFmtId="165" fontId="1" fillId="14" borderId="0" xfId="1" applyNumberFormat="1" applyFont="1" applyFill="1" applyAlignment="1">
      <alignment vertical="center"/>
    </xf>
    <xf numFmtId="165" fontId="0" fillId="0" borderId="0" xfId="0" applyNumberFormat="1"/>
    <xf numFmtId="0" fontId="6" fillId="5" borderId="28" xfId="1" applyFont="1" applyFill="1" applyBorder="1" applyAlignment="1" applyProtection="1">
      <alignment horizontal="center" vertical="top" wrapText="1"/>
    </xf>
    <xf numFmtId="166" fontId="7" fillId="0" borderId="4" xfId="1" applyNumberFormat="1" applyFont="1" applyFill="1" applyBorder="1" applyAlignment="1">
      <alignment vertical="center"/>
    </xf>
    <xf numFmtId="165" fontId="7" fillId="6" borderId="28" xfId="1" applyNumberFormat="1" applyFont="1" applyFill="1" applyBorder="1" applyAlignment="1">
      <alignment vertical="center" wrapText="1"/>
    </xf>
    <xf numFmtId="165" fontId="7" fillId="0" borderId="28" xfId="1" applyNumberFormat="1" applyFont="1" applyFill="1" applyBorder="1" applyAlignment="1">
      <alignment vertical="center" wrapText="1"/>
    </xf>
    <xf numFmtId="165" fontId="7" fillId="0" borderId="30" xfId="1" applyNumberFormat="1" applyFont="1" applyFill="1" applyBorder="1" applyAlignment="1">
      <alignment vertical="center" wrapText="1"/>
    </xf>
    <xf numFmtId="165" fontId="8" fillId="6" borderId="30" xfId="1" applyNumberFormat="1" applyFont="1" applyFill="1" applyBorder="1" applyAlignment="1">
      <alignment vertical="center" wrapText="1"/>
    </xf>
    <xf numFmtId="165" fontId="8" fillId="5" borderId="28" xfId="1" applyNumberFormat="1" applyFont="1" applyFill="1" applyBorder="1" applyAlignment="1">
      <alignment vertical="center" wrapText="1"/>
    </xf>
    <xf numFmtId="165" fontId="7" fillId="0" borderId="3" xfId="1" applyNumberFormat="1" applyFont="1" applyFill="1" applyBorder="1" applyAlignment="1">
      <alignment vertical="center" wrapText="1"/>
    </xf>
    <xf numFmtId="165" fontId="1" fillId="6" borderId="28" xfId="1" applyNumberFormat="1" applyFont="1" applyFill="1" applyBorder="1" applyAlignment="1">
      <alignment vertical="center" wrapText="1"/>
    </xf>
    <xf numFmtId="0" fontId="1" fillId="2" borderId="1" xfId="1" applyFont="1" applyFill="1" applyBorder="1" applyAlignment="1">
      <alignment horizontal="center" vertical="center"/>
    </xf>
    <xf numFmtId="3" fontId="1" fillId="6" borderId="1" xfId="1" applyNumberFormat="1" applyFont="1" applyFill="1" applyBorder="1" applyAlignment="1">
      <alignment vertical="center"/>
    </xf>
    <xf numFmtId="169" fontId="0" fillId="0" borderId="0" xfId="0" applyNumberFormat="1"/>
    <xf numFmtId="0" fontId="0" fillId="0" borderId="0" xfId="0" quotePrefix="1" applyAlignment="1">
      <alignment horizontal="left"/>
    </xf>
    <xf numFmtId="43" fontId="1" fillId="0" borderId="0" xfId="2" applyFont="1" applyFill="1" applyBorder="1" applyAlignment="1">
      <alignment vertical="center"/>
    </xf>
    <xf numFmtId="0" fontId="1" fillId="0" borderId="0" xfId="1" applyFont="1" applyFill="1" applyBorder="1" applyAlignment="1">
      <alignment vertical="center" wrapText="1"/>
    </xf>
    <xf numFmtId="0" fontId="0" fillId="0" borderId="15" xfId="0" applyBorder="1" applyAlignment="1">
      <alignment horizontal="center"/>
    </xf>
    <xf numFmtId="169" fontId="0" fillId="9" borderId="15" xfId="2" applyNumberFormat="1" applyFont="1" applyFill="1" applyBorder="1"/>
    <xf numFmtId="0" fontId="15" fillId="0" borderId="0" xfId="1" applyNumberFormat="1" applyFont="1" applyFill="1" applyBorder="1" applyAlignment="1">
      <alignment horizontal="right" vertical="center" wrapText="1"/>
    </xf>
    <xf numFmtId="0" fontId="1" fillId="6" borderId="0" xfId="1" applyFont="1" applyFill="1" applyBorder="1" applyAlignment="1">
      <alignment vertical="center" wrapText="1"/>
    </xf>
    <xf numFmtId="0" fontId="1" fillId="0" borderId="1" xfId="1" applyFont="1" applyFill="1" applyBorder="1" applyAlignment="1">
      <alignment vertical="center" wrapText="1"/>
    </xf>
    <xf numFmtId="0" fontId="1" fillId="6" borderId="1" xfId="1" applyFont="1" applyFill="1" applyBorder="1" applyAlignment="1">
      <alignment vertical="center" wrapText="1"/>
    </xf>
    <xf numFmtId="0" fontId="0" fillId="0" borderId="28" xfId="0" applyBorder="1" applyAlignment="1">
      <alignment horizontal="center" wrapText="1"/>
    </xf>
    <xf numFmtId="169" fontId="0" fillId="9" borderId="28" xfId="2" applyNumberFormat="1" applyFont="1" applyFill="1" applyBorder="1" applyAlignment="1">
      <alignment wrapText="1"/>
    </xf>
    <xf numFmtId="0" fontId="8" fillId="0" borderId="1" xfId="1" applyFont="1" applyFill="1" applyBorder="1" applyAlignment="1">
      <alignment horizontal="left" vertical="center" wrapText="1"/>
    </xf>
    <xf numFmtId="0" fontId="8" fillId="11" borderId="1" xfId="1" applyFont="1" applyFill="1" applyBorder="1" applyAlignment="1">
      <alignment vertical="center" wrapText="1"/>
    </xf>
    <xf numFmtId="0" fontId="8" fillId="6" borderId="1" xfId="1" applyFont="1" applyFill="1" applyBorder="1" applyAlignment="1">
      <alignment vertical="center" wrapText="1"/>
    </xf>
    <xf numFmtId="0" fontId="8" fillId="5" borderId="1" xfId="1" applyFont="1" applyFill="1" applyBorder="1" applyAlignment="1">
      <alignment vertical="center" wrapText="1"/>
    </xf>
    <xf numFmtId="0" fontId="8" fillId="6" borderId="28" xfId="1" applyFont="1" applyFill="1" applyBorder="1" applyAlignment="1">
      <alignment horizontal="left" vertical="center" wrapText="1"/>
    </xf>
    <xf numFmtId="0" fontId="8" fillId="0" borderId="19" xfId="1" applyFont="1" applyFill="1" applyBorder="1" applyAlignment="1">
      <alignment horizontal="left" vertical="center" wrapText="1"/>
    </xf>
    <xf numFmtId="0" fontId="0" fillId="0" borderId="0" xfId="0" applyNumberFormat="1" applyFill="1"/>
    <xf numFmtId="0" fontId="3" fillId="0" borderId="0" xfId="0" applyFont="1" applyAlignment="1">
      <alignment horizontal="center"/>
    </xf>
    <xf numFmtId="0" fontId="0" fillId="0" borderId="25" xfId="0" applyBorder="1" applyAlignment="1">
      <alignment horizontal="center"/>
    </xf>
    <xf numFmtId="0" fontId="0" fillId="2" borderId="1" xfId="0" applyFill="1" applyBorder="1"/>
    <xf numFmtId="169" fontId="0" fillId="2" borderId="1" xfId="2" applyNumberFormat="1" applyFont="1" applyFill="1" applyBorder="1"/>
    <xf numFmtId="169" fontId="0" fillId="2" borderId="28" xfId="2" applyNumberFormat="1" applyFont="1" applyFill="1" applyBorder="1" applyAlignment="1">
      <alignment wrapText="1"/>
    </xf>
    <xf numFmtId="169" fontId="0" fillId="2" borderId="15" xfId="2" applyNumberFormat="1" applyFont="1" applyFill="1" applyBorder="1"/>
    <xf numFmtId="171" fontId="0" fillId="0" borderId="1" xfId="0" applyNumberFormat="1" applyBorder="1"/>
    <xf numFmtId="0" fontId="0" fillId="0" borderId="29" xfId="0" applyFont="1" applyBorder="1"/>
    <xf numFmtId="0" fontId="6" fillId="0" borderId="25" xfId="1" applyFont="1" applyFill="1" applyBorder="1" applyAlignment="1">
      <alignment horizontal="left" vertical="top" wrapText="1"/>
    </xf>
    <xf numFmtId="0" fontId="3" fillId="0" borderId="0" xfId="0" applyFont="1" applyAlignment="1">
      <alignment horizontal="center" wrapText="1"/>
    </xf>
    <xf numFmtId="0" fontId="0" fillId="0" borderId="1" xfId="0" applyBorder="1" applyAlignment="1">
      <alignment horizontal="center" wrapText="1"/>
    </xf>
    <xf numFmtId="169" fontId="0" fillId="9" borderId="1" xfId="2" applyNumberFormat="1" applyFont="1" applyFill="1" applyBorder="1" applyAlignment="1">
      <alignment wrapText="1"/>
    </xf>
    <xf numFmtId="169" fontId="0" fillId="2" borderId="1" xfId="2" applyNumberFormat="1" applyFont="1" applyFill="1" applyBorder="1" applyAlignment="1">
      <alignment wrapText="1"/>
    </xf>
    <xf numFmtId="171" fontId="0" fillId="0" borderId="1" xfId="0" applyNumberFormat="1" applyBorder="1" applyAlignment="1">
      <alignment wrapText="1"/>
    </xf>
    <xf numFmtId="3" fontId="0" fillId="0" borderId="11" xfId="0" applyNumberFormat="1" applyFill="1" applyBorder="1"/>
    <xf numFmtId="0" fontId="0" fillId="0" borderId="11" xfId="0" applyFill="1" applyBorder="1"/>
    <xf numFmtId="0" fontId="0" fillId="0" borderId="5" xfId="0" applyFill="1" applyBorder="1"/>
    <xf numFmtId="3" fontId="0" fillId="0" borderId="1" xfId="0" applyNumberFormat="1" applyFill="1" applyBorder="1"/>
    <xf numFmtId="0" fontId="0" fillId="0" borderId="1" xfId="0" applyFill="1" applyBorder="1"/>
    <xf numFmtId="165" fontId="0" fillId="0" borderId="0" xfId="0" applyNumberFormat="1" applyFill="1"/>
    <xf numFmtId="0" fontId="21" fillId="0" borderId="0" xfId="19" applyFont="1"/>
    <xf numFmtId="0" fontId="21" fillId="0" borderId="0" xfId="19" applyFont="1" applyAlignment="1">
      <alignment wrapText="1"/>
    </xf>
    <xf numFmtId="0" fontId="22" fillId="15" borderId="1" xfId="1" applyFont="1" applyFill="1" applyBorder="1" applyAlignment="1">
      <alignment horizontal="center" vertical="center" wrapText="1"/>
    </xf>
    <xf numFmtId="0" fontId="22" fillId="15" borderId="28" xfId="1" applyFont="1" applyFill="1" applyBorder="1" applyAlignment="1">
      <alignment horizontal="center" vertical="center" wrapText="1"/>
    </xf>
    <xf numFmtId="0" fontId="22" fillId="15" borderId="15" xfId="1" applyFont="1" applyFill="1" applyBorder="1" applyAlignment="1">
      <alignment horizontal="center" vertical="center" wrapText="1"/>
    </xf>
    <xf numFmtId="0" fontId="12" fillId="0" borderId="1" xfId="19" applyFont="1" applyBorder="1" applyAlignment="1">
      <alignment wrapText="1"/>
    </xf>
    <xf numFmtId="0" fontId="12" fillId="0" borderId="28" xfId="19" applyFont="1" applyBorder="1"/>
    <xf numFmtId="0" fontId="12" fillId="7" borderId="35" xfId="19" applyFont="1" applyFill="1" applyBorder="1" applyAlignment="1">
      <alignment horizontal="center" wrapText="1"/>
    </xf>
    <xf numFmtId="0" fontId="12" fillId="7" borderId="1" xfId="19" applyFont="1" applyFill="1" applyBorder="1" applyAlignment="1">
      <alignment horizontal="center"/>
    </xf>
    <xf numFmtId="0" fontId="12" fillId="7" borderId="36" xfId="19" applyFont="1" applyFill="1" applyBorder="1" applyAlignment="1">
      <alignment horizontal="center"/>
    </xf>
    <xf numFmtId="0" fontId="12" fillId="0" borderId="15" xfId="19" applyFont="1" applyBorder="1" applyAlignment="1">
      <alignment wrapText="1"/>
    </xf>
    <xf numFmtId="0" fontId="21" fillId="0" borderId="1" xfId="19" applyFont="1" applyBorder="1" applyAlignment="1">
      <alignment wrapText="1"/>
    </xf>
    <xf numFmtId="3" fontId="21" fillId="0" borderId="1" xfId="19" applyNumberFormat="1" applyFont="1" applyBorder="1" applyAlignment="1">
      <alignment wrapText="1"/>
    </xf>
    <xf numFmtId="0" fontId="21" fillId="0" borderId="1" xfId="19" applyFont="1" applyBorder="1"/>
    <xf numFmtId="3" fontId="21" fillId="0" borderId="28" xfId="19" applyNumberFormat="1" applyFont="1" applyBorder="1"/>
    <xf numFmtId="3" fontId="21" fillId="7" borderId="35" xfId="19" applyNumberFormat="1" applyFont="1" applyFill="1" applyBorder="1" applyAlignment="1">
      <alignment horizontal="center" wrapText="1"/>
    </xf>
    <xf numFmtId="3" fontId="21" fillId="7" borderId="1" xfId="19" applyNumberFormat="1" applyFont="1" applyFill="1" applyBorder="1" applyAlignment="1">
      <alignment horizontal="center"/>
    </xf>
    <xf numFmtId="3" fontId="21" fillId="7" borderId="36" xfId="19" applyNumberFormat="1" applyFont="1" applyFill="1" applyBorder="1" applyAlignment="1">
      <alignment horizontal="center"/>
    </xf>
    <xf numFmtId="3" fontId="21" fillId="0" borderId="15" xfId="19" applyNumberFormat="1" applyFont="1" applyBorder="1" applyAlignment="1">
      <alignment wrapText="1"/>
    </xf>
    <xf numFmtId="2" fontId="12" fillId="4" borderId="1" xfId="19" applyNumberFormat="1" applyFont="1" applyFill="1" applyBorder="1" applyAlignment="1">
      <alignment wrapText="1"/>
    </xf>
    <xf numFmtId="3" fontId="12" fillId="4" borderId="1" xfId="19" applyNumberFormat="1" applyFont="1" applyFill="1" applyBorder="1" applyAlignment="1">
      <alignment wrapText="1"/>
    </xf>
    <xf numFmtId="3" fontId="12" fillId="4" borderId="28" xfId="19" applyNumberFormat="1" applyFont="1" applyFill="1" applyBorder="1"/>
    <xf numFmtId="3" fontId="12" fillId="4" borderId="35" xfId="19" applyNumberFormat="1" applyFont="1" applyFill="1" applyBorder="1" applyAlignment="1">
      <alignment horizontal="center"/>
    </xf>
    <xf numFmtId="3" fontId="12" fillId="4" borderId="1" xfId="19" applyNumberFormat="1" applyFont="1" applyFill="1" applyBorder="1" applyAlignment="1">
      <alignment horizontal="center"/>
    </xf>
    <xf numFmtId="3" fontId="12" fillId="4" borderId="36" xfId="19" applyNumberFormat="1" applyFont="1" applyFill="1" applyBorder="1" applyAlignment="1">
      <alignment horizontal="center"/>
    </xf>
    <xf numFmtId="3" fontId="12" fillId="4" borderId="37" xfId="19" applyNumberFormat="1" applyFont="1" applyFill="1" applyBorder="1" applyAlignment="1">
      <alignment horizontal="center"/>
    </xf>
    <xf numFmtId="3" fontId="12" fillId="4" borderId="38" xfId="19" applyNumberFormat="1" applyFont="1" applyFill="1" applyBorder="1" applyAlignment="1">
      <alignment horizontal="center"/>
    </xf>
    <xf numFmtId="3" fontId="12" fillId="4" borderId="39" xfId="19" applyNumberFormat="1" applyFont="1" applyFill="1" applyBorder="1" applyAlignment="1">
      <alignment horizontal="center"/>
    </xf>
    <xf numFmtId="0" fontId="22" fillId="0" borderId="0" xfId="0" applyFont="1"/>
    <xf numFmtId="0" fontId="25" fillId="0" borderId="0" xfId="0" applyFont="1"/>
    <xf numFmtId="0" fontId="26" fillId="0" borderId="0" xfId="0" applyFont="1" applyAlignment="1">
      <alignment horizontal="right"/>
    </xf>
    <xf numFmtId="0" fontId="15" fillId="6" borderId="25" xfId="1" applyFont="1" applyFill="1" applyBorder="1" applyAlignment="1">
      <alignment horizontal="center" vertical="center" wrapText="1"/>
    </xf>
    <xf numFmtId="0" fontId="27" fillId="6" borderId="19" xfId="0" applyFont="1" applyFill="1" applyBorder="1" applyAlignment="1">
      <alignment vertical="center" wrapText="1"/>
    </xf>
    <xf numFmtId="0" fontId="27" fillId="7" borderId="19" xfId="0" applyFont="1" applyFill="1" applyBorder="1" applyAlignment="1">
      <alignment vertical="center" wrapText="1"/>
    </xf>
    <xf numFmtId="0" fontId="27" fillId="6" borderId="15" xfId="1" applyFont="1" applyFill="1" applyBorder="1" applyAlignment="1">
      <alignment horizontal="left" vertical="center" wrapText="1"/>
    </xf>
    <xf numFmtId="165" fontId="27" fillId="6" borderId="1" xfId="1" applyNumberFormat="1" applyFont="1" applyFill="1" applyBorder="1" applyAlignment="1">
      <alignment vertical="center" wrapText="1"/>
    </xf>
    <xf numFmtId="165" fontId="27" fillId="7" borderId="1" xfId="1" applyNumberFormat="1" applyFont="1" applyFill="1" applyBorder="1" applyAlignment="1">
      <alignment vertical="center" wrapText="1"/>
    </xf>
    <xf numFmtId="0" fontId="27" fillId="6" borderId="15" xfId="1" applyFont="1" applyFill="1" applyBorder="1" applyAlignment="1">
      <alignment vertical="center" wrapText="1"/>
    </xf>
    <xf numFmtId="0" fontId="27" fillId="6" borderId="27" xfId="1" applyFont="1" applyFill="1" applyBorder="1" applyAlignment="1">
      <alignment horizontal="left" vertical="center" wrapText="1"/>
    </xf>
    <xf numFmtId="165" fontId="27" fillId="6" borderId="2" xfId="1" applyNumberFormat="1" applyFont="1" applyFill="1" applyBorder="1" applyAlignment="1">
      <alignment vertical="center" wrapText="1"/>
    </xf>
    <xf numFmtId="0" fontId="15" fillId="8" borderId="27" xfId="1" applyFont="1" applyFill="1" applyBorder="1" applyAlignment="1">
      <alignment vertical="center"/>
    </xf>
    <xf numFmtId="169" fontId="23" fillId="8" borderId="2" xfId="2" applyNumberFormat="1" applyFont="1" applyFill="1" applyBorder="1"/>
    <xf numFmtId="0" fontId="25" fillId="0" borderId="19" xfId="0" applyFont="1" applyBorder="1"/>
    <xf numFmtId="0" fontId="27" fillId="4" borderId="15" xfId="1" applyFont="1" applyFill="1" applyBorder="1" applyAlignment="1">
      <alignment horizontal="left" vertical="center" wrapText="1"/>
    </xf>
    <xf numFmtId="165" fontId="27" fillId="4" borderId="1" xfId="1" applyNumberFormat="1" applyFont="1" applyFill="1" applyBorder="1" applyAlignment="1">
      <alignment vertical="center" wrapText="1"/>
    </xf>
    <xf numFmtId="0" fontId="27" fillId="4" borderId="15" xfId="1" applyFont="1" applyFill="1" applyBorder="1" applyAlignment="1">
      <alignment vertical="center" wrapText="1"/>
    </xf>
    <xf numFmtId="0" fontId="15" fillId="8" borderId="27" xfId="1" applyFont="1" applyFill="1" applyBorder="1" applyAlignment="1">
      <alignment vertical="center" wrapText="1"/>
    </xf>
    <xf numFmtId="0" fontId="30" fillId="0" borderId="0" xfId="0" applyFont="1" applyAlignment="1">
      <alignment vertical="top"/>
    </xf>
    <xf numFmtId="0" fontId="29" fillId="0" borderId="0" xfId="0" applyFont="1" applyAlignment="1">
      <alignment horizontal="center" vertical="top"/>
    </xf>
    <xf numFmtId="0" fontId="25" fillId="0" borderId="0" xfId="0" applyFont="1" applyAlignment="1">
      <alignment vertical="top" wrapText="1"/>
    </xf>
    <xf numFmtId="0" fontId="25" fillId="0" borderId="0" xfId="0" applyFont="1" applyAlignment="1">
      <alignment vertical="top"/>
    </xf>
    <xf numFmtId="0" fontId="23" fillId="0" borderId="10" xfId="0" applyFont="1" applyBorder="1" applyAlignment="1">
      <alignment horizontal="center" vertical="top" wrapText="1"/>
    </xf>
    <xf numFmtId="0" fontId="23" fillId="0" borderId="11" xfId="0" applyFont="1" applyBorder="1" applyAlignment="1">
      <alignment horizontal="center" vertical="top" wrapText="1"/>
    </xf>
    <xf numFmtId="0" fontId="23" fillId="0" borderId="11" xfId="0" applyFont="1" applyBorder="1" applyAlignment="1">
      <alignment horizontal="center" vertical="top"/>
    </xf>
    <xf numFmtId="0" fontId="23" fillId="7" borderId="11" xfId="0" applyFont="1" applyFill="1" applyBorder="1" applyAlignment="1">
      <alignment horizontal="center" vertical="top"/>
    </xf>
    <xf numFmtId="0" fontId="23" fillId="7" borderId="12" xfId="0" applyFont="1" applyFill="1" applyBorder="1" applyAlignment="1">
      <alignment horizontal="center" vertical="top" wrapText="1"/>
    </xf>
    <xf numFmtId="0" fontId="23" fillId="0" borderId="0" xfId="0" applyFont="1" applyAlignment="1">
      <alignment vertical="top"/>
    </xf>
    <xf numFmtId="164" fontId="25" fillId="0" borderId="1" xfId="0" applyNumberFormat="1" applyFont="1" applyBorder="1" applyAlignment="1">
      <alignment vertical="top"/>
    </xf>
    <xf numFmtId="0" fontId="25" fillId="0" borderId="1" xfId="0" applyNumberFormat="1" applyFont="1" applyBorder="1" applyAlignment="1">
      <alignment vertical="top"/>
    </xf>
    <xf numFmtId="164" fontId="25" fillId="7" borderId="1" xfId="0" applyNumberFormat="1" applyFont="1" applyFill="1" applyBorder="1" applyAlignment="1">
      <alignment vertical="top"/>
    </xf>
    <xf numFmtId="164" fontId="25" fillId="7" borderId="14" xfId="0" applyNumberFormat="1" applyFont="1" applyFill="1" applyBorder="1" applyAlignment="1">
      <alignment vertical="top" wrapText="1"/>
    </xf>
    <xf numFmtId="0" fontId="26" fillId="0" borderId="13" xfId="0" applyFont="1" applyBorder="1" applyAlignment="1">
      <alignment horizontal="left" vertical="top" wrapText="1"/>
    </xf>
    <xf numFmtId="164" fontId="23" fillId="0" borderId="1" xfId="0" applyNumberFormat="1" applyFont="1" applyBorder="1" applyAlignment="1">
      <alignment horizontal="center" vertical="top" wrapText="1"/>
    </xf>
    <xf numFmtId="0" fontId="26" fillId="8" borderId="17" xfId="0" applyFont="1" applyFill="1" applyBorder="1" applyAlignment="1">
      <alignment horizontal="left" vertical="top" wrapText="1"/>
    </xf>
    <xf numFmtId="164" fontId="26" fillId="8" borderId="18" xfId="0" applyNumberFormat="1" applyFont="1" applyFill="1" applyBorder="1" applyAlignment="1">
      <alignment vertical="top"/>
    </xf>
    <xf numFmtId="164" fontId="26" fillId="8" borderId="18" xfId="0" applyNumberFormat="1" applyFont="1" applyFill="1" applyBorder="1" applyAlignment="1">
      <alignment horizontal="center" vertical="top" wrapText="1"/>
    </xf>
    <xf numFmtId="164" fontId="26" fillId="8" borderId="26" xfId="0" applyNumberFormat="1" applyFont="1" applyFill="1" applyBorder="1" applyAlignment="1">
      <alignment vertical="top" wrapText="1"/>
    </xf>
    <xf numFmtId="0" fontId="25" fillId="0" borderId="13" xfId="0" applyFont="1" applyBorder="1" applyAlignment="1">
      <alignment horizontal="left" vertical="top" wrapText="1"/>
    </xf>
    <xf numFmtId="0" fontId="25" fillId="0" borderId="0" xfId="0" applyFont="1" applyAlignment="1">
      <alignment wrapText="1"/>
    </xf>
    <xf numFmtId="0" fontId="31" fillId="0" borderId="0" xfId="0" applyFont="1" applyAlignment="1">
      <alignment horizontal="center" vertical="top"/>
    </xf>
    <xf numFmtId="0" fontId="25" fillId="8" borderId="13" xfId="0" applyFont="1" applyFill="1" applyBorder="1" applyAlignment="1">
      <alignment horizontal="left" vertical="top" wrapText="1"/>
    </xf>
    <xf numFmtId="164" fontId="25" fillId="8" borderId="1" xfId="0" applyNumberFormat="1" applyFont="1" applyFill="1" applyBorder="1" applyAlignment="1">
      <alignment vertical="top"/>
    </xf>
    <xf numFmtId="164" fontId="23" fillId="8" borderId="1" xfId="0" applyNumberFormat="1" applyFont="1" applyFill="1" applyBorder="1" applyAlignment="1">
      <alignment horizontal="center" vertical="top" wrapText="1"/>
    </xf>
    <xf numFmtId="164" fontId="25" fillId="8" borderId="14" xfId="0" applyNumberFormat="1" applyFont="1" applyFill="1" applyBorder="1" applyAlignment="1">
      <alignment vertical="top" wrapText="1"/>
    </xf>
    <xf numFmtId="0" fontId="23" fillId="0" borderId="1" xfId="0" applyNumberFormat="1" applyFont="1" applyBorder="1" applyAlignment="1">
      <alignment horizontal="center" vertical="top" wrapText="1"/>
    </xf>
    <xf numFmtId="0" fontId="23" fillId="8" borderId="1" xfId="0" applyNumberFormat="1" applyFont="1" applyFill="1" applyBorder="1" applyAlignment="1">
      <alignment horizontal="center" vertical="top" wrapText="1"/>
    </xf>
    <xf numFmtId="164" fontId="25" fillId="8" borderId="1" xfId="0" applyNumberFormat="1" applyFont="1" applyFill="1" applyBorder="1" applyAlignment="1">
      <alignment horizontal="center" vertical="top" wrapText="1"/>
    </xf>
    <xf numFmtId="0" fontId="25" fillId="3" borderId="13" xfId="0" applyFont="1" applyFill="1" applyBorder="1" applyAlignment="1">
      <alignment horizontal="left" vertical="top" wrapText="1"/>
    </xf>
    <xf numFmtId="164" fontId="25" fillId="3" borderId="1" xfId="0" applyNumberFormat="1" applyFont="1" applyFill="1" applyBorder="1" applyAlignment="1">
      <alignment vertical="top" wrapText="1"/>
    </xf>
    <xf numFmtId="164" fontId="25" fillId="3" borderId="1" xfId="0" applyNumberFormat="1" applyFont="1" applyFill="1" applyBorder="1" applyAlignment="1">
      <alignment horizontal="center" vertical="top" wrapText="1"/>
    </xf>
    <xf numFmtId="164" fontId="25" fillId="3" borderId="14" xfId="0" applyNumberFormat="1" applyFont="1" applyFill="1" applyBorder="1" applyAlignment="1">
      <alignment vertical="top" wrapText="1"/>
    </xf>
    <xf numFmtId="164" fontId="25" fillId="0" borderId="1" xfId="0" applyNumberFormat="1" applyFont="1" applyBorder="1" applyAlignment="1">
      <alignment horizontal="center" vertical="top" wrapText="1"/>
    </xf>
    <xf numFmtId="164" fontId="26" fillId="8" borderId="18" xfId="0" applyNumberFormat="1" applyFont="1" applyFill="1" applyBorder="1" applyAlignment="1">
      <alignment vertical="top" wrapText="1"/>
    </xf>
    <xf numFmtId="164" fontId="32" fillId="8" borderId="18" xfId="0" applyNumberFormat="1" applyFont="1" applyFill="1" applyBorder="1" applyAlignment="1">
      <alignment horizontal="center" vertical="top" wrapText="1"/>
    </xf>
    <xf numFmtId="0" fontId="25" fillId="8" borderId="19" xfId="0" applyFont="1" applyFill="1" applyBorder="1" applyAlignment="1">
      <alignment horizontal="left" vertical="top" wrapText="1"/>
    </xf>
    <xf numFmtId="164" fontId="25" fillId="8" borderId="19" xfId="0" applyNumberFormat="1" applyFont="1" applyFill="1" applyBorder="1" applyAlignment="1">
      <alignment vertical="top"/>
    </xf>
    <xf numFmtId="0" fontId="23" fillId="8" borderId="19" xfId="0" applyNumberFormat="1" applyFont="1" applyFill="1" applyBorder="1" applyAlignment="1">
      <alignment horizontal="center" vertical="top" wrapText="1"/>
    </xf>
    <xf numFmtId="164" fontId="25" fillId="8" borderId="19" xfId="0" applyNumberFormat="1" applyFont="1" applyFill="1" applyBorder="1" applyAlignment="1">
      <alignment vertical="top" wrapText="1"/>
    </xf>
    <xf numFmtId="164" fontId="25" fillId="7" borderId="1" xfId="0" applyNumberFormat="1" applyFont="1" applyFill="1" applyBorder="1" applyAlignment="1">
      <alignment vertical="top" wrapText="1"/>
    </xf>
    <xf numFmtId="0" fontId="26" fillId="8" borderId="1" xfId="0" applyFont="1" applyFill="1" applyBorder="1" applyAlignment="1">
      <alignment horizontal="left" vertical="top" wrapText="1"/>
    </xf>
    <xf numFmtId="0" fontId="25" fillId="0" borderId="30" xfId="0" applyFont="1" applyBorder="1" applyAlignment="1">
      <alignment horizontal="left" vertical="top" wrapText="1"/>
    </xf>
    <xf numFmtId="0" fontId="25" fillId="0" borderId="28" xfId="0" applyFont="1" applyBorder="1" applyAlignment="1">
      <alignment horizontal="left" vertical="top" wrapText="1"/>
    </xf>
    <xf numFmtId="0" fontId="0" fillId="0" borderId="0" xfId="0" applyBorder="1"/>
    <xf numFmtId="0" fontId="33" fillId="0" borderId="0" xfId="0" applyFont="1" applyBorder="1" applyAlignment="1">
      <alignment horizontal="center" vertical="center" readingOrder="1"/>
    </xf>
    <xf numFmtId="0" fontId="21" fillId="0" borderId="0" xfId="0" applyFont="1" applyBorder="1"/>
    <xf numFmtId="173" fontId="21" fillId="0" borderId="0" xfId="0" applyNumberFormat="1" applyFont="1" applyBorder="1"/>
    <xf numFmtId="0" fontId="34" fillId="0" borderId="0" xfId="0" applyFont="1" applyBorder="1" applyAlignment="1">
      <alignment vertical="center"/>
    </xf>
    <xf numFmtId="0" fontId="34" fillId="0" borderId="0" xfId="0" applyFont="1" applyBorder="1" applyAlignment="1">
      <alignment horizontal="center" vertical="center"/>
    </xf>
    <xf numFmtId="0" fontId="34" fillId="0" borderId="0" xfId="0" applyFont="1" applyBorder="1"/>
    <xf numFmtId="0" fontId="0" fillId="0" borderId="0" xfId="0" applyBorder="1" applyAlignment="1">
      <alignment horizontal="center"/>
    </xf>
    <xf numFmtId="0" fontId="0" fillId="0" borderId="30" xfId="0" applyBorder="1"/>
    <xf numFmtId="0" fontId="0" fillId="0" borderId="27" xfId="0" applyBorder="1"/>
    <xf numFmtId="0" fontId="0" fillId="0" borderId="40" xfId="0" applyBorder="1"/>
    <xf numFmtId="0" fontId="0" fillId="0" borderId="41" xfId="0" applyBorder="1"/>
    <xf numFmtId="0" fontId="21" fillId="0" borderId="41" xfId="0" applyFont="1" applyBorder="1"/>
    <xf numFmtId="0" fontId="34" fillId="0" borderId="40" xfId="0" applyFont="1" applyBorder="1" applyAlignment="1">
      <alignment vertical="center"/>
    </xf>
    <xf numFmtId="0" fontId="21" fillId="0" borderId="41" xfId="0" applyFont="1" applyBorder="1" applyAlignment="1">
      <alignment horizontal="center"/>
    </xf>
    <xf numFmtId="0" fontId="0" fillId="0" borderId="41" xfId="0" applyBorder="1" applyAlignment="1">
      <alignment horizontal="center"/>
    </xf>
    <xf numFmtId="0" fontId="0" fillId="0" borderId="31" xfId="0" applyBorder="1"/>
    <xf numFmtId="0" fontId="0" fillId="0" borderId="4" xfId="0" applyBorder="1"/>
    <xf numFmtId="0" fontId="0" fillId="0" borderId="25" xfId="0" applyBorder="1"/>
    <xf numFmtId="0" fontId="27" fillId="6" borderId="19" xfId="0" applyFont="1" applyFill="1" applyBorder="1" applyAlignment="1">
      <alignment horizontal="center" vertical="center" wrapText="1"/>
    </xf>
    <xf numFmtId="0" fontId="23" fillId="7" borderId="10" xfId="0" applyFont="1" applyFill="1" applyBorder="1" applyAlignment="1">
      <alignment horizontal="center" vertical="top" wrapText="1"/>
    </xf>
    <xf numFmtId="0" fontId="23" fillId="7" borderId="11" xfId="0" applyFont="1" applyFill="1" applyBorder="1" applyAlignment="1">
      <alignment horizontal="center" vertical="top" wrapText="1"/>
    </xf>
    <xf numFmtId="0" fontId="29" fillId="0" borderId="0" xfId="0" applyFont="1" applyAlignment="1">
      <alignment vertical="top"/>
    </xf>
    <xf numFmtId="164" fontId="26" fillId="8" borderId="31" xfId="0" applyNumberFormat="1" applyFont="1" applyFill="1" applyBorder="1" applyAlignment="1">
      <alignment vertical="top"/>
    </xf>
    <xf numFmtId="164" fontId="26" fillId="8" borderId="4" xfId="0" applyNumberFormat="1" applyFont="1" applyFill="1" applyBorder="1" applyAlignment="1">
      <alignment vertical="top"/>
    </xf>
    <xf numFmtId="0" fontId="25" fillId="0" borderId="0" xfId="0" applyFont="1" applyBorder="1" applyAlignment="1">
      <alignment vertical="top"/>
    </xf>
    <xf numFmtId="0" fontId="25" fillId="0" borderId="42" xfId="0" applyFont="1" applyBorder="1" applyAlignment="1">
      <alignment vertical="top"/>
    </xf>
    <xf numFmtId="0" fontId="24" fillId="0" borderId="0" xfId="0" applyFont="1" applyAlignment="1"/>
    <xf numFmtId="0" fontId="28" fillId="0" borderId="0" xfId="0" applyFont="1" applyAlignment="1"/>
    <xf numFmtId="0" fontId="13" fillId="0" borderId="4" xfId="19" applyFont="1" applyBorder="1" applyAlignment="1">
      <alignment horizontal="center"/>
    </xf>
    <xf numFmtId="0" fontId="22" fillId="15" borderId="32" xfId="1" applyFont="1" applyFill="1" applyBorder="1" applyAlignment="1">
      <alignment horizontal="center" vertical="center" wrapText="1"/>
    </xf>
    <xf numFmtId="0" fontId="22" fillId="15" borderId="33" xfId="1" applyFont="1" applyFill="1" applyBorder="1" applyAlignment="1">
      <alignment horizontal="center" vertical="center" wrapText="1"/>
    </xf>
    <xf numFmtId="0" fontId="22" fillId="15" borderId="34" xfId="1" applyFont="1" applyFill="1" applyBorder="1" applyAlignment="1">
      <alignment horizontal="center" vertical="center" wrapText="1"/>
    </xf>
    <xf numFmtId="0" fontId="5" fillId="0" borderId="0" xfId="0" applyFont="1" applyAlignment="1">
      <alignment horizontal="center" vertical="top"/>
    </xf>
    <xf numFmtId="0" fontId="3" fillId="0" borderId="0" xfId="0" applyFont="1" applyAlignment="1">
      <alignment horizontal="center"/>
    </xf>
    <xf numFmtId="0" fontId="0" fillId="0" borderId="28" xfId="0" applyBorder="1" applyAlignment="1">
      <alignment horizontal="center"/>
    </xf>
    <xf numFmtId="0" fontId="0" fillId="0" borderId="3" xfId="0" applyBorder="1" applyAlignment="1">
      <alignment horizontal="center"/>
    </xf>
    <xf numFmtId="0" fontId="0" fillId="0" borderId="15" xfId="0" applyBorder="1" applyAlignment="1">
      <alignment horizontal="center"/>
    </xf>
    <xf numFmtId="0" fontId="6" fillId="0" borderId="0" xfId="1" applyFont="1" applyFill="1" applyAlignment="1">
      <alignment horizontal="center" vertical="center"/>
    </xf>
    <xf numFmtId="0" fontId="16" fillId="6" borderId="0" xfId="1" applyFont="1" applyFill="1" applyBorder="1" applyAlignment="1">
      <alignment horizontal="center" vertical="center"/>
    </xf>
  </cellXfs>
  <cellStyles count="23">
    <cellStyle name="Comma" xfId="2" builtinId="3"/>
    <cellStyle name="Comma 2" xfId="18"/>
    <cellStyle name="Comma 2 2 2 2" xfId="7"/>
    <cellStyle name="Comma 21" xfId="8"/>
    <cellStyle name="Comma 3 2 2" xfId="17"/>
    <cellStyle name="Comma 4 2" xfId="20"/>
    <cellStyle name="Comma 5 2" xfId="12"/>
    <cellStyle name="Currency 2" xfId="9"/>
    <cellStyle name="Currency 3 2" xfId="13"/>
    <cellStyle name="Normal" xfId="0" builtinId="0"/>
    <cellStyle name="Normal 18 2" xfId="6"/>
    <cellStyle name="Normal 19" xfId="4"/>
    <cellStyle name="Normal 2" xfId="1"/>
    <cellStyle name="Normal 2 2 2 2" xfId="16"/>
    <cellStyle name="Normal 20 2" xfId="11"/>
    <cellStyle name="Normal 27 2 6 2" xfId="5"/>
    <cellStyle name="Normal 3" xfId="19"/>
    <cellStyle name="Normal 3 2" xfId="22"/>
    <cellStyle name="Normal 36" xfId="15"/>
    <cellStyle name="Normal 39" xfId="3"/>
    <cellStyle name="Percent 2 2 2" xfId="10"/>
    <cellStyle name="Percent 3 2" xfId="14"/>
    <cellStyle name="Percent 3 2 2" xfId="21"/>
  </cellStyles>
  <dxfs count="71">
    <dxf>
      <font>
        <b val="0"/>
        <i val="0"/>
        <strike val="0"/>
        <condense val="0"/>
        <extend val="0"/>
        <outline val="0"/>
        <shadow val="0"/>
        <u val="none"/>
        <vertAlign val="baseline"/>
        <sz val="12"/>
        <color auto="1"/>
        <name val="Calibri"/>
        <scheme val="minor"/>
      </font>
      <numFmt numFmtId="165" formatCode="#,##0\ \ ;[Red]\(#,##0\)\ "/>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2"/>
        <color auto="1"/>
        <name val="Arial"/>
        <scheme val="none"/>
      </font>
      <numFmt numFmtId="165" formatCode="#,##0\ \ ;[Red]\(#,##0\)\ "/>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scheme val="minor"/>
      </font>
      <numFmt numFmtId="165" formatCode="#,##0\ \ ;[Red]\(#,##0\)\ "/>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2"/>
        <color auto="1"/>
        <name val="Arial"/>
        <scheme val="none"/>
      </font>
      <numFmt numFmtId="165" formatCode="#,##0\ \ ;[Red]\(#,##0\)\ "/>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fill>
        <patternFill patternType="solid">
          <fgColor indexed="64"/>
          <bgColor theme="0"/>
        </patternFill>
      </fill>
      <border diagonalUp="0" diagonalDown="0" outline="0">
        <left style="thin">
          <color indexed="64"/>
        </left>
        <right style="thin">
          <color indexed="64"/>
        </right>
        <top style="thin">
          <color indexed="64"/>
        </top>
        <bottom/>
      </border>
    </dxf>
    <dxf>
      <font>
        <strike val="0"/>
        <outline val="0"/>
        <shadow val="0"/>
        <u val="none"/>
        <vertAlign val="baseline"/>
        <sz val="12"/>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fill>
        <patternFill patternType="solid">
          <fgColor indexed="64"/>
          <bgColor theme="0"/>
        </patternFill>
      </fill>
      <border diagonalUp="0" diagonalDown="0" outline="0">
        <left style="thin">
          <color indexed="64"/>
        </left>
        <right style="thin">
          <color indexed="64"/>
        </right>
        <top style="thin">
          <color indexed="64"/>
        </top>
        <bottom/>
      </border>
    </dxf>
    <dxf>
      <font>
        <strike val="0"/>
        <outline val="0"/>
        <shadow val="0"/>
        <u val="none"/>
        <vertAlign val="baseline"/>
        <sz val="12"/>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fill>
        <patternFill patternType="solid">
          <fgColor indexed="64"/>
          <bgColor theme="0"/>
        </patternFill>
      </fill>
      <border diagonalUp="0" diagonalDown="0" outline="0">
        <left style="thin">
          <color indexed="64"/>
        </left>
        <right style="thin">
          <color indexed="64"/>
        </right>
        <top style="thin">
          <color indexed="64"/>
        </top>
        <bottom/>
      </border>
    </dxf>
    <dxf>
      <font>
        <strike val="0"/>
        <outline val="0"/>
        <shadow val="0"/>
        <u val="none"/>
        <vertAlign val="baseline"/>
        <sz val="12"/>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fill>
        <patternFill patternType="solid">
          <fgColor indexed="64"/>
          <bgColor theme="0"/>
        </patternFill>
      </fill>
      <border diagonalUp="0" diagonalDown="0" outline="0">
        <left style="thin">
          <color indexed="64"/>
        </left>
        <right style="thin">
          <color indexed="64"/>
        </right>
        <top style="thin">
          <color indexed="64"/>
        </top>
        <bottom/>
      </border>
    </dxf>
    <dxf>
      <font>
        <strike val="0"/>
        <outline val="0"/>
        <shadow val="0"/>
        <u val="none"/>
        <vertAlign val="baseline"/>
        <sz val="12"/>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fill>
        <patternFill patternType="solid">
          <fgColor indexed="64"/>
          <bgColor theme="0"/>
        </patternFill>
      </fill>
      <border diagonalUp="0" diagonalDown="0" outline="0">
        <left style="thin">
          <color indexed="64"/>
        </left>
        <right style="thin">
          <color indexed="64"/>
        </right>
        <top style="thin">
          <color indexed="64"/>
        </top>
        <bottom/>
      </border>
    </dxf>
    <dxf>
      <font>
        <strike val="0"/>
        <outline val="0"/>
        <shadow val="0"/>
        <u val="none"/>
        <vertAlign val="baseline"/>
        <sz val="12"/>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fill>
        <patternFill patternType="solid">
          <fgColor indexed="64"/>
          <bgColor theme="0"/>
        </patternFill>
      </fill>
      <border diagonalUp="0" diagonalDown="0" outline="0">
        <left style="thin">
          <color indexed="64"/>
        </left>
        <right style="thin">
          <color indexed="64"/>
        </right>
        <top style="thin">
          <color indexed="64"/>
        </top>
        <bottom/>
      </border>
    </dxf>
    <dxf>
      <font>
        <strike val="0"/>
        <outline val="0"/>
        <shadow val="0"/>
        <u val="none"/>
        <vertAlign val="baseline"/>
        <sz val="12"/>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fill>
        <patternFill patternType="solid">
          <fgColor indexed="64"/>
          <bgColor theme="0"/>
        </patternFill>
      </fill>
      <border diagonalUp="0" diagonalDown="0" outline="0">
        <left style="thin">
          <color indexed="64"/>
        </left>
        <right style="thin">
          <color indexed="64"/>
        </right>
        <top style="thin">
          <color indexed="64"/>
        </top>
        <bottom/>
      </border>
    </dxf>
    <dxf>
      <font>
        <strike val="0"/>
        <outline val="0"/>
        <shadow val="0"/>
        <u val="none"/>
        <vertAlign val="baseline"/>
        <sz val="12"/>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fill>
        <patternFill patternType="solid">
          <fgColor indexed="64"/>
          <bgColor theme="0"/>
        </patternFill>
      </fill>
      <border diagonalUp="0" diagonalDown="0" outline="0">
        <left style="thin">
          <color indexed="64"/>
        </left>
        <right style="thin">
          <color indexed="64"/>
        </right>
        <top style="thin">
          <color indexed="64"/>
        </top>
        <bottom/>
      </border>
    </dxf>
    <dxf>
      <font>
        <strike val="0"/>
        <outline val="0"/>
        <shadow val="0"/>
        <u val="none"/>
        <vertAlign val="baseline"/>
        <sz val="12"/>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fill>
        <patternFill patternType="solid">
          <fgColor indexed="64"/>
          <bgColor theme="0"/>
        </patternFill>
      </fill>
      <border diagonalUp="0" diagonalDown="0" outline="0">
        <left style="thin">
          <color indexed="64"/>
        </left>
        <right style="thin">
          <color indexed="64"/>
        </right>
        <top style="thin">
          <color indexed="64"/>
        </top>
        <bottom/>
      </border>
    </dxf>
    <dxf>
      <font>
        <strike val="0"/>
        <outline val="0"/>
        <shadow val="0"/>
        <u val="none"/>
        <vertAlign val="baseline"/>
        <sz val="12"/>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numFmt numFmtId="169" formatCode="_-* #,##0_-;\-* #,##0_-;_-* &quot;-&quot;??_-;_-@_-"/>
      <fill>
        <patternFill patternType="solid">
          <fgColor indexed="64"/>
          <bgColor theme="0"/>
        </patternFill>
      </fill>
      <border diagonalUp="0" diagonalDown="0" outline="0">
        <left style="thin">
          <color indexed="64"/>
        </left>
        <right style="thin">
          <color indexed="64"/>
        </right>
        <top style="thin">
          <color indexed="64"/>
        </top>
        <bottom/>
      </border>
    </dxf>
    <dxf>
      <font>
        <strike val="0"/>
        <outline val="0"/>
        <shadow val="0"/>
        <u val="none"/>
        <vertAlign val="baseline"/>
        <sz val="12"/>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numFmt numFmtId="169" formatCode="_-* #,##0_-;\-* #,##0_-;_-* &quot;-&quot;??_-;_-@_-"/>
      <fill>
        <patternFill patternType="solid">
          <fgColor indexed="64"/>
          <bgColor theme="0"/>
        </patternFill>
      </fill>
      <border diagonalUp="0" diagonalDown="0" outline="0">
        <left style="thin">
          <color indexed="64"/>
        </left>
        <right style="thin">
          <color indexed="64"/>
        </right>
        <top style="thin">
          <color indexed="64"/>
        </top>
        <bottom/>
      </border>
    </dxf>
    <dxf>
      <font>
        <strike val="0"/>
        <outline val="0"/>
        <shadow val="0"/>
        <u val="none"/>
        <vertAlign val="baseline"/>
        <sz val="12"/>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fill>
        <patternFill patternType="solid">
          <fgColor indexed="64"/>
          <bgColor theme="0"/>
        </patternFill>
      </fill>
      <border diagonalUp="0" diagonalDown="0" outline="0">
        <left style="thin">
          <color indexed="64"/>
        </left>
        <right style="thin">
          <color indexed="64"/>
        </right>
        <top style="thin">
          <color indexed="64"/>
        </top>
        <bottom/>
      </border>
    </dxf>
    <dxf>
      <font>
        <strike val="0"/>
        <outline val="0"/>
        <shadow val="0"/>
        <u val="none"/>
        <vertAlign val="baseline"/>
        <sz val="12"/>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fill>
        <patternFill patternType="solid">
          <fgColor indexed="64"/>
          <bgColor theme="0"/>
        </patternFill>
      </fill>
      <border diagonalUp="0" diagonalDown="0" outline="0">
        <left style="thin">
          <color indexed="64"/>
        </left>
        <right style="thin">
          <color indexed="64"/>
        </right>
        <top style="thin">
          <color indexed="64"/>
        </top>
        <bottom/>
      </border>
    </dxf>
    <dxf>
      <font>
        <strike val="0"/>
        <outline val="0"/>
        <shadow val="0"/>
        <u val="none"/>
        <vertAlign val="baseline"/>
        <sz val="12"/>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fill>
        <patternFill patternType="solid">
          <fgColor indexed="64"/>
          <bgColor theme="0"/>
        </patternFill>
      </fill>
      <border diagonalUp="0" diagonalDown="0" outline="0">
        <left style="thin">
          <color indexed="64"/>
        </left>
        <right style="thin">
          <color indexed="64"/>
        </right>
        <top style="thin">
          <color indexed="64"/>
        </top>
        <bottom/>
      </border>
    </dxf>
    <dxf>
      <font>
        <strike val="0"/>
        <outline val="0"/>
        <shadow val="0"/>
        <u val="none"/>
        <vertAlign val="baseline"/>
        <sz val="12"/>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fill>
        <patternFill patternType="solid">
          <fgColor indexed="64"/>
          <bgColor theme="0"/>
        </patternFill>
      </fill>
      <border diagonalUp="0" diagonalDown="0" outline="0">
        <left/>
        <right style="thin">
          <color indexed="64"/>
        </right>
        <top style="thin">
          <color indexed="64"/>
        </top>
        <bottom/>
      </border>
    </dxf>
    <dxf>
      <font>
        <strike val="0"/>
        <outline val="0"/>
        <shadow val="0"/>
        <u val="none"/>
        <vertAlign val="baseline"/>
        <sz val="12"/>
        <name val="Arial"/>
        <scheme val="none"/>
      </font>
      <fill>
        <patternFill>
          <fgColor indexed="64"/>
          <bgColor theme="0"/>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2"/>
        <name val="Arial"/>
        <scheme val="none"/>
      </font>
      <fill>
        <patternFill>
          <fgColor indexed="64"/>
          <bgColor theme="0"/>
        </patternFill>
      </fill>
    </dxf>
    <dxf>
      <border>
        <bottom style="thin">
          <color indexed="64"/>
        </bottom>
      </border>
    </dxf>
    <dxf>
      <font>
        <strike val="0"/>
        <outline val="0"/>
        <shadow val="0"/>
        <u val="none"/>
        <vertAlign val="baseline"/>
        <name val="Arial"/>
        <scheme val="none"/>
      </font>
      <border diagonalUp="0" diagonalDown="0" outline="0">
        <left style="thin">
          <color indexed="64"/>
        </left>
        <right style="thin">
          <color indexed="64"/>
        </right>
        <top/>
        <bottom/>
      </border>
    </dxf>
    <dxf>
      <font>
        <strike val="0"/>
        <outline val="0"/>
        <shadow val="0"/>
        <u val="none"/>
        <vertAlign val="baseline"/>
        <sz val="12"/>
        <color auto="1"/>
        <name val="Arial"/>
        <scheme val="none"/>
      </font>
      <numFmt numFmtId="165" formatCode="#,##0\ \ ;[Red]\(#,##0\)\ "/>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Arial"/>
        <scheme val="none"/>
      </font>
      <numFmt numFmtId="165" formatCode="#,##0\ \ ;[Red]\(#,##0\)\ "/>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border diagonalUp="0" diagonalDown="0" outline="0">
        <left/>
        <right style="thin">
          <color indexed="64"/>
        </right>
        <top style="thin">
          <color indexed="64"/>
        </top>
        <bottom style="thin">
          <color indexed="64"/>
        </bottom>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name val="Arial"/>
        <scheme val="none"/>
      </font>
    </dxf>
    <dxf>
      <border>
        <bottom style="thin">
          <color indexed="64"/>
        </bottom>
      </border>
    </dxf>
    <dxf>
      <font>
        <strike val="0"/>
        <outline val="0"/>
        <shadow val="0"/>
        <u val="none"/>
        <vertAlign val="baseline"/>
        <sz val="12"/>
        <color auto="1"/>
        <name val="Arial"/>
        <scheme val="none"/>
      </font>
      <alignment vertical="center" textRotation="0" wrapText="1" justifyLastLine="0" shrinkToFit="0" readingOrder="0"/>
      <border diagonalUp="0" diagonalDown="0" outline="0">
        <left style="thin">
          <color indexed="64"/>
        </left>
        <right style="thin">
          <color indexed="64"/>
        </right>
        <top/>
        <bottom/>
      </border>
    </dxf>
    <dxf>
      <numFmt numFmtId="0" formatCode="General"/>
    </dxf>
    <dxf>
      <numFmt numFmtId="0" formatCode="General"/>
    </dxf>
    <dxf>
      <numFmt numFmtId="0" formatCode="General"/>
    </dxf>
    <dxf>
      <numFmt numFmtId="0" formatCode="General"/>
    </dxf>
    <dxf>
      <numFmt numFmtId="0" formatCode="General"/>
    </dxf>
    <dxf>
      <fill>
        <patternFill patternType="none">
          <fgColor indexed="64"/>
          <bgColor indexed="65"/>
        </patternFill>
      </fill>
    </dxf>
    <dxf>
      <fill>
        <patternFill patternType="none">
          <fgColor indexed="64"/>
          <bgColor indexed="65"/>
        </patternFill>
      </fill>
    </dxf>
    <dxf>
      <numFmt numFmtId="0" formatCode="General"/>
      <fill>
        <patternFill patternType="none">
          <fgColor indexed="64"/>
          <bgColor indexed="65"/>
        </patternFill>
      </fill>
    </dxf>
    <dxf>
      <fill>
        <patternFill patternType="none">
          <fgColor indexed="64"/>
          <bgColor auto="1"/>
        </patternFill>
      </fill>
    </dxf>
    <dxf>
      <alignment horizontal="lef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externalLink" Target="externalLinks/externalLink14.xml"/><Relationship Id="rId39" Type="http://schemas.openxmlformats.org/officeDocument/2006/relationships/externalLink" Target="externalLinks/externalLink27.xml"/><Relationship Id="rId21" Type="http://schemas.openxmlformats.org/officeDocument/2006/relationships/externalLink" Target="externalLinks/externalLink9.xml"/><Relationship Id="rId34" Type="http://schemas.openxmlformats.org/officeDocument/2006/relationships/externalLink" Target="externalLinks/externalLink22.xml"/><Relationship Id="rId42" Type="http://schemas.openxmlformats.org/officeDocument/2006/relationships/externalLink" Target="externalLinks/externalLink30.xml"/><Relationship Id="rId47" Type="http://schemas.openxmlformats.org/officeDocument/2006/relationships/externalLink" Target="externalLinks/externalLink35.xml"/><Relationship Id="rId50" Type="http://schemas.openxmlformats.org/officeDocument/2006/relationships/styles" Target="styles.xml"/><Relationship Id="rId55" Type="http://schemas.openxmlformats.org/officeDocument/2006/relationships/customXml" Target="../customXml/item2.xml"/><Relationship Id="rId63" Type="http://schemas.openxmlformats.org/officeDocument/2006/relationships/customXml" Target="../customXml/item10.xml"/><Relationship Id="rId68" Type="http://schemas.openxmlformats.org/officeDocument/2006/relationships/customXml" Target="../customXml/item15.xml"/><Relationship Id="rId76" Type="http://schemas.openxmlformats.org/officeDocument/2006/relationships/customXml" Target="../customXml/item23.xml"/><Relationship Id="rId7" Type="http://schemas.openxmlformats.org/officeDocument/2006/relationships/worksheet" Target="worksheets/sheet7.xml"/><Relationship Id="rId71" Type="http://schemas.openxmlformats.org/officeDocument/2006/relationships/customXml" Target="../customXml/item18.xml"/><Relationship Id="rId2" Type="http://schemas.openxmlformats.org/officeDocument/2006/relationships/worksheet" Target="worksheets/sheet2.xml"/><Relationship Id="rId16" Type="http://schemas.openxmlformats.org/officeDocument/2006/relationships/externalLink" Target="externalLinks/externalLink4.xml"/><Relationship Id="rId29" Type="http://schemas.openxmlformats.org/officeDocument/2006/relationships/externalLink" Target="externalLinks/externalLink17.xml"/><Relationship Id="rId11" Type="http://schemas.openxmlformats.org/officeDocument/2006/relationships/worksheet" Target="worksheets/sheet11.xml"/><Relationship Id="rId24" Type="http://schemas.openxmlformats.org/officeDocument/2006/relationships/externalLink" Target="externalLinks/externalLink12.xml"/><Relationship Id="rId32" Type="http://schemas.openxmlformats.org/officeDocument/2006/relationships/externalLink" Target="externalLinks/externalLink20.xml"/><Relationship Id="rId37" Type="http://schemas.openxmlformats.org/officeDocument/2006/relationships/externalLink" Target="externalLinks/externalLink25.xml"/><Relationship Id="rId40" Type="http://schemas.openxmlformats.org/officeDocument/2006/relationships/externalLink" Target="externalLinks/externalLink28.xml"/><Relationship Id="rId45" Type="http://schemas.openxmlformats.org/officeDocument/2006/relationships/externalLink" Target="externalLinks/externalLink33.xml"/><Relationship Id="rId53" Type="http://schemas.openxmlformats.org/officeDocument/2006/relationships/calcChain" Target="calcChain.xml"/><Relationship Id="rId58" Type="http://schemas.openxmlformats.org/officeDocument/2006/relationships/customXml" Target="../customXml/item5.xml"/><Relationship Id="rId66" Type="http://schemas.openxmlformats.org/officeDocument/2006/relationships/customXml" Target="../customXml/item13.xml"/><Relationship Id="rId74" Type="http://schemas.openxmlformats.org/officeDocument/2006/relationships/customXml" Target="../customXml/item21.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externalLink" Target="externalLinks/externalLink16.xml"/><Relationship Id="rId36" Type="http://schemas.openxmlformats.org/officeDocument/2006/relationships/externalLink" Target="externalLinks/externalLink24.xml"/><Relationship Id="rId49" Type="http://schemas.openxmlformats.org/officeDocument/2006/relationships/connections" Target="connections.xml"/><Relationship Id="rId57" Type="http://schemas.openxmlformats.org/officeDocument/2006/relationships/customXml" Target="../customXml/item4.xml"/><Relationship Id="rId61" Type="http://schemas.openxmlformats.org/officeDocument/2006/relationships/customXml" Target="../customXml/item8.xml"/><Relationship Id="rId10" Type="http://schemas.openxmlformats.org/officeDocument/2006/relationships/worksheet" Target="worksheets/sheet10.xml"/><Relationship Id="rId19" Type="http://schemas.openxmlformats.org/officeDocument/2006/relationships/externalLink" Target="externalLinks/externalLink7.xml"/><Relationship Id="rId31" Type="http://schemas.openxmlformats.org/officeDocument/2006/relationships/externalLink" Target="externalLinks/externalLink19.xml"/><Relationship Id="rId44" Type="http://schemas.openxmlformats.org/officeDocument/2006/relationships/externalLink" Target="externalLinks/externalLink32.xml"/><Relationship Id="rId52" Type="http://schemas.openxmlformats.org/officeDocument/2006/relationships/powerPivotData" Target="model/item.data"/><Relationship Id="rId60" Type="http://schemas.openxmlformats.org/officeDocument/2006/relationships/customXml" Target="../customXml/item7.xml"/><Relationship Id="rId65" Type="http://schemas.openxmlformats.org/officeDocument/2006/relationships/customXml" Target="../customXml/item12.xml"/><Relationship Id="rId73" Type="http://schemas.openxmlformats.org/officeDocument/2006/relationships/customXml" Target="../customXml/item2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externalLink" Target="externalLinks/externalLink15.xml"/><Relationship Id="rId30" Type="http://schemas.openxmlformats.org/officeDocument/2006/relationships/externalLink" Target="externalLinks/externalLink18.xml"/><Relationship Id="rId35" Type="http://schemas.openxmlformats.org/officeDocument/2006/relationships/externalLink" Target="externalLinks/externalLink23.xml"/><Relationship Id="rId43" Type="http://schemas.openxmlformats.org/officeDocument/2006/relationships/externalLink" Target="externalLinks/externalLink31.xml"/><Relationship Id="rId48" Type="http://schemas.openxmlformats.org/officeDocument/2006/relationships/theme" Target="theme/theme1.xml"/><Relationship Id="rId56" Type="http://schemas.openxmlformats.org/officeDocument/2006/relationships/customXml" Target="../customXml/item3.xml"/><Relationship Id="rId64" Type="http://schemas.openxmlformats.org/officeDocument/2006/relationships/customXml" Target="../customXml/item11.xml"/><Relationship Id="rId69" Type="http://schemas.openxmlformats.org/officeDocument/2006/relationships/customXml" Target="../customXml/item16.xml"/><Relationship Id="rId8" Type="http://schemas.openxmlformats.org/officeDocument/2006/relationships/worksheet" Target="worksheets/sheet8.xml"/><Relationship Id="rId51" Type="http://schemas.openxmlformats.org/officeDocument/2006/relationships/sharedStrings" Target="sharedStrings.xml"/><Relationship Id="rId72" Type="http://schemas.openxmlformats.org/officeDocument/2006/relationships/customXml" Target="../customXml/item19.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externalLink" Target="externalLinks/externalLink13.xml"/><Relationship Id="rId33" Type="http://schemas.openxmlformats.org/officeDocument/2006/relationships/externalLink" Target="externalLinks/externalLink21.xml"/><Relationship Id="rId38" Type="http://schemas.openxmlformats.org/officeDocument/2006/relationships/externalLink" Target="externalLinks/externalLink26.xml"/><Relationship Id="rId46" Type="http://schemas.openxmlformats.org/officeDocument/2006/relationships/externalLink" Target="externalLinks/externalLink34.xml"/><Relationship Id="rId59" Type="http://schemas.openxmlformats.org/officeDocument/2006/relationships/customXml" Target="../customXml/item6.xml"/><Relationship Id="rId67" Type="http://schemas.openxmlformats.org/officeDocument/2006/relationships/customXml" Target="../customXml/item14.xml"/><Relationship Id="rId20" Type="http://schemas.openxmlformats.org/officeDocument/2006/relationships/externalLink" Target="externalLinks/externalLink8.xml"/><Relationship Id="rId41" Type="http://schemas.openxmlformats.org/officeDocument/2006/relationships/externalLink" Target="externalLinks/externalLink29.xml"/><Relationship Id="rId54" Type="http://schemas.openxmlformats.org/officeDocument/2006/relationships/customXml" Target="../customXml/item1.xml"/><Relationship Id="rId62" Type="http://schemas.openxmlformats.org/officeDocument/2006/relationships/customXml" Target="../customXml/item9.xml"/><Relationship Id="rId70" Type="http://schemas.openxmlformats.org/officeDocument/2006/relationships/customXml" Target="../customXml/item17.xml"/><Relationship Id="rId75" Type="http://schemas.openxmlformats.org/officeDocument/2006/relationships/customXml" Target="../customXml/item22.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2</xdr:col>
      <xdr:colOff>64770</xdr:colOff>
      <xdr:row>5</xdr:row>
      <xdr:rowOff>179070</xdr:rowOff>
    </xdr:from>
    <xdr:to>
      <xdr:col>2</xdr:col>
      <xdr:colOff>604770</xdr:colOff>
      <xdr:row>8</xdr:row>
      <xdr:rowOff>170430</xdr:rowOff>
    </xdr:to>
    <xdr:pic>
      <xdr:nvPicPr>
        <xdr:cNvPr id="2" name="Picture 1" descr="picture of a building" title="picture"/>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962370" y="7170420"/>
          <a:ext cx="540000" cy="540000"/>
        </a:xfrm>
        <a:prstGeom prst="rect">
          <a:avLst/>
        </a:prstGeom>
      </xdr:spPr>
    </xdr:pic>
    <xdr:clientData/>
  </xdr:twoCellAnchor>
  <xdr:twoCellAnchor>
    <xdr:from>
      <xdr:col>1</xdr:col>
      <xdr:colOff>114300</xdr:colOff>
      <xdr:row>8</xdr:row>
      <xdr:rowOff>114300</xdr:rowOff>
    </xdr:from>
    <xdr:to>
      <xdr:col>3</xdr:col>
      <xdr:colOff>511629</xdr:colOff>
      <xdr:row>10</xdr:row>
      <xdr:rowOff>71705</xdr:rowOff>
    </xdr:to>
    <xdr:sp macro="" textlink="">
      <xdr:nvSpPr>
        <xdr:cNvPr id="3" name="TextBox 43"/>
        <xdr:cNvSpPr txBox="1"/>
      </xdr:nvSpPr>
      <xdr:spPr>
        <a:xfrm>
          <a:off x="754380" y="1977390"/>
          <a:ext cx="1677489" cy="323165"/>
        </a:xfrm>
        <a:prstGeom prst="rect">
          <a:avLst/>
        </a:prstGeom>
        <a:noFill/>
      </xdr:spPr>
      <xdr:txBody>
        <a:bodyPr wrap="square" rtlCol="0">
          <a:noAutofit/>
        </a:bodyPr>
        <a:lstStyle>
          <a:defPPr>
            <a:defRPr lang="en-CA"/>
          </a:defPPr>
          <a:lvl1pPr algn="l" rtl="0" fontAlgn="base">
            <a:spcBef>
              <a:spcPct val="0"/>
            </a:spcBef>
            <a:spcAft>
              <a:spcPct val="0"/>
            </a:spcAft>
            <a:defRPr sz="2400" kern="1200">
              <a:solidFill>
                <a:schemeClr val="tx1"/>
              </a:solidFill>
              <a:latin typeface="Times New Roman" pitchFamily="18" charset="0"/>
              <a:ea typeface="+mn-ea"/>
              <a:cs typeface="+mn-cs"/>
            </a:defRPr>
          </a:lvl1pPr>
          <a:lvl2pPr marL="457200" algn="l" rtl="0" fontAlgn="base">
            <a:spcBef>
              <a:spcPct val="0"/>
            </a:spcBef>
            <a:spcAft>
              <a:spcPct val="0"/>
            </a:spcAft>
            <a:defRPr sz="2400" kern="1200">
              <a:solidFill>
                <a:schemeClr val="tx1"/>
              </a:solidFill>
              <a:latin typeface="Times New Roman" pitchFamily="18" charset="0"/>
              <a:ea typeface="+mn-ea"/>
              <a:cs typeface="+mn-cs"/>
            </a:defRPr>
          </a:lvl2pPr>
          <a:lvl3pPr marL="914400" algn="l" rtl="0" fontAlgn="base">
            <a:spcBef>
              <a:spcPct val="0"/>
            </a:spcBef>
            <a:spcAft>
              <a:spcPct val="0"/>
            </a:spcAft>
            <a:defRPr sz="2400" kern="1200">
              <a:solidFill>
                <a:schemeClr val="tx1"/>
              </a:solidFill>
              <a:latin typeface="Times New Roman" pitchFamily="18" charset="0"/>
              <a:ea typeface="+mn-ea"/>
              <a:cs typeface="+mn-cs"/>
            </a:defRPr>
          </a:lvl3pPr>
          <a:lvl4pPr marL="1371600" algn="l" rtl="0" fontAlgn="base">
            <a:spcBef>
              <a:spcPct val="0"/>
            </a:spcBef>
            <a:spcAft>
              <a:spcPct val="0"/>
            </a:spcAft>
            <a:defRPr sz="2400" kern="1200">
              <a:solidFill>
                <a:schemeClr val="tx1"/>
              </a:solidFill>
              <a:latin typeface="Times New Roman" pitchFamily="18" charset="0"/>
              <a:ea typeface="+mn-ea"/>
              <a:cs typeface="+mn-cs"/>
            </a:defRPr>
          </a:lvl4pPr>
          <a:lvl5pPr marL="1828800" algn="l" rtl="0" fontAlgn="base">
            <a:spcBef>
              <a:spcPct val="0"/>
            </a:spcBef>
            <a:spcAft>
              <a:spcPct val="0"/>
            </a:spcAft>
            <a:defRPr sz="2400" kern="1200">
              <a:solidFill>
                <a:schemeClr val="tx1"/>
              </a:solidFill>
              <a:latin typeface="Times New Roman" pitchFamily="18" charset="0"/>
              <a:ea typeface="+mn-ea"/>
              <a:cs typeface="+mn-cs"/>
            </a:defRPr>
          </a:lvl5pPr>
          <a:lvl6pPr marL="2286000" algn="l" defTabSz="914400" rtl="0" eaLnBrk="1" latinLnBrk="0" hangingPunct="1">
            <a:defRPr sz="2400" kern="1200">
              <a:solidFill>
                <a:schemeClr val="tx1"/>
              </a:solidFill>
              <a:latin typeface="Times New Roman" pitchFamily="18" charset="0"/>
              <a:ea typeface="+mn-ea"/>
              <a:cs typeface="+mn-cs"/>
            </a:defRPr>
          </a:lvl6pPr>
          <a:lvl7pPr marL="2743200" algn="l" defTabSz="914400" rtl="0" eaLnBrk="1" latinLnBrk="0" hangingPunct="1">
            <a:defRPr sz="2400" kern="1200">
              <a:solidFill>
                <a:schemeClr val="tx1"/>
              </a:solidFill>
              <a:latin typeface="Times New Roman" pitchFamily="18" charset="0"/>
              <a:ea typeface="+mn-ea"/>
              <a:cs typeface="+mn-cs"/>
            </a:defRPr>
          </a:lvl7pPr>
          <a:lvl8pPr marL="3200400" algn="l" defTabSz="914400" rtl="0" eaLnBrk="1" latinLnBrk="0" hangingPunct="1">
            <a:defRPr sz="2400" kern="1200">
              <a:solidFill>
                <a:schemeClr val="tx1"/>
              </a:solidFill>
              <a:latin typeface="Times New Roman" pitchFamily="18" charset="0"/>
              <a:ea typeface="+mn-ea"/>
              <a:cs typeface="+mn-cs"/>
            </a:defRPr>
          </a:lvl8pPr>
          <a:lvl9pPr marL="3657600" algn="l" defTabSz="914400" rtl="0" eaLnBrk="1" latinLnBrk="0" hangingPunct="1">
            <a:defRPr sz="2400" kern="1200">
              <a:solidFill>
                <a:schemeClr val="tx1"/>
              </a:solidFill>
              <a:latin typeface="Times New Roman" pitchFamily="18" charset="0"/>
              <a:ea typeface="+mn-ea"/>
              <a:cs typeface="+mn-cs"/>
            </a:defRPr>
          </a:lvl9pPr>
        </a:lstStyle>
        <a:p>
          <a:pPr algn="ctr"/>
          <a:r>
            <a:rPr lang="en-US" sz="1500" b="1">
              <a:latin typeface="Calibri" panose="020F0502020204030204" pitchFamily="34" charset="0"/>
              <a:cs typeface="Calibri" panose="020F0502020204030204" pitchFamily="34" charset="0"/>
            </a:rPr>
            <a:t>Facilities</a:t>
          </a:r>
        </a:p>
      </xdr:txBody>
    </xdr:sp>
    <xdr:clientData/>
  </xdr:twoCellAnchor>
  <xdr:twoCellAnchor>
    <xdr:from>
      <xdr:col>4</xdr:col>
      <xdr:colOff>597162</xdr:colOff>
      <xdr:row>5</xdr:row>
      <xdr:rowOff>167640</xdr:rowOff>
    </xdr:from>
    <xdr:to>
      <xdr:col>5</xdr:col>
      <xdr:colOff>506731</xdr:colOff>
      <xdr:row>9</xdr:row>
      <xdr:rowOff>49530</xdr:rowOff>
    </xdr:to>
    <xdr:pic>
      <xdr:nvPicPr>
        <xdr:cNvPr id="4" name="Picture 3" descr="picture of a computer screen" title="picture"/>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287242" y="7158990"/>
          <a:ext cx="549649" cy="613410"/>
        </a:xfrm>
        <a:prstGeom prst="rect">
          <a:avLst/>
        </a:prstGeom>
      </xdr:spPr>
    </xdr:pic>
    <xdr:clientData/>
  </xdr:twoCellAnchor>
  <xdr:twoCellAnchor>
    <xdr:from>
      <xdr:col>3</xdr:col>
      <xdr:colOff>495300</xdr:colOff>
      <xdr:row>8</xdr:row>
      <xdr:rowOff>179070</xdr:rowOff>
    </xdr:from>
    <xdr:to>
      <xdr:col>6</xdr:col>
      <xdr:colOff>565299</xdr:colOff>
      <xdr:row>11</xdr:row>
      <xdr:rowOff>184428</xdr:rowOff>
    </xdr:to>
    <xdr:sp macro="" textlink="">
      <xdr:nvSpPr>
        <xdr:cNvPr id="5" name="TextBox 45"/>
        <xdr:cNvSpPr txBox="1"/>
      </xdr:nvSpPr>
      <xdr:spPr>
        <a:xfrm>
          <a:off x="2415540" y="2042160"/>
          <a:ext cx="1990239" cy="553998"/>
        </a:xfrm>
        <a:prstGeom prst="rect">
          <a:avLst/>
        </a:prstGeom>
        <a:noFill/>
      </xdr:spPr>
      <xdr:txBody>
        <a:bodyPr wrap="square" rtlCol="0">
          <a:noAutofit/>
        </a:bodyPr>
        <a:lstStyle>
          <a:defPPr>
            <a:defRPr lang="en-CA"/>
          </a:defPPr>
          <a:lvl1pPr algn="l" rtl="0" fontAlgn="base">
            <a:spcBef>
              <a:spcPct val="0"/>
            </a:spcBef>
            <a:spcAft>
              <a:spcPct val="0"/>
            </a:spcAft>
            <a:defRPr sz="2400" kern="1200">
              <a:solidFill>
                <a:schemeClr val="tx1"/>
              </a:solidFill>
              <a:latin typeface="Times New Roman" pitchFamily="18" charset="0"/>
              <a:ea typeface="+mn-ea"/>
              <a:cs typeface="+mn-cs"/>
            </a:defRPr>
          </a:lvl1pPr>
          <a:lvl2pPr marL="457200" algn="l" rtl="0" fontAlgn="base">
            <a:spcBef>
              <a:spcPct val="0"/>
            </a:spcBef>
            <a:spcAft>
              <a:spcPct val="0"/>
            </a:spcAft>
            <a:defRPr sz="2400" kern="1200">
              <a:solidFill>
                <a:schemeClr val="tx1"/>
              </a:solidFill>
              <a:latin typeface="Times New Roman" pitchFamily="18" charset="0"/>
              <a:ea typeface="+mn-ea"/>
              <a:cs typeface="+mn-cs"/>
            </a:defRPr>
          </a:lvl2pPr>
          <a:lvl3pPr marL="914400" algn="l" rtl="0" fontAlgn="base">
            <a:spcBef>
              <a:spcPct val="0"/>
            </a:spcBef>
            <a:spcAft>
              <a:spcPct val="0"/>
            </a:spcAft>
            <a:defRPr sz="2400" kern="1200">
              <a:solidFill>
                <a:schemeClr val="tx1"/>
              </a:solidFill>
              <a:latin typeface="Times New Roman" pitchFamily="18" charset="0"/>
              <a:ea typeface="+mn-ea"/>
              <a:cs typeface="+mn-cs"/>
            </a:defRPr>
          </a:lvl3pPr>
          <a:lvl4pPr marL="1371600" algn="l" rtl="0" fontAlgn="base">
            <a:spcBef>
              <a:spcPct val="0"/>
            </a:spcBef>
            <a:spcAft>
              <a:spcPct val="0"/>
            </a:spcAft>
            <a:defRPr sz="2400" kern="1200">
              <a:solidFill>
                <a:schemeClr val="tx1"/>
              </a:solidFill>
              <a:latin typeface="Times New Roman" pitchFamily="18" charset="0"/>
              <a:ea typeface="+mn-ea"/>
              <a:cs typeface="+mn-cs"/>
            </a:defRPr>
          </a:lvl4pPr>
          <a:lvl5pPr marL="1828800" algn="l" rtl="0" fontAlgn="base">
            <a:spcBef>
              <a:spcPct val="0"/>
            </a:spcBef>
            <a:spcAft>
              <a:spcPct val="0"/>
            </a:spcAft>
            <a:defRPr sz="2400" kern="1200">
              <a:solidFill>
                <a:schemeClr val="tx1"/>
              </a:solidFill>
              <a:latin typeface="Times New Roman" pitchFamily="18" charset="0"/>
              <a:ea typeface="+mn-ea"/>
              <a:cs typeface="+mn-cs"/>
            </a:defRPr>
          </a:lvl5pPr>
          <a:lvl6pPr marL="2286000" algn="l" defTabSz="914400" rtl="0" eaLnBrk="1" latinLnBrk="0" hangingPunct="1">
            <a:defRPr sz="2400" kern="1200">
              <a:solidFill>
                <a:schemeClr val="tx1"/>
              </a:solidFill>
              <a:latin typeface="Times New Roman" pitchFamily="18" charset="0"/>
              <a:ea typeface="+mn-ea"/>
              <a:cs typeface="+mn-cs"/>
            </a:defRPr>
          </a:lvl6pPr>
          <a:lvl7pPr marL="2743200" algn="l" defTabSz="914400" rtl="0" eaLnBrk="1" latinLnBrk="0" hangingPunct="1">
            <a:defRPr sz="2400" kern="1200">
              <a:solidFill>
                <a:schemeClr val="tx1"/>
              </a:solidFill>
              <a:latin typeface="Times New Roman" pitchFamily="18" charset="0"/>
              <a:ea typeface="+mn-ea"/>
              <a:cs typeface="+mn-cs"/>
            </a:defRPr>
          </a:lvl7pPr>
          <a:lvl8pPr marL="3200400" algn="l" defTabSz="914400" rtl="0" eaLnBrk="1" latinLnBrk="0" hangingPunct="1">
            <a:defRPr sz="2400" kern="1200">
              <a:solidFill>
                <a:schemeClr val="tx1"/>
              </a:solidFill>
              <a:latin typeface="Times New Roman" pitchFamily="18" charset="0"/>
              <a:ea typeface="+mn-ea"/>
              <a:cs typeface="+mn-cs"/>
            </a:defRPr>
          </a:lvl8pPr>
          <a:lvl9pPr marL="3657600" algn="l" defTabSz="914400" rtl="0" eaLnBrk="1" latinLnBrk="0" hangingPunct="1">
            <a:defRPr sz="2400" kern="1200">
              <a:solidFill>
                <a:schemeClr val="tx1"/>
              </a:solidFill>
              <a:latin typeface="Times New Roman" pitchFamily="18" charset="0"/>
              <a:ea typeface="+mn-ea"/>
              <a:cs typeface="+mn-cs"/>
            </a:defRPr>
          </a:lvl9pPr>
        </a:lstStyle>
        <a:p>
          <a:pPr algn="ctr"/>
          <a:r>
            <a:rPr lang="en-US" sz="1500" b="1">
              <a:latin typeface="Calibri" panose="020F0502020204030204" pitchFamily="34" charset="0"/>
              <a:cs typeface="Calibri" panose="020F0502020204030204" pitchFamily="34" charset="0"/>
            </a:rPr>
            <a:t>Information technology</a:t>
          </a:r>
        </a:p>
      </xdr:txBody>
    </xdr:sp>
    <xdr:clientData/>
  </xdr:twoCellAnchor>
  <xdr:twoCellAnchor>
    <xdr:from>
      <xdr:col>8</xdr:col>
      <xdr:colOff>0</xdr:colOff>
      <xdr:row>6</xdr:row>
      <xdr:rowOff>0</xdr:rowOff>
    </xdr:from>
    <xdr:to>
      <xdr:col>8</xdr:col>
      <xdr:colOff>622948</xdr:colOff>
      <xdr:row>9</xdr:row>
      <xdr:rowOff>121427</xdr:rowOff>
    </xdr:to>
    <xdr:pic>
      <xdr:nvPicPr>
        <xdr:cNvPr id="6" name="Picture 5" descr="picture of a police vehicle" title="picture"/>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1473160" y="7174230"/>
          <a:ext cx="622948" cy="670067"/>
        </a:xfrm>
        <a:prstGeom prst="rect">
          <a:avLst/>
        </a:prstGeom>
      </xdr:spPr>
    </xdr:pic>
    <xdr:clientData/>
  </xdr:twoCellAnchor>
  <xdr:twoCellAnchor>
    <xdr:from>
      <xdr:col>7</xdr:col>
      <xdr:colOff>381001</xdr:colOff>
      <xdr:row>9</xdr:row>
      <xdr:rowOff>7620</xdr:rowOff>
    </xdr:from>
    <xdr:to>
      <xdr:col>9</xdr:col>
      <xdr:colOff>285751</xdr:colOff>
      <xdr:row>10</xdr:row>
      <xdr:rowOff>121235</xdr:rowOff>
    </xdr:to>
    <xdr:sp macro="" textlink="">
      <xdr:nvSpPr>
        <xdr:cNvPr id="7" name="TextBox 47"/>
        <xdr:cNvSpPr txBox="1"/>
      </xdr:nvSpPr>
      <xdr:spPr>
        <a:xfrm>
          <a:off x="4861561" y="2053590"/>
          <a:ext cx="1184910" cy="296495"/>
        </a:xfrm>
        <a:prstGeom prst="rect">
          <a:avLst/>
        </a:prstGeom>
        <a:noFill/>
      </xdr:spPr>
      <xdr:txBody>
        <a:bodyPr wrap="square" rtlCol="0">
          <a:noAutofit/>
        </a:bodyPr>
        <a:lstStyle>
          <a:defPPr>
            <a:defRPr lang="en-CA"/>
          </a:defPPr>
          <a:lvl1pPr algn="l" rtl="0" fontAlgn="base">
            <a:spcBef>
              <a:spcPct val="0"/>
            </a:spcBef>
            <a:spcAft>
              <a:spcPct val="0"/>
            </a:spcAft>
            <a:defRPr sz="2400" kern="1200">
              <a:solidFill>
                <a:schemeClr val="tx1"/>
              </a:solidFill>
              <a:latin typeface="Times New Roman" pitchFamily="18" charset="0"/>
              <a:ea typeface="+mn-ea"/>
              <a:cs typeface="+mn-cs"/>
            </a:defRPr>
          </a:lvl1pPr>
          <a:lvl2pPr marL="457200" algn="l" rtl="0" fontAlgn="base">
            <a:spcBef>
              <a:spcPct val="0"/>
            </a:spcBef>
            <a:spcAft>
              <a:spcPct val="0"/>
            </a:spcAft>
            <a:defRPr sz="2400" kern="1200">
              <a:solidFill>
                <a:schemeClr val="tx1"/>
              </a:solidFill>
              <a:latin typeface="Times New Roman" pitchFamily="18" charset="0"/>
              <a:ea typeface="+mn-ea"/>
              <a:cs typeface="+mn-cs"/>
            </a:defRPr>
          </a:lvl2pPr>
          <a:lvl3pPr marL="914400" algn="l" rtl="0" fontAlgn="base">
            <a:spcBef>
              <a:spcPct val="0"/>
            </a:spcBef>
            <a:spcAft>
              <a:spcPct val="0"/>
            </a:spcAft>
            <a:defRPr sz="2400" kern="1200">
              <a:solidFill>
                <a:schemeClr val="tx1"/>
              </a:solidFill>
              <a:latin typeface="Times New Roman" pitchFamily="18" charset="0"/>
              <a:ea typeface="+mn-ea"/>
              <a:cs typeface="+mn-cs"/>
            </a:defRPr>
          </a:lvl3pPr>
          <a:lvl4pPr marL="1371600" algn="l" rtl="0" fontAlgn="base">
            <a:spcBef>
              <a:spcPct val="0"/>
            </a:spcBef>
            <a:spcAft>
              <a:spcPct val="0"/>
            </a:spcAft>
            <a:defRPr sz="2400" kern="1200">
              <a:solidFill>
                <a:schemeClr val="tx1"/>
              </a:solidFill>
              <a:latin typeface="Times New Roman" pitchFamily="18" charset="0"/>
              <a:ea typeface="+mn-ea"/>
              <a:cs typeface="+mn-cs"/>
            </a:defRPr>
          </a:lvl4pPr>
          <a:lvl5pPr marL="1828800" algn="l" rtl="0" fontAlgn="base">
            <a:spcBef>
              <a:spcPct val="0"/>
            </a:spcBef>
            <a:spcAft>
              <a:spcPct val="0"/>
            </a:spcAft>
            <a:defRPr sz="2400" kern="1200">
              <a:solidFill>
                <a:schemeClr val="tx1"/>
              </a:solidFill>
              <a:latin typeface="Times New Roman" pitchFamily="18" charset="0"/>
              <a:ea typeface="+mn-ea"/>
              <a:cs typeface="+mn-cs"/>
            </a:defRPr>
          </a:lvl5pPr>
          <a:lvl6pPr marL="2286000" algn="l" defTabSz="914400" rtl="0" eaLnBrk="1" latinLnBrk="0" hangingPunct="1">
            <a:defRPr sz="2400" kern="1200">
              <a:solidFill>
                <a:schemeClr val="tx1"/>
              </a:solidFill>
              <a:latin typeface="Times New Roman" pitchFamily="18" charset="0"/>
              <a:ea typeface="+mn-ea"/>
              <a:cs typeface="+mn-cs"/>
            </a:defRPr>
          </a:lvl6pPr>
          <a:lvl7pPr marL="2743200" algn="l" defTabSz="914400" rtl="0" eaLnBrk="1" latinLnBrk="0" hangingPunct="1">
            <a:defRPr sz="2400" kern="1200">
              <a:solidFill>
                <a:schemeClr val="tx1"/>
              </a:solidFill>
              <a:latin typeface="Times New Roman" pitchFamily="18" charset="0"/>
              <a:ea typeface="+mn-ea"/>
              <a:cs typeface="+mn-cs"/>
            </a:defRPr>
          </a:lvl7pPr>
          <a:lvl8pPr marL="3200400" algn="l" defTabSz="914400" rtl="0" eaLnBrk="1" latinLnBrk="0" hangingPunct="1">
            <a:defRPr sz="2400" kern="1200">
              <a:solidFill>
                <a:schemeClr val="tx1"/>
              </a:solidFill>
              <a:latin typeface="Times New Roman" pitchFamily="18" charset="0"/>
              <a:ea typeface="+mn-ea"/>
              <a:cs typeface="+mn-cs"/>
            </a:defRPr>
          </a:lvl8pPr>
          <a:lvl9pPr marL="3657600" algn="l" defTabSz="914400" rtl="0" eaLnBrk="1" latinLnBrk="0" hangingPunct="1">
            <a:defRPr sz="2400" kern="1200">
              <a:solidFill>
                <a:schemeClr val="tx1"/>
              </a:solidFill>
              <a:latin typeface="Times New Roman" pitchFamily="18" charset="0"/>
              <a:ea typeface="+mn-ea"/>
              <a:cs typeface="+mn-cs"/>
            </a:defRPr>
          </a:lvl9pPr>
        </a:lstStyle>
        <a:p>
          <a:pPr algn="ctr"/>
          <a:r>
            <a:rPr lang="en-US" sz="1500" b="1">
              <a:latin typeface="Calibri" panose="020F0502020204030204" pitchFamily="34" charset="0"/>
              <a:cs typeface="Calibri" panose="020F0502020204030204" pitchFamily="34" charset="0"/>
            </a:rPr>
            <a:t>Vehicles</a:t>
          </a:r>
        </a:p>
      </xdr:txBody>
    </xdr:sp>
    <xdr:clientData/>
  </xdr:twoCellAnchor>
  <xdr:twoCellAnchor>
    <xdr:from>
      <xdr:col>11</xdr:col>
      <xdr:colOff>64770</xdr:colOff>
      <xdr:row>6</xdr:row>
      <xdr:rowOff>83820</xdr:rowOff>
    </xdr:from>
    <xdr:to>
      <xdr:col>11</xdr:col>
      <xdr:colOff>566797</xdr:colOff>
      <xdr:row>9</xdr:row>
      <xdr:rowOff>75180</xdr:rowOff>
    </xdr:to>
    <xdr:pic>
      <xdr:nvPicPr>
        <xdr:cNvPr id="8" name="Picture 7" descr="picture of a bubble" title="picture"/>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2989540" y="7258050"/>
          <a:ext cx="502027" cy="540000"/>
        </a:xfrm>
        <a:prstGeom prst="rect">
          <a:avLst/>
        </a:prstGeom>
      </xdr:spPr>
    </xdr:pic>
    <xdr:clientData/>
  </xdr:twoCellAnchor>
  <xdr:twoCellAnchor>
    <xdr:from>
      <xdr:col>10</xdr:col>
      <xdr:colOff>19050</xdr:colOff>
      <xdr:row>8</xdr:row>
      <xdr:rowOff>118110</xdr:rowOff>
    </xdr:from>
    <xdr:to>
      <xdr:col>13</xdr:col>
      <xdr:colOff>38100</xdr:colOff>
      <xdr:row>10</xdr:row>
      <xdr:rowOff>75515</xdr:rowOff>
    </xdr:to>
    <xdr:sp macro="" textlink="">
      <xdr:nvSpPr>
        <xdr:cNvPr id="9" name="TextBox 49"/>
        <xdr:cNvSpPr txBox="1"/>
      </xdr:nvSpPr>
      <xdr:spPr>
        <a:xfrm>
          <a:off x="6419850" y="1981200"/>
          <a:ext cx="1939290" cy="323165"/>
        </a:xfrm>
        <a:prstGeom prst="rect">
          <a:avLst/>
        </a:prstGeom>
        <a:noFill/>
      </xdr:spPr>
      <xdr:txBody>
        <a:bodyPr wrap="square" rtlCol="0">
          <a:noAutofit/>
        </a:bodyPr>
        <a:lstStyle>
          <a:defPPr>
            <a:defRPr lang="en-CA"/>
          </a:defPPr>
          <a:lvl1pPr algn="l" rtl="0" fontAlgn="base">
            <a:spcBef>
              <a:spcPct val="0"/>
            </a:spcBef>
            <a:spcAft>
              <a:spcPct val="0"/>
            </a:spcAft>
            <a:defRPr sz="2400" kern="1200">
              <a:solidFill>
                <a:schemeClr val="tx1"/>
              </a:solidFill>
              <a:latin typeface="Times New Roman" pitchFamily="18" charset="0"/>
              <a:ea typeface="+mn-ea"/>
              <a:cs typeface="+mn-cs"/>
            </a:defRPr>
          </a:lvl1pPr>
          <a:lvl2pPr marL="457200" algn="l" rtl="0" fontAlgn="base">
            <a:spcBef>
              <a:spcPct val="0"/>
            </a:spcBef>
            <a:spcAft>
              <a:spcPct val="0"/>
            </a:spcAft>
            <a:defRPr sz="2400" kern="1200">
              <a:solidFill>
                <a:schemeClr val="tx1"/>
              </a:solidFill>
              <a:latin typeface="Times New Roman" pitchFamily="18" charset="0"/>
              <a:ea typeface="+mn-ea"/>
              <a:cs typeface="+mn-cs"/>
            </a:defRPr>
          </a:lvl2pPr>
          <a:lvl3pPr marL="914400" algn="l" rtl="0" fontAlgn="base">
            <a:spcBef>
              <a:spcPct val="0"/>
            </a:spcBef>
            <a:spcAft>
              <a:spcPct val="0"/>
            </a:spcAft>
            <a:defRPr sz="2400" kern="1200">
              <a:solidFill>
                <a:schemeClr val="tx1"/>
              </a:solidFill>
              <a:latin typeface="Times New Roman" pitchFamily="18" charset="0"/>
              <a:ea typeface="+mn-ea"/>
              <a:cs typeface="+mn-cs"/>
            </a:defRPr>
          </a:lvl3pPr>
          <a:lvl4pPr marL="1371600" algn="l" rtl="0" fontAlgn="base">
            <a:spcBef>
              <a:spcPct val="0"/>
            </a:spcBef>
            <a:spcAft>
              <a:spcPct val="0"/>
            </a:spcAft>
            <a:defRPr sz="2400" kern="1200">
              <a:solidFill>
                <a:schemeClr val="tx1"/>
              </a:solidFill>
              <a:latin typeface="Times New Roman" pitchFamily="18" charset="0"/>
              <a:ea typeface="+mn-ea"/>
              <a:cs typeface="+mn-cs"/>
            </a:defRPr>
          </a:lvl4pPr>
          <a:lvl5pPr marL="1828800" algn="l" rtl="0" fontAlgn="base">
            <a:spcBef>
              <a:spcPct val="0"/>
            </a:spcBef>
            <a:spcAft>
              <a:spcPct val="0"/>
            </a:spcAft>
            <a:defRPr sz="2400" kern="1200">
              <a:solidFill>
                <a:schemeClr val="tx1"/>
              </a:solidFill>
              <a:latin typeface="Times New Roman" pitchFamily="18" charset="0"/>
              <a:ea typeface="+mn-ea"/>
              <a:cs typeface="+mn-cs"/>
            </a:defRPr>
          </a:lvl5pPr>
          <a:lvl6pPr marL="2286000" algn="l" defTabSz="914400" rtl="0" eaLnBrk="1" latinLnBrk="0" hangingPunct="1">
            <a:defRPr sz="2400" kern="1200">
              <a:solidFill>
                <a:schemeClr val="tx1"/>
              </a:solidFill>
              <a:latin typeface="Times New Roman" pitchFamily="18" charset="0"/>
              <a:ea typeface="+mn-ea"/>
              <a:cs typeface="+mn-cs"/>
            </a:defRPr>
          </a:lvl6pPr>
          <a:lvl7pPr marL="2743200" algn="l" defTabSz="914400" rtl="0" eaLnBrk="1" latinLnBrk="0" hangingPunct="1">
            <a:defRPr sz="2400" kern="1200">
              <a:solidFill>
                <a:schemeClr val="tx1"/>
              </a:solidFill>
              <a:latin typeface="Times New Roman" pitchFamily="18" charset="0"/>
              <a:ea typeface="+mn-ea"/>
              <a:cs typeface="+mn-cs"/>
            </a:defRPr>
          </a:lvl7pPr>
          <a:lvl8pPr marL="3200400" algn="l" defTabSz="914400" rtl="0" eaLnBrk="1" latinLnBrk="0" hangingPunct="1">
            <a:defRPr sz="2400" kern="1200">
              <a:solidFill>
                <a:schemeClr val="tx1"/>
              </a:solidFill>
              <a:latin typeface="Times New Roman" pitchFamily="18" charset="0"/>
              <a:ea typeface="+mn-ea"/>
              <a:cs typeface="+mn-cs"/>
            </a:defRPr>
          </a:lvl8pPr>
          <a:lvl9pPr marL="3657600" algn="l" defTabSz="914400" rtl="0" eaLnBrk="1" latinLnBrk="0" hangingPunct="1">
            <a:defRPr sz="2400" kern="1200">
              <a:solidFill>
                <a:schemeClr val="tx1"/>
              </a:solidFill>
              <a:latin typeface="Times New Roman" pitchFamily="18" charset="0"/>
              <a:ea typeface="+mn-ea"/>
              <a:cs typeface="+mn-cs"/>
            </a:defRPr>
          </a:lvl9pPr>
        </a:lstStyle>
        <a:p>
          <a:pPr algn="ctr"/>
          <a:r>
            <a:rPr lang="en-US" sz="1500" b="1">
              <a:latin typeface="Calibri" panose="020F0502020204030204" pitchFamily="34" charset="0"/>
              <a:cs typeface="Calibri" panose="020F0502020204030204" pitchFamily="34" charset="0"/>
            </a:rPr>
            <a:t>Communication</a:t>
          </a:r>
        </a:p>
      </xdr:txBody>
    </xdr:sp>
    <xdr:clientData/>
  </xdr:twoCellAnchor>
  <xdr:twoCellAnchor>
    <xdr:from>
      <xdr:col>14</xdr:col>
      <xdr:colOff>45720</xdr:colOff>
      <xdr:row>6</xdr:row>
      <xdr:rowOff>49530</xdr:rowOff>
    </xdr:from>
    <xdr:to>
      <xdr:col>14</xdr:col>
      <xdr:colOff>547747</xdr:colOff>
      <xdr:row>9</xdr:row>
      <xdr:rowOff>40890</xdr:rowOff>
    </xdr:to>
    <xdr:pic>
      <xdr:nvPicPr>
        <xdr:cNvPr id="10" name="Picture 9" descr="picture of a wrench" title="picture"/>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4456390" y="7223760"/>
          <a:ext cx="502027" cy="540000"/>
        </a:xfrm>
        <a:prstGeom prst="rect">
          <a:avLst/>
        </a:prstGeom>
      </xdr:spPr>
    </xdr:pic>
    <xdr:clientData/>
  </xdr:twoCellAnchor>
  <xdr:twoCellAnchor>
    <xdr:from>
      <xdr:col>13</xdr:col>
      <xdr:colOff>26670</xdr:colOff>
      <xdr:row>8</xdr:row>
      <xdr:rowOff>167640</xdr:rowOff>
    </xdr:from>
    <xdr:to>
      <xdr:col>15</xdr:col>
      <xdr:colOff>510539</xdr:colOff>
      <xdr:row>10</xdr:row>
      <xdr:rowOff>125045</xdr:rowOff>
    </xdr:to>
    <xdr:sp macro="" textlink="">
      <xdr:nvSpPr>
        <xdr:cNvPr id="11" name="TextBox 51"/>
        <xdr:cNvSpPr txBox="1"/>
      </xdr:nvSpPr>
      <xdr:spPr>
        <a:xfrm>
          <a:off x="8347710" y="2030730"/>
          <a:ext cx="1764029" cy="323165"/>
        </a:xfrm>
        <a:prstGeom prst="rect">
          <a:avLst/>
        </a:prstGeom>
        <a:noFill/>
      </xdr:spPr>
      <xdr:txBody>
        <a:bodyPr wrap="square" rtlCol="0">
          <a:noAutofit/>
        </a:bodyPr>
        <a:lstStyle>
          <a:defPPr>
            <a:defRPr lang="en-CA"/>
          </a:defPPr>
          <a:lvl1pPr algn="l" rtl="0" fontAlgn="base">
            <a:spcBef>
              <a:spcPct val="0"/>
            </a:spcBef>
            <a:spcAft>
              <a:spcPct val="0"/>
            </a:spcAft>
            <a:defRPr sz="2400" kern="1200">
              <a:solidFill>
                <a:schemeClr val="tx1"/>
              </a:solidFill>
              <a:latin typeface="Times New Roman" pitchFamily="18" charset="0"/>
              <a:ea typeface="+mn-ea"/>
              <a:cs typeface="+mn-cs"/>
            </a:defRPr>
          </a:lvl1pPr>
          <a:lvl2pPr marL="457200" algn="l" rtl="0" fontAlgn="base">
            <a:spcBef>
              <a:spcPct val="0"/>
            </a:spcBef>
            <a:spcAft>
              <a:spcPct val="0"/>
            </a:spcAft>
            <a:defRPr sz="2400" kern="1200">
              <a:solidFill>
                <a:schemeClr val="tx1"/>
              </a:solidFill>
              <a:latin typeface="Times New Roman" pitchFamily="18" charset="0"/>
              <a:ea typeface="+mn-ea"/>
              <a:cs typeface="+mn-cs"/>
            </a:defRPr>
          </a:lvl2pPr>
          <a:lvl3pPr marL="914400" algn="l" rtl="0" fontAlgn="base">
            <a:spcBef>
              <a:spcPct val="0"/>
            </a:spcBef>
            <a:spcAft>
              <a:spcPct val="0"/>
            </a:spcAft>
            <a:defRPr sz="2400" kern="1200">
              <a:solidFill>
                <a:schemeClr val="tx1"/>
              </a:solidFill>
              <a:latin typeface="Times New Roman" pitchFamily="18" charset="0"/>
              <a:ea typeface="+mn-ea"/>
              <a:cs typeface="+mn-cs"/>
            </a:defRPr>
          </a:lvl3pPr>
          <a:lvl4pPr marL="1371600" algn="l" rtl="0" fontAlgn="base">
            <a:spcBef>
              <a:spcPct val="0"/>
            </a:spcBef>
            <a:spcAft>
              <a:spcPct val="0"/>
            </a:spcAft>
            <a:defRPr sz="2400" kern="1200">
              <a:solidFill>
                <a:schemeClr val="tx1"/>
              </a:solidFill>
              <a:latin typeface="Times New Roman" pitchFamily="18" charset="0"/>
              <a:ea typeface="+mn-ea"/>
              <a:cs typeface="+mn-cs"/>
            </a:defRPr>
          </a:lvl4pPr>
          <a:lvl5pPr marL="1828800" algn="l" rtl="0" fontAlgn="base">
            <a:spcBef>
              <a:spcPct val="0"/>
            </a:spcBef>
            <a:spcAft>
              <a:spcPct val="0"/>
            </a:spcAft>
            <a:defRPr sz="2400" kern="1200">
              <a:solidFill>
                <a:schemeClr val="tx1"/>
              </a:solidFill>
              <a:latin typeface="Times New Roman" pitchFamily="18" charset="0"/>
              <a:ea typeface="+mn-ea"/>
              <a:cs typeface="+mn-cs"/>
            </a:defRPr>
          </a:lvl5pPr>
          <a:lvl6pPr marL="2286000" algn="l" defTabSz="914400" rtl="0" eaLnBrk="1" latinLnBrk="0" hangingPunct="1">
            <a:defRPr sz="2400" kern="1200">
              <a:solidFill>
                <a:schemeClr val="tx1"/>
              </a:solidFill>
              <a:latin typeface="Times New Roman" pitchFamily="18" charset="0"/>
              <a:ea typeface="+mn-ea"/>
              <a:cs typeface="+mn-cs"/>
            </a:defRPr>
          </a:lvl6pPr>
          <a:lvl7pPr marL="2743200" algn="l" defTabSz="914400" rtl="0" eaLnBrk="1" latinLnBrk="0" hangingPunct="1">
            <a:defRPr sz="2400" kern="1200">
              <a:solidFill>
                <a:schemeClr val="tx1"/>
              </a:solidFill>
              <a:latin typeface="Times New Roman" pitchFamily="18" charset="0"/>
              <a:ea typeface="+mn-ea"/>
              <a:cs typeface="+mn-cs"/>
            </a:defRPr>
          </a:lvl7pPr>
          <a:lvl8pPr marL="3200400" algn="l" defTabSz="914400" rtl="0" eaLnBrk="1" latinLnBrk="0" hangingPunct="1">
            <a:defRPr sz="2400" kern="1200">
              <a:solidFill>
                <a:schemeClr val="tx1"/>
              </a:solidFill>
              <a:latin typeface="Times New Roman" pitchFamily="18" charset="0"/>
              <a:ea typeface="+mn-ea"/>
              <a:cs typeface="+mn-cs"/>
            </a:defRPr>
          </a:lvl8pPr>
          <a:lvl9pPr marL="3657600" algn="l" defTabSz="914400" rtl="0" eaLnBrk="1" latinLnBrk="0" hangingPunct="1">
            <a:defRPr sz="2400" kern="1200">
              <a:solidFill>
                <a:schemeClr val="tx1"/>
              </a:solidFill>
              <a:latin typeface="Times New Roman" pitchFamily="18" charset="0"/>
              <a:ea typeface="+mn-ea"/>
              <a:cs typeface="+mn-cs"/>
            </a:defRPr>
          </a:lvl9pPr>
        </a:lstStyle>
        <a:p>
          <a:pPr algn="ctr"/>
          <a:r>
            <a:rPr lang="en-US" sz="1500" b="1">
              <a:latin typeface="Calibri" panose="020F0502020204030204" pitchFamily="34" charset="0"/>
              <a:cs typeface="Calibri" panose="020F0502020204030204" pitchFamily="34" charset="0"/>
            </a:rPr>
            <a:t>Equipment</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s-132-fad\faddata\DOCUME~1\ssiu\LOCALS~1\Temp\Commitment%20Report%20-%20Jun%2030,%202008%20(Updated%20Jul%2015,%202008)%20Shirley_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Vs-132-fad\faddata\C\fac\S20102\Staff\Joy\2013\Cost%20Centre%20cleanup\Master%20CC%20Control%20File-2013%20-%20March%2020%20-%20Revised"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fad-shared\it1\FIN\DRAFT\User%20Folder\STam\Op%202017\Service%20Changes%20&amp;%20New_Enh\2018%20Op%20Business%20Cases%20Details_AlterCat_Nov%209.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Vs-132-fad\faddata\HLH\Fin&amp;HR\OPERATING%20BUDGET\2014%20Operating%20Budget\Jeff%20Vacation%20Information\2.%20Master%20Control%202014%20v1%20-%20CM-CFO.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group/admin/capital/capital.19/3rd%20quarter/3rd_qtr_2019.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group/Denisa/Makda/2018/capital%20dashboard-actuals.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rflesch\AppData\Local\Microsoft\Windows\Temporary%20Internet%20Files\Content.Outlook\16YVCRNF\2017%20Q1%20Operating%20Variance%20-%20LTCHS.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Vs-132-fad\faddata\HLH\Fin&amp;HR\OPERATING%20BUDGET\2012%20Operating%20Bugdet\Budget%20Adjustments\Bed%20Bug%20Program%20Operating%20Budget%20Business%20Case%20June%201%202011.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Vs-132-fad\faddata\HLH\Fin&amp;HR\OPERATING%20BUDGET\2013%20Operating%20Budget\Non-Salary%20WP\Returned\Current\PH100-MASTER%202013%20WP-May%2014.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Vs-132-fad\faddata\C\DOCUME~1\rflesch\LOCALS~1\Temp\XPgrpwise\June%2030%20,%202013%20Operating%20Budget%20Variance%20v5%20for%20FPD"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Vs-132-fad\faddata\E\E\C\bud\DEV\FPARS%20Implementation\FPD%20-%20working%20folder\EPM\Divisions\Cluster%20A\Children\Measures\PLM\CS_PLM_v15%20"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s-132-fad\faddata\HLH\IT%20Procurement\2009%20IT%20Acquisitions\2009%20Budget\2009%20IT%20Expenditures%20Tracking%20Shee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Vs-132-fad\faddata\HLH\Fin&amp;HR\Monthly_Variance\2012\Template\Monthly%20Variance%20Report%20Template.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Vs-132-fad\faddata\HLH\Fin&amp;HR\OPERATING%20BUDGET\2013%20Operating%20Budget\IDC%20Forms\Form%2010%20&amp;%2010A%20IDC-IDR%20Summary.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Vs-132-fad\faddata\TEMP\GWViewer\fir200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E:\HEMSON%20Reports\2007\C0770%20County%20of%20Dufferin%20DC%20Study\Dufferin%20model%2006Dec07%20JB.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Vs-132-fad\faddata\fad-shared\it1\FIN\DRAFT\User%20Folder\CEnriquez\2011\2011%20Operating\SDFA\Submission\SDFA%20-%20Forms006,007,009.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group/admin/Budget%20forms%202020/2020%20Capital/2020-2029_capital_program.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Vs-132-fad\faddata\Documents%20and%20Settings\rsarria\Application%20Data\Microsoft\Excel\SAP%20PH%202011%20P13%20-%20FEB07.XLS.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Vs-132-fad\faddata\E\E\C\bud\DEV\FPARS%20Implementation\FPD%20-%20working%20folder\EPM\Divisions\Cluster%20A\EMS\Measures\PLM\EMS_PLM_v18%20-%20Gord%20Approved"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group/admin/budget%20forms%202008/capital%202008/operating_impact_2008-2012.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group/admin/capital/capital.03/board_approved_to_ca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JAM\123DATA\297036\97036EST.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10.0.0.2\hemson\DOCUME~1\Superman\LOCALS~1\Temp\Innisfil%20DC%20Model%20feb24.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HEMSON%20Reports\2009\C0904%20Penetanguishene%20DC\~Staff%20Consolidation%20Report%20and%20Model\Penetanguishene%20DC%202009-38%20BY-LAW%20CHARGE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10.0.0.2\HEMSON%20Reports\2008\C0825%20Essa%20-%20DC%20Study\Old%20Models\Essa%20DC%202004%20FINAL%20with%2010sep07%20Angus%20water%20changes%20jl.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HEMSON%20Reports\2007\C0756%20City%20of%20Peterborough%20Area%20Specific%20DCs\Peterborough%20DC%20Oct%2014%202004DC%20Final.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Vs-132-fad\faddata\C\Management%20Reporting\Monthly%20Financial%20Reporting\Period%208\Community%20Recreation%20Variance%202006%20(Period%208)"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group/admin/resources/staffing_history/civilian_establishment_recor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0.0.0.2\hemson\HEMSON%20Reports\2008\2007\C0770%20County%20of%20Dufferin%20DC%20Study\Dufferin%20model%2007Jan08%20JB%20(PM%20with%20revised%20road%20grant)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group/admin/budget%20forms/2002%20plan/2002%20projectio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Vs-132-fad\faddata\HLH\Fin&amp;HR\OPERATING%20BUDGET%20VARIANCE%20REPORTS\2013%20Operating%20Budget%20Variance%20Reports\June%2030,%202013\June%2030%20,%202013%20Operating%20Budget%20Variance%20FINAL.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Vs-132-fad\faddata\E\E\C\bud\DEV\FPARS%20Implementation\FPD%20-%20working%20folder\EPM\Divisions\Cluster%20A\LTCHS\Measures\PLM\LTCHS_PLM_v1%20"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Vs-132-fad\faddata\E\E\C\DOCUME~1\ang2\LOCALS~1\Temp\XPgrpwise\311_2014%20Performance%20Measures%20for%20Budget%20Notes_Key%20Figures%202"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Vs-132-fad\faddata\DOCUME~1\cenrique\LOCALS~1\Temp\XPgrpwise\DC%20revenue%20forecast%20v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 - App A"/>
      <sheetName val="C DIR - App B"/>
      <sheetName val="OBLIG - App C"/>
      <sheetName val="BAL AS OF P 13 Jan 15 2008"/>
      <sheetName val="Trans Date Download"/>
      <sheetName val="Detailed Worksheet"/>
      <sheetName val="RF Summary"/>
      <sheetName val="RF Summary (2)"/>
      <sheetName val="Interest Download"/>
      <sheetName val="Sheet1"/>
    </sheetNames>
    <sheetDataSet>
      <sheetData sheetId="0"/>
      <sheetData sheetId="1"/>
      <sheetData sheetId="2" refreshError="1"/>
      <sheetData sheetId="3" refreshError="1"/>
      <sheetData sheetId="4">
        <row r="2">
          <cell r="B2" t="str">
            <v>XQ0003</v>
          </cell>
          <cell r="C2">
            <v>39447</v>
          </cell>
        </row>
        <row r="3">
          <cell r="B3" t="str">
            <v>XQ0003</v>
          </cell>
          <cell r="C3">
            <v>39447</v>
          </cell>
        </row>
        <row r="4">
          <cell r="B4" t="str">
            <v>XQ0003</v>
          </cell>
          <cell r="C4">
            <v>39447</v>
          </cell>
        </row>
        <row r="5">
          <cell r="B5" t="str">
            <v>XQ0003</v>
          </cell>
          <cell r="C5">
            <v>39447</v>
          </cell>
        </row>
        <row r="6">
          <cell r="B6" t="str">
            <v>XQ0003</v>
          </cell>
          <cell r="C6">
            <v>39447</v>
          </cell>
        </row>
        <row r="7">
          <cell r="B7" t="str">
            <v>XQ0003</v>
          </cell>
          <cell r="C7">
            <v>39447</v>
          </cell>
        </row>
        <row r="8">
          <cell r="B8" t="str">
            <v>XQ0003</v>
          </cell>
          <cell r="C8">
            <v>39447</v>
          </cell>
        </row>
        <row r="9">
          <cell r="B9" t="str">
            <v>XQ0003</v>
          </cell>
          <cell r="C9">
            <v>39447</v>
          </cell>
        </row>
        <row r="10">
          <cell r="B10" t="str">
            <v>XQ0003</v>
          </cell>
          <cell r="C10">
            <v>39447</v>
          </cell>
        </row>
        <row r="11">
          <cell r="B11" t="str">
            <v>XQ0003</v>
          </cell>
          <cell r="C11">
            <v>39440</v>
          </cell>
        </row>
        <row r="12">
          <cell r="B12" t="str">
            <v>XQ0003</v>
          </cell>
          <cell r="C12">
            <v>39440</v>
          </cell>
        </row>
        <row r="13">
          <cell r="B13" t="str">
            <v>XQ0003</v>
          </cell>
          <cell r="C13">
            <v>39440</v>
          </cell>
        </row>
        <row r="14">
          <cell r="B14" t="str">
            <v>XQ1003</v>
          </cell>
          <cell r="C14">
            <v>39447</v>
          </cell>
        </row>
        <row r="15">
          <cell r="B15" t="str">
            <v>XQ1003</v>
          </cell>
          <cell r="C15">
            <v>39447</v>
          </cell>
        </row>
        <row r="16">
          <cell r="B16" t="str">
            <v>XQ1004</v>
          </cell>
          <cell r="C16">
            <v>39447</v>
          </cell>
        </row>
        <row r="17">
          <cell r="B17" t="str">
            <v>XQ1004</v>
          </cell>
          <cell r="C17">
            <v>39447</v>
          </cell>
        </row>
        <row r="18">
          <cell r="B18" t="str">
            <v>XQ1012</v>
          </cell>
          <cell r="C18">
            <v>39447</v>
          </cell>
        </row>
        <row r="19">
          <cell r="B19" t="str">
            <v>XQ1012</v>
          </cell>
          <cell r="C19">
            <v>39447</v>
          </cell>
        </row>
        <row r="20">
          <cell r="B20" t="str">
            <v>XQ1012</v>
          </cell>
          <cell r="C20">
            <v>39447</v>
          </cell>
        </row>
        <row r="21">
          <cell r="B21" t="str">
            <v>XQ1012</v>
          </cell>
          <cell r="C21">
            <v>39447</v>
          </cell>
        </row>
        <row r="22">
          <cell r="B22" t="str">
            <v>XQ1012</v>
          </cell>
          <cell r="C22">
            <v>39447</v>
          </cell>
        </row>
        <row r="23">
          <cell r="B23" t="str">
            <v>XQ1012</v>
          </cell>
          <cell r="C23">
            <v>39447</v>
          </cell>
        </row>
        <row r="24">
          <cell r="B24" t="str">
            <v>XQ1012</v>
          </cell>
          <cell r="C24">
            <v>39447</v>
          </cell>
        </row>
        <row r="25">
          <cell r="B25" t="str">
            <v>XQ1012</v>
          </cell>
          <cell r="C25">
            <v>39447</v>
          </cell>
        </row>
        <row r="26">
          <cell r="B26" t="str">
            <v>XQ1012</v>
          </cell>
          <cell r="C26">
            <v>39447</v>
          </cell>
        </row>
        <row r="27">
          <cell r="B27" t="str">
            <v>XQ1012</v>
          </cell>
          <cell r="C27">
            <v>39447</v>
          </cell>
        </row>
        <row r="28">
          <cell r="B28" t="str">
            <v>XQ1012</v>
          </cell>
          <cell r="C28">
            <v>39447</v>
          </cell>
        </row>
        <row r="29">
          <cell r="B29" t="str">
            <v>XQ1012</v>
          </cell>
          <cell r="C29">
            <v>39447</v>
          </cell>
        </row>
        <row r="30">
          <cell r="B30" t="str">
            <v>XQ1012</v>
          </cell>
          <cell r="C30">
            <v>39447</v>
          </cell>
        </row>
        <row r="31">
          <cell r="B31" t="str">
            <v>XQ1012</v>
          </cell>
          <cell r="C31">
            <v>39447</v>
          </cell>
        </row>
        <row r="32">
          <cell r="B32" t="str">
            <v>XQ1012</v>
          </cell>
          <cell r="C32">
            <v>39447</v>
          </cell>
        </row>
        <row r="33">
          <cell r="B33" t="str">
            <v>XQ1012</v>
          </cell>
          <cell r="C33">
            <v>39447</v>
          </cell>
        </row>
        <row r="34">
          <cell r="B34" t="str">
            <v>XQ1012</v>
          </cell>
          <cell r="C34">
            <v>39447</v>
          </cell>
        </row>
        <row r="35">
          <cell r="B35" t="str">
            <v>XQ1012</v>
          </cell>
          <cell r="C35">
            <v>39447</v>
          </cell>
        </row>
        <row r="36">
          <cell r="B36" t="str">
            <v>XQ1012</v>
          </cell>
          <cell r="C36">
            <v>39447</v>
          </cell>
        </row>
        <row r="37">
          <cell r="B37" t="str">
            <v>XQ1012</v>
          </cell>
          <cell r="C37">
            <v>39447</v>
          </cell>
        </row>
        <row r="38">
          <cell r="B38" t="str">
            <v>XQ1012</v>
          </cell>
          <cell r="C38">
            <v>39447</v>
          </cell>
        </row>
        <row r="39">
          <cell r="B39" t="str">
            <v>XQ1012</v>
          </cell>
          <cell r="C39">
            <v>39447</v>
          </cell>
        </row>
        <row r="40">
          <cell r="B40" t="str">
            <v>XQ1012</v>
          </cell>
          <cell r="C40">
            <v>39447</v>
          </cell>
        </row>
        <row r="41">
          <cell r="B41" t="str">
            <v>XQ1012</v>
          </cell>
          <cell r="C41">
            <v>39447</v>
          </cell>
        </row>
        <row r="42">
          <cell r="B42" t="str">
            <v>XQ1012</v>
          </cell>
          <cell r="C42">
            <v>39440</v>
          </cell>
        </row>
        <row r="43">
          <cell r="B43" t="str">
            <v>XQ1012</v>
          </cell>
          <cell r="C43">
            <v>39440</v>
          </cell>
        </row>
        <row r="44">
          <cell r="B44" t="str">
            <v>XQ1012</v>
          </cell>
          <cell r="C44">
            <v>39440</v>
          </cell>
        </row>
        <row r="45">
          <cell r="B45" t="str">
            <v>XQ1012</v>
          </cell>
          <cell r="C45">
            <v>39440</v>
          </cell>
        </row>
        <row r="46">
          <cell r="B46" t="str">
            <v>XQ1012</v>
          </cell>
          <cell r="C46">
            <v>39440</v>
          </cell>
        </row>
        <row r="47">
          <cell r="B47" t="str">
            <v>XQ1012</v>
          </cell>
          <cell r="C47">
            <v>39378</v>
          </cell>
        </row>
        <row r="48">
          <cell r="B48" t="str">
            <v>XQ1014</v>
          </cell>
          <cell r="C48">
            <v>39447</v>
          </cell>
        </row>
        <row r="49">
          <cell r="B49" t="str">
            <v>XQ1014</v>
          </cell>
          <cell r="C49">
            <v>39447</v>
          </cell>
        </row>
        <row r="50">
          <cell r="B50" t="str">
            <v>XQ1014</v>
          </cell>
          <cell r="C50">
            <v>39447</v>
          </cell>
        </row>
        <row r="51">
          <cell r="B51" t="str">
            <v>XQ1014</v>
          </cell>
          <cell r="C51">
            <v>39447</v>
          </cell>
        </row>
        <row r="52">
          <cell r="B52" t="str">
            <v>XQ1014</v>
          </cell>
          <cell r="C52">
            <v>39447</v>
          </cell>
        </row>
        <row r="53">
          <cell r="B53" t="str">
            <v>XQ1014</v>
          </cell>
          <cell r="C53">
            <v>39447</v>
          </cell>
        </row>
        <row r="54">
          <cell r="B54" t="str">
            <v>XQ1014</v>
          </cell>
          <cell r="C54">
            <v>39447</v>
          </cell>
        </row>
        <row r="55">
          <cell r="B55" t="str">
            <v>XQ1014</v>
          </cell>
          <cell r="C55">
            <v>39447</v>
          </cell>
        </row>
        <row r="56">
          <cell r="B56" t="str">
            <v>XQ1014</v>
          </cell>
          <cell r="C56">
            <v>39447</v>
          </cell>
        </row>
        <row r="57">
          <cell r="B57" t="str">
            <v>XQ1014</v>
          </cell>
          <cell r="C57">
            <v>39447</v>
          </cell>
        </row>
        <row r="58">
          <cell r="B58" t="str">
            <v>XQ1014</v>
          </cell>
          <cell r="C58">
            <v>39447</v>
          </cell>
        </row>
        <row r="59">
          <cell r="B59" t="str">
            <v>XQ1014</v>
          </cell>
          <cell r="C59">
            <v>39447</v>
          </cell>
        </row>
        <row r="60">
          <cell r="B60" t="str">
            <v>XQ1014</v>
          </cell>
          <cell r="C60">
            <v>39447</v>
          </cell>
        </row>
        <row r="61">
          <cell r="B61" t="str">
            <v>XQ1014</v>
          </cell>
          <cell r="C61">
            <v>39447</v>
          </cell>
        </row>
        <row r="62">
          <cell r="B62" t="str">
            <v>XQ1014</v>
          </cell>
          <cell r="C62">
            <v>39447</v>
          </cell>
        </row>
        <row r="63">
          <cell r="B63" t="str">
            <v>XQ1014</v>
          </cell>
          <cell r="C63">
            <v>39447</v>
          </cell>
        </row>
        <row r="64">
          <cell r="B64" t="str">
            <v>XQ1014</v>
          </cell>
          <cell r="C64">
            <v>39447</v>
          </cell>
        </row>
        <row r="65">
          <cell r="B65" t="str">
            <v>XQ1014</v>
          </cell>
          <cell r="C65">
            <v>39440</v>
          </cell>
        </row>
        <row r="66">
          <cell r="B66" t="str">
            <v>XQ1014</v>
          </cell>
          <cell r="C66">
            <v>39378</v>
          </cell>
        </row>
        <row r="67">
          <cell r="B67" t="str">
            <v>XQ1015</v>
          </cell>
          <cell r="C67">
            <v>39447</v>
          </cell>
        </row>
        <row r="68">
          <cell r="B68" t="str">
            <v>XQ1015</v>
          </cell>
          <cell r="C68">
            <v>39447</v>
          </cell>
        </row>
        <row r="69">
          <cell r="B69" t="str">
            <v>XQ1015</v>
          </cell>
          <cell r="C69">
            <v>39447</v>
          </cell>
        </row>
        <row r="70">
          <cell r="B70" t="str">
            <v>XQ1015</v>
          </cell>
          <cell r="C70">
            <v>39447</v>
          </cell>
        </row>
        <row r="71">
          <cell r="B71" t="str">
            <v>XQ1015</v>
          </cell>
          <cell r="C71">
            <v>39447</v>
          </cell>
        </row>
        <row r="72">
          <cell r="B72" t="str">
            <v>XQ1015</v>
          </cell>
          <cell r="C72">
            <v>39447</v>
          </cell>
        </row>
        <row r="73">
          <cell r="B73" t="str">
            <v>XQ1015</v>
          </cell>
          <cell r="C73">
            <v>39447</v>
          </cell>
        </row>
        <row r="74">
          <cell r="B74" t="str">
            <v>XQ1015</v>
          </cell>
          <cell r="C74">
            <v>39447</v>
          </cell>
        </row>
        <row r="75">
          <cell r="B75" t="str">
            <v>XQ1015</v>
          </cell>
          <cell r="C75">
            <v>39447</v>
          </cell>
        </row>
        <row r="76">
          <cell r="B76" t="str">
            <v>XQ1015</v>
          </cell>
          <cell r="C76">
            <v>39447</v>
          </cell>
        </row>
        <row r="77">
          <cell r="B77" t="str">
            <v>XQ1015</v>
          </cell>
          <cell r="C77">
            <v>39447</v>
          </cell>
        </row>
        <row r="78">
          <cell r="B78" t="str">
            <v>XQ1015</v>
          </cell>
          <cell r="C78">
            <v>39447</v>
          </cell>
        </row>
        <row r="79">
          <cell r="B79" t="str">
            <v>XQ1015</v>
          </cell>
          <cell r="C79">
            <v>39447</v>
          </cell>
        </row>
        <row r="80">
          <cell r="B80" t="str">
            <v>XQ1015</v>
          </cell>
          <cell r="C80">
            <v>39447</v>
          </cell>
        </row>
        <row r="81">
          <cell r="B81" t="str">
            <v>XQ1015</v>
          </cell>
          <cell r="C81">
            <v>39447</v>
          </cell>
        </row>
        <row r="82">
          <cell r="B82" t="str">
            <v>XQ1015</v>
          </cell>
          <cell r="C82">
            <v>39447</v>
          </cell>
        </row>
        <row r="83">
          <cell r="B83" t="str">
            <v>XQ1015</v>
          </cell>
          <cell r="C83">
            <v>39447</v>
          </cell>
        </row>
        <row r="84">
          <cell r="B84" t="str">
            <v>XQ1015</v>
          </cell>
          <cell r="C84">
            <v>39440</v>
          </cell>
        </row>
        <row r="85">
          <cell r="B85" t="str">
            <v>XQ1015</v>
          </cell>
          <cell r="C85">
            <v>39440</v>
          </cell>
        </row>
        <row r="86">
          <cell r="B86" t="str">
            <v>XQ1015</v>
          </cell>
          <cell r="C86">
            <v>39440</v>
          </cell>
        </row>
        <row r="87">
          <cell r="B87" t="str">
            <v>XQ1015</v>
          </cell>
          <cell r="C87">
            <v>39378</v>
          </cell>
        </row>
        <row r="88">
          <cell r="B88" t="str">
            <v>XQ1016</v>
          </cell>
          <cell r="C88">
            <v>39447</v>
          </cell>
        </row>
        <row r="89">
          <cell r="B89" t="str">
            <v>XQ1017</v>
          </cell>
          <cell r="C89">
            <v>39447</v>
          </cell>
        </row>
        <row r="90">
          <cell r="B90" t="str">
            <v>XQ1017</v>
          </cell>
          <cell r="C90">
            <v>39447</v>
          </cell>
        </row>
        <row r="91">
          <cell r="B91" t="str">
            <v>XQ1017</v>
          </cell>
          <cell r="C91">
            <v>39447</v>
          </cell>
        </row>
        <row r="92">
          <cell r="B92" t="str">
            <v>XQ1017</v>
          </cell>
          <cell r="C92">
            <v>39447</v>
          </cell>
        </row>
        <row r="93">
          <cell r="B93" t="str">
            <v>XQ1017</v>
          </cell>
          <cell r="C93">
            <v>39440</v>
          </cell>
        </row>
        <row r="94">
          <cell r="B94" t="str">
            <v>XQ1017</v>
          </cell>
          <cell r="C94">
            <v>39440</v>
          </cell>
        </row>
        <row r="95">
          <cell r="B95" t="str">
            <v>XQ1017</v>
          </cell>
          <cell r="C95">
            <v>39440</v>
          </cell>
        </row>
        <row r="96">
          <cell r="B96" t="str">
            <v>XQ1018</v>
          </cell>
          <cell r="C96">
            <v>39447</v>
          </cell>
        </row>
        <row r="97">
          <cell r="B97" t="str">
            <v>XQ1018</v>
          </cell>
          <cell r="C97">
            <v>39447</v>
          </cell>
        </row>
        <row r="98">
          <cell r="B98" t="str">
            <v>XQ1018</v>
          </cell>
          <cell r="C98">
            <v>39447</v>
          </cell>
        </row>
        <row r="99">
          <cell r="B99" t="str">
            <v>XQ1018</v>
          </cell>
          <cell r="C99">
            <v>39447</v>
          </cell>
        </row>
        <row r="100">
          <cell r="B100" t="str">
            <v>XQ1018</v>
          </cell>
          <cell r="C100">
            <v>39440</v>
          </cell>
        </row>
        <row r="101">
          <cell r="B101" t="str">
            <v>XQ1018</v>
          </cell>
          <cell r="C101">
            <v>39399</v>
          </cell>
        </row>
        <row r="102">
          <cell r="B102" t="str">
            <v>XQ1018</v>
          </cell>
          <cell r="C102">
            <v>39380</v>
          </cell>
        </row>
        <row r="103">
          <cell r="B103" t="str">
            <v>XQ1020</v>
          </cell>
          <cell r="C103">
            <v>39447</v>
          </cell>
        </row>
        <row r="104">
          <cell r="B104" t="str">
            <v>XQ1101</v>
          </cell>
          <cell r="C104">
            <v>39447</v>
          </cell>
        </row>
        <row r="105">
          <cell r="B105" t="str">
            <v>XQ1101</v>
          </cell>
          <cell r="C105">
            <v>39447</v>
          </cell>
        </row>
        <row r="106">
          <cell r="B106" t="str">
            <v>XQ1201</v>
          </cell>
          <cell r="C106">
            <v>39447</v>
          </cell>
        </row>
        <row r="107">
          <cell r="B107" t="str">
            <v>XQ1201</v>
          </cell>
          <cell r="C107">
            <v>39447</v>
          </cell>
        </row>
        <row r="108">
          <cell r="B108" t="str">
            <v>XQ1201</v>
          </cell>
          <cell r="C108">
            <v>39447</v>
          </cell>
        </row>
        <row r="109">
          <cell r="B109" t="str">
            <v>XQ1201</v>
          </cell>
          <cell r="C109">
            <v>39447</v>
          </cell>
        </row>
        <row r="110">
          <cell r="B110" t="str">
            <v>XQ1201</v>
          </cell>
          <cell r="C110">
            <v>39447</v>
          </cell>
        </row>
        <row r="111">
          <cell r="B111" t="str">
            <v>XQ1201</v>
          </cell>
          <cell r="C111">
            <v>39447</v>
          </cell>
        </row>
        <row r="112">
          <cell r="B112" t="str">
            <v>XQ1201</v>
          </cell>
          <cell r="C112">
            <v>39447</v>
          </cell>
        </row>
        <row r="113">
          <cell r="B113" t="str">
            <v>XQ1201</v>
          </cell>
          <cell r="C113">
            <v>39447</v>
          </cell>
        </row>
        <row r="114">
          <cell r="B114" t="str">
            <v>XQ1201</v>
          </cell>
          <cell r="C114">
            <v>39447</v>
          </cell>
        </row>
        <row r="115">
          <cell r="B115" t="str">
            <v>XQ1201</v>
          </cell>
          <cell r="C115">
            <v>39447</v>
          </cell>
        </row>
        <row r="116">
          <cell r="B116" t="str">
            <v>XQ1201</v>
          </cell>
          <cell r="C116">
            <v>39447</v>
          </cell>
        </row>
        <row r="117">
          <cell r="B117" t="str">
            <v>XQ1201</v>
          </cell>
          <cell r="C117">
            <v>39447</v>
          </cell>
        </row>
        <row r="118">
          <cell r="B118" t="str">
            <v>XQ1201</v>
          </cell>
          <cell r="C118">
            <v>39447</v>
          </cell>
        </row>
        <row r="119">
          <cell r="B119" t="str">
            <v>XQ1201</v>
          </cell>
          <cell r="C119">
            <v>39447</v>
          </cell>
        </row>
        <row r="120">
          <cell r="B120" t="str">
            <v>XQ1201</v>
          </cell>
          <cell r="C120">
            <v>39447</v>
          </cell>
        </row>
        <row r="121">
          <cell r="B121" t="str">
            <v>XQ1201</v>
          </cell>
          <cell r="C121">
            <v>39440</v>
          </cell>
        </row>
        <row r="122">
          <cell r="B122" t="str">
            <v>XQ1201</v>
          </cell>
          <cell r="C122">
            <v>39440</v>
          </cell>
        </row>
        <row r="123">
          <cell r="B123" t="str">
            <v>XQ1201</v>
          </cell>
          <cell r="C123">
            <v>39440</v>
          </cell>
        </row>
        <row r="124">
          <cell r="B124" t="str">
            <v>XQ1201</v>
          </cell>
          <cell r="C124">
            <v>39440</v>
          </cell>
        </row>
        <row r="125">
          <cell r="B125" t="str">
            <v>XQ1201</v>
          </cell>
          <cell r="C125">
            <v>39378</v>
          </cell>
        </row>
        <row r="126">
          <cell r="B126" t="str">
            <v>XQ1301</v>
          </cell>
          <cell r="C126">
            <v>39447</v>
          </cell>
        </row>
        <row r="127">
          <cell r="B127" t="str">
            <v>XQ1301</v>
          </cell>
          <cell r="C127">
            <v>39447</v>
          </cell>
        </row>
        <row r="128">
          <cell r="B128" t="str">
            <v>XQ1301</v>
          </cell>
          <cell r="C128">
            <v>39447</v>
          </cell>
        </row>
        <row r="129">
          <cell r="B129" t="str">
            <v>XQ1301</v>
          </cell>
          <cell r="C129">
            <v>39447</v>
          </cell>
        </row>
        <row r="130">
          <cell r="B130" t="str">
            <v>XQ1301</v>
          </cell>
          <cell r="C130">
            <v>39447</v>
          </cell>
        </row>
        <row r="131">
          <cell r="B131" t="str">
            <v>XQ1301</v>
          </cell>
          <cell r="C131">
            <v>39447</v>
          </cell>
        </row>
        <row r="132">
          <cell r="B132" t="str">
            <v>XQ1301</v>
          </cell>
          <cell r="C132">
            <v>39447</v>
          </cell>
        </row>
        <row r="133">
          <cell r="B133" t="str">
            <v>XQ1301</v>
          </cell>
          <cell r="C133">
            <v>39378</v>
          </cell>
        </row>
        <row r="134">
          <cell r="B134" t="str">
            <v>XQ1301</v>
          </cell>
          <cell r="C134">
            <v>39373</v>
          </cell>
        </row>
        <row r="135">
          <cell r="B135" t="str">
            <v>XQ1401</v>
          </cell>
          <cell r="C135">
            <v>39447</v>
          </cell>
        </row>
        <row r="136">
          <cell r="B136" t="str">
            <v>XQ1502</v>
          </cell>
          <cell r="C136">
            <v>39447</v>
          </cell>
        </row>
        <row r="137">
          <cell r="B137" t="str">
            <v>XQ1502</v>
          </cell>
          <cell r="C137">
            <v>39447</v>
          </cell>
        </row>
        <row r="138">
          <cell r="B138" t="str">
            <v>XQ1502</v>
          </cell>
          <cell r="C138">
            <v>39447</v>
          </cell>
        </row>
        <row r="139">
          <cell r="B139" t="str">
            <v>XQ1502</v>
          </cell>
          <cell r="C139">
            <v>39447</v>
          </cell>
        </row>
        <row r="140">
          <cell r="B140" t="str">
            <v>XQ1502</v>
          </cell>
          <cell r="C140">
            <v>39447</v>
          </cell>
        </row>
        <row r="141">
          <cell r="B141" t="str">
            <v>XQ1502</v>
          </cell>
          <cell r="C141">
            <v>39447</v>
          </cell>
        </row>
        <row r="142">
          <cell r="B142" t="str">
            <v>XQ1502</v>
          </cell>
          <cell r="C142">
            <v>39447</v>
          </cell>
        </row>
        <row r="143">
          <cell r="B143" t="str">
            <v>XQ1502</v>
          </cell>
          <cell r="C143">
            <v>39378</v>
          </cell>
        </row>
        <row r="144">
          <cell r="B144" t="str">
            <v>XQ1503</v>
          </cell>
          <cell r="C144">
            <v>39447</v>
          </cell>
        </row>
        <row r="145">
          <cell r="B145" t="str">
            <v>XQ1503</v>
          </cell>
          <cell r="C145">
            <v>39447</v>
          </cell>
        </row>
        <row r="146">
          <cell r="B146" t="str">
            <v>XQ1503</v>
          </cell>
          <cell r="C146">
            <v>39447</v>
          </cell>
        </row>
        <row r="147">
          <cell r="B147" t="str">
            <v>XQ1503</v>
          </cell>
          <cell r="C147">
            <v>39447</v>
          </cell>
        </row>
        <row r="148">
          <cell r="B148" t="str">
            <v>XQ1503</v>
          </cell>
          <cell r="C148">
            <v>39440</v>
          </cell>
        </row>
        <row r="149">
          <cell r="B149" t="str">
            <v>XQ1503</v>
          </cell>
          <cell r="C149">
            <v>39378</v>
          </cell>
        </row>
        <row r="150">
          <cell r="B150" t="str">
            <v>XQ1504</v>
          </cell>
          <cell r="C150">
            <v>39447</v>
          </cell>
        </row>
        <row r="151">
          <cell r="B151" t="str">
            <v>XQ1504</v>
          </cell>
          <cell r="C151">
            <v>39447</v>
          </cell>
        </row>
        <row r="152">
          <cell r="B152" t="str">
            <v>XQ1504</v>
          </cell>
          <cell r="C152">
            <v>39447</v>
          </cell>
        </row>
        <row r="153">
          <cell r="B153" t="str">
            <v>XQ1504</v>
          </cell>
          <cell r="C153">
            <v>39447</v>
          </cell>
        </row>
        <row r="154">
          <cell r="B154" t="str">
            <v>XQ1504</v>
          </cell>
          <cell r="C154">
            <v>39447</v>
          </cell>
        </row>
        <row r="155">
          <cell r="B155" t="str">
            <v>XQ1504</v>
          </cell>
          <cell r="C155">
            <v>39378</v>
          </cell>
        </row>
        <row r="156">
          <cell r="B156" t="str">
            <v>XQ1507</v>
          </cell>
          <cell r="C156">
            <v>39447</v>
          </cell>
        </row>
        <row r="157">
          <cell r="B157" t="str">
            <v>XQ1507</v>
          </cell>
          <cell r="C157">
            <v>39447</v>
          </cell>
        </row>
        <row r="158">
          <cell r="B158" t="str">
            <v>XQ1507</v>
          </cell>
          <cell r="C158">
            <v>39440</v>
          </cell>
        </row>
        <row r="159">
          <cell r="B159" t="str">
            <v>XQ1507</v>
          </cell>
          <cell r="C159">
            <v>39440</v>
          </cell>
        </row>
        <row r="160">
          <cell r="B160" t="str">
            <v>XQ1507</v>
          </cell>
          <cell r="C160">
            <v>39440</v>
          </cell>
        </row>
        <row r="161">
          <cell r="B161" t="str">
            <v>XQ1508</v>
          </cell>
          <cell r="C161">
            <v>39447</v>
          </cell>
        </row>
        <row r="162">
          <cell r="B162" t="str">
            <v>XQ1508</v>
          </cell>
          <cell r="C162">
            <v>39447</v>
          </cell>
        </row>
        <row r="163">
          <cell r="B163" t="str">
            <v>XQ1508</v>
          </cell>
          <cell r="C163">
            <v>39447</v>
          </cell>
        </row>
        <row r="164">
          <cell r="B164" t="str">
            <v>XQ1508</v>
          </cell>
          <cell r="C164">
            <v>39447</v>
          </cell>
        </row>
        <row r="165">
          <cell r="B165" t="str">
            <v>XQ1508</v>
          </cell>
          <cell r="C165">
            <v>39447</v>
          </cell>
        </row>
        <row r="166">
          <cell r="B166" t="str">
            <v>XQ1508</v>
          </cell>
          <cell r="C166">
            <v>39447</v>
          </cell>
        </row>
        <row r="167">
          <cell r="B167" t="str">
            <v>XQ1508</v>
          </cell>
          <cell r="C167">
            <v>39447</v>
          </cell>
        </row>
        <row r="168">
          <cell r="B168" t="str">
            <v>XQ1508</v>
          </cell>
          <cell r="C168">
            <v>39447</v>
          </cell>
        </row>
        <row r="169">
          <cell r="B169" t="str">
            <v>XQ1508</v>
          </cell>
          <cell r="C169">
            <v>39447</v>
          </cell>
        </row>
        <row r="170">
          <cell r="B170" t="str">
            <v>XQ1508</v>
          </cell>
          <cell r="C170">
            <v>39447</v>
          </cell>
        </row>
        <row r="171">
          <cell r="B171" t="str">
            <v>XQ1508</v>
          </cell>
          <cell r="C171">
            <v>39447</v>
          </cell>
        </row>
        <row r="172">
          <cell r="B172" t="str">
            <v>XQ1508</v>
          </cell>
          <cell r="C172">
            <v>39447</v>
          </cell>
        </row>
        <row r="173">
          <cell r="B173" t="str">
            <v>XQ1508</v>
          </cell>
          <cell r="C173">
            <v>39447</v>
          </cell>
        </row>
        <row r="174">
          <cell r="B174" t="str">
            <v>XQ1508</v>
          </cell>
          <cell r="C174">
            <v>39447</v>
          </cell>
        </row>
        <row r="175">
          <cell r="B175" t="str">
            <v>XQ1508</v>
          </cell>
          <cell r="C175">
            <v>39447</v>
          </cell>
        </row>
        <row r="176">
          <cell r="B176" t="str">
            <v>XQ1508</v>
          </cell>
          <cell r="C176">
            <v>39440</v>
          </cell>
        </row>
        <row r="177">
          <cell r="B177" t="str">
            <v>XQ1508</v>
          </cell>
          <cell r="C177">
            <v>39440</v>
          </cell>
        </row>
        <row r="178">
          <cell r="B178" t="str">
            <v>XQ1508</v>
          </cell>
          <cell r="C178">
            <v>39440</v>
          </cell>
        </row>
        <row r="179">
          <cell r="B179" t="str">
            <v>XQ1508</v>
          </cell>
          <cell r="C179">
            <v>39440</v>
          </cell>
        </row>
        <row r="180">
          <cell r="B180" t="str">
            <v>XQ1508</v>
          </cell>
          <cell r="C180">
            <v>39440</v>
          </cell>
        </row>
        <row r="181">
          <cell r="B181" t="str">
            <v>XQ1508</v>
          </cell>
          <cell r="C181">
            <v>39440</v>
          </cell>
        </row>
        <row r="182">
          <cell r="B182" t="str">
            <v>XQ1508</v>
          </cell>
          <cell r="C182">
            <v>39440</v>
          </cell>
        </row>
        <row r="183">
          <cell r="B183" t="str">
            <v>XQ1600</v>
          </cell>
          <cell r="C183">
            <v>39447</v>
          </cell>
        </row>
        <row r="184">
          <cell r="B184" t="str">
            <v>XQ1600</v>
          </cell>
          <cell r="C184">
            <v>39447</v>
          </cell>
        </row>
        <row r="185">
          <cell r="B185" t="str">
            <v>XQ1600</v>
          </cell>
          <cell r="C185">
            <v>39447</v>
          </cell>
        </row>
        <row r="186">
          <cell r="B186" t="str">
            <v>XQ1600</v>
          </cell>
          <cell r="C186">
            <v>39447</v>
          </cell>
        </row>
        <row r="187">
          <cell r="B187" t="str">
            <v>XQ1600</v>
          </cell>
          <cell r="C187">
            <v>39447</v>
          </cell>
        </row>
        <row r="188">
          <cell r="B188" t="str">
            <v>XQ1600</v>
          </cell>
          <cell r="C188">
            <v>39447</v>
          </cell>
        </row>
        <row r="189">
          <cell r="B189" t="str">
            <v>XQ1600</v>
          </cell>
          <cell r="C189">
            <v>39447</v>
          </cell>
        </row>
        <row r="190">
          <cell r="B190" t="str">
            <v>XQ1600</v>
          </cell>
          <cell r="C190">
            <v>39447</v>
          </cell>
        </row>
        <row r="191">
          <cell r="B191" t="str">
            <v>XQ1600</v>
          </cell>
          <cell r="C191">
            <v>39447</v>
          </cell>
        </row>
        <row r="192">
          <cell r="B192" t="str">
            <v>XQ1600</v>
          </cell>
          <cell r="C192">
            <v>39447</v>
          </cell>
        </row>
        <row r="193">
          <cell r="B193" t="str">
            <v>XQ1600</v>
          </cell>
          <cell r="C193">
            <v>39378</v>
          </cell>
        </row>
        <row r="194">
          <cell r="B194" t="str">
            <v>XQ1601</v>
          </cell>
          <cell r="C194">
            <v>39447</v>
          </cell>
        </row>
        <row r="195">
          <cell r="B195" t="str">
            <v>XQ1601</v>
          </cell>
          <cell r="C195">
            <v>39447</v>
          </cell>
        </row>
        <row r="196">
          <cell r="B196" t="str">
            <v>XQ1601</v>
          </cell>
          <cell r="C196">
            <v>39447</v>
          </cell>
        </row>
        <row r="197">
          <cell r="B197" t="str">
            <v>XQ1700</v>
          </cell>
          <cell r="C197">
            <v>39447</v>
          </cell>
        </row>
        <row r="198">
          <cell r="B198" t="str">
            <v>XQ1700</v>
          </cell>
          <cell r="C198">
            <v>39447</v>
          </cell>
        </row>
        <row r="199">
          <cell r="B199" t="str">
            <v>XQ1700</v>
          </cell>
          <cell r="C199">
            <v>39447</v>
          </cell>
        </row>
        <row r="200">
          <cell r="B200" t="str">
            <v>XQ1700</v>
          </cell>
          <cell r="C200">
            <v>39447</v>
          </cell>
        </row>
        <row r="201">
          <cell r="B201" t="str">
            <v>XQ1700</v>
          </cell>
          <cell r="C201">
            <v>39447</v>
          </cell>
        </row>
        <row r="202">
          <cell r="B202" t="str">
            <v>XQ1700</v>
          </cell>
          <cell r="C202">
            <v>39365</v>
          </cell>
        </row>
        <row r="203">
          <cell r="B203" t="str">
            <v>XQ1701</v>
          </cell>
          <cell r="C203">
            <v>39447</v>
          </cell>
        </row>
        <row r="204">
          <cell r="B204" t="str">
            <v>XQ1701</v>
          </cell>
          <cell r="C204">
            <v>39447</v>
          </cell>
        </row>
        <row r="205">
          <cell r="B205" t="str">
            <v>XQ1701</v>
          </cell>
          <cell r="C205">
            <v>39405</v>
          </cell>
        </row>
        <row r="206">
          <cell r="B206" t="str">
            <v>XQ1701</v>
          </cell>
          <cell r="C206">
            <v>39405</v>
          </cell>
        </row>
        <row r="207">
          <cell r="B207" t="str">
            <v>XQ1701</v>
          </cell>
          <cell r="C207">
            <v>39393</v>
          </cell>
        </row>
        <row r="208">
          <cell r="B208" t="str">
            <v>XQ1702</v>
          </cell>
          <cell r="C208">
            <v>39447</v>
          </cell>
        </row>
        <row r="209">
          <cell r="B209" t="str">
            <v>XQ1702</v>
          </cell>
          <cell r="C209">
            <v>39365</v>
          </cell>
        </row>
        <row r="210">
          <cell r="B210" t="str">
            <v>XQ1703</v>
          </cell>
          <cell r="C210">
            <v>39447</v>
          </cell>
        </row>
        <row r="211">
          <cell r="B211" t="str">
            <v>XQ1703</v>
          </cell>
          <cell r="C211">
            <v>39447</v>
          </cell>
        </row>
        <row r="212">
          <cell r="B212" t="str">
            <v>XQ1703</v>
          </cell>
          <cell r="C212">
            <v>39447</v>
          </cell>
        </row>
        <row r="213">
          <cell r="B213" t="str">
            <v>XQ1703</v>
          </cell>
          <cell r="C213">
            <v>39365</v>
          </cell>
        </row>
        <row r="214">
          <cell r="B214" t="str">
            <v>XQ1705</v>
          </cell>
          <cell r="C214">
            <v>39372</v>
          </cell>
        </row>
        <row r="215">
          <cell r="B215" t="str">
            <v>XQ1705</v>
          </cell>
          <cell r="C215">
            <v>39372</v>
          </cell>
        </row>
        <row r="216">
          <cell r="B216" t="str">
            <v>XQ1705</v>
          </cell>
          <cell r="C216">
            <v>39372</v>
          </cell>
        </row>
        <row r="217">
          <cell r="B217" t="str">
            <v>XQ1705</v>
          </cell>
          <cell r="C217">
            <v>39372</v>
          </cell>
        </row>
        <row r="218">
          <cell r="B218" t="str">
            <v>XQ1705</v>
          </cell>
          <cell r="C218">
            <v>39372</v>
          </cell>
        </row>
        <row r="219">
          <cell r="B219" t="str">
            <v>XQ1705</v>
          </cell>
          <cell r="C219">
            <v>39372</v>
          </cell>
        </row>
        <row r="220">
          <cell r="B220" t="str">
            <v>XQ1705</v>
          </cell>
          <cell r="C220">
            <v>39372</v>
          </cell>
        </row>
        <row r="221">
          <cell r="B221" t="str">
            <v>XR1001</v>
          </cell>
          <cell r="C221">
            <v>39447</v>
          </cell>
        </row>
        <row r="222">
          <cell r="B222" t="str">
            <v>XR1001</v>
          </cell>
          <cell r="C222">
            <v>39447</v>
          </cell>
        </row>
        <row r="223">
          <cell r="B223" t="str">
            <v>XR1001</v>
          </cell>
          <cell r="C223">
            <v>39443</v>
          </cell>
        </row>
        <row r="224">
          <cell r="B224" t="str">
            <v>XR1002</v>
          </cell>
          <cell r="C224">
            <v>39447</v>
          </cell>
        </row>
        <row r="225">
          <cell r="B225" t="str">
            <v>XR1002</v>
          </cell>
          <cell r="C225">
            <v>39447</v>
          </cell>
        </row>
        <row r="226">
          <cell r="B226" t="str">
            <v>XR1002</v>
          </cell>
          <cell r="C226">
            <v>39447</v>
          </cell>
        </row>
        <row r="227">
          <cell r="B227" t="str">
            <v>XR1002</v>
          </cell>
          <cell r="C227">
            <v>39447</v>
          </cell>
        </row>
        <row r="228">
          <cell r="B228" t="str">
            <v>XR1002</v>
          </cell>
          <cell r="C228">
            <v>39447</v>
          </cell>
        </row>
        <row r="229">
          <cell r="B229" t="str">
            <v>XR1002</v>
          </cell>
          <cell r="C229">
            <v>39447</v>
          </cell>
        </row>
        <row r="230">
          <cell r="B230" t="str">
            <v>XR1002</v>
          </cell>
          <cell r="C230">
            <v>39447</v>
          </cell>
        </row>
        <row r="231">
          <cell r="B231" t="str">
            <v>XR1002</v>
          </cell>
          <cell r="C231">
            <v>39447</v>
          </cell>
        </row>
        <row r="232">
          <cell r="B232" t="str">
            <v>XR1002</v>
          </cell>
          <cell r="C232">
            <v>39447</v>
          </cell>
        </row>
        <row r="233">
          <cell r="B233" t="str">
            <v>XR1002</v>
          </cell>
          <cell r="C233">
            <v>39447</v>
          </cell>
        </row>
        <row r="234">
          <cell r="B234" t="str">
            <v>XR1002</v>
          </cell>
          <cell r="C234">
            <v>39447</v>
          </cell>
        </row>
        <row r="235">
          <cell r="B235" t="str">
            <v>XR1002</v>
          </cell>
          <cell r="C235">
            <v>39443</v>
          </cell>
        </row>
        <row r="236">
          <cell r="B236" t="str">
            <v>XR1002</v>
          </cell>
          <cell r="C236">
            <v>39443</v>
          </cell>
        </row>
        <row r="237">
          <cell r="B237" t="str">
            <v>XR1002</v>
          </cell>
          <cell r="C237">
            <v>39443</v>
          </cell>
        </row>
        <row r="238">
          <cell r="B238" t="str">
            <v>XR1002</v>
          </cell>
          <cell r="C238">
            <v>39443</v>
          </cell>
        </row>
        <row r="239">
          <cell r="B239" t="str">
            <v>XR1002</v>
          </cell>
          <cell r="C239">
            <v>39443</v>
          </cell>
        </row>
        <row r="240">
          <cell r="B240" t="str">
            <v>XR1007</v>
          </cell>
          <cell r="C240">
            <v>39447</v>
          </cell>
        </row>
        <row r="241">
          <cell r="B241" t="str">
            <v>XR1007</v>
          </cell>
          <cell r="C241">
            <v>39447</v>
          </cell>
        </row>
        <row r="242">
          <cell r="B242" t="str">
            <v>XR1007</v>
          </cell>
          <cell r="C242">
            <v>39443</v>
          </cell>
        </row>
        <row r="243">
          <cell r="B243" t="str">
            <v>XR1007</v>
          </cell>
          <cell r="C243">
            <v>39393</v>
          </cell>
        </row>
        <row r="244">
          <cell r="B244" t="str">
            <v>XR1007</v>
          </cell>
          <cell r="C244">
            <v>39393</v>
          </cell>
        </row>
        <row r="245">
          <cell r="B245" t="str">
            <v>XR1007</v>
          </cell>
          <cell r="C245">
            <v>39392</v>
          </cell>
        </row>
        <row r="246">
          <cell r="B246" t="str">
            <v>XR1007</v>
          </cell>
          <cell r="C246">
            <v>39392</v>
          </cell>
        </row>
        <row r="247">
          <cell r="B247" t="str">
            <v>XR1007</v>
          </cell>
          <cell r="C247">
            <v>39388</v>
          </cell>
        </row>
        <row r="248">
          <cell r="B248" t="str">
            <v>XR1007</v>
          </cell>
          <cell r="C248">
            <v>39388</v>
          </cell>
        </row>
        <row r="249">
          <cell r="B249" t="str">
            <v>XR1007</v>
          </cell>
          <cell r="C249">
            <v>39378</v>
          </cell>
        </row>
        <row r="250">
          <cell r="B250" t="str">
            <v>XR1007</v>
          </cell>
          <cell r="C250">
            <v>39365</v>
          </cell>
        </row>
        <row r="251">
          <cell r="B251" t="str">
            <v>XR1007</v>
          </cell>
          <cell r="C251">
            <v>39365</v>
          </cell>
        </row>
        <row r="252">
          <cell r="B252" t="str">
            <v>XR1008</v>
          </cell>
          <cell r="C252">
            <v>39447</v>
          </cell>
        </row>
        <row r="253">
          <cell r="B253" t="str">
            <v>XR1008</v>
          </cell>
          <cell r="C253">
            <v>39447</v>
          </cell>
        </row>
        <row r="254">
          <cell r="B254" t="str">
            <v>XR1008</v>
          </cell>
          <cell r="C254">
            <v>39447</v>
          </cell>
        </row>
        <row r="255">
          <cell r="B255" t="str">
            <v>XR1008</v>
          </cell>
          <cell r="C255">
            <v>39447</v>
          </cell>
        </row>
        <row r="256">
          <cell r="B256" t="str">
            <v>XR1008</v>
          </cell>
          <cell r="C256">
            <v>39443</v>
          </cell>
        </row>
        <row r="257">
          <cell r="B257" t="str">
            <v>XR1008</v>
          </cell>
          <cell r="C257">
            <v>39443</v>
          </cell>
        </row>
        <row r="258">
          <cell r="B258" t="str">
            <v>XR1010</v>
          </cell>
          <cell r="C258">
            <v>39447</v>
          </cell>
        </row>
        <row r="259">
          <cell r="B259" t="str">
            <v>XR1010</v>
          </cell>
          <cell r="C259">
            <v>39447</v>
          </cell>
        </row>
        <row r="260">
          <cell r="B260" t="str">
            <v>XR1010</v>
          </cell>
          <cell r="C260">
            <v>39447</v>
          </cell>
        </row>
        <row r="261">
          <cell r="B261" t="str">
            <v>XR1010</v>
          </cell>
          <cell r="C261">
            <v>39447</v>
          </cell>
        </row>
        <row r="262">
          <cell r="B262" t="str">
            <v>XR1010</v>
          </cell>
          <cell r="C262">
            <v>39447</v>
          </cell>
        </row>
        <row r="263">
          <cell r="B263" t="str">
            <v>XR1010</v>
          </cell>
          <cell r="C263">
            <v>39443</v>
          </cell>
        </row>
        <row r="264">
          <cell r="B264" t="str">
            <v>XR1010</v>
          </cell>
          <cell r="C264">
            <v>39440</v>
          </cell>
        </row>
        <row r="265">
          <cell r="B265" t="str">
            <v>XR1010</v>
          </cell>
          <cell r="C265">
            <v>39414</v>
          </cell>
        </row>
        <row r="266">
          <cell r="B266" t="str">
            <v>XR1010</v>
          </cell>
          <cell r="C266">
            <v>39393</v>
          </cell>
        </row>
        <row r="267">
          <cell r="B267" t="str">
            <v>XR1010</v>
          </cell>
          <cell r="C267">
            <v>39365</v>
          </cell>
        </row>
        <row r="268">
          <cell r="B268" t="str">
            <v>XR1010</v>
          </cell>
          <cell r="C268">
            <v>39365</v>
          </cell>
        </row>
        <row r="269">
          <cell r="B269" t="str">
            <v>XR1010</v>
          </cell>
          <cell r="C269">
            <v>39365</v>
          </cell>
        </row>
        <row r="270">
          <cell r="B270" t="str">
            <v>XR1010</v>
          </cell>
          <cell r="C270">
            <v>39364</v>
          </cell>
        </row>
        <row r="271">
          <cell r="B271" t="str">
            <v>XR1010</v>
          </cell>
          <cell r="C271">
            <v>39358</v>
          </cell>
        </row>
        <row r="272">
          <cell r="B272" t="str">
            <v>XR1011</v>
          </cell>
          <cell r="C272">
            <v>39447</v>
          </cell>
        </row>
        <row r="273">
          <cell r="B273" t="str">
            <v>XR1011</v>
          </cell>
          <cell r="C273">
            <v>39447</v>
          </cell>
        </row>
        <row r="274">
          <cell r="B274" t="str">
            <v>XR1011</v>
          </cell>
          <cell r="C274">
            <v>39447</v>
          </cell>
        </row>
        <row r="275">
          <cell r="B275" t="str">
            <v>XR1011</v>
          </cell>
          <cell r="C275">
            <v>39447</v>
          </cell>
        </row>
        <row r="276">
          <cell r="B276" t="str">
            <v>XR1011</v>
          </cell>
          <cell r="C276">
            <v>39447</v>
          </cell>
        </row>
        <row r="277">
          <cell r="B277" t="str">
            <v>XR1011</v>
          </cell>
          <cell r="C277">
            <v>39443</v>
          </cell>
        </row>
        <row r="278">
          <cell r="B278" t="str">
            <v>XR1011</v>
          </cell>
          <cell r="C278">
            <v>39429</v>
          </cell>
        </row>
        <row r="279">
          <cell r="B279" t="str">
            <v>XR1012</v>
          </cell>
          <cell r="C279">
            <v>39447</v>
          </cell>
        </row>
        <row r="280">
          <cell r="B280" t="str">
            <v>XR1012</v>
          </cell>
          <cell r="C280">
            <v>39447</v>
          </cell>
        </row>
        <row r="281">
          <cell r="B281" t="str">
            <v>XR1012</v>
          </cell>
          <cell r="C281">
            <v>39447</v>
          </cell>
        </row>
        <row r="282">
          <cell r="B282" t="str">
            <v>XR1012</v>
          </cell>
          <cell r="C282">
            <v>39447</v>
          </cell>
        </row>
        <row r="283">
          <cell r="B283" t="str">
            <v>XR1012</v>
          </cell>
          <cell r="C283">
            <v>39447</v>
          </cell>
        </row>
        <row r="284">
          <cell r="B284" t="str">
            <v>XR1012</v>
          </cell>
          <cell r="C284">
            <v>39447</v>
          </cell>
        </row>
        <row r="285">
          <cell r="B285" t="str">
            <v>XR1012</v>
          </cell>
          <cell r="C285">
            <v>39447</v>
          </cell>
        </row>
        <row r="286">
          <cell r="B286" t="str">
            <v>XR1012</v>
          </cell>
          <cell r="C286">
            <v>39447</v>
          </cell>
        </row>
        <row r="287">
          <cell r="B287" t="str">
            <v>XR1012</v>
          </cell>
          <cell r="C287">
            <v>39447</v>
          </cell>
        </row>
        <row r="288">
          <cell r="B288" t="str">
            <v>XR1012</v>
          </cell>
          <cell r="C288">
            <v>39447</v>
          </cell>
        </row>
        <row r="289">
          <cell r="B289" t="str">
            <v>XR1012</v>
          </cell>
          <cell r="C289">
            <v>39447</v>
          </cell>
        </row>
        <row r="290">
          <cell r="B290" t="str">
            <v>XR1012</v>
          </cell>
          <cell r="C290">
            <v>39447</v>
          </cell>
        </row>
        <row r="291">
          <cell r="B291" t="str">
            <v>XR1012</v>
          </cell>
          <cell r="C291">
            <v>39443</v>
          </cell>
        </row>
        <row r="292">
          <cell r="B292" t="str">
            <v>XR1012</v>
          </cell>
          <cell r="C292">
            <v>39440</v>
          </cell>
        </row>
        <row r="293">
          <cell r="B293" t="str">
            <v>XR1012</v>
          </cell>
          <cell r="C293">
            <v>39440</v>
          </cell>
        </row>
        <row r="294">
          <cell r="B294" t="str">
            <v>XR1012</v>
          </cell>
          <cell r="C294">
            <v>39440</v>
          </cell>
        </row>
        <row r="295">
          <cell r="B295" t="str">
            <v>XR1012</v>
          </cell>
          <cell r="C295">
            <v>39440</v>
          </cell>
        </row>
        <row r="296">
          <cell r="B296" t="str">
            <v>XR1012</v>
          </cell>
          <cell r="C296">
            <v>39440</v>
          </cell>
        </row>
        <row r="297">
          <cell r="B297" t="str">
            <v>XR1012</v>
          </cell>
          <cell r="C297">
            <v>39437</v>
          </cell>
        </row>
        <row r="298">
          <cell r="B298" t="str">
            <v>XR1012</v>
          </cell>
          <cell r="C298">
            <v>39372</v>
          </cell>
        </row>
        <row r="299">
          <cell r="B299" t="str">
            <v>XR1012</v>
          </cell>
          <cell r="C299">
            <v>39372</v>
          </cell>
        </row>
        <row r="300">
          <cell r="B300" t="str">
            <v>XR1013</v>
          </cell>
          <cell r="C300">
            <v>39447</v>
          </cell>
        </row>
        <row r="301">
          <cell r="B301" t="str">
            <v>XR1013</v>
          </cell>
          <cell r="C301">
            <v>39447</v>
          </cell>
        </row>
        <row r="302">
          <cell r="B302" t="str">
            <v>XR1013</v>
          </cell>
          <cell r="C302">
            <v>39447</v>
          </cell>
        </row>
        <row r="303">
          <cell r="B303" t="str">
            <v>XR1013</v>
          </cell>
          <cell r="C303">
            <v>39447</v>
          </cell>
        </row>
        <row r="304">
          <cell r="B304" t="str">
            <v>XR1013</v>
          </cell>
          <cell r="C304">
            <v>39443</v>
          </cell>
        </row>
        <row r="305">
          <cell r="B305" t="str">
            <v>XR1013</v>
          </cell>
          <cell r="C305">
            <v>39429</v>
          </cell>
        </row>
        <row r="306">
          <cell r="B306" t="str">
            <v>XR1013</v>
          </cell>
          <cell r="C306">
            <v>39429</v>
          </cell>
        </row>
        <row r="307">
          <cell r="B307" t="str">
            <v>XR1013</v>
          </cell>
          <cell r="C307">
            <v>39386</v>
          </cell>
        </row>
        <row r="308">
          <cell r="B308" t="str">
            <v>XR1013</v>
          </cell>
          <cell r="C308">
            <v>39386</v>
          </cell>
        </row>
        <row r="309">
          <cell r="B309" t="str">
            <v>XR1015</v>
          </cell>
          <cell r="C309">
            <v>39447</v>
          </cell>
        </row>
        <row r="310">
          <cell r="B310" t="str">
            <v>XR1016</v>
          </cell>
          <cell r="C310">
            <v>39447</v>
          </cell>
        </row>
        <row r="311">
          <cell r="B311" t="str">
            <v>XR1016</v>
          </cell>
          <cell r="C311">
            <v>39447</v>
          </cell>
        </row>
        <row r="312">
          <cell r="B312" t="str">
            <v>XR1017</v>
          </cell>
          <cell r="C312">
            <v>39447</v>
          </cell>
        </row>
        <row r="313">
          <cell r="B313" t="str">
            <v>XR1017</v>
          </cell>
          <cell r="C313">
            <v>39447</v>
          </cell>
        </row>
        <row r="314">
          <cell r="B314" t="str">
            <v>XR1017</v>
          </cell>
          <cell r="C314">
            <v>39447</v>
          </cell>
        </row>
        <row r="315">
          <cell r="B315" t="str">
            <v>XR1017</v>
          </cell>
          <cell r="C315">
            <v>39447</v>
          </cell>
        </row>
        <row r="316">
          <cell r="B316" t="str">
            <v>XR1017</v>
          </cell>
          <cell r="C316">
            <v>39447</v>
          </cell>
        </row>
        <row r="317">
          <cell r="B317" t="str">
            <v>XR1019</v>
          </cell>
          <cell r="C317">
            <v>39443</v>
          </cell>
        </row>
        <row r="318">
          <cell r="B318" t="str">
            <v>XR1024</v>
          </cell>
          <cell r="C318">
            <v>39447</v>
          </cell>
        </row>
        <row r="319">
          <cell r="B319" t="str">
            <v>XR1028</v>
          </cell>
          <cell r="C319">
            <v>39447</v>
          </cell>
        </row>
        <row r="320">
          <cell r="B320" t="str">
            <v>XR1028</v>
          </cell>
          <cell r="C320">
            <v>39443</v>
          </cell>
        </row>
        <row r="321">
          <cell r="B321" t="str">
            <v>XR1031</v>
          </cell>
          <cell r="C321">
            <v>39414</v>
          </cell>
        </row>
        <row r="322">
          <cell r="B322" t="str">
            <v>XR1044</v>
          </cell>
          <cell r="C322">
            <v>39447</v>
          </cell>
        </row>
        <row r="323">
          <cell r="B323" t="str">
            <v>XR1044</v>
          </cell>
          <cell r="C323">
            <v>39429</v>
          </cell>
        </row>
        <row r="324">
          <cell r="B324" t="str">
            <v>XR1046</v>
          </cell>
          <cell r="C324">
            <v>39447</v>
          </cell>
        </row>
        <row r="325">
          <cell r="B325" t="str">
            <v>XR1046</v>
          </cell>
          <cell r="C325">
            <v>39447</v>
          </cell>
        </row>
        <row r="326">
          <cell r="B326" t="str">
            <v>XR1046</v>
          </cell>
          <cell r="C326">
            <v>39447</v>
          </cell>
        </row>
        <row r="327">
          <cell r="B327" t="str">
            <v>XR1046</v>
          </cell>
          <cell r="C327">
            <v>39447</v>
          </cell>
        </row>
        <row r="328">
          <cell r="B328" t="str">
            <v>XR1052</v>
          </cell>
          <cell r="C328">
            <v>39447</v>
          </cell>
        </row>
        <row r="329">
          <cell r="B329" t="str">
            <v>XR1052</v>
          </cell>
          <cell r="C329">
            <v>39447</v>
          </cell>
        </row>
        <row r="330">
          <cell r="B330" t="str">
            <v>XR1052</v>
          </cell>
          <cell r="C330">
            <v>39447</v>
          </cell>
        </row>
        <row r="331">
          <cell r="B331" t="str">
            <v>XR1052</v>
          </cell>
          <cell r="C331">
            <v>39447</v>
          </cell>
        </row>
        <row r="332">
          <cell r="B332" t="str">
            <v>XR1052</v>
          </cell>
          <cell r="C332">
            <v>39447</v>
          </cell>
        </row>
        <row r="333">
          <cell r="B333" t="str">
            <v>XR1052</v>
          </cell>
          <cell r="C333">
            <v>39443</v>
          </cell>
        </row>
        <row r="334">
          <cell r="B334" t="str">
            <v>XR1052</v>
          </cell>
          <cell r="C334">
            <v>39443</v>
          </cell>
        </row>
        <row r="335">
          <cell r="B335" t="str">
            <v>XR1052</v>
          </cell>
          <cell r="C335">
            <v>39377</v>
          </cell>
        </row>
        <row r="336">
          <cell r="B336" t="str">
            <v>XR1054</v>
          </cell>
          <cell r="C336">
            <v>39447</v>
          </cell>
        </row>
        <row r="337">
          <cell r="B337" t="str">
            <v>XR1054</v>
          </cell>
          <cell r="C337">
            <v>39447</v>
          </cell>
        </row>
        <row r="338">
          <cell r="B338" t="str">
            <v>XR1054</v>
          </cell>
          <cell r="C338">
            <v>39447</v>
          </cell>
        </row>
        <row r="339">
          <cell r="B339" t="str">
            <v>XR1058</v>
          </cell>
          <cell r="C339">
            <v>39447</v>
          </cell>
        </row>
        <row r="340">
          <cell r="B340" t="str">
            <v>XR1058</v>
          </cell>
          <cell r="C340">
            <v>39447</v>
          </cell>
        </row>
        <row r="341">
          <cell r="B341" t="str">
            <v>XR1058</v>
          </cell>
          <cell r="C341">
            <v>39447</v>
          </cell>
        </row>
        <row r="342">
          <cell r="B342" t="str">
            <v>XR1058</v>
          </cell>
          <cell r="C342">
            <v>39447</v>
          </cell>
        </row>
        <row r="343">
          <cell r="B343" t="str">
            <v>XR1058</v>
          </cell>
          <cell r="C343">
            <v>39447</v>
          </cell>
        </row>
        <row r="344">
          <cell r="B344" t="str">
            <v>XR1058</v>
          </cell>
          <cell r="C344">
            <v>39447</v>
          </cell>
        </row>
        <row r="345">
          <cell r="B345" t="str">
            <v>XR1058</v>
          </cell>
          <cell r="C345">
            <v>39447</v>
          </cell>
        </row>
        <row r="346">
          <cell r="B346" t="str">
            <v>XR1058</v>
          </cell>
          <cell r="C346">
            <v>39427</v>
          </cell>
        </row>
        <row r="347">
          <cell r="B347" t="str">
            <v>XR1058</v>
          </cell>
          <cell r="C347">
            <v>39427</v>
          </cell>
        </row>
        <row r="348">
          <cell r="B348" t="str">
            <v>XR1058</v>
          </cell>
          <cell r="C348">
            <v>39427</v>
          </cell>
        </row>
        <row r="349">
          <cell r="B349" t="str">
            <v>XR1058</v>
          </cell>
          <cell r="C349">
            <v>39427</v>
          </cell>
        </row>
        <row r="350">
          <cell r="B350" t="str">
            <v>XR1058</v>
          </cell>
          <cell r="C350">
            <v>39427</v>
          </cell>
        </row>
        <row r="351">
          <cell r="B351" t="str">
            <v>XR1058</v>
          </cell>
          <cell r="C351">
            <v>39427</v>
          </cell>
        </row>
        <row r="352">
          <cell r="B352" t="str">
            <v>XR1058</v>
          </cell>
          <cell r="C352">
            <v>39427</v>
          </cell>
        </row>
        <row r="353">
          <cell r="B353" t="str">
            <v>XR1058</v>
          </cell>
          <cell r="C353">
            <v>39427</v>
          </cell>
        </row>
        <row r="354">
          <cell r="B354" t="str">
            <v>XR1058</v>
          </cell>
          <cell r="C354">
            <v>39427</v>
          </cell>
        </row>
        <row r="355">
          <cell r="B355" t="str">
            <v>XR1058</v>
          </cell>
          <cell r="C355">
            <v>39427</v>
          </cell>
        </row>
        <row r="356">
          <cell r="B356" t="str">
            <v>XR1058</v>
          </cell>
          <cell r="C356">
            <v>39398</v>
          </cell>
        </row>
        <row r="357">
          <cell r="B357" t="str">
            <v>XR1058</v>
          </cell>
          <cell r="C357">
            <v>39398</v>
          </cell>
        </row>
        <row r="358">
          <cell r="B358" t="str">
            <v>XR1058</v>
          </cell>
          <cell r="C358">
            <v>39398</v>
          </cell>
        </row>
        <row r="359">
          <cell r="B359" t="str">
            <v>XR1058</v>
          </cell>
          <cell r="C359">
            <v>39398</v>
          </cell>
        </row>
        <row r="360">
          <cell r="B360" t="str">
            <v>XR1058</v>
          </cell>
          <cell r="C360">
            <v>39398</v>
          </cell>
        </row>
        <row r="361">
          <cell r="B361" t="str">
            <v>XR1058</v>
          </cell>
          <cell r="C361">
            <v>39398</v>
          </cell>
        </row>
        <row r="362">
          <cell r="B362" t="str">
            <v>XR1058</v>
          </cell>
          <cell r="C362">
            <v>39398</v>
          </cell>
        </row>
        <row r="363">
          <cell r="B363" t="str">
            <v>XR1058</v>
          </cell>
          <cell r="C363">
            <v>39398</v>
          </cell>
        </row>
        <row r="364">
          <cell r="B364" t="str">
            <v>XR1058</v>
          </cell>
          <cell r="C364">
            <v>39398</v>
          </cell>
        </row>
        <row r="365">
          <cell r="B365" t="str">
            <v>XR1058</v>
          </cell>
          <cell r="C365">
            <v>39398</v>
          </cell>
        </row>
        <row r="366">
          <cell r="B366" t="str">
            <v>XR1058</v>
          </cell>
          <cell r="C366">
            <v>39372</v>
          </cell>
        </row>
        <row r="367">
          <cell r="B367" t="str">
            <v>XR1058</v>
          </cell>
          <cell r="C367">
            <v>39372</v>
          </cell>
        </row>
        <row r="368">
          <cell r="B368" t="str">
            <v>XR1058</v>
          </cell>
          <cell r="C368">
            <v>39372</v>
          </cell>
        </row>
        <row r="369">
          <cell r="B369" t="str">
            <v>XR1058</v>
          </cell>
          <cell r="C369">
            <v>39372</v>
          </cell>
        </row>
        <row r="370">
          <cell r="B370" t="str">
            <v>XR1058</v>
          </cell>
          <cell r="C370">
            <v>39372</v>
          </cell>
        </row>
        <row r="371">
          <cell r="B371" t="str">
            <v>XR1058</v>
          </cell>
          <cell r="C371">
            <v>39372</v>
          </cell>
        </row>
        <row r="372">
          <cell r="B372" t="str">
            <v>XR1058</v>
          </cell>
          <cell r="C372">
            <v>39372</v>
          </cell>
        </row>
        <row r="373">
          <cell r="B373" t="str">
            <v>XR1058</v>
          </cell>
          <cell r="C373">
            <v>39372</v>
          </cell>
        </row>
        <row r="374">
          <cell r="B374" t="str">
            <v>XR1058</v>
          </cell>
          <cell r="C374">
            <v>39372</v>
          </cell>
        </row>
        <row r="375">
          <cell r="B375" t="str">
            <v>XR1058</v>
          </cell>
          <cell r="C375">
            <v>39372</v>
          </cell>
        </row>
        <row r="376">
          <cell r="B376" t="str">
            <v>XR1059</v>
          </cell>
          <cell r="C376">
            <v>39447</v>
          </cell>
        </row>
        <row r="377">
          <cell r="B377" t="str">
            <v>XR1060</v>
          </cell>
          <cell r="C377">
            <v>39447</v>
          </cell>
        </row>
        <row r="378">
          <cell r="B378" t="str">
            <v>XR1061</v>
          </cell>
          <cell r="C378">
            <v>39447</v>
          </cell>
        </row>
        <row r="379">
          <cell r="B379" t="str">
            <v>XR1061</v>
          </cell>
          <cell r="C379">
            <v>39378</v>
          </cell>
        </row>
        <row r="380">
          <cell r="B380" t="str">
            <v>XR1101</v>
          </cell>
          <cell r="C380">
            <v>39447</v>
          </cell>
        </row>
        <row r="381">
          <cell r="B381" t="str">
            <v>XR1101</v>
          </cell>
          <cell r="C381">
            <v>39447</v>
          </cell>
        </row>
        <row r="382">
          <cell r="B382" t="str">
            <v>XR1101</v>
          </cell>
          <cell r="C382">
            <v>39447</v>
          </cell>
        </row>
        <row r="383">
          <cell r="B383" t="str">
            <v>XR1101</v>
          </cell>
          <cell r="C383">
            <v>39447</v>
          </cell>
        </row>
        <row r="384">
          <cell r="B384" t="str">
            <v>XR1103</v>
          </cell>
          <cell r="C384">
            <v>39447</v>
          </cell>
        </row>
        <row r="385">
          <cell r="B385" t="str">
            <v>XR1103</v>
          </cell>
          <cell r="C385">
            <v>39447</v>
          </cell>
        </row>
        <row r="386">
          <cell r="B386" t="str">
            <v>XR1103</v>
          </cell>
          <cell r="C386">
            <v>39427</v>
          </cell>
        </row>
        <row r="387">
          <cell r="B387" t="str">
            <v>XR1103</v>
          </cell>
          <cell r="C387">
            <v>39398</v>
          </cell>
        </row>
        <row r="388">
          <cell r="B388" t="str">
            <v>XR1104</v>
          </cell>
          <cell r="C388">
            <v>39447</v>
          </cell>
        </row>
        <row r="389">
          <cell r="B389" t="str">
            <v>XR1104</v>
          </cell>
          <cell r="C389">
            <v>39447</v>
          </cell>
        </row>
        <row r="390">
          <cell r="B390" t="str">
            <v>XR1104</v>
          </cell>
          <cell r="C390">
            <v>39447</v>
          </cell>
        </row>
        <row r="391">
          <cell r="B391" t="str">
            <v>XR1106</v>
          </cell>
          <cell r="C391">
            <v>39447</v>
          </cell>
        </row>
        <row r="392">
          <cell r="B392" t="str">
            <v>XR1106</v>
          </cell>
          <cell r="C392">
            <v>39447</v>
          </cell>
        </row>
        <row r="393">
          <cell r="B393" t="str">
            <v>XR1106</v>
          </cell>
          <cell r="C393">
            <v>39447</v>
          </cell>
        </row>
        <row r="394">
          <cell r="B394" t="str">
            <v>XR1106</v>
          </cell>
          <cell r="C394">
            <v>39426</v>
          </cell>
        </row>
        <row r="395">
          <cell r="B395" t="str">
            <v>XR1106</v>
          </cell>
          <cell r="C395">
            <v>39426</v>
          </cell>
        </row>
        <row r="396">
          <cell r="B396" t="str">
            <v>XR1106</v>
          </cell>
          <cell r="C396">
            <v>39407</v>
          </cell>
        </row>
        <row r="397">
          <cell r="B397" t="str">
            <v>XR1108</v>
          </cell>
          <cell r="C397">
            <v>39447</v>
          </cell>
        </row>
        <row r="398">
          <cell r="B398" t="str">
            <v>XR1110</v>
          </cell>
          <cell r="C398">
            <v>39447</v>
          </cell>
        </row>
        <row r="399">
          <cell r="B399" t="str">
            <v>XR1211</v>
          </cell>
          <cell r="C399">
            <v>39447</v>
          </cell>
        </row>
        <row r="400">
          <cell r="B400" t="str">
            <v>XR1212</v>
          </cell>
          <cell r="C400">
            <v>39447</v>
          </cell>
        </row>
        <row r="401">
          <cell r="B401" t="str">
            <v>XR1212</v>
          </cell>
          <cell r="C401">
            <v>39443</v>
          </cell>
        </row>
        <row r="402">
          <cell r="B402" t="str">
            <v>XR1214</v>
          </cell>
          <cell r="C402">
            <v>39447</v>
          </cell>
        </row>
        <row r="403">
          <cell r="B403" t="str">
            <v>XR1214</v>
          </cell>
          <cell r="C403">
            <v>39443</v>
          </cell>
        </row>
        <row r="404">
          <cell r="B404" t="str">
            <v>XR1305</v>
          </cell>
          <cell r="C404">
            <v>39447</v>
          </cell>
        </row>
        <row r="405">
          <cell r="B405" t="str">
            <v>XR1305</v>
          </cell>
          <cell r="C405">
            <v>39412</v>
          </cell>
        </row>
        <row r="406">
          <cell r="B406" t="str">
            <v>XR1401</v>
          </cell>
          <cell r="C406">
            <v>39447</v>
          </cell>
        </row>
        <row r="407">
          <cell r="B407" t="str">
            <v>XR1401</v>
          </cell>
          <cell r="C407">
            <v>39447</v>
          </cell>
        </row>
        <row r="408">
          <cell r="B408" t="str">
            <v>XR1401</v>
          </cell>
          <cell r="C408">
            <v>39447</v>
          </cell>
        </row>
        <row r="409">
          <cell r="B409" t="str">
            <v>XR1404</v>
          </cell>
          <cell r="C409">
            <v>39447</v>
          </cell>
        </row>
        <row r="410">
          <cell r="B410" t="str">
            <v>XR1404</v>
          </cell>
          <cell r="C410">
            <v>39447</v>
          </cell>
        </row>
        <row r="411">
          <cell r="B411" t="str">
            <v>XR1404</v>
          </cell>
          <cell r="C411">
            <v>39447</v>
          </cell>
        </row>
        <row r="412">
          <cell r="B412" t="str">
            <v>XR1404</v>
          </cell>
          <cell r="C412">
            <v>39443</v>
          </cell>
        </row>
        <row r="413">
          <cell r="B413" t="str">
            <v>XR1404</v>
          </cell>
          <cell r="C413">
            <v>39378</v>
          </cell>
        </row>
        <row r="414">
          <cell r="B414" t="str">
            <v>XR1408</v>
          </cell>
          <cell r="C414">
            <v>39447</v>
          </cell>
        </row>
        <row r="415">
          <cell r="B415" t="str">
            <v>XR1408</v>
          </cell>
          <cell r="C415">
            <v>39429</v>
          </cell>
        </row>
        <row r="416">
          <cell r="B416" t="str">
            <v>XR1408</v>
          </cell>
          <cell r="C416">
            <v>39429</v>
          </cell>
        </row>
        <row r="417">
          <cell r="B417" t="str">
            <v>XR1408</v>
          </cell>
          <cell r="C417">
            <v>39387</v>
          </cell>
        </row>
        <row r="418">
          <cell r="B418" t="str">
            <v>XR1409</v>
          </cell>
          <cell r="C418">
            <v>39447</v>
          </cell>
        </row>
        <row r="419">
          <cell r="B419" t="str">
            <v>XR1409</v>
          </cell>
          <cell r="C419">
            <v>39429</v>
          </cell>
        </row>
        <row r="420">
          <cell r="B420" t="str">
            <v>XR1409</v>
          </cell>
          <cell r="C420">
            <v>39429</v>
          </cell>
        </row>
        <row r="421">
          <cell r="B421" t="str">
            <v>XR1409</v>
          </cell>
          <cell r="C421">
            <v>39387</v>
          </cell>
        </row>
        <row r="422">
          <cell r="B422" t="str">
            <v>XR1410</v>
          </cell>
          <cell r="C422">
            <v>39447</v>
          </cell>
        </row>
        <row r="423">
          <cell r="B423" t="str">
            <v>XR1410</v>
          </cell>
          <cell r="C423">
            <v>39447</v>
          </cell>
        </row>
        <row r="424">
          <cell r="B424" t="str">
            <v>XR1410</v>
          </cell>
          <cell r="C424">
            <v>39447</v>
          </cell>
        </row>
        <row r="425">
          <cell r="B425" t="str">
            <v>XR1410</v>
          </cell>
          <cell r="C425">
            <v>39447</v>
          </cell>
        </row>
        <row r="426">
          <cell r="B426" t="str">
            <v>XR1410</v>
          </cell>
          <cell r="C426">
            <v>39447</v>
          </cell>
        </row>
        <row r="427">
          <cell r="B427" t="str">
            <v>XR1501</v>
          </cell>
          <cell r="C427">
            <v>39447</v>
          </cell>
        </row>
        <row r="428">
          <cell r="B428" t="str">
            <v>XR1501</v>
          </cell>
          <cell r="C428">
            <v>39443</v>
          </cell>
        </row>
        <row r="429">
          <cell r="B429" t="str">
            <v>XR1503</v>
          </cell>
          <cell r="C429">
            <v>39447</v>
          </cell>
        </row>
        <row r="430">
          <cell r="B430" t="str">
            <v>XR1503</v>
          </cell>
          <cell r="C430">
            <v>39447</v>
          </cell>
        </row>
        <row r="431">
          <cell r="B431" t="str">
            <v>XR1701</v>
          </cell>
          <cell r="C431">
            <v>39447</v>
          </cell>
        </row>
        <row r="432">
          <cell r="B432" t="str">
            <v>XR1701</v>
          </cell>
          <cell r="C432">
            <v>39447</v>
          </cell>
        </row>
        <row r="433">
          <cell r="B433" t="str">
            <v>XR1701</v>
          </cell>
          <cell r="C433">
            <v>39447</v>
          </cell>
        </row>
        <row r="434">
          <cell r="B434" t="str">
            <v>XR1704</v>
          </cell>
          <cell r="C434">
            <v>39447</v>
          </cell>
        </row>
        <row r="435">
          <cell r="B435" t="str">
            <v>XR1704</v>
          </cell>
          <cell r="C435">
            <v>39447</v>
          </cell>
        </row>
        <row r="436">
          <cell r="B436" t="str">
            <v>XR1704</v>
          </cell>
          <cell r="C436">
            <v>39447</v>
          </cell>
        </row>
        <row r="437">
          <cell r="B437" t="str">
            <v>XR1704</v>
          </cell>
          <cell r="C437">
            <v>39440</v>
          </cell>
        </row>
        <row r="438">
          <cell r="B438" t="str">
            <v>XR1704</v>
          </cell>
          <cell r="C438">
            <v>39440</v>
          </cell>
        </row>
        <row r="439">
          <cell r="B439" t="str">
            <v>XR1704</v>
          </cell>
          <cell r="C439">
            <v>39440</v>
          </cell>
        </row>
        <row r="440">
          <cell r="B440" t="str">
            <v>XR1708</v>
          </cell>
          <cell r="C440">
            <v>39447</v>
          </cell>
        </row>
        <row r="441">
          <cell r="B441" t="str">
            <v>XR1708</v>
          </cell>
          <cell r="C441">
            <v>39399</v>
          </cell>
        </row>
        <row r="442">
          <cell r="B442" t="str">
            <v>XR1709</v>
          </cell>
          <cell r="C442">
            <v>39447</v>
          </cell>
        </row>
        <row r="443">
          <cell r="B443" t="str">
            <v>XR1709</v>
          </cell>
          <cell r="C443">
            <v>39415</v>
          </cell>
        </row>
        <row r="444">
          <cell r="B444" t="str">
            <v>XR1711</v>
          </cell>
          <cell r="C444">
            <v>39447</v>
          </cell>
        </row>
        <row r="445">
          <cell r="B445" t="str">
            <v>XR1713</v>
          </cell>
          <cell r="C445">
            <v>39447</v>
          </cell>
        </row>
        <row r="446">
          <cell r="B446" t="str">
            <v>XR1713</v>
          </cell>
          <cell r="C446">
            <v>39447</v>
          </cell>
        </row>
        <row r="447">
          <cell r="B447" t="str">
            <v>XR1713</v>
          </cell>
          <cell r="C447">
            <v>39447</v>
          </cell>
        </row>
        <row r="448">
          <cell r="B448" t="str">
            <v>XR1713</v>
          </cell>
          <cell r="C448">
            <v>39447</v>
          </cell>
        </row>
        <row r="449">
          <cell r="B449" t="str">
            <v>XR1713</v>
          </cell>
          <cell r="C449">
            <v>39447</v>
          </cell>
        </row>
        <row r="450">
          <cell r="B450" t="str">
            <v>XR1713</v>
          </cell>
          <cell r="C450">
            <v>39447</v>
          </cell>
        </row>
        <row r="451">
          <cell r="B451" t="str">
            <v>XR1713</v>
          </cell>
          <cell r="C451">
            <v>39440</v>
          </cell>
        </row>
        <row r="452">
          <cell r="B452" t="str">
            <v>XR1713</v>
          </cell>
          <cell r="C452">
            <v>39440</v>
          </cell>
        </row>
        <row r="453">
          <cell r="B453" t="str">
            <v>XR1713</v>
          </cell>
          <cell r="C453">
            <v>39412</v>
          </cell>
        </row>
        <row r="454">
          <cell r="B454" t="str">
            <v>XR1713</v>
          </cell>
          <cell r="C454">
            <v>39408</v>
          </cell>
        </row>
        <row r="455">
          <cell r="B455" t="str">
            <v>XR1713</v>
          </cell>
          <cell r="C455">
            <v>39372</v>
          </cell>
        </row>
        <row r="456">
          <cell r="B456" t="str">
            <v>XR1714</v>
          </cell>
          <cell r="C456">
            <v>39447</v>
          </cell>
        </row>
        <row r="457">
          <cell r="B457" t="str">
            <v>XR1714</v>
          </cell>
          <cell r="C457">
            <v>39447</v>
          </cell>
        </row>
        <row r="458">
          <cell r="B458" t="str">
            <v>XR1714</v>
          </cell>
          <cell r="C458">
            <v>39447</v>
          </cell>
        </row>
        <row r="459">
          <cell r="B459" t="str">
            <v>XR1714</v>
          </cell>
          <cell r="C459">
            <v>39447</v>
          </cell>
        </row>
        <row r="460">
          <cell r="B460" t="str">
            <v>XR1714</v>
          </cell>
          <cell r="C460">
            <v>39447</v>
          </cell>
        </row>
        <row r="461">
          <cell r="B461" t="str">
            <v>XR1714</v>
          </cell>
          <cell r="C461">
            <v>39447</v>
          </cell>
        </row>
        <row r="462">
          <cell r="B462" t="str">
            <v>XR1714</v>
          </cell>
          <cell r="C462">
            <v>39447</v>
          </cell>
        </row>
        <row r="463">
          <cell r="B463" t="str">
            <v>XR1714</v>
          </cell>
          <cell r="C463">
            <v>39447</v>
          </cell>
        </row>
        <row r="464">
          <cell r="B464" t="str">
            <v>XR1714</v>
          </cell>
          <cell r="C464">
            <v>39447</v>
          </cell>
        </row>
        <row r="465">
          <cell r="B465" t="str">
            <v>XR1714</v>
          </cell>
          <cell r="C465">
            <v>39447</v>
          </cell>
        </row>
        <row r="466">
          <cell r="B466" t="str">
            <v>XR1714</v>
          </cell>
          <cell r="C466">
            <v>39447</v>
          </cell>
        </row>
        <row r="467">
          <cell r="B467" t="str">
            <v>XR1714</v>
          </cell>
          <cell r="C467">
            <v>39447</v>
          </cell>
        </row>
        <row r="468">
          <cell r="B468" t="str">
            <v>XR1714</v>
          </cell>
          <cell r="C468">
            <v>39447</v>
          </cell>
        </row>
        <row r="469">
          <cell r="B469" t="str">
            <v>XR1714</v>
          </cell>
          <cell r="C469">
            <v>39447</v>
          </cell>
        </row>
        <row r="470">
          <cell r="B470" t="str">
            <v>XR1714</v>
          </cell>
          <cell r="C470">
            <v>39372</v>
          </cell>
        </row>
        <row r="471">
          <cell r="B471" t="str">
            <v>XR2001</v>
          </cell>
          <cell r="C471">
            <v>39447</v>
          </cell>
        </row>
        <row r="472">
          <cell r="B472" t="str">
            <v>XR2001</v>
          </cell>
          <cell r="C472">
            <v>39447</v>
          </cell>
        </row>
        <row r="473">
          <cell r="B473" t="str">
            <v>XR2001</v>
          </cell>
          <cell r="C473">
            <v>39443</v>
          </cell>
        </row>
        <row r="474">
          <cell r="B474" t="str">
            <v>XR2003</v>
          </cell>
          <cell r="C474">
            <v>39447</v>
          </cell>
        </row>
        <row r="475">
          <cell r="B475" t="str">
            <v>XR2004</v>
          </cell>
          <cell r="C475">
            <v>39447</v>
          </cell>
        </row>
        <row r="476">
          <cell r="B476" t="str">
            <v>XR2004</v>
          </cell>
          <cell r="C476">
            <v>39447</v>
          </cell>
        </row>
        <row r="477">
          <cell r="B477" t="str">
            <v>XR2004</v>
          </cell>
          <cell r="C477">
            <v>39443</v>
          </cell>
        </row>
        <row r="478">
          <cell r="B478" t="str">
            <v>XR2005</v>
          </cell>
          <cell r="C478">
            <v>39371</v>
          </cell>
        </row>
        <row r="479">
          <cell r="B479" t="str">
            <v>XR2005</v>
          </cell>
          <cell r="C479">
            <v>39371</v>
          </cell>
        </row>
        <row r="480">
          <cell r="B480" t="str">
            <v>XR2005</v>
          </cell>
          <cell r="C480">
            <v>39371</v>
          </cell>
        </row>
        <row r="481">
          <cell r="B481" t="str">
            <v>XR2007</v>
          </cell>
          <cell r="C481">
            <v>39447</v>
          </cell>
        </row>
        <row r="482">
          <cell r="B482" t="str">
            <v>XR2007</v>
          </cell>
          <cell r="C482">
            <v>39447</v>
          </cell>
        </row>
        <row r="483">
          <cell r="B483" t="str">
            <v>XR2007</v>
          </cell>
          <cell r="C483">
            <v>39447</v>
          </cell>
        </row>
        <row r="484">
          <cell r="B484" t="str">
            <v>XR2007</v>
          </cell>
          <cell r="C484">
            <v>39447</v>
          </cell>
        </row>
        <row r="485">
          <cell r="B485" t="str">
            <v>XR2007</v>
          </cell>
          <cell r="C485">
            <v>39447</v>
          </cell>
        </row>
        <row r="486">
          <cell r="B486" t="str">
            <v>XR2007</v>
          </cell>
          <cell r="C486">
            <v>39447</v>
          </cell>
        </row>
        <row r="487">
          <cell r="B487" t="str">
            <v>XR2007</v>
          </cell>
          <cell r="C487">
            <v>39443</v>
          </cell>
        </row>
        <row r="488">
          <cell r="B488" t="str">
            <v>XR2007</v>
          </cell>
          <cell r="C488">
            <v>39371</v>
          </cell>
        </row>
        <row r="489">
          <cell r="B489" t="str">
            <v>XR2008</v>
          </cell>
          <cell r="C489">
            <v>39447</v>
          </cell>
        </row>
        <row r="490">
          <cell r="B490" t="str">
            <v>XR2008</v>
          </cell>
          <cell r="C490">
            <v>39447</v>
          </cell>
        </row>
        <row r="491">
          <cell r="B491" t="str">
            <v>XR2008</v>
          </cell>
          <cell r="C491">
            <v>39447</v>
          </cell>
        </row>
        <row r="492">
          <cell r="B492" t="str">
            <v>XR2008</v>
          </cell>
          <cell r="C492">
            <v>39443</v>
          </cell>
        </row>
        <row r="493">
          <cell r="B493" t="str">
            <v>XR2010</v>
          </cell>
          <cell r="C493">
            <v>39447</v>
          </cell>
        </row>
        <row r="494">
          <cell r="B494" t="str">
            <v>XR2010</v>
          </cell>
          <cell r="C494">
            <v>39447</v>
          </cell>
        </row>
        <row r="495">
          <cell r="B495" t="str">
            <v>XR2010</v>
          </cell>
          <cell r="C495">
            <v>39440</v>
          </cell>
        </row>
        <row r="496">
          <cell r="B496" t="str">
            <v>XR2010</v>
          </cell>
          <cell r="C496">
            <v>39440</v>
          </cell>
        </row>
        <row r="497">
          <cell r="B497" t="str">
            <v>XR2010</v>
          </cell>
          <cell r="C497">
            <v>39371</v>
          </cell>
        </row>
        <row r="498">
          <cell r="B498" t="str">
            <v>XR2012</v>
          </cell>
          <cell r="C498">
            <v>39447</v>
          </cell>
        </row>
        <row r="499">
          <cell r="B499" t="str">
            <v>XR2012</v>
          </cell>
          <cell r="C499">
            <v>39447</v>
          </cell>
        </row>
        <row r="500">
          <cell r="B500" t="str">
            <v>XR2012</v>
          </cell>
          <cell r="C500">
            <v>39440</v>
          </cell>
        </row>
        <row r="501">
          <cell r="B501" t="str">
            <v>XR2012</v>
          </cell>
          <cell r="C501">
            <v>39436</v>
          </cell>
        </row>
        <row r="502">
          <cell r="B502" t="str">
            <v>XR2023</v>
          </cell>
          <cell r="C502">
            <v>39447</v>
          </cell>
        </row>
        <row r="503">
          <cell r="B503" t="str">
            <v>XR2023</v>
          </cell>
          <cell r="C503">
            <v>39447</v>
          </cell>
        </row>
        <row r="504">
          <cell r="B504" t="str">
            <v>XR2023</v>
          </cell>
          <cell r="C504">
            <v>39447</v>
          </cell>
        </row>
        <row r="505">
          <cell r="B505" t="str">
            <v>XR2023</v>
          </cell>
          <cell r="C505">
            <v>39447</v>
          </cell>
        </row>
        <row r="506">
          <cell r="B506" t="str">
            <v>XR2023</v>
          </cell>
          <cell r="C506">
            <v>39447</v>
          </cell>
        </row>
        <row r="507">
          <cell r="B507" t="str">
            <v>XR2023</v>
          </cell>
          <cell r="C507">
            <v>39447</v>
          </cell>
        </row>
        <row r="508">
          <cell r="B508" t="str">
            <v>XR2023</v>
          </cell>
          <cell r="C508">
            <v>39393</v>
          </cell>
        </row>
        <row r="509">
          <cell r="B509" t="str">
            <v>XR2024</v>
          </cell>
          <cell r="C509">
            <v>39447</v>
          </cell>
        </row>
        <row r="510">
          <cell r="B510" t="str">
            <v>XR2024</v>
          </cell>
          <cell r="C510">
            <v>39447</v>
          </cell>
        </row>
        <row r="511">
          <cell r="B511" t="str">
            <v>XR2024</v>
          </cell>
          <cell r="C511">
            <v>39447</v>
          </cell>
        </row>
        <row r="512">
          <cell r="B512" t="str">
            <v>XR2024</v>
          </cell>
          <cell r="C512">
            <v>39447</v>
          </cell>
        </row>
        <row r="513">
          <cell r="B513" t="str">
            <v>XR2024</v>
          </cell>
          <cell r="C513">
            <v>39447</v>
          </cell>
        </row>
        <row r="514">
          <cell r="B514" t="str">
            <v>XR2024</v>
          </cell>
          <cell r="C514">
            <v>39447</v>
          </cell>
        </row>
        <row r="515">
          <cell r="B515" t="str">
            <v>XR2024</v>
          </cell>
          <cell r="C515">
            <v>39447</v>
          </cell>
        </row>
        <row r="516">
          <cell r="B516" t="str">
            <v>XR2024</v>
          </cell>
          <cell r="C516">
            <v>39447</v>
          </cell>
        </row>
        <row r="517">
          <cell r="B517" t="str">
            <v>XR2024</v>
          </cell>
          <cell r="C517">
            <v>39447</v>
          </cell>
        </row>
        <row r="518">
          <cell r="B518" t="str">
            <v>XR2024</v>
          </cell>
          <cell r="C518">
            <v>39447</v>
          </cell>
        </row>
        <row r="519">
          <cell r="B519" t="str">
            <v>XR2024</v>
          </cell>
          <cell r="C519">
            <v>39447</v>
          </cell>
        </row>
        <row r="520">
          <cell r="B520" t="str">
            <v>XR2024</v>
          </cell>
          <cell r="C520">
            <v>39447</v>
          </cell>
        </row>
        <row r="521">
          <cell r="B521" t="str">
            <v>XR2024</v>
          </cell>
          <cell r="C521">
            <v>39447</v>
          </cell>
        </row>
        <row r="522">
          <cell r="B522" t="str">
            <v>XR2024</v>
          </cell>
          <cell r="C522">
            <v>39447</v>
          </cell>
        </row>
        <row r="523">
          <cell r="B523" t="str">
            <v>XR2024</v>
          </cell>
          <cell r="C523">
            <v>39447</v>
          </cell>
        </row>
        <row r="524">
          <cell r="B524" t="str">
            <v>XR2024</v>
          </cell>
          <cell r="C524">
            <v>39447</v>
          </cell>
        </row>
        <row r="525">
          <cell r="B525" t="str">
            <v>XR2024</v>
          </cell>
          <cell r="C525">
            <v>39447</v>
          </cell>
        </row>
        <row r="526">
          <cell r="B526" t="str">
            <v>XR2024</v>
          </cell>
          <cell r="C526">
            <v>39447</v>
          </cell>
        </row>
        <row r="527">
          <cell r="B527" t="str">
            <v>XR2024</v>
          </cell>
          <cell r="C527">
            <v>39436</v>
          </cell>
        </row>
        <row r="528">
          <cell r="B528" t="str">
            <v>XR2024</v>
          </cell>
          <cell r="C528">
            <v>39393</v>
          </cell>
        </row>
        <row r="529">
          <cell r="B529" t="str">
            <v>XR2024</v>
          </cell>
          <cell r="C529">
            <v>39380</v>
          </cell>
        </row>
        <row r="530">
          <cell r="B530" t="str">
            <v>XR2025</v>
          </cell>
          <cell r="C530">
            <v>39447</v>
          </cell>
        </row>
        <row r="531">
          <cell r="B531" t="str">
            <v>XR2025</v>
          </cell>
          <cell r="C531">
            <v>39447</v>
          </cell>
        </row>
        <row r="532">
          <cell r="B532" t="str">
            <v>XR2025</v>
          </cell>
          <cell r="C532">
            <v>39447</v>
          </cell>
        </row>
        <row r="533">
          <cell r="B533" t="str">
            <v>XR2025</v>
          </cell>
          <cell r="C533">
            <v>39447</v>
          </cell>
        </row>
        <row r="534">
          <cell r="B534" t="str">
            <v>XR2025</v>
          </cell>
          <cell r="C534">
            <v>39447</v>
          </cell>
        </row>
        <row r="535">
          <cell r="B535" t="str">
            <v>XR2025</v>
          </cell>
          <cell r="C535">
            <v>39393</v>
          </cell>
        </row>
        <row r="536">
          <cell r="B536" t="str">
            <v>XR2026</v>
          </cell>
          <cell r="C536">
            <v>39447</v>
          </cell>
        </row>
        <row r="537">
          <cell r="B537" t="str">
            <v>XR2026</v>
          </cell>
          <cell r="C537">
            <v>39447</v>
          </cell>
        </row>
        <row r="538">
          <cell r="B538" t="str">
            <v>XR2026</v>
          </cell>
          <cell r="C538">
            <v>39447</v>
          </cell>
        </row>
        <row r="539">
          <cell r="B539" t="str">
            <v>XR2026</v>
          </cell>
          <cell r="C539">
            <v>39447</v>
          </cell>
        </row>
        <row r="540">
          <cell r="B540" t="str">
            <v>XR2026</v>
          </cell>
          <cell r="C540">
            <v>39447</v>
          </cell>
        </row>
        <row r="541">
          <cell r="B541" t="str">
            <v>XR2026</v>
          </cell>
          <cell r="C541">
            <v>39447</v>
          </cell>
        </row>
        <row r="542">
          <cell r="B542" t="str">
            <v>XR2026</v>
          </cell>
          <cell r="C542">
            <v>39447</v>
          </cell>
        </row>
        <row r="543">
          <cell r="B543" t="str">
            <v>XR2026</v>
          </cell>
          <cell r="C543">
            <v>39447</v>
          </cell>
        </row>
        <row r="544">
          <cell r="B544" t="str">
            <v>XR2026</v>
          </cell>
          <cell r="C544">
            <v>39443</v>
          </cell>
        </row>
        <row r="545">
          <cell r="B545" t="str">
            <v>XR2026</v>
          </cell>
          <cell r="C545">
            <v>39436</v>
          </cell>
        </row>
        <row r="546">
          <cell r="B546" t="str">
            <v>XR2026</v>
          </cell>
          <cell r="C546">
            <v>39436</v>
          </cell>
        </row>
        <row r="547">
          <cell r="B547" t="str">
            <v>XR2026</v>
          </cell>
          <cell r="C547">
            <v>39436</v>
          </cell>
        </row>
        <row r="548">
          <cell r="B548" t="str">
            <v>XR2026</v>
          </cell>
          <cell r="C548">
            <v>39436</v>
          </cell>
        </row>
        <row r="549">
          <cell r="B549" t="str">
            <v>XR2026</v>
          </cell>
          <cell r="C549">
            <v>39436</v>
          </cell>
        </row>
        <row r="550">
          <cell r="B550" t="str">
            <v>XR2026</v>
          </cell>
          <cell r="C550">
            <v>39436</v>
          </cell>
        </row>
        <row r="551">
          <cell r="B551" t="str">
            <v>XR2026</v>
          </cell>
          <cell r="C551">
            <v>39436</v>
          </cell>
        </row>
        <row r="552">
          <cell r="B552" t="str">
            <v>XR2026</v>
          </cell>
          <cell r="C552">
            <v>39436</v>
          </cell>
        </row>
        <row r="553">
          <cell r="B553" t="str">
            <v>XR2026</v>
          </cell>
          <cell r="C553">
            <v>39436</v>
          </cell>
        </row>
        <row r="554">
          <cell r="B554" t="str">
            <v>XR2026</v>
          </cell>
          <cell r="C554">
            <v>39436</v>
          </cell>
        </row>
        <row r="555">
          <cell r="B555" t="str">
            <v>XR2026</v>
          </cell>
          <cell r="C555">
            <v>39436</v>
          </cell>
        </row>
        <row r="556">
          <cell r="B556" t="str">
            <v>XR2026</v>
          </cell>
          <cell r="C556">
            <v>39393</v>
          </cell>
        </row>
        <row r="557">
          <cell r="B557" t="str">
            <v>XR2027</v>
          </cell>
          <cell r="C557">
            <v>39447</v>
          </cell>
        </row>
        <row r="558">
          <cell r="B558" t="str">
            <v>XR2027</v>
          </cell>
          <cell r="C558">
            <v>39447</v>
          </cell>
        </row>
        <row r="559">
          <cell r="B559" t="str">
            <v>XR2027</v>
          </cell>
          <cell r="C559">
            <v>39447</v>
          </cell>
        </row>
        <row r="560">
          <cell r="B560" t="str">
            <v>XR2027</v>
          </cell>
          <cell r="C560">
            <v>39447</v>
          </cell>
        </row>
        <row r="561">
          <cell r="B561" t="str">
            <v>XR2027</v>
          </cell>
          <cell r="C561">
            <v>39447</v>
          </cell>
        </row>
        <row r="562">
          <cell r="B562" t="str">
            <v>XR2027</v>
          </cell>
          <cell r="C562">
            <v>39447</v>
          </cell>
        </row>
        <row r="563">
          <cell r="B563" t="str">
            <v>XR2027</v>
          </cell>
          <cell r="C563">
            <v>39436</v>
          </cell>
        </row>
        <row r="564">
          <cell r="B564" t="str">
            <v>XR2027</v>
          </cell>
          <cell r="C564">
            <v>39436</v>
          </cell>
        </row>
        <row r="565">
          <cell r="B565" t="str">
            <v>XR2027</v>
          </cell>
          <cell r="C565">
            <v>39436</v>
          </cell>
        </row>
        <row r="566">
          <cell r="B566" t="str">
            <v>XR2027</v>
          </cell>
          <cell r="C566">
            <v>39436</v>
          </cell>
        </row>
        <row r="567">
          <cell r="B567" t="str">
            <v>XR2027</v>
          </cell>
          <cell r="C567">
            <v>39436</v>
          </cell>
        </row>
        <row r="568">
          <cell r="B568" t="str">
            <v>XR2027</v>
          </cell>
          <cell r="C568">
            <v>39436</v>
          </cell>
        </row>
        <row r="569">
          <cell r="B569" t="str">
            <v>XR2027</v>
          </cell>
          <cell r="C569">
            <v>39436</v>
          </cell>
        </row>
        <row r="570">
          <cell r="B570" t="str">
            <v>XR2027</v>
          </cell>
          <cell r="C570">
            <v>39436</v>
          </cell>
        </row>
        <row r="571">
          <cell r="B571" t="str">
            <v>XR2027</v>
          </cell>
          <cell r="C571">
            <v>39436</v>
          </cell>
        </row>
        <row r="572">
          <cell r="B572" t="str">
            <v>XR2027</v>
          </cell>
          <cell r="C572">
            <v>39436</v>
          </cell>
        </row>
        <row r="573">
          <cell r="B573" t="str">
            <v>XR2027</v>
          </cell>
          <cell r="C573">
            <v>39436</v>
          </cell>
        </row>
        <row r="574">
          <cell r="B574" t="str">
            <v>XR2027</v>
          </cell>
          <cell r="C574">
            <v>39436</v>
          </cell>
        </row>
        <row r="575">
          <cell r="B575" t="str">
            <v>XR2027</v>
          </cell>
          <cell r="C575">
            <v>39393</v>
          </cell>
        </row>
        <row r="576">
          <cell r="B576" t="str">
            <v>XR2028</v>
          </cell>
          <cell r="C576">
            <v>39447</v>
          </cell>
        </row>
        <row r="577">
          <cell r="B577" t="str">
            <v>XR2028</v>
          </cell>
          <cell r="C577">
            <v>39447</v>
          </cell>
        </row>
        <row r="578">
          <cell r="B578" t="str">
            <v>XR2028</v>
          </cell>
          <cell r="C578">
            <v>39447</v>
          </cell>
        </row>
        <row r="579">
          <cell r="B579" t="str">
            <v>XR2028</v>
          </cell>
          <cell r="C579">
            <v>39447</v>
          </cell>
        </row>
        <row r="580">
          <cell r="B580" t="str">
            <v>XR2028</v>
          </cell>
          <cell r="C580">
            <v>39447</v>
          </cell>
        </row>
        <row r="581">
          <cell r="B581" t="str">
            <v>XR2028</v>
          </cell>
          <cell r="C581">
            <v>39447</v>
          </cell>
        </row>
        <row r="582">
          <cell r="B582" t="str">
            <v>XR2028</v>
          </cell>
          <cell r="C582">
            <v>39436</v>
          </cell>
        </row>
        <row r="583">
          <cell r="B583" t="str">
            <v>XR2028</v>
          </cell>
          <cell r="C583">
            <v>39436</v>
          </cell>
        </row>
        <row r="584">
          <cell r="B584" t="str">
            <v>XR2028</v>
          </cell>
          <cell r="C584">
            <v>39436</v>
          </cell>
        </row>
        <row r="585">
          <cell r="B585" t="str">
            <v>XR2028</v>
          </cell>
          <cell r="C585">
            <v>39436</v>
          </cell>
        </row>
        <row r="586">
          <cell r="B586" t="str">
            <v>XR2028</v>
          </cell>
          <cell r="C586">
            <v>39436</v>
          </cell>
        </row>
        <row r="587">
          <cell r="B587" t="str">
            <v>XR2028</v>
          </cell>
          <cell r="C587">
            <v>39436</v>
          </cell>
        </row>
        <row r="588">
          <cell r="B588" t="str">
            <v>XR2028</v>
          </cell>
          <cell r="C588">
            <v>39436</v>
          </cell>
        </row>
        <row r="589">
          <cell r="B589" t="str">
            <v>XR2028</v>
          </cell>
          <cell r="C589">
            <v>39436</v>
          </cell>
        </row>
        <row r="590">
          <cell r="B590" t="str">
            <v>XR2028</v>
          </cell>
          <cell r="C590">
            <v>39436</v>
          </cell>
        </row>
        <row r="591">
          <cell r="B591" t="str">
            <v>XR2028</v>
          </cell>
          <cell r="C591">
            <v>39436</v>
          </cell>
        </row>
        <row r="592">
          <cell r="B592" t="str">
            <v>XR2028</v>
          </cell>
          <cell r="C592">
            <v>39436</v>
          </cell>
        </row>
        <row r="593">
          <cell r="B593" t="str">
            <v>XR2028</v>
          </cell>
          <cell r="C593">
            <v>39436</v>
          </cell>
        </row>
        <row r="594">
          <cell r="B594" t="str">
            <v>XR2028</v>
          </cell>
          <cell r="C594">
            <v>39436</v>
          </cell>
        </row>
        <row r="595">
          <cell r="B595" t="str">
            <v>XR2028</v>
          </cell>
          <cell r="C595">
            <v>39436</v>
          </cell>
        </row>
        <row r="596">
          <cell r="B596" t="str">
            <v>XR2028</v>
          </cell>
          <cell r="C596">
            <v>39436</v>
          </cell>
        </row>
        <row r="597">
          <cell r="B597" t="str">
            <v>XR2028</v>
          </cell>
          <cell r="C597">
            <v>39393</v>
          </cell>
        </row>
        <row r="598">
          <cell r="B598" t="str">
            <v>XR2028</v>
          </cell>
          <cell r="C598">
            <v>39371</v>
          </cell>
        </row>
        <row r="599">
          <cell r="B599" t="str">
            <v>XR2029</v>
          </cell>
          <cell r="C599">
            <v>39447</v>
          </cell>
        </row>
        <row r="600">
          <cell r="B600" t="str">
            <v>XR2029</v>
          </cell>
          <cell r="C600">
            <v>39447</v>
          </cell>
        </row>
        <row r="601">
          <cell r="B601" t="str">
            <v>XR2029</v>
          </cell>
          <cell r="C601">
            <v>39447</v>
          </cell>
        </row>
        <row r="602">
          <cell r="B602" t="str">
            <v>XR2029</v>
          </cell>
          <cell r="C602">
            <v>39447</v>
          </cell>
        </row>
        <row r="603">
          <cell r="B603" t="str">
            <v>XR2029</v>
          </cell>
          <cell r="C603">
            <v>39447</v>
          </cell>
        </row>
        <row r="604">
          <cell r="B604" t="str">
            <v>XR2029</v>
          </cell>
          <cell r="C604">
            <v>39447</v>
          </cell>
        </row>
        <row r="605">
          <cell r="B605" t="str">
            <v>XR2029</v>
          </cell>
          <cell r="C605">
            <v>39447</v>
          </cell>
        </row>
        <row r="606">
          <cell r="B606" t="str">
            <v>XR2029</v>
          </cell>
          <cell r="C606">
            <v>39447</v>
          </cell>
        </row>
        <row r="607">
          <cell r="B607" t="str">
            <v>XR2029</v>
          </cell>
          <cell r="C607">
            <v>39447</v>
          </cell>
        </row>
        <row r="608">
          <cell r="B608" t="str">
            <v>XR2029</v>
          </cell>
          <cell r="C608">
            <v>39447</v>
          </cell>
        </row>
        <row r="609">
          <cell r="B609" t="str">
            <v>XR2029</v>
          </cell>
          <cell r="C609">
            <v>39447</v>
          </cell>
        </row>
        <row r="610">
          <cell r="B610" t="str">
            <v>XR2029</v>
          </cell>
          <cell r="C610">
            <v>39447</v>
          </cell>
        </row>
        <row r="611">
          <cell r="B611" t="str">
            <v>XR2029</v>
          </cell>
          <cell r="C611">
            <v>39447</v>
          </cell>
        </row>
        <row r="612">
          <cell r="B612" t="str">
            <v>XR2029</v>
          </cell>
          <cell r="C612">
            <v>39440</v>
          </cell>
        </row>
        <row r="613">
          <cell r="B613" t="str">
            <v>XR2029</v>
          </cell>
          <cell r="C613">
            <v>39440</v>
          </cell>
        </row>
        <row r="614">
          <cell r="B614" t="str">
            <v>XR2029</v>
          </cell>
          <cell r="C614">
            <v>39415</v>
          </cell>
        </row>
        <row r="615">
          <cell r="B615" t="str">
            <v>XR2029</v>
          </cell>
          <cell r="C615">
            <v>39393</v>
          </cell>
        </row>
        <row r="616">
          <cell r="B616" t="str">
            <v>XR2030</v>
          </cell>
          <cell r="C616">
            <v>39447</v>
          </cell>
        </row>
        <row r="617">
          <cell r="B617" t="str">
            <v>XR2030</v>
          </cell>
          <cell r="C617">
            <v>39447</v>
          </cell>
        </row>
        <row r="618">
          <cell r="B618" t="str">
            <v>XR2030</v>
          </cell>
          <cell r="C618">
            <v>39447</v>
          </cell>
        </row>
        <row r="619">
          <cell r="B619" t="str">
            <v>XR2030</v>
          </cell>
          <cell r="C619">
            <v>39447</v>
          </cell>
        </row>
        <row r="620">
          <cell r="B620" t="str">
            <v>XR2030</v>
          </cell>
          <cell r="C620">
            <v>39447</v>
          </cell>
        </row>
        <row r="621">
          <cell r="B621" t="str">
            <v>XR2030</v>
          </cell>
          <cell r="C621">
            <v>39447</v>
          </cell>
        </row>
        <row r="622">
          <cell r="B622" t="str">
            <v>XR2030</v>
          </cell>
          <cell r="C622">
            <v>39447</v>
          </cell>
        </row>
        <row r="623">
          <cell r="B623" t="str">
            <v>XR2030</v>
          </cell>
          <cell r="C623">
            <v>39447</v>
          </cell>
        </row>
        <row r="624">
          <cell r="B624" t="str">
            <v>XR2030</v>
          </cell>
          <cell r="C624">
            <v>39447</v>
          </cell>
        </row>
        <row r="625">
          <cell r="B625" t="str">
            <v>XR2030</v>
          </cell>
          <cell r="C625">
            <v>39440</v>
          </cell>
        </row>
        <row r="626">
          <cell r="B626" t="str">
            <v>XR2030</v>
          </cell>
          <cell r="C626">
            <v>39440</v>
          </cell>
        </row>
        <row r="627">
          <cell r="B627" t="str">
            <v>XR2030</v>
          </cell>
          <cell r="C627">
            <v>39440</v>
          </cell>
        </row>
        <row r="628">
          <cell r="B628" t="str">
            <v>XR2030</v>
          </cell>
          <cell r="C628">
            <v>39440</v>
          </cell>
        </row>
        <row r="629">
          <cell r="B629" t="str">
            <v>XR2030</v>
          </cell>
          <cell r="C629">
            <v>39440</v>
          </cell>
        </row>
        <row r="630">
          <cell r="B630" t="str">
            <v>XR2030</v>
          </cell>
          <cell r="C630">
            <v>39393</v>
          </cell>
        </row>
        <row r="631">
          <cell r="B631" t="str">
            <v>XR2030</v>
          </cell>
          <cell r="C631">
            <v>39377</v>
          </cell>
        </row>
        <row r="632">
          <cell r="B632" t="str">
            <v>XR2030</v>
          </cell>
          <cell r="C632">
            <v>39377</v>
          </cell>
        </row>
        <row r="633">
          <cell r="B633" t="str">
            <v>XR2034</v>
          </cell>
          <cell r="C633">
            <v>39447</v>
          </cell>
        </row>
        <row r="634">
          <cell r="B634" t="str">
            <v>XR2034</v>
          </cell>
          <cell r="C634">
            <v>39447</v>
          </cell>
        </row>
        <row r="635">
          <cell r="B635" t="str">
            <v>XR2034</v>
          </cell>
          <cell r="C635">
            <v>39443</v>
          </cell>
        </row>
        <row r="636">
          <cell r="B636" t="str">
            <v>XR2036</v>
          </cell>
          <cell r="C636">
            <v>39443</v>
          </cell>
        </row>
        <row r="637">
          <cell r="B637" t="str">
            <v>XR2038</v>
          </cell>
          <cell r="C637">
            <v>39447</v>
          </cell>
        </row>
        <row r="638">
          <cell r="B638" t="str">
            <v>XR2038</v>
          </cell>
          <cell r="C638">
            <v>39443</v>
          </cell>
        </row>
        <row r="639">
          <cell r="B639" t="str">
            <v>XR2040</v>
          </cell>
          <cell r="C639">
            <v>39447</v>
          </cell>
        </row>
        <row r="640">
          <cell r="B640" t="str">
            <v>XR2040</v>
          </cell>
          <cell r="C640">
            <v>39447</v>
          </cell>
        </row>
        <row r="641">
          <cell r="B641" t="str">
            <v>XR2040</v>
          </cell>
          <cell r="C641">
            <v>39447</v>
          </cell>
        </row>
        <row r="642">
          <cell r="B642" t="str">
            <v>XR2040</v>
          </cell>
          <cell r="C642">
            <v>39447</v>
          </cell>
        </row>
        <row r="643">
          <cell r="B643" t="str">
            <v>XR2040</v>
          </cell>
          <cell r="C643">
            <v>39443</v>
          </cell>
        </row>
        <row r="644">
          <cell r="B644" t="str">
            <v>XR2042</v>
          </cell>
          <cell r="C644">
            <v>39447</v>
          </cell>
        </row>
        <row r="645">
          <cell r="B645" t="str">
            <v>XR2042</v>
          </cell>
          <cell r="C645">
            <v>39447</v>
          </cell>
        </row>
        <row r="646">
          <cell r="B646" t="str">
            <v>XR2042</v>
          </cell>
          <cell r="C646">
            <v>39447</v>
          </cell>
        </row>
        <row r="647">
          <cell r="B647" t="str">
            <v>XR2042</v>
          </cell>
          <cell r="C647">
            <v>39447</v>
          </cell>
        </row>
        <row r="648">
          <cell r="B648" t="str">
            <v>XR2042</v>
          </cell>
          <cell r="C648">
            <v>39443</v>
          </cell>
        </row>
        <row r="649">
          <cell r="B649" t="str">
            <v>XR2044</v>
          </cell>
          <cell r="C649">
            <v>39447</v>
          </cell>
        </row>
        <row r="650">
          <cell r="B650" t="str">
            <v>XR2044</v>
          </cell>
          <cell r="C650">
            <v>39447</v>
          </cell>
        </row>
        <row r="651">
          <cell r="B651" t="str">
            <v>XR2044</v>
          </cell>
          <cell r="C651">
            <v>39443</v>
          </cell>
        </row>
        <row r="652">
          <cell r="B652" t="str">
            <v>XR2045</v>
          </cell>
          <cell r="C652">
            <v>39447</v>
          </cell>
        </row>
        <row r="653">
          <cell r="B653" t="str">
            <v>XR2045</v>
          </cell>
          <cell r="C653">
            <v>39443</v>
          </cell>
        </row>
        <row r="654">
          <cell r="B654" t="str">
            <v>XR2046</v>
          </cell>
          <cell r="C654">
            <v>39447</v>
          </cell>
        </row>
        <row r="655">
          <cell r="B655" t="str">
            <v>XR2046</v>
          </cell>
          <cell r="C655">
            <v>39447</v>
          </cell>
        </row>
        <row r="656">
          <cell r="B656" t="str">
            <v>XR2046</v>
          </cell>
          <cell r="C656">
            <v>39443</v>
          </cell>
        </row>
        <row r="657">
          <cell r="B657" t="str">
            <v>XR2048</v>
          </cell>
          <cell r="C657">
            <v>39447</v>
          </cell>
        </row>
        <row r="658">
          <cell r="B658" t="str">
            <v>XR2048</v>
          </cell>
          <cell r="C658">
            <v>39447</v>
          </cell>
        </row>
        <row r="659">
          <cell r="B659" t="str">
            <v>XR2048</v>
          </cell>
          <cell r="C659">
            <v>39443</v>
          </cell>
        </row>
        <row r="660">
          <cell r="B660" t="str">
            <v>XR2050</v>
          </cell>
          <cell r="C660">
            <v>39447</v>
          </cell>
        </row>
        <row r="661">
          <cell r="B661" t="str">
            <v>XR2050</v>
          </cell>
          <cell r="C661">
            <v>39447</v>
          </cell>
        </row>
        <row r="662">
          <cell r="B662" t="str">
            <v>XR2050</v>
          </cell>
          <cell r="C662">
            <v>39443</v>
          </cell>
        </row>
        <row r="663">
          <cell r="B663" t="str">
            <v>XR2052</v>
          </cell>
          <cell r="C663">
            <v>39447</v>
          </cell>
        </row>
        <row r="664">
          <cell r="B664" t="str">
            <v>XR2052</v>
          </cell>
          <cell r="C664">
            <v>39447</v>
          </cell>
        </row>
        <row r="665">
          <cell r="B665" t="str">
            <v>XR2052</v>
          </cell>
          <cell r="C665">
            <v>39447</v>
          </cell>
        </row>
        <row r="666">
          <cell r="B666" t="str">
            <v>XR2052</v>
          </cell>
          <cell r="C666">
            <v>39443</v>
          </cell>
        </row>
        <row r="667">
          <cell r="B667" t="str">
            <v>XR2054</v>
          </cell>
          <cell r="C667">
            <v>39447</v>
          </cell>
        </row>
        <row r="668">
          <cell r="B668" t="str">
            <v>XR2054</v>
          </cell>
          <cell r="C668">
            <v>39447</v>
          </cell>
        </row>
        <row r="669">
          <cell r="B669" t="str">
            <v>XR2054</v>
          </cell>
          <cell r="C669">
            <v>39443</v>
          </cell>
        </row>
        <row r="670">
          <cell r="B670" t="str">
            <v>XR2056</v>
          </cell>
          <cell r="C670">
            <v>39447</v>
          </cell>
        </row>
        <row r="671">
          <cell r="B671" t="str">
            <v>XR2056</v>
          </cell>
          <cell r="C671">
            <v>39447</v>
          </cell>
        </row>
        <row r="672">
          <cell r="B672" t="str">
            <v>XR2056</v>
          </cell>
          <cell r="C672">
            <v>39443</v>
          </cell>
        </row>
        <row r="673">
          <cell r="B673" t="str">
            <v>XR2101</v>
          </cell>
          <cell r="C673">
            <v>39447</v>
          </cell>
        </row>
        <row r="674">
          <cell r="B674" t="str">
            <v>XR2101</v>
          </cell>
          <cell r="C674">
            <v>39447</v>
          </cell>
        </row>
        <row r="675">
          <cell r="B675" t="str">
            <v>XR2102</v>
          </cell>
          <cell r="C675">
            <v>39447</v>
          </cell>
        </row>
        <row r="676">
          <cell r="B676" t="str">
            <v>XR2102</v>
          </cell>
          <cell r="C676">
            <v>39447</v>
          </cell>
        </row>
        <row r="677">
          <cell r="B677" t="str">
            <v>XR2102</v>
          </cell>
          <cell r="C677">
            <v>39447</v>
          </cell>
        </row>
        <row r="678">
          <cell r="B678" t="str">
            <v>XR2102</v>
          </cell>
          <cell r="C678">
            <v>39447</v>
          </cell>
        </row>
        <row r="679">
          <cell r="B679" t="str">
            <v>XR2103</v>
          </cell>
          <cell r="C679">
            <v>39447</v>
          </cell>
        </row>
        <row r="680">
          <cell r="B680" t="str">
            <v>XR2103</v>
          </cell>
          <cell r="C680">
            <v>39447</v>
          </cell>
        </row>
        <row r="681">
          <cell r="B681" t="str">
            <v>XR2103</v>
          </cell>
          <cell r="C681">
            <v>39447</v>
          </cell>
        </row>
        <row r="682">
          <cell r="B682" t="str">
            <v>XR2103</v>
          </cell>
          <cell r="C682">
            <v>39447</v>
          </cell>
        </row>
        <row r="683">
          <cell r="B683" t="str">
            <v>XR2103</v>
          </cell>
          <cell r="C683">
            <v>39447</v>
          </cell>
        </row>
        <row r="684">
          <cell r="B684" t="str">
            <v>XR2103</v>
          </cell>
          <cell r="C684">
            <v>39447</v>
          </cell>
        </row>
        <row r="685">
          <cell r="B685" t="str">
            <v>XR2103</v>
          </cell>
          <cell r="C685">
            <v>39447</v>
          </cell>
        </row>
        <row r="686">
          <cell r="B686" t="str">
            <v>XR2103</v>
          </cell>
          <cell r="C686">
            <v>39447</v>
          </cell>
        </row>
        <row r="687">
          <cell r="B687" t="str">
            <v>XR2103</v>
          </cell>
          <cell r="C687">
            <v>39447</v>
          </cell>
        </row>
        <row r="688">
          <cell r="B688" t="str">
            <v>XR2103</v>
          </cell>
          <cell r="C688">
            <v>39447</v>
          </cell>
        </row>
        <row r="689">
          <cell r="B689" t="str">
            <v>XR2103</v>
          </cell>
          <cell r="C689">
            <v>39447</v>
          </cell>
        </row>
        <row r="690">
          <cell r="B690" t="str">
            <v>XR2103</v>
          </cell>
          <cell r="C690">
            <v>39447</v>
          </cell>
        </row>
        <row r="691">
          <cell r="B691" t="str">
            <v>XR2103</v>
          </cell>
          <cell r="C691">
            <v>39447</v>
          </cell>
        </row>
        <row r="692">
          <cell r="B692" t="str">
            <v>XR2103</v>
          </cell>
          <cell r="C692">
            <v>39447</v>
          </cell>
        </row>
        <row r="693">
          <cell r="B693" t="str">
            <v>XR2103</v>
          </cell>
          <cell r="C693">
            <v>39447</v>
          </cell>
        </row>
        <row r="694">
          <cell r="B694" t="str">
            <v>XR2103</v>
          </cell>
          <cell r="C694">
            <v>39447</v>
          </cell>
        </row>
        <row r="695">
          <cell r="B695" t="str">
            <v>XR2103</v>
          </cell>
          <cell r="C695">
            <v>39440</v>
          </cell>
        </row>
        <row r="696">
          <cell r="B696" t="str">
            <v>XR2103</v>
          </cell>
          <cell r="C696">
            <v>39440</v>
          </cell>
        </row>
        <row r="697">
          <cell r="B697" t="str">
            <v>XR2103</v>
          </cell>
          <cell r="C697">
            <v>39440</v>
          </cell>
        </row>
        <row r="698">
          <cell r="B698" t="str">
            <v>XR2103</v>
          </cell>
          <cell r="C698">
            <v>39440</v>
          </cell>
        </row>
        <row r="699">
          <cell r="B699" t="str">
            <v>XR2103</v>
          </cell>
          <cell r="C699">
            <v>39401</v>
          </cell>
        </row>
        <row r="700">
          <cell r="B700" t="str">
            <v>XR2103</v>
          </cell>
          <cell r="C700">
            <v>39401</v>
          </cell>
        </row>
        <row r="701">
          <cell r="B701" t="str">
            <v>XR2104</v>
          </cell>
          <cell r="C701">
            <v>39447</v>
          </cell>
        </row>
        <row r="702">
          <cell r="B702" t="str">
            <v>XR2105</v>
          </cell>
          <cell r="C702">
            <v>39447</v>
          </cell>
        </row>
        <row r="703">
          <cell r="B703" t="str">
            <v>XR2105</v>
          </cell>
          <cell r="C703">
            <v>39426</v>
          </cell>
        </row>
        <row r="704">
          <cell r="B704" t="str">
            <v>XR2105</v>
          </cell>
          <cell r="C704">
            <v>39407</v>
          </cell>
        </row>
        <row r="705">
          <cell r="B705" t="str">
            <v>XR2106</v>
          </cell>
          <cell r="C705">
            <v>39447</v>
          </cell>
        </row>
        <row r="706">
          <cell r="B706" t="str">
            <v>XR2106</v>
          </cell>
          <cell r="C706">
            <v>39447</v>
          </cell>
        </row>
        <row r="707">
          <cell r="B707" t="str">
            <v>XR2106</v>
          </cell>
          <cell r="C707">
            <v>39447</v>
          </cell>
        </row>
        <row r="708">
          <cell r="B708" t="str">
            <v>XR2106</v>
          </cell>
          <cell r="C708">
            <v>39447</v>
          </cell>
        </row>
        <row r="709">
          <cell r="B709" t="str">
            <v>XR2106</v>
          </cell>
          <cell r="C709">
            <v>39447</v>
          </cell>
        </row>
        <row r="710">
          <cell r="B710" t="str">
            <v>XR2106</v>
          </cell>
          <cell r="C710">
            <v>39393</v>
          </cell>
        </row>
        <row r="711">
          <cell r="B711" t="str">
            <v>XR2107</v>
          </cell>
          <cell r="C711">
            <v>39447</v>
          </cell>
        </row>
        <row r="712">
          <cell r="B712" t="str">
            <v>XR2107</v>
          </cell>
          <cell r="C712">
            <v>39447</v>
          </cell>
        </row>
        <row r="713">
          <cell r="B713" t="str">
            <v>XR2107</v>
          </cell>
          <cell r="C713">
            <v>39447</v>
          </cell>
        </row>
        <row r="714">
          <cell r="B714" t="str">
            <v>XR2201</v>
          </cell>
          <cell r="C714">
            <v>39392</v>
          </cell>
        </row>
        <row r="715">
          <cell r="B715" t="str">
            <v>XR2201</v>
          </cell>
          <cell r="C715">
            <v>39392</v>
          </cell>
        </row>
        <row r="716">
          <cell r="B716" t="str">
            <v>XR2201</v>
          </cell>
          <cell r="C716">
            <v>39392</v>
          </cell>
        </row>
        <row r="717">
          <cell r="B717" t="str">
            <v>XR2201</v>
          </cell>
          <cell r="C717">
            <v>39380</v>
          </cell>
        </row>
        <row r="718">
          <cell r="B718" t="str">
            <v>XR2202</v>
          </cell>
          <cell r="C718">
            <v>39447</v>
          </cell>
        </row>
        <row r="719">
          <cell r="B719" t="str">
            <v>XR2202</v>
          </cell>
          <cell r="C719">
            <v>39443</v>
          </cell>
        </row>
        <row r="720">
          <cell r="B720" t="str">
            <v>XR2203</v>
          </cell>
          <cell r="C720">
            <v>39447</v>
          </cell>
        </row>
        <row r="721">
          <cell r="B721" t="str">
            <v>XR2203</v>
          </cell>
          <cell r="C721">
            <v>39447</v>
          </cell>
        </row>
        <row r="722">
          <cell r="B722" t="str">
            <v>XR2203</v>
          </cell>
          <cell r="C722">
            <v>39447</v>
          </cell>
        </row>
        <row r="723">
          <cell r="B723" t="str">
            <v>XR2203</v>
          </cell>
          <cell r="C723">
            <v>39443</v>
          </cell>
        </row>
        <row r="724">
          <cell r="B724" t="str">
            <v>XR2204</v>
          </cell>
          <cell r="C724">
            <v>39447</v>
          </cell>
        </row>
        <row r="725">
          <cell r="B725" t="str">
            <v>XR2204</v>
          </cell>
          <cell r="C725">
            <v>39447</v>
          </cell>
        </row>
        <row r="726">
          <cell r="B726" t="str">
            <v>XR2204</v>
          </cell>
          <cell r="C726">
            <v>39447</v>
          </cell>
        </row>
        <row r="727">
          <cell r="B727" t="str">
            <v>XR2204</v>
          </cell>
          <cell r="C727">
            <v>39435</v>
          </cell>
        </row>
        <row r="728">
          <cell r="B728" t="str">
            <v>XR2204</v>
          </cell>
          <cell r="C728">
            <v>39433</v>
          </cell>
        </row>
        <row r="729">
          <cell r="B729" t="str">
            <v>XR2204</v>
          </cell>
          <cell r="C729">
            <v>39426</v>
          </cell>
        </row>
        <row r="730">
          <cell r="B730" t="str">
            <v>XR2204</v>
          </cell>
          <cell r="C730">
            <v>39395</v>
          </cell>
        </row>
        <row r="731">
          <cell r="B731" t="str">
            <v>XR2204</v>
          </cell>
          <cell r="C731">
            <v>39388</v>
          </cell>
        </row>
        <row r="732">
          <cell r="B732" t="str">
            <v>XR2204</v>
          </cell>
          <cell r="C732">
            <v>39371</v>
          </cell>
        </row>
        <row r="733">
          <cell r="B733" t="str">
            <v>XR2204</v>
          </cell>
          <cell r="C733">
            <v>39364</v>
          </cell>
        </row>
        <row r="734">
          <cell r="B734" t="str">
            <v>XR2204</v>
          </cell>
          <cell r="C734">
            <v>39358</v>
          </cell>
        </row>
        <row r="735">
          <cell r="B735" t="str">
            <v>XR2204</v>
          </cell>
          <cell r="C735">
            <v>39358</v>
          </cell>
        </row>
        <row r="736">
          <cell r="B736" t="str">
            <v>XR2204</v>
          </cell>
          <cell r="C736">
            <v>39358</v>
          </cell>
        </row>
        <row r="737">
          <cell r="B737" t="str">
            <v>XR2205</v>
          </cell>
          <cell r="C737">
            <v>39447</v>
          </cell>
        </row>
        <row r="738">
          <cell r="B738" t="str">
            <v>XR2205</v>
          </cell>
          <cell r="C738">
            <v>39447</v>
          </cell>
        </row>
        <row r="739">
          <cell r="B739" t="str">
            <v>XR2205</v>
          </cell>
          <cell r="C739">
            <v>39447</v>
          </cell>
        </row>
        <row r="740">
          <cell r="B740" t="str">
            <v>XR2205</v>
          </cell>
          <cell r="C740">
            <v>39443</v>
          </cell>
        </row>
        <row r="741">
          <cell r="B741" t="str">
            <v>XR2205</v>
          </cell>
          <cell r="C741">
            <v>39435</v>
          </cell>
        </row>
        <row r="742">
          <cell r="B742" t="str">
            <v>XR2205</v>
          </cell>
          <cell r="C742">
            <v>39433</v>
          </cell>
        </row>
        <row r="743">
          <cell r="B743" t="str">
            <v>XR2205</v>
          </cell>
          <cell r="C743">
            <v>39426</v>
          </cell>
        </row>
        <row r="744">
          <cell r="B744" t="str">
            <v>XR2205</v>
          </cell>
          <cell r="C744">
            <v>39395</v>
          </cell>
        </row>
        <row r="745">
          <cell r="B745" t="str">
            <v>XR2205</v>
          </cell>
          <cell r="C745">
            <v>39388</v>
          </cell>
        </row>
        <row r="746">
          <cell r="B746" t="str">
            <v>XR2205</v>
          </cell>
          <cell r="C746">
            <v>39371</v>
          </cell>
        </row>
        <row r="747">
          <cell r="B747" t="str">
            <v>XR2205</v>
          </cell>
          <cell r="C747">
            <v>39364</v>
          </cell>
        </row>
        <row r="748">
          <cell r="B748" t="str">
            <v>XR2205</v>
          </cell>
          <cell r="C748">
            <v>39358</v>
          </cell>
        </row>
        <row r="749">
          <cell r="B749" t="str">
            <v>XR2205</v>
          </cell>
          <cell r="C749">
            <v>39358</v>
          </cell>
        </row>
        <row r="750">
          <cell r="B750" t="str">
            <v>XR2205</v>
          </cell>
          <cell r="C750">
            <v>39358</v>
          </cell>
        </row>
        <row r="751">
          <cell r="B751" t="str">
            <v>XR2206</v>
          </cell>
          <cell r="C751">
            <v>39447</v>
          </cell>
        </row>
        <row r="752">
          <cell r="B752" t="str">
            <v>XR2206</v>
          </cell>
          <cell r="C752">
            <v>39447</v>
          </cell>
        </row>
        <row r="753">
          <cell r="B753" t="str">
            <v>XR2206</v>
          </cell>
          <cell r="C753">
            <v>39428</v>
          </cell>
        </row>
        <row r="754">
          <cell r="B754" t="str">
            <v>XR2206</v>
          </cell>
          <cell r="C754">
            <v>39423</v>
          </cell>
        </row>
        <row r="755">
          <cell r="B755" t="str">
            <v>XR2206</v>
          </cell>
          <cell r="C755">
            <v>39412</v>
          </cell>
        </row>
        <row r="756">
          <cell r="B756" t="str">
            <v>XR2206</v>
          </cell>
          <cell r="C756">
            <v>39394</v>
          </cell>
        </row>
        <row r="757">
          <cell r="B757" t="str">
            <v>XR2206</v>
          </cell>
          <cell r="C757">
            <v>39394</v>
          </cell>
        </row>
        <row r="758">
          <cell r="B758" t="str">
            <v>XR2206</v>
          </cell>
          <cell r="C758">
            <v>39394</v>
          </cell>
        </row>
        <row r="759">
          <cell r="B759" t="str">
            <v>XR2206</v>
          </cell>
          <cell r="C759">
            <v>39393</v>
          </cell>
        </row>
        <row r="760">
          <cell r="B760" t="str">
            <v>XR2206</v>
          </cell>
          <cell r="C760">
            <v>39393</v>
          </cell>
        </row>
        <row r="761">
          <cell r="B761" t="str">
            <v>XR2206</v>
          </cell>
          <cell r="C761">
            <v>39393</v>
          </cell>
        </row>
        <row r="762">
          <cell r="B762" t="str">
            <v>XR2206</v>
          </cell>
          <cell r="C762">
            <v>39393</v>
          </cell>
        </row>
        <row r="763">
          <cell r="B763" t="str">
            <v>XR2206</v>
          </cell>
          <cell r="C763">
            <v>39393</v>
          </cell>
        </row>
        <row r="764">
          <cell r="B764" t="str">
            <v>XR2206</v>
          </cell>
          <cell r="C764">
            <v>39393</v>
          </cell>
        </row>
        <row r="765">
          <cell r="B765" t="str">
            <v>XR2206</v>
          </cell>
          <cell r="C765">
            <v>39359</v>
          </cell>
        </row>
        <row r="766">
          <cell r="B766" t="str">
            <v>XR2207</v>
          </cell>
          <cell r="C766">
            <v>39447</v>
          </cell>
        </row>
        <row r="767">
          <cell r="B767" t="str">
            <v>XR2207</v>
          </cell>
          <cell r="C767">
            <v>39447</v>
          </cell>
        </row>
        <row r="768">
          <cell r="B768" t="str">
            <v>XR2207</v>
          </cell>
          <cell r="C768">
            <v>39447</v>
          </cell>
        </row>
        <row r="769">
          <cell r="B769" t="str">
            <v>XR2207</v>
          </cell>
          <cell r="C769">
            <v>39447</v>
          </cell>
        </row>
        <row r="770">
          <cell r="B770" t="str">
            <v>XR2207</v>
          </cell>
          <cell r="C770">
            <v>39447</v>
          </cell>
        </row>
        <row r="771">
          <cell r="B771" t="str">
            <v>XR2207</v>
          </cell>
          <cell r="C771">
            <v>39447</v>
          </cell>
        </row>
        <row r="772">
          <cell r="B772" t="str">
            <v>XR2207</v>
          </cell>
          <cell r="C772">
            <v>39447</v>
          </cell>
        </row>
        <row r="773">
          <cell r="B773" t="str">
            <v>XR2207</v>
          </cell>
          <cell r="C773">
            <v>39443</v>
          </cell>
        </row>
        <row r="774">
          <cell r="B774" t="str">
            <v>XR2207</v>
          </cell>
          <cell r="C774">
            <v>39428</v>
          </cell>
        </row>
        <row r="775">
          <cell r="B775" t="str">
            <v>XR2207</v>
          </cell>
          <cell r="C775">
            <v>39423</v>
          </cell>
        </row>
        <row r="776">
          <cell r="B776" t="str">
            <v>XR2207</v>
          </cell>
          <cell r="C776">
            <v>39412</v>
          </cell>
        </row>
        <row r="777">
          <cell r="B777" t="str">
            <v>XR2207</v>
          </cell>
          <cell r="C777">
            <v>39394</v>
          </cell>
        </row>
        <row r="778">
          <cell r="B778" t="str">
            <v>XR2207</v>
          </cell>
          <cell r="C778">
            <v>39394</v>
          </cell>
        </row>
        <row r="779">
          <cell r="B779" t="str">
            <v>XR2207</v>
          </cell>
          <cell r="C779">
            <v>39394</v>
          </cell>
        </row>
        <row r="780">
          <cell r="B780" t="str">
            <v>XR2207</v>
          </cell>
          <cell r="C780">
            <v>39393</v>
          </cell>
        </row>
        <row r="781">
          <cell r="B781" t="str">
            <v>XR2207</v>
          </cell>
          <cell r="C781">
            <v>39393</v>
          </cell>
        </row>
        <row r="782">
          <cell r="B782" t="str">
            <v>XR2207</v>
          </cell>
          <cell r="C782">
            <v>39393</v>
          </cell>
        </row>
        <row r="783">
          <cell r="B783" t="str">
            <v>XR2207</v>
          </cell>
          <cell r="C783">
            <v>39393</v>
          </cell>
        </row>
        <row r="784">
          <cell r="B784" t="str">
            <v>XR2207</v>
          </cell>
          <cell r="C784">
            <v>39393</v>
          </cell>
        </row>
        <row r="785">
          <cell r="B785" t="str">
            <v>XR2207</v>
          </cell>
          <cell r="C785">
            <v>39393</v>
          </cell>
        </row>
        <row r="786">
          <cell r="B786" t="str">
            <v>XR2207</v>
          </cell>
          <cell r="C786">
            <v>39359</v>
          </cell>
        </row>
        <row r="787">
          <cell r="B787" t="str">
            <v>XR2208</v>
          </cell>
          <cell r="C787">
            <v>39447</v>
          </cell>
        </row>
        <row r="788">
          <cell r="B788" t="str">
            <v>XR2208</v>
          </cell>
          <cell r="C788">
            <v>39447</v>
          </cell>
        </row>
        <row r="789">
          <cell r="B789" t="str">
            <v>XR2208</v>
          </cell>
          <cell r="C789">
            <v>39447</v>
          </cell>
        </row>
        <row r="790">
          <cell r="B790" t="str">
            <v>XR2208</v>
          </cell>
          <cell r="C790">
            <v>39447</v>
          </cell>
        </row>
        <row r="791">
          <cell r="B791" t="str">
            <v>XR2208</v>
          </cell>
          <cell r="C791">
            <v>39447</v>
          </cell>
        </row>
        <row r="792">
          <cell r="B792" t="str">
            <v>XR2208</v>
          </cell>
          <cell r="C792">
            <v>39447</v>
          </cell>
        </row>
        <row r="793">
          <cell r="B793" t="str">
            <v>XR2208</v>
          </cell>
          <cell r="C793">
            <v>39444</v>
          </cell>
        </row>
        <row r="794">
          <cell r="B794" t="str">
            <v>XR2208</v>
          </cell>
          <cell r="C794">
            <v>39433</v>
          </cell>
        </row>
        <row r="795">
          <cell r="B795" t="str">
            <v>XR2208</v>
          </cell>
          <cell r="C795">
            <v>39433</v>
          </cell>
        </row>
        <row r="796">
          <cell r="B796" t="str">
            <v>XR2208</v>
          </cell>
          <cell r="C796">
            <v>39427</v>
          </cell>
        </row>
        <row r="797">
          <cell r="B797" t="str">
            <v>XR2208</v>
          </cell>
          <cell r="C797">
            <v>39407</v>
          </cell>
        </row>
        <row r="798">
          <cell r="B798" t="str">
            <v>XR2208</v>
          </cell>
          <cell r="C798">
            <v>39406</v>
          </cell>
        </row>
        <row r="799">
          <cell r="B799" t="str">
            <v>XR2208</v>
          </cell>
          <cell r="C799">
            <v>39401</v>
          </cell>
        </row>
        <row r="800">
          <cell r="B800" t="str">
            <v>XR2208</v>
          </cell>
          <cell r="C800">
            <v>39395</v>
          </cell>
        </row>
        <row r="801">
          <cell r="B801" t="str">
            <v>XR2208</v>
          </cell>
          <cell r="C801">
            <v>39378</v>
          </cell>
        </row>
        <row r="802">
          <cell r="B802" t="str">
            <v>XR2208</v>
          </cell>
          <cell r="C802">
            <v>39377</v>
          </cell>
        </row>
        <row r="803">
          <cell r="B803" t="str">
            <v>XR2208</v>
          </cell>
          <cell r="C803">
            <v>39366</v>
          </cell>
        </row>
        <row r="804">
          <cell r="B804" t="str">
            <v>XR2209</v>
          </cell>
          <cell r="C804">
            <v>39447</v>
          </cell>
        </row>
        <row r="805">
          <cell r="B805" t="str">
            <v>XR2209</v>
          </cell>
          <cell r="C805">
            <v>39447</v>
          </cell>
        </row>
        <row r="806">
          <cell r="B806" t="str">
            <v>XR2209</v>
          </cell>
          <cell r="C806">
            <v>39447</v>
          </cell>
        </row>
        <row r="807">
          <cell r="B807" t="str">
            <v>XR2209</v>
          </cell>
          <cell r="C807">
            <v>39447</v>
          </cell>
        </row>
        <row r="808">
          <cell r="B808" t="str">
            <v>XR2209</v>
          </cell>
          <cell r="C808">
            <v>39447</v>
          </cell>
        </row>
        <row r="809">
          <cell r="B809" t="str">
            <v>XR2209</v>
          </cell>
          <cell r="C809">
            <v>39447</v>
          </cell>
        </row>
        <row r="810">
          <cell r="B810" t="str">
            <v>XR2209</v>
          </cell>
          <cell r="C810">
            <v>39447</v>
          </cell>
        </row>
        <row r="811">
          <cell r="B811" t="str">
            <v>XR2209</v>
          </cell>
          <cell r="C811">
            <v>39444</v>
          </cell>
        </row>
        <row r="812">
          <cell r="B812" t="str">
            <v>XR2209</v>
          </cell>
          <cell r="C812">
            <v>39443</v>
          </cell>
        </row>
        <row r="813">
          <cell r="B813" t="str">
            <v>XR2209</v>
          </cell>
          <cell r="C813">
            <v>39433</v>
          </cell>
        </row>
        <row r="814">
          <cell r="B814" t="str">
            <v>XR2209</v>
          </cell>
          <cell r="C814">
            <v>39433</v>
          </cell>
        </row>
        <row r="815">
          <cell r="B815" t="str">
            <v>XR2209</v>
          </cell>
          <cell r="C815">
            <v>39427</v>
          </cell>
        </row>
        <row r="816">
          <cell r="B816" t="str">
            <v>XR2209</v>
          </cell>
          <cell r="C816">
            <v>39407</v>
          </cell>
        </row>
        <row r="817">
          <cell r="B817" t="str">
            <v>XR2209</v>
          </cell>
          <cell r="C817">
            <v>39406</v>
          </cell>
        </row>
        <row r="818">
          <cell r="B818" t="str">
            <v>XR2209</v>
          </cell>
          <cell r="C818">
            <v>39401</v>
          </cell>
        </row>
        <row r="819">
          <cell r="B819" t="str">
            <v>XR2209</v>
          </cell>
          <cell r="C819">
            <v>39395</v>
          </cell>
        </row>
        <row r="820">
          <cell r="B820" t="str">
            <v>XR2209</v>
          </cell>
          <cell r="C820">
            <v>39378</v>
          </cell>
        </row>
        <row r="821">
          <cell r="B821" t="str">
            <v>XR2209</v>
          </cell>
          <cell r="C821">
            <v>39377</v>
          </cell>
        </row>
        <row r="822">
          <cell r="B822" t="str">
            <v>XR2209</v>
          </cell>
          <cell r="C822">
            <v>39366</v>
          </cell>
        </row>
        <row r="823">
          <cell r="B823" t="str">
            <v>XR2210</v>
          </cell>
          <cell r="C823">
            <v>39447</v>
          </cell>
        </row>
        <row r="824">
          <cell r="B824" t="str">
            <v>XR2210</v>
          </cell>
          <cell r="C824">
            <v>39447</v>
          </cell>
        </row>
        <row r="825">
          <cell r="B825" t="str">
            <v>XR2210</v>
          </cell>
          <cell r="C825">
            <v>39447</v>
          </cell>
        </row>
        <row r="826">
          <cell r="B826" t="str">
            <v>XR2210</v>
          </cell>
          <cell r="C826">
            <v>39447</v>
          </cell>
        </row>
        <row r="827">
          <cell r="B827" t="str">
            <v>XR2210</v>
          </cell>
          <cell r="C827">
            <v>39447</v>
          </cell>
        </row>
        <row r="828">
          <cell r="B828" t="str">
            <v>XR2210</v>
          </cell>
          <cell r="C828">
            <v>39447</v>
          </cell>
        </row>
        <row r="829">
          <cell r="B829" t="str">
            <v>XR2210</v>
          </cell>
          <cell r="C829">
            <v>39447</v>
          </cell>
        </row>
        <row r="830">
          <cell r="B830" t="str">
            <v>XR2210</v>
          </cell>
          <cell r="C830">
            <v>39447</v>
          </cell>
        </row>
        <row r="831">
          <cell r="B831" t="str">
            <v>XR2210</v>
          </cell>
          <cell r="C831">
            <v>39447</v>
          </cell>
        </row>
        <row r="832">
          <cell r="B832" t="str">
            <v>XR2210</v>
          </cell>
          <cell r="C832">
            <v>39447</v>
          </cell>
        </row>
        <row r="833">
          <cell r="B833" t="str">
            <v>XR2210</v>
          </cell>
          <cell r="C833">
            <v>39447</v>
          </cell>
        </row>
        <row r="834">
          <cell r="B834" t="str">
            <v>XR2210</v>
          </cell>
          <cell r="C834">
            <v>39447</v>
          </cell>
        </row>
        <row r="835">
          <cell r="B835" t="str">
            <v>XR2210</v>
          </cell>
          <cell r="C835">
            <v>39447</v>
          </cell>
        </row>
        <row r="836">
          <cell r="B836" t="str">
            <v>XR2210</v>
          </cell>
          <cell r="C836">
            <v>39444</v>
          </cell>
        </row>
        <row r="837">
          <cell r="B837" t="str">
            <v>XR2210</v>
          </cell>
          <cell r="C837">
            <v>39443</v>
          </cell>
        </row>
        <row r="838">
          <cell r="B838" t="str">
            <v>XR2210</v>
          </cell>
          <cell r="C838">
            <v>39435</v>
          </cell>
        </row>
        <row r="839">
          <cell r="B839" t="str">
            <v>XR2210</v>
          </cell>
          <cell r="C839">
            <v>39433</v>
          </cell>
        </row>
        <row r="840">
          <cell r="B840" t="str">
            <v>XR2210</v>
          </cell>
          <cell r="C840">
            <v>39433</v>
          </cell>
        </row>
        <row r="841">
          <cell r="B841" t="str">
            <v>XR2210</v>
          </cell>
          <cell r="C841">
            <v>39433</v>
          </cell>
        </row>
        <row r="842">
          <cell r="B842" t="str">
            <v>XR2210</v>
          </cell>
          <cell r="C842">
            <v>39428</v>
          </cell>
        </row>
        <row r="843">
          <cell r="B843" t="str">
            <v>XR2210</v>
          </cell>
          <cell r="C843">
            <v>39427</v>
          </cell>
        </row>
        <row r="844">
          <cell r="B844" t="str">
            <v>XR2210</v>
          </cell>
          <cell r="C844">
            <v>39426</v>
          </cell>
        </row>
        <row r="845">
          <cell r="B845" t="str">
            <v>XR2210</v>
          </cell>
          <cell r="C845">
            <v>39423</v>
          </cell>
        </row>
        <row r="846">
          <cell r="B846" t="str">
            <v>XR2210</v>
          </cell>
          <cell r="C846">
            <v>39412</v>
          </cell>
        </row>
        <row r="847">
          <cell r="B847" t="str">
            <v>XR2210</v>
          </cell>
          <cell r="C847">
            <v>39407</v>
          </cell>
        </row>
        <row r="848">
          <cell r="B848" t="str">
            <v>XR2210</v>
          </cell>
          <cell r="C848">
            <v>39406</v>
          </cell>
        </row>
        <row r="849">
          <cell r="B849" t="str">
            <v>XR2210</v>
          </cell>
          <cell r="C849">
            <v>39401</v>
          </cell>
        </row>
        <row r="850">
          <cell r="B850" t="str">
            <v>XR2210</v>
          </cell>
          <cell r="C850">
            <v>39395</v>
          </cell>
        </row>
        <row r="851">
          <cell r="B851" t="str">
            <v>XR2210</v>
          </cell>
          <cell r="C851">
            <v>39395</v>
          </cell>
        </row>
        <row r="852">
          <cell r="B852" t="str">
            <v>XR2210</v>
          </cell>
          <cell r="C852">
            <v>39394</v>
          </cell>
        </row>
        <row r="853">
          <cell r="B853" t="str">
            <v>XR2210</v>
          </cell>
          <cell r="C853">
            <v>39394</v>
          </cell>
        </row>
        <row r="854">
          <cell r="B854" t="str">
            <v>XR2210</v>
          </cell>
          <cell r="C854">
            <v>39394</v>
          </cell>
        </row>
        <row r="855">
          <cell r="B855" t="str">
            <v>XR2210</v>
          </cell>
          <cell r="C855">
            <v>39393</v>
          </cell>
        </row>
        <row r="856">
          <cell r="B856" t="str">
            <v>XR2210</v>
          </cell>
          <cell r="C856">
            <v>39393</v>
          </cell>
        </row>
        <row r="857">
          <cell r="B857" t="str">
            <v>XR2210</v>
          </cell>
          <cell r="C857">
            <v>39393</v>
          </cell>
        </row>
        <row r="858">
          <cell r="B858" t="str">
            <v>XR2210</v>
          </cell>
          <cell r="C858">
            <v>39393</v>
          </cell>
        </row>
        <row r="859">
          <cell r="B859" t="str">
            <v>XR2210</v>
          </cell>
          <cell r="C859">
            <v>39393</v>
          </cell>
        </row>
        <row r="860">
          <cell r="B860" t="str">
            <v>XR2210</v>
          </cell>
          <cell r="C860">
            <v>39393</v>
          </cell>
        </row>
        <row r="861">
          <cell r="B861" t="str">
            <v>XR2210</v>
          </cell>
          <cell r="C861">
            <v>39388</v>
          </cell>
        </row>
        <row r="862">
          <cell r="B862" t="str">
            <v>XR2210</v>
          </cell>
          <cell r="C862">
            <v>39378</v>
          </cell>
        </row>
        <row r="863">
          <cell r="B863" t="str">
            <v>XR2210</v>
          </cell>
          <cell r="C863">
            <v>39377</v>
          </cell>
        </row>
        <row r="864">
          <cell r="B864" t="str">
            <v>XR2210</v>
          </cell>
          <cell r="C864">
            <v>39371</v>
          </cell>
        </row>
        <row r="865">
          <cell r="B865" t="str">
            <v>XR2210</v>
          </cell>
          <cell r="C865">
            <v>39366</v>
          </cell>
        </row>
        <row r="866">
          <cell r="B866" t="str">
            <v>XR2210</v>
          </cell>
          <cell r="C866">
            <v>39364</v>
          </cell>
        </row>
        <row r="867">
          <cell r="B867" t="str">
            <v>XR2210</v>
          </cell>
          <cell r="C867">
            <v>39359</v>
          </cell>
        </row>
        <row r="868">
          <cell r="B868" t="str">
            <v>XR2210</v>
          </cell>
          <cell r="C868">
            <v>39358</v>
          </cell>
        </row>
        <row r="869">
          <cell r="B869" t="str">
            <v>XR2210</v>
          </cell>
          <cell r="C869">
            <v>39358</v>
          </cell>
        </row>
        <row r="870">
          <cell r="B870" t="str">
            <v>XR2210</v>
          </cell>
          <cell r="C870">
            <v>39358</v>
          </cell>
        </row>
        <row r="871">
          <cell r="B871" t="str">
            <v>XR2211</v>
          </cell>
          <cell r="C871">
            <v>39447</v>
          </cell>
        </row>
        <row r="872">
          <cell r="B872" t="str">
            <v>XR2211</v>
          </cell>
          <cell r="C872">
            <v>39447</v>
          </cell>
        </row>
        <row r="873">
          <cell r="B873" t="str">
            <v>XR2211</v>
          </cell>
          <cell r="C873">
            <v>39447</v>
          </cell>
        </row>
        <row r="874">
          <cell r="B874" t="str">
            <v>XR2211</v>
          </cell>
          <cell r="C874">
            <v>39447</v>
          </cell>
        </row>
        <row r="875">
          <cell r="B875" t="str">
            <v>XR2211</v>
          </cell>
          <cell r="C875">
            <v>39447</v>
          </cell>
        </row>
        <row r="876">
          <cell r="B876" t="str">
            <v>XR2211</v>
          </cell>
          <cell r="C876">
            <v>39447</v>
          </cell>
        </row>
        <row r="877">
          <cell r="B877" t="str">
            <v>XR2211</v>
          </cell>
          <cell r="C877">
            <v>39447</v>
          </cell>
        </row>
        <row r="878">
          <cell r="B878" t="str">
            <v>XR2211</v>
          </cell>
          <cell r="C878">
            <v>39447</v>
          </cell>
        </row>
        <row r="879">
          <cell r="B879" t="str">
            <v>XR2211</v>
          </cell>
          <cell r="C879">
            <v>39447</v>
          </cell>
        </row>
        <row r="880">
          <cell r="B880" t="str">
            <v>XR2211</v>
          </cell>
          <cell r="C880">
            <v>39447</v>
          </cell>
        </row>
        <row r="881">
          <cell r="B881" t="str">
            <v>XR2211</v>
          </cell>
          <cell r="C881">
            <v>39447</v>
          </cell>
        </row>
        <row r="882">
          <cell r="B882" t="str">
            <v>XR2211</v>
          </cell>
          <cell r="C882">
            <v>39447</v>
          </cell>
        </row>
        <row r="883">
          <cell r="B883" t="str">
            <v>XR2211</v>
          </cell>
          <cell r="C883">
            <v>39447</v>
          </cell>
        </row>
        <row r="884">
          <cell r="B884" t="str">
            <v>XR2211</v>
          </cell>
          <cell r="C884">
            <v>39447</v>
          </cell>
        </row>
        <row r="885">
          <cell r="B885" t="str">
            <v>XR2211</v>
          </cell>
          <cell r="C885">
            <v>39447</v>
          </cell>
        </row>
        <row r="886">
          <cell r="B886" t="str">
            <v>XR2211</v>
          </cell>
          <cell r="C886">
            <v>39447</v>
          </cell>
        </row>
        <row r="887">
          <cell r="B887" t="str">
            <v>XR2211</v>
          </cell>
          <cell r="C887">
            <v>39447</v>
          </cell>
        </row>
        <row r="888">
          <cell r="B888" t="str">
            <v>XR2211</v>
          </cell>
          <cell r="C888">
            <v>39447</v>
          </cell>
        </row>
        <row r="889">
          <cell r="B889" t="str">
            <v>XR2211</v>
          </cell>
          <cell r="C889">
            <v>39447</v>
          </cell>
        </row>
        <row r="890">
          <cell r="B890" t="str">
            <v>XR2211</v>
          </cell>
          <cell r="C890">
            <v>39444</v>
          </cell>
        </row>
        <row r="891">
          <cell r="B891" t="str">
            <v>XR2211</v>
          </cell>
          <cell r="C891">
            <v>39443</v>
          </cell>
        </row>
        <row r="892">
          <cell r="B892" t="str">
            <v>XR2211</v>
          </cell>
          <cell r="C892">
            <v>39435</v>
          </cell>
        </row>
        <row r="893">
          <cell r="B893" t="str">
            <v>XR2211</v>
          </cell>
          <cell r="C893">
            <v>39433</v>
          </cell>
        </row>
        <row r="894">
          <cell r="B894" t="str">
            <v>XR2211</v>
          </cell>
          <cell r="C894">
            <v>39433</v>
          </cell>
        </row>
        <row r="895">
          <cell r="B895" t="str">
            <v>XR2211</v>
          </cell>
          <cell r="C895">
            <v>39433</v>
          </cell>
        </row>
        <row r="896">
          <cell r="B896" t="str">
            <v>XR2211</v>
          </cell>
          <cell r="C896">
            <v>39428</v>
          </cell>
        </row>
        <row r="897">
          <cell r="B897" t="str">
            <v>XR2211</v>
          </cell>
          <cell r="C897">
            <v>39427</v>
          </cell>
        </row>
        <row r="898">
          <cell r="B898" t="str">
            <v>XR2211</v>
          </cell>
          <cell r="C898">
            <v>39426</v>
          </cell>
        </row>
        <row r="899">
          <cell r="B899" t="str">
            <v>XR2211</v>
          </cell>
          <cell r="C899">
            <v>39423</v>
          </cell>
        </row>
        <row r="900">
          <cell r="B900" t="str">
            <v>XR2211</v>
          </cell>
          <cell r="C900">
            <v>39412</v>
          </cell>
        </row>
        <row r="901">
          <cell r="B901" t="str">
            <v>XR2211</v>
          </cell>
          <cell r="C901">
            <v>39407</v>
          </cell>
        </row>
        <row r="902">
          <cell r="B902" t="str">
            <v>XR2211</v>
          </cell>
          <cell r="C902">
            <v>39406</v>
          </cell>
        </row>
        <row r="903">
          <cell r="B903" t="str">
            <v>XR2211</v>
          </cell>
          <cell r="C903">
            <v>39401</v>
          </cell>
        </row>
        <row r="904">
          <cell r="B904" t="str">
            <v>XR2211</v>
          </cell>
          <cell r="C904">
            <v>39395</v>
          </cell>
        </row>
        <row r="905">
          <cell r="B905" t="str">
            <v>XR2211</v>
          </cell>
          <cell r="C905">
            <v>39395</v>
          </cell>
        </row>
        <row r="906">
          <cell r="B906" t="str">
            <v>XR2211</v>
          </cell>
          <cell r="C906">
            <v>39394</v>
          </cell>
        </row>
        <row r="907">
          <cell r="B907" t="str">
            <v>XR2211</v>
          </cell>
          <cell r="C907">
            <v>39394</v>
          </cell>
        </row>
        <row r="908">
          <cell r="B908" t="str">
            <v>XR2211</v>
          </cell>
          <cell r="C908">
            <v>39394</v>
          </cell>
        </row>
        <row r="909">
          <cell r="B909" t="str">
            <v>XR2211</v>
          </cell>
          <cell r="C909">
            <v>39393</v>
          </cell>
        </row>
        <row r="910">
          <cell r="B910" t="str">
            <v>XR2211</v>
          </cell>
          <cell r="C910">
            <v>39393</v>
          </cell>
        </row>
        <row r="911">
          <cell r="B911" t="str">
            <v>XR2211</v>
          </cell>
          <cell r="C911">
            <v>39393</v>
          </cell>
        </row>
        <row r="912">
          <cell r="B912" t="str">
            <v>XR2211</v>
          </cell>
          <cell r="C912">
            <v>39393</v>
          </cell>
        </row>
        <row r="913">
          <cell r="B913" t="str">
            <v>XR2211</v>
          </cell>
          <cell r="C913">
            <v>39393</v>
          </cell>
        </row>
        <row r="914">
          <cell r="B914" t="str">
            <v>XR2211</v>
          </cell>
          <cell r="C914">
            <v>39393</v>
          </cell>
        </row>
        <row r="915">
          <cell r="B915" t="str">
            <v>XR2211</v>
          </cell>
          <cell r="C915">
            <v>39388</v>
          </cell>
        </row>
        <row r="916">
          <cell r="B916" t="str">
            <v>XR2211</v>
          </cell>
          <cell r="C916">
            <v>39378</v>
          </cell>
        </row>
        <row r="917">
          <cell r="B917" t="str">
            <v>XR2211</v>
          </cell>
          <cell r="C917">
            <v>39377</v>
          </cell>
        </row>
        <row r="918">
          <cell r="B918" t="str">
            <v>XR2211</v>
          </cell>
          <cell r="C918">
            <v>39371</v>
          </cell>
        </row>
        <row r="919">
          <cell r="B919" t="str">
            <v>XR2211</v>
          </cell>
          <cell r="C919">
            <v>39366</v>
          </cell>
        </row>
        <row r="920">
          <cell r="B920" t="str">
            <v>XR2211</v>
          </cell>
          <cell r="C920">
            <v>39364</v>
          </cell>
        </row>
        <row r="921">
          <cell r="B921" t="str">
            <v>XR2211</v>
          </cell>
          <cell r="C921">
            <v>39359</v>
          </cell>
        </row>
        <row r="922">
          <cell r="B922" t="str">
            <v>XR2211</v>
          </cell>
          <cell r="C922">
            <v>39358</v>
          </cell>
        </row>
        <row r="923">
          <cell r="B923" t="str">
            <v>XR2211</v>
          </cell>
          <cell r="C923">
            <v>39358</v>
          </cell>
        </row>
        <row r="924">
          <cell r="B924" t="str">
            <v>XR2211</v>
          </cell>
          <cell r="C924">
            <v>39358</v>
          </cell>
        </row>
        <row r="925">
          <cell r="B925" t="str">
            <v>XR2301</v>
          </cell>
          <cell r="C925">
            <v>39447</v>
          </cell>
        </row>
        <row r="926">
          <cell r="B926" t="str">
            <v>XR2301</v>
          </cell>
          <cell r="C926">
            <v>39447</v>
          </cell>
        </row>
        <row r="927">
          <cell r="B927" t="str">
            <v>XR2301</v>
          </cell>
          <cell r="C927">
            <v>39447</v>
          </cell>
        </row>
        <row r="928">
          <cell r="B928" t="str">
            <v>XR2301</v>
          </cell>
          <cell r="C928">
            <v>39447</v>
          </cell>
        </row>
        <row r="929">
          <cell r="B929" t="str">
            <v>XR2301</v>
          </cell>
          <cell r="C929">
            <v>39447</v>
          </cell>
        </row>
        <row r="930">
          <cell r="B930" t="str">
            <v>XR2301</v>
          </cell>
          <cell r="C930">
            <v>39440</v>
          </cell>
        </row>
        <row r="931">
          <cell r="B931" t="str">
            <v>XR2301</v>
          </cell>
          <cell r="C931">
            <v>39440</v>
          </cell>
        </row>
        <row r="932">
          <cell r="B932" t="str">
            <v>XR2301</v>
          </cell>
          <cell r="C932">
            <v>39393</v>
          </cell>
        </row>
        <row r="933">
          <cell r="B933" t="str">
            <v>XR2403</v>
          </cell>
          <cell r="C933">
            <v>39447</v>
          </cell>
        </row>
        <row r="934">
          <cell r="B934" t="str">
            <v>XR2403</v>
          </cell>
          <cell r="C934">
            <v>39447</v>
          </cell>
        </row>
        <row r="935">
          <cell r="B935" t="str">
            <v>XR2403</v>
          </cell>
          <cell r="C935">
            <v>39447</v>
          </cell>
        </row>
        <row r="936">
          <cell r="B936" t="str">
            <v>XR2403</v>
          </cell>
          <cell r="C936">
            <v>39447</v>
          </cell>
        </row>
        <row r="937">
          <cell r="B937" t="str">
            <v>XR2403</v>
          </cell>
          <cell r="C937">
            <v>39447</v>
          </cell>
        </row>
        <row r="938">
          <cell r="B938" t="str">
            <v>XR2403</v>
          </cell>
          <cell r="C938">
            <v>39393</v>
          </cell>
        </row>
        <row r="939">
          <cell r="B939" t="str">
            <v>XR2404</v>
          </cell>
          <cell r="C939">
            <v>39447</v>
          </cell>
        </row>
        <row r="940">
          <cell r="B940" t="str">
            <v>XR2404</v>
          </cell>
          <cell r="C940">
            <v>39447</v>
          </cell>
        </row>
        <row r="941">
          <cell r="B941" t="str">
            <v>XR2404</v>
          </cell>
          <cell r="C941">
            <v>39447</v>
          </cell>
        </row>
        <row r="942">
          <cell r="B942" t="str">
            <v>XR2404</v>
          </cell>
          <cell r="C942">
            <v>39447</v>
          </cell>
        </row>
        <row r="943">
          <cell r="B943" t="str">
            <v>XR2404</v>
          </cell>
          <cell r="C943">
            <v>39447</v>
          </cell>
        </row>
        <row r="944">
          <cell r="B944" t="str">
            <v>XR2404</v>
          </cell>
          <cell r="C944">
            <v>39447</v>
          </cell>
        </row>
        <row r="945">
          <cell r="B945" t="str">
            <v>XR2404</v>
          </cell>
          <cell r="C945">
            <v>39443</v>
          </cell>
        </row>
        <row r="946">
          <cell r="B946" t="str">
            <v>XR2404</v>
          </cell>
          <cell r="C946">
            <v>39436</v>
          </cell>
        </row>
        <row r="947">
          <cell r="B947" t="str">
            <v>XR2404</v>
          </cell>
          <cell r="C947">
            <v>39436</v>
          </cell>
        </row>
        <row r="948">
          <cell r="B948" t="str">
            <v>XR2404</v>
          </cell>
          <cell r="C948">
            <v>39436</v>
          </cell>
        </row>
        <row r="949">
          <cell r="B949" t="str">
            <v>XR2404</v>
          </cell>
          <cell r="C949">
            <v>39436</v>
          </cell>
        </row>
        <row r="950">
          <cell r="B950" t="str">
            <v>XR2404</v>
          </cell>
          <cell r="C950">
            <v>39436</v>
          </cell>
        </row>
        <row r="951">
          <cell r="B951" t="str">
            <v>XR2404</v>
          </cell>
          <cell r="C951">
            <v>39436</v>
          </cell>
        </row>
        <row r="952">
          <cell r="B952" t="str">
            <v>XR2404</v>
          </cell>
          <cell r="C952">
            <v>39436</v>
          </cell>
        </row>
        <row r="953">
          <cell r="B953" t="str">
            <v>XR2404</v>
          </cell>
          <cell r="C953">
            <v>39393</v>
          </cell>
        </row>
        <row r="954">
          <cell r="B954" t="str">
            <v>XR2704</v>
          </cell>
          <cell r="C954">
            <v>39447</v>
          </cell>
        </row>
        <row r="955">
          <cell r="B955" t="str">
            <v>XR2704</v>
          </cell>
          <cell r="C955">
            <v>39447</v>
          </cell>
        </row>
        <row r="956">
          <cell r="B956" t="str">
            <v>XR2704</v>
          </cell>
          <cell r="C956">
            <v>39447</v>
          </cell>
        </row>
        <row r="957">
          <cell r="B957" t="str">
            <v>XR2704</v>
          </cell>
          <cell r="C957">
            <v>39447</v>
          </cell>
        </row>
        <row r="958">
          <cell r="B958" t="str">
            <v>XR2704</v>
          </cell>
          <cell r="C958">
            <v>39447</v>
          </cell>
        </row>
        <row r="959">
          <cell r="B959" t="str">
            <v>XR2704</v>
          </cell>
          <cell r="C959">
            <v>39393</v>
          </cell>
        </row>
        <row r="960">
          <cell r="B960" t="str">
            <v>XR3003</v>
          </cell>
          <cell r="C960">
            <v>39447</v>
          </cell>
        </row>
        <row r="961">
          <cell r="B961" t="str">
            <v>XR3003</v>
          </cell>
          <cell r="C961">
            <v>39447</v>
          </cell>
        </row>
        <row r="962">
          <cell r="B962" t="str">
            <v>XR3003</v>
          </cell>
          <cell r="C962">
            <v>39447</v>
          </cell>
        </row>
        <row r="963">
          <cell r="B963" t="str">
            <v>XR3003</v>
          </cell>
          <cell r="C963">
            <v>39443</v>
          </cell>
        </row>
        <row r="964">
          <cell r="B964" t="str">
            <v>XR3003</v>
          </cell>
          <cell r="C964">
            <v>39443</v>
          </cell>
        </row>
        <row r="965">
          <cell r="B965" t="str">
            <v>XR3003</v>
          </cell>
          <cell r="C965">
            <v>39419</v>
          </cell>
        </row>
        <row r="966">
          <cell r="B966" t="str">
            <v>XR3003</v>
          </cell>
          <cell r="C966">
            <v>39392</v>
          </cell>
        </row>
        <row r="967">
          <cell r="B967" t="str">
            <v>XR3003</v>
          </cell>
          <cell r="C967">
            <v>39385</v>
          </cell>
        </row>
        <row r="968">
          <cell r="B968" t="str">
            <v>XR3003</v>
          </cell>
          <cell r="C968">
            <v>39384</v>
          </cell>
        </row>
        <row r="969">
          <cell r="B969" t="str">
            <v>XR3003</v>
          </cell>
          <cell r="C969">
            <v>39378</v>
          </cell>
        </row>
        <row r="970">
          <cell r="B970" t="str">
            <v>XR3003</v>
          </cell>
          <cell r="C970">
            <v>39374</v>
          </cell>
        </row>
        <row r="971">
          <cell r="B971" t="str">
            <v>XR3003</v>
          </cell>
          <cell r="C971">
            <v>39357</v>
          </cell>
        </row>
        <row r="972">
          <cell r="B972" t="str">
            <v>XR3007</v>
          </cell>
          <cell r="C972">
            <v>39447</v>
          </cell>
        </row>
        <row r="973">
          <cell r="B973" t="str">
            <v>XR3007</v>
          </cell>
          <cell r="C973">
            <v>39447</v>
          </cell>
        </row>
        <row r="974">
          <cell r="B974" t="str">
            <v>XR3007</v>
          </cell>
          <cell r="C974">
            <v>39447</v>
          </cell>
        </row>
        <row r="975">
          <cell r="B975" t="str">
            <v>XR3007</v>
          </cell>
          <cell r="C975">
            <v>39412</v>
          </cell>
        </row>
        <row r="976">
          <cell r="B976" t="str">
            <v>XR3007</v>
          </cell>
          <cell r="C976">
            <v>39412</v>
          </cell>
        </row>
        <row r="977">
          <cell r="B977" t="str">
            <v>XR3007</v>
          </cell>
          <cell r="C977">
            <v>39387</v>
          </cell>
        </row>
        <row r="978">
          <cell r="B978" t="str">
            <v>XR3007</v>
          </cell>
          <cell r="C978">
            <v>39356</v>
          </cell>
        </row>
        <row r="979">
          <cell r="B979" t="str">
            <v>XR3009</v>
          </cell>
          <cell r="C979">
            <v>39447</v>
          </cell>
        </row>
        <row r="980">
          <cell r="B980" t="str">
            <v>XR3009</v>
          </cell>
          <cell r="C980">
            <v>39447</v>
          </cell>
        </row>
        <row r="981">
          <cell r="B981" t="str">
            <v>XR3012</v>
          </cell>
          <cell r="C981">
            <v>39447</v>
          </cell>
        </row>
        <row r="982">
          <cell r="B982" t="str">
            <v>XR3012</v>
          </cell>
          <cell r="C982">
            <v>39447</v>
          </cell>
        </row>
        <row r="983">
          <cell r="B983" t="str">
            <v>XR3012</v>
          </cell>
          <cell r="C983">
            <v>39447</v>
          </cell>
        </row>
        <row r="984">
          <cell r="B984" t="str">
            <v>XR3014</v>
          </cell>
          <cell r="C984">
            <v>39447</v>
          </cell>
        </row>
        <row r="985">
          <cell r="B985" t="str">
            <v>XR3014</v>
          </cell>
          <cell r="C985">
            <v>39443</v>
          </cell>
        </row>
        <row r="986">
          <cell r="B986" t="str">
            <v>XR3018</v>
          </cell>
          <cell r="C986">
            <v>39447</v>
          </cell>
        </row>
        <row r="987">
          <cell r="B987" t="str">
            <v>XR3018</v>
          </cell>
          <cell r="C987">
            <v>39447</v>
          </cell>
        </row>
        <row r="988">
          <cell r="B988" t="str">
            <v>XR3018</v>
          </cell>
          <cell r="C988">
            <v>39367</v>
          </cell>
        </row>
        <row r="989">
          <cell r="B989" t="str">
            <v>XR3019</v>
          </cell>
          <cell r="C989">
            <v>39414</v>
          </cell>
        </row>
        <row r="990">
          <cell r="B990" t="str">
            <v>XR3020</v>
          </cell>
          <cell r="C990">
            <v>39429</v>
          </cell>
        </row>
        <row r="991">
          <cell r="B991" t="str">
            <v>XR3021</v>
          </cell>
          <cell r="C991">
            <v>39429</v>
          </cell>
        </row>
        <row r="992">
          <cell r="B992" t="str">
            <v>XR3022</v>
          </cell>
          <cell r="C992">
            <v>39429</v>
          </cell>
        </row>
        <row r="993">
          <cell r="B993" t="str">
            <v>XR3023</v>
          </cell>
          <cell r="C993">
            <v>39429</v>
          </cell>
        </row>
        <row r="994">
          <cell r="B994" t="str">
            <v>XR3024</v>
          </cell>
          <cell r="C994">
            <v>39429</v>
          </cell>
        </row>
        <row r="995">
          <cell r="B995" t="str">
            <v>XR3202</v>
          </cell>
          <cell r="C995">
            <v>39447</v>
          </cell>
        </row>
        <row r="996">
          <cell r="B996" t="str">
            <v>XR3202</v>
          </cell>
          <cell r="C996">
            <v>39443</v>
          </cell>
        </row>
        <row r="997">
          <cell r="B997" t="str">
            <v>XR3212</v>
          </cell>
          <cell r="C997">
            <v>39447</v>
          </cell>
        </row>
        <row r="998">
          <cell r="B998" t="str">
            <v>XR3213</v>
          </cell>
          <cell r="C998">
            <v>39447</v>
          </cell>
        </row>
        <row r="999">
          <cell r="B999" t="str">
            <v>XR4002</v>
          </cell>
          <cell r="C999">
            <v>39447</v>
          </cell>
        </row>
        <row r="1000">
          <cell r="B1000" t="str">
            <v>XR4002</v>
          </cell>
          <cell r="C1000">
            <v>39443</v>
          </cell>
        </row>
        <row r="1001">
          <cell r="B1001" t="str">
            <v>XR4003</v>
          </cell>
          <cell r="C1001">
            <v>39447</v>
          </cell>
        </row>
        <row r="1002">
          <cell r="B1002" t="str">
            <v>XR4003</v>
          </cell>
          <cell r="C1002">
            <v>39447</v>
          </cell>
        </row>
        <row r="1003">
          <cell r="B1003" t="str">
            <v>XR4204</v>
          </cell>
          <cell r="C1003">
            <v>39380</v>
          </cell>
        </row>
        <row r="1004">
          <cell r="B1004" t="str">
            <v>XR4211</v>
          </cell>
          <cell r="C1004">
            <v>39447</v>
          </cell>
        </row>
        <row r="1005">
          <cell r="B1005" t="str">
            <v>XR4216</v>
          </cell>
          <cell r="C1005">
            <v>39447</v>
          </cell>
        </row>
        <row r="1006">
          <cell r="B1006" t="str">
            <v>XR4216</v>
          </cell>
          <cell r="C1006">
            <v>39414</v>
          </cell>
        </row>
        <row r="1007">
          <cell r="B1007" t="str">
            <v>XR4216</v>
          </cell>
          <cell r="C1007">
            <v>39392</v>
          </cell>
        </row>
        <row r="1008">
          <cell r="B1008" t="str">
            <v>XR4221</v>
          </cell>
          <cell r="C1008">
            <v>39430</v>
          </cell>
        </row>
        <row r="1009">
          <cell r="B1009" t="str">
            <v>XR4228</v>
          </cell>
          <cell r="C1009">
            <v>39386</v>
          </cell>
        </row>
        <row r="1010">
          <cell r="B1010" t="str">
            <v>XR4228</v>
          </cell>
          <cell r="C1010">
            <v>39386</v>
          </cell>
        </row>
        <row r="1011">
          <cell r="B1011" t="str">
            <v>XR6002</v>
          </cell>
          <cell r="C1011">
            <v>39447</v>
          </cell>
        </row>
        <row r="1012">
          <cell r="B1012" t="str">
            <v>XR6003</v>
          </cell>
          <cell r="C1012">
            <v>39447</v>
          </cell>
        </row>
        <row r="1013">
          <cell r="B1013" t="str">
            <v>XR6003</v>
          </cell>
          <cell r="C1013">
            <v>39447</v>
          </cell>
        </row>
        <row r="1014">
          <cell r="B1014" t="str">
            <v>XR6003</v>
          </cell>
          <cell r="C1014">
            <v>39443</v>
          </cell>
        </row>
        <row r="1015">
          <cell r="B1015" t="str">
            <v>XR6003</v>
          </cell>
          <cell r="C1015">
            <v>39421</v>
          </cell>
        </row>
        <row r="1016">
          <cell r="B1016" t="str">
            <v>XR6004</v>
          </cell>
          <cell r="C1016">
            <v>39447</v>
          </cell>
        </row>
        <row r="1017">
          <cell r="B1017" t="str">
            <v>XR6004</v>
          </cell>
          <cell r="C1017">
            <v>39447</v>
          </cell>
        </row>
        <row r="1018">
          <cell r="B1018" t="str">
            <v>XR6004</v>
          </cell>
          <cell r="C1018">
            <v>39447</v>
          </cell>
        </row>
        <row r="1019">
          <cell r="B1019" t="str">
            <v>XR6004</v>
          </cell>
          <cell r="C1019">
            <v>39443</v>
          </cell>
        </row>
        <row r="1020">
          <cell r="B1020" t="str">
            <v>XR6004</v>
          </cell>
          <cell r="C1020">
            <v>39421</v>
          </cell>
        </row>
      </sheetData>
      <sheetData sheetId="5">
        <row r="6">
          <cell r="A6" t="str">
            <v>XR6013  WATER EFFICIENCY LOAN RF</v>
          </cell>
          <cell r="E6">
            <v>2000000</v>
          </cell>
          <cell r="F6">
            <v>83911.67</v>
          </cell>
          <cell r="G6">
            <v>0</v>
          </cell>
          <cell r="H6">
            <v>0</v>
          </cell>
          <cell r="I6">
            <v>0</v>
          </cell>
          <cell r="J6">
            <v>2083911.67</v>
          </cell>
          <cell r="K6">
            <v>0</v>
          </cell>
          <cell r="L6" t="str">
            <v>XR6013</v>
          </cell>
          <cell r="M6">
            <v>0</v>
          </cell>
          <cell r="N6">
            <v>0</v>
          </cell>
          <cell r="O6">
            <v>0</v>
          </cell>
          <cell r="P6">
            <v>0</v>
          </cell>
          <cell r="Q6">
            <v>0</v>
          </cell>
          <cell r="R6">
            <v>0</v>
          </cell>
          <cell r="S6">
            <v>0</v>
          </cell>
          <cell r="T6">
            <v>2083911.67</v>
          </cell>
          <cell r="X6">
            <v>0</v>
          </cell>
          <cell r="Y6">
            <v>2083911.67</v>
          </cell>
          <cell r="Z6">
            <v>2083911.67</v>
          </cell>
          <cell r="AA6">
            <v>2083911.67</v>
          </cell>
        </row>
        <row r="7">
          <cell r="A7" t="str">
            <v>XR6004  WASTEWATER CAPITAL</v>
          </cell>
          <cell r="E7">
            <v>154891402.12</v>
          </cell>
          <cell r="F7">
            <v>10302091.18</v>
          </cell>
          <cell r="G7">
            <v>-11655</v>
          </cell>
          <cell r="H7">
            <v>0</v>
          </cell>
          <cell r="I7">
            <v>134050798</v>
          </cell>
          <cell r="J7">
            <v>299232636.30000001</v>
          </cell>
          <cell r="K7">
            <v>114106654.68000001</v>
          </cell>
          <cell r="L7" t="str">
            <v>XR6004</v>
          </cell>
          <cell r="M7">
            <v>0</v>
          </cell>
          <cell r="N7">
            <v>0</v>
          </cell>
          <cell r="O7">
            <v>0</v>
          </cell>
          <cell r="P7">
            <v>0</v>
          </cell>
          <cell r="Q7">
            <v>0</v>
          </cell>
          <cell r="R7">
            <v>0</v>
          </cell>
          <cell r="S7">
            <v>0</v>
          </cell>
          <cell r="T7">
            <v>299232636.30000001</v>
          </cell>
          <cell r="X7">
            <v>0</v>
          </cell>
          <cell r="Y7">
            <v>299232636.30000001</v>
          </cell>
          <cell r="Z7">
            <v>185125981.44999999</v>
          </cell>
          <cell r="AA7">
            <v>185125981.44999999</v>
          </cell>
        </row>
        <row r="8">
          <cell r="A8" t="str">
            <v>XR6003  WATER CAPITAL</v>
          </cell>
          <cell r="E8">
            <v>-3197358.78</v>
          </cell>
          <cell r="F8">
            <v>1535272.15</v>
          </cell>
          <cell r="G8">
            <v>0</v>
          </cell>
          <cell r="H8">
            <v>0</v>
          </cell>
          <cell r="I8">
            <v>134832761</v>
          </cell>
          <cell r="J8">
            <v>133170674.37</v>
          </cell>
          <cell r="K8">
            <v>124495942.72</v>
          </cell>
          <cell r="L8" t="str">
            <v>XR6003</v>
          </cell>
          <cell r="M8">
            <v>0</v>
          </cell>
          <cell r="N8">
            <v>0</v>
          </cell>
          <cell r="O8">
            <v>0</v>
          </cell>
          <cell r="P8">
            <v>0</v>
          </cell>
          <cell r="Q8">
            <v>0</v>
          </cell>
          <cell r="R8">
            <v>0</v>
          </cell>
          <cell r="S8">
            <v>0</v>
          </cell>
          <cell r="T8">
            <v>133170674.37</v>
          </cell>
          <cell r="X8">
            <v>0</v>
          </cell>
          <cell r="Y8">
            <v>133170674.37</v>
          </cell>
          <cell r="Z8">
            <v>8674731.6299999915</v>
          </cell>
          <cell r="AA8">
            <v>8674731.6299999915</v>
          </cell>
        </row>
        <row r="9">
          <cell r="A9" t="str">
            <v>XR6002  PARKING AUTHORITY CAP  EXP  RESERVE FUND</v>
          </cell>
          <cell r="E9">
            <v>689730.21</v>
          </cell>
          <cell r="F9">
            <v>43343.83</v>
          </cell>
          <cell r="G9">
            <v>146146.6</v>
          </cell>
          <cell r="H9">
            <v>0</v>
          </cell>
          <cell r="I9">
            <v>0</v>
          </cell>
          <cell r="J9">
            <v>879220.6399999999</v>
          </cell>
          <cell r="K9">
            <v>49548.24</v>
          </cell>
          <cell r="L9" t="str">
            <v>XR6002</v>
          </cell>
          <cell r="M9">
            <v>0</v>
          </cell>
          <cell r="N9">
            <v>0</v>
          </cell>
          <cell r="O9">
            <v>0</v>
          </cell>
          <cell r="P9">
            <v>0</v>
          </cell>
          <cell r="Q9">
            <v>0</v>
          </cell>
          <cell r="R9">
            <v>0</v>
          </cell>
          <cell r="S9">
            <v>0</v>
          </cell>
          <cell r="T9">
            <v>879220.6399999999</v>
          </cell>
          <cell r="X9">
            <v>0</v>
          </cell>
          <cell r="Y9">
            <v>879220.6399999999</v>
          </cell>
          <cell r="Z9">
            <v>829672.39999999991</v>
          </cell>
          <cell r="AA9">
            <v>829672.39999999991</v>
          </cell>
        </row>
        <row r="10">
          <cell r="A10" t="str">
            <v>XR4401  PUBLIC ACCESS DEFIBRILLATION RESERVE FD</v>
          </cell>
          <cell r="E10">
            <v>21340.06</v>
          </cell>
          <cell r="F10">
            <v>1181.57</v>
          </cell>
          <cell r="G10">
            <v>0</v>
          </cell>
          <cell r="H10">
            <v>0</v>
          </cell>
          <cell r="I10">
            <v>0</v>
          </cell>
          <cell r="J10">
            <v>22521.63</v>
          </cell>
          <cell r="K10">
            <v>0</v>
          </cell>
          <cell r="L10" t="str">
            <v>XR4401</v>
          </cell>
          <cell r="M10">
            <v>0</v>
          </cell>
          <cell r="N10">
            <v>0</v>
          </cell>
          <cell r="O10">
            <v>0</v>
          </cell>
          <cell r="P10">
            <v>0</v>
          </cell>
          <cell r="Q10">
            <v>0</v>
          </cell>
          <cell r="R10">
            <v>0</v>
          </cell>
          <cell r="S10">
            <v>0</v>
          </cell>
          <cell r="T10">
            <v>22521.63</v>
          </cell>
          <cell r="X10">
            <v>0</v>
          </cell>
          <cell r="Y10">
            <v>22521.63</v>
          </cell>
          <cell r="Z10">
            <v>22521.63</v>
          </cell>
          <cell r="AA10">
            <v>22521.63</v>
          </cell>
        </row>
        <row r="11">
          <cell r="A11" t="str">
            <v>XR4231  ALLAN GARDENS REVITALIZATION RF</v>
          </cell>
          <cell r="E11">
            <v>0</v>
          </cell>
          <cell r="F11">
            <v>2250.65</v>
          </cell>
          <cell r="G11">
            <v>25534.45</v>
          </cell>
          <cell r="H11">
            <v>0</v>
          </cell>
          <cell r="I11">
            <v>0</v>
          </cell>
          <cell r="J11">
            <v>27785.100000000002</v>
          </cell>
          <cell r="K11">
            <v>0</v>
          </cell>
          <cell r="L11" t="str">
            <v>XR4231</v>
          </cell>
          <cell r="M11">
            <v>0</v>
          </cell>
          <cell r="N11">
            <v>0</v>
          </cell>
          <cell r="O11">
            <v>0</v>
          </cell>
          <cell r="P11">
            <v>0</v>
          </cell>
          <cell r="Q11">
            <v>0</v>
          </cell>
          <cell r="R11">
            <v>0</v>
          </cell>
          <cell r="S11">
            <v>0</v>
          </cell>
          <cell r="T11">
            <v>27785.100000000002</v>
          </cell>
          <cell r="X11">
            <v>0</v>
          </cell>
          <cell r="Y11">
            <v>27785.100000000002</v>
          </cell>
          <cell r="Z11">
            <v>27785.100000000002</v>
          </cell>
          <cell r="AA11">
            <v>27785.100000000002</v>
          </cell>
        </row>
        <row r="12">
          <cell r="A12" t="str">
            <v>XR4230  WARD 37 WOODBINE BEACH PARK PLAYGRND RF</v>
          </cell>
          <cell r="E12">
            <v>0</v>
          </cell>
          <cell r="F12">
            <v>527.59</v>
          </cell>
          <cell r="G12">
            <v>25000</v>
          </cell>
          <cell r="H12">
            <v>0</v>
          </cell>
          <cell r="I12">
            <v>0</v>
          </cell>
          <cell r="J12">
            <v>25527.59</v>
          </cell>
          <cell r="K12">
            <v>0</v>
          </cell>
          <cell r="L12" t="str">
            <v>XR4230</v>
          </cell>
          <cell r="M12">
            <v>0</v>
          </cell>
          <cell r="N12">
            <v>0</v>
          </cell>
          <cell r="O12">
            <v>0</v>
          </cell>
          <cell r="P12">
            <v>0</v>
          </cell>
          <cell r="Q12">
            <v>0</v>
          </cell>
          <cell r="R12">
            <v>0</v>
          </cell>
          <cell r="S12">
            <v>0</v>
          </cell>
          <cell r="T12">
            <v>25527.59</v>
          </cell>
          <cell r="X12">
            <v>0</v>
          </cell>
          <cell r="Y12">
            <v>25527.59</v>
          </cell>
          <cell r="Z12">
            <v>25527.59</v>
          </cell>
          <cell r="AA12">
            <v>25527.59</v>
          </cell>
        </row>
        <row r="13">
          <cell r="A13" t="str">
            <v>XR4228  BALFOUR PARK IMPROVEMENTS RESERVE FUND</v>
          </cell>
          <cell r="E13">
            <v>4855.34</v>
          </cell>
          <cell r="F13">
            <v>2106.75</v>
          </cell>
          <cell r="G13">
            <v>55400</v>
          </cell>
          <cell r="H13">
            <v>0</v>
          </cell>
          <cell r="I13">
            <v>0</v>
          </cell>
          <cell r="J13">
            <v>62362.09</v>
          </cell>
          <cell r="K13">
            <v>0</v>
          </cell>
          <cell r="L13" t="str">
            <v>XR4228</v>
          </cell>
          <cell r="M13">
            <v>0</v>
          </cell>
          <cell r="N13">
            <v>0</v>
          </cell>
          <cell r="O13">
            <v>0</v>
          </cell>
          <cell r="P13">
            <v>0</v>
          </cell>
          <cell r="Q13">
            <v>0</v>
          </cell>
          <cell r="R13">
            <v>0</v>
          </cell>
          <cell r="S13">
            <v>0</v>
          </cell>
          <cell r="T13">
            <v>62362.09</v>
          </cell>
          <cell r="X13">
            <v>0</v>
          </cell>
          <cell r="Y13">
            <v>62362.09</v>
          </cell>
          <cell r="Z13">
            <v>62362.09</v>
          </cell>
          <cell r="AA13">
            <v>62362.09</v>
          </cell>
        </row>
        <row r="14">
          <cell r="A14" t="str">
            <v>XR4224  WARD 37 SKATEBRD RF</v>
          </cell>
          <cell r="E14">
            <v>11351.17</v>
          </cell>
          <cell r="F14">
            <v>628.49</v>
          </cell>
          <cell r="G14">
            <v>0</v>
          </cell>
          <cell r="H14">
            <v>0</v>
          </cell>
          <cell r="I14">
            <v>0</v>
          </cell>
          <cell r="J14">
            <v>11979.66</v>
          </cell>
          <cell r="K14">
            <v>0</v>
          </cell>
          <cell r="L14" t="str">
            <v>XR4224</v>
          </cell>
          <cell r="M14">
            <v>0</v>
          </cell>
          <cell r="N14">
            <v>0</v>
          </cell>
          <cell r="O14">
            <v>0</v>
          </cell>
          <cell r="P14">
            <v>0</v>
          </cell>
          <cell r="Q14">
            <v>0</v>
          </cell>
          <cell r="R14">
            <v>0</v>
          </cell>
          <cell r="S14">
            <v>0</v>
          </cell>
          <cell r="T14">
            <v>11979.66</v>
          </cell>
          <cell r="X14">
            <v>0</v>
          </cell>
          <cell r="Y14">
            <v>11979.66</v>
          </cell>
          <cell r="Z14">
            <v>11979.66</v>
          </cell>
          <cell r="AA14">
            <v>11979.66</v>
          </cell>
        </row>
        <row r="15">
          <cell r="A15" t="str">
            <v>XR4222  ASHBRIDGES BAY TREATMENT PLANT SKATEBOARD PARK</v>
          </cell>
          <cell r="E15">
            <v>645.67999999999995</v>
          </cell>
          <cell r="F15">
            <v>35.74</v>
          </cell>
          <cell r="G15">
            <v>0</v>
          </cell>
          <cell r="H15">
            <v>0</v>
          </cell>
          <cell r="I15">
            <v>0</v>
          </cell>
          <cell r="J15">
            <v>681.42</v>
          </cell>
          <cell r="K15">
            <v>0</v>
          </cell>
          <cell r="L15" t="str">
            <v>XR4222</v>
          </cell>
          <cell r="M15">
            <v>0</v>
          </cell>
          <cell r="N15">
            <v>0</v>
          </cell>
          <cell r="O15">
            <v>0</v>
          </cell>
          <cell r="P15">
            <v>0</v>
          </cell>
          <cell r="Q15">
            <v>0</v>
          </cell>
          <cell r="R15">
            <v>0</v>
          </cell>
          <cell r="S15">
            <v>0</v>
          </cell>
          <cell r="T15">
            <v>681.42</v>
          </cell>
          <cell r="X15">
            <v>0</v>
          </cell>
          <cell r="Y15">
            <v>681.42</v>
          </cell>
          <cell r="Z15">
            <v>681.42</v>
          </cell>
          <cell r="AA15">
            <v>681.42</v>
          </cell>
        </row>
        <row r="16">
          <cell r="A16" t="str">
            <v>XR4221  WABASH COMMUNITY CENTRE PROJECT RF</v>
          </cell>
          <cell r="E16">
            <v>12784.46</v>
          </cell>
          <cell r="F16">
            <v>729.57</v>
          </cell>
          <cell r="G16">
            <v>6520</v>
          </cell>
          <cell r="H16">
            <v>0</v>
          </cell>
          <cell r="I16">
            <v>0</v>
          </cell>
          <cell r="J16">
            <v>20034.03</v>
          </cell>
          <cell r="K16">
            <v>0</v>
          </cell>
          <cell r="L16" t="str">
            <v>XR4221</v>
          </cell>
          <cell r="M16">
            <v>0</v>
          </cell>
          <cell r="N16">
            <v>0</v>
          </cell>
          <cell r="O16">
            <v>0</v>
          </cell>
          <cell r="P16">
            <v>0</v>
          </cell>
          <cell r="Q16">
            <v>0</v>
          </cell>
          <cell r="R16">
            <v>0</v>
          </cell>
          <cell r="S16">
            <v>0</v>
          </cell>
          <cell r="T16">
            <v>20034.03</v>
          </cell>
          <cell r="X16">
            <v>0</v>
          </cell>
          <cell r="Y16">
            <v>20034.03</v>
          </cell>
          <cell r="Z16">
            <v>20034.03</v>
          </cell>
          <cell r="AA16">
            <v>20034.03</v>
          </cell>
        </row>
        <row r="17">
          <cell r="A17" t="str">
            <v>XR4220  CHINESE ARCHWAY RESERVE FUND</v>
          </cell>
          <cell r="E17">
            <v>259813.86</v>
          </cell>
          <cell r="F17">
            <v>14385.16</v>
          </cell>
          <cell r="G17">
            <v>0</v>
          </cell>
          <cell r="H17">
            <v>0</v>
          </cell>
          <cell r="I17">
            <v>0</v>
          </cell>
          <cell r="J17">
            <v>274199.01999999996</v>
          </cell>
          <cell r="K17">
            <v>0</v>
          </cell>
          <cell r="L17" t="str">
            <v>XR4220</v>
          </cell>
          <cell r="M17">
            <v>0</v>
          </cell>
          <cell r="N17">
            <v>0</v>
          </cell>
          <cell r="O17">
            <v>0</v>
          </cell>
          <cell r="P17">
            <v>0</v>
          </cell>
          <cell r="Q17">
            <v>0</v>
          </cell>
          <cell r="R17">
            <v>0</v>
          </cell>
          <cell r="S17">
            <v>0</v>
          </cell>
          <cell r="T17">
            <v>274199.01999999996</v>
          </cell>
          <cell r="X17">
            <v>0</v>
          </cell>
          <cell r="Y17">
            <v>274199.01999999996</v>
          </cell>
          <cell r="Z17">
            <v>274199.01999999996</v>
          </cell>
          <cell r="AA17">
            <v>274199.01999999996</v>
          </cell>
        </row>
        <row r="18">
          <cell r="A18" t="str">
            <v>XR4219  MUSEUM DONATION RF - GENERAL</v>
          </cell>
          <cell r="E18">
            <v>0</v>
          </cell>
          <cell r="F18">
            <v>0</v>
          </cell>
          <cell r="G18">
            <v>0</v>
          </cell>
          <cell r="H18">
            <v>0</v>
          </cell>
          <cell r="I18">
            <v>0</v>
          </cell>
          <cell r="J18">
            <v>0</v>
          </cell>
          <cell r="K18">
            <v>0</v>
          </cell>
          <cell r="L18" t="str">
            <v>XR4219</v>
          </cell>
          <cell r="M18">
            <v>0</v>
          </cell>
          <cell r="N18">
            <v>0</v>
          </cell>
          <cell r="O18">
            <v>0</v>
          </cell>
          <cell r="P18">
            <v>0</v>
          </cell>
          <cell r="Q18">
            <v>0</v>
          </cell>
          <cell r="R18">
            <v>0</v>
          </cell>
          <cell r="S18">
            <v>0</v>
          </cell>
          <cell r="T18">
            <v>0</v>
          </cell>
          <cell r="X18">
            <v>0</v>
          </cell>
          <cell r="Y18">
            <v>0</v>
          </cell>
          <cell r="Z18">
            <v>0</v>
          </cell>
          <cell r="AA18">
            <v>0</v>
          </cell>
        </row>
        <row r="19">
          <cell r="A19" t="str">
            <v>XR4218  MUSEUM DONATION RF - YORK MUSEUM</v>
          </cell>
          <cell r="E19">
            <v>0</v>
          </cell>
          <cell r="F19">
            <v>0</v>
          </cell>
          <cell r="G19">
            <v>0</v>
          </cell>
          <cell r="H19">
            <v>0</v>
          </cell>
          <cell r="I19">
            <v>0</v>
          </cell>
          <cell r="J19">
            <v>0</v>
          </cell>
          <cell r="K19">
            <v>0</v>
          </cell>
          <cell r="L19" t="str">
            <v>XR4218</v>
          </cell>
          <cell r="M19">
            <v>0</v>
          </cell>
          <cell r="N19">
            <v>0</v>
          </cell>
          <cell r="O19">
            <v>0</v>
          </cell>
          <cell r="P19">
            <v>0</v>
          </cell>
          <cell r="Q19">
            <v>0</v>
          </cell>
          <cell r="R19">
            <v>0</v>
          </cell>
          <cell r="S19">
            <v>0</v>
          </cell>
          <cell r="T19">
            <v>0</v>
          </cell>
          <cell r="X19">
            <v>0</v>
          </cell>
          <cell r="Y19">
            <v>0</v>
          </cell>
          <cell r="Z19">
            <v>0</v>
          </cell>
          <cell r="AA19">
            <v>0</v>
          </cell>
        </row>
        <row r="20">
          <cell r="A20" t="str">
            <v>XR4217  MUSEUM DONATION RF - ZION SCHOOLHOUSE</v>
          </cell>
          <cell r="E20">
            <v>0</v>
          </cell>
          <cell r="F20">
            <v>0</v>
          </cell>
          <cell r="G20">
            <v>0</v>
          </cell>
          <cell r="H20">
            <v>0</v>
          </cell>
          <cell r="I20">
            <v>0</v>
          </cell>
          <cell r="J20">
            <v>0</v>
          </cell>
          <cell r="K20">
            <v>0</v>
          </cell>
          <cell r="L20" t="str">
            <v>XR4217</v>
          </cell>
          <cell r="M20">
            <v>0</v>
          </cell>
          <cell r="N20">
            <v>0</v>
          </cell>
          <cell r="O20">
            <v>0</v>
          </cell>
          <cell r="P20">
            <v>0</v>
          </cell>
          <cell r="Q20">
            <v>0</v>
          </cell>
          <cell r="R20">
            <v>0</v>
          </cell>
          <cell r="S20">
            <v>0</v>
          </cell>
          <cell r="T20">
            <v>0</v>
          </cell>
          <cell r="X20">
            <v>0</v>
          </cell>
          <cell r="Y20">
            <v>0</v>
          </cell>
          <cell r="Z20">
            <v>0</v>
          </cell>
          <cell r="AA20">
            <v>0</v>
          </cell>
        </row>
        <row r="21">
          <cell r="A21" t="str">
            <v>XR4216  MUSEUM DONATION RF - GIBSON HOUSE</v>
          </cell>
          <cell r="E21">
            <v>3566.16</v>
          </cell>
          <cell r="F21">
            <v>226.68</v>
          </cell>
          <cell r="G21">
            <v>1757.18</v>
          </cell>
          <cell r="H21">
            <v>0</v>
          </cell>
          <cell r="I21">
            <v>0</v>
          </cell>
          <cell r="J21">
            <v>5550.0199999999995</v>
          </cell>
          <cell r="K21">
            <v>0</v>
          </cell>
          <cell r="L21" t="str">
            <v>XR4216</v>
          </cell>
          <cell r="M21">
            <v>0</v>
          </cell>
          <cell r="N21">
            <v>0</v>
          </cell>
          <cell r="O21">
            <v>0</v>
          </cell>
          <cell r="P21">
            <v>0</v>
          </cell>
          <cell r="Q21">
            <v>0</v>
          </cell>
          <cell r="R21">
            <v>0</v>
          </cell>
          <cell r="S21">
            <v>0</v>
          </cell>
          <cell r="T21">
            <v>5550.0199999999995</v>
          </cell>
          <cell r="X21">
            <v>0</v>
          </cell>
          <cell r="Y21">
            <v>5550.0199999999995</v>
          </cell>
          <cell r="Z21">
            <v>5550.02</v>
          </cell>
          <cell r="AA21">
            <v>5550.0199999999995</v>
          </cell>
        </row>
        <row r="22">
          <cell r="A22" t="str">
            <v>XR4215  MUSEUM DONATION RF - MONTGOMERY'S INN</v>
          </cell>
          <cell r="E22">
            <v>0</v>
          </cell>
          <cell r="F22">
            <v>0</v>
          </cell>
          <cell r="G22">
            <v>0</v>
          </cell>
          <cell r="H22">
            <v>0</v>
          </cell>
          <cell r="I22">
            <v>0</v>
          </cell>
          <cell r="J22">
            <v>0</v>
          </cell>
          <cell r="K22">
            <v>0</v>
          </cell>
          <cell r="L22" t="str">
            <v>XR4215</v>
          </cell>
          <cell r="M22">
            <v>0</v>
          </cell>
          <cell r="N22">
            <v>0</v>
          </cell>
          <cell r="O22">
            <v>0</v>
          </cell>
          <cell r="P22">
            <v>0</v>
          </cell>
          <cell r="Q22">
            <v>0</v>
          </cell>
          <cell r="R22">
            <v>0</v>
          </cell>
          <cell r="S22">
            <v>0</v>
          </cell>
          <cell r="T22">
            <v>0</v>
          </cell>
          <cell r="X22">
            <v>0</v>
          </cell>
          <cell r="Y22">
            <v>0</v>
          </cell>
          <cell r="Z22">
            <v>0</v>
          </cell>
          <cell r="AA22">
            <v>0</v>
          </cell>
        </row>
        <row r="23">
          <cell r="A23" t="str">
            <v>XR4214  MUSEUM DONATION RF - TODMOREN MILLS MUSE</v>
          </cell>
          <cell r="E23">
            <v>0</v>
          </cell>
          <cell r="F23">
            <v>0</v>
          </cell>
          <cell r="G23">
            <v>0</v>
          </cell>
          <cell r="H23">
            <v>0</v>
          </cell>
          <cell r="I23">
            <v>0</v>
          </cell>
          <cell r="J23">
            <v>0</v>
          </cell>
          <cell r="K23">
            <v>0</v>
          </cell>
          <cell r="L23" t="str">
            <v>XR4214</v>
          </cell>
          <cell r="M23">
            <v>0</v>
          </cell>
          <cell r="N23">
            <v>0</v>
          </cell>
          <cell r="O23">
            <v>0</v>
          </cell>
          <cell r="P23">
            <v>0</v>
          </cell>
          <cell r="Q23">
            <v>0</v>
          </cell>
          <cell r="R23">
            <v>0</v>
          </cell>
          <cell r="S23">
            <v>0</v>
          </cell>
          <cell r="T23">
            <v>0</v>
          </cell>
          <cell r="X23">
            <v>0</v>
          </cell>
          <cell r="Y23">
            <v>0</v>
          </cell>
          <cell r="Z23">
            <v>0</v>
          </cell>
          <cell r="AA23">
            <v>0</v>
          </cell>
        </row>
        <row r="24">
          <cell r="A24" t="str">
            <v>XR4213  MUSEUM DONATION RF - SCARBOROUGH HIST MU</v>
          </cell>
          <cell r="E24">
            <v>0</v>
          </cell>
          <cell r="F24">
            <v>0</v>
          </cell>
          <cell r="G24">
            <v>0</v>
          </cell>
          <cell r="H24">
            <v>0</v>
          </cell>
          <cell r="I24">
            <v>0</v>
          </cell>
          <cell r="J24">
            <v>0</v>
          </cell>
          <cell r="K24">
            <v>0</v>
          </cell>
          <cell r="L24" t="str">
            <v>XR4213</v>
          </cell>
          <cell r="M24">
            <v>0</v>
          </cell>
          <cell r="N24">
            <v>0</v>
          </cell>
          <cell r="O24">
            <v>0</v>
          </cell>
          <cell r="P24">
            <v>0</v>
          </cell>
          <cell r="Q24">
            <v>0</v>
          </cell>
          <cell r="R24">
            <v>0</v>
          </cell>
          <cell r="S24">
            <v>0</v>
          </cell>
          <cell r="T24">
            <v>0</v>
          </cell>
          <cell r="X24">
            <v>0</v>
          </cell>
          <cell r="Y24">
            <v>0</v>
          </cell>
          <cell r="Z24">
            <v>0</v>
          </cell>
          <cell r="AA24">
            <v>0</v>
          </cell>
        </row>
        <row r="25">
          <cell r="A25" t="str">
            <v>XR4212  MUSEUM DONATION RF - COLLECTIONS &amp; CONSE</v>
          </cell>
          <cell r="E25">
            <v>12148.24</v>
          </cell>
          <cell r="F25">
            <v>672.63</v>
          </cell>
          <cell r="G25">
            <v>0</v>
          </cell>
          <cell r="H25">
            <v>0</v>
          </cell>
          <cell r="I25">
            <v>0</v>
          </cell>
          <cell r="J25">
            <v>12820.869999999999</v>
          </cell>
          <cell r="K25">
            <v>0</v>
          </cell>
          <cell r="L25" t="str">
            <v>XR4212</v>
          </cell>
          <cell r="M25">
            <v>0</v>
          </cell>
          <cell r="N25">
            <v>0</v>
          </cell>
          <cell r="O25">
            <v>0</v>
          </cell>
          <cell r="P25">
            <v>0</v>
          </cell>
          <cell r="Q25">
            <v>0</v>
          </cell>
          <cell r="R25">
            <v>0</v>
          </cell>
          <cell r="S25">
            <v>0</v>
          </cell>
          <cell r="T25">
            <v>12820.869999999999</v>
          </cell>
          <cell r="X25">
            <v>0</v>
          </cell>
          <cell r="Y25">
            <v>12820.869999999999</v>
          </cell>
          <cell r="Z25">
            <v>12820.869999999999</v>
          </cell>
          <cell r="AA25">
            <v>12820.869999999999</v>
          </cell>
        </row>
        <row r="26">
          <cell r="A26" t="str">
            <v>XR4211  MUSEUM DONATION RF - MACKENZIE HOUSE</v>
          </cell>
          <cell r="E26">
            <v>0</v>
          </cell>
          <cell r="F26">
            <v>0</v>
          </cell>
          <cell r="G26">
            <v>1823</v>
          </cell>
          <cell r="H26">
            <v>0</v>
          </cell>
          <cell r="I26">
            <v>0</v>
          </cell>
          <cell r="J26">
            <v>1823</v>
          </cell>
          <cell r="K26">
            <v>0</v>
          </cell>
          <cell r="L26" t="str">
            <v>XR4211</v>
          </cell>
          <cell r="M26">
            <v>0</v>
          </cell>
          <cell r="N26">
            <v>0</v>
          </cell>
          <cell r="O26">
            <v>0</v>
          </cell>
          <cell r="P26">
            <v>0</v>
          </cell>
          <cell r="Q26">
            <v>0</v>
          </cell>
          <cell r="R26">
            <v>0</v>
          </cell>
          <cell r="S26">
            <v>0</v>
          </cell>
          <cell r="T26">
            <v>1823</v>
          </cell>
          <cell r="X26">
            <v>0</v>
          </cell>
          <cell r="Y26">
            <v>1823</v>
          </cell>
          <cell r="Z26">
            <v>1823</v>
          </cell>
          <cell r="AA26">
            <v>1823</v>
          </cell>
        </row>
        <row r="27">
          <cell r="A27" t="str">
            <v>XR4210  MUSEUM DONATION RF - HISTORIC HOUSE &amp; GA</v>
          </cell>
          <cell r="E27">
            <v>0</v>
          </cell>
          <cell r="F27">
            <v>0</v>
          </cell>
          <cell r="G27">
            <v>0</v>
          </cell>
          <cell r="H27">
            <v>0</v>
          </cell>
          <cell r="I27">
            <v>0</v>
          </cell>
          <cell r="J27">
            <v>0</v>
          </cell>
          <cell r="K27">
            <v>0</v>
          </cell>
          <cell r="L27" t="str">
            <v>XR4210</v>
          </cell>
          <cell r="M27">
            <v>0</v>
          </cell>
          <cell r="N27">
            <v>0</v>
          </cell>
          <cell r="O27">
            <v>0</v>
          </cell>
          <cell r="P27">
            <v>0</v>
          </cell>
          <cell r="Q27">
            <v>0</v>
          </cell>
          <cell r="R27">
            <v>0</v>
          </cell>
          <cell r="S27">
            <v>0</v>
          </cell>
          <cell r="T27">
            <v>0</v>
          </cell>
          <cell r="X27">
            <v>0</v>
          </cell>
          <cell r="Y27">
            <v>0</v>
          </cell>
          <cell r="Z27">
            <v>0</v>
          </cell>
          <cell r="AA27">
            <v>0</v>
          </cell>
        </row>
        <row r="28">
          <cell r="A28" t="str">
            <v>XR4209  MUSEUM DONATION RF - SPADINA MUSEUM</v>
          </cell>
          <cell r="E28">
            <v>1299.95</v>
          </cell>
          <cell r="F28">
            <v>71.94</v>
          </cell>
          <cell r="G28">
            <v>0</v>
          </cell>
          <cell r="H28">
            <v>0</v>
          </cell>
          <cell r="I28">
            <v>0</v>
          </cell>
          <cell r="J28">
            <v>1371.89</v>
          </cell>
          <cell r="K28">
            <v>0</v>
          </cell>
          <cell r="L28" t="str">
            <v>XR4209</v>
          </cell>
          <cell r="M28">
            <v>0</v>
          </cell>
          <cell r="N28">
            <v>0</v>
          </cell>
          <cell r="O28">
            <v>0</v>
          </cell>
          <cell r="P28">
            <v>0</v>
          </cell>
          <cell r="Q28">
            <v>0</v>
          </cell>
          <cell r="R28">
            <v>0</v>
          </cell>
          <cell r="S28">
            <v>0</v>
          </cell>
          <cell r="T28">
            <v>1371.89</v>
          </cell>
          <cell r="X28">
            <v>0</v>
          </cell>
          <cell r="Y28">
            <v>1371.89</v>
          </cell>
          <cell r="Z28">
            <v>1371.89</v>
          </cell>
          <cell r="AA28">
            <v>1371.89</v>
          </cell>
        </row>
        <row r="29">
          <cell r="A29" t="str">
            <v>XR4208  MUSEUM DONATION RF - COLBORNE LODGE</v>
          </cell>
          <cell r="E29">
            <v>26.43</v>
          </cell>
          <cell r="F29">
            <v>7.76</v>
          </cell>
          <cell r="G29">
            <v>356.25</v>
          </cell>
          <cell r="H29">
            <v>0</v>
          </cell>
          <cell r="I29">
            <v>0</v>
          </cell>
          <cell r="J29">
            <v>390.44</v>
          </cell>
          <cell r="K29">
            <v>0</v>
          </cell>
          <cell r="L29" t="str">
            <v>XR4208</v>
          </cell>
          <cell r="M29">
            <v>0</v>
          </cell>
          <cell r="N29">
            <v>0</v>
          </cell>
          <cell r="O29">
            <v>0</v>
          </cell>
          <cell r="P29">
            <v>0</v>
          </cell>
          <cell r="Q29">
            <v>0</v>
          </cell>
          <cell r="R29">
            <v>0</v>
          </cell>
          <cell r="S29">
            <v>0</v>
          </cell>
          <cell r="T29">
            <v>390.44</v>
          </cell>
          <cell r="X29">
            <v>0</v>
          </cell>
          <cell r="Y29">
            <v>390.44</v>
          </cell>
          <cell r="Z29">
            <v>390.44</v>
          </cell>
          <cell r="AA29">
            <v>390.44</v>
          </cell>
        </row>
        <row r="30">
          <cell r="A30" t="str">
            <v>XR4207  MUSEUM DONATION RF - FORT YORK</v>
          </cell>
          <cell r="E30">
            <v>0</v>
          </cell>
          <cell r="F30">
            <v>0</v>
          </cell>
          <cell r="G30">
            <v>0</v>
          </cell>
          <cell r="H30">
            <v>0</v>
          </cell>
          <cell r="I30">
            <v>0</v>
          </cell>
          <cell r="J30">
            <v>0</v>
          </cell>
          <cell r="K30">
            <v>0</v>
          </cell>
          <cell r="L30" t="str">
            <v>XR4207</v>
          </cell>
          <cell r="M30">
            <v>0</v>
          </cell>
          <cell r="N30">
            <v>0</v>
          </cell>
          <cell r="O30">
            <v>0</v>
          </cell>
          <cell r="P30">
            <v>0</v>
          </cell>
          <cell r="Q30">
            <v>0</v>
          </cell>
          <cell r="R30">
            <v>0</v>
          </cell>
          <cell r="S30">
            <v>0</v>
          </cell>
          <cell r="T30">
            <v>0</v>
          </cell>
          <cell r="X30">
            <v>0</v>
          </cell>
          <cell r="Y30">
            <v>0</v>
          </cell>
          <cell r="Z30">
            <v>0</v>
          </cell>
          <cell r="AA30">
            <v>0</v>
          </cell>
        </row>
        <row r="31">
          <cell r="A31" t="str">
            <v>XR4205  FIRE SVCS  PUBLIC EDUCATION RESERVE FUND</v>
          </cell>
          <cell r="E31">
            <v>303799.26</v>
          </cell>
          <cell r="F31">
            <v>16820.48</v>
          </cell>
          <cell r="G31">
            <v>0</v>
          </cell>
          <cell r="H31">
            <v>0</v>
          </cell>
          <cell r="I31">
            <v>0</v>
          </cell>
          <cell r="J31">
            <v>320619.74</v>
          </cell>
          <cell r="K31">
            <v>0</v>
          </cell>
          <cell r="L31" t="str">
            <v>XR4205</v>
          </cell>
          <cell r="M31">
            <v>0</v>
          </cell>
          <cell r="N31">
            <v>0</v>
          </cell>
          <cell r="O31">
            <v>0</v>
          </cell>
          <cell r="P31">
            <v>0</v>
          </cell>
          <cell r="Q31">
            <v>0</v>
          </cell>
          <cell r="R31">
            <v>0</v>
          </cell>
          <cell r="S31">
            <v>0</v>
          </cell>
          <cell r="T31">
            <v>320619.74</v>
          </cell>
          <cell r="X31">
            <v>0</v>
          </cell>
          <cell r="Y31">
            <v>320619.74</v>
          </cell>
          <cell r="Z31">
            <v>320619.74</v>
          </cell>
          <cell r="AA31">
            <v>320619.74</v>
          </cell>
        </row>
        <row r="32">
          <cell r="A32" t="str">
            <v>XR4204  ART ACQUISITION RESERVE FUND</v>
          </cell>
          <cell r="E32">
            <v>20439.91</v>
          </cell>
          <cell r="F32">
            <v>1023.6</v>
          </cell>
          <cell r="G32">
            <v>0</v>
          </cell>
          <cell r="H32">
            <v>0</v>
          </cell>
          <cell r="I32">
            <v>-5000</v>
          </cell>
          <cell r="J32">
            <v>16463.509999999998</v>
          </cell>
          <cell r="K32">
            <v>0</v>
          </cell>
          <cell r="L32" t="str">
            <v>XR4204</v>
          </cell>
          <cell r="M32">
            <v>0</v>
          </cell>
          <cell r="N32">
            <v>0</v>
          </cell>
          <cell r="O32">
            <v>0</v>
          </cell>
          <cell r="P32">
            <v>0</v>
          </cell>
          <cell r="Q32">
            <v>0</v>
          </cell>
          <cell r="R32">
            <v>0</v>
          </cell>
          <cell r="S32">
            <v>0</v>
          </cell>
          <cell r="T32">
            <v>16463.509999999998</v>
          </cell>
          <cell r="X32">
            <v>0</v>
          </cell>
          <cell r="Y32">
            <v>16463.509999999998</v>
          </cell>
          <cell r="Z32">
            <v>16463.509999999998</v>
          </cell>
          <cell r="AA32">
            <v>16463.509999999998</v>
          </cell>
        </row>
        <row r="33">
          <cell r="A33" t="str">
            <v>XR4203  HIGH-LEVEL PUMPING STATION PARK RESERVE</v>
          </cell>
          <cell r="E33">
            <v>0</v>
          </cell>
          <cell r="F33">
            <v>0</v>
          </cell>
          <cell r="G33">
            <v>0</v>
          </cell>
          <cell r="H33">
            <v>0</v>
          </cell>
          <cell r="I33">
            <v>0</v>
          </cell>
          <cell r="J33">
            <v>0</v>
          </cell>
          <cell r="K33">
            <v>0</v>
          </cell>
          <cell r="L33" t="str">
            <v>XR4203</v>
          </cell>
          <cell r="M33">
            <v>0</v>
          </cell>
          <cell r="N33">
            <v>0</v>
          </cell>
          <cell r="O33">
            <v>0</v>
          </cell>
          <cell r="P33">
            <v>0</v>
          </cell>
          <cell r="Q33">
            <v>0</v>
          </cell>
          <cell r="R33">
            <v>0</v>
          </cell>
          <cell r="S33">
            <v>0</v>
          </cell>
          <cell r="T33">
            <v>0</v>
          </cell>
          <cell r="X33">
            <v>0</v>
          </cell>
          <cell r="Y33">
            <v>0</v>
          </cell>
          <cell r="Z33">
            <v>0</v>
          </cell>
          <cell r="AA33">
            <v>0</v>
          </cell>
        </row>
        <row r="34">
          <cell r="A34" t="str">
            <v>XR4202  GARDEN OF HOPE</v>
          </cell>
          <cell r="E34">
            <v>0</v>
          </cell>
          <cell r="F34">
            <v>0</v>
          </cell>
          <cell r="G34">
            <v>0</v>
          </cell>
          <cell r="H34">
            <v>0</v>
          </cell>
          <cell r="I34">
            <v>0</v>
          </cell>
          <cell r="J34">
            <v>0</v>
          </cell>
          <cell r="K34">
            <v>0</v>
          </cell>
          <cell r="L34" t="str">
            <v>XR4202</v>
          </cell>
          <cell r="M34">
            <v>0</v>
          </cell>
          <cell r="N34">
            <v>0</v>
          </cell>
          <cell r="O34">
            <v>0</v>
          </cell>
          <cell r="P34">
            <v>0</v>
          </cell>
          <cell r="Q34">
            <v>0</v>
          </cell>
          <cell r="R34">
            <v>0</v>
          </cell>
          <cell r="S34">
            <v>0</v>
          </cell>
          <cell r="T34">
            <v>0</v>
          </cell>
          <cell r="X34">
            <v>0</v>
          </cell>
          <cell r="Y34">
            <v>0</v>
          </cell>
          <cell r="Z34">
            <v>0</v>
          </cell>
          <cell r="AA34">
            <v>0</v>
          </cell>
        </row>
        <row r="35">
          <cell r="A35" t="str">
            <v>XR4201  KEW GARDENS PLAYGROUND RESERVE FUND</v>
          </cell>
          <cell r="E35">
            <v>126730.77</v>
          </cell>
          <cell r="F35">
            <v>7016.76</v>
          </cell>
          <cell r="G35">
            <v>0</v>
          </cell>
          <cell r="H35">
            <v>0</v>
          </cell>
          <cell r="I35">
            <v>0</v>
          </cell>
          <cell r="J35">
            <v>133747.53</v>
          </cell>
          <cell r="K35">
            <v>0</v>
          </cell>
          <cell r="L35" t="str">
            <v>XR4201</v>
          </cell>
          <cell r="M35">
            <v>0</v>
          </cell>
          <cell r="N35">
            <v>0</v>
          </cell>
          <cell r="O35">
            <v>0</v>
          </cell>
          <cell r="P35">
            <v>0</v>
          </cell>
          <cell r="Q35">
            <v>0</v>
          </cell>
          <cell r="R35">
            <v>0</v>
          </cell>
          <cell r="S35">
            <v>0</v>
          </cell>
          <cell r="T35">
            <v>133747.53</v>
          </cell>
          <cell r="X35">
            <v>0</v>
          </cell>
          <cell r="Y35">
            <v>133747.53</v>
          </cell>
          <cell r="Z35">
            <v>133747.53</v>
          </cell>
          <cell r="AA35">
            <v>133747.53</v>
          </cell>
        </row>
        <row r="36">
          <cell r="A36" t="str">
            <v>XR4004  SCARB HISTORICAL MUSEUM</v>
          </cell>
          <cell r="E36">
            <v>16648.259999999998</v>
          </cell>
          <cell r="F36">
            <v>921.77</v>
          </cell>
          <cell r="G36">
            <v>0</v>
          </cell>
          <cell r="H36">
            <v>0</v>
          </cell>
          <cell r="I36">
            <v>0</v>
          </cell>
          <cell r="J36">
            <v>17570.03</v>
          </cell>
          <cell r="K36">
            <v>0</v>
          </cell>
          <cell r="L36" t="str">
            <v>XR4004</v>
          </cell>
          <cell r="M36">
            <v>0</v>
          </cell>
          <cell r="N36">
            <v>0</v>
          </cell>
          <cell r="O36">
            <v>0</v>
          </cell>
          <cell r="P36">
            <v>0</v>
          </cell>
          <cell r="Q36">
            <v>0</v>
          </cell>
          <cell r="R36">
            <v>0</v>
          </cell>
          <cell r="S36">
            <v>0</v>
          </cell>
          <cell r="T36">
            <v>17570.03</v>
          </cell>
          <cell r="X36">
            <v>0</v>
          </cell>
          <cell r="Y36">
            <v>17570.03</v>
          </cell>
          <cell r="Z36">
            <v>17570.03</v>
          </cell>
          <cell r="AA36">
            <v>17570.03</v>
          </cell>
        </row>
        <row r="37">
          <cell r="A37" t="str">
            <v>XR4003  POLICE MUSEUM RESERVE FUND</v>
          </cell>
          <cell r="E37">
            <v>608000.09</v>
          </cell>
          <cell r="F37">
            <v>33320.480000000003</v>
          </cell>
          <cell r="G37">
            <v>0</v>
          </cell>
          <cell r="H37">
            <v>0</v>
          </cell>
          <cell r="I37">
            <v>-63000</v>
          </cell>
          <cell r="J37">
            <v>578320.56999999995</v>
          </cell>
          <cell r="K37">
            <v>0</v>
          </cell>
          <cell r="L37" t="str">
            <v>XR4003</v>
          </cell>
          <cell r="M37">
            <v>0</v>
          </cell>
          <cell r="N37">
            <v>0</v>
          </cell>
          <cell r="O37">
            <v>0</v>
          </cell>
          <cell r="P37">
            <v>0</v>
          </cell>
          <cell r="Q37">
            <v>0</v>
          </cell>
          <cell r="R37">
            <v>0</v>
          </cell>
          <cell r="S37">
            <v>0</v>
          </cell>
          <cell r="T37">
            <v>578320.56999999995</v>
          </cell>
          <cell r="X37">
            <v>0</v>
          </cell>
          <cell r="Y37">
            <v>578320.56999999995</v>
          </cell>
          <cell r="Z37">
            <v>578320.56999999995</v>
          </cell>
          <cell r="AA37">
            <v>578320.56999999995</v>
          </cell>
        </row>
        <row r="38">
          <cell r="A38" t="str">
            <v>XR4002  PUBLIC ARTS RESERVE FUND</v>
          </cell>
          <cell r="E38">
            <v>699572.71</v>
          </cell>
          <cell r="F38">
            <v>38024.269999999997</v>
          </cell>
          <cell r="G38">
            <v>-10000</v>
          </cell>
          <cell r="H38">
            <v>0</v>
          </cell>
          <cell r="I38">
            <v>0</v>
          </cell>
          <cell r="J38">
            <v>727596.98</v>
          </cell>
          <cell r="K38">
            <v>79932.38</v>
          </cell>
          <cell r="L38" t="str">
            <v>XR4002</v>
          </cell>
          <cell r="M38">
            <v>0</v>
          </cell>
          <cell r="N38">
            <v>0</v>
          </cell>
          <cell r="O38">
            <v>0</v>
          </cell>
          <cell r="P38">
            <v>0</v>
          </cell>
          <cell r="Q38">
            <v>0</v>
          </cell>
          <cell r="R38">
            <v>0</v>
          </cell>
          <cell r="S38">
            <v>0</v>
          </cell>
          <cell r="T38">
            <v>727596.98</v>
          </cell>
          <cell r="X38">
            <v>0</v>
          </cell>
          <cell r="Y38">
            <v>727596.98</v>
          </cell>
          <cell r="Z38">
            <v>647664.6</v>
          </cell>
          <cell r="AA38">
            <v>647664.6</v>
          </cell>
        </row>
        <row r="39">
          <cell r="A39" t="str">
            <v>XR4001  NY- EARL BALES BANDSHELL RESERVE FUND</v>
          </cell>
          <cell r="E39">
            <v>5481.26</v>
          </cell>
          <cell r="F39">
            <v>303.48</v>
          </cell>
          <cell r="G39">
            <v>0</v>
          </cell>
          <cell r="H39">
            <v>0</v>
          </cell>
          <cell r="I39">
            <v>0</v>
          </cell>
          <cell r="J39">
            <v>5784.74</v>
          </cell>
          <cell r="K39">
            <v>0</v>
          </cell>
          <cell r="L39" t="str">
            <v>XR4001</v>
          </cell>
          <cell r="M39">
            <v>0</v>
          </cell>
          <cell r="N39">
            <v>0</v>
          </cell>
          <cell r="O39">
            <v>0</v>
          </cell>
          <cell r="P39">
            <v>0</v>
          </cell>
          <cell r="Q39">
            <v>0</v>
          </cell>
          <cell r="R39">
            <v>0</v>
          </cell>
          <cell r="S39">
            <v>0</v>
          </cell>
          <cell r="T39">
            <v>5784.74</v>
          </cell>
          <cell r="X39">
            <v>0</v>
          </cell>
          <cell r="Y39">
            <v>5784.74</v>
          </cell>
          <cell r="Z39">
            <v>5784.74</v>
          </cell>
          <cell r="AA39">
            <v>5784.74</v>
          </cell>
        </row>
        <row r="40">
          <cell r="A40" t="str">
            <v>XR3701  POLICE OMERS TYPE 3 RESERVE FUND</v>
          </cell>
          <cell r="E40">
            <v>73303045.140000001</v>
          </cell>
          <cell r="F40">
            <v>1962484.59</v>
          </cell>
          <cell r="G40">
            <v>0</v>
          </cell>
          <cell r="H40">
            <v>0</v>
          </cell>
          <cell r="I40">
            <v>0</v>
          </cell>
          <cell r="J40">
            <v>75265529.730000004</v>
          </cell>
          <cell r="K40">
            <v>0</v>
          </cell>
          <cell r="L40" t="str">
            <v>XR3701</v>
          </cell>
          <cell r="M40">
            <v>0</v>
          </cell>
          <cell r="N40">
            <v>0</v>
          </cell>
          <cell r="O40">
            <v>0</v>
          </cell>
          <cell r="P40">
            <v>0</v>
          </cell>
          <cell r="Q40">
            <v>0</v>
          </cell>
          <cell r="R40">
            <v>0</v>
          </cell>
          <cell r="S40">
            <v>0</v>
          </cell>
          <cell r="T40">
            <v>75265529.730000004</v>
          </cell>
          <cell r="X40">
            <v>0</v>
          </cell>
          <cell r="Y40">
            <v>75265529.730000004</v>
          </cell>
          <cell r="Z40">
            <v>-0.26999999582767487</v>
          </cell>
          <cell r="AA40">
            <v>-0.26999999582767487</v>
          </cell>
        </row>
        <row r="41">
          <cell r="A41" t="str">
            <v>XR3301  DAVISVILLE / JUNE ROWLANDS PARD RESERVE FUND</v>
          </cell>
          <cell r="E41">
            <v>200000</v>
          </cell>
          <cell r="F41">
            <v>10478.030000000001</v>
          </cell>
          <cell r="G41">
            <v>0</v>
          </cell>
          <cell r="H41">
            <v>0</v>
          </cell>
          <cell r="I41">
            <v>0</v>
          </cell>
          <cell r="J41">
            <v>210478.03</v>
          </cell>
          <cell r="K41">
            <v>0</v>
          </cell>
          <cell r="L41" t="str">
            <v>XR3301</v>
          </cell>
          <cell r="M41">
            <v>0</v>
          </cell>
          <cell r="N41">
            <v>0</v>
          </cell>
          <cell r="O41">
            <v>0</v>
          </cell>
          <cell r="P41">
            <v>0</v>
          </cell>
          <cell r="Q41">
            <v>0</v>
          </cell>
          <cell r="R41">
            <v>0</v>
          </cell>
          <cell r="S41">
            <v>0</v>
          </cell>
          <cell r="T41">
            <v>210478.03</v>
          </cell>
          <cell r="X41">
            <v>0</v>
          </cell>
          <cell r="Y41">
            <v>210478.03</v>
          </cell>
          <cell r="Z41">
            <v>210478.03</v>
          </cell>
          <cell r="AA41">
            <v>210478.03</v>
          </cell>
        </row>
        <row r="42">
          <cell r="A42" t="str">
            <v>XR3213  16 RYERSON (THEATRE PASSE) CAP MAINT RF</v>
          </cell>
          <cell r="E42">
            <v>0</v>
          </cell>
          <cell r="F42">
            <v>0</v>
          </cell>
          <cell r="G42">
            <v>0</v>
          </cell>
          <cell r="H42">
            <v>0</v>
          </cell>
          <cell r="I42">
            <v>0</v>
          </cell>
          <cell r="J42">
            <v>0</v>
          </cell>
          <cell r="K42">
            <v>-200000</v>
          </cell>
          <cell r="L42" t="str">
            <v>XR3213</v>
          </cell>
          <cell r="M42">
            <v>0</v>
          </cell>
          <cell r="N42">
            <v>0</v>
          </cell>
          <cell r="O42">
            <v>0</v>
          </cell>
          <cell r="P42">
            <v>0</v>
          </cell>
          <cell r="Q42">
            <v>0</v>
          </cell>
          <cell r="R42">
            <v>0</v>
          </cell>
          <cell r="S42">
            <v>0</v>
          </cell>
          <cell r="T42">
            <v>0</v>
          </cell>
          <cell r="X42">
            <v>0</v>
          </cell>
          <cell r="Y42">
            <v>0</v>
          </cell>
          <cell r="Z42">
            <v>200000</v>
          </cell>
          <cell r="AA42">
            <v>0</v>
          </cell>
        </row>
        <row r="43">
          <cell r="A43" t="str">
            <v>XR3212  226 KING STREET EAST RESERVE FUND</v>
          </cell>
          <cell r="E43">
            <v>95000</v>
          </cell>
          <cell r="F43">
            <v>4977.04</v>
          </cell>
          <cell r="G43">
            <v>0</v>
          </cell>
          <cell r="H43">
            <v>0</v>
          </cell>
          <cell r="I43">
            <v>-20000</v>
          </cell>
          <cell r="J43">
            <v>79977.039999999994</v>
          </cell>
          <cell r="K43">
            <v>0</v>
          </cell>
          <cell r="L43" t="str">
            <v>XR3212</v>
          </cell>
          <cell r="M43">
            <v>0</v>
          </cell>
          <cell r="N43">
            <v>0</v>
          </cell>
          <cell r="O43">
            <v>0</v>
          </cell>
          <cell r="P43">
            <v>0</v>
          </cell>
          <cell r="Q43">
            <v>0</v>
          </cell>
          <cell r="R43">
            <v>0</v>
          </cell>
          <cell r="S43">
            <v>0</v>
          </cell>
          <cell r="T43">
            <v>79977.039999999994</v>
          </cell>
          <cell r="X43">
            <v>0</v>
          </cell>
          <cell r="Y43">
            <v>79977.039999999994</v>
          </cell>
          <cell r="Z43">
            <v>81573.039999999994</v>
          </cell>
          <cell r="AA43">
            <v>79977.039999999994</v>
          </cell>
        </row>
        <row r="44">
          <cell r="A44" t="str">
            <v>XR3211  247 RICHMOND STREET EAST RESERVE FUND</v>
          </cell>
          <cell r="E44">
            <v>200000</v>
          </cell>
          <cell r="F44">
            <v>10478.030000000001</v>
          </cell>
          <cell r="G44">
            <v>0</v>
          </cell>
          <cell r="H44">
            <v>0</v>
          </cell>
          <cell r="I44">
            <v>0</v>
          </cell>
          <cell r="J44">
            <v>210478.03</v>
          </cell>
          <cell r="K44">
            <v>0</v>
          </cell>
          <cell r="L44" t="str">
            <v>XR3211</v>
          </cell>
          <cell r="M44">
            <v>0</v>
          </cell>
          <cell r="N44">
            <v>0</v>
          </cell>
          <cell r="O44">
            <v>0</v>
          </cell>
          <cell r="P44">
            <v>0</v>
          </cell>
          <cell r="Q44">
            <v>0</v>
          </cell>
          <cell r="R44">
            <v>0</v>
          </cell>
          <cell r="S44">
            <v>0</v>
          </cell>
          <cell r="T44">
            <v>210478.03</v>
          </cell>
          <cell r="X44">
            <v>0</v>
          </cell>
          <cell r="Y44">
            <v>210478.03</v>
          </cell>
          <cell r="Z44">
            <v>210478.03</v>
          </cell>
          <cell r="AA44">
            <v>210478.03</v>
          </cell>
        </row>
        <row r="45">
          <cell r="A45" t="str">
            <v>XR3210  UNIVERSITY THEATRE RESERVE FUND</v>
          </cell>
          <cell r="E45">
            <v>1012288.82</v>
          </cell>
          <cell r="F45">
            <v>56047.56</v>
          </cell>
          <cell r="G45">
            <v>0</v>
          </cell>
          <cell r="H45">
            <v>0</v>
          </cell>
          <cell r="I45">
            <v>0</v>
          </cell>
          <cell r="J45">
            <v>1068336.3799999999</v>
          </cell>
          <cell r="K45">
            <v>0</v>
          </cell>
          <cell r="L45" t="str">
            <v>XR3210</v>
          </cell>
          <cell r="M45">
            <v>0</v>
          </cell>
          <cell r="N45">
            <v>0</v>
          </cell>
          <cell r="O45">
            <v>0</v>
          </cell>
          <cell r="P45">
            <v>0</v>
          </cell>
          <cell r="Q45">
            <v>0</v>
          </cell>
          <cell r="R45">
            <v>0</v>
          </cell>
          <cell r="S45">
            <v>0</v>
          </cell>
          <cell r="T45">
            <v>1068336.3799999999</v>
          </cell>
          <cell r="X45">
            <v>0</v>
          </cell>
          <cell r="Y45">
            <v>1068336.3799999999</v>
          </cell>
          <cell r="Z45">
            <v>1068336.3799999999</v>
          </cell>
          <cell r="AA45">
            <v>1068336.3799999999</v>
          </cell>
        </row>
        <row r="46">
          <cell r="A46" t="str">
            <v>XR3206  IRELAND PARK RESERVE FUND</v>
          </cell>
          <cell r="E46">
            <v>52302.14</v>
          </cell>
          <cell r="F46">
            <v>2895.84</v>
          </cell>
          <cell r="G46">
            <v>0</v>
          </cell>
          <cell r="H46">
            <v>0</v>
          </cell>
          <cell r="I46">
            <v>0</v>
          </cell>
          <cell r="J46">
            <v>55197.979999999996</v>
          </cell>
          <cell r="K46">
            <v>0</v>
          </cell>
          <cell r="L46" t="str">
            <v>XR3206</v>
          </cell>
          <cell r="M46">
            <v>0</v>
          </cell>
          <cell r="N46">
            <v>0</v>
          </cell>
          <cell r="O46">
            <v>0</v>
          </cell>
          <cell r="P46">
            <v>0</v>
          </cell>
          <cell r="Q46">
            <v>0</v>
          </cell>
          <cell r="R46">
            <v>0</v>
          </cell>
          <cell r="S46">
            <v>0</v>
          </cell>
          <cell r="T46">
            <v>55197.979999999996</v>
          </cell>
          <cell r="X46">
            <v>0</v>
          </cell>
          <cell r="Y46">
            <v>55197.979999999996</v>
          </cell>
          <cell r="Z46">
            <v>55197.979999999996</v>
          </cell>
          <cell r="AA46">
            <v>55197.979999999996</v>
          </cell>
        </row>
        <row r="47">
          <cell r="A47" t="str">
            <v>XR3205  DESIGN EXCH CAP MTCE</v>
          </cell>
          <cell r="E47">
            <v>118010.77</v>
          </cell>
          <cell r="F47">
            <v>5938.53</v>
          </cell>
          <cell r="G47">
            <v>0</v>
          </cell>
          <cell r="H47">
            <v>0</v>
          </cell>
          <cell r="I47">
            <v>0</v>
          </cell>
          <cell r="J47">
            <v>123949.3</v>
          </cell>
          <cell r="K47">
            <v>0</v>
          </cell>
          <cell r="L47" t="str">
            <v>XR3205</v>
          </cell>
          <cell r="M47">
            <v>0</v>
          </cell>
          <cell r="N47">
            <v>0</v>
          </cell>
          <cell r="O47">
            <v>0</v>
          </cell>
          <cell r="P47">
            <v>0</v>
          </cell>
          <cell r="Q47">
            <v>0</v>
          </cell>
          <cell r="R47">
            <v>0</v>
          </cell>
          <cell r="S47">
            <v>0</v>
          </cell>
          <cell r="T47">
            <v>123949.3</v>
          </cell>
          <cell r="X47">
            <v>0</v>
          </cell>
          <cell r="Y47">
            <v>123949.3</v>
          </cell>
          <cell r="Z47">
            <v>123949.3</v>
          </cell>
          <cell r="AA47">
            <v>123949.3</v>
          </cell>
        </row>
        <row r="48">
          <cell r="A48" t="str">
            <v>XR3203  WYCHWOOD CAR BARNS REDEVELOPMENT</v>
          </cell>
          <cell r="E48">
            <v>52077.52</v>
          </cell>
          <cell r="F48">
            <v>2874.93</v>
          </cell>
          <cell r="G48">
            <v>0</v>
          </cell>
          <cell r="H48">
            <v>0</v>
          </cell>
          <cell r="I48">
            <v>0</v>
          </cell>
          <cell r="J48">
            <v>54952.45</v>
          </cell>
          <cell r="K48">
            <v>0</v>
          </cell>
          <cell r="L48" t="str">
            <v>XR3203</v>
          </cell>
          <cell r="M48">
            <v>0</v>
          </cell>
          <cell r="N48">
            <v>0</v>
          </cell>
          <cell r="O48">
            <v>0</v>
          </cell>
          <cell r="P48">
            <v>0</v>
          </cell>
          <cell r="Q48">
            <v>0</v>
          </cell>
          <cell r="R48">
            <v>0</v>
          </cell>
          <cell r="S48">
            <v>0</v>
          </cell>
          <cell r="T48">
            <v>54952.45</v>
          </cell>
          <cell r="X48">
            <v>0</v>
          </cell>
          <cell r="Y48">
            <v>54952.45</v>
          </cell>
          <cell r="Z48">
            <v>54952.45</v>
          </cell>
          <cell r="AA48">
            <v>54952.45</v>
          </cell>
        </row>
        <row r="49">
          <cell r="A49" t="str">
            <v>XR3202  WARD 23 PARKS &amp; RECREATION IMPROVEMENT</v>
          </cell>
          <cell r="E49">
            <v>2357414.9700000002</v>
          </cell>
          <cell r="F49">
            <v>128886.62</v>
          </cell>
          <cell r="G49">
            <v>0</v>
          </cell>
          <cell r="H49">
            <v>0</v>
          </cell>
          <cell r="I49">
            <v>0</v>
          </cell>
          <cell r="J49">
            <v>2486301.5900000003</v>
          </cell>
          <cell r="K49">
            <v>286567.18</v>
          </cell>
          <cell r="L49" t="str">
            <v>XR3202</v>
          </cell>
          <cell r="M49">
            <v>115000</v>
          </cell>
          <cell r="N49">
            <v>0</v>
          </cell>
          <cell r="O49">
            <v>0</v>
          </cell>
          <cell r="P49">
            <v>0</v>
          </cell>
          <cell r="Q49">
            <v>0</v>
          </cell>
          <cell r="R49">
            <v>0</v>
          </cell>
          <cell r="S49">
            <v>0</v>
          </cell>
          <cell r="T49">
            <v>2371301.5900000003</v>
          </cell>
          <cell r="X49">
            <v>0</v>
          </cell>
          <cell r="Y49">
            <v>2371301.5900000003</v>
          </cell>
          <cell r="Z49">
            <v>2199734.41</v>
          </cell>
          <cell r="AA49">
            <v>2199734.41</v>
          </cell>
        </row>
        <row r="50">
          <cell r="A50" t="str">
            <v>XR3202</v>
          </cell>
          <cell r="B50" t="str">
            <v>CPR123-35-07</v>
          </cell>
          <cell r="C50" t="str">
            <v>EDITHVALE CC - CONSTRUCTION (NEW)</v>
          </cell>
          <cell r="M50">
            <v>115000</v>
          </cell>
          <cell r="N50">
            <v>0</v>
          </cell>
          <cell r="O50">
            <v>0</v>
          </cell>
          <cell r="P50">
            <v>0</v>
          </cell>
          <cell r="Q50">
            <v>0</v>
          </cell>
        </row>
        <row r="51">
          <cell r="A51" t="str">
            <v>XR3201  WINCHESTER SQUARE RF</v>
          </cell>
          <cell r="E51">
            <v>564853.68000000005</v>
          </cell>
          <cell r="F51">
            <v>31274.32</v>
          </cell>
          <cell r="G51">
            <v>0</v>
          </cell>
          <cell r="H51">
            <v>0</v>
          </cell>
          <cell r="I51">
            <v>0</v>
          </cell>
          <cell r="J51">
            <v>596128</v>
          </cell>
          <cell r="K51">
            <v>0</v>
          </cell>
          <cell r="L51" t="str">
            <v>XR3201</v>
          </cell>
          <cell r="M51">
            <v>0</v>
          </cell>
          <cell r="N51">
            <v>0</v>
          </cell>
          <cell r="O51">
            <v>0</v>
          </cell>
          <cell r="P51">
            <v>0</v>
          </cell>
          <cell r="Q51">
            <v>0</v>
          </cell>
          <cell r="R51">
            <v>0</v>
          </cell>
          <cell r="S51">
            <v>0</v>
          </cell>
          <cell r="T51">
            <v>596128</v>
          </cell>
          <cell r="X51">
            <v>0</v>
          </cell>
          <cell r="Y51">
            <v>596128</v>
          </cell>
          <cell r="Z51">
            <v>596128</v>
          </cell>
          <cell r="AA51">
            <v>596128</v>
          </cell>
        </row>
        <row r="52">
          <cell r="A52" t="str">
            <v>XR3200  HARBOURFRONT PARKLANDS RSERVE FUND</v>
          </cell>
          <cell r="E52">
            <v>8168679.3699999992</v>
          </cell>
          <cell r="F52">
            <v>412004.84</v>
          </cell>
          <cell r="G52">
            <v>0</v>
          </cell>
          <cell r="H52">
            <v>0</v>
          </cell>
          <cell r="I52">
            <v>0</v>
          </cell>
          <cell r="J52">
            <v>8580684.209999999</v>
          </cell>
          <cell r="K52">
            <v>1349000</v>
          </cell>
          <cell r="L52" t="str">
            <v>XR3200</v>
          </cell>
          <cell r="M52">
            <v>63000</v>
          </cell>
          <cell r="N52">
            <v>0</v>
          </cell>
          <cell r="O52">
            <v>0</v>
          </cell>
          <cell r="P52">
            <v>0</v>
          </cell>
          <cell r="Q52">
            <v>0</v>
          </cell>
          <cell r="R52">
            <v>0</v>
          </cell>
          <cell r="S52">
            <v>0</v>
          </cell>
          <cell r="T52">
            <v>8517684.209999999</v>
          </cell>
          <cell r="X52">
            <v>0</v>
          </cell>
          <cell r="Y52">
            <v>8517684.209999999</v>
          </cell>
          <cell r="Z52">
            <v>7231684.209999999</v>
          </cell>
          <cell r="AA52">
            <v>7231684.209999999</v>
          </cell>
        </row>
        <row r="53">
          <cell r="A53" t="str">
            <v>XR3200</v>
          </cell>
          <cell r="B53" t="str">
            <v>CPR117-35-03</v>
          </cell>
          <cell r="C53" t="str">
            <v>HARBOURFRONT PK DEVELOPMENT FY05</v>
          </cell>
          <cell r="M53">
            <v>63000</v>
          </cell>
          <cell r="N53">
            <v>0</v>
          </cell>
          <cell r="O53">
            <v>0</v>
          </cell>
          <cell r="P53">
            <v>0</v>
          </cell>
          <cell r="Q53">
            <v>0</v>
          </cell>
        </row>
        <row r="54">
          <cell r="A54" t="str">
            <v>XR3024  ONTARIO ROLLING STOCK INFRASTRUCTURE RF</v>
          </cell>
          <cell r="E54">
            <v>0</v>
          </cell>
          <cell r="F54">
            <v>4555081.66</v>
          </cell>
          <cell r="G54">
            <v>116095768</v>
          </cell>
          <cell r="H54">
            <v>0</v>
          </cell>
          <cell r="I54">
            <v>0</v>
          </cell>
          <cell r="J54">
            <v>120650849.66</v>
          </cell>
          <cell r="K54">
            <v>44563699</v>
          </cell>
          <cell r="L54" t="str">
            <v>XR3024</v>
          </cell>
          <cell r="M54">
            <v>0</v>
          </cell>
          <cell r="N54">
            <v>0</v>
          </cell>
          <cell r="O54">
            <v>0</v>
          </cell>
          <cell r="P54">
            <v>0</v>
          </cell>
          <cell r="Q54">
            <v>0</v>
          </cell>
          <cell r="R54">
            <v>0</v>
          </cell>
          <cell r="S54">
            <v>0</v>
          </cell>
          <cell r="T54">
            <v>120650849.66</v>
          </cell>
          <cell r="X54">
            <v>0</v>
          </cell>
          <cell r="Y54">
            <v>120650849.66</v>
          </cell>
          <cell r="Z54">
            <v>76087150.659999996</v>
          </cell>
          <cell r="AA54">
            <v>76087150.659999996</v>
          </cell>
        </row>
        <row r="55">
          <cell r="A55" t="str">
            <v>XR3023  TRANSIT TECHNOLOGY INFRASTRUCTURE PRG RF</v>
          </cell>
          <cell r="E55">
            <v>0</v>
          </cell>
          <cell r="F55">
            <v>367255.20999999996</v>
          </cell>
          <cell r="G55">
            <v>9360266</v>
          </cell>
          <cell r="H55">
            <v>0</v>
          </cell>
          <cell r="I55">
            <v>0</v>
          </cell>
          <cell r="J55">
            <v>9727521.2100000009</v>
          </cell>
          <cell r="K55">
            <v>1637982</v>
          </cell>
          <cell r="L55" t="str">
            <v>XR3023</v>
          </cell>
          <cell r="M55">
            <v>0</v>
          </cell>
          <cell r="N55">
            <v>0</v>
          </cell>
          <cell r="O55">
            <v>0</v>
          </cell>
          <cell r="P55">
            <v>0</v>
          </cell>
          <cell r="Q55">
            <v>0</v>
          </cell>
          <cell r="R55">
            <v>0</v>
          </cell>
          <cell r="S55">
            <v>0</v>
          </cell>
          <cell r="T55">
            <v>9727521.2100000009</v>
          </cell>
          <cell r="X55">
            <v>0</v>
          </cell>
          <cell r="Y55">
            <v>9727521.2100000009</v>
          </cell>
          <cell r="Z55">
            <v>8089539.2100000009</v>
          </cell>
          <cell r="AA55">
            <v>8089539.2100000009</v>
          </cell>
        </row>
        <row r="56">
          <cell r="A56" t="str">
            <v>XR3022  ONTARIO BUS REPLACEMENT PROGRAM RF</v>
          </cell>
          <cell r="E56">
            <v>0</v>
          </cell>
          <cell r="F56">
            <v>603496.28</v>
          </cell>
          <cell r="G56">
            <v>15381363</v>
          </cell>
          <cell r="H56">
            <v>0</v>
          </cell>
          <cell r="I56">
            <v>0</v>
          </cell>
          <cell r="J56">
            <v>15984859.279999999</v>
          </cell>
          <cell r="K56">
            <v>3289514</v>
          </cell>
          <cell r="L56" t="str">
            <v>XR3022</v>
          </cell>
          <cell r="M56">
            <v>0</v>
          </cell>
          <cell r="N56">
            <v>0</v>
          </cell>
          <cell r="O56">
            <v>0</v>
          </cell>
          <cell r="P56">
            <v>0</v>
          </cell>
          <cell r="Q56">
            <v>0</v>
          </cell>
          <cell r="R56">
            <v>0</v>
          </cell>
          <cell r="S56">
            <v>0</v>
          </cell>
          <cell r="T56">
            <v>15984859.279999999</v>
          </cell>
          <cell r="X56">
            <v>0</v>
          </cell>
          <cell r="Y56">
            <v>15984859.279999999</v>
          </cell>
          <cell r="Z56">
            <v>12695345.279999999</v>
          </cell>
          <cell r="AA56">
            <v>12695345.279999999</v>
          </cell>
        </row>
        <row r="57">
          <cell r="A57" t="str">
            <v>XR3021  PUBLIC TRANSIT CAPITAL TRUST RF</v>
          </cell>
          <cell r="E57">
            <v>0</v>
          </cell>
          <cell r="F57">
            <v>5824293.7599999998</v>
          </cell>
          <cell r="G57">
            <v>148444288.72999999</v>
          </cell>
          <cell r="H57">
            <v>0</v>
          </cell>
          <cell r="I57">
            <v>0</v>
          </cell>
          <cell r="J57">
            <v>154268582.48999998</v>
          </cell>
          <cell r="K57">
            <v>75000000</v>
          </cell>
          <cell r="L57" t="str">
            <v>XR3021</v>
          </cell>
          <cell r="M57">
            <v>0</v>
          </cell>
          <cell r="N57">
            <v>0</v>
          </cell>
          <cell r="O57">
            <v>0</v>
          </cell>
          <cell r="P57">
            <v>0</v>
          </cell>
          <cell r="Q57">
            <v>0</v>
          </cell>
          <cell r="R57">
            <v>0</v>
          </cell>
          <cell r="S57">
            <v>0</v>
          </cell>
          <cell r="T57">
            <v>154268582.48999998</v>
          </cell>
          <cell r="X57">
            <v>0</v>
          </cell>
          <cell r="Y57">
            <v>154268582.48999998</v>
          </cell>
          <cell r="Z57">
            <v>79268582.48999998</v>
          </cell>
          <cell r="AA57">
            <v>79268582.48999998</v>
          </cell>
        </row>
        <row r="58">
          <cell r="A58" t="str">
            <v>XR3020  CANADA STRATEGIC INFRASTRUCTURE RF</v>
          </cell>
          <cell r="E58">
            <v>0</v>
          </cell>
          <cell r="F58">
            <v>8242756.7799999993</v>
          </cell>
          <cell r="G58">
            <v>210083869</v>
          </cell>
          <cell r="H58">
            <v>0</v>
          </cell>
          <cell r="I58">
            <v>0</v>
          </cell>
          <cell r="J58">
            <v>218326625.78</v>
          </cell>
          <cell r="K58">
            <v>41014369</v>
          </cell>
          <cell r="L58" t="str">
            <v>XR3020</v>
          </cell>
          <cell r="M58">
            <v>0</v>
          </cell>
          <cell r="N58">
            <v>0</v>
          </cell>
          <cell r="O58">
            <v>0</v>
          </cell>
          <cell r="P58">
            <v>0</v>
          </cell>
          <cell r="Q58">
            <v>0</v>
          </cell>
          <cell r="R58">
            <v>0</v>
          </cell>
          <cell r="S58">
            <v>0</v>
          </cell>
          <cell r="T58">
            <v>218326625.78</v>
          </cell>
          <cell r="X58">
            <v>0</v>
          </cell>
          <cell r="Y58">
            <v>218326625.78</v>
          </cell>
          <cell r="Z58">
            <v>177312256.78</v>
          </cell>
          <cell r="AA58">
            <v>177312256.78</v>
          </cell>
        </row>
        <row r="59">
          <cell r="A59" t="str">
            <v>XR3019  EXHIBITION PLACE CONFERENCE CENTRE RF</v>
          </cell>
          <cell r="E59">
            <v>0</v>
          </cell>
          <cell r="F59">
            <v>1233.95</v>
          </cell>
          <cell r="G59">
            <v>665719</v>
          </cell>
          <cell r="H59">
            <v>0</v>
          </cell>
          <cell r="I59">
            <v>0</v>
          </cell>
          <cell r="J59">
            <v>666952.94999999995</v>
          </cell>
          <cell r="K59">
            <v>0</v>
          </cell>
          <cell r="L59" t="str">
            <v>XR3019</v>
          </cell>
          <cell r="M59">
            <v>0</v>
          </cell>
          <cell r="N59">
            <v>0</v>
          </cell>
          <cell r="O59">
            <v>0</v>
          </cell>
          <cell r="P59">
            <v>0</v>
          </cell>
          <cell r="Q59">
            <v>0</v>
          </cell>
          <cell r="R59">
            <v>0</v>
          </cell>
          <cell r="S59">
            <v>0</v>
          </cell>
          <cell r="T59">
            <v>666952.94999999995</v>
          </cell>
          <cell r="X59">
            <v>0</v>
          </cell>
          <cell r="Y59">
            <v>666952.94999999995</v>
          </cell>
          <cell r="Z59">
            <v>666952.94999999995</v>
          </cell>
          <cell r="AA59">
            <v>666952.94999999995</v>
          </cell>
        </row>
        <row r="60">
          <cell r="A60" t="str">
            <v>XR3018  PROVINCIAL GAS TAX REVENUES FOR PUBLIC T</v>
          </cell>
          <cell r="E60">
            <v>0</v>
          </cell>
          <cell r="F60">
            <v>0</v>
          </cell>
          <cell r="G60">
            <v>161108593</v>
          </cell>
          <cell r="H60">
            <v>0</v>
          </cell>
          <cell r="I60">
            <v>-91600000</v>
          </cell>
          <cell r="J60">
            <v>69508593</v>
          </cell>
          <cell r="K60">
            <v>69508593</v>
          </cell>
          <cell r="L60" t="str">
            <v>XR3018</v>
          </cell>
          <cell r="M60">
            <v>0</v>
          </cell>
          <cell r="N60">
            <v>0</v>
          </cell>
          <cell r="O60">
            <v>0</v>
          </cell>
          <cell r="P60">
            <v>0</v>
          </cell>
          <cell r="Q60">
            <v>0</v>
          </cell>
          <cell r="R60">
            <v>0</v>
          </cell>
          <cell r="S60">
            <v>0</v>
          </cell>
          <cell r="T60">
            <v>69508593</v>
          </cell>
          <cell r="X60">
            <v>0</v>
          </cell>
          <cell r="Y60">
            <v>69508593</v>
          </cell>
          <cell r="Z60">
            <v>0</v>
          </cell>
          <cell r="AA60">
            <v>0</v>
          </cell>
        </row>
        <row r="61">
          <cell r="A61" t="str">
            <v>XR3017  JARVIS STREET CORRIDOR RESERVE FUND</v>
          </cell>
          <cell r="E61">
            <v>1122384.6000000001</v>
          </cell>
          <cell r="F61">
            <v>62143.27</v>
          </cell>
          <cell r="G61">
            <v>0</v>
          </cell>
          <cell r="H61">
            <v>0</v>
          </cell>
          <cell r="I61">
            <v>0</v>
          </cell>
          <cell r="J61">
            <v>1184527.8700000001</v>
          </cell>
          <cell r="K61">
            <v>0</v>
          </cell>
          <cell r="L61" t="str">
            <v>XR3017</v>
          </cell>
          <cell r="M61">
            <v>0</v>
          </cell>
          <cell r="N61">
            <v>0</v>
          </cell>
          <cell r="O61">
            <v>0</v>
          </cell>
          <cell r="P61">
            <v>0</v>
          </cell>
          <cell r="Q61">
            <v>0</v>
          </cell>
          <cell r="R61">
            <v>0</v>
          </cell>
          <cell r="S61">
            <v>0</v>
          </cell>
          <cell r="T61">
            <v>1184527.8700000001</v>
          </cell>
          <cell r="X61">
            <v>0</v>
          </cell>
          <cell r="Y61">
            <v>1184527.8700000001</v>
          </cell>
          <cell r="Z61">
            <v>1184527.8700000001</v>
          </cell>
          <cell r="AA61">
            <v>1184527.8700000001</v>
          </cell>
        </row>
        <row r="62">
          <cell r="A62" t="str">
            <v>XR3016  PUBLIC PARKING-109 FRONT ST RESERVE FD</v>
          </cell>
          <cell r="E62">
            <v>60304.23</v>
          </cell>
          <cell r="F62">
            <v>3338.84</v>
          </cell>
          <cell r="G62">
            <v>0</v>
          </cell>
          <cell r="H62">
            <v>0</v>
          </cell>
          <cell r="I62">
            <v>0</v>
          </cell>
          <cell r="J62">
            <v>63643.070000000007</v>
          </cell>
          <cell r="K62">
            <v>0</v>
          </cell>
          <cell r="L62" t="str">
            <v>XR3016</v>
          </cell>
          <cell r="M62">
            <v>0</v>
          </cell>
          <cell r="N62">
            <v>0</v>
          </cell>
          <cell r="O62">
            <v>0</v>
          </cell>
          <cell r="P62">
            <v>0</v>
          </cell>
          <cell r="Q62">
            <v>0</v>
          </cell>
          <cell r="R62">
            <v>0</v>
          </cell>
          <cell r="S62">
            <v>0</v>
          </cell>
          <cell r="T62">
            <v>63643.070000000007</v>
          </cell>
          <cell r="X62">
            <v>0</v>
          </cell>
          <cell r="Y62">
            <v>63643.070000000007</v>
          </cell>
          <cell r="Z62">
            <v>63643.070000000007</v>
          </cell>
          <cell r="AA62">
            <v>63643.070000000007</v>
          </cell>
        </row>
        <row r="63">
          <cell r="A63" t="str">
            <v>XR3014  INFRASTRUCTURE RESERVE FUND</v>
          </cell>
          <cell r="E63">
            <v>681376.92</v>
          </cell>
          <cell r="F63">
            <v>36888.1</v>
          </cell>
          <cell r="G63">
            <v>0</v>
          </cell>
          <cell r="H63">
            <v>0</v>
          </cell>
          <cell r="I63">
            <v>0</v>
          </cell>
          <cell r="J63">
            <v>718265.02</v>
          </cell>
          <cell r="K63">
            <v>147572.54999999999</v>
          </cell>
          <cell r="L63" t="str">
            <v>XR3014</v>
          </cell>
          <cell r="M63">
            <v>374000</v>
          </cell>
          <cell r="N63">
            <v>0</v>
          </cell>
          <cell r="O63">
            <v>0</v>
          </cell>
          <cell r="P63">
            <v>0</v>
          </cell>
          <cell r="Q63">
            <v>0</v>
          </cell>
          <cell r="R63">
            <v>0</v>
          </cell>
          <cell r="S63">
            <v>0</v>
          </cell>
          <cell r="T63">
            <v>344265.02</v>
          </cell>
          <cell r="X63">
            <v>0</v>
          </cell>
          <cell r="Y63">
            <v>344265.02</v>
          </cell>
          <cell r="Z63">
            <v>570692.47</v>
          </cell>
          <cell r="AA63">
            <v>344265.02</v>
          </cell>
        </row>
        <row r="64">
          <cell r="A64" t="str">
            <v>XR3014</v>
          </cell>
          <cell r="B64" t="str">
            <v>CPR123-34-17</v>
          </cell>
          <cell r="C64" t="str">
            <v>40 WABASH PARKDALE CC - DEM/CLEANUP</v>
          </cell>
          <cell r="M64">
            <v>232000</v>
          </cell>
          <cell r="N64">
            <v>0</v>
          </cell>
          <cell r="O64">
            <v>0</v>
          </cell>
          <cell r="P64">
            <v>0</v>
          </cell>
          <cell r="Q64">
            <v>0</v>
          </cell>
        </row>
        <row r="65">
          <cell r="A65" t="str">
            <v>XR3014</v>
          </cell>
          <cell r="B65" t="str">
            <v>CPR116-34-09</v>
          </cell>
          <cell r="C65" t="str">
            <v>ASBRIDGES SKATEBOARD PK</v>
          </cell>
          <cell r="M65">
            <v>142000</v>
          </cell>
          <cell r="N65">
            <v>0</v>
          </cell>
          <cell r="O65">
            <v>0</v>
          </cell>
          <cell r="P65">
            <v>0</v>
          </cell>
          <cell r="Q65">
            <v>0</v>
          </cell>
        </row>
        <row r="66">
          <cell r="A66" t="str">
            <v>XR3013  REGENT PARK RESIDENTS ASSOC R F</v>
          </cell>
          <cell r="E66">
            <v>261636.84</v>
          </cell>
          <cell r="F66">
            <v>14486.11</v>
          </cell>
          <cell r="G66">
            <v>0</v>
          </cell>
          <cell r="H66">
            <v>0</v>
          </cell>
          <cell r="I66">
            <v>0</v>
          </cell>
          <cell r="J66">
            <v>276122.95</v>
          </cell>
          <cell r="K66">
            <v>0</v>
          </cell>
          <cell r="L66" t="str">
            <v>XR3013</v>
          </cell>
          <cell r="M66">
            <v>0</v>
          </cell>
          <cell r="N66">
            <v>0</v>
          </cell>
          <cell r="O66">
            <v>0</v>
          </cell>
          <cell r="P66">
            <v>0</v>
          </cell>
          <cell r="Q66">
            <v>0</v>
          </cell>
          <cell r="R66">
            <v>0</v>
          </cell>
          <cell r="S66">
            <v>0</v>
          </cell>
          <cell r="T66">
            <v>276122.95</v>
          </cell>
          <cell r="X66">
            <v>0</v>
          </cell>
          <cell r="Y66">
            <v>276122.95</v>
          </cell>
          <cell r="Z66">
            <v>276122.95</v>
          </cell>
          <cell r="AA66">
            <v>276122.95</v>
          </cell>
        </row>
        <row r="67">
          <cell r="A67" t="str">
            <v>XR3012  DESIGN EXCHANGE RESERVE FUND</v>
          </cell>
          <cell r="E67">
            <v>507169.05</v>
          </cell>
          <cell r="F67">
            <v>10600.9</v>
          </cell>
          <cell r="G67">
            <v>475382.15</v>
          </cell>
          <cell r="H67">
            <v>0</v>
          </cell>
          <cell r="I67">
            <v>-500000</v>
          </cell>
          <cell r="J67">
            <v>493152.10000000009</v>
          </cell>
          <cell r="K67">
            <v>0</v>
          </cell>
          <cell r="L67" t="str">
            <v>XR3012</v>
          </cell>
          <cell r="M67">
            <v>0</v>
          </cell>
          <cell r="N67">
            <v>0</v>
          </cell>
          <cell r="O67">
            <v>0</v>
          </cell>
          <cell r="P67">
            <v>0</v>
          </cell>
          <cell r="Q67">
            <v>0</v>
          </cell>
          <cell r="R67">
            <v>0</v>
          </cell>
          <cell r="S67">
            <v>0</v>
          </cell>
          <cell r="T67">
            <v>493152.10000000009</v>
          </cell>
          <cell r="X67">
            <v>0</v>
          </cell>
          <cell r="Y67">
            <v>493152.10000000009</v>
          </cell>
          <cell r="Z67">
            <v>475647.99000000011</v>
          </cell>
          <cell r="AA67">
            <v>475647.99000000011</v>
          </cell>
        </row>
        <row r="68">
          <cell r="A68" t="str">
            <v>XR3011  12 ALEXANDER ST THEATRE PROJ R F</v>
          </cell>
          <cell r="E68">
            <v>392720.2</v>
          </cell>
          <cell r="F68">
            <v>21743.8</v>
          </cell>
          <cell r="G68">
            <v>0</v>
          </cell>
          <cell r="H68">
            <v>0</v>
          </cell>
          <cell r="I68">
            <v>0</v>
          </cell>
          <cell r="J68">
            <v>414464</v>
          </cell>
          <cell r="K68">
            <v>0</v>
          </cell>
          <cell r="L68" t="str">
            <v>XR3011</v>
          </cell>
          <cell r="M68">
            <v>0</v>
          </cell>
          <cell r="N68">
            <v>0</v>
          </cell>
          <cell r="O68">
            <v>0</v>
          </cell>
          <cell r="P68">
            <v>0</v>
          </cell>
          <cell r="Q68">
            <v>0</v>
          </cell>
          <cell r="R68">
            <v>0</v>
          </cell>
          <cell r="S68">
            <v>0</v>
          </cell>
          <cell r="T68">
            <v>414464</v>
          </cell>
          <cell r="X68">
            <v>0</v>
          </cell>
          <cell r="Y68">
            <v>414464</v>
          </cell>
          <cell r="Z68">
            <v>414464</v>
          </cell>
          <cell r="AA68">
            <v>414464</v>
          </cell>
        </row>
        <row r="69">
          <cell r="A69" t="str">
            <v>XR3010  CAMPEAU DOCK MAINTENANCE RESERVE FUND</v>
          </cell>
          <cell r="E69">
            <v>202345.9</v>
          </cell>
          <cell r="F69">
            <v>11203.32</v>
          </cell>
          <cell r="G69">
            <v>0</v>
          </cell>
          <cell r="H69">
            <v>0</v>
          </cell>
          <cell r="I69">
            <v>0</v>
          </cell>
          <cell r="J69">
            <v>213549.22</v>
          </cell>
          <cell r="K69">
            <v>0</v>
          </cell>
          <cell r="L69" t="str">
            <v>XR3010</v>
          </cell>
          <cell r="M69">
            <v>0</v>
          </cell>
          <cell r="N69">
            <v>0</v>
          </cell>
          <cell r="O69">
            <v>0</v>
          </cell>
          <cell r="P69">
            <v>0</v>
          </cell>
          <cell r="Q69">
            <v>0</v>
          </cell>
          <cell r="R69">
            <v>0</v>
          </cell>
          <cell r="S69">
            <v>0</v>
          </cell>
          <cell r="T69">
            <v>213549.22</v>
          </cell>
          <cell r="X69">
            <v>0</v>
          </cell>
          <cell r="Y69">
            <v>213549.22</v>
          </cell>
          <cell r="Z69">
            <v>213549.22</v>
          </cell>
          <cell r="AA69">
            <v>213549.22</v>
          </cell>
        </row>
        <row r="70">
          <cell r="A70" t="str">
            <v>XR3009  RACQUET SPORTS</v>
          </cell>
          <cell r="E70">
            <v>464751.45</v>
          </cell>
          <cell r="F70">
            <v>30898.73</v>
          </cell>
          <cell r="G70">
            <v>0</v>
          </cell>
          <cell r="H70">
            <v>0</v>
          </cell>
          <cell r="I70">
            <v>35000</v>
          </cell>
          <cell r="J70">
            <v>530650.17999999993</v>
          </cell>
          <cell r="K70">
            <v>0</v>
          </cell>
          <cell r="L70" t="str">
            <v>XR3009</v>
          </cell>
          <cell r="M70">
            <v>0</v>
          </cell>
          <cell r="N70">
            <v>0</v>
          </cell>
          <cell r="O70">
            <v>0</v>
          </cell>
          <cell r="P70">
            <v>0</v>
          </cell>
          <cell r="Q70">
            <v>0</v>
          </cell>
          <cell r="R70">
            <v>0</v>
          </cell>
          <cell r="S70">
            <v>0</v>
          </cell>
          <cell r="T70">
            <v>530650.17999999993</v>
          </cell>
          <cell r="X70">
            <v>0</v>
          </cell>
          <cell r="Y70">
            <v>530650.17999999993</v>
          </cell>
          <cell r="Z70">
            <v>715369.51</v>
          </cell>
          <cell r="AA70">
            <v>530650.17999999993</v>
          </cell>
        </row>
        <row r="71">
          <cell r="A71" t="str">
            <v>XR3008  TAM HEATHER NET INCOME</v>
          </cell>
          <cell r="E71">
            <v>15251.65</v>
          </cell>
          <cell r="F71">
            <v>844.45</v>
          </cell>
          <cell r="G71">
            <v>0</v>
          </cell>
          <cell r="H71">
            <v>0</v>
          </cell>
          <cell r="I71">
            <v>0</v>
          </cell>
          <cell r="J71">
            <v>16096.1</v>
          </cell>
          <cell r="K71">
            <v>0</v>
          </cell>
          <cell r="L71" t="str">
            <v>XR3008</v>
          </cell>
          <cell r="M71">
            <v>0</v>
          </cell>
          <cell r="N71">
            <v>0</v>
          </cell>
          <cell r="O71">
            <v>0</v>
          </cell>
          <cell r="P71">
            <v>0</v>
          </cell>
          <cell r="Q71">
            <v>0</v>
          </cell>
          <cell r="R71">
            <v>0</v>
          </cell>
          <cell r="S71">
            <v>0</v>
          </cell>
          <cell r="T71">
            <v>16096.1</v>
          </cell>
          <cell r="X71">
            <v>0</v>
          </cell>
          <cell r="Y71">
            <v>16096.1</v>
          </cell>
          <cell r="Z71">
            <v>16096.1</v>
          </cell>
          <cell r="AA71">
            <v>16096.1</v>
          </cell>
        </row>
        <row r="72">
          <cell r="A72" t="str">
            <v>XR3007  NY PERF ARTS CNTRE CAP R F BLDG REPLT</v>
          </cell>
          <cell r="E72">
            <v>5398733.1699999999</v>
          </cell>
          <cell r="F72">
            <v>297093.78999999998</v>
          </cell>
          <cell r="G72">
            <v>0</v>
          </cell>
          <cell r="H72">
            <v>1500000</v>
          </cell>
          <cell r="I72">
            <v>-191200</v>
          </cell>
          <cell r="J72">
            <v>7004626.96</v>
          </cell>
          <cell r="K72">
            <v>0</v>
          </cell>
          <cell r="L72" t="str">
            <v>XR3007</v>
          </cell>
          <cell r="M72">
            <v>0</v>
          </cell>
          <cell r="N72">
            <v>0</v>
          </cell>
          <cell r="O72">
            <v>0</v>
          </cell>
          <cell r="P72">
            <v>0</v>
          </cell>
          <cell r="Q72">
            <v>0</v>
          </cell>
          <cell r="R72">
            <v>0</v>
          </cell>
          <cell r="S72">
            <v>0</v>
          </cell>
          <cell r="T72">
            <v>7004626.96</v>
          </cell>
          <cell r="X72">
            <v>0</v>
          </cell>
          <cell r="Y72">
            <v>7004626.96</v>
          </cell>
          <cell r="Z72">
            <v>7063631.6299999999</v>
          </cell>
          <cell r="AA72">
            <v>7004626.96</v>
          </cell>
        </row>
        <row r="73">
          <cell r="A73" t="str">
            <v>XR3006  METRO ZOO ENDANGERED SPECIES R F</v>
          </cell>
          <cell r="E73">
            <v>748544.53</v>
          </cell>
          <cell r="F73">
            <v>44034.879999999997</v>
          </cell>
          <cell r="G73">
            <v>0</v>
          </cell>
          <cell r="H73">
            <v>0</v>
          </cell>
          <cell r="I73">
            <v>0</v>
          </cell>
          <cell r="J73">
            <v>792579.41</v>
          </cell>
          <cell r="K73">
            <v>0</v>
          </cell>
          <cell r="L73" t="str">
            <v>XR3006</v>
          </cell>
          <cell r="M73">
            <v>0</v>
          </cell>
          <cell r="N73">
            <v>0</v>
          </cell>
          <cell r="O73">
            <v>0</v>
          </cell>
          <cell r="P73">
            <v>0</v>
          </cell>
          <cell r="Q73">
            <v>0</v>
          </cell>
          <cell r="R73">
            <v>0</v>
          </cell>
          <cell r="S73">
            <v>0</v>
          </cell>
          <cell r="T73">
            <v>792579.41</v>
          </cell>
          <cell r="X73">
            <v>0</v>
          </cell>
          <cell r="Y73">
            <v>792579.41</v>
          </cell>
          <cell r="Z73">
            <v>761471.51</v>
          </cell>
          <cell r="AA73">
            <v>761471.51</v>
          </cell>
        </row>
        <row r="74">
          <cell r="A74" t="str">
            <v>XR3005  WWII MEMORIAL MAINTAINCE RESERVE FUND</v>
          </cell>
          <cell r="E74">
            <v>50778.64</v>
          </cell>
          <cell r="F74">
            <v>2811.47</v>
          </cell>
          <cell r="G74">
            <v>0</v>
          </cell>
          <cell r="H74">
            <v>0</v>
          </cell>
          <cell r="I74">
            <v>0</v>
          </cell>
          <cell r="J74">
            <v>53590.11</v>
          </cell>
          <cell r="K74">
            <v>0</v>
          </cell>
          <cell r="L74" t="str">
            <v>XR3005</v>
          </cell>
          <cell r="M74">
            <v>0</v>
          </cell>
          <cell r="N74">
            <v>0</v>
          </cell>
          <cell r="O74">
            <v>0</v>
          </cell>
          <cell r="P74">
            <v>0</v>
          </cell>
          <cell r="Q74">
            <v>0</v>
          </cell>
          <cell r="R74">
            <v>0</v>
          </cell>
          <cell r="S74">
            <v>0</v>
          </cell>
          <cell r="T74">
            <v>53590.11</v>
          </cell>
          <cell r="X74">
            <v>0</v>
          </cell>
          <cell r="Y74">
            <v>53590.11</v>
          </cell>
          <cell r="Z74">
            <v>53590.11</v>
          </cell>
          <cell r="AA74">
            <v>53590.11</v>
          </cell>
        </row>
        <row r="75">
          <cell r="A75" t="str">
            <v>XR3004  WWII 50TH ANNIVERSARY MEMORIAL R F</v>
          </cell>
          <cell r="E75">
            <v>2548.12</v>
          </cell>
          <cell r="F75">
            <v>141.11000000000001</v>
          </cell>
          <cell r="G75">
            <v>0</v>
          </cell>
          <cell r="H75">
            <v>0</v>
          </cell>
          <cell r="I75">
            <v>0</v>
          </cell>
          <cell r="J75">
            <v>2689.23</v>
          </cell>
          <cell r="K75">
            <v>0</v>
          </cell>
          <cell r="L75" t="str">
            <v>XR3004</v>
          </cell>
          <cell r="M75">
            <v>0</v>
          </cell>
          <cell r="N75">
            <v>0</v>
          </cell>
          <cell r="O75">
            <v>0</v>
          </cell>
          <cell r="P75">
            <v>0</v>
          </cell>
          <cell r="Q75">
            <v>0</v>
          </cell>
          <cell r="R75">
            <v>0</v>
          </cell>
          <cell r="S75">
            <v>0</v>
          </cell>
          <cell r="T75">
            <v>2689.23</v>
          </cell>
          <cell r="X75">
            <v>0</v>
          </cell>
          <cell r="Y75">
            <v>2689.23</v>
          </cell>
          <cell r="Z75">
            <v>2689.23</v>
          </cell>
          <cell r="AA75">
            <v>2689.23</v>
          </cell>
        </row>
        <row r="76">
          <cell r="A76" t="str">
            <v>XR3003  HUMBIRD CNTRE CAP IMPROVEMENT R F</v>
          </cell>
          <cell r="E76">
            <v>3023746.12</v>
          </cell>
          <cell r="F76">
            <v>125323.25</v>
          </cell>
          <cell r="G76">
            <v>1016161.03</v>
          </cell>
          <cell r="H76">
            <v>0</v>
          </cell>
          <cell r="I76">
            <v>-2450000</v>
          </cell>
          <cell r="J76">
            <v>1715230.4000000004</v>
          </cell>
          <cell r="K76">
            <v>0</v>
          </cell>
          <cell r="L76" t="str">
            <v>XR3003</v>
          </cell>
          <cell r="M76">
            <v>0</v>
          </cell>
          <cell r="N76">
            <v>0</v>
          </cell>
          <cell r="O76">
            <v>0</v>
          </cell>
          <cell r="P76">
            <v>0</v>
          </cell>
          <cell r="Q76">
            <v>0</v>
          </cell>
          <cell r="R76">
            <v>0</v>
          </cell>
          <cell r="S76">
            <v>0</v>
          </cell>
          <cell r="T76">
            <v>1715230.4000000004</v>
          </cell>
          <cell r="X76">
            <v>0</v>
          </cell>
          <cell r="Y76">
            <v>1715230.4000000004</v>
          </cell>
          <cell r="Z76">
            <v>1696905.7200000002</v>
          </cell>
          <cell r="AA76">
            <v>1696905.7200000002</v>
          </cell>
        </row>
        <row r="77">
          <cell r="A77" t="str">
            <v>XR3002  GUILD INN RESERVE FUND</v>
          </cell>
          <cell r="E77">
            <v>214164.28</v>
          </cell>
          <cell r="F77">
            <v>12052.75</v>
          </cell>
          <cell r="G77">
            <v>0</v>
          </cell>
          <cell r="H77">
            <v>0</v>
          </cell>
          <cell r="I77">
            <v>0</v>
          </cell>
          <cell r="J77">
            <v>226217.03</v>
          </cell>
          <cell r="K77">
            <v>0</v>
          </cell>
          <cell r="L77" t="str">
            <v>XR3002</v>
          </cell>
          <cell r="M77">
            <v>0</v>
          </cell>
          <cell r="N77">
            <v>0</v>
          </cell>
          <cell r="O77">
            <v>0</v>
          </cell>
          <cell r="P77">
            <v>0</v>
          </cell>
          <cell r="Q77">
            <v>0</v>
          </cell>
          <cell r="R77">
            <v>0</v>
          </cell>
          <cell r="S77">
            <v>0</v>
          </cell>
          <cell r="T77">
            <v>226217.03</v>
          </cell>
          <cell r="X77">
            <v>0</v>
          </cell>
          <cell r="Y77">
            <v>226217.03</v>
          </cell>
          <cell r="Z77">
            <v>226217.03</v>
          </cell>
          <cell r="AA77">
            <v>226217.03</v>
          </cell>
        </row>
        <row r="78">
          <cell r="A78" t="str">
            <v>XR2704  DEVELOPMENT CHARGES RF - POLICE</v>
          </cell>
          <cell r="E78">
            <v>2433646.33</v>
          </cell>
          <cell r="F78">
            <v>0</v>
          </cell>
          <cell r="G78">
            <v>182588.85</v>
          </cell>
          <cell r="H78">
            <v>0</v>
          </cell>
          <cell r="I78">
            <v>0</v>
          </cell>
          <cell r="J78">
            <v>2616235.1800000002</v>
          </cell>
          <cell r="K78">
            <v>0</v>
          </cell>
          <cell r="L78" t="str">
            <v>XR2704</v>
          </cell>
          <cell r="M78">
            <v>0</v>
          </cell>
          <cell r="N78">
            <v>0</v>
          </cell>
          <cell r="O78">
            <v>0</v>
          </cell>
          <cell r="P78">
            <v>0</v>
          </cell>
          <cell r="Q78">
            <v>0</v>
          </cell>
          <cell r="R78">
            <v>0</v>
          </cell>
          <cell r="S78">
            <v>0</v>
          </cell>
          <cell r="T78">
            <v>2616235.1800000002</v>
          </cell>
          <cell r="X78">
            <v>0</v>
          </cell>
          <cell r="Y78">
            <v>2616235.1800000002</v>
          </cell>
          <cell r="Z78">
            <v>2604896.0500000003</v>
          </cell>
          <cell r="AA78">
            <v>2604896.0500000003</v>
          </cell>
        </row>
        <row r="79">
          <cell r="A79" t="str">
            <v>XR2501  UNION STATION RESERVE FUND</v>
          </cell>
          <cell r="E79">
            <v>4395765.45</v>
          </cell>
          <cell r="F79">
            <v>239579.7</v>
          </cell>
          <cell r="G79">
            <v>0</v>
          </cell>
          <cell r="H79">
            <v>0</v>
          </cell>
          <cell r="I79">
            <v>0</v>
          </cell>
          <cell r="J79">
            <v>4635345.1500000004</v>
          </cell>
          <cell r="K79">
            <v>0</v>
          </cell>
          <cell r="L79" t="str">
            <v>XR2501</v>
          </cell>
          <cell r="M79">
            <v>0</v>
          </cell>
          <cell r="N79">
            <v>0</v>
          </cell>
          <cell r="O79">
            <v>0</v>
          </cell>
          <cell r="P79">
            <v>0</v>
          </cell>
          <cell r="Q79">
            <v>0</v>
          </cell>
          <cell r="R79">
            <v>0</v>
          </cell>
          <cell r="S79">
            <v>0</v>
          </cell>
          <cell r="T79">
            <v>4635345.1500000004</v>
          </cell>
          <cell r="X79">
            <v>0</v>
          </cell>
          <cell r="Y79">
            <v>4635345.1500000004</v>
          </cell>
          <cell r="Z79">
            <v>4635345.1500000004</v>
          </cell>
          <cell r="AA79">
            <v>4635345.1500000004</v>
          </cell>
        </row>
        <row r="80">
          <cell r="A80" t="str">
            <v>XR2404  DEVELOPMENT CHARGES RF - STORM WATER MAN</v>
          </cell>
          <cell r="E80">
            <v>3193403.6</v>
          </cell>
          <cell r="F80">
            <v>0</v>
          </cell>
          <cell r="G80">
            <v>571717.34</v>
          </cell>
          <cell r="H80">
            <v>0</v>
          </cell>
          <cell r="I80">
            <v>0</v>
          </cell>
          <cell r="J80">
            <v>3765120.94</v>
          </cell>
          <cell r="K80">
            <v>0</v>
          </cell>
          <cell r="L80" t="str">
            <v>XR2404</v>
          </cell>
          <cell r="M80">
            <v>0</v>
          </cell>
          <cell r="N80">
            <v>0</v>
          </cell>
          <cell r="O80">
            <v>0</v>
          </cell>
          <cell r="P80">
            <v>0</v>
          </cell>
          <cell r="Q80">
            <v>0</v>
          </cell>
          <cell r="R80">
            <v>0</v>
          </cell>
          <cell r="S80">
            <v>0</v>
          </cell>
          <cell r="T80">
            <v>3765120.94</v>
          </cell>
          <cell r="X80">
            <v>0</v>
          </cell>
          <cell r="Y80">
            <v>3765120.94</v>
          </cell>
          <cell r="Z80">
            <v>3733602.91</v>
          </cell>
          <cell r="AA80">
            <v>3733602.91</v>
          </cell>
        </row>
        <row r="81">
          <cell r="A81" t="str">
            <v>XR2403  DEVELOPMENT CHARGES RF - EMERG MED SERVI</v>
          </cell>
          <cell r="E81">
            <v>903968.07</v>
          </cell>
          <cell r="F81">
            <v>0</v>
          </cell>
          <cell r="G81">
            <v>45528.549999999996</v>
          </cell>
          <cell r="H81">
            <v>0</v>
          </cell>
          <cell r="I81">
            <v>0</v>
          </cell>
          <cell r="J81">
            <v>949496.62</v>
          </cell>
          <cell r="K81">
            <v>0</v>
          </cell>
          <cell r="L81" t="str">
            <v>XR2403</v>
          </cell>
          <cell r="M81">
            <v>0</v>
          </cell>
          <cell r="N81">
            <v>0</v>
          </cell>
          <cell r="O81">
            <v>0</v>
          </cell>
          <cell r="P81">
            <v>0</v>
          </cell>
          <cell r="Q81">
            <v>0</v>
          </cell>
          <cell r="R81">
            <v>0</v>
          </cell>
          <cell r="S81">
            <v>0</v>
          </cell>
          <cell r="T81">
            <v>949496.62</v>
          </cell>
          <cell r="X81">
            <v>0</v>
          </cell>
          <cell r="Y81">
            <v>949496.62</v>
          </cell>
          <cell r="Z81">
            <v>946249.54</v>
          </cell>
          <cell r="AA81">
            <v>946249.54</v>
          </cell>
        </row>
        <row r="82">
          <cell r="A82" t="str">
            <v>XR2402  GOLDEN MILE TRANSPORTATON SYSTEM RESV FD</v>
          </cell>
          <cell r="E82">
            <v>2619869.96</v>
          </cell>
          <cell r="F82">
            <v>95799.4</v>
          </cell>
          <cell r="G82">
            <v>96179.24</v>
          </cell>
          <cell r="H82">
            <v>0</v>
          </cell>
          <cell r="I82">
            <v>0</v>
          </cell>
          <cell r="J82">
            <v>2811848.6</v>
          </cell>
          <cell r="K82">
            <v>0</v>
          </cell>
          <cell r="L82" t="str">
            <v>XR2402</v>
          </cell>
          <cell r="M82">
            <v>0</v>
          </cell>
          <cell r="N82">
            <v>0</v>
          </cell>
          <cell r="O82">
            <v>0</v>
          </cell>
          <cell r="P82">
            <v>0</v>
          </cell>
          <cell r="Q82">
            <v>0</v>
          </cell>
          <cell r="R82">
            <v>0</v>
          </cell>
          <cell r="S82">
            <v>0</v>
          </cell>
          <cell r="T82">
            <v>2811848.6</v>
          </cell>
          <cell r="X82">
            <v>0</v>
          </cell>
          <cell r="Y82">
            <v>2811848.6</v>
          </cell>
          <cell r="Z82">
            <v>1702041.6000000001</v>
          </cell>
          <cell r="AA82">
            <v>1702041.6000000001</v>
          </cell>
        </row>
        <row r="83">
          <cell r="A83" t="str">
            <v>XR2401  DEVELOPMENT CHARGES SPUC-WATER</v>
          </cell>
          <cell r="E83">
            <v>212910.7</v>
          </cell>
          <cell r="F83">
            <v>0</v>
          </cell>
          <cell r="G83">
            <v>0</v>
          </cell>
          <cell r="H83">
            <v>0</v>
          </cell>
          <cell r="I83">
            <v>0</v>
          </cell>
          <cell r="J83">
            <v>212910.7</v>
          </cell>
          <cell r="K83">
            <v>0</v>
          </cell>
          <cell r="L83" t="str">
            <v>XR2401</v>
          </cell>
          <cell r="M83">
            <v>0</v>
          </cell>
          <cell r="N83">
            <v>0</v>
          </cell>
          <cell r="O83">
            <v>0</v>
          </cell>
          <cell r="P83">
            <v>0</v>
          </cell>
          <cell r="Q83">
            <v>0</v>
          </cell>
          <cell r="R83">
            <v>0</v>
          </cell>
          <cell r="S83">
            <v>0</v>
          </cell>
          <cell r="T83">
            <v>212910.7</v>
          </cell>
          <cell r="X83">
            <v>0</v>
          </cell>
          <cell r="Y83">
            <v>212910.7</v>
          </cell>
          <cell r="Z83">
            <v>212910.7</v>
          </cell>
          <cell r="AA83">
            <v>212910.7</v>
          </cell>
        </row>
        <row r="84">
          <cell r="A84" t="str">
            <v>XR2301  DEVELOPMENT CHARGES RF - URBAN DEV SERVI</v>
          </cell>
          <cell r="E84">
            <v>1088259.3899999999</v>
          </cell>
          <cell r="F84">
            <v>0</v>
          </cell>
          <cell r="G84">
            <v>108730.32</v>
          </cell>
          <cell r="H84">
            <v>0</v>
          </cell>
          <cell r="I84">
            <v>0</v>
          </cell>
          <cell r="J84">
            <v>1196989.71</v>
          </cell>
          <cell r="K84">
            <v>0</v>
          </cell>
          <cell r="L84" t="str">
            <v>XR2301</v>
          </cell>
          <cell r="M84">
            <v>0</v>
          </cell>
          <cell r="N84">
            <v>0</v>
          </cell>
          <cell r="O84">
            <v>0</v>
          </cell>
          <cell r="P84">
            <v>0</v>
          </cell>
          <cell r="Q84">
            <v>0</v>
          </cell>
          <cell r="R84">
            <v>0</v>
          </cell>
          <cell r="S84">
            <v>0</v>
          </cell>
          <cell r="T84">
            <v>1196989.71</v>
          </cell>
          <cell r="X84">
            <v>0</v>
          </cell>
          <cell r="Y84">
            <v>1196989.71</v>
          </cell>
          <cell r="Z84">
            <v>1190175.6199999999</v>
          </cell>
          <cell r="AA84">
            <v>1190175.6199999999</v>
          </cell>
        </row>
        <row r="85">
          <cell r="A85" t="str">
            <v>XR2211  PARKLAND ACQ-CITY WIDE DEVELOPMENT</v>
          </cell>
          <cell r="E85">
            <v>11707212.65</v>
          </cell>
          <cell r="F85">
            <v>0</v>
          </cell>
          <cell r="G85">
            <v>1404834.13</v>
          </cell>
          <cell r="H85">
            <v>0</v>
          </cell>
          <cell r="I85">
            <v>0</v>
          </cell>
          <cell r="J85">
            <v>13112046.780000001</v>
          </cell>
          <cell r="K85">
            <v>209660.83</v>
          </cell>
          <cell r="L85" t="str">
            <v>XR2211</v>
          </cell>
          <cell r="M85">
            <v>5775000</v>
          </cell>
          <cell r="N85">
            <v>1285176</v>
          </cell>
          <cell r="O85">
            <v>0</v>
          </cell>
          <cell r="P85">
            <v>0</v>
          </cell>
          <cell r="Q85">
            <v>0</v>
          </cell>
          <cell r="R85">
            <v>0</v>
          </cell>
          <cell r="S85">
            <v>0</v>
          </cell>
          <cell r="T85">
            <v>6051870.7800000012</v>
          </cell>
          <cell r="X85">
            <v>0</v>
          </cell>
          <cell r="Y85">
            <v>6051870.7800000012</v>
          </cell>
          <cell r="Z85">
            <v>12902385.950000001</v>
          </cell>
          <cell r="AA85">
            <v>6051870.7800000012</v>
          </cell>
        </row>
        <row r="86">
          <cell r="A86" t="str">
            <v>XR2211</v>
          </cell>
          <cell r="B86" t="str">
            <v>CPR120-38-02</v>
          </cell>
          <cell r="C86" t="str">
            <v>REGENT PARK08-REPLACE LORD DUFFERIN POOL</v>
          </cell>
          <cell r="M86">
            <v>521000</v>
          </cell>
          <cell r="N86">
            <v>1223410</v>
          </cell>
          <cell r="O86">
            <v>0</v>
          </cell>
          <cell r="P86">
            <v>0</v>
          </cell>
          <cell r="Q86">
            <v>0</v>
          </cell>
        </row>
        <row r="87">
          <cell r="A87" t="str">
            <v>XR2211</v>
          </cell>
          <cell r="B87" t="str">
            <v>CPR119-38-03</v>
          </cell>
          <cell r="C87" t="str">
            <v>PLAY AREA ENHANCEMENT FY2008</v>
          </cell>
          <cell r="M87">
            <v>790000</v>
          </cell>
          <cell r="N87">
            <v>0</v>
          </cell>
          <cell r="O87">
            <v>0</v>
          </cell>
          <cell r="P87">
            <v>0</v>
          </cell>
          <cell r="Q87">
            <v>0</v>
          </cell>
        </row>
        <row r="88">
          <cell r="A88" t="str">
            <v>XR2211</v>
          </cell>
          <cell r="B88" t="str">
            <v>CPR117-36-13</v>
          </cell>
          <cell r="C88" t="str">
            <v>CP PS LEAD - PHASE 2 (TBP T74)</v>
          </cell>
          <cell r="M88">
            <v>730000</v>
          </cell>
          <cell r="N88">
            <v>0</v>
          </cell>
          <cell r="O88">
            <v>0</v>
          </cell>
          <cell r="P88">
            <v>0</v>
          </cell>
          <cell r="Q88">
            <v>0</v>
          </cell>
        </row>
        <row r="89">
          <cell r="A89" t="str">
            <v>XR2211</v>
          </cell>
          <cell r="B89" t="str">
            <v>CPR121-36-04</v>
          </cell>
          <cell r="C89" t="str">
            <v>QUEENSWAY RINK &amp; FIELDHOUSE - REPLACEMEN</v>
          </cell>
          <cell r="M89">
            <v>500000</v>
          </cell>
          <cell r="N89">
            <v>0</v>
          </cell>
          <cell r="O89">
            <v>0</v>
          </cell>
          <cell r="P89">
            <v>0</v>
          </cell>
          <cell r="Q89">
            <v>0</v>
          </cell>
        </row>
        <row r="90">
          <cell r="A90" t="str">
            <v>XR2211</v>
          </cell>
          <cell r="B90" t="str">
            <v>CPR123-36-02</v>
          </cell>
          <cell r="C90" t="str">
            <v>JENNER JEAN-MARIE CC-ADD ADDITION &amp; NEW</v>
          </cell>
          <cell r="M90">
            <v>500000</v>
          </cell>
          <cell r="N90">
            <v>0</v>
          </cell>
          <cell r="O90">
            <v>0</v>
          </cell>
          <cell r="P90">
            <v>0</v>
          </cell>
          <cell r="Q90">
            <v>0</v>
          </cell>
        </row>
        <row r="91">
          <cell r="A91" t="str">
            <v>XR2211</v>
          </cell>
          <cell r="B91" t="str">
            <v>CPR123-38-06</v>
          </cell>
          <cell r="C91" t="str">
            <v>WARDEN CORRIDOR CC CONSTRUCTION</v>
          </cell>
          <cell r="M91">
            <v>311000</v>
          </cell>
          <cell r="N91">
            <v>61766</v>
          </cell>
          <cell r="O91">
            <v>0</v>
          </cell>
          <cell r="P91">
            <v>0</v>
          </cell>
          <cell r="Q91">
            <v>0</v>
          </cell>
        </row>
        <row r="92">
          <cell r="A92" t="str">
            <v>XR2211</v>
          </cell>
          <cell r="B92" t="str">
            <v>CPR122-37-02</v>
          </cell>
          <cell r="C92" t="str">
            <v>TORONTO BIKE PLAN CW EXPANSION (TBP) FY0</v>
          </cell>
          <cell r="M92">
            <v>355000</v>
          </cell>
          <cell r="N92">
            <v>0</v>
          </cell>
          <cell r="O92">
            <v>0</v>
          </cell>
          <cell r="P92">
            <v>0</v>
          </cell>
          <cell r="Q92">
            <v>0</v>
          </cell>
        </row>
        <row r="93">
          <cell r="A93" t="str">
            <v>XR2211</v>
          </cell>
          <cell r="B93" t="str">
            <v>CPR124-38-03</v>
          </cell>
          <cell r="C93" t="str">
            <v>FOREST CANOPY STUDY</v>
          </cell>
          <cell r="M93">
            <v>350000</v>
          </cell>
          <cell r="N93">
            <v>0</v>
          </cell>
          <cell r="O93">
            <v>0</v>
          </cell>
          <cell r="P93">
            <v>0</v>
          </cell>
          <cell r="Q93">
            <v>0</v>
          </cell>
        </row>
        <row r="94">
          <cell r="A94" t="str">
            <v>XR2211</v>
          </cell>
          <cell r="B94" t="str">
            <v>CPR119-37-01</v>
          </cell>
          <cell r="C94" t="str">
            <v>PLAY AREA ENHANCEMENTS FY2007</v>
          </cell>
          <cell r="M94">
            <v>275000</v>
          </cell>
          <cell r="N94">
            <v>0</v>
          </cell>
          <cell r="O94">
            <v>0</v>
          </cell>
          <cell r="P94">
            <v>0</v>
          </cell>
          <cell r="Q94">
            <v>0</v>
          </cell>
        </row>
        <row r="95">
          <cell r="A95" t="str">
            <v>XR2211</v>
          </cell>
          <cell r="B95" t="str">
            <v>CPR124-38-01</v>
          </cell>
          <cell r="C95" t="str">
            <v>CW ENVIRONMENTAL INITIATIVES FY2008</v>
          </cell>
          <cell r="M95">
            <v>250000</v>
          </cell>
          <cell r="N95">
            <v>0</v>
          </cell>
          <cell r="O95">
            <v>0</v>
          </cell>
          <cell r="P95">
            <v>0</v>
          </cell>
          <cell r="Q95">
            <v>0</v>
          </cell>
        </row>
        <row r="96">
          <cell r="A96" t="str">
            <v>XR2211</v>
          </cell>
          <cell r="B96" t="str">
            <v>CPR117-38-18</v>
          </cell>
          <cell r="C96" t="str">
            <v>MEGAN PARK UPGRADES</v>
          </cell>
          <cell r="M96">
            <v>225000</v>
          </cell>
          <cell r="N96">
            <v>0</v>
          </cell>
          <cell r="O96">
            <v>0</v>
          </cell>
          <cell r="P96">
            <v>0</v>
          </cell>
          <cell r="Q96">
            <v>0</v>
          </cell>
        </row>
        <row r="97">
          <cell r="A97" t="str">
            <v>XR2211</v>
          </cell>
          <cell r="B97" t="str">
            <v>CPR122-38-02</v>
          </cell>
          <cell r="C97" t="str">
            <v>TORONTO BIKE PLAN - EXPANSION (TBP) FY20</v>
          </cell>
          <cell r="M97">
            <v>200000</v>
          </cell>
          <cell r="N97">
            <v>0</v>
          </cell>
          <cell r="O97">
            <v>0</v>
          </cell>
          <cell r="P97">
            <v>0</v>
          </cell>
          <cell r="Q97">
            <v>0</v>
          </cell>
        </row>
        <row r="98">
          <cell r="A98" t="str">
            <v>XR2211</v>
          </cell>
          <cell r="B98" t="str">
            <v>CPR124-38-02</v>
          </cell>
          <cell r="C98" t="str">
            <v>EROSION HEALTH &amp; SAFETY ASSET PRES  F</v>
          </cell>
          <cell r="M98">
            <v>200000</v>
          </cell>
          <cell r="N98">
            <v>0</v>
          </cell>
          <cell r="O98">
            <v>0</v>
          </cell>
          <cell r="P98">
            <v>0</v>
          </cell>
          <cell r="Q98">
            <v>0</v>
          </cell>
        </row>
        <row r="99">
          <cell r="A99" t="str">
            <v>XR2211</v>
          </cell>
          <cell r="B99" t="str">
            <v>CPR126-38-03</v>
          </cell>
          <cell r="C99" t="str">
            <v>GOLF COURSE-CW TEE REN TRAPS ENHAN FY</v>
          </cell>
          <cell r="M99">
            <v>200000</v>
          </cell>
          <cell r="N99">
            <v>0</v>
          </cell>
          <cell r="O99">
            <v>0</v>
          </cell>
          <cell r="P99">
            <v>0</v>
          </cell>
          <cell r="Q99">
            <v>0</v>
          </cell>
        </row>
        <row r="100">
          <cell r="A100" t="str">
            <v>XR2211</v>
          </cell>
          <cell r="B100" t="str">
            <v>CPR117-38-11</v>
          </cell>
          <cell r="C100" t="str">
            <v>MAHER PARKETTE-EXCAVATIONS(AKA ROEHAMPTO</v>
          </cell>
          <cell r="M100">
            <v>150000</v>
          </cell>
          <cell r="N100">
            <v>0</v>
          </cell>
          <cell r="O100">
            <v>0</v>
          </cell>
          <cell r="P100">
            <v>0</v>
          </cell>
          <cell r="Q100">
            <v>0</v>
          </cell>
        </row>
        <row r="101">
          <cell r="A101" t="str">
            <v>XR2211</v>
          </cell>
          <cell r="B101" t="str">
            <v>CPR117-38-14</v>
          </cell>
          <cell r="C101" t="str">
            <v>NOBLE PARK - REVITALIZATION OF PARK</v>
          </cell>
          <cell r="M101">
            <v>100000</v>
          </cell>
          <cell r="N101">
            <v>0</v>
          </cell>
          <cell r="O101">
            <v>0</v>
          </cell>
          <cell r="P101">
            <v>0</v>
          </cell>
          <cell r="Q101">
            <v>0</v>
          </cell>
        </row>
        <row r="102">
          <cell r="A102" t="str">
            <v>XR2211</v>
          </cell>
          <cell r="B102" t="str">
            <v>CPR126-38-04</v>
          </cell>
          <cell r="C102" t="str">
            <v>FITNESS FACILITIES &amp; EQUIPMENT REHAB  FY</v>
          </cell>
          <cell r="M102">
            <v>75000</v>
          </cell>
          <cell r="N102">
            <v>0</v>
          </cell>
          <cell r="O102">
            <v>0</v>
          </cell>
          <cell r="P102">
            <v>0</v>
          </cell>
          <cell r="Q102">
            <v>0</v>
          </cell>
        </row>
        <row r="103">
          <cell r="A103" t="str">
            <v>XR2211</v>
          </cell>
          <cell r="B103" t="str">
            <v>CPR114-38-10</v>
          </cell>
          <cell r="C103" t="str">
            <v>INVESTIGATION AND PRE-ENG FY2008</v>
          </cell>
          <cell r="M103">
            <v>37000</v>
          </cell>
          <cell r="N103">
            <v>0</v>
          </cell>
          <cell r="O103">
            <v>0</v>
          </cell>
          <cell r="P103">
            <v>0</v>
          </cell>
          <cell r="Q103">
            <v>0</v>
          </cell>
        </row>
        <row r="104">
          <cell r="A104" t="str">
            <v>XR2211</v>
          </cell>
          <cell r="B104" t="str">
            <v>CPR119-38-05</v>
          </cell>
          <cell r="C104" t="str">
            <v>EASTVIEW PARK SPLASH PAD</v>
          </cell>
          <cell r="M104">
            <v>6000</v>
          </cell>
          <cell r="N104">
            <v>0</v>
          </cell>
          <cell r="O104">
            <v>0</v>
          </cell>
          <cell r="P104">
            <v>0</v>
          </cell>
          <cell r="Q104">
            <v>0</v>
          </cell>
        </row>
        <row r="105">
          <cell r="A105" t="str">
            <v>XR2210  PARKLAND ACQ-CITY WIDE LAND ACQ</v>
          </cell>
          <cell r="E105">
            <v>9601355.3699999992</v>
          </cell>
          <cell r="F105">
            <v>0</v>
          </cell>
          <cell r="G105">
            <v>1404834.12</v>
          </cell>
          <cell r="H105">
            <v>0</v>
          </cell>
          <cell r="I105">
            <v>0</v>
          </cell>
          <cell r="J105">
            <v>11006189.489999998</v>
          </cell>
          <cell r="K105">
            <v>51311.199999999997</v>
          </cell>
          <cell r="L105" t="str">
            <v>XR2210</v>
          </cell>
          <cell r="M105">
            <v>2140770</v>
          </cell>
          <cell r="N105">
            <v>0</v>
          </cell>
          <cell r="O105">
            <v>0</v>
          </cell>
          <cell r="P105">
            <v>0</v>
          </cell>
          <cell r="Q105">
            <v>0</v>
          </cell>
          <cell r="R105">
            <v>0</v>
          </cell>
          <cell r="S105">
            <v>0</v>
          </cell>
          <cell r="T105">
            <v>8865419.4899999984</v>
          </cell>
          <cell r="X105">
            <v>0</v>
          </cell>
          <cell r="Y105">
            <v>8865419.4899999984</v>
          </cell>
          <cell r="Z105">
            <v>10954878.289999999</v>
          </cell>
          <cell r="AA105">
            <v>8865419.4899999984</v>
          </cell>
        </row>
        <row r="106">
          <cell r="A106" t="str">
            <v>XR2210</v>
          </cell>
          <cell r="B106" t="str">
            <v>CPR115-37-04</v>
          </cell>
          <cell r="C106" t="str">
            <v>ACQUISITION OF 3620 KINGSTON RD-CORNELL</v>
          </cell>
          <cell r="M106">
            <v>1444575</v>
          </cell>
          <cell r="N106">
            <v>0</v>
          </cell>
          <cell r="O106">
            <v>0</v>
          </cell>
          <cell r="P106">
            <v>0</v>
          </cell>
          <cell r="Q106">
            <v>0</v>
          </cell>
        </row>
        <row r="107">
          <cell r="A107" t="str">
            <v>XR2210</v>
          </cell>
          <cell r="B107" t="str">
            <v>CPR115-38-05</v>
          </cell>
          <cell r="C107" t="str">
            <v>2427 LAKE SHORE BLVD WEST-AMOS WAITES PK</v>
          </cell>
          <cell r="M107">
            <v>496195</v>
          </cell>
          <cell r="N107">
            <v>0</v>
          </cell>
          <cell r="O107">
            <v>0</v>
          </cell>
          <cell r="P107">
            <v>0</v>
          </cell>
          <cell r="Q107">
            <v>0</v>
          </cell>
        </row>
        <row r="108">
          <cell r="A108" t="str">
            <v>XR2210</v>
          </cell>
          <cell r="B108" t="str">
            <v>CPR115-38-01</v>
          </cell>
          <cell r="C108" t="str">
            <v>PARKLAND ACQUSITION FY2008</v>
          </cell>
          <cell r="M108">
            <v>200000</v>
          </cell>
          <cell r="N108">
            <v>0</v>
          </cell>
          <cell r="O108">
            <v>0</v>
          </cell>
          <cell r="P108">
            <v>0</v>
          </cell>
          <cell r="Q108">
            <v>0</v>
          </cell>
        </row>
        <row r="109">
          <cell r="A109" t="str">
            <v>XR2209  PARKLAND ACQ-SOUTH DIST LOCAL DEV</v>
          </cell>
          <cell r="E109">
            <v>7721864.7000000002</v>
          </cell>
          <cell r="F109">
            <v>0</v>
          </cell>
          <cell r="G109">
            <v>778089.37</v>
          </cell>
          <cell r="H109">
            <v>0</v>
          </cell>
          <cell r="I109">
            <v>0</v>
          </cell>
          <cell r="J109">
            <v>8499954.0700000003</v>
          </cell>
          <cell r="K109">
            <v>44083.33</v>
          </cell>
          <cell r="L109" t="str">
            <v>XR2209</v>
          </cell>
          <cell r="M109">
            <v>1593000</v>
          </cell>
          <cell r="N109">
            <v>0</v>
          </cell>
          <cell r="O109">
            <v>0</v>
          </cell>
          <cell r="P109">
            <v>0</v>
          </cell>
          <cell r="Q109">
            <v>0</v>
          </cell>
          <cell r="R109">
            <v>0</v>
          </cell>
          <cell r="S109">
            <v>0</v>
          </cell>
          <cell r="T109">
            <v>6906954.0700000003</v>
          </cell>
          <cell r="X109">
            <v>0</v>
          </cell>
          <cell r="Y109">
            <v>6906954.0700000003</v>
          </cell>
          <cell r="Z109">
            <v>8455870.7400000002</v>
          </cell>
          <cell r="AA109">
            <v>6906954.0700000003</v>
          </cell>
        </row>
        <row r="110">
          <cell r="A110" t="str">
            <v>XR2209</v>
          </cell>
          <cell r="B110" t="str">
            <v>CPR117-36-13</v>
          </cell>
          <cell r="C110" t="str">
            <v>CP PS LEAD - PHASE 2 (TBP T74)</v>
          </cell>
          <cell r="M110">
            <v>750000</v>
          </cell>
          <cell r="N110">
            <v>0</v>
          </cell>
          <cell r="O110">
            <v>0</v>
          </cell>
          <cell r="P110">
            <v>0</v>
          </cell>
          <cell r="Q110">
            <v>0</v>
          </cell>
        </row>
        <row r="111">
          <cell r="A111" t="str">
            <v>XR2209</v>
          </cell>
          <cell r="B111" t="str">
            <v>CPR117-38-07</v>
          </cell>
          <cell r="C111" t="str">
            <v>WYCHWOOD COMMUNITY PARK</v>
          </cell>
          <cell r="M111">
            <v>529000</v>
          </cell>
          <cell r="N111">
            <v>0</v>
          </cell>
          <cell r="O111">
            <v>0</v>
          </cell>
          <cell r="P111">
            <v>0</v>
          </cell>
          <cell r="Q111">
            <v>0</v>
          </cell>
        </row>
        <row r="112">
          <cell r="A112" t="str">
            <v>XR2209</v>
          </cell>
          <cell r="B112" t="str">
            <v>CPR117-36-18</v>
          </cell>
          <cell r="C112" t="str">
            <v>VICTORIA MEMORIAL PARK RESTORATION</v>
          </cell>
          <cell r="M112">
            <v>199000</v>
          </cell>
          <cell r="N112">
            <v>0</v>
          </cell>
          <cell r="O112">
            <v>0</v>
          </cell>
          <cell r="P112">
            <v>0</v>
          </cell>
          <cell r="Q112">
            <v>0</v>
          </cell>
        </row>
        <row r="113">
          <cell r="A113" t="str">
            <v>XR2209</v>
          </cell>
          <cell r="B113" t="str">
            <v>CPR124-38-05</v>
          </cell>
          <cell r="C113" t="str">
            <v>LOWER DON ENVIRON RESTORATION &amp; ACCESS 0</v>
          </cell>
          <cell r="M113">
            <v>115000</v>
          </cell>
          <cell r="N113">
            <v>0</v>
          </cell>
          <cell r="O113">
            <v>0</v>
          </cell>
          <cell r="P113">
            <v>0</v>
          </cell>
          <cell r="Q113">
            <v>0</v>
          </cell>
        </row>
        <row r="114">
          <cell r="A114" t="str">
            <v>XR2208  PARKLAND ACQ-SOUTH DIST LOCAL LAND</v>
          </cell>
          <cell r="E114">
            <v>8154885.4000000004</v>
          </cell>
          <cell r="F114">
            <v>0</v>
          </cell>
          <cell r="G114">
            <v>778089.43</v>
          </cell>
          <cell r="H114">
            <v>0</v>
          </cell>
          <cell r="I114">
            <v>0</v>
          </cell>
          <cell r="J114">
            <v>8932974.8300000001</v>
          </cell>
          <cell r="K114">
            <v>0</v>
          </cell>
          <cell r="L114" t="str">
            <v>XR2208</v>
          </cell>
          <cell r="M114">
            <v>0</v>
          </cell>
          <cell r="N114">
            <v>0</v>
          </cell>
          <cell r="O114">
            <v>0</v>
          </cell>
          <cell r="P114">
            <v>0</v>
          </cell>
          <cell r="Q114">
            <v>0</v>
          </cell>
          <cell r="R114">
            <v>0</v>
          </cell>
          <cell r="S114">
            <v>0</v>
          </cell>
          <cell r="T114">
            <v>8932974.8300000001</v>
          </cell>
          <cell r="X114">
            <v>0</v>
          </cell>
          <cell r="Y114">
            <v>8932974.8300000001</v>
          </cell>
          <cell r="Z114">
            <v>8932974.8300000001</v>
          </cell>
          <cell r="AA114">
            <v>8932974.8300000001</v>
          </cell>
        </row>
        <row r="115">
          <cell r="A115" t="str">
            <v>XR2207  PARKLAND ACQ-NORTH DIST LOC DEV</v>
          </cell>
          <cell r="E115">
            <v>2889243.31</v>
          </cell>
          <cell r="F115">
            <v>0</v>
          </cell>
          <cell r="G115">
            <v>241615.41</v>
          </cell>
          <cell r="H115">
            <v>0</v>
          </cell>
          <cell r="I115">
            <v>0</v>
          </cell>
          <cell r="J115">
            <v>3130858.72</v>
          </cell>
          <cell r="K115">
            <v>57903.39</v>
          </cell>
          <cell r="L115" t="str">
            <v>XR2207</v>
          </cell>
          <cell r="M115">
            <v>1036000</v>
          </cell>
          <cell r="N115">
            <v>400000</v>
          </cell>
          <cell r="O115">
            <v>0</v>
          </cell>
          <cell r="P115">
            <v>0</v>
          </cell>
          <cell r="Q115">
            <v>0</v>
          </cell>
          <cell r="R115">
            <v>0</v>
          </cell>
          <cell r="S115">
            <v>0</v>
          </cell>
          <cell r="T115">
            <v>1694858.7200000002</v>
          </cell>
          <cell r="X115">
            <v>0</v>
          </cell>
          <cell r="Y115">
            <v>1694858.7200000002</v>
          </cell>
          <cell r="Z115">
            <v>3072955.33</v>
          </cell>
          <cell r="AA115">
            <v>1694858.7200000002</v>
          </cell>
        </row>
        <row r="116">
          <cell r="A116" t="str">
            <v>XR2207</v>
          </cell>
          <cell r="B116" t="str">
            <v>CPR123-36-02</v>
          </cell>
          <cell r="C116" t="str">
            <v>JENNER JEAN-MARIE CC-ADD ADDITION &amp; NEW</v>
          </cell>
          <cell r="M116">
            <v>500000</v>
          </cell>
          <cell r="N116">
            <v>0</v>
          </cell>
          <cell r="O116">
            <v>0</v>
          </cell>
          <cell r="P116">
            <v>0</v>
          </cell>
          <cell r="Q116">
            <v>0</v>
          </cell>
        </row>
        <row r="117">
          <cell r="A117" t="str">
            <v>XR2207</v>
          </cell>
          <cell r="B117" t="str">
            <v>CPR117-38-13</v>
          </cell>
          <cell r="C117" t="str">
            <v>J.T. WATSON PK- REDEVELOPMENT OF ENTIRE</v>
          </cell>
          <cell r="M117">
            <v>35000</v>
          </cell>
          <cell r="N117">
            <v>400000</v>
          </cell>
          <cell r="O117">
            <v>0</v>
          </cell>
          <cell r="P117">
            <v>0</v>
          </cell>
          <cell r="Q117">
            <v>0</v>
          </cell>
        </row>
        <row r="118">
          <cell r="A118" t="str">
            <v>XR2207</v>
          </cell>
          <cell r="B118" t="str">
            <v>CPR119-37-06</v>
          </cell>
          <cell r="C118" t="str">
            <v>ANCASTER PARK-BUILD NEW WATERPLAY</v>
          </cell>
          <cell r="M118">
            <v>398000</v>
          </cell>
          <cell r="N118">
            <v>0</v>
          </cell>
          <cell r="O118">
            <v>0</v>
          </cell>
          <cell r="P118">
            <v>0</v>
          </cell>
          <cell r="Q118">
            <v>0</v>
          </cell>
        </row>
        <row r="119">
          <cell r="A119" t="str">
            <v>XR2207</v>
          </cell>
          <cell r="B119" t="str">
            <v>CPR116-37-05</v>
          </cell>
          <cell r="C119" t="str">
            <v>FLEMINGDON PARK-SPORTS FIELD IMPROVEMENT</v>
          </cell>
          <cell r="M119">
            <v>79000</v>
          </cell>
          <cell r="N119">
            <v>0</v>
          </cell>
          <cell r="O119">
            <v>0</v>
          </cell>
          <cell r="P119">
            <v>0</v>
          </cell>
          <cell r="Q119">
            <v>0</v>
          </cell>
        </row>
        <row r="120">
          <cell r="A120" t="str">
            <v>XR2207</v>
          </cell>
          <cell r="B120" t="str">
            <v>CPR116-37-08</v>
          </cell>
          <cell r="C120" t="str">
            <v>GRANDRAVINE BOCCE COURTS</v>
          </cell>
          <cell r="M120">
            <v>24000</v>
          </cell>
          <cell r="N120">
            <v>0</v>
          </cell>
          <cell r="O120">
            <v>0</v>
          </cell>
          <cell r="P120">
            <v>0</v>
          </cell>
          <cell r="Q120">
            <v>0</v>
          </cell>
        </row>
        <row r="121">
          <cell r="A121" t="str">
            <v>XR2206  PARKLAND ACQ-NORTH DIST LOCAL LAND</v>
          </cell>
          <cell r="E121">
            <v>2744955.24</v>
          </cell>
          <cell r="F121">
            <v>0</v>
          </cell>
          <cell r="G121">
            <v>241615.41</v>
          </cell>
          <cell r="H121">
            <v>0</v>
          </cell>
          <cell r="I121">
            <v>0</v>
          </cell>
          <cell r="J121">
            <v>2986570.6500000004</v>
          </cell>
          <cell r="K121">
            <v>0</v>
          </cell>
          <cell r="L121" t="str">
            <v>XR2206</v>
          </cell>
          <cell r="M121">
            <v>0</v>
          </cell>
          <cell r="N121">
            <v>0</v>
          </cell>
          <cell r="O121">
            <v>0</v>
          </cell>
          <cell r="P121">
            <v>0</v>
          </cell>
          <cell r="Q121">
            <v>0</v>
          </cell>
          <cell r="R121">
            <v>0</v>
          </cell>
          <cell r="S121">
            <v>0</v>
          </cell>
          <cell r="T121">
            <v>2986570.6500000004</v>
          </cell>
          <cell r="X121">
            <v>0</v>
          </cell>
          <cell r="Y121">
            <v>2986570.6500000004</v>
          </cell>
          <cell r="Z121">
            <v>2986570.6500000004</v>
          </cell>
          <cell r="AA121">
            <v>2986570.6500000004</v>
          </cell>
        </row>
        <row r="122">
          <cell r="A122" t="str">
            <v>XR2205  PARKLAND ACQ-EAST DIST LOCAL DEV</v>
          </cell>
          <cell r="E122">
            <v>1211711.32</v>
          </cell>
          <cell r="F122">
            <v>0</v>
          </cell>
          <cell r="G122">
            <v>67131.25</v>
          </cell>
          <cell r="H122">
            <v>0</v>
          </cell>
          <cell r="I122">
            <v>0</v>
          </cell>
          <cell r="J122">
            <v>1278842.57</v>
          </cell>
          <cell r="K122">
            <v>0</v>
          </cell>
          <cell r="L122" t="str">
            <v>XR2205</v>
          </cell>
          <cell r="M122">
            <v>479000</v>
          </cell>
          <cell r="N122">
            <v>0</v>
          </cell>
          <cell r="O122">
            <v>0</v>
          </cell>
          <cell r="P122">
            <v>0</v>
          </cell>
          <cell r="Q122">
            <v>0</v>
          </cell>
          <cell r="R122">
            <v>0</v>
          </cell>
          <cell r="S122">
            <v>0</v>
          </cell>
          <cell r="T122">
            <v>799842.57000000007</v>
          </cell>
          <cell r="X122">
            <v>0</v>
          </cell>
          <cell r="Y122">
            <v>799842.57000000007</v>
          </cell>
          <cell r="Z122">
            <v>1278842.57</v>
          </cell>
          <cell r="AA122">
            <v>799842.57000000007</v>
          </cell>
        </row>
        <row r="123">
          <cell r="A123" t="str">
            <v>XR2205</v>
          </cell>
          <cell r="B123" t="str">
            <v>CPR119-38-05</v>
          </cell>
          <cell r="C123" t="str">
            <v>EASTVIEW PARK SPLASH PAD</v>
          </cell>
          <cell r="M123">
            <v>280000</v>
          </cell>
          <cell r="N123">
            <v>0</v>
          </cell>
          <cell r="O123">
            <v>0</v>
          </cell>
          <cell r="P123">
            <v>0</v>
          </cell>
          <cell r="Q123">
            <v>0</v>
          </cell>
        </row>
        <row r="124">
          <cell r="A124" t="str">
            <v>XR2205</v>
          </cell>
          <cell r="B124" t="str">
            <v>CPR116-37-03</v>
          </cell>
          <cell r="C124" t="str">
            <v>TAM HEATHER TENNIS DOME</v>
          </cell>
          <cell r="M124">
            <v>150000</v>
          </cell>
          <cell r="N124">
            <v>0</v>
          </cell>
          <cell r="O124">
            <v>0</v>
          </cell>
          <cell r="P124">
            <v>0</v>
          </cell>
          <cell r="Q124">
            <v>0</v>
          </cell>
        </row>
        <row r="125">
          <cell r="A125" t="str">
            <v>XR2205</v>
          </cell>
          <cell r="B125" t="str">
            <v>CPR123-38-04</v>
          </cell>
          <cell r="C125" t="str">
            <v>PORT UNION FITNESS CENTRE-REPLACE FITNES</v>
          </cell>
          <cell r="M125">
            <v>49000</v>
          </cell>
          <cell r="N125">
            <v>0</v>
          </cell>
          <cell r="O125">
            <v>0</v>
          </cell>
          <cell r="P125">
            <v>0</v>
          </cell>
          <cell r="Q125">
            <v>0</v>
          </cell>
        </row>
        <row r="126">
          <cell r="A126" t="str">
            <v>XR2204  PARKLAND ACQ-EAST DIST LOCAL LAND</v>
          </cell>
          <cell r="E126">
            <v>1025837.25</v>
          </cell>
          <cell r="F126">
            <v>0</v>
          </cell>
          <cell r="G126">
            <v>67131.25</v>
          </cell>
          <cell r="H126">
            <v>0</v>
          </cell>
          <cell r="I126">
            <v>0</v>
          </cell>
          <cell r="J126">
            <v>1092968.5</v>
          </cell>
          <cell r="K126">
            <v>23098.17</v>
          </cell>
          <cell r="L126" t="str">
            <v>XR2204</v>
          </cell>
          <cell r="M126">
            <v>526000</v>
          </cell>
          <cell r="N126">
            <v>0</v>
          </cell>
          <cell r="O126">
            <v>0</v>
          </cell>
          <cell r="P126">
            <v>0</v>
          </cell>
          <cell r="Q126">
            <v>0</v>
          </cell>
          <cell r="R126">
            <v>0</v>
          </cell>
          <cell r="S126">
            <v>0</v>
          </cell>
          <cell r="T126">
            <v>566968.5</v>
          </cell>
          <cell r="X126">
            <v>0</v>
          </cell>
          <cell r="Y126">
            <v>566968.5</v>
          </cell>
          <cell r="Z126">
            <v>1069870.33</v>
          </cell>
          <cell r="AA126">
            <v>566968.5</v>
          </cell>
        </row>
        <row r="127">
          <cell r="A127" t="str">
            <v>XR2204</v>
          </cell>
          <cell r="B127" t="str">
            <v>CPR116-37-05</v>
          </cell>
          <cell r="C127" t="str">
            <v>FLEMINGDON PARK-SPORTS FIELD IMPROVEMENT</v>
          </cell>
          <cell r="M127">
            <v>526000</v>
          </cell>
          <cell r="N127">
            <v>0</v>
          </cell>
          <cell r="O127">
            <v>0</v>
          </cell>
          <cell r="P127">
            <v>0</v>
          </cell>
          <cell r="Q127">
            <v>0</v>
          </cell>
        </row>
        <row r="128">
          <cell r="A128" t="str">
            <v>XR2203  PARKLAND ACQ-WEST DIST LOCAL DEV</v>
          </cell>
          <cell r="E128">
            <v>1643974.26</v>
          </cell>
          <cell r="F128">
            <v>0</v>
          </cell>
          <cell r="G128">
            <v>317998.06</v>
          </cell>
          <cell r="H128">
            <v>0</v>
          </cell>
          <cell r="I128">
            <v>0</v>
          </cell>
          <cell r="J128">
            <v>1961972.32</v>
          </cell>
          <cell r="K128">
            <v>9130.3799999999992</v>
          </cell>
          <cell r="L128" t="str">
            <v>XR2203</v>
          </cell>
          <cell r="M128">
            <v>225000</v>
          </cell>
          <cell r="N128">
            <v>0</v>
          </cell>
          <cell r="O128">
            <v>0</v>
          </cell>
          <cell r="P128">
            <v>0</v>
          </cell>
          <cell r="Q128">
            <v>0</v>
          </cell>
          <cell r="R128">
            <v>0</v>
          </cell>
          <cell r="S128">
            <v>0</v>
          </cell>
          <cell r="T128">
            <v>1736972.32</v>
          </cell>
          <cell r="X128">
            <v>0</v>
          </cell>
          <cell r="Y128">
            <v>1736972.32</v>
          </cell>
          <cell r="Z128">
            <v>1952841.9400000002</v>
          </cell>
          <cell r="AA128">
            <v>1736972.32</v>
          </cell>
        </row>
        <row r="129">
          <cell r="A129" t="str">
            <v>XR2203</v>
          </cell>
          <cell r="B129" t="str">
            <v>CPR116-38-02</v>
          </cell>
          <cell r="C129" t="str">
            <v>SPORTS FIELDS FY2008 (CGI)</v>
          </cell>
          <cell r="M129">
            <v>200000</v>
          </cell>
          <cell r="N129">
            <v>0</v>
          </cell>
          <cell r="O129">
            <v>0</v>
          </cell>
          <cell r="P129">
            <v>0</v>
          </cell>
          <cell r="Q129">
            <v>0</v>
          </cell>
        </row>
        <row r="130">
          <cell r="A130" t="str">
            <v>XR2203</v>
          </cell>
          <cell r="B130" t="str">
            <v>CPR119-37-01</v>
          </cell>
          <cell r="C130" t="str">
            <v>PLAY AREA ENHANCEMENTS FY2007</v>
          </cell>
          <cell r="M130">
            <v>25000</v>
          </cell>
          <cell r="N130">
            <v>0</v>
          </cell>
          <cell r="O130">
            <v>0</v>
          </cell>
          <cell r="P130">
            <v>0</v>
          </cell>
          <cell r="Q130">
            <v>0</v>
          </cell>
        </row>
        <row r="131">
          <cell r="A131" t="str">
            <v>XR2202  PARKLAND ACQ-WEST DIST LOCAL LAND</v>
          </cell>
          <cell r="E131">
            <v>1264641.6599999999</v>
          </cell>
          <cell r="F131">
            <v>0</v>
          </cell>
          <cell r="G131">
            <v>317998.02</v>
          </cell>
          <cell r="H131">
            <v>0</v>
          </cell>
          <cell r="I131">
            <v>0</v>
          </cell>
          <cell r="J131">
            <v>1582639.68</v>
          </cell>
          <cell r="K131">
            <v>752179.05</v>
          </cell>
          <cell r="L131" t="str">
            <v>XR2202</v>
          </cell>
          <cell r="M131">
            <v>881000</v>
          </cell>
          <cell r="N131">
            <v>0</v>
          </cell>
          <cell r="O131">
            <v>0</v>
          </cell>
          <cell r="P131">
            <v>0</v>
          </cell>
          <cell r="Q131">
            <v>0</v>
          </cell>
          <cell r="R131">
            <v>0</v>
          </cell>
          <cell r="S131">
            <v>0</v>
          </cell>
          <cell r="T131">
            <v>701639.67999999993</v>
          </cell>
          <cell r="X131">
            <v>0</v>
          </cell>
          <cell r="Y131">
            <v>701639.67999999993</v>
          </cell>
          <cell r="Z131">
            <v>830460.62999999989</v>
          </cell>
          <cell r="AA131">
            <v>701639.67999999993</v>
          </cell>
        </row>
        <row r="132">
          <cell r="A132" t="str">
            <v>XR2202</v>
          </cell>
          <cell r="B132" t="str">
            <v>CPR115-37-02</v>
          </cell>
          <cell r="C132" t="str">
            <v>ACQUISITION OF 243 ALBERT AVE-ROSENEATH</v>
          </cell>
          <cell r="M132">
            <v>881000</v>
          </cell>
          <cell r="N132">
            <v>0</v>
          </cell>
          <cell r="O132">
            <v>0</v>
          </cell>
          <cell r="P132">
            <v>0</v>
          </cell>
          <cell r="Q132">
            <v>0</v>
          </cell>
        </row>
        <row r="133">
          <cell r="A133" t="str">
            <v>XR2201  BLOOR STREET TRANSFORMATION RESERVE FD</v>
          </cell>
          <cell r="E133">
            <v>78649.240000000005</v>
          </cell>
          <cell r="F133">
            <v>19460.16</v>
          </cell>
          <cell r="G133">
            <v>1600000</v>
          </cell>
          <cell r="H133">
            <v>0</v>
          </cell>
          <cell r="I133">
            <v>0</v>
          </cell>
          <cell r="J133">
            <v>1698109.4</v>
          </cell>
          <cell r="K133">
            <v>0</v>
          </cell>
          <cell r="L133" t="str">
            <v>XR2201</v>
          </cell>
          <cell r="M133">
            <v>0</v>
          </cell>
          <cell r="N133">
            <v>0</v>
          </cell>
          <cell r="O133">
            <v>0</v>
          </cell>
          <cell r="P133">
            <v>0</v>
          </cell>
          <cell r="Q133">
            <v>0</v>
          </cell>
          <cell r="R133">
            <v>0</v>
          </cell>
          <cell r="S133">
            <v>0</v>
          </cell>
          <cell r="T133">
            <v>1698109.4</v>
          </cell>
          <cell r="X133">
            <v>0</v>
          </cell>
          <cell r="Y133">
            <v>1698109.4</v>
          </cell>
          <cell r="Z133">
            <v>1698109.4</v>
          </cell>
          <cell r="AA133">
            <v>1698109.4</v>
          </cell>
        </row>
        <row r="134">
          <cell r="A134" t="str">
            <v>XR2107  DEVELOPMENT CHARGES RF - SHELTERS/HOUSIN</v>
          </cell>
          <cell r="E134">
            <v>6683437.29</v>
          </cell>
          <cell r="F134">
            <v>0</v>
          </cell>
          <cell r="G134">
            <v>202478.58000000002</v>
          </cell>
          <cell r="H134">
            <v>0</v>
          </cell>
          <cell r="I134">
            <v>0</v>
          </cell>
          <cell r="J134">
            <v>6885915.8700000001</v>
          </cell>
          <cell r="K134">
            <v>241064.11</v>
          </cell>
          <cell r="L134" t="str">
            <v>XR2107</v>
          </cell>
          <cell r="M134">
            <v>0</v>
          </cell>
          <cell r="N134">
            <v>0</v>
          </cell>
          <cell r="O134">
            <v>0</v>
          </cell>
          <cell r="P134">
            <v>0</v>
          </cell>
          <cell r="Q134">
            <v>0</v>
          </cell>
          <cell r="R134">
            <v>0</v>
          </cell>
          <cell r="S134">
            <v>0</v>
          </cell>
          <cell r="T134">
            <v>6885915.8700000001</v>
          </cell>
          <cell r="X134">
            <v>0</v>
          </cell>
          <cell r="Y134">
            <v>6885915.8700000001</v>
          </cell>
          <cell r="Z134">
            <v>6626649.0700000003</v>
          </cell>
          <cell r="AA134">
            <v>6626649.0700000003</v>
          </cell>
        </row>
        <row r="135">
          <cell r="A135" t="str">
            <v>XR2106  DEVELOPMENT CHARGES RF - CHILDCARE</v>
          </cell>
          <cell r="E135">
            <v>928476.22</v>
          </cell>
          <cell r="F135">
            <v>0</v>
          </cell>
          <cell r="G135">
            <v>64415.199999999997</v>
          </cell>
          <cell r="H135">
            <v>0</v>
          </cell>
          <cell r="I135">
            <v>0</v>
          </cell>
          <cell r="J135">
            <v>992891.41999999993</v>
          </cell>
          <cell r="K135">
            <v>0</v>
          </cell>
          <cell r="L135" t="str">
            <v>XR2106</v>
          </cell>
          <cell r="M135">
            <v>0</v>
          </cell>
          <cell r="N135">
            <v>0</v>
          </cell>
          <cell r="O135">
            <v>0</v>
          </cell>
          <cell r="P135">
            <v>0</v>
          </cell>
          <cell r="Q135">
            <v>0</v>
          </cell>
          <cell r="R135">
            <v>0</v>
          </cell>
          <cell r="S135">
            <v>0</v>
          </cell>
          <cell r="T135">
            <v>992891.41999999993</v>
          </cell>
          <cell r="X135">
            <v>0</v>
          </cell>
          <cell r="Y135">
            <v>992891.41999999993</v>
          </cell>
          <cell r="Z135">
            <v>988792.35</v>
          </cell>
          <cell r="AA135">
            <v>988792.35</v>
          </cell>
        </row>
        <row r="136">
          <cell r="A136" t="str">
            <v>XR2105  SOCIAL HOUSING FEDERAL RESERVE FUND</v>
          </cell>
          <cell r="E136">
            <v>28169340.989999998</v>
          </cell>
          <cell r="F136">
            <v>1546700.31</v>
          </cell>
          <cell r="G136">
            <v>0</v>
          </cell>
          <cell r="H136">
            <v>0</v>
          </cell>
          <cell r="I136">
            <v>-8732340</v>
          </cell>
          <cell r="J136">
            <v>20983701.299999997</v>
          </cell>
          <cell r="K136">
            <v>0</v>
          </cell>
          <cell r="L136" t="str">
            <v>XR2105</v>
          </cell>
          <cell r="M136">
            <v>0</v>
          </cell>
          <cell r="N136">
            <v>0</v>
          </cell>
          <cell r="O136">
            <v>0</v>
          </cell>
          <cell r="P136">
            <v>0</v>
          </cell>
          <cell r="Q136">
            <v>0</v>
          </cell>
          <cell r="R136">
            <v>0</v>
          </cell>
          <cell r="S136">
            <v>0</v>
          </cell>
          <cell r="T136">
            <v>20983701.299999997</v>
          </cell>
          <cell r="X136">
            <v>0</v>
          </cell>
          <cell r="Y136">
            <v>20983701.299999997</v>
          </cell>
          <cell r="Z136">
            <v>23124841.299999997</v>
          </cell>
          <cell r="AA136">
            <v>20983701.299999997</v>
          </cell>
        </row>
        <row r="137">
          <cell r="A137" t="str">
            <v>XR2104  KIDS AT COMPU SCHOLARSHIP PROJ RES FUND</v>
          </cell>
          <cell r="E137">
            <v>8262009.7800000003</v>
          </cell>
          <cell r="F137">
            <v>466671.98</v>
          </cell>
          <cell r="G137">
            <v>0</v>
          </cell>
          <cell r="H137">
            <v>0</v>
          </cell>
          <cell r="I137">
            <v>-3500000</v>
          </cell>
          <cell r="J137">
            <v>5228681.76</v>
          </cell>
          <cell r="K137">
            <v>0</v>
          </cell>
          <cell r="L137" t="str">
            <v>XR2104</v>
          </cell>
          <cell r="M137">
            <v>0</v>
          </cell>
          <cell r="N137">
            <v>0</v>
          </cell>
          <cell r="O137">
            <v>0</v>
          </cell>
          <cell r="P137">
            <v>0</v>
          </cell>
          <cell r="Q137">
            <v>0</v>
          </cell>
          <cell r="R137">
            <v>0</v>
          </cell>
          <cell r="S137">
            <v>0</v>
          </cell>
          <cell r="T137">
            <v>5228681.76</v>
          </cell>
          <cell r="X137">
            <v>0</v>
          </cell>
          <cell r="Y137">
            <v>5228681.76</v>
          </cell>
          <cell r="Z137">
            <v>7312932.9699999997</v>
          </cell>
          <cell r="AA137">
            <v>5228681.76</v>
          </cell>
        </row>
        <row r="138">
          <cell r="A138" t="str">
            <v>XR2103  HOMES FOR THE AGED</v>
          </cell>
          <cell r="E138">
            <v>22929572.999999996</v>
          </cell>
          <cell r="F138">
            <v>1242584.82</v>
          </cell>
          <cell r="G138">
            <v>1652868</v>
          </cell>
          <cell r="H138">
            <v>0</v>
          </cell>
          <cell r="I138">
            <v>0</v>
          </cell>
          <cell r="J138">
            <v>25825025.819999997</v>
          </cell>
          <cell r="K138">
            <v>7856775.9199999999</v>
          </cell>
          <cell r="L138" t="str">
            <v>XR2103</v>
          </cell>
          <cell r="M138">
            <v>0</v>
          </cell>
          <cell r="N138">
            <v>0</v>
          </cell>
          <cell r="O138">
            <v>0</v>
          </cell>
          <cell r="P138">
            <v>0</v>
          </cell>
          <cell r="Q138">
            <v>0</v>
          </cell>
          <cell r="R138">
            <v>0</v>
          </cell>
          <cell r="S138">
            <v>0</v>
          </cell>
          <cell r="T138">
            <v>25825025.819999997</v>
          </cell>
          <cell r="X138">
            <v>0</v>
          </cell>
          <cell r="Y138">
            <v>25825025.819999997</v>
          </cell>
          <cell r="Z138">
            <v>17969514.969999999</v>
          </cell>
          <cell r="AA138">
            <v>17969514.969999999</v>
          </cell>
        </row>
        <row r="139">
          <cell r="A139" t="str">
            <v>XR2102  NATIONAL CHILD BENEFIT SUPPLEMENT</v>
          </cell>
          <cell r="E139">
            <v>9459924.290000001</v>
          </cell>
          <cell r="F139">
            <v>537206.81000000006</v>
          </cell>
          <cell r="G139">
            <v>0</v>
          </cell>
          <cell r="H139">
            <v>0</v>
          </cell>
          <cell r="I139">
            <v>-6150000</v>
          </cell>
          <cell r="J139">
            <v>3847131.1000000015</v>
          </cell>
          <cell r="K139">
            <v>0</v>
          </cell>
          <cell r="L139" t="str">
            <v>XR2102</v>
          </cell>
          <cell r="M139">
            <v>0</v>
          </cell>
          <cell r="N139">
            <v>0</v>
          </cell>
          <cell r="O139">
            <v>0</v>
          </cell>
          <cell r="P139">
            <v>0</v>
          </cell>
          <cell r="Q139">
            <v>0</v>
          </cell>
          <cell r="R139">
            <v>0</v>
          </cell>
          <cell r="S139">
            <v>0</v>
          </cell>
          <cell r="T139">
            <v>3847131.1000000015</v>
          </cell>
          <cell r="X139">
            <v>0</v>
          </cell>
          <cell r="Y139">
            <v>3847131.1000000015</v>
          </cell>
          <cell r="Z139">
            <v>5817404.1000000015</v>
          </cell>
          <cell r="AA139">
            <v>3847131.1000000015</v>
          </cell>
        </row>
        <row r="140">
          <cell r="A140" t="str">
            <v>XR2101  ONTARIO WORKS</v>
          </cell>
          <cell r="E140">
            <v>2149082.06</v>
          </cell>
          <cell r="F140">
            <v>133755.68</v>
          </cell>
          <cell r="G140">
            <v>0</v>
          </cell>
          <cell r="H140">
            <v>0</v>
          </cell>
          <cell r="I140">
            <v>-2144400</v>
          </cell>
          <cell r="J140">
            <v>138437.74000000022</v>
          </cell>
          <cell r="K140">
            <v>0</v>
          </cell>
          <cell r="L140" t="str">
            <v>XR2101</v>
          </cell>
          <cell r="M140">
            <v>0</v>
          </cell>
          <cell r="N140">
            <v>0</v>
          </cell>
          <cell r="O140">
            <v>0</v>
          </cell>
          <cell r="P140">
            <v>0</v>
          </cell>
          <cell r="Q140">
            <v>0</v>
          </cell>
          <cell r="R140">
            <v>0</v>
          </cell>
          <cell r="S140">
            <v>0</v>
          </cell>
          <cell r="T140">
            <v>138437.74000000022</v>
          </cell>
          <cell r="X140">
            <v>0</v>
          </cell>
          <cell r="Y140">
            <v>138437.74000000022</v>
          </cell>
          <cell r="Z140">
            <v>1388232.3400000003</v>
          </cell>
          <cell r="AA140">
            <v>138437.74000000022</v>
          </cell>
        </row>
        <row r="141">
          <cell r="A141" t="str">
            <v>XR2057  EAST OF BAY PARKS IMPROVEMENTS R F</v>
          </cell>
          <cell r="E141">
            <v>1004176.12</v>
          </cell>
          <cell r="F141">
            <v>55598.41</v>
          </cell>
          <cell r="G141">
            <v>0</v>
          </cell>
          <cell r="H141">
            <v>0</v>
          </cell>
          <cell r="I141">
            <v>0</v>
          </cell>
          <cell r="J141">
            <v>1059774.53</v>
          </cell>
          <cell r="K141">
            <v>0</v>
          </cell>
          <cell r="L141" t="str">
            <v>XR2057</v>
          </cell>
          <cell r="M141">
            <v>0</v>
          </cell>
          <cell r="N141">
            <v>0</v>
          </cell>
          <cell r="O141">
            <v>0</v>
          </cell>
          <cell r="P141">
            <v>0</v>
          </cell>
          <cell r="Q141">
            <v>0</v>
          </cell>
          <cell r="R141">
            <v>0</v>
          </cell>
          <cell r="S141">
            <v>0</v>
          </cell>
          <cell r="T141">
            <v>1059774.53</v>
          </cell>
          <cell r="X141">
            <v>0</v>
          </cell>
          <cell r="Y141">
            <v>1059774.53</v>
          </cell>
          <cell r="Z141">
            <v>1059774.53</v>
          </cell>
          <cell r="AA141">
            <v>1059774.53</v>
          </cell>
        </row>
        <row r="142">
          <cell r="A142" t="str">
            <v>XR2056  PARKLAND ACQUISITION-EAST YORK CITY DEVE</v>
          </cell>
          <cell r="E142">
            <v>13542.9</v>
          </cell>
          <cell r="F142">
            <v>0</v>
          </cell>
          <cell r="G142">
            <v>0</v>
          </cell>
          <cell r="H142">
            <v>0</v>
          </cell>
          <cell r="I142">
            <v>0</v>
          </cell>
          <cell r="J142">
            <v>13542.9</v>
          </cell>
          <cell r="K142">
            <v>0</v>
          </cell>
          <cell r="L142" t="str">
            <v>XR2056</v>
          </cell>
          <cell r="M142">
            <v>0</v>
          </cell>
          <cell r="N142">
            <v>0</v>
          </cell>
          <cell r="O142">
            <v>0</v>
          </cell>
          <cell r="P142">
            <v>0</v>
          </cell>
          <cell r="Q142">
            <v>0</v>
          </cell>
          <cell r="R142">
            <v>0</v>
          </cell>
          <cell r="S142">
            <v>0</v>
          </cell>
          <cell r="T142">
            <v>13542.9</v>
          </cell>
          <cell r="X142">
            <v>0</v>
          </cell>
          <cell r="Y142">
            <v>13542.9</v>
          </cell>
          <cell r="Z142">
            <v>13542.9</v>
          </cell>
          <cell r="AA142">
            <v>13542.9</v>
          </cell>
        </row>
        <row r="143">
          <cell r="A143" t="str">
            <v>XR2055  PARKLAND ACQUISITION-EAST YORK CITY LAND</v>
          </cell>
          <cell r="E143">
            <v>371689.16</v>
          </cell>
          <cell r="F143">
            <v>0</v>
          </cell>
          <cell r="G143">
            <v>0</v>
          </cell>
          <cell r="H143">
            <v>0</v>
          </cell>
          <cell r="I143">
            <v>0</v>
          </cell>
          <cell r="J143">
            <v>371689.16</v>
          </cell>
          <cell r="K143">
            <v>0</v>
          </cell>
          <cell r="L143" t="str">
            <v>XR2055</v>
          </cell>
          <cell r="M143">
            <v>0</v>
          </cell>
          <cell r="N143">
            <v>0</v>
          </cell>
          <cell r="O143">
            <v>0</v>
          </cell>
          <cell r="P143">
            <v>0</v>
          </cell>
          <cell r="Q143">
            <v>0</v>
          </cell>
          <cell r="R143">
            <v>0</v>
          </cell>
          <cell r="S143">
            <v>0</v>
          </cell>
          <cell r="T143">
            <v>371689.16</v>
          </cell>
          <cell r="X143">
            <v>0</v>
          </cell>
          <cell r="Y143">
            <v>371689.16</v>
          </cell>
          <cell r="Z143">
            <v>371689.16</v>
          </cell>
          <cell r="AA143">
            <v>371689.16</v>
          </cell>
        </row>
        <row r="144">
          <cell r="A144" t="str">
            <v>XR2054  PARKLAND ACQUISITION-TORONTO LOCAL DEV</v>
          </cell>
          <cell r="E144">
            <v>864643.23</v>
          </cell>
          <cell r="F144">
            <v>0</v>
          </cell>
          <cell r="G144">
            <v>0</v>
          </cell>
          <cell r="H144">
            <v>0</v>
          </cell>
          <cell r="I144">
            <v>0</v>
          </cell>
          <cell r="J144">
            <v>864643.23</v>
          </cell>
          <cell r="K144">
            <v>219394.9</v>
          </cell>
          <cell r="L144" t="str">
            <v>XR2054</v>
          </cell>
          <cell r="M144">
            <v>352000</v>
          </cell>
          <cell r="N144">
            <v>250000</v>
          </cell>
          <cell r="O144">
            <v>0</v>
          </cell>
          <cell r="P144">
            <v>0</v>
          </cell>
          <cell r="Q144">
            <v>0</v>
          </cell>
          <cell r="R144">
            <v>0</v>
          </cell>
          <cell r="S144">
            <v>0</v>
          </cell>
          <cell r="T144">
            <v>262643.23</v>
          </cell>
          <cell r="X144">
            <v>0</v>
          </cell>
          <cell r="Y144">
            <v>262643.23</v>
          </cell>
          <cell r="Z144">
            <v>645248.32999999996</v>
          </cell>
          <cell r="AA144">
            <v>262643.23</v>
          </cell>
        </row>
        <row r="145">
          <cell r="A145" t="str">
            <v>XR2054</v>
          </cell>
          <cell r="B145" t="str">
            <v>CPR106-6</v>
          </cell>
          <cell r="C145" t="str">
            <v>LORD DUFFERIN SWIMMING POOL</v>
          </cell>
          <cell r="M145">
            <v>0</v>
          </cell>
          <cell r="N145">
            <v>250000</v>
          </cell>
          <cell r="O145">
            <v>0</v>
          </cell>
          <cell r="P145">
            <v>0</v>
          </cell>
          <cell r="Q145">
            <v>0</v>
          </cell>
        </row>
        <row r="146">
          <cell r="A146" t="str">
            <v>XR2054</v>
          </cell>
          <cell r="B146" t="str">
            <v>CPR116-36-08</v>
          </cell>
          <cell r="C146" t="str">
            <v>J.J. PICCININNI - CONVERT BOCCE TO FITNE</v>
          </cell>
          <cell r="M146">
            <v>151000</v>
          </cell>
          <cell r="N146">
            <v>0</v>
          </cell>
          <cell r="O146">
            <v>0</v>
          </cell>
          <cell r="P146">
            <v>0</v>
          </cell>
          <cell r="Q146">
            <v>0</v>
          </cell>
        </row>
        <row r="147">
          <cell r="A147" t="str">
            <v>XR2054</v>
          </cell>
          <cell r="B147" t="str">
            <v>CPR117-38-08</v>
          </cell>
          <cell r="C147" t="str">
            <v>IRELAND PARK GATES AND FENCING</v>
          </cell>
          <cell r="M147">
            <v>100000</v>
          </cell>
          <cell r="N147">
            <v>0</v>
          </cell>
          <cell r="O147">
            <v>0</v>
          </cell>
          <cell r="P147">
            <v>0</v>
          </cell>
          <cell r="Q147">
            <v>0</v>
          </cell>
        </row>
        <row r="148">
          <cell r="A148" t="str">
            <v>XR2054</v>
          </cell>
          <cell r="B148" t="str">
            <v>CPR117-38-07</v>
          </cell>
          <cell r="C148" t="str">
            <v>WYCHWOOD COMMUNITY PARK</v>
          </cell>
          <cell r="M148">
            <v>71000</v>
          </cell>
          <cell r="N148">
            <v>0</v>
          </cell>
          <cell r="O148">
            <v>0</v>
          </cell>
          <cell r="P148">
            <v>0</v>
          </cell>
          <cell r="Q148">
            <v>0</v>
          </cell>
        </row>
        <row r="149">
          <cell r="A149" t="str">
            <v>XR2054</v>
          </cell>
          <cell r="B149" t="str">
            <v>CPR119-37-01</v>
          </cell>
          <cell r="C149" t="str">
            <v>PLAY AREA ENHANCEMENTS FY2007</v>
          </cell>
          <cell r="M149">
            <v>30000</v>
          </cell>
          <cell r="N149">
            <v>0</v>
          </cell>
          <cell r="O149">
            <v>0</v>
          </cell>
          <cell r="P149">
            <v>0</v>
          </cell>
          <cell r="Q149">
            <v>0</v>
          </cell>
        </row>
        <row r="150">
          <cell r="A150" t="str">
            <v>XR2053  PARKLAND ACQUISITION-TOR LOCAL LAND</v>
          </cell>
          <cell r="E150">
            <v>7824082.8600000003</v>
          </cell>
          <cell r="F150">
            <v>0</v>
          </cell>
          <cell r="G150">
            <v>0</v>
          </cell>
          <cell r="H150">
            <v>0</v>
          </cell>
          <cell r="I150">
            <v>0</v>
          </cell>
          <cell r="J150">
            <v>7824082.8600000003</v>
          </cell>
          <cell r="K150">
            <v>0</v>
          </cell>
          <cell r="L150" t="str">
            <v>XR2053</v>
          </cell>
          <cell r="M150">
            <v>6841000</v>
          </cell>
          <cell r="N150">
            <v>0</v>
          </cell>
          <cell r="O150">
            <v>0</v>
          </cell>
          <cell r="P150">
            <v>0</v>
          </cell>
          <cell r="Q150">
            <v>0</v>
          </cell>
          <cell r="R150">
            <v>0</v>
          </cell>
          <cell r="S150">
            <v>0</v>
          </cell>
          <cell r="T150">
            <v>983082.86000000034</v>
          </cell>
          <cell r="X150">
            <v>0</v>
          </cell>
          <cell r="Y150">
            <v>983082.86000000034</v>
          </cell>
          <cell r="Z150">
            <v>7824082.8600000003</v>
          </cell>
          <cell r="AA150">
            <v>983082.86000000034</v>
          </cell>
        </row>
        <row r="151">
          <cell r="A151" t="str">
            <v>XR2053</v>
          </cell>
          <cell r="B151" t="str">
            <v>CPR115-38-03</v>
          </cell>
          <cell r="C151" t="str">
            <v>WEST QUEEN WEST PARK ACQUISITION</v>
          </cell>
          <cell r="M151">
            <v>6241000</v>
          </cell>
          <cell r="N151">
            <v>0</v>
          </cell>
          <cell r="O151">
            <v>0</v>
          </cell>
          <cell r="P151">
            <v>0</v>
          </cell>
          <cell r="Q151">
            <v>0</v>
          </cell>
        </row>
        <row r="152">
          <cell r="A152" t="str">
            <v>XR2053</v>
          </cell>
          <cell r="B152" t="str">
            <v>CPR115-38-04</v>
          </cell>
          <cell r="C152" t="str">
            <v>50 St. JOSEPH STREET ACQUISITION</v>
          </cell>
          <cell r="M152">
            <v>600000</v>
          </cell>
          <cell r="N152">
            <v>0</v>
          </cell>
          <cell r="O152">
            <v>0</v>
          </cell>
          <cell r="P152">
            <v>0</v>
          </cell>
          <cell r="Q152">
            <v>0</v>
          </cell>
        </row>
        <row r="153">
          <cell r="A153" t="str">
            <v>XR2052  PARKLAND ACQUISITION-TORONTO CITY DEV</v>
          </cell>
          <cell r="E153">
            <v>1848981.65</v>
          </cell>
          <cell r="F153">
            <v>0</v>
          </cell>
          <cell r="G153">
            <v>0</v>
          </cell>
          <cell r="H153">
            <v>0</v>
          </cell>
          <cell r="I153">
            <v>0</v>
          </cell>
          <cell r="J153">
            <v>1848981.65</v>
          </cell>
          <cell r="K153">
            <v>65840.78</v>
          </cell>
          <cell r="L153" t="str">
            <v>XR2052</v>
          </cell>
          <cell r="M153">
            <v>1700000</v>
          </cell>
          <cell r="N153">
            <v>1379590</v>
          </cell>
          <cell r="O153">
            <v>0</v>
          </cell>
          <cell r="P153">
            <v>0</v>
          </cell>
          <cell r="Q153">
            <v>0</v>
          </cell>
          <cell r="R153">
            <v>0</v>
          </cell>
          <cell r="S153">
            <v>0</v>
          </cell>
          <cell r="T153">
            <v>-1230608.3500000001</v>
          </cell>
          <cell r="X153">
            <v>0</v>
          </cell>
          <cell r="Y153">
            <v>-1230608.3500000001</v>
          </cell>
          <cell r="Z153">
            <v>1783140.8699999999</v>
          </cell>
          <cell r="AA153">
            <v>-1230608.3500000001</v>
          </cell>
        </row>
        <row r="154">
          <cell r="A154" t="str">
            <v>XR2052</v>
          </cell>
          <cell r="B154" t="str">
            <v>CPR120-38-02</v>
          </cell>
          <cell r="C154" t="str">
            <v>REGENT PARK08-REPLACE LORD DUFFERIN POOL</v>
          </cell>
          <cell r="M154">
            <v>579000</v>
          </cell>
          <cell r="N154">
            <v>1379590</v>
          </cell>
          <cell r="O154">
            <v>0</v>
          </cell>
          <cell r="P154">
            <v>0</v>
          </cell>
          <cell r="Q154">
            <v>0</v>
          </cell>
        </row>
        <row r="155">
          <cell r="A155" t="str">
            <v>XR2052</v>
          </cell>
          <cell r="B155" t="str">
            <v>CPR117-36-12</v>
          </cell>
          <cell r="C155" t="str">
            <v>WYCHWOOD BARNS PHASE THREE - PARK DEVELO</v>
          </cell>
          <cell r="M155">
            <v>1121000</v>
          </cell>
          <cell r="N155">
            <v>0</v>
          </cell>
          <cell r="O155">
            <v>0</v>
          </cell>
          <cell r="P155">
            <v>0</v>
          </cell>
          <cell r="Q155">
            <v>0</v>
          </cell>
        </row>
        <row r="156">
          <cell r="A156" t="str">
            <v>XR2051  PARKLAND ACQUISITION-TORONTO CITY LAND</v>
          </cell>
          <cell r="E156">
            <v>6384197.1299999999</v>
          </cell>
          <cell r="F156">
            <v>0</v>
          </cell>
          <cell r="G156">
            <v>0</v>
          </cell>
          <cell r="H156">
            <v>0</v>
          </cell>
          <cell r="I156">
            <v>0</v>
          </cell>
          <cell r="J156">
            <v>6384197.1299999999</v>
          </cell>
          <cell r="K156">
            <v>0</v>
          </cell>
          <cell r="L156" t="str">
            <v>XR2051</v>
          </cell>
          <cell r="M156">
            <v>0</v>
          </cell>
          <cell r="N156">
            <v>0</v>
          </cell>
          <cell r="O156">
            <v>0</v>
          </cell>
          <cell r="P156">
            <v>0</v>
          </cell>
          <cell r="Q156">
            <v>0</v>
          </cell>
          <cell r="R156">
            <v>0</v>
          </cell>
          <cell r="S156">
            <v>0</v>
          </cell>
          <cell r="T156">
            <v>6384197.1299999999</v>
          </cell>
          <cell r="X156">
            <v>0</v>
          </cell>
          <cell r="Y156">
            <v>6384197.1299999999</v>
          </cell>
          <cell r="Z156">
            <v>6384197.1299999999</v>
          </cell>
          <cell r="AA156">
            <v>6384197.1299999999</v>
          </cell>
        </row>
        <row r="157">
          <cell r="A157" t="str">
            <v>XR2050  PARKLAND ACQUISITION-SCAR LOCAL DEV</v>
          </cell>
          <cell r="E157">
            <v>332799.76</v>
          </cell>
          <cell r="F157">
            <v>0</v>
          </cell>
          <cell r="G157">
            <v>0</v>
          </cell>
          <cell r="H157">
            <v>0</v>
          </cell>
          <cell r="I157">
            <v>0</v>
          </cell>
          <cell r="J157">
            <v>332799.76</v>
          </cell>
          <cell r="K157">
            <v>24041.1</v>
          </cell>
          <cell r="L157" t="str">
            <v>XR2050</v>
          </cell>
          <cell r="M157">
            <v>296000</v>
          </cell>
          <cell r="N157">
            <v>0</v>
          </cell>
          <cell r="O157">
            <v>0</v>
          </cell>
          <cell r="P157">
            <v>0</v>
          </cell>
          <cell r="Q157">
            <v>0</v>
          </cell>
          <cell r="R157">
            <v>0</v>
          </cell>
          <cell r="S157">
            <v>0</v>
          </cell>
          <cell r="T157">
            <v>36799.760000000009</v>
          </cell>
          <cell r="X157">
            <v>0</v>
          </cell>
          <cell r="Y157">
            <v>36799.760000000009</v>
          </cell>
          <cell r="Z157">
            <v>308758.66000000003</v>
          </cell>
          <cell r="AA157">
            <v>36799.760000000009</v>
          </cell>
        </row>
        <row r="158">
          <cell r="A158" t="str">
            <v>XR2050</v>
          </cell>
          <cell r="B158" t="str">
            <v>CPR119-37-03</v>
          </cell>
          <cell r="C158" t="str">
            <v>MCGREGOR PARK RC-SPLASHPAD</v>
          </cell>
          <cell r="M158">
            <v>146000</v>
          </cell>
          <cell r="N158">
            <v>0</v>
          </cell>
          <cell r="O158">
            <v>0</v>
          </cell>
          <cell r="P158">
            <v>0</v>
          </cell>
          <cell r="Q158">
            <v>0</v>
          </cell>
        </row>
        <row r="159">
          <cell r="A159" t="str">
            <v>XR2050</v>
          </cell>
          <cell r="B159" t="str">
            <v>CPR119-38-05</v>
          </cell>
          <cell r="C159" t="str">
            <v>EASTVIEW PARK SPLASH PAD</v>
          </cell>
          <cell r="M159">
            <v>73000</v>
          </cell>
          <cell r="N159">
            <v>0</v>
          </cell>
          <cell r="O159">
            <v>0</v>
          </cell>
          <cell r="P159">
            <v>0</v>
          </cell>
          <cell r="Q159">
            <v>0</v>
          </cell>
        </row>
        <row r="160">
          <cell r="A160" t="str">
            <v>XR2050</v>
          </cell>
          <cell r="B160" t="str">
            <v>CPR123-38-04</v>
          </cell>
          <cell r="C160" t="str">
            <v>PORT UNION FITNESS CENTRE-REPLACE FITNES</v>
          </cell>
          <cell r="M160">
            <v>57000</v>
          </cell>
          <cell r="N160">
            <v>0</v>
          </cell>
          <cell r="O160">
            <v>0</v>
          </cell>
          <cell r="P160">
            <v>0</v>
          </cell>
          <cell r="Q160">
            <v>0</v>
          </cell>
        </row>
        <row r="161">
          <cell r="A161" t="str">
            <v>XR2050</v>
          </cell>
          <cell r="B161" t="str">
            <v>CPR126-36-06</v>
          </cell>
          <cell r="C161" t="str">
            <v>MORNINGSIDE PARK EXPAND WASHROOMS</v>
          </cell>
          <cell r="M161">
            <v>20000</v>
          </cell>
          <cell r="N161">
            <v>0</v>
          </cell>
          <cell r="O161">
            <v>0</v>
          </cell>
          <cell r="P161">
            <v>0</v>
          </cell>
          <cell r="Q161">
            <v>0</v>
          </cell>
        </row>
        <row r="162">
          <cell r="A162" t="str">
            <v>XR2049  PARKLAND ACQUISITION-SCAR LOCAL LAND</v>
          </cell>
          <cell r="E162">
            <v>15135.02</v>
          </cell>
          <cell r="F162">
            <v>0</v>
          </cell>
          <cell r="G162">
            <v>0</v>
          </cell>
          <cell r="H162">
            <v>0</v>
          </cell>
          <cell r="I162">
            <v>0</v>
          </cell>
          <cell r="J162">
            <v>15135.02</v>
          </cell>
          <cell r="K162">
            <v>0</v>
          </cell>
          <cell r="L162" t="str">
            <v>XR2049</v>
          </cell>
          <cell r="M162">
            <v>0</v>
          </cell>
          <cell r="N162">
            <v>0</v>
          </cell>
          <cell r="O162">
            <v>0</v>
          </cell>
          <cell r="P162">
            <v>0</v>
          </cell>
          <cell r="Q162">
            <v>0</v>
          </cell>
          <cell r="R162">
            <v>0</v>
          </cell>
          <cell r="S162">
            <v>0</v>
          </cell>
          <cell r="T162">
            <v>15135.02</v>
          </cell>
          <cell r="X162">
            <v>0</v>
          </cell>
          <cell r="Y162">
            <v>15135.02</v>
          </cell>
          <cell r="Z162">
            <v>15135.02</v>
          </cell>
          <cell r="AA162">
            <v>15135.02</v>
          </cell>
        </row>
        <row r="163">
          <cell r="A163" t="str">
            <v>XR2048  PARKLAND ACQUISITION-SCAR CITY DEV</v>
          </cell>
          <cell r="E163">
            <v>66129.649999999994</v>
          </cell>
          <cell r="F163">
            <v>0</v>
          </cell>
          <cell r="G163">
            <v>0</v>
          </cell>
          <cell r="H163">
            <v>0</v>
          </cell>
          <cell r="I163">
            <v>0</v>
          </cell>
          <cell r="J163">
            <v>66129.649999999994</v>
          </cell>
          <cell r="K163">
            <v>66130</v>
          </cell>
          <cell r="L163" t="str">
            <v>XR2048</v>
          </cell>
          <cell r="M163">
            <v>291000</v>
          </cell>
          <cell r="N163">
            <v>0</v>
          </cell>
          <cell r="O163">
            <v>0</v>
          </cell>
          <cell r="P163">
            <v>0</v>
          </cell>
          <cell r="Q163">
            <v>0</v>
          </cell>
          <cell r="R163">
            <v>0</v>
          </cell>
          <cell r="S163">
            <v>0</v>
          </cell>
          <cell r="T163">
            <v>-224870.35</v>
          </cell>
          <cell r="X163">
            <v>0</v>
          </cell>
          <cell r="Y163">
            <v>-224870.35</v>
          </cell>
          <cell r="Z163">
            <v>-0.35000000000582077</v>
          </cell>
          <cell r="AA163">
            <v>-224870.35</v>
          </cell>
        </row>
        <row r="164">
          <cell r="A164" t="str">
            <v>XR2048</v>
          </cell>
          <cell r="B164" t="str">
            <v>CPR126-36-06</v>
          </cell>
          <cell r="C164" t="str">
            <v>MORNINGSIDE PARK EXPAND WASHROOMS</v>
          </cell>
          <cell r="M164">
            <v>147000</v>
          </cell>
          <cell r="N164">
            <v>0</v>
          </cell>
          <cell r="O164">
            <v>0</v>
          </cell>
          <cell r="P164">
            <v>0</v>
          </cell>
          <cell r="Q164">
            <v>0</v>
          </cell>
        </row>
        <row r="165">
          <cell r="A165" t="str">
            <v>XR2048</v>
          </cell>
          <cell r="B165" t="str">
            <v>CPR119-37-03</v>
          </cell>
          <cell r="C165" t="str">
            <v>MCGREGOR PARK RC-SPLASHPAD</v>
          </cell>
          <cell r="M165">
            <v>100000</v>
          </cell>
          <cell r="N165">
            <v>0</v>
          </cell>
          <cell r="O165">
            <v>0</v>
          </cell>
          <cell r="P165">
            <v>0</v>
          </cell>
          <cell r="Q165">
            <v>0</v>
          </cell>
        </row>
        <row r="166">
          <cell r="A166" t="str">
            <v>XR2048</v>
          </cell>
          <cell r="B166" t="str">
            <v>CPR123-38-04</v>
          </cell>
          <cell r="C166" t="str">
            <v>PORT UNION FITNESS CENTRE-REPLACE FITNES</v>
          </cell>
          <cell r="M166">
            <v>44000</v>
          </cell>
          <cell r="N166">
            <v>0</v>
          </cell>
          <cell r="O166">
            <v>0</v>
          </cell>
          <cell r="P166">
            <v>0</v>
          </cell>
          <cell r="Q166">
            <v>0</v>
          </cell>
        </row>
        <row r="167">
          <cell r="A167" t="str">
            <v>XR2047  PARKLAND ACQUISITION-SCARBOROUGH CITY LD</v>
          </cell>
          <cell r="E167">
            <v>0.49</v>
          </cell>
          <cell r="F167">
            <v>0</v>
          </cell>
          <cell r="G167">
            <v>0</v>
          </cell>
          <cell r="H167">
            <v>0</v>
          </cell>
          <cell r="I167">
            <v>0</v>
          </cell>
          <cell r="J167">
            <v>0.49</v>
          </cell>
          <cell r="K167">
            <v>0</v>
          </cell>
          <cell r="L167" t="str">
            <v>XR2047</v>
          </cell>
          <cell r="M167">
            <v>0</v>
          </cell>
          <cell r="N167">
            <v>0</v>
          </cell>
          <cell r="O167">
            <v>0</v>
          </cell>
          <cell r="P167">
            <v>0</v>
          </cell>
          <cell r="Q167">
            <v>0</v>
          </cell>
          <cell r="R167">
            <v>0</v>
          </cell>
          <cell r="S167">
            <v>0</v>
          </cell>
          <cell r="T167">
            <v>0.49</v>
          </cell>
          <cell r="X167">
            <v>0</v>
          </cell>
          <cell r="Y167">
            <v>0.49</v>
          </cell>
          <cell r="Z167">
            <v>0.49</v>
          </cell>
          <cell r="AA167">
            <v>0.49</v>
          </cell>
        </row>
        <row r="168">
          <cell r="A168" t="str">
            <v>XR2046  PARKLAND ACQUISITION-YORK LOCAL DEVE</v>
          </cell>
          <cell r="E168">
            <v>0.18</v>
          </cell>
          <cell r="F168">
            <v>0</v>
          </cell>
          <cell r="G168">
            <v>0</v>
          </cell>
          <cell r="H168">
            <v>0</v>
          </cell>
          <cell r="I168">
            <v>0</v>
          </cell>
          <cell r="J168">
            <v>0.18</v>
          </cell>
          <cell r="K168">
            <v>0</v>
          </cell>
          <cell r="L168" t="str">
            <v>XR2046</v>
          </cell>
          <cell r="M168">
            <v>0</v>
          </cell>
          <cell r="N168">
            <v>0</v>
          </cell>
          <cell r="O168">
            <v>0</v>
          </cell>
          <cell r="P168">
            <v>0</v>
          </cell>
          <cell r="Q168">
            <v>0</v>
          </cell>
          <cell r="R168">
            <v>0</v>
          </cell>
          <cell r="S168">
            <v>0</v>
          </cell>
          <cell r="T168">
            <v>0.18</v>
          </cell>
          <cell r="X168">
            <v>0</v>
          </cell>
          <cell r="Y168">
            <v>0.18</v>
          </cell>
          <cell r="Z168">
            <v>0.18</v>
          </cell>
          <cell r="AA168">
            <v>0.18</v>
          </cell>
        </row>
        <row r="169">
          <cell r="A169" t="str">
            <v>XR2045  PARKLAND ACQUISITION-YORK LOCAL LAND</v>
          </cell>
          <cell r="E169">
            <v>300038.95</v>
          </cell>
          <cell r="F169">
            <v>0</v>
          </cell>
          <cell r="G169">
            <v>0</v>
          </cell>
          <cell r="H169">
            <v>0</v>
          </cell>
          <cell r="I169">
            <v>0</v>
          </cell>
          <cell r="J169">
            <v>300038.95</v>
          </cell>
          <cell r="K169">
            <v>252718.5</v>
          </cell>
          <cell r="L169" t="str">
            <v>XR2045</v>
          </cell>
          <cell r="M169">
            <v>296000</v>
          </cell>
          <cell r="N169">
            <v>0</v>
          </cell>
          <cell r="O169">
            <v>0</v>
          </cell>
          <cell r="P169">
            <v>0</v>
          </cell>
          <cell r="Q169">
            <v>0</v>
          </cell>
          <cell r="R169">
            <v>0</v>
          </cell>
          <cell r="S169">
            <v>0</v>
          </cell>
          <cell r="T169">
            <v>4038.9500000000116</v>
          </cell>
          <cell r="X169">
            <v>0</v>
          </cell>
          <cell r="Y169">
            <v>4038.9500000000116</v>
          </cell>
          <cell r="Z169">
            <v>47320.450000000012</v>
          </cell>
          <cell r="AA169">
            <v>4038.9500000000116</v>
          </cell>
        </row>
        <row r="170">
          <cell r="A170" t="str">
            <v>XR2045</v>
          </cell>
          <cell r="B170" t="str">
            <v>CPR115-37-02</v>
          </cell>
          <cell r="C170" t="str">
            <v>ACQUISITION OF 243 ALBERT AVE-ROSENEATH</v>
          </cell>
          <cell r="M170">
            <v>296000</v>
          </cell>
          <cell r="N170">
            <v>0</v>
          </cell>
          <cell r="O170">
            <v>0</v>
          </cell>
          <cell r="P170">
            <v>0</v>
          </cell>
          <cell r="Q170">
            <v>0</v>
          </cell>
        </row>
        <row r="171">
          <cell r="A171" t="str">
            <v>XR2044  PARKLAND ACQUISITION-YORK CITY DEV</v>
          </cell>
          <cell r="E171">
            <v>22387.599999999999</v>
          </cell>
          <cell r="F171">
            <v>0</v>
          </cell>
          <cell r="G171">
            <v>0</v>
          </cell>
          <cell r="H171">
            <v>0</v>
          </cell>
          <cell r="I171">
            <v>0</v>
          </cell>
          <cell r="J171">
            <v>22387.599999999999</v>
          </cell>
          <cell r="K171">
            <v>0</v>
          </cell>
          <cell r="L171" t="str">
            <v>XR2044</v>
          </cell>
          <cell r="M171">
            <v>0</v>
          </cell>
          <cell r="N171">
            <v>0</v>
          </cell>
          <cell r="O171">
            <v>0</v>
          </cell>
          <cell r="P171">
            <v>0</v>
          </cell>
          <cell r="Q171">
            <v>0</v>
          </cell>
          <cell r="R171">
            <v>0</v>
          </cell>
          <cell r="S171">
            <v>0</v>
          </cell>
          <cell r="T171">
            <v>22387.599999999999</v>
          </cell>
          <cell r="X171">
            <v>0</v>
          </cell>
          <cell r="Y171">
            <v>22387.599999999999</v>
          </cell>
          <cell r="Z171">
            <v>22387.599999999999</v>
          </cell>
          <cell r="AA171">
            <v>22387.599999999999</v>
          </cell>
        </row>
        <row r="172">
          <cell r="A172" t="str">
            <v>XR2043  PARKLAND ACQUISITION-YORK CITY LAND</v>
          </cell>
          <cell r="E172">
            <v>290936.81</v>
          </cell>
          <cell r="F172">
            <v>0</v>
          </cell>
          <cell r="G172">
            <v>0</v>
          </cell>
          <cell r="H172">
            <v>0</v>
          </cell>
          <cell r="I172">
            <v>0</v>
          </cell>
          <cell r="J172">
            <v>290936.81</v>
          </cell>
          <cell r="K172">
            <v>0</v>
          </cell>
          <cell r="L172" t="str">
            <v>XR2043</v>
          </cell>
          <cell r="M172">
            <v>0</v>
          </cell>
          <cell r="N172">
            <v>0</v>
          </cell>
          <cell r="O172">
            <v>0</v>
          </cell>
          <cell r="P172">
            <v>0</v>
          </cell>
          <cell r="Q172">
            <v>0</v>
          </cell>
          <cell r="R172">
            <v>0</v>
          </cell>
          <cell r="S172">
            <v>0</v>
          </cell>
          <cell r="T172">
            <v>290936.81</v>
          </cell>
          <cell r="X172">
            <v>0</v>
          </cell>
          <cell r="Y172">
            <v>290936.81</v>
          </cell>
          <cell r="Z172">
            <v>290936.81</v>
          </cell>
          <cell r="AA172">
            <v>290936.81</v>
          </cell>
        </row>
        <row r="173">
          <cell r="A173" t="str">
            <v>XR2042  PARKLAND ACQUISITION-NORTH YORK LOC DEVE</v>
          </cell>
          <cell r="E173">
            <v>299005.75</v>
          </cell>
          <cell r="F173">
            <v>0</v>
          </cell>
          <cell r="G173">
            <v>0</v>
          </cell>
          <cell r="H173">
            <v>0</v>
          </cell>
          <cell r="I173">
            <v>0</v>
          </cell>
          <cell r="J173">
            <v>299005.75</v>
          </cell>
          <cell r="K173">
            <v>0</v>
          </cell>
          <cell r="L173" t="str">
            <v>XR2042</v>
          </cell>
          <cell r="M173">
            <v>111000</v>
          </cell>
          <cell r="N173">
            <v>0</v>
          </cell>
          <cell r="O173">
            <v>0</v>
          </cell>
          <cell r="P173">
            <v>0</v>
          </cell>
          <cell r="Q173">
            <v>0</v>
          </cell>
          <cell r="R173">
            <v>0</v>
          </cell>
          <cell r="S173">
            <v>0</v>
          </cell>
          <cell r="T173">
            <v>188005.75</v>
          </cell>
          <cell r="X173">
            <v>0</v>
          </cell>
          <cell r="Y173">
            <v>188005.75</v>
          </cell>
          <cell r="Z173">
            <v>299005.75</v>
          </cell>
          <cell r="AA173">
            <v>188005.75</v>
          </cell>
        </row>
        <row r="174">
          <cell r="A174" t="str">
            <v>XR2042</v>
          </cell>
          <cell r="B174" t="str">
            <v>CPR124-36-07</v>
          </cell>
          <cell r="C174" t="str">
            <v>TAYLOR CREEK PARK - WETLAND /EROSION CON</v>
          </cell>
          <cell r="M174">
            <v>96000</v>
          </cell>
          <cell r="N174">
            <v>0</v>
          </cell>
          <cell r="O174">
            <v>0</v>
          </cell>
          <cell r="P174">
            <v>0</v>
          </cell>
          <cell r="Q174">
            <v>0</v>
          </cell>
        </row>
        <row r="175">
          <cell r="A175" t="str">
            <v>XR2042</v>
          </cell>
          <cell r="B175" t="str">
            <v>CPR126-37-04</v>
          </cell>
          <cell r="C175" t="str">
            <v>EDWARDS GARDENS-REBUILD RETAINING WALL</v>
          </cell>
          <cell r="M175">
            <v>15000</v>
          </cell>
          <cell r="N175">
            <v>0</v>
          </cell>
          <cell r="O175">
            <v>0</v>
          </cell>
          <cell r="P175">
            <v>0</v>
          </cell>
          <cell r="Q175">
            <v>0</v>
          </cell>
        </row>
        <row r="176">
          <cell r="A176" t="str">
            <v>XR2041  PARKLAND ACQUISITION-NORTH YORK LOCAL LD</v>
          </cell>
          <cell r="E176">
            <v>2995041.33</v>
          </cell>
          <cell r="F176">
            <v>0</v>
          </cell>
          <cell r="G176">
            <v>0</v>
          </cell>
          <cell r="H176">
            <v>0</v>
          </cell>
          <cell r="I176">
            <v>0</v>
          </cell>
          <cell r="J176">
            <v>2995041.33</v>
          </cell>
          <cell r="K176">
            <v>0</v>
          </cell>
          <cell r="L176" t="str">
            <v>XR2041</v>
          </cell>
          <cell r="M176">
            <v>0</v>
          </cell>
          <cell r="N176">
            <v>0</v>
          </cell>
          <cell r="O176">
            <v>0</v>
          </cell>
          <cell r="P176">
            <v>0</v>
          </cell>
          <cell r="Q176">
            <v>0</v>
          </cell>
          <cell r="R176">
            <v>0</v>
          </cell>
          <cell r="S176">
            <v>0</v>
          </cell>
          <cell r="T176">
            <v>2995041.33</v>
          </cell>
          <cell r="X176">
            <v>0</v>
          </cell>
          <cell r="Y176">
            <v>2995041.33</v>
          </cell>
          <cell r="Z176">
            <v>2995041.33</v>
          </cell>
          <cell r="AA176">
            <v>2995041.33</v>
          </cell>
        </row>
        <row r="177">
          <cell r="A177" t="str">
            <v>XR2040  PARKLAND ACQUISITION-NORTH YORK CITY DEV</v>
          </cell>
          <cell r="E177">
            <v>449114.53</v>
          </cell>
          <cell r="F177">
            <v>0</v>
          </cell>
          <cell r="G177">
            <v>0</v>
          </cell>
          <cell r="H177">
            <v>0</v>
          </cell>
          <cell r="I177">
            <v>0</v>
          </cell>
          <cell r="J177">
            <v>449114.53</v>
          </cell>
          <cell r="K177">
            <v>0</v>
          </cell>
          <cell r="L177" t="str">
            <v>XR2040</v>
          </cell>
          <cell r="M177">
            <v>-107000</v>
          </cell>
          <cell r="N177">
            <v>0</v>
          </cell>
          <cell r="O177">
            <v>0</v>
          </cell>
          <cell r="P177">
            <v>0</v>
          </cell>
          <cell r="Q177">
            <v>0</v>
          </cell>
          <cell r="R177">
            <v>0</v>
          </cell>
          <cell r="S177">
            <v>0</v>
          </cell>
          <cell r="T177">
            <v>556114.53</v>
          </cell>
          <cell r="X177">
            <v>0</v>
          </cell>
          <cell r="Y177">
            <v>556114.53</v>
          </cell>
          <cell r="Z177">
            <v>449114.53</v>
          </cell>
          <cell r="AA177">
            <v>449114.53</v>
          </cell>
        </row>
        <row r="178">
          <cell r="A178" t="str">
            <v>XR2040</v>
          </cell>
          <cell r="B178" t="str">
            <v>CPR122-34-01</v>
          </cell>
          <cell r="C178" t="str">
            <v>EAST DON/NEWTONBROOK CREEK2004</v>
          </cell>
          <cell r="M178">
            <v>-240000</v>
          </cell>
          <cell r="N178">
            <v>0</v>
          </cell>
          <cell r="O178">
            <v>0</v>
          </cell>
          <cell r="P178">
            <v>0</v>
          </cell>
          <cell r="Q178">
            <v>0</v>
          </cell>
        </row>
        <row r="179">
          <cell r="A179" t="str">
            <v>XR2040</v>
          </cell>
          <cell r="B179" t="str">
            <v>CPR124-36-07</v>
          </cell>
          <cell r="C179" t="str">
            <v>TAYLOR CREEK PARK - WETLAND /EROSION CON</v>
          </cell>
          <cell r="M179">
            <v>133000</v>
          </cell>
          <cell r="N179">
            <v>0</v>
          </cell>
          <cell r="O179">
            <v>0</v>
          </cell>
          <cell r="P179">
            <v>0</v>
          </cell>
          <cell r="Q179">
            <v>0</v>
          </cell>
        </row>
        <row r="180">
          <cell r="A180" t="str">
            <v>XR2039  PARKLAND ACQUISITION-NORTH YORK CITY LND</v>
          </cell>
          <cell r="E180">
            <v>1313410.68</v>
          </cell>
          <cell r="F180">
            <v>0</v>
          </cell>
          <cell r="G180">
            <v>0</v>
          </cell>
          <cell r="H180">
            <v>0</v>
          </cell>
          <cell r="I180">
            <v>0</v>
          </cell>
          <cell r="J180">
            <v>1313410.68</v>
          </cell>
          <cell r="K180">
            <v>0</v>
          </cell>
          <cell r="L180" t="str">
            <v>XR2039</v>
          </cell>
          <cell r="M180">
            <v>0</v>
          </cell>
          <cell r="N180">
            <v>0</v>
          </cell>
          <cell r="O180">
            <v>0</v>
          </cell>
          <cell r="P180">
            <v>0</v>
          </cell>
          <cell r="Q180">
            <v>0</v>
          </cell>
          <cell r="R180">
            <v>0</v>
          </cell>
          <cell r="S180">
            <v>0</v>
          </cell>
          <cell r="T180">
            <v>1313410.68</v>
          </cell>
          <cell r="X180">
            <v>0</v>
          </cell>
          <cell r="Y180">
            <v>1313410.68</v>
          </cell>
          <cell r="Z180">
            <v>1313410.68</v>
          </cell>
          <cell r="AA180">
            <v>1313410.68</v>
          </cell>
        </row>
        <row r="181">
          <cell r="A181" t="str">
            <v>XR2038  PARKLAND ACQUISITION-ETOBICOKE LOCAL DEV</v>
          </cell>
          <cell r="E181">
            <v>529011.65</v>
          </cell>
          <cell r="F181">
            <v>0</v>
          </cell>
          <cell r="G181">
            <v>0</v>
          </cell>
          <cell r="H181">
            <v>0</v>
          </cell>
          <cell r="I181">
            <v>0</v>
          </cell>
          <cell r="J181">
            <v>529011.65</v>
          </cell>
          <cell r="K181">
            <v>0</v>
          </cell>
          <cell r="L181" t="str">
            <v>XR2038</v>
          </cell>
          <cell r="M181">
            <v>190000</v>
          </cell>
          <cell r="N181">
            <v>0</v>
          </cell>
          <cell r="O181">
            <v>0</v>
          </cell>
          <cell r="P181">
            <v>0</v>
          </cell>
          <cell r="Q181">
            <v>0</v>
          </cell>
          <cell r="R181">
            <v>0</v>
          </cell>
          <cell r="S181">
            <v>0</v>
          </cell>
          <cell r="T181">
            <v>339011.65</v>
          </cell>
          <cell r="X181">
            <v>0</v>
          </cell>
          <cell r="Y181">
            <v>339011.65</v>
          </cell>
          <cell r="Z181">
            <v>529011.65</v>
          </cell>
          <cell r="AA181">
            <v>339011.65</v>
          </cell>
        </row>
        <row r="182">
          <cell r="A182" t="str">
            <v>XR2038</v>
          </cell>
          <cell r="B182" t="str">
            <v>CPR117-37-12</v>
          </cell>
          <cell r="C182" t="str">
            <v>HIGH PARK - SUNKEN GARDEN</v>
          </cell>
          <cell r="M182">
            <v>110000</v>
          </cell>
          <cell r="N182">
            <v>0</v>
          </cell>
          <cell r="O182">
            <v>0</v>
          </cell>
          <cell r="P182">
            <v>0</v>
          </cell>
          <cell r="Q182">
            <v>0</v>
          </cell>
        </row>
        <row r="183">
          <cell r="A183" t="str">
            <v>XR2038</v>
          </cell>
          <cell r="B183" t="str">
            <v>CPR119-38-04</v>
          </cell>
          <cell r="C183" t="str">
            <v>SIR CASIMIR CZOWSKI PARK PLAYGROUND</v>
          </cell>
          <cell r="M183">
            <v>80000</v>
          </cell>
          <cell r="N183">
            <v>0</v>
          </cell>
          <cell r="O183">
            <v>0</v>
          </cell>
          <cell r="P183">
            <v>0</v>
          </cell>
          <cell r="Q183">
            <v>0</v>
          </cell>
        </row>
        <row r="184">
          <cell r="A184" t="str">
            <v>XR2037  PARKLAND ACQUISITION-ETOB LOCAL LAND</v>
          </cell>
          <cell r="E184">
            <v>787449.79</v>
          </cell>
          <cell r="F184">
            <v>0</v>
          </cell>
          <cell r="G184">
            <v>0</v>
          </cell>
          <cell r="H184">
            <v>0</v>
          </cell>
          <cell r="I184">
            <v>0</v>
          </cell>
          <cell r="J184">
            <v>787449.79</v>
          </cell>
          <cell r="K184">
            <v>0</v>
          </cell>
          <cell r="L184" t="str">
            <v>XR2037</v>
          </cell>
          <cell r="M184">
            <v>0</v>
          </cell>
          <cell r="N184">
            <v>0</v>
          </cell>
          <cell r="O184">
            <v>0</v>
          </cell>
          <cell r="P184">
            <v>0</v>
          </cell>
          <cell r="Q184">
            <v>0</v>
          </cell>
          <cell r="R184">
            <v>0</v>
          </cell>
          <cell r="S184">
            <v>0</v>
          </cell>
          <cell r="T184">
            <v>787449.79</v>
          </cell>
          <cell r="X184">
            <v>0</v>
          </cell>
          <cell r="Y184">
            <v>787449.79</v>
          </cell>
          <cell r="Z184">
            <v>787449.79</v>
          </cell>
          <cell r="AA184">
            <v>787449.79</v>
          </cell>
        </row>
        <row r="185">
          <cell r="A185" t="str">
            <v>XR2036  PARKLAND ACQUISITION-ETOBICOKE CITY DEVE</v>
          </cell>
          <cell r="E185">
            <v>727366.05</v>
          </cell>
          <cell r="F185">
            <v>0</v>
          </cell>
          <cell r="G185">
            <v>0</v>
          </cell>
          <cell r="H185">
            <v>0</v>
          </cell>
          <cell r="I185">
            <v>0</v>
          </cell>
          <cell r="J185">
            <v>727366.05</v>
          </cell>
          <cell r="K185">
            <v>0</v>
          </cell>
          <cell r="L185" t="str">
            <v>XR2036</v>
          </cell>
          <cell r="M185">
            <v>473000</v>
          </cell>
          <cell r="N185">
            <v>0</v>
          </cell>
          <cell r="O185">
            <v>0</v>
          </cell>
          <cell r="P185">
            <v>0</v>
          </cell>
          <cell r="Q185">
            <v>0</v>
          </cell>
          <cell r="R185">
            <v>0</v>
          </cell>
          <cell r="S185">
            <v>0</v>
          </cell>
          <cell r="T185">
            <v>254366.05000000005</v>
          </cell>
          <cell r="X185">
            <v>0</v>
          </cell>
          <cell r="Y185">
            <v>254366.05000000005</v>
          </cell>
          <cell r="Z185">
            <v>727366.05</v>
          </cell>
          <cell r="AA185">
            <v>254366.05000000005</v>
          </cell>
        </row>
        <row r="186">
          <cell r="A186" t="str">
            <v>XR2036</v>
          </cell>
          <cell r="B186" t="str">
            <v>CPR121-36-04</v>
          </cell>
          <cell r="C186" t="str">
            <v>QUEENSWAY RINK &amp; FIELDHOUSE - REPLACEMEN</v>
          </cell>
          <cell r="M186">
            <v>473000</v>
          </cell>
          <cell r="N186">
            <v>0</v>
          </cell>
          <cell r="O186">
            <v>0</v>
          </cell>
          <cell r="P186">
            <v>0</v>
          </cell>
          <cell r="Q186">
            <v>0</v>
          </cell>
        </row>
        <row r="187">
          <cell r="A187" t="str">
            <v>XR2035  PARKLAND ACQUISITION-ETOBICOKE CITY LAND</v>
          </cell>
          <cell r="E187">
            <v>104674.25</v>
          </cell>
          <cell r="F187">
            <v>0</v>
          </cell>
          <cell r="G187">
            <v>0</v>
          </cell>
          <cell r="H187">
            <v>0</v>
          </cell>
          <cell r="I187">
            <v>0</v>
          </cell>
          <cell r="J187">
            <v>104674.25</v>
          </cell>
          <cell r="K187">
            <v>0</v>
          </cell>
          <cell r="L187" t="str">
            <v>XR2035</v>
          </cell>
          <cell r="M187">
            <v>0</v>
          </cell>
          <cell r="N187">
            <v>0</v>
          </cell>
          <cell r="O187">
            <v>0</v>
          </cell>
          <cell r="P187">
            <v>0</v>
          </cell>
          <cell r="Q187">
            <v>0</v>
          </cell>
          <cell r="R187">
            <v>0</v>
          </cell>
          <cell r="S187">
            <v>0</v>
          </cell>
          <cell r="T187">
            <v>104674.25</v>
          </cell>
          <cell r="X187">
            <v>0</v>
          </cell>
          <cell r="Y187">
            <v>104674.25</v>
          </cell>
          <cell r="Z187">
            <v>104674.25</v>
          </cell>
          <cell r="AA187">
            <v>104674.25</v>
          </cell>
        </row>
        <row r="188">
          <cell r="A188" t="str">
            <v>XR2034  PARKLAND ACQUISITION-EAST YORK LOCAL DEV</v>
          </cell>
          <cell r="E188">
            <v>67020.160000000003</v>
          </cell>
          <cell r="F188">
            <v>0</v>
          </cell>
          <cell r="G188">
            <v>0</v>
          </cell>
          <cell r="H188">
            <v>0</v>
          </cell>
          <cell r="I188">
            <v>0</v>
          </cell>
          <cell r="J188">
            <v>67020.160000000003</v>
          </cell>
          <cell r="K188">
            <v>11682.37</v>
          </cell>
          <cell r="L188" t="str">
            <v>XR2034</v>
          </cell>
          <cell r="M188">
            <v>121000</v>
          </cell>
          <cell r="N188">
            <v>0</v>
          </cell>
          <cell r="O188">
            <v>0</v>
          </cell>
          <cell r="P188">
            <v>0</v>
          </cell>
          <cell r="Q188">
            <v>0</v>
          </cell>
          <cell r="R188">
            <v>0</v>
          </cell>
          <cell r="S188">
            <v>0</v>
          </cell>
          <cell r="T188">
            <v>-53979.839999999997</v>
          </cell>
          <cell r="X188">
            <v>0</v>
          </cell>
          <cell r="Y188">
            <v>-53979.839999999997</v>
          </cell>
          <cell r="Z188">
            <v>55337.79</v>
          </cell>
          <cell r="AA188">
            <v>-53979.839999999997</v>
          </cell>
        </row>
        <row r="189">
          <cell r="A189" t="str">
            <v>XR2034</v>
          </cell>
          <cell r="B189" t="str">
            <v>CPR123-36-02</v>
          </cell>
          <cell r="C189" t="str">
            <v>JENNER JEAN-MARIE CC-ADD ADDITION &amp; NEW</v>
          </cell>
          <cell r="M189">
            <v>121000</v>
          </cell>
          <cell r="N189">
            <v>0</v>
          </cell>
          <cell r="O189">
            <v>0</v>
          </cell>
          <cell r="P189">
            <v>0</v>
          </cell>
          <cell r="Q189">
            <v>0</v>
          </cell>
        </row>
        <row r="190">
          <cell r="A190" t="str">
            <v>XR2033  PARKLAND ACQUISITION-EAST YORK LOCAL LND</v>
          </cell>
          <cell r="E190">
            <v>371070.29</v>
          </cell>
          <cell r="F190">
            <v>0</v>
          </cell>
          <cell r="G190">
            <v>0</v>
          </cell>
          <cell r="H190">
            <v>0</v>
          </cell>
          <cell r="I190">
            <v>0</v>
          </cell>
          <cell r="J190">
            <v>371070.29</v>
          </cell>
          <cell r="K190">
            <v>0</v>
          </cell>
          <cell r="L190" t="str">
            <v>XR2033</v>
          </cell>
          <cell r="M190">
            <v>0</v>
          </cell>
          <cell r="N190">
            <v>0</v>
          </cell>
          <cell r="O190">
            <v>0</v>
          </cell>
          <cell r="P190">
            <v>0</v>
          </cell>
          <cell r="Q190">
            <v>0</v>
          </cell>
          <cell r="R190">
            <v>0</v>
          </cell>
          <cell r="S190">
            <v>0</v>
          </cell>
          <cell r="T190">
            <v>371070.29</v>
          </cell>
          <cell r="X190">
            <v>0</v>
          </cell>
          <cell r="Y190">
            <v>371070.29</v>
          </cell>
          <cell r="Z190">
            <v>371070.29</v>
          </cell>
          <cell r="AA190">
            <v>371070.29</v>
          </cell>
        </row>
        <row r="191">
          <cell r="A191" t="str">
            <v>XR2032  ZOO STABILIZATION RESERVE FUND</v>
          </cell>
          <cell r="E191">
            <v>312420.32</v>
          </cell>
          <cell r="F191">
            <v>17297.849999999999</v>
          </cell>
          <cell r="G191">
            <v>0</v>
          </cell>
          <cell r="H191">
            <v>0</v>
          </cell>
          <cell r="I191">
            <v>0</v>
          </cell>
          <cell r="J191">
            <v>329718.17</v>
          </cell>
          <cell r="K191">
            <v>329718.37</v>
          </cell>
          <cell r="L191" t="str">
            <v>XR2032</v>
          </cell>
          <cell r="M191">
            <v>0</v>
          </cell>
          <cell r="N191">
            <v>0</v>
          </cell>
          <cell r="O191">
            <v>0</v>
          </cell>
          <cell r="P191">
            <v>0</v>
          </cell>
          <cell r="Q191">
            <v>0</v>
          </cell>
          <cell r="R191">
            <v>0</v>
          </cell>
          <cell r="S191">
            <v>0</v>
          </cell>
          <cell r="T191">
            <v>329718.17</v>
          </cell>
          <cell r="X191">
            <v>0</v>
          </cell>
          <cell r="Y191">
            <v>329718.17</v>
          </cell>
          <cell r="Z191">
            <v>-0.20000000001164153</v>
          </cell>
          <cell r="AA191">
            <v>-0.20000000001164153</v>
          </cell>
        </row>
        <row r="192">
          <cell r="A192" t="str">
            <v>XR2031  HUMMINGBIRD STABILIZATION RES FUND</v>
          </cell>
          <cell r="E192">
            <v>171679.55</v>
          </cell>
          <cell r="F192">
            <v>9505.3799999999992</v>
          </cell>
          <cell r="G192">
            <v>0</v>
          </cell>
          <cell r="H192">
            <v>0</v>
          </cell>
          <cell r="I192">
            <v>0</v>
          </cell>
          <cell r="J192">
            <v>181184.93</v>
          </cell>
          <cell r="K192">
            <v>0</v>
          </cell>
          <cell r="L192" t="str">
            <v>XR2031</v>
          </cell>
          <cell r="M192">
            <v>0</v>
          </cell>
          <cell r="N192">
            <v>0</v>
          </cell>
          <cell r="O192">
            <v>0</v>
          </cell>
          <cell r="P192">
            <v>0</v>
          </cell>
          <cell r="Q192">
            <v>0</v>
          </cell>
          <cell r="R192">
            <v>0</v>
          </cell>
          <cell r="S192">
            <v>0</v>
          </cell>
          <cell r="T192">
            <v>181184.93</v>
          </cell>
          <cell r="X192">
            <v>0</v>
          </cell>
          <cell r="Y192">
            <v>181184.93</v>
          </cell>
          <cell r="Z192">
            <v>181184.93</v>
          </cell>
          <cell r="AA192">
            <v>181184.93</v>
          </cell>
        </row>
        <row r="193">
          <cell r="A193" t="str">
            <v>XR2030  DEVELOPMENT CHARGES R F-DEVEOP STUDIES</v>
          </cell>
          <cell r="E193">
            <v>2005121.95</v>
          </cell>
          <cell r="F193">
            <v>0</v>
          </cell>
          <cell r="G193">
            <v>143602.12</v>
          </cell>
          <cell r="H193">
            <v>0</v>
          </cell>
          <cell r="I193">
            <v>0</v>
          </cell>
          <cell r="J193">
            <v>2148724.0699999998</v>
          </cell>
          <cell r="K193">
            <v>102965.97</v>
          </cell>
          <cell r="L193" t="str">
            <v>XR2030</v>
          </cell>
          <cell r="M193">
            <v>0</v>
          </cell>
          <cell r="N193">
            <v>0</v>
          </cell>
          <cell r="O193">
            <v>0</v>
          </cell>
          <cell r="P193">
            <v>0</v>
          </cell>
          <cell r="Q193">
            <v>0</v>
          </cell>
          <cell r="R193">
            <v>0</v>
          </cell>
          <cell r="S193">
            <v>0</v>
          </cell>
          <cell r="T193">
            <v>2148724.0699999998</v>
          </cell>
          <cell r="X193">
            <v>0</v>
          </cell>
          <cell r="Y193">
            <v>2148724.0699999998</v>
          </cell>
          <cell r="Z193">
            <v>1973164.9799999997</v>
          </cell>
          <cell r="AA193">
            <v>1973164.9799999997</v>
          </cell>
        </row>
        <row r="194">
          <cell r="A194" t="str">
            <v>XR2029  DEVELOPMENT CHARGES R F - LIBRARIES</v>
          </cell>
          <cell r="E194">
            <v>5619533.1699999999</v>
          </cell>
          <cell r="F194">
            <v>0</v>
          </cell>
          <cell r="G194">
            <v>377576.4</v>
          </cell>
          <cell r="H194">
            <v>0</v>
          </cell>
          <cell r="I194">
            <v>-2051200</v>
          </cell>
          <cell r="J194">
            <v>3945909.5700000003</v>
          </cell>
          <cell r="K194">
            <v>1786000</v>
          </cell>
          <cell r="L194" t="str">
            <v>XR2029</v>
          </cell>
          <cell r="M194">
            <v>0</v>
          </cell>
          <cell r="N194">
            <v>0</v>
          </cell>
          <cell r="O194">
            <v>0</v>
          </cell>
          <cell r="P194">
            <v>0</v>
          </cell>
          <cell r="Q194">
            <v>0</v>
          </cell>
          <cell r="R194">
            <v>0</v>
          </cell>
          <cell r="S194">
            <v>0</v>
          </cell>
          <cell r="T194">
            <v>3945909.5700000003</v>
          </cell>
          <cell r="X194">
            <v>0</v>
          </cell>
          <cell r="Y194">
            <v>3945909.5700000003</v>
          </cell>
          <cell r="Z194">
            <v>4179280.49</v>
          </cell>
          <cell r="AA194">
            <v>3945909.5700000003</v>
          </cell>
        </row>
        <row r="195">
          <cell r="A195" t="str">
            <v>XR2028  DEVELOPMENT CHARGES R F-PARKS &amp; REC</v>
          </cell>
          <cell r="E195">
            <v>28102714.810000002</v>
          </cell>
          <cell r="F195">
            <v>0</v>
          </cell>
          <cell r="G195">
            <v>1886697.1099999999</v>
          </cell>
          <cell r="H195">
            <v>0</v>
          </cell>
          <cell r="I195">
            <v>0</v>
          </cell>
          <cell r="J195">
            <v>29989411.920000002</v>
          </cell>
          <cell r="K195">
            <v>747912.01</v>
          </cell>
          <cell r="L195" t="str">
            <v>XR2028</v>
          </cell>
          <cell r="M195">
            <v>6913000</v>
          </cell>
          <cell r="N195">
            <v>4481000</v>
          </cell>
          <cell r="O195">
            <v>0</v>
          </cell>
          <cell r="P195">
            <v>0</v>
          </cell>
          <cell r="Q195">
            <v>0</v>
          </cell>
          <cell r="R195">
            <v>0</v>
          </cell>
          <cell r="S195">
            <v>0</v>
          </cell>
          <cell r="T195">
            <v>18595411.920000002</v>
          </cell>
          <cell r="U195">
            <v>-67543.33</v>
          </cell>
          <cell r="X195">
            <v>-67543.33</v>
          </cell>
          <cell r="Y195">
            <v>18527868.590000004</v>
          </cell>
          <cell r="Z195">
            <v>29173956.580000002</v>
          </cell>
          <cell r="AA195">
            <v>18527868.590000004</v>
          </cell>
        </row>
        <row r="196">
          <cell r="A196" t="str">
            <v>XR2028</v>
          </cell>
          <cell r="B196" t="str">
            <v>CPR123-36-02</v>
          </cell>
          <cell r="C196" t="str">
            <v>JENNER JEAN-MARIE CC-ADD ADDITION &amp; NEW</v>
          </cell>
          <cell r="M196">
            <v>2000000</v>
          </cell>
          <cell r="N196">
            <v>0</v>
          </cell>
          <cell r="O196">
            <v>0</v>
          </cell>
          <cell r="P196">
            <v>0</v>
          </cell>
          <cell r="Q196">
            <v>0</v>
          </cell>
        </row>
        <row r="197">
          <cell r="A197" t="str">
            <v>XR2028</v>
          </cell>
          <cell r="B197" t="str">
            <v>CPR123-38-06</v>
          </cell>
          <cell r="C197" t="str">
            <v>WARDEN CORRIDOR CC CONSTRUCTION</v>
          </cell>
          <cell r="M197">
            <v>0</v>
          </cell>
          <cell r="N197">
            <v>2000000</v>
          </cell>
          <cell r="O197">
            <v>0</v>
          </cell>
          <cell r="P197">
            <v>0</v>
          </cell>
          <cell r="Q197">
            <v>0</v>
          </cell>
        </row>
        <row r="198">
          <cell r="A198" t="str">
            <v>XR2028</v>
          </cell>
          <cell r="B198" t="str">
            <v>CPR123-38-07</v>
          </cell>
          <cell r="C198" t="str">
            <v>EDITHVALE CC CONSTRUCTION</v>
          </cell>
          <cell r="M198">
            <v>0</v>
          </cell>
          <cell r="N198">
            <v>2000000</v>
          </cell>
          <cell r="O198">
            <v>0</v>
          </cell>
          <cell r="P198">
            <v>0</v>
          </cell>
          <cell r="Q198">
            <v>0</v>
          </cell>
        </row>
        <row r="199">
          <cell r="A199" t="str">
            <v>XR2028</v>
          </cell>
          <cell r="B199" t="str">
            <v>CPR117-36-13</v>
          </cell>
          <cell r="C199" t="str">
            <v>CP PS LEAD - PHASE 2 (TBP T74)</v>
          </cell>
          <cell r="M199">
            <v>750000</v>
          </cell>
          <cell r="N199">
            <v>0</v>
          </cell>
          <cell r="O199">
            <v>0</v>
          </cell>
          <cell r="P199">
            <v>0</v>
          </cell>
          <cell r="Q199">
            <v>0</v>
          </cell>
        </row>
        <row r="200">
          <cell r="A200" t="str">
            <v>XR2028</v>
          </cell>
          <cell r="B200" t="str">
            <v>CPR116-38-02</v>
          </cell>
          <cell r="C200" t="str">
            <v>SPORTS FIELDS FY2008 (CGI)</v>
          </cell>
          <cell r="M200">
            <v>500000</v>
          </cell>
          <cell r="N200">
            <v>0</v>
          </cell>
          <cell r="O200">
            <v>0</v>
          </cell>
          <cell r="P200">
            <v>0</v>
          </cell>
          <cell r="Q200">
            <v>0</v>
          </cell>
        </row>
        <row r="201">
          <cell r="A201" t="str">
            <v>XR2028</v>
          </cell>
          <cell r="B201" t="str">
            <v>CPR121-36-04</v>
          </cell>
          <cell r="C201" t="str">
            <v>QUEENSWAY RINK &amp; FIELDHOUSE - REPLACEMEN</v>
          </cell>
          <cell r="M201">
            <v>500000</v>
          </cell>
          <cell r="N201">
            <v>0</v>
          </cell>
          <cell r="O201">
            <v>0</v>
          </cell>
          <cell r="P201">
            <v>0</v>
          </cell>
          <cell r="Q201">
            <v>0</v>
          </cell>
        </row>
        <row r="202">
          <cell r="A202" t="str">
            <v>XR2028</v>
          </cell>
          <cell r="B202" t="str">
            <v>CPR106-6</v>
          </cell>
          <cell r="C202" t="str">
            <v>LORD DUFFERIN SWIMMING POOL</v>
          </cell>
          <cell r="M202">
            <v>0</v>
          </cell>
          <cell r="N202">
            <v>481000</v>
          </cell>
          <cell r="O202">
            <v>0</v>
          </cell>
          <cell r="P202">
            <v>0</v>
          </cell>
          <cell r="Q202">
            <v>0</v>
          </cell>
        </row>
        <row r="203">
          <cell r="A203" t="str">
            <v>XR2028</v>
          </cell>
          <cell r="B203" t="str">
            <v>CPR121-36-03</v>
          </cell>
          <cell r="C203" t="str">
            <v>COL. SAM SMITH OUTDOOR RINK</v>
          </cell>
          <cell r="M203">
            <v>466000</v>
          </cell>
          <cell r="N203">
            <v>0</v>
          </cell>
          <cell r="O203">
            <v>0</v>
          </cell>
          <cell r="P203">
            <v>0</v>
          </cell>
          <cell r="Q203">
            <v>0</v>
          </cell>
        </row>
        <row r="204">
          <cell r="A204" t="str">
            <v>XR2028</v>
          </cell>
          <cell r="B204" t="str">
            <v>CPR121-35-05</v>
          </cell>
          <cell r="C204" t="str">
            <v>VICTORIA VILLAGE ARENA ADD. COMMUNITY SP</v>
          </cell>
          <cell r="M204">
            <v>360000</v>
          </cell>
          <cell r="N204">
            <v>0</v>
          </cell>
          <cell r="O204">
            <v>0</v>
          </cell>
          <cell r="P204">
            <v>0</v>
          </cell>
          <cell r="Q204">
            <v>0</v>
          </cell>
        </row>
        <row r="205">
          <cell r="A205" t="str">
            <v>XR2028</v>
          </cell>
          <cell r="B205" t="str">
            <v>CPR114-38-03</v>
          </cell>
          <cell r="C205" t="str">
            <v>CAPITAL PLANNING &amp; ASSET MANAGEMENT FY20</v>
          </cell>
          <cell r="M205">
            <v>250000</v>
          </cell>
          <cell r="N205">
            <v>0</v>
          </cell>
          <cell r="O205">
            <v>0</v>
          </cell>
          <cell r="P205">
            <v>0</v>
          </cell>
          <cell r="Q205">
            <v>0</v>
          </cell>
        </row>
        <row r="206">
          <cell r="A206" t="str">
            <v>XR2028</v>
          </cell>
          <cell r="B206" t="str">
            <v>CPR116-37-02</v>
          </cell>
          <cell r="C206" t="str">
            <v>SKATEBOARD PARKS CW FY2007</v>
          </cell>
          <cell r="M206">
            <v>250000</v>
          </cell>
          <cell r="N206">
            <v>0</v>
          </cell>
          <cell r="O206">
            <v>0</v>
          </cell>
          <cell r="P206">
            <v>0</v>
          </cell>
          <cell r="Q206">
            <v>0</v>
          </cell>
        </row>
        <row r="207">
          <cell r="A207" t="str">
            <v>XR2028</v>
          </cell>
          <cell r="B207" t="str">
            <v>CPR116-37-07</v>
          </cell>
          <cell r="C207" t="str">
            <v>ORC SPORTS FIELDS FY2007</v>
          </cell>
          <cell r="M207">
            <v>250000</v>
          </cell>
          <cell r="N207">
            <v>0</v>
          </cell>
          <cell r="O207">
            <v>0</v>
          </cell>
          <cell r="P207">
            <v>0</v>
          </cell>
          <cell r="Q207">
            <v>0</v>
          </cell>
        </row>
        <row r="208">
          <cell r="A208" t="str">
            <v>XR2028</v>
          </cell>
          <cell r="B208" t="str">
            <v>CPR124-38-01</v>
          </cell>
          <cell r="C208" t="str">
            <v>CW ENVIRONMENTAL INITIATIVES FY2008</v>
          </cell>
          <cell r="M208">
            <v>250000</v>
          </cell>
          <cell r="N208">
            <v>0</v>
          </cell>
          <cell r="O208">
            <v>0</v>
          </cell>
          <cell r="P208">
            <v>0</v>
          </cell>
          <cell r="Q208">
            <v>0</v>
          </cell>
        </row>
        <row r="209">
          <cell r="A209" t="str">
            <v>XR2028</v>
          </cell>
          <cell r="B209" t="str">
            <v>CPR103-30</v>
          </cell>
          <cell r="C209" t="str">
            <v>PORT UNION VILLAGE PARK</v>
          </cell>
          <cell r="M209">
            <v>237000</v>
          </cell>
          <cell r="N209">
            <v>0</v>
          </cell>
          <cell r="O209">
            <v>0</v>
          </cell>
          <cell r="P209">
            <v>0</v>
          </cell>
          <cell r="Q209">
            <v>0</v>
          </cell>
        </row>
        <row r="210">
          <cell r="A210" t="str">
            <v>XR2028</v>
          </cell>
          <cell r="B210" t="str">
            <v>CPR116-38-03</v>
          </cell>
          <cell r="C210" t="str">
            <v>SKATEBOARD PARKS CW FY2008</v>
          </cell>
          <cell r="M210">
            <v>225000</v>
          </cell>
          <cell r="N210">
            <v>0</v>
          </cell>
          <cell r="O210">
            <v>0</v>
          </cell>
          <cell r="P210">
            <v>0</v>
          </cell>
          <cell r="Q210">
            <v>0</v>
          </cell>
        </row>
        <row r="211">
          <cell r="A211" t="str">
            <v>XR2028</v>
          </cell>
          <cell r="B211" t="str">
            <v>CPR117-35-14</v>
          </cell>
          <cell r="C211" t="str">
            <v>CP PS LEAD - PHASE 1- FY2005</v>
          </cell>
          <cell r="M211">
            <v>204000</v>
          </cell>
          <cell r="N211">
            <v>0</v>
          </cell>
          <cell r="O211">
            <v>0</v>
          </cell>
          <cell r="P211">
            <v>0</v>
          </cell>
          <cell r="Q211">
            <v>0</v>
          </cell>
        </row>
        <row r="212">
          <cell r="A212" t="str">
            <v>XR2028</v>
          </cell>
          <cell r="B212" t="str">
            <v>CPR114-37-03</v>
          </cell>
          <cell r="C212" t="str">
            <v>CAPITAL PLANNING &amp; ASSET MANAGEMENT FY20</v>
          </cell>
          <cell r="M212">
            <v>195000</v>
          </cell>
          <cell r="N212">
            <v>0</v>
          </cell>
          <cell r="O212">
            <v>0</v>
          </cell>
          <cell r="P212">
            <v>0</v>
          </cell>
          <cell r="Q212">
            <v>0</v>
          </cell>
        </row>
        <row r="213">
          <cell r="A213" t="str">
            <v>XR2028</v>
          </cell>
          <cell r="B213" t="str">
            <v>CPR123-34-05</v>
          </cell>
          <cell r="C213" t="str">
            <v>NORTH DISTRICT CC - CAN-TIRE SITE</v>
          </cell>
          <cell r="M213">
            <v>101000</v>
          </cell>
          <cell r="N213">
            <v>0</v>
          </cell>
          <cell r="O213">
            <v>0</v>
          </cell>
          <cell r="P213">
            <v>0</v>
          </cell>
          <cell r="Q213">
            <v>0</v>
          </cell>
        </row>
        <row r="214">
          <cell r="A214" t="str">
            <v>XR2028</v>
          </cell>
          <cell r="B214" t="str">
            <v>CPR123-37-05</v>
          </cell>
          <cell r="C214" t="str">
            <v>GOULDING COMMUNITY CENTRE - RENOVATION</v>
          </cell>
          <cell r="M214">
            <v>75000</v>
          </cell>
          <cell r="N214">
            <v>0</v>
          </cell>
          <cell r="O214">
            <v>0</v>
          </cell>
          <cell r="P214">
            <v>0</v>
          </cell>
          <cell r="Q214">
            <v>0</v>
          </cell>
        </row>
        <row r="215">
          <cell r="A215" t="str">
            <v>XR2028</v>
          </cell>
          <cell r="B215" t="str">
            <v>CPR117-35-07</v>
          </cell>
          <cell r="C215" t="str">
            <v>CLARENCE SQUARE - REDEVELOPMENT PHASE 1</v>
          </cell>
          <cell r="M215">
            <v>57000</v>
          </cell>
          <cell r="N215">
            <v>0</v>
          </cell>
          <cell r="O215">
            <v>0</v>
          </cell>
          <cell r="P215">
            <v>0</v>
          </cell>
          <cell r="Q215">
            <v>0</v>
          </cell>
        </row>
        <row r="216">
          <cell r="A216" t="str">
            <v>XR2028</v>
          </cell>
          <cell r="B216" t="str">
            <v>CPR117-35-10</v>
          </cell>
          <cell r="C216" t="str">
            <v>OLD 31 POLICE DIVISION - PARK DEVELOPMEN</v>
          </cell>
          <cell r="M216">
            <v>50000</v>
          </cell>
          <cell r="N216">
            <v>0</v>
          </cell>
          <cell r="O216">
            <v>0</v>
          </cell>
          <cell r="P216">
            <v>0</v>
          </cell>
          <cell r="Q216">
            <v>0</v>
          </cell>
        </row>
        <row r="217">
          <cell r="A217" t="str">
            <v>XR2028</v>
          </cell>
          <cell r="B217" t="str">
            <v>CPR117-37-01</v>
          </cell>
          <cell r="C217" t="str">
            <v>MASTER PLANNING (PRE-ENG) PARKS FY2007</v>
          </cell>
          <cell r="M217">
            <v>50000</v>
          </cell>
          <cell r="N217">
            <v>0</v>
          </cell>
          <cell r="O217">
            <v>0</v>
          </cell>
          <cell r="P217">
            <v>0</v>
          </cell>
          <cell r="Q217">
            <v>0</v>
          </cell>
        </row>
        <row r="218">
          <cell r="A218" t="str">
            <v>XR2028</v>
          </cell>
          <cell r="B218" t="str">
            <v>CPR117-38-06</v>
          </cell>
          <cell r="C218" t="str">
            <v>MASTER PLANNING(PRE-ENG) PARKS FY2008</v>
          </cell>
          <cell r="M218">
            <v>50000</v>
          </cell>
          <cell r="N218">
            <v>0</v>
          </cell>
          <cell r="O218">
            <v>0</v>
          </cell>
          <cell r="P218">
            <v>0</v>
          </cell>
          <cell r="Q218">
            <v>0</v>
          </cell>
        </row>
        <row r="219">
          <cell r="A219" t="str">
            <v>XR2028</v>
          </cell>
          <cell r="B219" t="str">
            <v>CPR124-38-06</v>
          </cell>
          <cell r="C219" t="str">
            <v>COMMUNITY GARDEN FY2008</v>
          </cell>
          <cell r="M219">
            <v>50000</v>
          </cell>
          <cell r="N219">
            <v>0</v>
          </cell>
          <cell r="O219">
            <v>0</v>
          </cell>
          <cell r="P219">
            <v>0</v>
          </cell>
          <cell r="Q219">
            <v>0</v>
          </cell>
        </row>
        <row r="220">
          <cell r="A220" t="str">
            <v>XR2028</v>
          </cell>
          <cell r="B220" t="str">
            <v>CPR123-34-01</v>
          </cell>
          <cell r="C220" t="str">
            <v>S. ETOB CC -GYM, MULTI-PURPOSE PH. 1</v>
          </cell>
          <cell r="M220">
            <v>43000</v>
          </cell>
          <cell r="N220">
            <v>0</v>
          </cell>
          <cell r="O220">
            <v>0</v>
          </cell>
          <cell r="P220">
            <v>0</v>
          </cell>
          <cell r="Q220">
            <v>0</v>
          </cell>
        </row>
        <row r="221">
          <cell r="A221" t="str">
            <v>XR2027  DEVELOPMENT CHARGES R F - WATER WORKS</v>
          </cell>
          <cell r="E221">
            <v>12299506.509999998</v>
          </cell>
          <cell r="F221">
            <v>0</v>
          </cell>
          <cell r="G221">
            <v>530778.31999999995</v>
          </cell>
          <cell r="H221">
            <v>0</v>
          </cell>
          <cell r="I221">
            <v>0</v>
          </cell>
          <cell r="J221">
            <v>12830284.829999998</v>
          </cell>
          <cell r="K221">
            <v>1163475.3</v>
          </cell>
          <cell r="L221" t="str">
            <v>XR2027</v>
          </cell>
          <cell r="M221">
            <v>0</v>
          </cell>
          <cell r="N221">
            <v>0</v>
          </cell>
          <cell r="O221">
            <v>0</v>
          </cell>
          <cell r="P221">
            <v>0</v>
          </cell>
          <cell r="Q221">
            <v>0</v>
          </cell>
          <cell r="R221">
            <v>0</v>
          </cell>
          <cell r="S221">
            <v>0</v>
          </cell>
          <cell r="T221">
            <v>12830284.829999998</v>
          </cell>
          <cell r="U221">
            <v>-26568.76</v>
          </cell>
          <cell r="X221">
            <v>-26568.76</v>
          </cell>
          <cell r="Y221">
            <v>12803716.069999998</v>
          </cell>
          <cell r="Z221">
            <v>11640240.769999998</v>
          </cell>
          <cell r="AA221">
            <v>11640240.769999998</v>
          </cell>
        </row>
        <row r="222">
          <cell r="A222" t="str">
            <v>XR2026  DEVELOPMENT CHARGES R F-SANITARY SEWAGE</v>
          </cell>
          <cell r="E222">
            <v>41261149.369999997</v>
          </cell>
          <cell r="F222">
            <v>0</v>
          </cell>
          <cell r="G222">
            <v>3966410.77</v>
          </cell>
          <cell r="H222">
            <v>0</v>
          </cell>
          <cell r="I222">
            <v>0</v>
          </cell>
          <cell r="J222">
            <v>45227560.140000001</v>
          </cell>
          <cell r="K222">
            <v>148523.51999999999</v>
          </cell>
          <cell r="L222" t="str">
            <v>XR2026</v>
          </cell>
          <cell r="M222">
            <v>0</v>
          </cell>
          <cell r="N222">
            <v>0</v>
          </cell>
          <cell r="O222">
            <v>0</v>
          </cell>
          <cell r="P222">
            <v>0</v>
          </cell>
          <cell r="Q222">
            <v>0</v>
          </cell>
          <cell r="R222">
            <v>0</v>
          </cell>
          <cell r="S222">
            <v>0</v>
          </cell>
          <cell r="T222">
            <v>45227560.140000001</v>
          </cell>
          <cell r="X222">
            <v>0</v>
          </cell>
          <cell r="Y222">
            <v>45227560.140000001</v>
          </cell>
          <cell r="Z222">
            <v>44862880.710000001</v>
          </cell>
          <cell r="AA222">
            <v>44862880.710000001</v>
          </cell>
        </row>
        <row r="223">
          <cell r="A223" t="str">
            <v>XR2025  DEVELOPMENT CHARGES R F - TRANSIT</v>
          </cell>
          <cell r="E223">
            <v>50193679.559999995</v>
          </cell>
          <cell r="F223">
            <v>0</v>
          </cell>
          <cell r="G223">
            <v>3865122.7600000002</v>
          </cell>
          <cell r="H223">
            <v>0</v>
          </cell>
          <cell r="I223">
            <v>0</v>
          </cell>
          <cell r="J223">
            <v>54058802.319999993</v>
          </cell>
          <cell r="K223">
            <v>0</v>
          </cell>
          <cell r="L223" t="str">
            <v>XR2025</v>
          </cell>
          <cell r="M223">
            <v>0</v>
          </cell>
          <cell r="N223">
            <v>0</v>
          </cell>
          <cell r="O223">
            <v>0</v>
          </cell>
          <cell r="P223">
            <v>0</v>
          </cell>
          <cell r="Q223">
            <v>0</v>
          </cell>
          <cell r="R223">
            <v>0</v>
          </cell>
          <cell r="S223">
            <v>0</v>
          </cell>
          <cell r="T223">
            <v>54058802.319999993</v>
          </cell>
          <cell r="X223">
            <v>0</v>
          </cell>
          <cell r="Y223">
            <v>54058802.319999993</v>
          </cell>
          <cell r="Z223">
            <v>53818338.519999996</v>
          </cell>
          <cell r="AA223">
            <v>53818338.519999996</v>
          </cell>
        </row>
        <row r="224">
          <cell r="A224" t="str">
            <v>XR2024  DEVELOPMENT CHARGES R F - ROADS</v>
          </cell>
          <cell r="E224">
            <v>15121971.590000007</v>
          </cell>
          <cell r="F224">
            <v>0</v>
          </cell>
          <cell r="G224">
            <v>3786146.21</v>
          </cell>
          <cell r="H224">
            <v>0</v>
          </cell>
          <cell r="I224">
            <v>0</v>
          </cell>
          <cell r="J224">
            <v>18908117.800000008</v>
          </cell>
          <cell r="K224">
            <v>10789226.41</v>
          </cell>
          <cell r="L224" t="str">
            <v>XR2024</v>
          </cell>
          <cell r="M224">
            <v>0</v>
          </cell>
          <cell r="N224">
            <v>0</v>
          </cell>
          <cell r="O224">
            <v>0</v>
          </cell>
          <cell r="P224">
            <v>0</v>
          </cell>
          <cell r="Q224">
            <v>0</v>
          </cell>
          <cell r="R224">
            <v>0</v>
          </cell>
          <cell r="S224">
            <v>0</v>
          </cell>
          <cell r="T224">
            <v>18908117.800000008</v>
          </cell>
          <cell r="X224">
            <v>0</v>
          </cell>
          <cell r="Y224">
            <v>18908117.800000008</v>
          </cell>
          <cell r="Z224">
            <v>7888911.1900000088</v>
          </cell>
          <cell r="AA224">
            <v>7888911.1900000088</v>
          </cell>
        </row>
        <row r="225">
          <cell r="A225" t="str">
            <v>XR2023  DEVELOPMENT CHARGES R F - FIRE</v>
          </cell>
          <cell r="E225">
            <v>1921710.76</v>
          </cell>
          <cell r="F225">
            <v>0</v>
          </cell>
          <cell r="G225">
            <v>132945.35</v>
          </cell>
          <cell r="H225">
            <v>0</v>
          </cell>
          <cell r="I225">
            <v>0</v>
          </cell>
          <cell r="J225">
            <v>2054656.11</v>
          </cell>
          <cell r="K225">
            <v>0</v>
          </cell>
          <cell r="L225" t="str">
            <v>XR2023</v>
          </cell>
          <cell r="M225">
            <v>0</v>
          </cell>
          <cell r="N225">
            <v>0</v>
          </cell>
          <cell r="O225">
            <v>0</v>
          </cell>
          <cell r="P225">
            <v>0</v>
          </cell>
          <cell r="Q225">
            <v>0</v>
          </cell>
          <cell r="R225">
            <v>0</v>
          </cell>
          <cell r="S225">
            <v>0</v>
          </cell>
          <cell r="T225">
            <v>2054656.11</v>
          </cell>
          <cell r="X225">
            <v>0</v>
          </cell>
          <cell r="Y225">
            <v>2054656.11</v>
          </cell>
          <cell r="Z225">
            <v>2046511.04</v>
          </cell>
          <cell r="AA225">
            <v>2046511.04</v>
          </cell>
        </row>
        <row r="226">
          <cell r="A226" t="str">
            <v>XR2018  EXHIBITION PLACE STABILIZATION RES FUND</v>
          </cell>
          <cell r="E226">
            <v>0</v>
          </cell>
          <cell r="F226">
            <v>0</v>
          </cell>
          <cell r="G226">
            <v>0</v>
          </cell>
          <cell r="H226">
            <v>0</v>
          </cell>
          <cell r="I226">
            <v>0</v>
          </cell>
          <cell r="J226">
            <v>0</v>
          </cell>
          <cell r="K226">
            <v>0</v>
          </cell>
          <cell r="L226" t="str">
            <v>XR2018</v>
          </cell>
          <cell r="M226">
            <v>0</v>
          </cell>
          <cell r="N226">
            <v>0</v>
          </cell>
          <cell r="O226">
            <v>0</v>
          </cell>
          <cell r="P226">
            <v>0</v>
          </cell>
          <cell r="Q226">
            <v>0</v>
          </cell>
          <cell r="R226">
            <v>0</v>
          </cell>
          <cell r="S226">
            <v>0</v>
          </cell>
          <cell r="T226">
            <v>0</v>
          </cell>
          <cell r="X226">
            <v>0</v>
          </cell>
          <cell r="Y226">
            <v>0</v>
          </cell>
          <cell r="Z226">
            <v>0</v>
          </cell>
          <cell r="AA226">
            <v>0</v>
          </cell>
        </row>
        <row r="227">
          <cell r="A227" t="str">
            <v>XR2014  SUBDIVDERS DEPOSIT RESERVE FUND</v>
          </cell>
          <cell r="E227">
            <v>18942612.359999999</v>
          </cell>
          <cell r="F227">
            <v>1048798.69</v>
          </cell>
          <cell r="G227">
            <v>0</v>
          </cell>
          <cell r="H227">
            <v>0</v>
          </cell>
          <cell r="I227">
            <v>0</v>
          </cell>
          <cell r="J227">
            <v>19991411.050000001</v>
          </cell>
          <cell r="K227">
            <v>0</v>
          </cell>
          <cell r="L227" t="str">
            <v>XR2014</v>
          </cell>
          <cell r="M227">
            <v>955000</v>
          </cell>
          <cell r="N227">
            <v>0</v>
          </cell>
          <cell r="O227">
            <v>0</v>
          </cell>
          <cell r="P227">
            <v>0</v>
          </cell>
          <cell r="Q227">
            <v>0</v>
          </cell>
          <cell r="R227">
            <v>0</v>
          </cell>
          <cell r="S227">
            <v>0</v>
          </cell>
          <cell r="T227">
            <v>19036411.050000001</v>
          </cell>
          <cell r="X227">
            <v>0</v>
          </cell>
          <cell r="Y227">
            <v>19036411.050000001</v>
          </cell>
          <cell r="Z227">
            <v>19991411.050000001</v>
          </cell>
          <cell r="AA227">
            <v>19036411.050000001</v>
          </cell>
        </row>
        <row r="228">
          <cell r="A228" t="str">
            <v>XR2014</v>
          </cell>
          <cell r="B228" t="str">
            <v>CPR123-31-08</v>
          </cell>
          <cell r="C228" t="str">
            <v>EGLINTON/BLACK CREEK COMMUNITY CENTRE</v>
          </cell>
          <cell r="M228">
            <v>955000</v>
          </cell>
          <cell r="N228">
            <v>0</v>
          </cell>
          <cell r="O228">
            <v>0</v>
          </cell>
          <cell r="P228">
            <v>0</v>
          </cell>
          <cell r="Q228">
            <v>0</v>
          </cell>
        </row>
        <row r="229">
          <cell r="A229" t="str">
            <v>XR2012  DEVELOPMENT CHARGES R F - SCARBOROUGH</v>
          </cell>
          <cell r="E229">
            <v>23180698.560000002</v>
          </cell>
          <cell r="F229">
            <v>0</v>
          </cell>
          <cell r="G229">
            <v>0</v>
          </cell>
          <cell r="H229">
            <v>0</v>
          </cell>
          <cell r="I229">
            <v>-180000</v>
          </cell>
          <cell r="J229">
            <v>23000698.560000002</v>
          </cell>
          <cell r="K229">
            <v>19230</v>
          </cell>
          <cell r="L229" t="str">
            <v>XR2012</v>
          </cell>
          <cell r="M229">
            <v>297000</v>
          </cell>
          <cell r="N229">
            <v>0</v>
          </cell>
          <cell r="O229">
            <v>0</v>
          </cell>
          <cell r="P229">
            <v>0</v>
          </cell>
          <cell r="Q229">
            <v>0</v>
          </cell>
          <cell r="R229">
            <v>0</v>
          </cell>
          <cell r="S229">
            <v>0</v>
          </cell>
          <cell r="T229">
            <v>22703698.560000002</v>
          </cell>
          <cell r="X229">
            <v>0</v>
          </cell>
          <cell r="Y229">
            <v>22703698.560000002</v>
          </cell>
          <cell r="Z229">
            <v>23161468.560000002</v>
          </cell>
          <cell r="AA229">
            <v>22703698.560000002</v>
          </cell>
        </row>
        <row r="230">
          <cell r="A230" t="str">
            <v>XR2012</v>
          </cell>
          <cell r="B230" t="str">
            <v>CPR117-32-05</v>
          </cell>
          <cell r="C230" t="str">
            <v>PORT UNION VILLAGE - BILL HANCOX</v>
          </cell>
          <cell r="M230">
            <v>297000</v>
          </cell>
          <cell r="N230">
            <v>0</v>
          </cell>
          <cell r="O230">
            <v>0</v>
          </cell>
          <cell r="P230">
            <v>0</v>
          </cell>
          <cell r="Q230">
            <v>0</v>
          </cell>
        </row>
        <row r="231">
          <cell r="A231" t="str">
            <v>XR2011  DEVELOPMENT CHARGES R F - YORK</v>
          </cell>
          <cell r="E231">
            <v>819220.18</v>
          </cell>
          <cell r="F231">
            <v>0</v>
          </cell>
          <cell r="G231">
            <v>0</v>
          </cell>
          <cell r="H231">
            <v>0</v>
          </cell>
          <cell r="I231">
            <v>0</v>
          </cell>
          <cell r="J231">
            <v>819220.18</v>
          </cell>
          <cell r="K231">
            <v>0</v>
          </cell>
          <cell r="L231" t="str">
            <v>XR2011</v>
          </cell>
          <cell r="M231">
            <v>0</v>
          </cell>
          <cell r="N231">
            <v>0</v>
          </cell>
          <cell r="O231">
            <v>0</v>
          </cell>
          <cell r="P231">
            <v>0</v>
          </cell>
          <cell r="Q231">
            <v>0</v>
          </cell>
          <cell r="R231">
            <v>0</v>
          </cell>
          <cell r="S231">
            <v>0</v>
          </cell>
          <cell r="T231">
            <v>819220.18</v>
          </cell>
          <cell r="X231">
            <v>0</v>
          </cell>
          <cell r="Y231">
            <v>819220.18</v>
          </cell>
          <cell r="Z231">
            <v>819220.18</v>
          </cell>
          <cell r="AA231">
            <v>819220.18</v>
          </cell>
        </row>
        <row r="232">
          <cell r="A232" t="str">
            <v>XR2010  DEVELOPMENT CHARGES R F - NORTH YORK</v>
          </cell>
          <cell r="E232">
            <v>12070658.970000001</v>
          </cell>
          <cell r="F232">
            <v>0</v>
          </cell>
          <cell r="G232">
            <v>0</v>
          </cell>
          <cell r="H232">
            <v>0</v>
          </cell>
          <cell r="I232">
            <v>0</v>
          </cell>
          <cell r="J232">
            <v>12070658.970000001</v>
          </cell>
          <cell r="K232">
            <v>273000</v>
          </cell>
          <cell r="L232" t="str">
            <v>XR2010</v>
          </cell>
          <cell r="M232">
            <v>129000</v>
          </cell>
          <cell r="N232">
            <v>0</v>
          </cell>
          <cell r="O232">
            <v>0</v>
          </cell>
          <cell r="P232">
            <v>0</v>
          </cell>
          <cell r="Q232">
            <v>0</v>
          </cell>
          <cell r="R232">
            <v>0</v>
          </cell>
          <cell r="S232">
            <v>0</v>
          </cell>
          <cell r="T232">
            <v>11941658.970000001</v>
          </cell>
          <cell r="X232">
            <v>0</v>
          </cell>
          <cell r="Y232">
            <v>11941658.970000001</v>
          </cell>
          <cell r="Z232">
            <v>11797658.970000001</v>
          </cell>
          <cell r="AA232">
            <v>11797658.970000001</v>
          </cell>
        </row>
        <row r="233">
          <cell r="A233" t="str">
            <v>XR2010</v>
          </cell>
          <cell r="B233" t="str">
            <v>CPR115-37-02</v>
          </cell>
          <cell r="C233" t="str">
            <v>ACQUISITION OF 243 ALBERT AVE-ROSENEATH</v>
          </cell>
          <cell r="M233">
            <v>129000</v>
          </cell>
          <cell r="N233">
            <v>0</v>
          </cell>
          <cell r="O233">
            <v>0</v>
          </cell>
          <cell r="P233">
            <v>0</v>
          </cell>
          <cell r="Q233">
            <v>0</v>
          </cell>
        </row>
        <row r="234">
          <cell r="A234" t="str">
            <v>XR2009  DEVELOPMENT CHARGES R F - ETOBICOKE</v>
          </cell>
          <cell r="E234">
            <v>4363575.76</v>
          </cell>
          <cell r="F234">
            <v>0</v>
          </cell>
          <cell r="G234">
            <v>0</v>
          </cell>
          <cell r="H234">
            <v>0</v>
          </cell>
          <cell r="I234">
            <v>0</v>
          </cell>
          <cell r="J234">
            <v>4363575.76</v>
          </cell>
          <cell r="K234">
            <v>0</v>
          </cell>
          <cell r="L234" t="str">
            <v>XR2009</v>
          </cell>
          <cell r="M234">
            <v>0</v>
          </cell>
          <cell r="N234">
            <v>0</v>
          </cell>
          <cell r="O234">
            <v>0</v>
          </cell>
          <cell r="P234">
            <v>0</v>
          </cell>
          <cell r="Q234">
            <v>0</v>
          </cell>
          <cell r="R234">
            <v>0</v>
          </cell>
          <cell r="S234">
            <v>0</v>
          </cell>
          <cell r="T234">
            <v>4363575.76</v>
          </cell>
          <cell r="X234">
            <v>0</v>
          </cell>
          <cell r="Y234">
            <v>4363575.76</v>
          </cell>
          <cell r="Z234">
            <v>4363575.76</v>
          </cell>
          <cell r="AA234">
            <v>4363575.76</v>
          </cell>
        </row>
        <row r="235">
          <cell r="A235" t="str">
            <v>XR2008  5% AND 2% LAND ACQN RF-NORTH YORK</v>
          </cell>
          <cell r="E235">
            <v>856443.6</v>
          </cell>
          <cell r="F235">
            <v>0</v>
          </cell>
          <cell r="G235">
            <v>0</v>
          </cell>
          <cell r="H235">
            <v>0</v>
          </cell>
          <cell r="I235">
            <v>0</v>
          </cell>
          <cell r="J235">
            <v>856443.6</v>
          </cell>
          <cell r="K235">
            <v>36538.449999999997</v>
          </cell>
          <cell r="L235" t="str">
            <v>XR2008</v>
          </cell>
          <cell r="M235">
            <v>720000</v>
          </cell>
          <cell r="N235">
            <v>0</v>
          </cell>
          <cell r="O235">
            <v>0</v>
          </cell>
          <cell r="P235">
            <v>0</v>
          </cell>
          <cell r="Q235">
            <v>0</v>
          </cell>
          <cell r="R235">
            <v>0</v>
          </cell>
          <cell r="S235">
            <v>0</v>
          </cell>
          <cell r="T235">
            <v>136443.59999999998</v>
          </cell>
          <cell r="X235">
            <v>0</v>
          </cell>
          <cell r="Y235">
            <v>136443.59999999998</v>
          </cell>
          <cell r="Z235">
            <v>819905.15</v>
          </cell>
          <cell r="AA235">
            <v>136443.59999999998</v>
          </cell>
        </row>
        <row r="236">
          <cell r="A236" t="str">
            <v>XR2008</v>
          </cell>
          <cell r="B236" t="str">
            <v>CPR116-37-06</v>
          </cell>
          <cell r="C236" t="str">
            <v>FLEMINGDON PARK-PARK UPGRADE</v>
          </cell>
          <cell r="M236">
            <v>675000</v>
          </cell>
          <cell r="N236">
            <v>0</v>
          </cell>
          <cell r="O236">
            <v>0</v>
          </cell>
          <cell r="P236">
            <v>0</v>
          </cell>
          <cell r="Q236">
            <v>0</v>
          </cell>
        </row>
        <row r="237">
          <cell r="A237" t="str">
            <v>XR2008</v>
          </cell>
          <cell r="B237" t="str">
            <v>CPR119-37-01</v>
          </cell>
          <cell r="C237" t="str">
            <v>PLAY AREA ENHANCEMENTS FY2007</v>
          </cell>
          <cell r="M237">
            <v>25000</v>
          </cell>
          <cell r="N237">
            <v>0</v>
          </cell>
          <cell r="O237">
            <v>0</v>
          </cell>
          <cell r="P237">
            <v>0</v>
          </cell>
          <cell r="Q237">
            <v>0</v>
          </cell>
        </row>
        <row r="238">
          <cell r="A238" t="str">
            <v>XR2008</v>
          </cell>
          <cell r="B238" t="str">
            <v>CPR116-37-05</v>
          </cell>
          <cell r="C238" t="str">
            <v>FLEMINGDON PARK-SPORTS FIELD IMPROVEMENT</v>
          </cell>
          <cell r="M238">
            <v>20000</v>
          </cell>
          <cell r="N238">
            <v>0</v>
          </cell>
          <cell r="O238">
            <v>0</v>
          </cell>
          <cell r="P238">
            <v>0</v>
          </cell>
          <cell r="Q238">
            <v>0</v>
          </cell>
        </row>
        <row r="239">
          <cell r="A239" t="str">
            <v>XR2007  5% AND 2% LAND ACQN RF-SCARB</v>
          </cell>
          <cell r="E239">
            <v>6164240.1500000004</v>
          </cell>
          <cell r="F239">
            <v>0</v>
          </cell>
          <cell r="G239">
            <v>0</v>
          </cell>
          <cell r="H239">
            <v>0</v>
          </cell>
          <cell r="I239">
            <v>0</v>
          </cell>
          <cell r="J239">
            <v>6164240.1500000004</v>
          </cell>
          <cell r="K239">
            <v>136937.01999999999</v>
          </cell>
          <cell r="L239" t="str">
            <v>XR2007</v>
          </cell>
          <cell r="M239">
            <v>4596000</v>
          </cell>
          <cell r="N239">
            <v>221274</v>
          </cell>
          <cell r="O239">
            <v>0</v>
          </cell>
          <cell r="P239">
            <v>0</v>
          </cell>
          <cell r="Q239">
            <v>0</v>
          </cell>
          <cell r="R239">
            <v>0</v>
          </cell>
          <cell r="S239">
            <v>0</v>
          </cell>
          <cell r="T239">
            <v>1346966.1500000004</v>
          </cell>
          <cell r="X239">
            <v>0</v>
          </cell>
          <cell r="Y239">
            <v>1346966.1500000004</v>
          </cell>
          <cell r="Z239">
            <v>6027303.1300000008</v>
          </cell>
          <cell r="AA239">
            <v>1346966.1500000004</v>
          </cell>
        </row>
        <row r="240">
          <cell r="A240" t="str">
            <v>XR2007</v>
          </cell>
          <cell r="B240" t="str">
            <v>CPR121-37-03</v>
          </cell>
          <cell r="C240" t="str">
            <v>STEPHEN LEACOCK ARENA-REPLAC/RENOV FACIL</v>
          </cell>
          <cell r="M240">
            <v>2546000</v>
          </cell>
          <cell r="N240">
            <v>0</v>
          </cell>
          <cell r="O240">
            <v>0</v>
          </cell>
          <cell r="P240">
            <v>0</v>
          </cell>
          <cell r="Q240">
            <v>0</v>
          </cell>
        </row>
        <row r="241">
          <cell r="A241" t="str">
            <v>XR2007</v>
          </cell>
          <cell r="B241" t="str">
            <v>CPR123-38-06</v>
          </cell>
          <cell r="C241" t="str">
            <v>WARDEN CORRIDOR CC CONSTRUCTION</v>
          </cell>
          <cell r="M241">
            <v>1114000</v>
          </cell>
          <cell r="N241">
            <v>221274</v>
          </cell>
          <cell r="O241">
            <v>0</v>
          </cell>
          <cell r="P241">
            <v>0</v>
          </cell>
          <cell r="Q241">
            <v>0</v>
          </cell>
        </row>
        <row r="242">
          <cell r="A242" t="str">
            <v>XR2007</v>
          </cell>
          <cell r="B242" t="str">
            <v>CPR119-37-04</v>
          </cell>
          <cell r="C242" t="str">
            <v>EMPRINGHAM PARK NEW WATERPLAY</v>
          </cell>
          <cell r="M242">
            <v>383000</v>
          </cell>
          <cell r="N242">
            <v>0</v>
          </cell>
          <cell r="O242">
            <v>0</v>
          </cell>
          <cell r="P242">
            <v>0</v>
          </cell>
          <cell r="Q242">
            <v>0</v>
          </cell>
        </row>
        <row r="243">
          <cell r="A243" t="str">
            <v>XR2007</v>
          </cell>
          <cell r="B243" t="str">
            <v>CPR119-37-05</v>
          </cell>
          <cell r="C243" t="str">
            <v>MORNINGSIDE PARK - INSTALL WATERPLAY ARE</v>
          </cell>
          <cell r="M243">
            <v>331000</v>
          </cell>
          <cell r="N243">
            <v>0</v>
          </cell>
          <cell r="O243">
            <v>0</v>
          </cell>
          <cell r="P243">
            <v>0</v>
          </cell>
          <cell r="Q243">
            <v>0</v>
          </cell>
        </row>
        <row r="244">
          <cell r="A244" t="str">
            <v>XR2007</v>
          </cell>
          <cell r="B244" t="str">
            <v>CPR119-37-01</v>
          </cell>
          <cell r="C244" t="str">
            <v>PLAY AREA ENHANCEMENTS FY2007</v>
          </cell>
          <cell r="M244">
            <v>97000</v>
          </cell>
          <cell r="N244">
            <v>0</v>
          </cell>
          <cell r="O244">
            <v>0</v>
          </cell>
          <cell r="P244">
            <v>0</v>
          </cell>
          <cell r="Q244">
            <v>0</v>
          </cell>
        </row>
        <row r="245">
          <cell r="A245" t="str">
            <v>XR2007</v>
          </cell>
          <cell r="B245" t="str">
            <v>CPR116-37-03</v>
          </cell>
          <cell r="C245" t="str">
            <v>TAM HEATHER TENNIS DOME</v>
          </cell>
          <cell r="M245">
            <v>70000</v>
          </cell>
          <cell r="N245">
            <v>0</v>
          </cell>
          <cell r="O245">
            <v>0</v>
          </cell>
          <cell r="P245">
            <v>0</v>
          </cell>
          <cell r="Q245">
            <v>0</v>
          </cell>
        </row>
        <row r="246">
          <cell r="A246" t="str">
            <v>XR2007</v>
          </cell>
          <cell r="B246" t="str">
            <v>CPR123-37-02</v>
          </cell>
          <cell r="C246" t="str">
            <v>WARDEN CORRIDOR COMMUNITY DESIGN</v>
          </cell>
          <cell r="M246">
            <v>30000</v>
          </cell>
          <cell r="N246">
            <v>0</v>
          </cell>
          <cell r="O246">
            <v>0</v>
          </cell>
          <cell r="P246">
            <v>0</v>
          </cell>
          <cell r="Q246">
            <v>0</v>
          </cell>
        </row>
        <row r="247">
          <cell r="A247" t="str">
            <v>XR2007</v>
          </cell>
          <cell r="B247" t="str">
            <v>CPR119-37-03</v>
          </cell>
          <cell r="C247" t="str">
            <v>MCGREGOR PARK RC-SPLASHPAD</v>
          </cell>
          <cell r="M247">
            <v>25000</v>
          </cell>
          <cell r="N247">
            <v>0</v>
          </cell>
          <cell r="O247">
            <v>0</v>
          </cell>
          <cell r="P247">
            <v>0</v>
          </cell>
          <cell r="Q247">
            <v>0</v>
          </cell>
        </row>
        <row r="248">
          <cell r="A248" t="str">
            <v>XR2005  PARKLAND ACQUISITION R F - TORONTO</v>
          </cell>
          <cell r="E248">
            <v>901319.56</v>
          </cell>
          <cell r="F248">
            <v>0</v>
          </cell>
          <cell r="G248">
            <v>0</v>
          </cell>
          <cell r="H248">
            <v>0</v>
          </cell>
          <cell r="I248">
            <v>0</v>
          </cell>
          <cell r="J248">
            <v>901319.56</v>
          </cell>
          <cell r="K248">
            <v>0</v>
          </cell>
          <cell r="L248" t="str">
            <v>XR2005</v>
          </cell>
          <cell r="M248">
            <v>35000</v>
          </cell>
          <cell r="N248">
            <v>6960</v>
          </cell>
          <cell r="O248">
            <v>0</v>
          </cell>
          <cell r="P248">
            <v>0</v>
          </cell>
          <cell r="Q248">
            <v>0</v>
          </cell>
          <cell r="R248">
            <v>0</v>
          </cell>
          <cell r="S248">
            <v>0</v>
          </cell>
          <cell r="T248">
            <v>859359.56</v>
          </cell>
          <cell r="X248">
            <v>0</v>
          </cell>
          <cell r="Y248">
            <v>859359.56</v>
          </cell>
          <cell r="Z248">
            <v>901319.56</v>
          </cell>
          <cell r="AA248">
            <v>859359.56</v>
          </cell>
        </row>
        <row r="249">
          <cell r="A249" t="str">
            <v>XR2005</v>
          </cell>
          <cell r="B249" t="str">
            <v>CPR123-38-06</v>
          </cell>
          <cell r="C249" t="str">
            <v>WARDEN CORRIDOR CC CONSTRUCTION</v>
          </cell>
          <cell r="M249">
            <v>35000</v>
          </cell>
          <cell r="N249">
            <v>6960</v>
          </cell>
          <cell r="O249">
            <v>0</v>
          </cell>
          <cell r="P249">
            <v>0</v>
          </cell>
          <cell r="Q249">
            <v>0</v>
          </cell>
        </row>
        <row r="250">
          <cell r="A250" t="str">
            <v>XR2004  PARKLAND ACQUISITION R F - NORTH YORK</v>
          </cell>
          <cell r="E250">
            <v>841977.4</v>
          </cell>
          <cell r="F250">
            <v>0</v>
          </cell>
          <cell r="G250">
            <v>0</v>
          </cell>
          <cell r="H250">
            <v>0</v>
          </cell>
          <cell r="I250">
            <v>0</v>
          </cell>
          <cell r="J250">
            <v>841977.4</v>
          </cell>
          <cell r="K250">
            <v>2850</v>
          </cell>
          <cell r="L250" t="str">
            <v>XR2004</v>
          </cell>
          <cell r="M250">
            <v>121000</v>
          </cell>
          <cell r="N250">
            <v>0</v>
          </cell>
          <cell r="O250">
            <v>0</v>
          </cell>
          <cell r="P250">
            <v>0</v>
          </cell>
          <cell r="Q250">
            <v>0</v>
          </cell>
          <cell r="R250">
            <v>0</v>
          </cell>
          <cell r="S250">
            <v>0</v>
          </cell>
          <cell r="T250">
            <v>720977.4</v>
          </cell>
          <cell r="X250">
            <v>0</v>
          </cell>
          <cell r="Y250">
            <v>720977.4</v>
          </cell>
          <cell r="Z250">
            <v>839127.4</v>
          </cell>
          <cell r="AA250">
            <v>720977.4</v>
          </cell>
        </row>
        <row r="251">
          <cell r="A251" t="str">
            <v>XR2004</v>
          </cell>
          <cell r="B251" t="str">
            <v>CPR116-37-04</v>
          </cell>
          <cell r="C251" t="str">
            <v>FLEMINGDON PARK-BUILD 12 MINI-SOCCER FIE</v>
          </cell>
          <cell r="M251">
            <v>121000</v>
          </cell>
          <cell r="N251">
            <v>0</v>
          </cell>
          <cell r="O251">
            <v>0</v>
          </cell>
          <cell r="P251">
            <v>0</v>
          </cell>
          <cell r="Q251">
            <v>0</v>
          </cell>
        </row>
        <row r="252">
          <cell r="A252" t="str">
            <v>XR2003  PARKLAND ACQUISITION R F - METRO</v>
          </cell>
          <cell r="E252">
            <v>663363.4</v>
          </cell>
          <cell r="F252">
            <v>0</v>
          </cell>
          <cell r="G252">
            <v>0</v>
          </cell>
          <cell r="H252">
            <v>0</v>
          </cell>
          <cell r="I252">
            <v>0</v>
          </cell>
          <cell r="J252">
            <v>663363.4</v>
          </cell>
          <cell r="K252">
            <v>579.13</v>
          </cell>
          <cell r="L252" t="str">
            <v>XR2003</v>
          </cell>
          <cell r="M252">
            <v>821000</v>
          </cell>
          <cell r="N252">
            <v>0</v>
          </cell>
          <cell r="O252">
            <v>0</v>
          </cell>
          <cell r="P252">
            <v>0</v>
          </cell>
          <cell r="Q252">
            <v>0</v>
          </cell>
          <cell r="R252">
            <v>0</v>
          </cell>
          <cell r="S252">
            <v>0</v>
          </cell>
          <cell r="T252">
            <v>-157636.59999999998</v>
          </cell>
          <cell r="X252">
            <v>0</v>
          </cell>
          <cell r="Y252">
            <v>-157636.59999999998</v>
          </cell>
          <cell r="Z252">
            <v>662784.27</v>
          </cell>
          <cell r="AA252">
            <v>-157636.59999999998</v>
          </cell>
        </row>
        <row r="253">
          <cell r="A253" t="str">
            <v>XR2003</v>
          </cell>
          <cell r="B253" t="str">
            <v>CPR122-34-03</v>
          </cell>
          <cell r="C253" t="str">
            <v>COL DAN PK-BRIDGE ACROSS HIGHLAND CK</v>
          </cell>
          <cell r="M253">
            <v>411000</v>
          </cell>
          <cell r="N253">
            <v>0</v>
          </cell>
          <cell r="O253">
            <v>0</v>
          </cell>
          <cell r="P253">
            <v>0</v>
          </cell>
          <cell r="Q253">
            <v>0</v>
          </cell>
        </row>
        <row r="254">
          <cell r="A254" t="str">
            <v>XR2003</v>
          </cell>
          <cell r="B254" t="str">
            <v>CPR119-38-03</v>
          </cell>
          <cell r="C254" t="str">
            <v>PLAY AREA ENHANCEMENT FY2008</v>
          </cell>
          <cell r="M254">
            <v>410000</v>
          </cell>
          <cell r="N254">
            <v>0</v>
          </cell>
          <cell r="O254">
            <v>0</v>
          </cell>
          <cell r="P254">
            <v>0</v>
          </cell>
          <cell r="Q254">
            <v>0</v>
          </cell>
        </row>
        <row r="255">
          <cell r="A255" t="str">
            <v>XR2002  PARKLAND ACQUISITION R F - ETOBICOKE</v>
          </cell>
          <cell r="E255">
            <v>31292.69</v>
          </cell>
          <cell r="F255">
            <v>0</v>
          </cell>
          <cell r="G255">
            <v>0</v>
          </cell>
          <cell r="H255">
            <v>0</v>
          </cell>
          <cell r="I255">
            <v>0</v>
          </cell>
          <cell r="J255">
            <v>31292.69</v>
          </cell>
          <cell r="K255">
            <v>0</v>
          </cell>
          <cell r="L255" t="str">
            <v>XR2002</v>
          </cell>
          <cell r="M255">
            <v>0</v>
          </cell>
          <cell r="N255">
            <v>0</v>
          </cell>
          <cell r="O255">
            <v>0</v>
          </cell>
          <cell r="P255">
            <v>0</v>
          </cell>
          <cell r="Q255">
            <v>0</v>
          </cell>
          <cell r="R255">
            <v>0</v>
          </cell>
          <cell r="S255">
            <v>0</v>
          </cell>
          <cell r="T255">
            <v>31292.69</v>
          </cell>
          <cell r="X255">
            <v>0</v>
          </cell>
          <cell r="Y255">
            <v>31292.69</v>
          </cell>
          <cell r="Z255">
            <v>31292.69</v>
          </cell>
          <cell r="AA255">
            <v>31292.69</v>
          </cell>
        </row>
        <row r="256">
          <cell r="A256" t="str">
            <v>XR2001  PARKLAND ACQUISITION R F - EAST YORK</v>
          </cell>
          <cell r="E256">
            <v>59965.440000000002</v>
          </cell>
          <cell r="F256">
            <v>0</v>
          </cell>
          <cell r="G256">
            <v>0</v>
          </cell>
          <cell r="H256">
            <v>0</v>
          </cell>
          <cell r="I256">
            <v>0</v>
          </cell>
          <cell r="J256">
            <v>59965.440000000002</v>
          </cell>
          <cell r="K256">
            <v>9130.3799999999992</v>
          </cell>
          <cell r="L256" t="str">
            <v>XR2001</v>
          </cell>
          <cell r="M256">
            <v>25000</v>
          </cell>
          <cell r="N256">
            <v>0</v>
          </cell>
          <cell r="O256">
            <v>0</v>
          </cell>
          <cell r="P256">
            <v>0</v>
          </cell>
          <cell r="Q256">
            <v>0</v>
          </cell>
          <cell r="R256">
            <v>0</v>
          </cell>
          <cell r="S256">
            <v>0</v>
          </cell>
          <cell r="T256">
            <v>34965.440000000002</v>
          </cell>
          <cell r="X256">
            <v>0</v>
          </cell>
          <cell r="Y256">
            <v>34965.440000000002</v>
          </cell>
          <cell r="Z256">
            <v>50835.060000000005</v>
          </cell>
          <cell r="AA256">
            <v>34965.440000000002</v>
          </cell>
        </row>
        <row r="257">
          <cell r="A257" t="str">
            <v>XR2001</v>
          </cell>
          <cell r="B257" t="str">
            <v>CPR119-37-01</v>
          </cell>
          <cell r="C257" t="str">
            <v>PLAY AREA ENHANCEMENTS FY2007</v>
          </cell>
          <cell r="M257">
            <v>25000</v>
          </cell>
          <cell r="N257">
            <v>0</v>
          </cell>
          <cell r="O257">
            <v>0</v>
          </cell>
          <cell r="P257">
            <v>0</v>
          </cell>
          <cell r="Q257">
            <v>0</v>
          </cell>
        </row>
        <row r="258">
          <cell r="A258" t="str">
            <v>XR1714  STRATEGIC INFRASTRUCTURE PARTNERSHIP RF</v>
          </cell>
          <cell r="E258">
            <v>0</v>
          </cell>
          <cell r="F258">
            <v>0</v>
          </cell>
          <cell r="G258">
            <v>2955642</v>
          </cell>
          <cell r="H258">
            <v>0</v>
          </cell>
          <cell r="I258">
            <v>245000000</v>
          </cell>
          <cell r="J258">
            <v>247955642</v>
          </cell>
          <cell r="K258">
            <v>59409922</v>
          </cell>
          <cell r="L258" t="str">
            <v>XR1714</v>
          </cell>
          <cell r="M258">
            <v>0</v>
          </cell>
          <cell r="N258">
            <v>0</v>
          </cell>
          <cell r="O258">
            <v>0</v>
          </cell>
          <cell r="P258">
            <v>0</v>
          </cell>
          <cell r="Q258">
            <v>0</v>
          </cell>
          <cell r="R258">
            <v>0</v>
          </cell>
          <cell r="S258">
            <v>0</v>
          </cell>
          <cell r="T258">
            <v>247955642</v>
          </cell>
          <cell r="X258">
            <v>0</v>
          </cell>
          <cell r="Y258">
            <v>247955642</v>
          </cell>
          <cell r="Z258">
            <v>188603458.75</v>
          </cell>
          <cell r="AA258">
            <v>188603458.75</v>
          </cell>
        </row>
        <row r="259">
          <cell r="A259" t="str">
            <v>XR1713  INNOVATION RESERVE FUND</v>
          </cell>
          <cell r="E259">
            <v>2456142.42</v>
          </cell>
          <cell r="F259">
            <v>133283.43</v>
          </cell>
          <cell r="G259">
            <v>0</v>
          </cell>
          <cell r="H259">
            <v>0</v>
          </cell>
          <cell r="I259">
            <v>-823826</v>
          </cell>
          <cell r="J259">
            <v>1765599.85</v>
          </cell>
          <cell r="K259">
            <v>0</v>
          </cell>
          <cell r="L259" t="str">
            <v>XR1713</v>
          </cell>
          <cell r="M259">
            <v>0</v>
          </cell>
          <cell r="N259">
            <v>0</v>
          </cell>
          <cell r="O259">
            <v>0</v>
          </cell>
          <cell r="P259">
            <v>0</v>
          </cell>
          <cell r="Q259">
            <v>0</v>
          </cell>
          <cell r="R259">
            <v>0</v>
          </cell>
          <cell r="S259">
            <v>0</v>
          </cell>
          <cell r="T259">
            <v>1765599.85</v>
          </cell>
          <cell r="X259">
            <v>0</v>
          </cell>
          <cell r="Y259">
            <v>1765599.85</v>
          </cell>
          <cell r="Z259">
            <v>2142892.73</v>
          </cell>
          <cell r="AA259">
            <v>1765599.85</v>
          </cell>
        </row>
        <row r="260">
          <cell r="A260" t="str">
            <v>XR1711  UTILITY CONSERVATION/RETROFIT RESERVE FUND</v>
          </cell>
          <cell r="E260">
            <v>77541.19</v>
          </cell>
          <cell r="F260">
            <v>13461.07</v>
          </cell>
          <cell r="G260">
            <v>0</v>
          </cell>
          <cell r="H260">
            <v>0</v>
          </cell>
          <cell r="I260">
            <v>0</v>
          </cell>
          <cell r="J260">
            <v>91002.260000000009</v>
          </cell>
          <cell r="K260">
            <v>0</v>
          </cell>
          <cell r="L260" t="str">
            <v>XR1711</v>
          </cell>
          <cell r="M260">
            <v>0</v>
          </cell>
          <cell r="N260">
            <v>0</v>
          </cell>
          <cell r="O260">
            <v>0</v>
          </cell>
          <cell r="P260">
            <v>0</v>
          </cell>
          <cell r="Q260">
            <v>0</v>
          </cell>
          <cell r="R260">
            <v>0</v>
          </cell>
          <cell r="S260">
            <v>0</v>
          </cell>
          <cell r="T260">
            <v>91002.260000000009</v>
          </cell>
          <cell r="X260">
            <v>0</v>
          </cell>
          <cell r="Y260">
            <v>91002.260000000009</v>
          </cell>
          <cell r="Z260">
            <v>91002.260000000009</v>
          </cell>
          <cell r="AA260">
            <v>91002.260000000009</v>
          </cell>
        </row>
        <row r="261">
          <cell r="A261" t="str">
            <v>XR1709  ARBITRATION AND LEGAL AWARDS</v>
          </cell>
          <cell r="E261">
            <v>3436692.57</v>
          </cell>
          <cell r="F261">
            <v>190503.64</v>
          </cell>
          <cell r="G261">
            <v>72643.100000000006</v>
          </cell>
          <cell r="H261">
            <v>0</v>
          </cell>
          <cell r="I261">
            <v>-643000</v>
          </cell>
          <cell r="J261">
            <v>3056839.31</v>
          </cell>
          <cell r="K261">
            <v>0</v>
          </cell>
          <cell r="L261" t="str">
            <v>XR1709</v>
          </cell>
          <cell r="M261">
            <v>0</v>
          </cell>
          <cell r="N261">
            <v>0</v>
          </cell>
          <cell r="O261">
            <v>0</v>
          </cell>
          <cell r="P261">
            <v>0</v>
          </cell>
          <cell r="Q261">
            <v>0</v>
          </cell>
          <cell r="R261">
            <v>0</v>
          </cell>
          <cell r="S261">
            <v>0</v>
          </cell>
          <cell r="T261">
            <v>3056839.31</v>
          </cell>
          <cell r="X261">
            <v>0</v>
          </cell>
          <cell r="Y261">
            <v>3056839.31</v>
          </cell>
          <cell r="Z261">
            <v>3048726.4499999997</v>
          </cell>
          <cell r="AA261">
            <v>3048726.4499999997</v>
          </cell>
        </row>
        <row r="262">
          <cell r="A262" t="str">
            <v>XR1708  LAND ACQUISITION RF-TORONTO TRANSIT COMM</v>
          </cell>
          <cell r="E262">
            <v>7842547.1600000001</v>
          </cell>
          <cell r="F262">
            <v>306194.28000000003</v>
          </cell>
          <cell r="G262">
            <v>0</v>
          </cell>
          <cell r="H262">
            <v>0</v>
          </cell>
          <cell r="I262">
            <v>0</v>
          </cell>
          <cell r="J262">
            <v>8148741.4400000004</v>
          </cell>
          <cell r="K262">
            <v>1800000</v>
          </cell>
          <cell r="L262" t="str">
            <v>XR1708</v>
          </cell>
          <cell r="M262">
            <v>0</v>
          </cell>
          <cell r="N262">
            <v>0</v>
          </cell>
          <cell r="O262">
            <v>0</v>
          </cell>
          <cell r="P262">
            <v>0</v>
          </cell>
          <cell r="Q262">
            <v>0</v>
          </cell>
          <cell r="R262">
            <v>0</v>
          </cell>
          <cell r="S262">
            <v>0</v>
          </cell>
          <cell r="T262">
            <v>8148741.4400000004</v>
          </cell>
          <cell r="X262">
            <v>0</v>
          </cell>
          <cell r="Y262">
            <v>8148741.4400000004</v>
          </cell>
          <cell r="Z262">
            <v>6348741.4400000004</v>
          </cell>
          <cell r="AA262">
            <v>6348741.4400000004</v>
          </cell>
        </row>
        <row r="263">
          <cell r="A263" t="str">
            <v>XR1707  LAND ACQUISITION RF-TORONTO POLICE SERVI</v>
          </cell>
          <cell r="E263">
            <v>0</v>
          </cell>
          <cell r="F263">
            <v>0</v>
          </cell>
          <cell r="G263">
            <v>0</v>
          </cell>
          <cell r="H263">
            <v>0</v>
          </cell>
          <cell r="I263">
            <v>0</v>
          </cell>
          <cell r="J263">
            <v>0</v>
          </cell>
          <cell r="K263">
            <v>0</v>
          </cell>
          <cell r="L263" t="str">
            <v>XR1707</v>
          </cell>
          <cell r="M263">
            <v>0</v>
          </cell>
          <cell r="N263">
            <v>0</v>
          </cell>
          <cell r="O263">
            <v>0</v>
          </cell>
          <cell r="P263">
            <v>0</v>
          </cell>
          <cell r="Q263">
            <v>0</v>
          </cell>
          <cell r="R263">
            <v>0</v>
          </cell>
          <cell r="S263">
            <v>0</v>
          </cell>
          <cell r="T263">
            <v>0</v>
          </cell>
          <cell r="X263">
            <v>0</v>
          </cell>
          <cell r="Y263">
            <v>0</v>
          </cell>
          <cell r="Z263">
            <v>0</v>
          </cell>
          <cell r="AA263">
            <v>0</v>
          </cell>
        </row>
        <row r="264">
          <cell r="A264" t="str">
            <v>XR1706  LAND ACQUISITION RF-TORONTO PUBLIC LIBRA</v>
          </cell>
          <cell r="E264">
            <v>0</v>
          </cell>
          <cell r="F264">
            <v>0</v>
          </cell>
          <cell r="G264">
            <v>0</v>
          </cell>
          <cell r="H264">
            <v>0</v>
          </cell>
          <cell r="I264">
            <v>0</v>
          </cell>
          <cell r="J264">
            <v>0</v>
          </cell>
          <cell r="K264">
            <v>0</v>
          </cell>
          <cell r="L264" t="str">
            <v>XR1706</v>
          </cell>
          <cell r="M264">
            <v>0</v>
          </cell>
          <cell r="N264">
            <v>0</v>
          </cell>
          <cell r="O264">
            <v>0</v>
          </cell>
          <cell r="P264">
            <v>0</v>
          </cell>
          <cell r="Q264">
            <v>0</v>
          </cell>
          <cell r="R264">
            <v>0</v>
          </cell>
          <cell r="S264">
            <v>0</v>
          </cell>
          <cell r="T264">
            <v>0</v>
          </cell>
          <cell r="X264">
            <v>0</v>
          </cell>
          <cell r="Y264">
            <v>0</v>
          </cell>
          <cell r="Z264">
            <v>0</v>
          </cell>
          <cell r="AA264">
            <v>0</v>
          </cell>
        </row>
        <row r="265">
          <cell r="A265" t="str">
            <v>XR1705  HYDRO STABILIZATION RESERVE FUND</v>
          </cell>
          <cell r="E265">
            <v>0</v>
          </cell>
          <cell r="F265">
            <v>0</v>
          </cell>
          <cell r="G265">
            <v>0</v>
          </cell>
          <cell r="H265">
            <v>0</v>
          </cell>
          <cell r="I265">
            <v>0</v>
          </cell>
          <cell r="J265">
            <v>0</v>
          </cell>
          <cell r="K265">
            <v>0</v>
          </cell>
          <cell r="L265" t="str">
            <v>XR1705</v>
          </cell>
          <cell r="M265">
            <v>0</v>
          </cell>
          <cell r="N265">
            <v>0</v>
          </cell>
          <cell r="O265">
            <v>0</v>
          </cell>
          <cell r="P265">
            <v>0</v>
          </cell>
          <cell r="Q265">
            <v>0</v>
          </cell>
          <cell r="R265">
            <v>0</v>
          </cell>
          <cell r="S265">
            <v>0</v>
          </cell>
          <cell r="T265">
            <v>0</v>
          </cell>
          <cell r="X265">
            <v>0</v>
          </cell>
          <cell r="Y265">
            <v>0</v>
          </cell>
          <cell r="Z265">
            <v>0</v>
          </cell>
          <cell r="AA265">
            <v>0</v>
          </cell>
        </row>
        <row r="266">
          <cell r="A266" t="str">
            <v>XR1704  PROVINCIAL OFFENCES COURTS STAB RF</v>
          </cell>
          <cell r="E266">
            <v>11841629.510000002</v>
          </cell>
          <cell r="F266">
            <v>644770.37</v>
          </cell>
          <cell r="G266">
            <v>0</v>
          </cell>
          <cell r="H266">
            <v>0</v>
          </cell>
          <cell r="I266">
            <v>0</v>
          </cell>
          <cell r="J266">
            <v>12486399.880000001</v>
          </cell>
          <cell r="K266">
            <v>844019.75</v>
          </cell>
          <cell r="L266" t="str">
            <v>XR1704</v>
          </cell>
          <cell r="M266">
            <v>0</v>
          </cell>
          <cell r="N266">
            <v>0</v>
          </cell>
          <cell r="O266">
            <v>0</v>
          </cell>
          <cell r="P266">
            <v>0</v>
          </cell>
          <cell r="Q266">
            <v>0</v>
          </cell>
          <cell r="R266">
            <v>0</v>
          </cell>
          <cell r="S266">
            <v>0</v>
          </cell>
          <cell r="T266">
            <v>12486399.880000001</v>
          </cell>
          <cell r="X266">
            <v>0</v>
          </cell>
          <cell r="Y266">
            <v>12486399.880000001</v>
          </cell>
          <cell r="Z266">
            <v>11642380.130000001</v>
          </cell>
          <cell r="AA266">
            <v>11642380.130000001</v>
          </cell>
        </row>
        <row r="267">
          <cell r="A267" t="str">
            <v>XR1703  TAX RATE STABILIZATION RESERVE FUND</v>
          </cell>
          <cell r="E267">
            <v>0</v>
          </cell>
          <cell r="F267">
            <v>0</v>
          </cell>
          <cell r="G267">
            <v>0</v>
          </cell>
          <cell r="H267">
            <v>0</v>
          </cell>
          <cell r="I267">
            <v>0</v>
          </cell>
          <cell r="J267">
            <v>0</v>
          </cell>
          <cell r="K267">
            <v>0</v>
          </cell>
          <cell r="L267" t="str">
            <v>XR1703</v>
          </cell>
          <cell r="M267">
            <v>0</v>
          </cell>
          <cell r="N267">
            <v>0</v>
          </cell>
          <cell r="O267">
            <v>0</v>
          </cell>
          <cell r="P267">
            <v>0</v>
          </cell>
          <cell r="Q267">
            <v>0</v>
          </cell>
          <cell r="R267">
            <v>0</v>
          </cell>
          <cell r="S267">
            <v>0</v>
          </cell>
          <cell r="T267">
            <v>0</v>
          </cell>
          <cell r="X267">
            <v>0</v>
          </cell>
          <cell r="Y267">
            <v>0</v>
          </cell>
          <cell r="Z267">
            <v>0</v>
          </cell>
          <cell r="AA267">
            <v>0</v>
          </cell>
        </row>
        <row r="268">
          <cell r="A268" t="str">
            <v>XR1701  POLICE CENTRAL SICK PAY</v>
          </cell>
          <cell r="E268">
            <v>3792784.9</v>
          </cell>
          <cell r="F268">
            <v>177954.65</v>
          </cell>
          <cell r="G268">
            <v>0</v>
          </cell>
          <cell r="H268">
            <v>0</v>
          </cell>
          <cell r="I268">
            <v>-408700</v>
          </cell>
          <cell r="J268">
            <v>3562039.55</v>
          </cell>
          <cell r="K268">
            <v>0</v>
          </cell>
          <cell r="L268" t="str">
            <v>XR1701</v>
          </cell>
          <cell r="M268">
            <v>0</v>
          </cell>
          <cell r="N268">
            <v>0</v>
          </cell>
          <cell r="O268">
            <v>0</v>
          </cell>
          <cell r="P268">
            <v>0</v>
          </cell>
          <cell r="Q268">
            <v>0</v>
          </cell>
          <cell r="R268">
            <v>0</v>
          </cell>
          <cell r="S268">
            <v>0</v>
          </cell>
          <cell r="T268">
            <v>3562039.55</v>
          </cell>
          <cell r="X268">
            <v>0</v>
          </cell>
          <cell r="Y268">
            <v>3562039.55</v>
          </cell>
          <cell r="Z268">
            <v>3987057.4699999997</v>
          </cell>
          <cell r="AA268">
            <v>3562039.55</v>
          </cell>
        </row>
        <row r="269">
          <cell r="A269" t="str">
            <v>XR1601  TELECOMMUNICATIONS DEVELOPMENT</v>
          </cell>
          <cell r="E269">
            <v>213902.56</v>
          </cell>
          <cell r="F269">
            <v>11843.19</v>
          </cell>
          <cell r="G269">
            <v>0</v>
          </cell>
          <cell r="H269">
            <v>0</v>
          </cell>
          <cell r="I269">
            <v>0</v>
          </cell>
          <cell r="J269">
            <v>225745.75</v>
          </cell>
          <cell r="K269">
            <v>0</v>
          </cell>
          <cell r="L269" t="str">
            <v>XR1601</v>
          </cell>
          <cell r="M269">
            <v>0</v>
          </cell>
          <cell r="N269">
            <v>0</v>
          </cell>
          <cell r="O269">
            <v>0</v>
          </cell>
          <cell r="P269">
            <v>0</v>
          </cell>
          <cell r="Q269">
            <v>0</v>
          </cell>
          <cell r="R269">
            <v>0</v>
          </cell>
          <cell r="S269">
            <v>0</v>
          </cell>
          <cell r="T269">
            <v>225745.75</v>
          </cell>
          <cell r="X269">
            <v>0</v>
          </cell>
          <cell r="Y269">
            <v>225745.75</v>
          </cell>
          <cell r="Z269">
            <v>225745.75</v>
          </cell>
          <cell r="AA269">
            <v>225745.75</v>
          </cell>
        </row>
        <row r="270">
          <cell r="A270" t="str">
            <v>XR1504  INFORMATION &amp; TECH STABILIZATION RESF</v>
          </cell>
          <cell r="E270">
            <v>0</v>
          </cell>
          <cell r="F270">
            <v>0</v>
          </cell>
          <cell r="G270">
            <v>0</v>
          </cell>
          <cell r="H270">
            <v>0</v>
          </cell>
          <cell r="I270">
            <v>0</v>
          </cell>
          <cell r="J270">
            <v>0</v>
          </cell>
          <cell r="K270">
            <v>0</v>
          </cell>
          <cell r="L270" t="str">
            <v>XR1504</v>
          </cell>
          <cell r="M270">
            <v>0</v>
          </cell>
          <cell r="N270">
            <v>0</v>
          </cell>
          <cell r="O270">
            <v>0</v>
          </cell>
          <cell r="P270">
            <v>0</v>
          </cell>
          <cell r="Q270">
            <v>0</v>
          </cell>
          <cell r="R270">
            <v>0</v>
          </cell>
          <cell r="S270">
            <v>0</v>
          </cell>
          <cell r="T270">
            <v>0</v>
          </cell>
          <cell r="X270">
            <v>0</v>
          </cell>
          <cell r="Y270">
            <v>0</v>
          </cell>
          <cell r="Z270">
            <v>0</v>
          </cell>
          <cell r="AA270">
            <v>0</v>
          </cell>
        </row>
        <row r="271">
          <cell r="A271" t="str">
            <v>XR1503  LAND ACQUISITION RF-CORPORATE SERVICES</v>
          </cell>
          <cell r="E271">
            <v>0</v>
          </cell>
          <cell r="F271">
            <v>0</v>
          </cell>
          <cell r="G271">
            <v>0</v>
          </cell>
          <cell r="H271">
            <v>0</v>
          </cell>
          <cell r="I271">
            <v>0</v>
          </cell>
          <cell r="J271">
            <v>0</v>
          </cell>
          <cell r="K271">
            <v>0</v>
          </cell>
          <cell r="L271" t="str">
            <v>XR1503</v>
          </cell>
          <cell r="M271">
            <v>0</v>
          </cell>
          <cell r="N271">
            <v>0</v>
          </cell>
          <cell r="O271">
            <v>0</v>
          </cell>
          <cell r="P271">
            <v>0</v>
          </cell>
          <cell r="Q271">
            <v>0</v>
          </cell>
          <cell r="R271">
            <v>0</v>
          </cell>
          <cell r="S271">
            <v>0</v>
          </cell>
          <cell r="T271">
            <v>0</v>
          </cell>
          <cell r="X271">
            <v>0</v>
          </cell>
          <cell r="Y271">
            <v>0</v>
          </cell>
          <cell r="Z271">
            <v>0</v>
          </cell>
          <cell r="AA271">
            <v>0</v>
          </cell>
        </row>
        <row r="272">
          <cell r="A272" t="str">
            <v>XR1502  EMERG TECH ACQUISITION RESERVE FUND</v>
          </cell>
          <cell r="E272">
            <v>581856.52</v>
          </cell>
          <cell r="F272">
            <v>32215.75</v>
          </cell>
          <cell r="G272">
            <v>0</v>
          </cell>
          <cell r="H272">
            <v>0</v>
          </cell>
          <cell r="I272">
            <v>0</v>
          </cell>
          <cell r="J272">
            <v>614072.27</v>
          </cell>
          <cell r="K272">
            <v>0</v>
          </cell>
          <cell r="L272" t="str">
            <v>XR1502</v>
          </cell>
          <cell r="M272">
            <v>0</v>
          </cell>
          <cell r="N272">
            <v>0</v>
          </cell>
          <cell r="O272">
            <v>0</v>
          </cell>
          <cell r="P272">
            <v>0</v>
          </cell>
          <cell r="Q272">
            <v>0</v>
          </cell>
          <cell r="R272">
            <v>0</v>
          </cell>
          <cell r="S272">
            <v>0</v>
          </cell>
          <cell r="T272">
            <v>614072.27</v>
          </cell>
          <cell r="X272">
            <v>0</v>
          </cell>
          <cell r="Y272">
            <v>614072.27</v>
          </cell>
          <cell r="Z272">
            <v>614072.27</v>
          </cell>
          <cell r="AA272">
            <v>614072.27</v>
          </cell>
        </row>
        <row r="273">
          <cell r="A273" t="str">
            <v>XR1501  CASA LOMA CAPITAL MAINTENANCE</v>
          </cell>
          <cell r="E273">
            <v>2398003.19</v>
          </cell>
          <cell r="F273">
            <v>147326.68</v>
          </cell>
          <cell r="G273">
            <v>0</v>
          </cell>
          <cell r="H273">
            <v>0</v>
          </cell>
          <cell r="I273">
            <v>800000</v>
          </cell>
          <cell r="J273">
            <v>3345329.87</v>
          </cell>
          <cell r="K273">
            <v>368843.71</v>
          </cell>
          <cell r="L273" t="str">
            <v>XR1501</v>
          </cell>
          <cell r="M273">
            <v>0</v>
          </cell>
          <cell r="N273">
            <v>0</v>
          </cell>
          <cell r="O273">
            <v>0</v>
          </cell>
          <cell r="P273">
            <v>0</v>
          </cell>
          <cell r="Q273">
            <v>0</v>
          </cell>
          <cell r="R273">
            <v>0</v>
          </cell>
          <cell r="S273">
            <v>0</v>
          </cell>
          <cell r="T273">
            <v>3345329.87</v>
          </cell>
          <cell r="X273">
            <v>0</v>
          </cell>
          <cell r="Y273">
            <v>3345329.87</v>
          </cell>
          <cell r="Z273">
            <v>3150217.8</v>
          </cell>
          <cell r="AA273">
            <v>3150217.8</v>
          </cell>
        </row>
        <row r="274">
          <cell r="A274" t="str">
            <v>XR1410  PUBLIC REALM RESERVE FUND</v>
          </cell>
          <cell r="E274">
            <v>0</v>
          </cell>
          <cell r="F274">
            <v>0</v>
          </cell>
          <cell r="G274">
            <v>36500000</v>
          </cell>
          <cell r="H274">
            <v>0</v>
          </cell>
          <cell r="I274">
            <v>-1920000</v>
          </cell>
          <cell r="J274">
            <v>34580000</v>
          </cell>
          <cell r="K274">
            <v>0</v>
          </cell>
          <cell r="L274" t="str">
            <v>XR1410</v>
          </cell>
          <cell r="M274">
            <v>0</v>
          </cell>
          <cell r="N274">
            <v>0</v>
          </cell>
          <cell r="O274">
            <v>0</v>
          </cell>
          <cell r="P274">
            <v>0</v>
          </cell>
          <cell r="Q274">
            <v>0</v>
          </cell>
          <cell r="R274">
            <v>0</v>
          </cell>
          <cell r="S274">
            <v>0</v>
          </cell>
          <cell r="T274">
            <v>34580000</v>
          </cell>
          <cell r="X274">
            <v>0</v>
          </cell>
          <cell r="Y274">
            <v>34580000</v>
          </cell>
          <cell r="Z274">
            <v>34602020</v>
          </cell>
          <cell r="AA274">
            <v>34580000</v>
          </cell>
        </row>
        <row r="275">
          <cell r="A275" t="str">
            <v>XR1409  GREEN LANE PERPETUAL CARE RF</v>
          </cell>
          <cell r="E275">
            <v>0</v>
          </cell>
          <cell r="F275">
            <v>2100.5</v>
          </cell>
          <cell r="G275">
            <v>0</v>
          </cell>
          <cell r="H275">
            <v>0</v>
          </cell>
          <cell r="I275">
            <v>194009</v>
          </cell>
          <cell r="J275">
            <v>196109.5</v>
          </cell>
          <cell r="K275">
            <v>0</v>
          </cell>
          <cell r="L275" t="str">
            <v>XR1409</v>
          </cell>
          <cell r="M275">
            <v>0</v>
          </cell>
          <cell r="N275">
            <v>0</v>
          </cell>
          <cell r="O275">
            <v>0</v>
          </cell>
          <cell r="P275">
            <v>0</v>
          </cell>
          <cell r="Q275">
            <v>0</v>
          </cell>
          <cell r="R275">
            <v>0</v>
          </cell>
          <cell r="S275">
            <v>0</v>
          </cell>
          <cell r="T275">
            <v>196109.5</v>
          </cell>
          <cell r="X275">
            <v>0</v>
          </cell>
          <cell r="Y275">
            <v>196109.5</v>
          </cell>
          <cell r="Z275">
            <v>156040.57999999999</v>
          </cell>
          <cell r="AA275">
            <v>156040.57999999999</v>
          </cell>
        </row>
        <row r="276">
          <cell r="A276" t="str">
            <v>XR1408  GREEN LANE RESERVE FUND</v>
          </cell>
          <cell r="E276">
            <v>0</v>
          </cell>
          <cell r="F276">
            <v>5401.3</v>
          </cell>
          <cell r="G276">
            <v>0</v>
          </cell>
          <cell r="H276">
            <v>0</v>
          </cell>
          <cell r="I276">
            <v>3623293</v>
          </cell>
          <cell r="J276">
            <v>3628694.3</v>
          </cell>
          <cell r="K276">
            <v>0</v>
          </cell>
          <cell r="L276" t="str">
            <v>XR1408</v>
          </cell>
          <cell r="M276">
            <v>0</v>
          </cell>
          <cell r="N276">
            <v>0</v>
          </cell>
          <cell r="O276">
            <v>0</v>
          </cell>
          <cell r="P276">
            <v>0</v>
          </cell>
          <cell r="Q276">
            <v>0</v>
          </cell>
          <cell r="R276">
            <v>0</v>
          </cell>
          <cell r="S276">
            <v>0</v>
          </cell>
          <cell r="T276">
            <v>3628694.3</v>
          </cell>
          <cell r="X276">
            <v>0</v>
          </cell>
          <cell r="Y276">
            <v>3628694.3</v>
          </cell>
          <cell r="Z276">
            <v>1305957.01</v>
          </cell>
          <cell r="AA276">
            <v>1305957.01</v>
          </cell>
        </row>
        <row r="277">
          <cell r="A277" t="str">
            <v>XR1407  LIGHT EMITTING  DIODE (LED) RESERVE FUND</v>
          </cell>
          <cell r="E277">
            <v>850000</v>
          </cell>
          <cell r="F277">
            <v>44531.69</v>
          </cell>
          <cell r="G277">
            <v>0</v>
          </cell>
          <cell r="H277">
            <v>0</v>
          </cell>
          <cell r="I277">
            <v>0</v>
          </cell>
          <cell r="J277">
            <v>894531.69</v>
          </cell>
          <cell r="K277">
            <v>0</v>
          </cell>
          <cell r="L277" t="str">
            <v>XR1407</v>
          </cell>
          <cell r="M277">
            <v>0</v>
          </cell>
          <cell r="N277">
            <v>0</v>
          </cell>
          <cell r="O277">
            <v>0</v>
          </cell>
          <cell r="P277">
            <v>0</v>
          </cell>
          <cell r="Q277">
            <v>0</v>
          </cell>
          <cell r="R277">
            <v>0</v>
          </cell>
          <cell r="S277">
            <v>0</v>
          </cell>
          <cell r="T277">
            <v>894531.69</v>
          </cell>
          <cell r="X277">
            <v>0</v>
          </cell>
          <cell r="Y277">
            <v>894531.69</v>
          </cell>
          <cell r="Z277">
            <v>894531.69</v>
          </cell>
          <cell r="AA277">
            <v>894531.69</v>
          </cell>
        </row>
        <row r="278">
          <cell r="A278" t="str">
            <v>XR1406  EMERGENCY PLANNING FUND RESERVE</v>
          </cell>
          <cell r="E278">
            <v>6089.45</v>
          </cell>
          <cell r="F278">
            <v>110288.67</v>
          </cell>
          <cell r="G278">
            <v>0</v>
          </cell>
          <cell r="H278">
            <v>0</v>
          </cell>
          <cell r="I278">
            <v>5000000</v>
          </cell>
          <cell r="J278">
            <v>5116378.12</v>
          </cell>
          <cell r="K278">
            <v>0</v>
          </cell>
          <cell r="L278" t="str">
            <v>XR1406</v>
          </cell>
          <cell r="M278">
            <v>0</v>
          </cell>
          <cell r="N278">
            <v>0</v>
          </cell>
          <cell r="O278">
            <v>0</v>
          </cell>
          <cell r="P278">
            <v>0</v>
          </cell>
          <cell r="Q278">
            <v>0</v>
          </cell>
          <cell r="R278">
            <v>0</v>
          </cell>
          <cell r="S278">
            <v>0</v>
          </cell>
          <cell r="T278">
            <v>5116378.12</v>
          </cell>
          <cell r="X278">
            <v>0</v>
          </cell>
          <cell r="Y278">
            <v>5116378.12</v>
          </cell>
          <cell r="Z278">
            <v>5116378.12</v>
          </cell>
          <cell r="AA278">
            <v>5116378.12</v>
          </cell>
        </row>
        <row r="279">
          <cell r="A279" t="str">
            <v>XR1405  WINTER CONTROL STABILIZATION</v>
          </cell>
          <cell r="E279">
            <v>11401925.859999999</v>
          </cell>
          <cell r="F279">
            <v>632036.53</v>
          </cell>
          <cell r="G279">
            <v>0</v>
          </cell>
          <cell r="H279">
            <v>0</v>
          </cell>
          <cell r="I279">
            <v>0</v>
          </cell>
          <cell r="J279">
            <v>12033962.389999999</v>
          </cell>
          <cell r="K279">
            <v>0</v>
          </cell>
          <cell r="L279" t="str">
            <v>XR1405</v>
          </cell>
          <cell r="M279">
            <v>0</v>
          </cell>
          <cell r="N279">
            <v>0</v>
          </cell>
          <cell r="O279">
            <v>0</v>
          </cell>
          <cell r="P279">
            <v>0</v>
          </cell>
          <cell r="Q279">
            <v>0</v>
          </cell>
          <cell r="R279">
            <v>0</v>
          </cell>
          <cell r="S279">
            <v>0</v>
          </cell>
          <cell r="T279">
            <v>12033962.389999999</v>
          </cell>
          <cell r="X279">
            <v>0</v>
          </cell>
          <cell r="Y279">
            <v>12033962.389999999</v>
          </cell>
          <cell r="Z279">
            <v>12033962.389999999</v>
          </cell>
          <cell r="AA279">
            <v>12033962.389999999</v>
          </cell>
        </row>
        <row r="280">
          <cell r="A280" t="str">
            <v>XR1404  WASTE MANAGEMENT</v>
          </cell>
          <cell r="E280">
            <v>23589216.379999999</v>
          </cell>
          <cell r="F280">
            <v>1269110.8999999999</v>
          </cell>
          <cell r="G280">
            <v>0</v>
          </cell>
          <cell r="H280">
            <v>0</v>
          </cell>
          <cell r="I280">
            <v>-2703000</v>
          </cell>
          <cell r="J280">
            <v>22155327.279999997</v>
          </cell>
          <cell r="K280">
            <v>1267895</v>
          </cell>
          <cell r="L280" t="str">
            <v>XR1404</v>
          </cell>
          <cell r="M280">
            <v>0</v>
          </cell>
          <cell r="N280">
            <v>0</v>
          </cell>
          <cell r="O280">
            <v>0</v>
          </cell>
          <cell r="P280">
            <v>0</v>
          </cell>
          <cell r="Q280">
            <v>0</v>
          </cell>
          <cell r="R280">
            <v>0</v>
          </cell>
          <cell r="S280">
            <v>0</v>
          </cell>
          <cell r="T280">
            <v>22155327.279999997</v>
          </cell>
          <cell r="X280">
            <v>0</v>
          </cell>
          <cell r="Y280">
            <v>22155327.279999997</v>
          </cell>
          <cell r="Z280">
            <v>23590432.279999997</v>
          </cell>
          <cell r="AA280">
            <v>22155327.279999997</v>
          </cell>
        </row>
        <row r="281">
          <cell r="A281" t="str">
            <v>XR1403  LAND ACQUISITION RF-WES</v>
          </cell>
          <cell r="E281">
            <v>0</v>
          </cell>
          <cell r="F281">
            <v>0</v>
          </cell>
          <cell r="G281">
            <v>0</v>
          </cell>
          <cell r="H281">
            <v>0</v>
          </cell>
          <cell r="I281">
            <v>0</v>
          </cell>
          <cell r="J281">
            <v>0</v>
          </cell>
          <cell r="K281">
            <v>0</v>
          </cell>
          <cell r="L281" t="str">
            <v>XR1403</v>
          </cell>
          <cell r="M281">
            <v>0</v>
          </cell>
          <cell r="N281">
            <v>0</v>
          </cell>
          <cell r="O281">
            <v>0</v>
          </cell>
          <cell r="P281">
            <v>0</v>
          </cell>
          <cell r="Q281">
            <v>0</v>
          </cell>
          <cell r="R281">
            <v>0</v>
          </cell>
          <cell r="S281">
            <v>0</v>
          </cell>
          <cell r="T281">
            <v>0</v>
          </cell>
          <cell r="X281">
            <v>0</v>
          </cell>
          <cell r="Y281">
            <v>0</v>
          </cell>
          <cell r="Z281">
            <v>0</v>
          </cell>
          <cell r="AA281">
            <v>0</v>
          </cell>
        </row>
        <row r="282">
          <cell r="A282" t="str">
            <v>XR1402  ROAD &amp; SIDEWALK REPAIR, MTCE &amp; RECONSTR</v>
          </cell>
          <cell r="E282">
            <v>6578072.3399999999</v>
          </cell>
          <cell r="F282">
            <v>717532.62</v>
          </cell>
          <cell r="G282">
            <v>12686297.289999999</v>
          </cell>
          <cell r="H282">
            <v>0</v>
          </cell>
          <cell r="I282">
            <v>-2000000</v>
          </cell>
          <cell r="J282">
            <v>17981902.25</v>
          </cell>
          <cell r="K282">
            <v>0</v>
          </cell>
          <cell r="L282" t="str">
            <v>XR1402</v>
          </cell>
          <cell r="M282">
            <v>0</v>
          </cell>
          <cell r="N282">
            <v>0</v>
          </cell>
          <cell r="O282">
            <v>0</v>
          </cell>
          <cell r="P282">
            <v>0</v>
          </cell>
          <cell r="Q282">
            <v>0</v>
          </cell>
          <cell r="R282">
            <v>0</v>
          </cell>
          <cell r="S282">
            <v>0</v>
          </cell>
          <cell r="T282">
            <v>17981902.25</v>
          </cell>
          <cell r="X282">
            <v>0</v>
          </cell>
          <cell r="Y282">
            <v>17981902.25</v>
          </cell>
          <cell r="Z282">
            <v>17981902.25</v>
          </cell>
          <cell r="AA282">
            <v>17981902.25</v>
          </cell>
        </row>
        <row r="283">
          <cell r="A283" t="str">
            <v>XR1401  ROAD ENCHANCEMENT</v>
          </cell>
          <cell r="E283">
            <v>1876682.16</v>
          </cell>
          <cell r="F283">
            <v>93246.42</v>
          </cell>
          <cell r="G283">
            <v>0</v>
          </cell>
          <cell r="H283">
            <v>0</v>
          </cell>
          <cell r="I283">
            <v>0</v>
          </cell>
          <cell r="J283">
            <v>1969928.5799999998</v>
          </cell>
          <cell r="K283">
            <v>834000</v>
          </cell>
          <cell r="L283" t="str">
            <v>XR1401</v>
          </cell>
          <cell r="M283">
            <v>0</v>
          </cell>
          <cell r="N283">
            <v>0</v>
          </cell>
          <cell r="O283">
            <v>0</v>
          </cell>
          <cell r="P283">
            <v>0</v>
          </cell>
          <cell r="Q283">
            <v>0</v>
          </cell>
          <cell r="R283">
            <v>0</v>
          </cell>
          <cell r="S283">
            <v>0</v>
          </cell>
          <cell r="T283">
            <v>1969928.5799999998</v>
          </cell>
          <cell r="X283">
            <v>0</v>
          </cell>
          <cell r="Y283">
            <v>1969928.5799999998</v>
          </cell>
          <cell r="Z283">
            <v>1135928.5799999998</v>
          </cell>
          <cell r="AA283">
            <v>1135928.5799999998</v>
          </cell>
        </row>
        <row r="284">
          <cell r="A284" t="str">
            <v>XR1305  BUILDING CODE ACT SERVICE IMPROVEMENT</v>
          </cell>
          <cell r="E284">
            <v>4321268.16</v>
          </cell>
          <cell r="F284">
            <v>240755.22</v>
          </cell>
          <cell r="G284">
            <v>0</v>
          </cell>
          <cell r="H284">
            <v>0</v>
          </cell>
          <cell r="I284">
            <v>2100000</v>
          </cell>
          <cell r="J284">
            <v>6662023.3799999999</v>
          </cell>
          <cell r="K284">
            <v>0</v>
          </cell>
          <cell r="L284" t="str">
            <v>XR1305</v>
          </cell>
          <cell r="M284">
            <v>0</v>
          </cell>
          <cell r="N284">
            <v>0</v>
          </cell>
          <cell r="O284">
            <v>0</v>
          </cell>
          <cell r="P284">
            <v>0</v>
          </cell>
          <cell r="Q284">
            <v>0</v>
          </cell>
          <cell r="R284">
            <v>0</v>
          </cell>
          <cell r="S284">
            <v>0</v>
          </cell>
          <cell r="T284">
            <v>6662023.3799999999</v>
          </cell>
          <cell r="X284">
            <v>0</v>
          </cell>
          <cell r="Y284">
            <v>6662023.3799999999</v>
          </cell>
          <cell r="Z284">
            <v>8491862.0600000005</v>
          </cell>
          <cell r="AA284">
            <v>6662023.3799999999</v>
          </cell>
        </row>
        <row r="285">
          <cell r="A285" t="str">
            <v>XR1304  LAND ACQUISITION RF-UDS</v>
          </cell>
          <cell r="E285">
            <v>0</v>
          </cell>
          <cell r="F285">
            <v>0</v>
          </cell>
          <cell r="G285">
            <v>0</v>
          </cell>
          <cell r="H285">
            <v>0</v>
          </cell>
          <cell r="I285">
            <v>0</v>
          </cell>
          <cell r="J285">
            <v>0</v>
          </cell>
          <cell r="K285">
            <v>0</v>
          </cell>
          <cell r="L285" t="str">
            <v>XR1304</v>
          </cell>
          <cell r="M285">
            <v>0</v>
          </cell>
          <cell r="N285">
            <v>0</v>
          </cell>
          <cell r="O285">
            <v>0</v>
          </cell>
          <cell r="P285">
            <v>0</v>
          </cell>
          <cell r="Q285">
            <v>0</v>
          </cell>
          <cell r="R285">
            <v>0</v>
          </cell>
          <cell r="S285">
            <v>0</v>
          </cell>
          <cell r="T285">
            <v>0</v>
          </cell>
          <cell r="X285">
            <v>0</v>
          </cell>
          <cell r="Y285">
            <v>0</v>
          </cell>
          <cell r="Z285">
            <v>0</v>
          </cell>
          <cell r="AA285">
            <v>0</v>
          </cell>
        </row>
        <row r="286">
          <cell r="A286" t="str">
            <v>XR1303  HOME IMPROVEMENT RESERVE FUND</v>
          </cell>
          <cell r="E286">
            <v>75655.83</v>
          </cell>
          <cell r="F286">
            <v>4188.82</v>
          </cell>
          <cell r="G286">
            <v>0</v>
          </cell>
          <cell r="H286">
            <v>0</v>
          </cell>
          <cell r="I286">
            <v>0</v>
          </cell>
          <cell r="J286">
            <v>79844.649999999994</v>
          </cell>
          <cell r="K286">
            <v>0</v>
          </cell>
          <cell r="L286" t="str">
            <v>XR1303</v>
          </cell>
          <cell r="M286">
            <v>0</v>
          </cell>
          <cell r="N286">
            <v>0</v>
          </cell>
          <cell r="O286">
            <v>0</v>
          </cell>
          <cell r="P286">
            <v>0</v>
          </cell>
          <cell r="Q286">
            <v>0</v>
          </cell>
          <cell r="R286">
            <v>0</v>
          </cell>
          <cell r="S286">
            <v>0</v>
          </cell>
          <cell r="T286">
            <v>79844.649999999994</v>
          </cell>
          <cell r="X286">
            <v>0</v>
          </cell>
          <cell r="Y286">
            <v>79844.649999999994</v>
          </cell>
          <cell r="Z286">
            <v>79844.649999999994</v>
          </cell>
          <cell r="AA286">
            <v>79844.649999999994</v>
          </cell>
        </row>
        <row r="287">
          <cell r="A287" t="str">
            <v>XR1302  TERMITE CONTROL</v>
          </cell>
          <cell r="E287">
            <v>21507.17</v>
          </cell>
          <cell r="F287">
            <v>1190.79</v>
          </cell>
          <cell r="G287">
            <v>0</v>
          </cell>
          <cell r="H287">
            <v>0</v>
          </cell>
          <cell r="I287">
            <v>0</v>
          </cell>
          <cell r="J287">
            <v>22697.96</v>
          </cell>
          <cell r="K287">
            <v>0</v>
          </cell>
          <cell r="L287" t="str">
            <v>XR1302</v>
          </cell>
          <cell r="M287">
            <v>0</v>
          </cell>
          <cell r="N287">
            <v>0</v>
          </cell>
          <cell r="O287">
            <v>0</v>
          </cell>
          <cell r="P287">
            <v>0</v>
          </cell>
          <cell r="Q287">
            <v>0</v>
          </cell>
          <cell r="R287">
            <v>0</v>
          </cell>
          <cell r="S287">
            <v>0</v>
          </cell>
          <cell r="T287">
            <v>22697.96</v>
          </cell>
          <cell r="X287">
            <v>0</v>
          </cell>
          <cell r="Y287">
            <v>22697.96</v>
          </cell>
          <cell r="Z287">
            <v>22697.96</v>
          </cell>
          <cell r="AA287">
            <v>22697.96</v>
          </cell>
        </row>
        <row r="288">
          <cell r="A288" t="str">
            <v>XR1216  DON RIVER PARK RF</v>
          </cell>
          <cell r="E288">
            <v>0</v>
          </cell>
          <cell r="F288">
            <v>1039.6199999999999</v>
          </cell>
          <cell r="G288">
            <v>43500</v>
          </cell>
          <cell r="H288">
            <v>0</v>
          </cell>
          <cell r="I288">
            <v>0</v>
          </cell>
          <cell r="J288">
            <v>44539.62</v>
          </cell>
          <cell r="K288">
            <v>0</v>
          </cell>
          <cell r="L288" t="str">
            <v>XR1216</v>
          </cell>
          <cell r="M288">
            <v>0</v>
          </cell>
          <cell r="N288">
            <v>0</v>
          </cell>
          <cell r="O288">
            <v>0</v>
          </cell>
          <cell r="P288">
            <v>0</v>
          </cell>
          <cell r="Q288">
            <v>0</v>
          </cell>
          <cell r="R288">
            <v>0</v>
          </cell>
          <cell r="S288">
            <v>0</v>
          </cell>
          <cell r="T288">
            <v>44539.62</v>
          </cell>
          <cell r="X288">
            <v>0</v>
          </cell>
          <cell r="Y288">
            <v>44539.62</v>
          </cell>
          <cell r="Z288">
            <v>44539.62</v>
          </cell>
          <cell r="AA288">
            <v>44539.62</v>
          </cell>
        </row>
        <row r="289">
          <cell r="A289" t="str">
            <v>XR1215  TOR MUSIC GDN PRG RF</v>
          </cell>
          <cell r="E289">
            <v>623682.52</v>
          </cell>
          <cell r="F289">
            <v>33824.67</v>
          </cell>
          <cell r="G289">
            <v>0</v>
          </cell>
          <cell r="H289">
            <v>0</v>
          </cell>
          <cell r="I289">
            <v>-25000</v>
          </cell>
          <cell r="J289">
            <v>632507.19000000006</v>
          </cell>
          <cell r="K289">
            <v>0</v>
          </cell>
          <cell r="L289" t="str">
            <v>XR1215</v>
          </cell>
          <cell r="M289">
            <v>0</v>
          </cell>
          <cell r="N289">
            <v>0</v>
          </cell>
          <cell r="O289">
            <v>0</v>
          </cell>
          <cell r="P289">
            <v>0</v>
          </cell>
          <cell r="Q289">
            <v>0</v>
          </cell>
          <cell r="T289">
            <v>632507.19000000006</v>
          </cell>
          <cell r="X289">
            <v>0</v>
          </cell>
          <cell r="Y289">
            <v>632507.19000000006</v>
          </cell>
          <cell r="Z289">
            <v>632507.19000000006</v>
          </cell>
          <cell r="AA289">
            <v>632507.19000000006</v>
          </cell>
        </row>
        <row r="290">
          <cell r="A290" t="str">
            <v>XR1214  LAND ACQUISITION RF-EDCT</v>
          </cell>
          <cell r="E290">
            <v>3584147.76</v>
          </cell>
          <cell r="F290">
            <v>198490.98</v>
          </cell>
          <cell r="G290">
            <v>0</v>
          </cell>
          <cell r="H290">
            <v>0</v>
          </cell>
          <cell r="I290">
            <v>0</v>
          </cell>
          <cell r="J290">
            <v>3782638.7399999998</v>
          </cell>
          <cell r="K290">
            <v>121733.89</v>
          </cell>
          <cell r="L290" t="str">
            <v>XR1214</v>
          </cell>
          <cell r="M290">
            <v>0</v>
          </cell>
          <cell r="N290">
            <v>0</v>
          </cell>
          <cell r="O290">
            <v>0</v>
          </cell>
          <cell r="P290">
            <v>0</v>
          </cell>
          <cell r="Q290">
            <v>0</v>
          </cell>
          <cell r="R290">
            <v>0</v>
          </cell>
          <cell r="S290">
            <v>0</v>
          </cell>
          <cell r="T290">
            <v>3782638.7399999998</v>
          </cell>
          <cell r="X290">
            <v>0</v>
          </cell>
          <cell r="Y290">
            <v>3782638.7399999998</v>
          </cell>
          <cell r="Z290">
            <v>3660904.8499999996</v>
          </cell>
          <cell r="AA290">
            <v>3660904.8499999996</v>
          </cell>
        </row>
        <row r="291">
          <cell r="A291" t="str">
            <v>XR1213  MUSEUM AND HERITAGE SERVICES RESERVE FD</v>
          </cell>
          <cell r="E291">
            <v>4268</v>
          </cell>
          <cell r="F291">
            <v>236.31</v>
          </cell>
          <cell r="G291">
            <v>0</v>
          </cell>
          <cell r="H291">
            <v>0</v>
          </cell>
          <cell r="I291">
            <v>0</v>
          </cell>
          <cell r="J291">
            <v>4504.3100000000004</v>
          </cell>
          <cell r="K291">
            <v>0</v>
          </cell>
          <cell r="L291" t="str">
            <v>XR1213</v>
          </cell>
          <cell r="M291">
            <v>0</v>
          </cell>
          <cell r="N291">
            <v>0</v>
          </cell>
          <cell r="O291">
            <v>0</v>
          </cell>
          <cell r="P291">
            <v>0</v>
          </cell>
          <cell r="Q291">
            <v>0</v>
          </cell>
          <cell r="R291">
            <v>0</v>
          </cell>
          <cell r="S291">
            <v>0</v>
          </cell>
          <cell r="T291">
            <v>4504.3100000000004</v>
          </cell>
          <cell r="X291">
            <v>0</v>
          </cell>
          <cell r="Y291">
            <v>4504.3100000000004</v>
          </cell>
          <cell r="Z291">
            <v>4504.3100000000004</v>
          </cell>
          <cell r="AA291">
            <v>4504.3100000000004</v>
          </cell>
        </row>
        <row r="292">
          <cell r="A292" t="str">
            <v>XR1212  DUNDAS ST  W  STREETSCAPE IMPROV MNT RF</v>
          </cell>
          <cell r="E292">
            <v>184705.87</v>
          </cell>
          <cell r="F292">
            <v>8984.4699999999993</v>
          </cell>
          <cell r="G292">
            <v>0</v>
          </cell>
          <cell r="H292">
            <v>0</v>
          </cell>
          <cell r="I292">
            <v>0</v>
          </cell>
          <cell r="J292">
            <v>193690.34</v>
          </cell>
          <cell r="K292">
            <v>106269.87</v>
          </cell>
          <cell r="L292" t="str">
            <v>XR1212</v>
          </cell>
          <cell r="M292">
            <v>0</v>
          </cell>
          <cell r="N292">
            <v>0</v>
          </cell>
          <cell r="O292">
            <v>0</v>
          </cell>
          <cell r="P292">
            <v>0</v>
          </cell>
          <cell r="Q292">
            <v>0</v>
          </cell>
          <cell r="R292">
            <v>0</v>
          </cell>
          <cell r="S292">
            <v>0</v>
          </cell>
          <cell r="T292">
            <v>193690.34</v>
          </cell>
          <cell r="X292">
            <v>0</v>
          </cell>
          <cell r="Y292">
            <v>193690.34</v>
          </cell>
          <cell r="Z292">
            <v>87420.47</v>
          </cell>
          <cell r="AA292">
            <v>87420.47</v>
          </cell>
        </row>
        <row r="293">
          <cell r="A293" t="str">
            <v>XR1211  CULTURAL FACILITIES CAPITAL GRANT PROG</v>
          </cell>
          <cell r="E293">
            <v>107350.36</v>
          </cell>
          <cell r="F293">
            <v>5628.95</v>
          </cell>
          <cell r="G293">
            <v>0</v>
          </cell>
          <cell r="H293">
            <v>0</v>
          </cell>
          <cell r="I293">
            <v>-71000</v>
          </cell>
          <cell r="J293">
            <v>41979.31</v>
          </cell>
          <cell r="K293">
            <v>0</v>
          </cell>
          <cell r="L293" t="str">
            <v>XR1211</v>
          </cell>
          <cell r="M293">
            <v>0</v>
          </cell>
          <cell r="N293">
            <v>0</v>
          </cell>
          <cell r="O293">
            <v>0</v>
          </cell>
          <cell r="P293">
            <v>0</v>
          </cell>
          <cell r="Q293">
            <v>0</v>
          </cell>
          <cell r="R293">
            <v>0</v>
          </cell>
          <cell r="S293">
            <v>0</v>
          </cell>
          <cell r="T293">
            <v>41979.31</v>
          </cell>
          <cell r="X293">
            <v>0</v>
          </cell>
          <cell r="Y293">
            <v>41979.31</v>
          </cell>
          <cell r="Z293">
            <v>41979.31</v>
          </cell>
          <cell r="AA293">
            <v>41979.31</v>
          </cell>
        </row>
        <row r="294">
          <cell r="A294" t="str">
            <v>XR1110  HFA STABILIZATION RF</v>
          </cell>
          <cell r="E294">
            <v>4630005.08</v>
          </cell>
          <cell r="F294">
            <v>245934.51</v>
          </cell>
          <cell r="G294">
            <v>0</v>
          </cell>
          <cell r="H294">
            <v>0</v>
          </cell>
          <cell r="I294">
            <v>-3498500</v>
          </cell>
          <cell r="J294">
            <v>1377439.5899999999</v>
          </cell>
          <cell r="K294">
            <v>0</v>
          </cell>
          <cell r="L294" t="str">
            <v>XR1110</v>
          </cell>
          <cell r="M294">
            <v>0</v>
          </cell>
          <cell r="N294">
            <v>0</v>
          </cell>
          <cell r="O294">
            <v>0</v>
          </cell>
          <cell r="P294">
            <v>0</v>
          </cell>
          <cell r="Q294">
            <v>0</v>
          </cell>
          <cell r="R294">
            <v>0</v>
          </cell>
          <cell r="S294">
            <v>0</v>
          </cell>
          <cell r="T294">
            <v>1377439.5899999999</v>
          </cell>
          <cell r="X294">
            <v>0</v>
          </cell>
          <cell r="Y294">
            <v>1377439.5899999999</v>
          </cell>
          <cell r="Z294">
            <v>1377439.5899999999</v>
          </cell>
          <cell r="AA294">
            <v>1377439.5899999999</v>
          </cell>
        </row>
        <row r="295">
          <cell r="A295" t="str">
            <v>XR1109  LAND ACQUISITION RF-CNS</v>
          </cell>
          <cell r="E295">
            <v>0</v>
          </cell>
          <cell r="F295">
            <v>0</v>
          </cell>
          <cell r="G295">
            <v>0</v>
          </cell>
          <cell r="H295">
            <v>0</v>
          </cell>
          <cell r="I295">
            <v>0</v>
          </cell>
          <cell r="J295">
            <v>0</v>
          </cell>
          <cell r="K295">
            <v>0</v>
          </cell>
          <cell r="L295" t="str">
            <v>XR1109</v>
          </cell>
          <cell r="M295">
            <v>0</v>
          </cell>
          <cell r="N295">
            <v>0</v>
          </cell>
          <cell r="O295">
            <v>0</v>
          </cell>
          <cell r="P295">
            <v>0</v>
          </cell>
          <cell r="Q295">
            <v>0</v>
          </cell>
          <cell r="R295">
            <v>0</v>
          </cell>
          <cell r="S295">
            <v>0</v>
          </cell>
          <cell r="T295">
            <v>0</v>
          </cell>
          <cell r="X295">
            <v>0</v>
          </cell>
          <cell r="Y295">
            <v>0</v>
          </cell>
          <cell r="Z295">
            <v>0</v>
          </cell>
          <cell r="AA295">
            <v>0</v>
          </cell>
        </row>
        <row r="296">
          <cell r="A296" t="str">
            <v>XR1108  PUBLIC HEALTH EFFICIENCY RESERVE FUND</v>
          </cell>
          <cell r="E296">
            <v>666066.71</v>
          </cell>
          <cell r="F296">
            <v>46726.75</v>
          </cell>
          <cell r="G296">
            <v>0</v>
          </cell>
          <cell r="H296">
            <v>0</v>
          </cell>
          <cell r="I296">
            <v>219332</v>
          </cell>
          <cell r="J296">
            <v>932125.46</v>
          </cell>
          <cell r="K296">
            <v>0</v>
          </cell>
          <cell r="L296" t="str">
            <v>XR1108</v>
          </cell>
          <cell r="M296">
            <v>0</v>
          </cell>
          <cell r="N296">
            <v>0</v>
          </cell>
          <cell r="O296">
            <v>0</v>
          </cell>
          <cell r="P296">
            <v>0</v>
          </cell>
          <cell r="Q296">
            <v>0</v>
          </cell>
          <cell r="R296">
            <v>0</v>
          </cell>
          <cell r="S296">
            <v>0</v>
          </cell>
          <cell r="T296">
            <v>932125.46</v>
          </cell>
          <cell r="X296">
            <v>0</v>
          </cell>
          <cell r="Y296">
            <v>932125.46</v>
          </cell>
          <cell r="Z296">
            <v>932125.21</v>
          </cell>
          <cell r="AA296">
            <v>932125.21</v>
          </cell>
        </row>
        <row r="297">
          <cell r="A297" t="str">
            <v>XR1106  SOCIAL HOUSING STABILIZATION RF</v>
          </cell>
          <cell r="E297">
            <v>35136905.399999999</v>
          </cell>
          <cell r="F297">
            <v>1926918.73</v>
          </cell>
          <cell r="G297">
            <v>0</v>
          </cell>
          <cell r="H297">
            <v>0</v>
          </cell>
          <cell r="I297">
            <v>-15178260</v>
          </cell>
          <cell r="J297">
            <v>21885564.129999995</v>
          </cell>
          <cell r="K297">
            <v>0</v>
          </cell>
          <cell r="L297" t="str">
            <v>XR1106</v>
          </cell>
          <cell r="M297">
            <v>0</v>
          </cell>
          <cell r="N297">
            <v>0</v>
          </cell>
          <cell r="O297">
            <v>0</v>
          </cell>
          <cell r="P297">
            <v>0</v>
          </cell>
          <cell r="Q297">
            <v>0</v>
          </cell>
          <cell r="R297">
            <v>0</v>
          </cell>
          <cell r="S297">
            <v>0</v>
          </cell>
          <cell r="T297">
            <v>21885564.129999995</v>
          </cell>
          <cell r="X297">
            <v>0</v>
          </cell>
          <cell r="Y297">
            <v>21885564.129999995</v>
          </cell>
          <cell r="Z297">
            <v>25746101.659999996</v>
          </cell>
          <cell r="AA297">
            <v>21885564.129999995</v>
          </cell>
        </row>
        <row r="298">
          <cell r="A298" t="str">
            <v>XR1105  EASTVIEW NEIGHBOURHOOD COMMUNITY CENTRE</v>
          </cell>
          <cell r="E298">
            <v>0</v>
          </cell>
          <cell r="F298">
            <v>0</v>
          </cell>
          <cell r="G298">
            <v>0</v>
          </cell>
          <cell r="H298">
            <v>0</v>
          </cell>
          <cell r="I298">
            <v>0</v>
          </cell>
          <cell r="J298">
            <v>0</v>
          </cell>
          <cell r="K298">
            <v>0</v>
          </cell>
          <cell r="L298" t="str">
            <v>XR1105</v>
          </cell>
          <cell r="M298">
            <v>0</v>
          </cell>
          <cell r="N298">
            <v>0</v>
          </cell>
          <cell r="O298">
            <v>0</v>
          </cell>
          <cell r="P298">
            <v>0</v>
          </cell>
          <cell r="Q298">
            <v>0</v>
          </cell>
          <cell r="R298">
            <v>0</v>
          </cell>
          <cell r="S298">
            <v>0</v>
          </cell>
          <cell r="T298">
            <v>0</v>
          </cell>
          <cell r="X298">
            <v>0</v>
          </cell>
          <cell r="Y298">
            <v>0</v>
          </cell>
          <cell r="Z298">
            <v>0</v>
          </cell>
          <cell r="AA298">
            <v>0</v>
          </cell>
        </row>
        <row r="299">
          <cell r="A299" t="str">
            <v>XR1104  MAYOR'S HOMELESS INITIATIVE RESERVE FUND</v>
          </cell>
          <cell r="E299">
            <v>5080937.58</v>
          </cell>
          <cell r="F299">
            <v>233169.58</v>
          </cell>
          <cell r="G299">
            <v>302.42</v>
          </cell>
          <cell r="H299">
            <v>0</v>
          </cell>
          <cell r="I299">
            <v>-2218000</v>
          </cell>
          <cell r="J299">
            <v>3096409.58</v>
          </cell>
          <cell r="K299">
            <v>415838.84</v>
          </cell>
          <cell r="L299" t="str">
            <v>XR1104</v>
          </cell>
          <cell r="M299">
            <v>0</v>
          </cell>
          <cell r="N299">
            <v>0</v>
          </cell>
          <cell r="O299">
            <v>0</v>
          </cell>
          <cell r="P299">
            <v>0</v>
          </cell>
          <cell r="Q299">
            <v>0</v>
          </cell>
          <cell r="R299">
            <v>0</v>
          </cell>
          <cell r="S299">
            <v>0</v>
          </cell>
          <cell r="T299">
            <v>3096409.58</v>
          </cell>
          <cell r="X299">
            <v>0</v>
          </cell>
          <cell r="Y299">
            <v>3096409.58</v>
          </cell>
          <cell r="Z299">
            <v>3090906.68</v>
          </cell>
          <cell r="AA299">
            <v>3090906.68</v>
          </cell>
        </row>
        <row r="300">
          <cell r="A300" t="str">
            <v>XR1103  CHILDCARE CAPITAL RESERVE FUND</v>
          </cell>
          <cell r="E300">
            <v>13415970.26</v>
          </cell>
          <cell r="F300">
            <v>751699.5</v>
          </cell>
          <cell r="G300">
            <v>0</v>
          </cell>
          <cell r="H300">
            <v>0</v>
          </cell>
          <cell r="I300">
            <v>-347580</v>
          </cell>
          <cell r="J300">
            <v>13820089.76</v>
          </cell>
          <cell r="K300">
            <v>-159437.95000000001</v>
          </cell>
          <cell r="L300" t="str">
            <v>XR1103</v>
          </cell>
          <cell r="M300">
            <v>0</v>
          </cell>
          <cell r="N300">
            <v>0</v>
          </cell>
          <cell r="O300">
            <v>0</v>
          </cell>
          <cell r="P300">
            <v>0</v>
          </cell>
          <cell r="Q300">
            <v>0</v>
          </cell>
          <cell r="R300">
            <v>0</v>
          </cell>
          <cell r="S300">
            <v>0</v>
          </cell>
          <cell r="T300">
            <v>13820089.76</v>
          </cell>
          <cell r="X300">
            <v>0</v>
          </cell>
          <cell r="Y300">
            <v>13820089.76</v>
          </cell>
          <cell r="Z300">
            <v>14263382.629999999</v>
          </cell>
          <cell r="AA300">
            <v>13820089.76</v>
          </cell>
        </row>
        <row r="301">
          <cell r="A301" t="str">
            <v>XR1101  CHILD CARE EXPANSION PROJECT</v>
          </cell>
          <cell r="E301">
            <v>33468507.59</v>
          </cell>
          <cell r="F301">
            <v>2336001.66</v>
          </cell>
          <cell r="G301">
            <v>11479432</v>
          </cell>
          <cell r="H301">
            <v>0</v>
          </cell>
          <cell r="I301">
            <v>-3292100</v>
          </cell>
          <cell r="J301">
            <v>43991841.25</v>
          </cell>
          <cell r="K301">
            <v>0</v>
          </cell>
          <cell r="L301" t="str">
            <v>XR1101</v>
          </cell>
          <cell r="M301">
            <v>0</v>
          </cell>
          <cell r="N301">
            <v>0</v>
          </cell>
          <cell r="O301">
            <v>0</v>
          </cell>
          <cell r="P301">
            <v>0</v>
          </cell>
          <cell r="Q301">
            <v>0</v>
          </cell>
          <cell r="R301">
            <v>0</v>
          </cell>
          <cell r="S301">
            <v>0</v>
          </cell>
          <cell r="T301">
            <v>43991841.25</v>
          </cell>
          <cell r="X301">
            <v>0</v>
          </cell>
          <cell r="Y301">
            <v>43991841.25</v>
          </cell>
          <cell r="Z301">
            <v>47597843.439999998</v>
          </cell>
          <cell r="AA301">
            <v>43991841.25</v>
          </cell>
        </row>
        <row r="302">
          <cell r="A302" t="str">
            <v>XR1061  TPL CAPITAL PROJECTS</v>
          </cell>
          <cell r="E302">
            <v>92451.06</v>
          </cell>
          <cell r="F302">
            <v>4104.2</v>
          </cell>
          <cell r="G302">
            <v>0</v>
          </cell>
          <cell r="H302">
            <v>0</v>
          </cell>
          <cell r="I302">
            <v>92000</v>
          </cell>
          <cell r="J302">
            <v>188555.26</v>
          </cell>
          <cell r="K302">
            <v>0</v>
          </cell>
          <cell r="L302" t="str">
            <v>XR1061</v>
          </cell>
          <cell r="M302">
            <v>0</v>
          </cell>
          <cell r="N302">
            <v>0</v>
          </cell>
          <cell r="O302">
            <v>0</v>
          </cell>
          <cell r="P302">
            <v>0</v>
          </cell>
          <cell r="Q302">
            <v>0</v>
          </cell>
          <cell r="R302">
            <v>0</v>
          </cell>
          <cell r="S302">
            <v>0</v>
          </cell>
          <cell r="T302">
            <v>188555.26</v>
          </cell>
          <cell r="X302">
            <v>0</v>
          </cell>
          <cell r="Y302">
            <v>188555.26</v>
          </cell>
          <cell r="Z302">
            <v>96555.26</v>
          </cell>
          <cell r="AA302">
            <v>96555.26</v>
          </cell>
        </row>
        <row r="303">
          <cell r="A303" t="str">
            <v>XR1060  NYPACC OPERATING STAB RESERVE FUND</v>
          </cell>
          <cell r="E303">
            <v>2629132.48</v>
          </cell>
          <cell r="F303">
            <v>145567.60999999999</v>
          </cell>
          <cell r="G303">
            <v>0</v>
          </cell>
          <cell r="H303">
            <v>-1500000</v>
          </cell>
          <cell r="I303">
            <v>0</v>
          </cell>
          <cell r="J303">
            <v>1274700.0899999999</v>
          </cell>
          <cell r="K303">
            <v>0</v>
          </cell>
          <cell r="L303" t="str">
            <v>XR1060</v>
          </cell>
          <cell r="M303">
            <v>0</v>
          </cell>
          <cell r="N303">
            <v>0</v>
          </cell>
          <cell r="O303">
            <v>0</v>
          </cell>
          <cell r="P303">
            <v>0</v>
          </cell>
          <cell r="Q303">
            <v>0</v>
          </cell>
          <cell r="R303">
            <v>0</v>
          </cell>
          <cell r="S303">
            <v>0</v>
          </cell>
          <cell r="T303">
            <v>1274700.0899999999</v>
          </cell>
          <cell r="X303">
            <v>0</v>
          </cell>
          <cell r="Y303">
            <v>1274700.0899999999</v>
          </cell>
          <cell r="Z303">
            <v>1274700.0899999999</v>
          </cell>
          <cell r="AA303">
            <v>1274700.0899999999</v>
          </cell>
        </row>
        <row r="304">
          <cell r="A304" t="str">
            <v>XR1059  ENWAVE DISTRICT ENERGY RESERVE FUND</v>
          </cell>
          <cell r="E304">
            <v>993682.17</v>
          </cell>
          <cell r="F304">
            <v>55017.35</v>
          </cell>
          <cell r="G304">
            <v>0</v>
          </cell>
          <cell r="H304">
            <v>0</v>
          </cell>
          <cell r="I304">
            <v>-200000</v>
          </cell>
          <cell r="J304">
            <v>848699.52</v>
          </cell>
          <cell r="K304">
            <v>0</v>
          </cell>
          <cell r="L304" t="str">
            <v>XR1059</v>
          </cell>
          <cell r="M304">
            <v>0</v>
          </cell>
          <cell r="N304">
            <v>0</v>
          </cell>
          <cell r="O304">
            <v>0</v>
          </cell>
          <cell r="P304">
            <v>0</v>
          </cell>
          <cell r="Q304">
            <v>0</v>
          </cell>
          <cell r="R304">
            <v>0</v>
          </cell>
          <cell r="S304">
            <v>0</v>
          </cell>
          <cell r="T304">
            <v>848699.52</v>
          </cell>
          <cell r="X304">
            <v>0</v>
          </cell>
          <cell r="Y304">
            <v>848699.52</v>
          </cell>
          <cell r="Z304">
            <v>848699.52</v>
          </cell>
          <cell r="AA304">
            <v>848699.52</v>
          </cell>
        </row>
        <row r="305">
          <cell r="A305" t="str">
            <v>XR1058  CAPITAL REVOLVING RESERVE FUND</v>
          </cell>
          <cell r="E305">
            <v>27554057.349999998</v>
          </cell>
          <cell r="F305">
            <v>2439273.29</v>
          </cell>
          <cell r="G305">
            <v>27251878.800000001</v>
          </cell>
          <cell r="H305">
            <v>0</v>
          </cell>
          <cell r="I305">
            <v>-13115200</v>
          </cell>
          <cell r="J305">
            <v>44130009.439999998</v>
          </cell>
          <cell r="K305">
            <v>0</v>
          </cell>
          <cell r="L305" t="str">
            <v>XR1058</v>
          </cell>
          <cell r="M305">
            <v>0</v>
          </cell>
          <cell r="N305">
            <v>0</v>
          </cell>
          <cell r="O305">
            <v>0</v>
          </cell>
          <cell r="P305">
            <v>0</v>
          </cell>
          <cell r="Q305">
            <v>0</v>
          </cell>
          <cell r="R305">
            <v>0</v>
          </cell>
          <cell r="S305">
            <v>0</v>
          </cell>
          <cell r="T305">
            <v>44130009.439999998</v>
          </cell>
          <cell r="X305">
            <v>0</v>
          </cell>
          <cell r="Y305">
            <v>44130009.439999998</v>
          </cell>
          <cell r="Z305">
            <v>50555761.439999998</v>
          </cell>
          <cell r="AA305">
            <v>44130009.439999998</v>
          </cell>
        </row>
        <row r="306">
          <cell r="A306" t="str">
            <v>XR1056  TTC STABILIZATION RESERVE FUND</v>
          </cell>
          <cell r="E306">
            <v>116624564.44</v>
          </cell>
          <cell r="F306">
            <v>4041785.87</v>
          </cell>
          <cell r="G306">
            <v>0</v>
          </cell>
          <cell r="H306">
            <v>0</v>
          </cell>
          <cell r="I306">
            <v>-96000000</v>
          </cell>
          <cell r="J306">
            <v>24666350.310000002</v>
          </cell>
          <cell r="K306">
            <v>0</v>
          </cell>
          <cell r="L306" t="str">
            <v>XR1056</v>
          </cell>
          <cell r="M306">
            <v>0</v>
          </cell>
          <cell r="N306">
            <v>0</v>
          </cell>
          <cell r="O306">
            <v>0</v>
          </cell>
          <cell r="P306">
            <v>0</v>
          </cell>
          <cell r="Q306">
            <v>0</v>
          </cell>
          <cell r="R306">
            <v>0</v>
          </cell>
          <cell r="S306">
            <v>0</v>
          </cell>
          <cell r="T306">
            <v>24666350.310000002</v>
          </cell>
          <cell r="X306">
            <v>0</v>
          </cell>
          <cell r="Y306">
            <v>24666350.310000002</v>
          </cell>
          <cell r="Z306">
            <v>24666350.310000002</v>
          </cell>
          <cell r="AA306">
            <v>24666350.310000002</v>
          </cell>
        </row>
        <row r="307">
          <cell r="A307" t="str">
            <v>XR1055  CLIENT ID &amp; BENEFITS RESERVE FUND</v>
          </cell>
          <cell r="E307">
            <v>190220.22</v>
          </cell>
          <cell r="F307">
            <v>12029.05</v>
          </cell>
          <cell r="G307">
            <v>0</v>
          </cell>
          <cell r="H307">
            <v>0</v>
          </cell>
          <cell r="I307">
            <v>0</v>
          </cell>
          <cell r="J307">
            <v>202249.27</v>
          </cell>
          <cell r="K307">
            <v>0</v>
          </cell>
          <cell r="L307" t="str">
            <v>XR1055</v>
          </cell>
          <cell r="M307">
            <v>0</v>
          </cell>
          <cell r="N307">
            <v>0</v>
          </cell>
          <cell r="O307">
            <v>0</v>
          </cell>
          <cell r="P307">
            <v>0</v>
          </cell>
          <cell r="Q307">
            <v>0</v>
          </cell>
          <cell r="R307">
            <v>0</v>
          </cell>
          <cell r="S307">
            <v>0</v>
          </cell>
          <cell r="T307">
            <v>202249.27</v>
          </cell>
          <cell r="X307">
            <v>0</v>
          </cell>
          <cell r="Y307">
            <v>202249.27</v>
          </cell>
          <cell r="Z307">
            <v>202249.27</v>
          </cell>
          <cell r="AA307">
            <v>202249.27</v>
          </cell>
        </row>
        <row r="308">
          <cell r="A308" t="str">
            <v>XR1054  SOCIAL ASSISTANCE STAB RESERVE FUND</v>
          </cell>
          <cell r="E308">
            <v>32665676.059999999</v>
          </cell>
          <cell r="F308">
            <v>1766433.28</v>
          </cell>
          <cell r="G308">
            <v>0</v>
          </cell>
          <cell r="H308">
            <v>0</v>
          </cell>
          <cell r="I308">
            <v>-30804900</v>
          </cell>
          <cell r="J308">
            <v>3627209.3399999961</v>
          </cell>
          <cell r="K308">
            <v>0</v>
          </cell>
          <cell r="L308" t="str">
            <v>XR1054</v>
          </cell>
          <cell r="M308">
            <v>0</v>
          </cell>
          <cell r="N308">
            <v>0</v>
          </cell>
          <cell r="O308">
            <v>0</v>
          </cell>
          <cell r="P308">
            <v>0</v>
          </cell>
          <cell r="Q308">
            <v>0</v>
          </cell>
          <cell r="R308">
            <v>0</v>
          </cell>
          <cell r="S308">
            <v>0</v>
          </cell>
          <cell r="T308">
            <v>3627209.3399999961</v>
          </cell>
          <cell r="X308">
            <v>0</v>
          </cell>
          <cell r="Y308">
            <v>3627209.3399999961</v>
          </cell>
          <cell r="Z308">
            <v>8271408.0199999958</v>
          </cell>
          <cell r="AA308">
            <v>3627209.3399999961</v>
          </cell>
        </row>
        <row r="309">
          <cell r="A309" t="str">
            <v>XR1052  BETTER BLDG PARTNERSHIP LOAN PROGRAM</v>
          </cell>
          <cell r="E309">
            <v>6157740.8100000005</v>
          </cell>
          <cell r="F309">
            <v>349053.2</v>
          </cell>
          <cell r="G309">
            <v>840826.22</v>
          </cell>
          <cell r="H309">
            <v>0</v>
          </cell>
          <cell r="I309">
            <v>-913000</v>
          </cell>
          <cell r="J309">
            <v>6434620.2300000004</v>
          </cell>
          <cell r="K309">
            <v>0</v>
          </cell>
          <cell r="L309" t="str">
            <v>XR1052</v>
          </cell>
          <cell r="M309">
            <v>0</v>
          </cell>
          <cell r="N309">
            <v>0</v>
          </cell>
          <cell r="O309">
            <v>0</v>
          </cell>
          <cell r="P309">
            <v>0</v>
          </cell>
          <cell r="Q309">
            <v>0</v>
          </cell>
          <cell r="R309">
            <v>0</v>
          </cell>
          <cell r="S309">
            <v>0</v>
          </cell>
          <cell r="T309">
            <v>6434620.2300000004</v>
          </cell>
          <cell r="X309">
            <v>0</v>
          </cell>
          <cell r="Y309">
            <v>6434620.2300000004</v>
          </cell>
          <cell r="Z309">
            <v>6819991.8700000001</v>
          </cell>
          <cell r="AA309">
            <v>6434620.2300000004</v>
          </cell>
        </row>
        <row r="310">
          <cell r="A310" t="str">
            <v>XR1046  ST LAWRENCE CTRE FOR THE ARTS R F</v>
          </cell>
          <cell r="E310">
            <v>0</v>
          </cell>
          <cell r="F310">
            <v>32921.660000000003</v>
          </cell>
          <cell r="G310">
            <v>908839.65</v>
          </cell>
          <cell r="H310">
            <v>0</v>
          </cell>
          <cell r="I310">
            <v>0</v>
          </cell>
          <cell r="J310">
            <v>941761.31</v>
          </cell>
          <cell r="K310">
            <v>841264.54</v>
          </cell>
          <cell r="L310" t="str">
            <v>XR1046</v>
          </cell>
          <cell r="M310">
            <v>0</v>
          </cell>
          <cell r="N310">
            <v>0</v>
          </cell>
          <cell r="O310">
            <v>0</v>
          </cell>
          <cell r="P310">
            <v>0</v>
          </cell>
          <cell r="Q310">
            <v>0</v>
          </cell>
          <cell r="R310">
            <v>0</v>
          </cell>
          <cell r="S310">
            <v>0</v>
          </cell>
          <cell r="T310">
            <v>941761.31</v>
          </cell>
          <cell r="X310">
            <v>0</v>
          </cell>
          <cell r="Y310">
            <v>941761.31</v>
          </cell>
          <cell r="Z310">
            <v>0</v>
          </cell>
          <cell r="AA310">
            <v>0</v>
          </cell>
        </row>
        <row r="311">
          <cell r="A311" t="str">
            <v>XR1045  ENVIRONMENTAL LIABILITIES RESERVE FUND</v>
          </cell>
          <cell r="E311">
            <v>3322786.6</v>
          </cell>
          <cell r="F311">
            <v>183973.23</v>
          </cell>
          <cell r="G311">
            <v>0</v>
          </cell>
          <cell r="H311">
            <v>0</v>
          </cell>
          <cell r="I311">
            <v>0</v>
          </cell>
          <cell r="J311">
            <v>3506759.83</v>
          </cell>
          <cell r="K311">
            <v>0</v>
          </cell>
          <cell r="L311" t="str">
            <v>XR1045</v>
          </cell>
          <cell r="M311">
            <v>0</v>
          </cell>
          <cell r="N311">
            <v>0</v>
          </cell>
          <cell r="O311">
            <v>0</v>
          </cell>
          <cell r="P311">
            <v>0</v>
          </cell>
          <cell r="Q311">
            <v>0</v>
          </cell>
          <cell r="R311">
            <v>0</v>
          </cell>
          <cell r="S311">
            <v>0</v>
          </cell>
          <cell r="T311">
            <v>3506759.83</v>
          </cell>
          <cell r="X311">
            <v>0</v>
          </cell>
          <cell r="Y311">
            <v>3506759.83</v>
          </cell>
          <cell r="Z311">
            <v>3506759.83</v>
          </cell>
          <cell r="AA311">
            <v>3506759.83</v>
          </cell>
        </row>
        <row r="312">
          <cell r="A312" t="str">
            <v>XR1044  COMMUNITY HERITAGE RESERVE FUND</v>
          </cell>
          <cell r="E312">
            <v>478972.15999999997</v>
          </cell>
          <cell r="F312">
            <v>27096.39</v>
          </cell>
          <cell r="G312">
            <v>0</v>
          </cell>
          <cell r="H312">
            <v>0</v>
          </cell>
          <cell r="I312">
            <v>-258990</v>
          </cell>
          <cell r="J312">
            <v>247078.55</v>
          </cell>
          <cell r="K312">
            <v>0</v>
          </cell>
          <cell r="L312" t="str">
            <v>XR1044</v>
          </cell>
          <cell r="M312">
            <v>0</v>
          </cell>
          <cell r="N312">
            <v>0</v>
          </cell>
          <cell r="O312">
            <v>0</v>
          </cell>
          <cell r="P312">
            <v>0</v>
          </cell>
          <cell r="Q312">
            <v>0</v>
          </cell>
          <cell r="R312">
            <v>0</v>
          </cell>
          <cell r="S312">
            <v>0</v>
          </cell>
          <cell r="T312">
            <v>247078.55</v>
          </cell>
          <cell r="X312">
            <v>0</v>
          </cell>
          <cell r="Y312">
            <v>247078.55</v>
          </cell>
          <cell r="Z312">
            <v>281386.55</v>
          </cell>
          <cell r="AA312">
            <v>247078.55</v>
          </cell>
        </row>
        <row r="313">
          <cell r="A313" t="str">
            <v>XR1043  COMM FACADE IMPROVEMT RESERVE FUND</v>
          </cell>
          <cell r="E313">
            <v>346012.26</v>
          </cell>
          <cell r="F313">
            <v>19157.7</v>
          </cell>
          <cell r="G313">
            <v>0</v>
          </cell>
          <cell r="H313">
            <v>0</v>
          </cell>
          <cell r="I313">
            <v>0</v>
          </cell>
          <cell r="J313">
            <v>365169.96</v>
          </cell>
          <cell r="K313">
            <v>0</v>
          </cell>
          <cell r="L313" t="str">
            <v>XR1043</v>
          </cell>
          <cell r="M313">
            <v>0</v>
          </cell>
          <cell r="N313">
            <v>0</v>
          </cell>
          <cell r="O313">
            <v>0</v>
          </cell>
          <cell r="P313">
            <v>0</v>
          </cell>
          <cell r="Q313">
            <v>0</v>
          </cell>
          <cell r="R313">
            <v>0</v>
          </cell>
          <cell r="S313">
            <v>0</v>
          </cell>
          <cell r="T313">
            <v>365169.96</v>
          </cell>
          <cell r="X313">
            <v>0</v>
          </cell>
          <cell r="Y313">
            <v>365169.96</v>
          </cell>
          <cell r="Z313">
            <v>365169.96</v>
          </cell>
          <cell r="AA313">
            <v>365169.96</v>
          </cell>
        </row>
        <row r="314">
          <cell r="A314" t="str">
            <v>XR1038  CIVIC CENTRE EXPANSION RESERVE FUND</v>
          </cell>
          <cell r="E314">
            <v>958608.21</v>
          </cell>
          <cell r="F314">
            <v>53670.8</v>
          </cell>
          <cell r="G314">
            <v>0</v>
          </cell>
          <cell r="H314">
            <v>0</v>
          </cell>
          <cell r="I314">
            <v>0</v>
          </cell>
          <cell r="J314">
            <v>1012279.01</v>
          </cell>
          <cell r="K314">
            <v>0</v>
          </cell>
          <cell r="L314" t="str">
            <v>XR1038</v>
          </cell>
          <cell r="M314">
            <v>0</v>
          </cell>
          <cell r="N314">
            <v>0</v>
          </cell>
          <cell r="O314">
            <v>0</v>
          </cell>
          <cell r="P314">
            <v>0</v>
          </cell>
          <cell r="Q314">
            <v>0</v>
          </cell>
          <cell r="R314">
            <v>0</v>
          </cell>
          <cell r="S314">
            <v>0</v>
          </cell>
          <cell r="T314">
            <v>1012279.01</v>
          </cell>
          <cell r="X314">
            <v>0</v>
          </cell>
          <cell r="Y314">
            <v>1012279.01</v>
          </cell>
          <cell r="Z314">
            <v>1012279.01</v>
          </cell>
          <cell r="AA314">
            <v>1012279.01</v>
          </cell>
        </row>
        <row r="315">
          <cell r="A315" t="str">
            <v>XR1032  RIDLEY ROAD ISLAND MAINT RESERVE FUND</v>
          </cell>
          <cell r="E315">
            <v>9593.76</v>
          </cell>
          <cell r="F315">
            <v>531.16999999999996</v>
          </cell>
          <cell r="G315">
            <v>0</v>
          </cell>
          <cell r="H315">
            <v>0</v>
          </cell>
          <cell r="I315">
            <v>0</v>
          </cell>
          <cell r="J315">
            <v>10124.93</v>
          </cell>
          <cell r="K315">
            <v>0</v>
          </cell>
          <cell r="L315" t="str">
            <v>XR1032</v>
          </cell>
          <cell r="M315">
            <v>0</v>
          </cell>
          <cell r="N315">
            <v>0</v>
          </cell>
          <cell r="O315">
            <v>0</v>
          </cell>
          <cell r="P315">
            <v>0</v>
          </cell>
          <cell r="Q315">
            <v>0</v>
          </cell>
          <cell r="R315">
            <v>0</v>
          </cell>
          <cell r="S315">
            <v>0</v>
          </cell>
          <cell r="T315">
            <v>10124.93</v>
          </cell>
          <cell r="X315">
            <v>0</v>
          </cell>
          <cell r="Y315">
            <v>10124.93</v>
          </cell>
          <cell r="Z315">
            <v>10124.93</v>
          </cell>
          <cell r="AA315">
            <v>10124.93</v>
          </cell>
        </row>
        <row r="316">
          <cell r="A316" t="str">
            <v>XR1031  GORDON SINCLAIR SCHOLARSHIP RESERVE FUND</v>
          </cell>
          <cell r="E316">
            <v>29307</v>
          </cell>
          <cell r="F316">
            <v>2501.5</v>
          </cell>
          <cell r="G316">
            <v>0</v>
          </cell>
          <cell r="H316">
            <v>0</v>
          </cell>
          <cell r="I316">
            <v>-2500</v>
          </cell>
          <cell r="J316">
            <v>29308.5</v>
          </cell>
          <cell r="K316">
            <v>0</v>
          </cell>
          <cell r="L316" t="str">
            <v>XR1031</v>
          </cell>
          <cell r="M316">
            <v>0</v>
          </cell>
          <cell r="N316">
            <v>0</v>
          </cell>
          <cell r="O316">
            <v>0</v>
          </cell>
          <cell r="P316">
            <v>0</v>
          </cell>
          <cell r="Q316">
            <v>0</v>
          </cell>
          <cell r="R316">
            <v>0</v>
          </cell>
          <cell r="S316">
            <v>0</v>
          </cell>
          <cell r="T316">
            <v>29308.5</v>
          </cell>
          <cell r="X316">
            <v>0</v>
          </cell>
          <cell r="Y316">
            <v>29308.5</v>
          </cell>
          <cell r="Z316">
            <v>24308.5</v>
          </cell>
          <cell r="AA316">
            <v>24308.5</v>
          </cell>
        </row>
        <row r="317">
          <cell r="A317" t="str">
            <v>XR1030  CNE PRIZE RESERVE FUND</v>
          </cell>
          <cell r="E317">
            <v>1542.31</v>
          </cell>
          <cell r="F317">
            <v>-1541.97</v>
          </cell>
          <cell r="G317">
            <v>0</v>
          </cell>
          <cell r="H317">
            <v>0</v>
          </cell>
          <cell r="I317">
            <v>0</v>
          </cell>
          <cell r="J317">
            <v>0.33999999999991815</v>
          </cell>
          <cell r="K317">
            <v>0</v>
          </cell>
          <cell r="L317" t="str">
            <v>XR1030</v>
          </cell>
          <cell r="M317">
            <v>0</v>
          </cell>
          <cell r="N317">
            <v>0</v>
          </cell>
          <cell r="O317">
            <v>0</v>
          </cell>
          <cell r="P317">
            <v>0</v>
          </cell>
          <cell r="Q317">
            <v>0</v>
          </cell>
          <cell r="R317">
            <v>0</v>
          </cell>
          <cell r="S317">
            <v>0</v>
          </cell>
          <cell r="T317">
            <v>0.33999999999991815</v>
          </cell>
          <cell r="X317">
            <v>0</v>
          </cell>
          <cell r="Y317">
            <v>0.33999999999991815</v>
          </cell>
          <cell r="Z317">
            <v>0.33999999999991815</v>
          </cell>
          <cell r="AA317">
            <v>0.33999999999991815</v>
          </cell>
        </row>
        <row r="318">
          <cell r="A318" t="str">
            <v>XR1029  METRO ZOO ANIMAL RESERVE FUND</v>
          </cell>
          <cell r="E318">
            <v>398702.5</v>
          </cell>
          <cell r="F318">
            <v>23072.15</v>
          </cell>
          <cell r="G318">
            <v>0</v>
          </cell>
          <cell r="H318">
            <v>0</v>
          </cell>
          <cell r="I318">
            <v>0</v>
          </cell>
          <cell r="J318">
            <v>421774.65</v>
          </cell>
          <cell r="K318">
            <v>0</v>
          </cell>
          <cell r="L318" t="str">
            <v>XR1029</v>
          </cell>
          <cell r="M318">
            <v>0</v>
          </cell>
          <cell r="N318">
            <v>0</v>
          </cell>
          <cell r="O318">
            <v>0</v>
          </cell>
          <cell r="P318">
            <v>0</v>
          </cell>
          <cell r="Q318">
            <v>0</v>
          </cell>
          <cell r="R318">
            <v>0</v>
          </cell>
          <cell r="S318">
            <v>0</v>
          </cell>
          <cell r="T318">
            <v>421774.65</v>
          </cell>
          <cell r="X318">
            <v>0</v>
          </cell>
          <cell r="Y318">
            <v>421774.65</v>
          </cell>
          <cell r="Z318">
            <v>391912.25</v>
          </cell>
          <cell r="AA318">
            <v>391912.25</v>
          </cell>
        </row>
        <row r="319">
          <cell r="A319" t="str">
            <v>XR1028  EX STADIUM CAP IMPROVEMENT RESERVE FUND</v>
          </cell>
          <cell r="E319">
            <v>1966347.38</v>
          </cell>
          <cell r="F319">
            <v>103079.27</v>
          </cell>
          <cell r="G319">
            <v>0</v>
          </cell>
          <cell r="H319">
            <v>0</v>
          </cell>
          <cell r="I319">
            <v>0</v>
          </cell>
          <cell r="J319">
            <v>2069426.65</v>
          </cell>
          <cell r="K319">
            <v>786749.59</v>
          </cell>
          <cell r="L319" t="str">
            <v>XR1028</v>
          </cell>
          <cell r="M319">
            <v>0</v>
          </cell>
          <cell r="N319">
            <v>0</v>
          </cell>
          <cell r="O319">
            <v>0</v>
          </cell>
          <cell r="P319">
            <v>0</v>
          </cell>
          <cell r="Q319">
            <v>0</v>
          </cell>
          <cell r="R319">
            <v>0</v>
          </cell>
          <cell r="S319">
            <v>0</v>
          </cell>
          <cell r="T319">
            <v>2069426.65</v>
          </cell>
          <cell r="X319">
            <v>0</v>
          </cell>
          <cell r="Y319">
            <v>2069426.65</v>
          </cell>
          <cell r="Z319">
            <v>1282677.06</v>
          </cell>
          <cell r="AA319">
            <v>1282677.06</v>
          </cell>
        </row>
        <row r="320">
          <cell r="A320" t="str">
            <v>XR1024  PUBLIC ART PROGRAM RESERVE FUND</v>
          </cell>
          <cell r="E320">
            <v>128679.75</v>
          </cell>
          <cell r="F320">
            <v>5732.45</v>
          </cell>
          <cell r="G320">
            <v>0</v>
          </cell>
          <cell r="H320">
            <v>0</v>
          </cell>
          <cell r="I320">
            <v>0</v>
          </cell>
          <cell r="J320">
            <v>134412.20000000001</v>
          </cell>
          <cell r="K320">
            <v>24000.489999999998</v>
          </cell>
          <cell r="L320" t="str">
            <v>XR1024</v>
          </cell>
          <cell r="M320">
            <v>0</v>
          </cell>
          <cell r="N320">
            <v>0</v>
          </cell>
          <cell r="O320">
            <v>0</v>
          </cell>
          <cell r="P320">
            <v>0</v>
          </cell>
          <cell r="Q320">
            <v>0</v>
          </cell>
          <cell r="R320">
            <v>0</v>
          </cell>
          <cell r="S320">
            <v>0</v>
          </cell>
          <cell r="T320">
            <v>134412.20000000001</v>
          </cell>
          <cell r="X320">
            <v>0</v>
          </cell>
          <cell r="Y320">
            <v>134412.20000000001</v>
          </cell>
          <cell r="Z320">
            <v>110411.71000000002</v>
          </cell>
          <cell r="AA320">
            <v>110411.71000000002</v>
          </cell>
        </row>
        <row r="321">
          <cell r="A321" t="str">
            <v>XR1020  YONGE SERVICE ROAD RESERVE FUND</v>
          </cell>
          <cell r="E321">
            <v>4024116.03</v>
          </cell>
          <cell r="F321">
            <v>222803.87</v>
          </cell>
          <cell r="G321">
            <v>0</v>
          </cell>
          <cell r="H321">
            <v>0</v>
          </cell>
          <cell r="I321">
            <v>0</v>
          </cell>
          <cell r="J321">
            <v>4246919.8999999994</v>
          </cell>
          <cell r="K321">
            <v>0</v>
          </cell>
          <cell r="L321" t="str">
            <v>XR1020</v>
          </cell>
          <cell r="M321">
            <v>0</v>
          </cell>
          <cell r="N321">
            <v>0</v>
          </cell>
          <cell r="O321">
            <v>0</v>
          </cell>
          <cell r="P321">
            <v>0</v>
          </cell>
          <cell r="Q321">
            <v>0</v>
          </cell>
          <cell r="R321">
            <v>0</v>
          </cell>
          <cell r="S321">
            <v>0</v>
          </cell>
          <cell r="T321">
            <v>4246919.8999999994</v>
          </cell>
          <cell r="X321">
            <v>0</v>
          </cell>
          <cell r="Y321">
            <v>4246919.8999999994</v>
          </cell>
          <cell r="Z321">
            <v>4246919.8999999994</v>
          </cell>
          <cell r="AA321">
            <v>4246919.8999999994</v>
          </cell>
        </row>
        <row r="322">
          <cell r="A322" t="str">
            <v>XR1019  HERITAGE RESERVE FUND</v>
          </cell>
          <cell r="E322">
            <v>461630.49</v>
          </cell>
          <cell r="F322">
            <v>25102.1</v>
          </cell>
          <cell r="G322">
            <v>0</v>
          </cell>
          <cell r="H322">
            <v>0</v>
          </cell>
          <cell r="I322">
            <v>0</v>
          </cell>
          <cell r="J322">
            <v>486732.58999999997</v>
          </cell>
          <cell r="K322">
            <v>43031</v>
          </cell>
          <cell r="L322" t="str">
            <v>XR1019</v>
          </cell>
          <cell r="M322">
            <v>0</v>
          </cell>
          <cell r="N322">
            <v>0</v>
          </cell>
          <cell r="O322">
            <v>0</v>
          </cell>
          <cell r="P322">
            <v>0</v>
          </cell>
          <cell r="Q322">
            <v>0</v>
          </cell>
          <cell r="R322">
            <v>0</v>
          </cell>
          <cell r="S322">
            <v>0</v>
          </cell>
          <cell r="T322">
            <v>486732.58999999997</v>
          </cell>
          <cell r="X322">
            <v>0</v>
          </cell>
          <cell r="Y322">
            <v>486732.58999999997</v>
          </cell>
          <cell r="Z322">
            <v>443701.58999999997</v>
          </cell>
          <cell r="AA322">
            <v>443701.58999999997</v>
          </cell>
        </row>
        <row r="323">
          <cell r="A323" t="str">
            <v>XR1017  ELECTION RESERVE FUND</v>
          </cell>
          <cell r="E323">
            <v>6996465.8999999985</v>
          </cell>
          <cell r="F323">
            <v>461722.53</v>
          </cell>
          <cell r="G323">
            <v>0</v>
          </cell>
          <cell r="H323">
            <v>0</v>
          </cell>
          <cell r="I323">
            <v>-276633</v>
          </cell>
          <cell r="J323">
            <v>7181555.4299999988</v>
          </cell>
          <cell r="K323">
            <v>54451.06</v>
          </cell>
          <cell r="L323" t="str">
            <v>XR1017</v>
          </cell>
          <cell r="M323">
            <v>0</v>
          </cell>
          <cell r="N323">
            <v>0</v>
          </cell>
          <cell r="O323">
            <v>0</v>
          </cell>
          <cell r="P323">
            <v>0</v>
          </cell>
          <cell r="Q323">
            <v>0</v>
          </cell>
          <cell r="R323">
            <v>0</v>
          </cell>
          <cell r="S323">
            <v>0</v>
          </cell>
          <cell r="T323">
            <v>7181555.4299999988</v>
          </cell>
          <cell r="X323">
            <v>0</v>
          </cell>
          <cell r="Y323">
            <v>7181555.4299999988</v>
          </cell>
          <cell r="Z323">
            <v>8372218.2699999986</v>
          </cell>
          <cell r="AA323">
            <v>7181555.4299999988</v>
          </cell>
        </row>
        <row r="324">
          <cell r="A324" t="str">
            <v>XR1016  PARKING PAYMENT IN LIEU RESERVE FUND</v>
          </cell>
          <cell r="E324">
            <v>6066025.7000000002</v>
          </cell>
          <cell r="F324">
            <v>351011.06</v>
          </cell>
          <cell r="G324">
            <v>0</v>
          </cell>
          <cell r="H324">
            <v>0</v>
          </cell>
          <cell r="I324">
            <v>0</v>
          </cell>
          <cell r="J324">
            <v>6417036.7599999998</v>
          </cell>
          <cell r="K324">
            <v>-168183.84</v>
          </cell>
          <cell r="L324" t="str">
            <v>XR1016</v>
          </cell>
          <cell r="M324">
            <v>0</v>
          </cell>
          <cell r="N324">
            <v>0</v>
          </cell>
          <cell r="O324">
            <v>0</v>
          </cell>
          <cell r="P324">
            <v>0</v>
          </cell>
          <cell r="Q324">
            <v>0</v>
          </cell>
          <cell r="R324">
            <v>0</v>
          </cell>
          <cell r="S324">
            <v>0</v>
          </cell>
          <cell r="T324">
            <v>6417036.7599999998</v>
          </cell>
          <cell r="X324">
            <v>0</v>
          </cell>
          <cell r="Y324">
            <v>6417036.7599999998</v>
          </cell>
          <cell r="Z324">
            <v>6585220.5999999996</v>
          </cell>
          <cell r="AA324">
            <v>6417036.7599999998</v>
          </cell>
        </row>
        <row r="325">
          <cell r="A325" t="str">
            <v>XR1015  CITY PARKING RESERVE FUND</v>
          </cell>
          <cell r="E325">
            <v>5032278.83</v>
          </cell>
          <cell r="F325">
            <v>185624.68</v>
          </cell>
          <cell r="G325">
            <v>0</v>
          </cell>
          <cell r="H325">
            <v>0</v>
          </cell>
          <cell r="I325">
            <v>-5000000</v>
          </cell>
          <cell r="J325">
            <v>217903.50999999978</v>
          </cell>
          <cell r="K325">
            <v>0</v>
          </cell>
          <cell r="L325" t="str">
            <v>XR1015</v>
          </cell>
          <cell r="M325">
            <v>0</v>
          </cell>
          <cell r="N325">
            <v>0</v>
          </cell>
          <cell r="O325">
            <v>0</v>
          </cell>
          <cell r="P325">
            <v>0</v>
          </cell>
          <cell r="Q325">
            <v>0</v>
          </cell>
          <cell r="R325">
            <v>0</v>
          </cell>
          <cell r="S325">
            <v>0</v>
          </cell>
          <cell r="T325">
            <v>217903.50999999978</v>
          </cell>
          <cell r="X325">
            <v>0</v>
          </cell>
          <cell r="Y325">
            <v>217903.50999999978</v>
          </cell>
          <cell r="Z325">
            <v>217903.50999999978</v>
          </cell>
          <cell r="AA325">
            <v>217903.50999999978</v>
          </cell>
        </row>
        <row r="326">
          <cell r="A326" t="str">
            <v>XR1013  SOLID WASTE MGMT PERPETUAL CARE RF</v>
          </cell>
          <cell r="E326">
            <v>35796218.189999998</v>
          </cell>
          <cell r="F326">
            <v>1979057.83</v>
          </cell>
          <cell r="G326">
            <v>0</v>
          </cell>
          <cell r="H326">
            <v>0</v>
          </cell>
          <cell r="I326">
            <v>462774</v>
          </cell>
          <cell r="J326">
            <v>38238050.019999996</v>
          </cell>
          <cell r="K326">
            <v>5547367.7000000002</v>
          </cell>
          <cell r="L326" t="str">
            <v>XR1013</v>
          </cell>
          <cell r="M326">
            <v>0</v>
          </cell>
          <cell r="N326">
            <v>0</v>
          </cell>
          <cell r="O326">
            <v>0</v>
          </cell>
          <cell r="P326">
            <v>0</v>
          </cell>
          <cell r="Q326">
            <v>0</v>
          </cell>
          <cell r="R326">
            <v>0</v>
          </cell>
          <cell r="S326">
            <v>0</v>
          </cell>
          <cell r="T326">
            <v>38238050.019999996</v>
          </cell>
          <cell r="X326">
            <v>0</v>
          </cell>
          <cell r="Y326">
            <v>38238050.019999996</v>
          </cell>
          <cell r="Z326">
            <v>32654465.139999997</v>
          </cell>
          <cell r="AA326">
            <v>32654465.139999997</v>
          </cell>
        </row>
        <row r="327">
          <cell r="A327" t="str">
            <v>XR1012  LAND ACQUISITION RESERVE FUND</v>
          </cell>
          <cell r="E327">
            <v>123458242.08999999</v>
          </cell>
          <cell r="F327">
            <v>6377283.6600000001</v>
          </cell>
          <cell r="G327">
            <v>5557242.6900000004</v>
          </cell>
          <cell r="H327">
            <v>0</v>
          </cell>
          <cell r="I327">
            <v>-33034176</v>
          </cell>
          <cell r="J327">
            <v>102358592.44</v>
          </cell>
          <cell r="K327">
            <v>23635884.399999999</v>
          </cell>
          <cell r="L327" t="str">
            <v>XR1012</v>
          </cell>
          <cell r="M327">
            <v>3092000</v>
          </cell>
          <cell r="N327">
            <v>0</v>
          </cell>
          <cell r="O327">
            <v>0</v>
          </cell>
          <cell r="P327">
            <v>0</v>
          </cell>
          <cell r="Q327">
            <v>0</v>
          </cell>
          <cell r="R327">
            <v>0</v>
          </cell>
          <cell r="S327">
            <v>0</v>
          </cell>
          <cell r="T327">
            <v>99266592.439999998</v>
          </cell>
          <cell r="X327">
            <v>0</v>
          </cell>
          <cell r="Y327">
            <v>99266592.439999998</v>
          </cell>
          <cell r="Z327">
            <v>78832818.210000008</v>
          </cell>
          <cell r="AA327">
            <v>78832818.210000008</v>
          </cell>
        </row>
        <row r="328">
          <cell r="A328" t="str">
            <v>XR1012</v>
          </cell>
          <cell r="B328" t="str">
            <v>CPR115-38-02</v>
          </cell>
          <cell r="C328" t="str">
            <v>SETTLEMENT OF RED CARPET INNS MOTEL STRI</v>
          </cell>
          <cell r="M328">
            <v>2130000</v>
          </cell>
          <cell r="N328">
            <v>0</v>
          </cell>
          <cell r="O328">
            <v>0</v>
          </cell>
          <cell r="P328">
            <v>0</v>
          </cell>
          <cell r="Q328">
            <v>0</v>
          </cell>
        </row>
        <row r="329">
          <cell r="A329" t="str">
            <v>XR1012</v>
          </cell>
          <cell r="B329" t="str">
            <v>CPR115-36-06</v>
          </cell>
          <cell r="C329" t="str">
            <v>ETOBICOKE MOTEL STRIP EXPROPRIATION PROC</v>
          </cell>
          <cell r="M329">
            <v>962000</v>
          </cell>
          <cell r="N329">
            <v>0</v>
          </cell>
          <cell r="O329">
            <v>0</v>
          </cell>
          <cell r="P329">
            <v>0</v>
          </cell>
          <cell r="Q329">
            <v>0</v>
          </cell>
        </row>
        <row r="330">
          <cell r="A330" t="str">
            <v>XR1011  CAPITAL FINANCING RESERVE FUND</v>
          </cell>
          <cell r="E330">
            <v>32972907.400000002</v>
          </cell>
          <cell r="F330">
            <v>2863063.04</v>
          </cell>
          <cell r="G330">
            <v>0</v>
          </cell>
          <cell r="H330">
            <v>0</v>
          </cell>
          <cell r="I330">
            <v>2255412</v>
          </cell>
          <cell r="J330">
            <v>38091382.440000005</v>
          </cell>
          <cell r="K330">
            <v>7253716.2599999998</v>
          </cell>
          <cell r="L330" t="str">
            <v>XR1011</v>
          </cell>
          <cell r="M330">
            <v>1326000</v>
          </cell>
          <cell r="N330">
            <v>0</v>
          </cell>
          <cell r="O330">
            <v>0</v>
          </cell>
          <cell r="P330">
            <v>0</v>
          </cell>
          <cell r="Q330">
            <v>0</v>
          </cell>
          <cell r="R330">
            <v>0</v>
          </cell>
          <cell r="S330">
            <v>0</v>
          </cell>
          <cell r="T330">
            <v>36765382.440000005</v>
          </cell>
          <cell r="X330">
            <v>0</v>
          </cell>
          <cell r="Y330">
            <v>36765382.440000005</v>
          </cell>
          <cell r="Z330">
            <v>30837877.870000005</v>
          </cell>
          <cell r="AA330">
            <v>30837877.870000005</v>
          </cell>
        </row>
        <row r="331">
          <cell r="A331" t="str">
            <v>XR1011</v>
          </cell>
          <cell r="B331" t="str">
            <v>CPR114-35-12</v>
          </cell>
          <cell r="C331" t="str">
            <v>311 CUSTOMER SERVICE STRATEGY</v>
          </cell>
          <cell r="M331">
            <v>1326000</v>
          </cell>
          <cell r="N331">
            <v>0</v>
          </cell>
          <cell r="O331">
            <v>0</v>
          </cell>
          <cell r="P331">
            <v>0</v>
          </cell>
          <cell r="Q331">
            <v>0</v>
          </cell>
        </row>
        <row r="332">
          <cell r="A332" t="str">
            <v>XR1010  INSURANCE RESERVE FUND</v>
          </cell>
          <cell r="E332">
            <v>17456018.550000001</v>
          </cell>
          <cell r="F332">
            <v>1192917.6399999999</v>
          </cell>
          <cell r="G332">
            <v>0</v>
          </cell>
          <cell r="H332">
            <v>0</v>
          </cell>
          <cell r="I332">
            <v>2202379</v>
          </cell>
          <cell r="J332">
            <v>20851315.190000001</v>
          </cell>
          <cell r="K332">
            <v>0</v>
          </cell>
          <cell r="L332" t="str">
            <v>XR1010</v>
          </cell>
          <cell r="M332">
            <v>0</v>
          </cell>
          <cell r="N332">
            <v>0</v>
          </cell>
          <cell r="O332">
            <v>0</v>
          </cell>
          <cell r="P332">
            <v>0</v>
          </cell>
          <cell r="Q332">
            <v>0</v>
          </cell>
          <cell r="R332">
            <v>0</v>
          </cell>
          <cell r="S332">
            <v>0</v>
          </cell>
          <cell r="T332">
            <v>20851315.190000001</v>
          </cell>
          <cell r="X332">
            <v>0</v>
          </cell>
          <cell r="Y332">
            <v>20851315.190000001</v>
          </cell>
          <cell r="Z332">
            <v>23669786.560000002</v>
          </cell>
          <cell r="AA332">
            <v>20851315.190000001</v>
          </cell>
        </row>
        <row r="333">
          <cell r="A333" t="str">
            <v>XR1008  WORKFORCE REDUCT RF STAFF</v>
          </cell>
          <cell r="E333">
            <v>371.25</v>
          </cell>
          <cell r="F333">
            <v>19.16</v>
          </cell>
          <cell r="G333">
            <v>0</v>
          </cell>
          <cell r="H333">
            <v>0</v>
          </cell>
          <cell r="I333">
            <v>0</v>
          </cell>
          <cell r="J333">
            <v>390.41</v>
          </cell>
          <cell r="K333">
            <v>0</v>
          </cell>
          <cell r="L333" t="str">
            <v>XR1008</v>
          </cell>
          <cell r="M333">
            <v>0</v>
          </cell>
          <cell r="N333">
            <v>0</v>
          </cell>
          <cell r="O333">
            <v>0</v>
          </cell>
          <cell r="P333">
            <v>0</v>
          </cell>
          <cell r="Q333">
            <v>0</v>
          </cell>
          <cell r="R333">
            <v>0</v>
          </cell>
          <cell r="S333">
            <v>0</v>
          </cell>
          <cell r="T333">
            <v>390.41</v>
          </cell>
          <cell r="X333">
            <v>0</v>
          </cell>
          <cell r="Y333">
            <v>390.41</v>
          </cell>
          <cell r="Z333">
            <v>390.41</v>
          </cell>
          <cell r="AA333">
            <v>390.41</v>
          </cell>
        </row>
        <row r="334">
          <cell r="A334" t="str">
            <v>XR1007  SICK LEAVE RESERVE FUND</v>
          </cell>
          <cell r="E334">
            <v>67265888.75</v>
          </cell>
          <cell r="F334">
            <v>3426177.3</v>
          </cell>
          <cell r="G334">
            <v>452678.67</v>
          </cell>
          <cell r="H334">
            <v>0</v>
          </cell>
          <cell r="I334">
            <v>-11510288</v>
          </cell>
          <cell r="J334">
            <v>59634456.719999999</v>
          </cell>
          <cell r="K334">
            <v>0</v>
          </cell>
          <cell r="L334" t="str">
            <v>XR1007</v>
          </cell>
          <cell r="M334">
            <v>0</v>
          </cell>
          <cell r="N334">
            <v>0</v>
          </cell>
          <cell r="O334">
            <v>0</v>
          </cell>
          <cell r="P334">
            <v>0</v>
          </cell>
          <cell r="Q334">
            <v>0</v>
          </cell>
          <cell r="R334">
            <v>0</v>
          </cell>
          <cell r="S334">
            <v>0</v>
          </cell>
          <cell r="T334">
            <v>59634456.719999999</v>
          </cell>
          <cell r="X334">
            <v>0</v>
          </cell>
          <cell r="Y334">
            <v>59634456.719999999</v>
          </cell>
          <cell r="Z334">
            <v>59378378.039999999</v>
          </cell>
          <cell r="AA334">
            <v>59378378.039999999</v>
          </cell>
        </row>
        <row r="335">
          <cell r="A335" t="str">
            <v>XR1002 EMPLOYEE RETIREE BEN RF CITY</v>
          </cell>
          <cell r="E335">
            <v>154336687.93000001</v>
          </cell>
          <cell r="F335">
            <v>8133955</v>
          </cell>
          <cell r="G335">
            <v>1624262.61</v>
          </cell>
          <cell r="H335">
            <v>0</v>
          </cell>
          <cell r="I335">
            <v>-12991634</v>
          </cell>
          <cell r="J335">
            <v>151103271.54000002</v>
          </cell>
          <cell r="K335">
            <v>0</v>
          </cell>
          <cell r="L335" t="str">
            <v>XR1002</v>
          </cell>
          <cell r="M335">
            <v>0</v>
          </cell>
          <cell r="N335">
            <v>0</v>
          </cell>
          <cell r="O335">
            <v>0</v>
          </cell>
          <cell r="P335">
            <v>0</v>
          </cell>
          <cell r="Q335">
            <v>0</v>
          </cell>
          <cell r="R335">
            <v>0</v>
          </cell>
          <cell r="S335">
            <v>0</v>
          </cell>
          <cell r="T335">
            <v>151103271.54000002</v>
          </cell>
          <cell r="X335">
            <v>0</v>
          </cell>
          <cell r="Y335">
            <v>151103271.54000002</v>
          </cell>
          <cell r="Z335">
            <v>163581133.20000002</v>
          </cell>
          <cell r="AA335">
            <v>151103271.54000002</v>
          </cell>
        </row>
        <row r="336">
          <cell r="A336" t="str">
            <v>XR1001  WORKERS COMPENSATION RESERVE FUND</v>
          </cell>
          <cell r="E336">
            <v>12852049.869999999</v>
          </cell>
          <cell r="F336">
            <v>715410.06</v>
          </cell>
          <cell r="G336">
            <v>0</v>
          </cell>
          <cell r="H336">
            <v>0</v>
          </cell>
          <cell r="I336">
            <v>-1156410</v>
          </cell>
          <cell r="J336">
            <v>12411049.93</v>
          </cell>
          <cell r="K336">
            <v>0</v>
          </cell>
          <cell r="L336" t="str">
            <v>XR1001</v>
          </cell>
          <cell r="M336">
            <v>0</v>
          </cell>
          <cell r="N336">
            <v>0</v>
          </cell>
          <cell r="O336">
            <v>0</v>
          </cell>
          <cell r="P336">
            <v>0</v>
          </cell>
          <cell r="Q336">
            <v>0</v>
          </cell>
          <cell r="R336">
            <v>0</v>
          </cell>
          <cell r="S336">
            <v>0</v>
          </cell>
          <cell r="T336">
            <v>12411049.93</v>
          </cell>
          <cell r="X336">
            <v>0</v>
          </cell>
          <cell r="Y336">
            <v>12411049.93</v>
          </cell>
          <cell r="Z336">
            <v>13086068.49</v>
          </cell>
          <cell r="AA336">
            <v>12411049.93</v>
          </cell>
        </row>
        <row r="337">
          <cell r="A337" t="str">
            <v>XQ1801  VEHICLE RESERVE-COUNCIL</v>
          </cell>
          <cell r="E337">
            <v>58400</v>
          </cell>
          <cell r="H337">
            <v>0</v>
          </cell>
          <cell r="I337">
            <v>0</v>
          </cell>
          <cell r="J337">
            <v>58400</v>
          </cell>
          <cell r="K337">
            <v>0</v>
          </cell>
          <cell r="L337" t="str">
            <v>XQ1801</v>
          </cell>
          <cell r="M337">
            <v>0</v>
          </cell>
          <cell r="N337">
            <v>0</v>
          </cell>
          <cell r="O337">
            <v>0</v>
          </cell>
          <cell r="P337">
            <v>0</v>
          </cell>
          <cell r="Q337">
            <v>0</v>
          </cell>
          <cell r="R337">
            <v>0</v>
          </cell>
          <cell r="S337">
            <v>0</v>
          </cell>
          <cell r="T337">
            <v>58400</v>
          </cell>
          <cell r="X337">
            <v>0</v>
          </cell>
          <cell r="Y337">
            <v>58400</v>
          </cell>
          <cell r="Z337">
            <v>58400</v>
          </cell>
          <cell r="AA337">
            <v>58400</v>
          </cell>
        </row>
        <row r="338">
          <cell r="A338" t="str">
            <v>XQ1800  VEHICLE RESERVE-MAYOR'S OFFICE</v>
          </cell>
          <cell r="E338">
            <v>0</v>
          </cell>
          <cell r="H338">
            <v>0</v>
          </cell>
          <cell r="I338">
            <v>0</v>
          </cell>
          <cell r="J338">
            <v>0</v>
          </cell>
          <cell r="K338">
            <v>0</v>
          </cell>
          <cell r="L338" t="str">
            <v>XQ1800</v>
          </cell>
          <cell r="M338">
            <v>0</v>
          </cell>
          <cell r="N338">
            <v>0</v>
          </cell>
          <cell r="O338">
            <v>0</v>
          </cell>
          <cell r="P338">
            <v>0</v>
          </cell>
          <cell r="Q338">
            <v>0</v>
          </cell>
          <cell r="R338">
            <v>0</v>
          </cell>
          <cell r="S338">
            <v>0</v>
          </cell>
          <cell r="T338">
            <v>0</v>
          </cell>
          <cell r="X338">
            <v>0</v>
          </cell>
          <cell r="Y338">
            <v>0</v>
          </cell>
          <cell r="Z338">
            <v>0</v>
          </cell>
          <cell r="AA338">
            <v>0</v>
          </cell>
        </row>
        <row r="339">
          <cell r="A339" t="str">
            <v>XQ1705  VEHICLE RESERVE - ARENA BOARDS OF MGMT</v>
          </cell>
          <cell r="E339">
            <v>215791.66</v>
          </cell>
          <cell r="H339">
            <v>0</v>
          </cell>
          <cell r="I339">
            <v>58630</v>
          </cell>
          <cell r="J339">
            <v>274421.66000000003</v>
          </cell>
          <cell r="K339">
            <v>0</v>
          </cell>
          <cell r="L339" t="str">
            <v>XQ1705</v>
          </cell>
          <cell r="M339">
            <v>0</v>
          </cell>
          <cell r="N339">
            <v>0</v>
          </cell>
          <cell r="O339">
            <v>0</v>
          </cell>
          <cell r="P339">
            <v>0</v>
          </cell>
          <cell r="Q339">
            <v>0</v>
          </cell>
          <cell r="R339">
            <v>0</v>
          </cell>
          <cell r="S339">
            <v>0</v>
          </cell>
          <cell r="T339">
            <v>274421.66000000003</v>
          </cell>
          <cell r="X339">
            <v>0</v>
          </cell>
          <cell r="Y339">
            <v>274421.66000000003</v>
          </cell>
          <cell r="Z339">
            <v>274421.66000000003</v>
          </cell>
          <cell r="AA339">
            <v>274421.66000000003</v>
          </cell>
        </row>
        <row r="340">
          <cell r="A340" t="str">
            <v>XQ1704  VEHICLE RESERVE-TTC WHEEL TRANS</v>
          </cell>
          <cell r="E340">
            <v>2699687.93</v>
          </cell>
          <cell r="H340">
            <v>0</v>
          </cell>
          <cell r="I340">
            <v>0</v>
          </cell>
          <cell r="J340">
            <v>2699687.93</v>
          </cell>
          <cell r="K340">
            <v>0</v>
          </cell>
          <cell r="L340" t="str">
            <v>XQ1704</v>
          </cell>
          <cell r="M340">
            <v>0</v>
          </cell>
          <cell r="N340">
            <v>0</v>
          </cell>
          <cell r="O340">
            <v>0</v>
          </cell>
          <cell r="P340">
            <v>0</v>
          </cell>
          <cell r="Q340">
            <v>0</v>
          </cell>
          <cell r="R340">
            <v>0</v>
          </cell>
          <cell r="S340">
            <v>0</v>
          </cell>
          <cell r="T340">
            <v>2699687.93</v>
          </cell>
          <cell r="X340">
            <v>0</v>
          </cell>
          <cell r="Y340">
            <v>2699687.93</v>
          </cell>
          <cell r="Z340">
            <v>2699687.93</v>
          </cell>
          <cell r="AA340">
            <v>2699687.93</v>
          </cell>
        </row>
        <row r="341">
          <cell r="A341" t="str">
            <v>XQ1703  VEHICLE RESERVE-ZOO</v>
          </cell>
          <cell r="E341">
            <v>563968.63</v>
          </cell>
          <cell r="H341">
            <v>0</v>
          </cell>
          <cell r="I341">
            <v>333000</v>
          </cell>
          <cell r="J341">
            <v>896968.63</v>
          </cell>
          <cell r="K341">
            <v>75510.399999999994</v>
          </cell>
          <cell r="L341" t="str">
            <v>XQ1703</v>
          </cell>
          <cell r="M341">
            <v>0</v>
          </cell>
          <cell r="N341">
            <v>0</v>
          </cell>
          <cell r="O341">
            <v>0</v>
          </cell>
          <cell r="P341">
            <v>0</v>
          </cell>
          <cell r="Q341">
            <v>0</v>
          </cell>
          <cell r="R341">
            <v>0</v>
          </cell>
          <cell r="S341">
            <v>0</v>
          </cell>
          <cell r="T341">
            <v>896968.63</v>
          </cell>
          <cell r="X341">
            <v>0</v>
          </cell>
          <cell r="Y341">
            <v>896968.63</v>
          </cell>
          <cell r="Z341">
            <v>824953.61</v>
          </cell>
          <cell r="AA341">
            <v>824953.61</v>
          </cell>
        </row>
        <row r="342">
          <cell r="A342" t="str">
            <v>XQ1702  VEHICLE RESERVE-EXHIBITION PLACE</v>
          </cell>
          <cell r="E342">
            <v>530054.04</v>
          </cell>
          <cell r="H342">
            <v>0</v>
          </cell>
          <cell r="I342">
            <v>350000</v>
          </cell>
          <cell r="J342">
            <v>880054.04</v>
          </cell>
          <cell r="K342">
            <v>201621.6</v>
          </cell>
          <cell r="L342" t="str">
            <v>XQ1702</v>
          </cell>
          <cell r="M342">
            <v>0</v>
          </cell>
          <cell r="N342">
            <v>0</v>
          </cell>
          <cell r="O342">
            <v>0</v>
          </cell>
          <cell r="P342">
            <v>0</v>
          </cell>
          <cell r="Q342">
            <v>0</v>
          </cell>
          <cell r="R342">
            <v>0</v>
          </cell>
          <cell r="S342">
            <v>0</v>
          </cell>
          <cell r="T342">
            <v>880054.04</v>
          </cell>
          <cell r="X342">
            <v>0</v>
          </cell>
          <cell r="Y342">
            <v>880054.04</v>
          </cell>
          <cell r="Z342">
            <v>678432.44000000006</v>
          </cell>
          <cell r="AA342">
            <v>678432.44000000006</v>
          </cell>
        </row>
        <row r="343">
          <cell r="A343" t="str">
            <v>XQ1701  VEHICLE RESERVE-POLICE</v>
          </cell>
          <cell r="E343">
            <v>23047988</v>
          </cell>
          <cell r="H343">
            <v>0</v>
          </cell>
          <cell r="I343">
            <v>2600000</v>
          </cell>
          <cell r="J343">
            <v>25647988</v>
          </cell>
          <cell r="K343">
            <v>3088423.63</v>
          </cell>
          <cell r="L343" t="str">
            <v>XQ1701</v>
          </cell>
          <cell r="M343">
            <v>0</v>
          </cell>
          <cell r="N343">
            <v>0</v>
          </cell>
          <cell r="O343">
            <v>0</v>
          </cell>
          <cell r="P343">
            <v>0</v>
          </cell>
          <cell r="Q343">
            <v>0</v>
          </cell>
          <cell r="R343">
            <v>0</v>
          </cell>
          <cell r="S343">
            <v>0</v>
          </cell>
          <cell r="T343">
            <v>25647988</v>
          </cell>
          <cell r="X343">
            <v>0</v>
          </cell>
          <cell r="Y343">
            <v>25647988</v>
          </cell>
          <cell r="Z343">
            <v>22646447.93</v>
          </cell>
          <cell r="AA343">
            <v>22646447.93</v>
          </cell>
        </row>
        <row r="344">
          <cell r="A344" t="str">
            <v>XQ1700  VEHICLE RESERVE-LIBRARY</v>
          </cell>
          <cell r="E344">
            <v>174463.15</v>
          </cell>
          <cell r="H344">
            <v>0</v>
          </cell>
          <cell r="I344">
            <v>219800</v>
          </cell>
          <cell r="J344">
            <v>394263.15</v>
          </cell>
          <cell r="K344">
            <v>251820.89</v>
          </cell>
          <cell r="L344" t="str">
            <v>XQ1700</v>
          </cell>
          <cell r="M344">
            <v>0</v>
          </cell>
          <cell r="N344">
            <v>0</v>
          </cell>
          <cell r="O344">
            <v>0</v>
          </cell>
          <cell r="P344">
            <v>0</v>
          </cell>
          <cell r="Q344">
            <v>0</v>
          </cell>
          <cell r="R344">
            <v>0</v>
          </cell>
          <cell r="S344">
            <v>0</v>
          </cell>
          <cell r="T344">
            <v>394263.15</v>
          </cell>
          <cell r="X344">
            <v>0</v>
          </cell>
          <cell r="Y344">
            <v>394263.15</v>
          </cell>
          <cell r="Z344">
            <v>151142.69999999998</v>
          </cell>
          <cell r="AA344">
            <v>151142.69999999998</v>
          </cell>
        </row>
        <row r="345">
          <cell r="A345" t="str">
            <v>XQ1601  VEHICLE RESERVE-INSURANCE</v>
          </cell>
          <cell r="E345">
            <v>673615.13</v>
          </cell>
          <cell r="H345">
            <v>0</v>
          </cell>
          <cell r="I345">
            <v>306900</v>
          </cell>
          <cell r="J345">
            <v>980515.13</v>
          </cell>
          <cell r="K345">
            <v>291697.8</v>
          </cell>
          <cell r="L345" t="str">
            <v>XQ1601</v>
          </cell>
          <cell r="M345">
            <v>0</v>
          </cell>
          <cell r="N345">
            <v>0</v>
          </cell>
          <cell r="O345">
            <v>0</v>
          </cell>
          <cell r="P345">
            <v>0</v>
          </cell>
          <cell r="Q345">
            <v>0</v>
          </cell>
          <cell r="R345">
            <v>0</v>
          </cell>
          <cell r="S345">
            <v>0</v>
          </cell>
          <cell r="T345">
            <v>980515.13</v>
          </cell>
          <cell r="X345">
            <v>0</v>
          </cell>
          <cell r="Y345">
            <v>980515.13</v>
          </cell>
          <cell r="Z345">
            <v>696817.33000000007</v>
          </cell>
          <cell r="AA345">
            <v>696817.33000000007</v>
          </cell>
        </row>
        <row r="346">
          <cell r="A346" t="str">
            <v>XQ1600  VEHICLE RESERVE-FINANCE</v>
          </cell>
          <cell r="E346">
            <v>343295.47</v>
          </cell>
          <cell r="H346">
            <v>0</v>
          </cell>
          <cell r="I346">
            <v>97884</v>
          </cell>
          <cell r="J346">
            <v>441179.47</v>
          </cell>
          <cell r="K346">
            <v>197081.12</v>
          </cell>
          <cell r="L346" t="str">
            <v>XQ1600</v>
          </cell>
          <cell r="M346">
            <v>0</v>
          </cell>
          <cell r="N346">
            <v>0</v>
          </cell>
          <cell r="O346">
            <v>0</v>
          </cell>
          <cell r="P346">
            <v>0</v>
          </cell>
          <cell r="Q346">
            <v>0</v>
          </cell>
          <cell r="R346">
            <v>0</v>
          </cell>
          <cell r="S346">
            <v>0</v>
          </cell>
          <cell r="T346">
            <v>441179.47</v>
          </cell>
          <cell r="X346">
            <v>0</v>
          </cell>
          <cell r="Y346">
            <v>441179.47</v>
          </cell>
          <cell r="Z346">
            <v>244098.34999999998</v>
          </cell>
          <cell r="AA346">
            <v>244098.34999999998</v>
          </cell>
        </row>
        <row r="347">
          <cell r="A347" t="str">
            <v>XQ1509  VEHICLE RESERVE - IT VEHICLES</v>
          </cell>
          <cell r="E347">
            <v>4507.45</v>
          </cell>
          <cell r="H347">
            <v>0</v>
          </cell>
          <cell r="I347">
            <v>0</v>
          </cell>
          <cell r="J347">
            <v>4507.45</v>
          </cell>
          <cell r="K347">
            <v>0</v>
          </cell>
          <cell r="L347" t="str">
            <v>XQ1509</v>
          </cell>
          <cell r="M347">
            <v>0</v>
          </cell>
          <cell r="N347">
            <v>0</v>
          </cell>
          <cell r="O347">
            <v>0</v>
          </cell>
          <cell r="P347">
            <v>0</v>
          </cell>
          <cell r="Q347">
            <v>0</v>
          </cell>
          <cell r="R347">
            <v>0</v>
          </cell>
          <cell r="S347">
            <v>0</v>
          </cell>
          <cell r="T347">
            <v>4507.45</v>
          </cell>
          <cell r="X347">
            <v>0</v>
          </cell>
          <cell r="Y347">
            <v>4507.45</v>
          </cell>
          <cell r="Z347">
            <v>4507.45</v>
          </cell>
          <cell r="AA347">
            <v>4507.45</v>
          </cell>
        </row>
        <row r="348">
          <cell r="A348" t="str">
            <v>XQ1508  VEHICLE RESERVE-IT EQUIPMENT</v>
          </cell>
          <cell r="E348">
            <v>32914733</v>
          </cell>
          <cell r="H348">
            <v>0</v>
          </cell>
          <cell r="I348">
            <v>18094881</v>
          </cell>
          <cell r="J348">
            <v>51009614</v>
          </cell>
          <cell r="K348">
            <v>11500717.470000001</v>
          </cell>
          <cell r="L348" t="str">
            <v>XQ1508</v>
          </cell>
          <cell r="M348">
            <v>0</v>
          </cell>
          <cell r="N348">
            <v>0</v>
          </cell>
          <cell r="O348">
            <v>0</v>
          </cell>
          <cell r="P348">
            <v>0</v>
          </cell>
          <cell r="Q348">
            <v>0</v>
          </cell>
          <cell r="R348">
            <v>0</v>
          </cell>
          <cell r="S348">
            <v>0</v>
          </cell>
          <cell r="T348">
            <v>51009614</v>
          </cell>
          <cell r="X348">
            <v>0</v>
          </cell>
          <cell r="Y348">
            <v>51009614</v>
          </cell>
          <cell r="Z348">
            <v>39701782.549999997</v>
          </cell>
          <cell r="AA348">
            <v>39701782.549999997</v>
          </cell>
        </row>
        <row r="349">
          <cell r="A349" t="str">
            <v>XQ1507  VEHICLE RESERVE-CLERKS EQUIPMENT</v>
          </cell>
          <cell r="E349">
            <v>2515275.67</v>
          </cell>
          <cell r="H349">
            <v>0</v>
          </cell>
          <cell r="I349">
            <v>266800</v>
          </cell>
          <cell r="J349">
            <v>2782075.67</v>
          </cell>
          <cell r="K349">
            <v>465827.79</v>
          </cell>
          <cell r="L349" t="str">
            <v>XQ1507</v>
          </cell>
          <cell r="M349">
            <v>0</v>
          </cell>
          <cell r="N349">
            <v>0</v>
          </cell>
          <cell r="O349">
            <v>0</v>
          </cell>
          <cell r="P349">
            <v>0</v>
          </cell>
          <cell r="Q349">
            <v>0</v>
          </cell>
          <cell r="R349">
            <v>0</v>
          </cell>
          <cell r="S349">
            <v>0</v>
          </cell>
          <cell r="T349">
            <v>2782075.67</v>
          </cell>
          <cell r="X349">
            <v>0</v>
          </cell>
          <cell r="Y349">
            <v>2782075.67</v>
          </cell>
          <cell r="Z349">
            <v>2302247.88</v>
          </cell>
          <cell r="AA349">
            <v>2302247.88</v>
          </cell>
        </row>
        <row r="350">
          <cell r="A350" t="str">
            <v>XQ1506  VEHICLE RESERVE-LEGAL AND OTHER CORP</v>
          </cell>
          <cell r="E350">
            <v>4938</v>
          </cell>
          <cell r="H350">
            <v>0</v>
          </cell>
          <cell r="I350">
            <v>0</v>
          </cell>
          <cell r="J350">
            <v>4938</v>
          </cell>
          <cell r="K350">
            <v>0</v>
          </cell>
          <cell r="L350" t="str">
            <v>XQ1506</v>
          </cell>
          <cell r="M350">
            <v>0</v>
          </cell>
          <cell r="N350">
            <v>0</v>
          </cell>
          <cell r="O350">
            <v>0</v>
          </cell>
          <cell r="P350">
            <v>0</v>
          </cell>
          <cell r="Q350">
            <v>0</v>
          </cell>
          <cell r="R350">
            <v>0</v>
          </cell>
          <cell r="S350">
            <v>0</v>
          </cell>
          <cell r="T350">
            <v>4938</v>
          </cell>
          <cell r="X350">
            <v>0</v>
          </cell>
          <cell r="Y350">
            <v>4938</v>
          </cell>
          <cell r="Z350">
            <v>4938</v>
          </cell>
          <cell r="AA350">
            <v>4938</v>
          </cell>
        </row>
        <row r="351">
          <cell r="A351" t="str">
            <v>XQ1505  VEHICLE RESERVE-HUMAN RESOURCES</v>
          </cell>
          <cell r="E351">
            <v>6816</v>
          </cell>
          <cell r="H351">
            <v>0</v>
          </cell>
          <cell r="I351">
            <v>2272</v>
          </cell>
          <cell r="J351">
            <v>9088</v>
          </cell>
          <cell r="K351">
            <v>0</v>
          </cell>
          <cell r="L351" t="str">
            <v>XQ1505</v>
          </cell>
          <cell r="M351">
            <v>0</v>
          </cell>
          <cell r="N351">
            <v>0</v>
          </cell>
          <cell r="O351">
            <v>0</v>
          </cell>
          <cell r="P351">
            <v>0</v>
          </cell>
          <cell r="Q351">
            <v>0</v>
          </cell>
          <cell r="R351">
            <v>0</v>
          </cell>
          <cell r="S351">
            <v>0</v>
          </cell>
          <cell r="T351">
            <v>9088</v>
          </cell>
          <cell r="X351">
            <v>0</v>
          </cell>
          <cell r="Y351">
            <v>9088</v>
          </cell>
          <cell r="Z351">
            <v>9088</v>
          </cell>
          <cell r="AA351">
            <v>9088</v>
          </cell>
        </row>
        <row r="352">
          <cell r="A352" t="str">
            <v>XQ1504  VEHICLE RESERVE-CLERKS</v>
          </cell>
          <cell r="E352">
            <v>351151</v>
          </cell>
          <cell r="H352">
            <v>0</v>
          </cell>
          <cell r="I352">
            <v>55200</v>
          </cell>
          <cell r="J352">
            <v>406351</v>
          </cell>
          <cell r="K352">
            <v>52076</v>
          </cell>
          <cell r="L352" t="str">
            <v>XQ1504</v>
          </cell>
          <cell r="M352">
            <v>0</v>
          </cell>
          <cell r="N352">
            <v>0</v>
          </cell>
          <cell r="O352">
            <v>0</v>
          </cell>
          <cell r="P352">
            <v>0</v>
          </cell>
          <cell r="Q352">
            <v>0</v>
          </cell>
          <cell r="R352">
            <v>0</v>
          </cell>
          <cell r="S352">
            <v>0</v>
          </cell>
          <cell r="T352">
            <v>406351</v>
          </cell>
          <cell r="X352">
            <v>0</v>
          </cell>
          <cell r="Y352">
            <v>406351</v>
          </cell>
          <cell r="Z352">
            <v>368275</v>
          </cell>
          <cell r="AA352">
            <v>368275</v>
          </cell>
        </row>
        <row r="353">
          <cell r="A353" t="str">
            <v>XQ1503  VEHICLE RESERVE-FLEET</v>
          </cell>
          <cell r="E353">
            <v>758599.38</v>
          </cell>
          <cell r="H353">
            <v>0</v>
          </cell>
          <cell r="I353">
            <v>0</v>
          </cell>
          <cell r="J353">
            <v>758599.38</v>
          </cell>
          <cell r="K353">
            <v>107826.54</v>
          </cell>
          <cell r="L353" t="str">
            <v>XQ1503</v>
          </cell>
          <cell r="M353">
            <v>0</v>
          </cell>
          <cell r="N353">
            <v>0</v>
          </cell>
          <cell r="O353">
            <v>0</v>
          </cell>
          <cell r="P353">
            <v>0</v>
          </cell>
          <cell r="Q353">
            <v>0</v>
          </cell>
          <cell r="R353">
            <v>0</v>
          </cell>
          <cell r="S353">
            <v>0</v>
          </cell>
          <cell r="T353">
            <v>758599.38</v>
          </cell>
          <cell r="X353">
            <v>0</v>
          </cell>
          <cell r="Y353">
            <v>758599.38</v>
          </cell>
          <cell r="Z353">
            <v>661835.9</v>
          </cell>
          <cell r="AA353">
            <v>661835.9</v>
          </cell>
        </row>
        <row r="354">
          <cell r="A354" t="str">
            <v>XQ1502  VEHICLE RESERVE-FACILITIES</v>
          </cell>
          <cell r="E354">
            <v>1894371.17</v>
          </cell>
          <cell r="H354">
            <v>0</v>
          </cell>
          <cell r="I354">
            <v>396038</v>
          </cell>
          <cell r="J354">
            <v>2290409.17</v>
          </cell>
          <cell r="K354">
            <v>136641.92000000001</v>
          </cell>
          <cell r="L354" t="str">
            <v>XQ1502</v>
          </cell>
          <cell r="M354">
            <v>0</v>
          </cell>
          <cell r="N354">
            <v>0</v>
          </cell>
          <cell r="O354">
            <v>0</v>
          </cell>
          <cell r="P354">
            <v>0</v>
          </cell>
          <cell r="Q354">
            <v>0</v>
          </cell>
          <cell r="R354">
            <v>0</v>
          </cell>
          <cell r="S354">
            <v>0</v>
          </cell>
          <cell r="T354">
            <v>2290409.17</v>
          </cell>
          <cell r="X354">
            <v>0</v>
          </cell>
          <cell r="Y354">
            <v>2290409.17</v>
          </cell>
          <cell r="Z354">
            <v>2156189.1</v>
          </cell>
          <cell r="AA354">
            <v>2156189.1</v>
          </cell>
        </row>
        <row r="355">
          <cell r="A355" t="str">
            <v>XQ1500  CONTINGENCY APPEALS RESEVE</v>
          </cell>
          <cell r="E355">
            <v>629782.86</v>
          </cell>
          <cell r="H355">
            <v>0</v>
          </cell>
          <cell r="I355">
            <v>0</v>
          </cell>
          <cell r="J355">
            <v>629782.86</v>
          </cell>
          <cell r="K355">
            <v>0</v>
          </cell>
          <cell r="L355" t="str">
            <v>XQ1500</v>
          </cell>
          <cell r="M355">
            <v>0</v>
          </cell>
          <cell r="N355">
            <v>0</v>
          </cell>
          <cell r="O355">
            <v>0</v>
          </cell>
          <cell r="P355">
            <v>0</v>
          </cell>
          <cell r="Q355">
            <v>0</v>
          </cell>
          <cell r="R355">
            <v>0</v>
          </cell>
          <cell r="S355">
            <v>0</v>
          </cell>
          <cell r="T355">
            <v>629782.86</v>
          </cell>
          <cell r="X355">
            <v>0</v>
          </cell>
          <cell r="Y355">
            <v>629782.86</v>
          </cell>
          <cell r="Z355">
            <v>629782.86</v>
          </cell>
          <cell r="AA355">
            <v>629782.86</v>
          </cell>
        </row>
        <row r="356">
          <cell r="A356" t="str">
            <v>XQ1403  LAND ACQ SOURCE WATR</v>
          </cell>
          <cell r="E356">
            <v>0</v>
          </cell>
          <cell r="H356">
            <v>0</v>
          </cell>
          <cell r="I356">
            <v>0</v>
          </cell>
          <cell r="J356">
            <v>0</v>
          </cell>
          <cell r="K356">
            <v>0</v>
          </cell>
          <cell r="L356" t="str">
            <v>XQ1403</v>
          </cell>
          <cell r="M356">
            <v>0</v>
          </cell>
          <cell r="N356">
            <v>0</v>
          </cell>
          <cell r="O356">
            <v>0</v>
          </cell>
          <cell r="P356">
            <v>0</v>
          </cell>
          <cell r="Q356">
            <v>0</v>
          </cell>
          <cell r="R356">
            <v>0</v>
          </cell>
          <cell r="S356">
            <v>0</v>
          </cell>
          <cell r="T356">
            <v>0</v>
          </cell>
          <cell r="X356">
            <v>0</v>
          </cell>
          <cell r="Y356">
            <v>0</v>
          </cell>
          <cell r="Z356">
            <v>0</v>
          </cell>
          <cell r="AA356">
            <v>0</v>
          </cell>
        </row>
        <row r="357">
          <cell r="A357" t="str">
            <v>XQ1402  VEHICLE RESERVE - SOLID WASTE EQUIPMENT</v>
          </cell>
          <cell r="E357">
            <v>0</v>
          </cell>
          <cell r="H357">
            <v>0</v>
          </cell>
          <cell r="I357">
            <v>0</v>
          </cell>
          <cell r="J357">
            <v>0</v>
          </cell>
          <cell r="K357">
            <v>0</v>
          </cell>
          <cell r="L357" t="str">
            <v>XQ1402</v>
          </cell>
          <cell r="M357">
            <v>0</v>
          </cell>
          <cell r="N357">
            <v>0</v>
          </cell>
          <cell r="O357">
            <v>0</v>
          </cell>
          <cell r="P357">
            <v>0</v>
          </cell>
          <cell r="Q357">
            <v>0</v>
          </cell>
          <cell r="R357">
            <v>0</v>
          </cell>
          <cell r="S357">
            <v>0</v>
          </cell>
          <cell r="T357">
            <v>0</v>
          </cell>
          <cell r="X357">
            <v>0</v>
          </cell>
          <cell r="Y357">
            <v>0</v>
          </cell>
          <cell r="Z357">
            <v>0</v>
          </cell>
          <cell r="AA357">
            <v>0</v>
          </cell>
        </row>
        <row r="358">
          <cell r="A358" t="str">
            <v>XQ1401  VEHICLE RESERVE - WES SUPPORT SERVICES</v>
          </cell>
          <cell r="E358">
            <v>62373</v>
          </cell>
          <cell r="H358">
            <v>0</v>
          </cell>
          <cell r="I358">
            <v>20000</v>
          </cell>
          <cell r="J358">
            <v>82373</v>
          </cell>
          <cell r="K358">
            <v>0</v>
          </cell>
          <cell r="L358" t="str">
            <v>XQ1401</v>
          </cell>
          <cell r="M358">
            <v>0</v>
          </cell>
          <cell r="N358">
            <v>0</v>
          </cell>
          <cell r="O358">
            <v>0</v>
          </cell>
          <cell r="P358">
            <v>0</v>
          </cell>
          <cell r="Q358">
            <v>0</v>
          </cell>
          <cell r="R358">
            <v>0</v>
          </cell>
          <cell r="S358">
            <v>0</v>
          </cell>
          <cell r="T358">
            <v>82373</v>
          </cell>
          <cell r="X358">
            <v>0</v>
          </cell>
          <cell r="Y358">
            <v>82373</v>
          </cell>
          <cell r="Z358">
            <v>76182.8</v>
          </cell>
          <cell r="AA358">
            <v>76182.8</v>
          </cell>
        </row>
        <row r="359">
          <cell r="A359" t="str">
            <v>XQ1302  BUILDING PERMIT SERVICE DELIVERY RESERVE</v>
          </cell>
          <cell r="E359">
            <v>0</v>
          </cell>
          <cell r="H359">
            <v>0</v>
          </cell>
          <cell r="I359">
            <v>0</v>
          </cell>
          <cell r="J359">
            <v>0</v>
          </cell>
          <cell r="K359">
            <v>0</v>
          </cell>
          <cell r="L359" t="str">
            <v>XQ1302</v>
          </cell>
          <cell r="M359">
            <v>0</v>
          </cell>
          <cell r="N359">
            <v>0</v>
          </cell>
          <cell r="O359">
            <v>0</v>
          </cell>
          <cell r="P359">
            <v>0</v>
          </cell>
          <cell r="Q359">
            <v>0</v>
          </cell>
          <cell r="R359">
            <v>0</v>
          </cell>
          <cell r="S359">
            <v>0</v>
          </cell>
          <cell r="T359">
            <v>0</v>
          </cell>
          <cell r="X359">
            <v>0</v>
          </cell>
          <cell r="Y359">
            <v>0</v>
          </cell>
          <cell r="Z359">
            <v>0</v>
          </cell>
          <cell r="AA359">
            <v>0</v>
          </cell>
        </row>
        <row r="360">
          <cell r="A360" t="str">
            <v>XQ1301  VEHICLE RESERVE-URBAN DEVELOPMENT SER</v>
          </cell>
          <cell r="E360">
            <v>340825.93</v>
          </cell>
          <cell r="H360">
            <v>0</v>
          </cell>
          <cell r="I360">
            <v>292400</v>
          </cell>
          <cell r="J360">
            <v>633225.92999999993</v>
          </cell>
          <cell r="K360">
            <v>66702</v>
          </cell>
          <cell r="L360" t="str">
            <v>XQ1301</v>
          </cell>
          <cell r="M360">
            <v>0</v>
          </cell>
          <cell r="N360">
            <v>0</v>
          </cell>
          <cell r="O360">
            <v>0</v>
          </cell>
          <cell r="P360">
            <v>0</v>
          </cell>
          <cell r="Q360">
            <v>0</v>
          </cell>
          <cell r="R360">
            <v>0</v>
          </cell>
          <cell r="S360">
            <v>0</v>
          </cell>
          <cell r="T360">
            <v>633225.92999999993</v>
          </cell>
          <cell r="X360">
            <v>0</v>
          </cell>
          <cell r="Y360">
            <v>633225.92999999993</v>
          </cell>
          <cell r="Z360">
            <v>568951.77</v>
          </cell>
          <cell r="AA360">
            <v>568951.77</v>
          </cell>
        </row>
        <row r="361">
          <cell r="A361" t="str">
            <v>XQ1201  VEHICLE RESERVE-PARKS &amp; RECREATION</v>
          </cell>
          <cell r="E361">
            <v>6814338.4800000004</v>
          </cell>
          <cell r="H361">
            <v>0</v>
          </cell>
          <cell r="I361">
            <v>5664390</v>
          </cell>
          <cell r="J361">
            <v>12478728.48</v>
          </cell>
          <cell r="K361">
            <v>4733301.5999999996</v>
          </cell>
          <cell r="L361" t="str">
            <v>XQ1201</v>
          </cell>
          <cell r="M361">
            <v>0</v>
          </cell>
          <cell r="N361">
            <v>0</v>
          </cell>
          <cell r="O361">
            <v>0</v>
          </cell>
          <cell r="P361">
            <v>0</v>
          </cell>
          <cell r="Q361">
            <v>0</v>
          </cell>
          <cell r="R361">
            <v>0</v>
          </cell>
          <cell r="S361">
            <v>0</v>
          </cell>
          <cell r="T361">
            <v>12478728.48</v>
          </cell>
          <cell r="X361">
            <v>0</v>
          </cell>
          <cell r="Y361">
            <v>12478728.48</v>
          </cell>
          <cell r="Z361">
            <v>8052383.2200000007</v>
          </cell>
          <cell r="AA361">
            <v>8052383.2200000007</v>
          </cell>
        </row>
        <row r="362">
          <cell r="A362" t="str">
            <v>XQ1200  VEHICLE RESERVE-ARTS &amp; CULTURE</v>
          </cell>
          <cell r="E362">
            <v>110968</v>
          </cell>
          <cell r="H362">
            <v>0</v>
          </cell>
          <cell r="I362">
            <v>21500</v>
          </cell>
          <cell r="J362">
            <v>132468</v>
          </cell>
          <cell r="K362">
            <v>0</v>
          </cell>
          <cell r="L362" t="str">
            <v>XQ1200</v>
          </cell>
          <cell r="M362">
            <v>0</v>
          </cell>
          <cell r="N362">
            <v>0</v>
          </cell>
          <cell r="O362">
            <v>0</v>
          </cell>
          <cell r="P362">
            <v>0</v>
          </cell>
          <cell r="Q362">
            <v>0</v>
          </cell>
          <cell r="R362">
            <v>0</v>
          </cell>
          <cell r="S362">
            <v>0</v>
          </cell>
          <cell r="T362">
            <v>132468</v>
          </cell>
          <cell r="X362">
            <v>0</v>
          </cell>
          <cell r="Y362">
            <v>132468</v>
          </cell>
          <cell r="Z362">
            <v>132468</v>
          </cell>
          <cell r="AA362">
            <v>132468</v>
          </cell>
        </row>
        <row r="363">
          <cell r="A363" t="str">
            <v>XQ1101  VEHICLE RESERVE - PUBLIC HEALTH</v>
          </cell>
          <cell r="E363">
            <v>271802.26</v>
          </cell>
          <cell r="H363">
            <v>0</v>
          </cell>
          <cell r="I363">
            <v>93000</v>
          </cell>
          <cell r="J363">
            <v>364802.26</v>
          </cell>
          <cell r="K363">
            <v>0</v>
          </cell>
          <cell r="L363" t="str">
            <v>XQ1101</v>
          </cell>
          <cell r="M363">
            <v>0</v>
          </cell>
          <cell r="N363">
            <v>0</v>
          </cell>
          <cell r="O363">
            <v>0</v>
          </cell>
          <cell r="P363">
            <v>0</v>
          </cell>
          <cell r="Q363">
            <v>0</v>
          </cell>
          <cell r="R363">
            <v>0</v>
          </cell>
          <cell r="S363">
            <v>0</v>
          </cell>
          <cell r="T363">
            <v>364802.26</v>
          </cell>
          <cell r="X363">
            <v>0</v>
          </cell>
          <cell r="Y363">
            <v>364802.26</v>
          </cell>
          <cell r="Z363">
            <v>381057.87</v>
          </cell>
          <cell r="AA363">
            <v>364802.26</v>
          </cell>
        </row>
        <row r="364">
          <cell r="A364" t="str">
            <v>XQ1100  VEHICLE RESERVE-CNS</v>
          </cell>
          <cell r="E364">
            <v>59225.58</v>
          </cell>
          <cell r="H364">
            <v>0</v>
          </cell>
          <cell r="I364">
            <v>8000</v>
          </cell>
          <cell r="J364">
            <v>67225.58</v>
          </cell>
          <cell r="K364">
            <v>0</v>
          </cell>
          <cell r="L364" t="str">
            <v>XQ1100</v>
          </cell>
          <cell r="M364">
            <v>0</v>
          </cell>
          <cell r="N364">
            <v>0</v>
          </cell>
          <cell r="O364">
            <v>0</v>
          </cell>
          <cell r="P364">
            <v>0</v>
          </cell>
          <cell r="Q364">
            <v>0</v>
          </cell>
          <cell r="T364">
            <v>67225.58</v>
          </cell>
          <cell r="X364">
            <v>0</v>
          </cell>
          <cell r="Y364">
            <v>67225.58</v>
          </cell>
          <cell r="Z364">
            <v>52594.58</v>
          </cell>
          <cell r="AA364">
            <v>52594.58</v>
          </cell>
        </row>
        <row r="365">
          <cell r="A365" t="str">
            <v>XQ1021  VEHICLE RESERVE-SOLID WASTE COMPACTORS</v>
          </cell>
          <cell r="E365">
            <v>3271949</v>
          </cell>
          <cell r="H365">
            <v>0</v>
          </cell>
          <cell r="I365">
            <v>150000</v>
          </cell>
          <cell r="J365">
            <v>3421949</v>
          </cell>
          <cell r="K365">
            <v>0</v>
          </cell>
          <cell r="L365" t="str">
            <v>XQ1021</v>
          </cell>
          <cell r="M365">
            <v>0</v>
          </cell>
          <cell r="N365">
            <v>0</v>
          </cell>
          <cell r="O365">
            <v>0</v>
          </cell>
          <cell r="P365">
            <v>0</v>
          </cell>
          <cell r="Q365">
            <v>0</v>
          </cell>
          <cell r="R365">
            <v>0</v>
          </cell>
          <cell r="S365">
            <v>0</v>
          </cell>
          <cell r="T365">
            <v>3421949</v>
          </cell>
          <cell r="X365">
            <v>0</v>
          </cell>
          <cell r="Y365">
            <v>3421949</v>
          </cell>
          <cell r="Z365">
            <v>3421949</v>
          </cell>
          <cell r="AA365">
            <v>3421949</v>
          </cell>
        </row>
        <row r="366">
          <cell r="A366" t="str">
            <v>XQ1020  VEHICLE RESERVE-FIRE EQUIPMENT</v>
          </cell>
          <cell r="E366">
            <v>807500</v>
          </cell>
          <cell r="H366">
            <v>0</v>
          </cell>
          <cell r="I366">
            <v>442400</v>
          </cell>
          <cell r="J366">
            <v>1249900</v>
          </cell>
          <cell r="K366">
            <v>0</v>
          </cell>
          <cell r="L366" t="str">
            <v>XQ1020</v>
          </cell>
          <cell r="M366">
            <v>0</v>
          </cell>
          <cell r="N366">
            <v>0</v>
          </cell>
          <cell r="O366">
            <v>0</v>
          </cell>
          <cell r="P366">
            <v>0</v>
          </cell>
          <cell r="Q366">
            <v>0</v>
          </cell>
          <cell r="R366">
            <v>0</v>
          </cell>
          <cell r="S366">
            <v>0</v>
          </cell>
          <cell r="T366">
            <v>1249900</v>
          </cell>
          <cell r="X366">
            <v>0</v>
          </cell>
          <cell r="Y366">
            <v>1249900</v>
          </cell>
          <cell r="Z366">
            <v>2900</v>
          </cell>
          <cell r="AA366">
            <v>2900</v>
          </cell>
        </row>
        <row r="367">
          <cell r="A367" t="str">
            <v>XQ1019  VEHICLE RESERVE-EMS EQUIPMENT</v>
          </cell>
          <cell r="E367">
            <v>2745954</v>
          </cell>
          <cell r="H367">
            <v>0</v>
          </cell>
          <cell r="I367">
            <v>705000</v>
          </cell>
          <cell r="J367">
            <v>3450954</v>
          </cell>
          <cell r="K367">
            <v>1624274.07</v>
          </cell>
          <cell r="L367" t="str">
            <v>XQ1019</v>
          </cell>
          <cell r="M367">
            <v>0</v>
          </cell>
          <cell r="N367">
            <v>0</v>
          </cell>
          <cell r="O367">
            <v>0</v>
          </cell>
          <cell r="P367">
            <v>0</v>
          </cell>
          <cell r="Q367">
            <v>0</v>
          </cell>
          <cell r="R367">
            <v>0</v>
          </cell>
          <cell r="S367">
            <v>0</v>
          </cell>
          <cell r="T367">
            <v>3450954</v>
          </cell>
          <cell r="X367">
            <v>0</v>
          </cell>
          <cell r="Y367">
            <v>3450954</v>
          </cell>
          <cell r="Z367">
            <v>1826679.93</v>
          </cell>
          <cell r="AA367">
            <v>1826679.93</v>
          </cell>
        </row>
        <row r="368">
          <cell r="A368" t="str">
            <v>XQ1018  VEHICLE RESERVE-EMS</v>
          </cell>
          <cell r="E368">
            <v>4593996.1100000003</v>
          </cell>
          <cell r="H368">
            <v>0</v>
          </cell>
          <cell r="I368">
            <v>3635000</v>
          </cell>
          <cell r="J368">
            <v>8228996.1100000003</v>
          </cell>
          <cell r="K368">
            <v>6595902.2299999995</v>
          </cell>
          <cell r="L368" t="str">
            <v>XQ1018</v>
          </cell>
          <cell r="M368">
            <v>0</v>
          </cell>
          <cell r="N368">
            <v>0</v>
          </cell>
          <cell r="O368">
            <v>0</v>
          </cell>
          <cell r="P368">
            <v>0</v>
          </cell>
          <cell r="Q368">
            <v>0</v>
          </cell>
          <cell r="R368">
            <v>0</v>
          </cell>
          <cell r="S368">
            <v>0</v>
          </cell>
          <cell r="T368">
            <v>8228996.1100000003</v>
          </cell>
          <cell r="X368">
            <v>0</v>
          </cell>
          <cell r="Y368">
            <v>8228996.1100000003</v>
          </cell>
          <cell r="Z368">
            <v>1729741.9600000009</v>
          </cell>
          <cell r="AA368">
            <v>1729741.9600000009</v>
          </cell>
        </row>
        <row r="369">
          <cell r="A369" t="str">
            <v>XQ1017  VEHICLE RESERVE-FIRE</v>
          </cell>
          <cell r="E369">
            <v>6860043.5699999994</v>
          </cell>
          <cell r="H369">
            <v>0</v>
          </cell>
          <cell r="I369">
            <v>6061000</v>
          </cell>
          <cell r="J369">
            <v>12921043.57</v>
          </cell>
          <cell r="K369">
            <v>11295693.560000001</v>
          </cell>
          <cell r="L369" t="str">
            <v>XQ1017</v>
          </cell>
          <cell r="M369">
            <v>0</v>
          </cell>
          <cell r="N369">
            <v>0</v>
          </cell>
          <cell r="O369">
            <v>0</v>
          </cell>
          <cell r="P369">
            <v>0</v>
          </cell>
          <cell r="Q369">
            <v>0</v>
          </cell>
          <cell r="R369">
            <v>0</v>
          </cell>
          <cell r="S369">
            <v>0</v>
          </cell>
          <cell r="T369">
            <v>12921043.57</v>
          </cell>
          <cell r="X369">
            <v>0</v>
          </cell>
          <cell r="Y369">
            <v>12921043.57</v>
          </cell>
          <cell r="Z369">
            <v>9.9999988451600075E-3</v>
          </cell>
          <cell r="AA369">
            <v>9.9999988451600075E-3</v>
          </cell>
        </row>
        <row r="370">
          <cell r="A370" t="str">
            <v>XQ1016  VEHICLE RESERVE-TECHNICAL SERVICES</v>
          </cell>
          <cell r="E370">
            <v>439811.56</v>
          </cell>
          <cell r="H370">
            <v>0</v>
          </cell>
          <cell r="I370">
            <v>256700</v>
          </cell>
          <cell r="J370">
            <v>696511.56</v>
          </cell>
          <cell r="K370">
            <v>-6249.09</v>
          </cell>
          <cell r="L370" t="str">
            <v>XQ1016</v>
          </cell>
          <cell r="M370">
            <v>0</v>
          </cell>
          <cell r="N370">
            <v>0</v>
          </cell>
          <cell r="O370">
            <v>0</v>
          </cell>
          <cell r="P370">
            <v>0</v>
          </cell>
          <cell r="Q370">
            <v>0</v>
          </cell>
          <cell r="R370">
            <v>0</v>
          </cell>
          <cell r="S370">
            <v>0</v>
          </cell>
          <cell r="T370">
            <v>696511.56</v>
          </cell>
          <cell r="X370">
            <v>0</v>
          </cell>
          <cell r="Y370">
            <v>696511.56</v>
          </cell>
          <cell r="Z370">
            <v>710233.98</v>
          </cell>
          <cell r="AA370">
            <v>696511.56</v>
          </cell>
        </row>
        <row r="371">
          <cell r="A371" t="str">
            <v>XQ1015  VEHICLE RESERVE-TRANSPORTATION</v>
          </cell>
          <cell r="E371">
            <v>3265297.18</v>
          </cell>
          <cell r="H371">
            <v>0</v>
          </cell>
          <cell r="I371">
            <v>2599228</v>
          </cell>
          <cell r="J371">
            <v>5864525.1799999997</v>
          </cell>
          <cell r="K371">
            <v>2147435.6</v>
          </cell>
          <cell r="L371" t="str">
            <v>XQ1015</v>
          </cell>
          <cell r="M371">
            <v>0</v>
          </cell>
          <cell r="N371">
            <v>0</v>
          </cell>
          <cell r="O371">
            <v>0</v>
          </cell>
          <cell r="P371">
            <v>0</v>
          </cell>
          <cell r="Q371">
            <v>0</v>
          </cell>
          <cell r="R371">
            <v>0</v>
          </cell>
          <cell r="S371">
            <v>0</v>
          </cell>
          <cell r="T371">
            <v>5864525.1799999997</v>
          </cell>
          <cell r="X371">
            <v>0</v>
          </cell>
          <cell r="Y371">
            <v>5864525.1799999997</v>
          </cell>
          <cell r="Z371">
            <v>3808178.9</v>
          </cell>
          <cell r="AA371">
            <v>3808178.9</v>
          </cell>
        </row>
        <row r="372">
          <cell r="A372" t="str">
            <v>XQ1014  VEHICLE RESERVE-SOLID WASTE</v>
          </cell>
          <cell r="E372">
            <v>19910539.050000001</v>
          </cell>
          <cell r="H372">
            <v>0</v>
          </cell>
          <cell r="I372">
            <v>7925000</v>
          </cell>
          <cell r="J372">
            <v>27835539.050000001</v>
          </cell>
          <cell r="K372">
            <v>7165423.7400000002</v>
          </cell>
          <cell r="L372" t="str">
            <v>XQ1014</v>
          </cell>
          <cell r="M372">
            <v>0</v>
          </cell>
          <cell r="N372">
            <v>0</v>
          </cell>
          <cell r="O372">
            <v>0</v>
          </cell>
          <cell r="P372">
            <v>0</v>
          </cell>
          <cell r="Q372">
            <v>0</v>
          </cell>
          <cell r="R372">
            <v>0</v>
          </cell>
          <cell r="S372">
            <v>0</v>
          </cell>
          <cell r="T372">
            <v>27835539.050000001</v>
          </cell>
          <cell r="X372">
            <v>0</v>
          </cell>
          <cell r="Y372">
            <v>27835539.050000001</v>
          </cell>
          <cell r="Z372">
            <v>21066725.399999999</v>
          </cell>
          <cell r="AA372">
            <v>21066725.399999999</v>
          </cell>
        </row>
        <row r="373">
          <cell r="A373" t="str">
            <v>XQ1012  VEHICLE &amp; EQUIP REPL-WATER/WASTEWATER</v>
          </cell>
          <cell r="E373">
            <v>9961377.75</v>
          </cell>
          <cell r="H373">
            <v>0</v>
          </cell>
          <cell r="I373">
            <v>4114717</v>
          </cell>
          <cell r="J373">
            <v>14076094.75</v>
          </cell>
          <cell r="K373">
            <v>8090668.9900000002</v>
          </cell>
          <cell r="L373" t="str">
            <v>XQ1012</v>
          </cell>
          <cell r="M373">
            <v>0</v>
          </cell>
          <cell r="N373">
            <v>0</v>
          </cell>
          <cell r="O373">
            <v>0</v>
          </cell>
          <cell r="P373">
            <v>0</v>
          </cell>
          <cell r="Q373">
            <v>0</v>
          </cell>
          <cell r="R373">
            <v>0</v>
          </cell>
          <cell r="S373">
            <v>0</v>
          </cell>
          <cell r="T373">
            <v>14076094.75</v>
          </cell>
          <cell r="X373">
            <v>0</v>
          </cell>
          <cell r="Y373">
            <v>14076094.75</v>
          </cell>
          <cell r="Z373">
            <v>6265298.5099999998</v>
          </cell>
          <cell r="AA373">
            <v>6265298.5099999998</v>
          </cell>
        </row>
        <row r="374">
          <cell r="A374" t="str">
            <v>XQ1004  WASTEWATER STABILIZATION</v>
          </cell>
          <cell r="E374">
            <v>27200729</v>
          </cell>
          <cell r="H374">
            <v>0</v>
          </cell>
          <cell r="I374">
            <v>0</v>
          </cell>
          <cell r="J374">
            <v>27200729</v>
          </cell>
          <cell r="K374">
            <v>0</v>
          </cell>
          <cell r="L374" t="str">
            <v>XQ1004</v>
          </cell>
          <cell r="M374">
            <v>0</v>
          </cell>
          <cell r="N374">
            <v>0</v>
          </cell>
          <cell r="O374">
            <v>0</v>
          </cell>
          <cell r="P374">
            <v>0</v>
          </cell>
          <cell r="Q374">
            <v>0</v>
          </cell>
          <cell r="R374">
            <v>0</v>
          </cell>
          <cell r="S374">
            <v>0</v>
          </cell>
          <cell r="T374">
            <v>27200729</v>
          </cell>
          <cell r="X374">
            <v>0</v>
          </cell>
          <cell r="Y374">
            <v>27200729</v>
          </cell>
          <cell r="Z374">
            <v>40900833.920000002</v>
          </cell>
          <cell r="AA374">
            <v>27200729</v>
          </cell>
        </row>
        <row r="375">
          <cell r="A375" t="str">
            <v>XQ1003  WATER STABILIZATION</v>
          </cell>
          <cell r="E375">
            <v>-14963550.420000002</v>
          </cell>
          <cell r="H375">
            <v>0</v>
          </cell>
          <cell r="I375">
            <v>0</v>
          </cell>
          <cell r="J375">
            <v>-14963550.420000002</v>
          </cell>
          <cell r="K375">
            <v>0</v>
          </cell>
          <cell r="L375" t="str">
            <v>XQ1003</v>
          </cell>
          <cell r="M375">
            <v>0</v>
          </cell>
          <cell r="N375">
            <v>0</v>
          </cell>
          <cell r="O375">
            <v>0</v>
          </cell>
          <cell r="P375">
            <v>0</v>
          </cell>
          <cell r="Q375">
            <v>0</v>
          </cell>
          <cell r="R375">
            <v>0</v>
          </cell>
          <cell r="S375">
            <v>0</v>
          </cell>
          <cell r="T375">
            <v>-14963550.420000002</v>
          </cell>
          <cell r="X375">
            <v>0</v>
          </cell>
          <cell r="Y375">
            <v>-14963550.420000002</v>
          </cell>
          <cell r="Z375">
            <v>-6101944.910000002</v>
          </cell>
          <cell r="AA375">
            <v>-14963550.420000002</v>
          </cell>
        </row>
        <row r="376">
          <cell r="A376" t="str">
            <v>XQ0010  COUNCIL SEVERANCE COST RESERVE</v>
          </cell>
          <cell r="E376">
            <v>0</v>
          </cell>
          <cell r="H376">
            <v>0</v>
          </cell>
          <cell r="I376">
            <v>175000</v>
          </cell>
          <cell r="J376">
            <v>175000</v>
          </cell>
          <cell r="K376">
            <v>0</v>
          </cell>
          <cell r="L376" t="str">
            <v>XQ0010</v>
          </cell>
          <cell r="M376">
            <v>0</v>
          </cell>
          <cell r="N376">
            <v>0</v>
          </cell>
          <cell r="O376">
            <v>0</v>
          </cell>
          <cell r="P376">
            <v>0</v>
          </cell>
          <cell r="Q376">
            <v>0</v>
          </cell>
          <cell r="R376">
            <v>0</v>
          </cell>
          <cell r="S376">
            <v>0</v>
          </cell>
          <cell r="T376">
            <v>175000</v>
          </cell>
          <cell r="X376">
            <v>0</v>
          </cell>
          <cell r="Y376">
            <v>175000</v>
          </cell>
          <cell r="Z376">
            <v>175000</v>
          </cell>
          <cell r="AA376">
            <v>175000</v>
          </cell>
        </row>
        <row r="377">
          <cell r="A377" t="str">
            <v>XQ0009  GOVERNMENT RELATIONS RESERVE</v>
          </cell>
          <cell r="E377">
            <v>0</v>
          </cell>
          <cell r="H377">
            <v>0</v>
          </cell>
          <cell r="I377">
            <v>0</v>
          </cell>
          <cell r="J377">
            <v>0</v>
          </cell>
          <cell r="K377">
            <v>0</v>
          </cell>
          <cell r="L377" t="str">
            <v>XQ0009</v>
          </cell>
          <cell r="M377">
            <v>0</v>
          </cell>
          <cell r="N377">
            <v>0</v>
          </cell>
          <cell r="O377">
            <v>0</v>
          </cell>
          <cell r="P377">
            <v>0</v>
          </cell>
          <cell r="Q377">
            <v>0</v>
          </cell>
          <cell r="R377">
            <v>0</v>
          </cell>
          <cell r="S377">
            <v>0</v>
          </cell>
          <cell r="T377">
            <v>0</v>
          </cell>
          <cell r="X377">
            <v>0</v>
          </cell>
          <cell r="Y377">
            <v>0</v>
          </cell>
          <cell r="Z377">
            <v>0</v>
          </cell>
          <cell r="AA377">
            <v>0</v>
          </cell>
        </row>
        <row r="378">
          <cell r="A378" t="str">
            <v>XQ0003  VEHICLE AND EQUIPMENT REPLACEMENT</v>
          </cell>
          <cell r="E378">
            <v>20411181.02</v>
          </cell>
          <cell r="H378">
            <v>0</v>
          </cell>
          <cell r="I378">
            <v>0</v>
          </cell>
          <cell r="J378">
            <v>20411181.02</v>
          </cell>
          <cell r="K378">
            <v>2125267.5699999998</v>
          </cell>
          <cell r="L378" t="str">
            <v>XQ0003</v>
          </cell>
          <cell r="M378">
            <v>0</v>
          </cell>
          <cell r="N378">
            <v>0</v>
          </cell>
          <cell r="O378">
            <v>0</v>
          </cell>
          <cell r="P378">
            <v>0</v>
          </cell>
          <cell r="Q378">
            <v>0</v>
          </cell>
          <cell r="R378">
            <v>0</v>
          </cell>
          <cell r="S378">
            <v>0</v>
          </cell>
          <cell r="T378">
            <v>20411181.02</v>
          </cell>
          <cell r="X378">
            <v>0</v>
          </cell>
          <cell r="Y378">
            <v>20411181.02</v>
          </cell>
          <cell r="Z378">
            <v>18356259.989999998</v>
          </cell>
          <cell r="AA378">
            <v>18356259.989999998</v>
          </cell>
        </row>
        <row r="379">
          <cell r="A379" t="str">
            <v>XQ0001  WORKING CAPITAL</v>
          </cell>
          <cell r="E379">
            <v>79395415</v>
          </cell>
          <cell r="H379">
            <v>0</v>
          </cell>
          <cell r="I379">
            <v>0</v>
          </cell>
          <cell r="J379">
            <v>79395415</v>
          </cell>
          <cell r="K379">
            <v>0</v>
          </cell>
          <cell r="L379" t="str">
            <v>XQ0001</v>
          </cell>
          <cell r="M379">
            <v>0</v>
          </cell>
          <cell r="N379">
            <v>0</v>
          </cell>
          <cell r="O379">
            <v>0</v>
          </cell>
          <cell r="P379">
            <v>0</v>
          </cell>
          <cell r="Q379">
            <v>0</v>
          </cell>
          <cell r="R379">
            <v>0</v>
          </cell>
          <cell r="S379">
            <v>0</v>
          </cell>
          <cell r="T379">
            <v>79395415</v>
          </cell>
          <cell r="X379">
            <v>0</v>
          </cell>
          <cell r="Y379">
            <v>79395415</v>
          </cell>
          <cell r="Z379">
            <v>79395415</v>
          </cell>
          <cell r="AA379">
            <v>79395415</v>
          </cell>
        </row>
        <row r="380">
          <cell r="A380" t="str">
            <v>TOTALS</v>
          </cell>
          <cell r="E380">
            <v>1728601421.0600002</v>
          </cell>
          <cell r="F380">
            <v>86158094.50999999</v>
          </cell>
          <cell r="G380">
            <v>788078959.40999997</v>
          </cell>
          <cell r="H380">
            <v>0</v>
          </cell>
          <cell r="I380">
            <v>229832661</v>
          </cell>
          <cell r="J380">
            <v>2832671135.9799995</v>
          </cell>
          <cell r="K380">
            <v>663995507.07999992</v>
          </cell>
          <cell r="L380" t="str">
            <v>TOTALS</v>
          </cell>
          <cell r="M380">
            <v>42801770</v>
          </cell>
          <cell r="N380">
            <v>8024000</v>
          </cell>
          <cell r="O380">
            <v>0</v>
          </cell>
          <cell r="P380">
            <v>0</v>
          </cell>
          <cell r="Q380">
            <v>0</v>
          </cell>
          <cell r="S380">
            <v>0</v>
          </cell>
          <cell r="T380">
            <v>2781845365.9799995</v>
          </cell>
          <cell r="U380">
            <v>-94112.09</v>
          </cell>
          <cell r="V380">
            <v>0</v>
          </cell>
          <cell r="W380">
            <v>0</v>
          </cell>
          <cell r="X380">
            <v>-94112.09</v>
          </cell>
          <cell r="Y380">
            <v>2781751253.8899994</v>
          </cell>
          <cell r="Z380">
            <v>2162112982.7499995</v>
          </cell>
          <cell r="AA380">
            <v>2047078362.4399993</v>
          </cell>
        </row>
      </sheetData>
      <sheetData sheetId="6" refreshError="1"/>
      <sheetData sheetId="7" refreshError="1"/>
      <sheetData sheetId="8">
        <row r="3">
          <cell r="A3" t="str">
            <v>XR1001</v>
          </cell>
          <cell r="B3">
            <v>-715410.06</v>
          </cell>
        </row>
        <row r="4">
          <cell r="A4" t="str">
            <v>XR1002</v>
          </cell>
          <cell r="B4">
            <v>-8133955</v>
          </cell>
        </row>
        <row r="5">
          <cell r="A5" t="str">
            <v>XR1007</v>
          </cell>
          <cell r="B5">
            <v>-3426177.3</v>
          </cell>
        </row>
        <row r="6">
          <cell r="A6" t="str">
            <v>XR1008</v>
          </cell>
          <cell r="B6">
            <v>-19.16</v>
          </cell>
        </row>
        <row r="7">
          <cell r="A7" t="str">
            <v>XR1009</v>
          </cell>
          <cell r="B7">
            <v>1431.18</v>
          </cell>
        </row>
        <row r="8">
          <cell r="A8" t="str">
            <v>XR1010</v>
          </cell>
          <cell r="B8">
            <v>-1192917.6399999999</v>
          </cell>
        </row>
        <row r="9">
          <cell r="A9" t="str">
            <v>XR1011</v>
          </cell>
          <cell r="B9">
            <v>-2863063.04</v>
          </cell>
        </row>
        <row r="10">
          <cell r="A10" t="str">
            <v>XR1012</v>
          </cell>
          <cell r="B10">
            <v>-6377283.6600000001</v>
          </cell>
        </row>
        <row r="11">
          <cell r="A11" t="str">
            <v>XR1013</v>
          </cell>
          <cell r="B11">
            <v>-1979057.83</v>
          </cell>
        </row>
        <row r="12">
          <cell r="A12" t="str">
            <v>XR1014</v>
          </cell>
          <cell r="B12">
            <v>4587.3999999999996</v>
          </cell>
        </row>
        <row r="13">
          <cell r="A13" t="str">
            <v>XR1015</v>
          </cell>
          <cell r="B13">
            <v>-185624.68</v>
          </cell>
        </row>
        <row r="14">
          <cell r="A14" t="str">
            <v>XR1016</v>
          </cell>
          <cell r="B14">
            <v>-351011.06</v>
          </cell>
        </row>
        <row r="15">
          <cell r="A15" t="str">
            <v>XR1017</v>
          </cell>
          <cell r="B15">
            <v>-461722.53</v>
          </cell>
        </row>
        <row r="16">
          <cell r="A16" t="str">
            <v>XR1018</v>
          </cell>
          <cell r="B16">
            <v>2802.85</v>
          </cell>
        </row>
        <row r="17">
          <cell r="A17" t="str">
            <v>XR1019</v>
          </cell>
          <cell r="B17">
            <v>-25102.1</v>
          </cell>
        </row>
        <row r="18">
          <cell r="A18" t="str">
            <v>XR1020</v>
          </cell>
          <cell r="B18">
            <v>-222803.87</v>
          </cell>
        </row>
        <row r="19">
          <cell r="A19" t="str">
            <v>XR1023</v>
          </cell>
          <cell r="B19">
            <v>45.02</v>
          </cell>
        </row>
        <row r="20">
          <cell r="A20" t="str">
            <v>XR1024</v>
          </cell>
          <cell r="B20">
            <v>-5732.45</v>
          </cell>
        </row>
        <row r="21">
          <cell r="A21" t="str">
            <v>XR1026</v>
          </cell>
          <cell r="B21">
            <v>8105.3</v>
          </cell>
        </row>
        <row r="22">
          <cell r="A22" t="str">
            <v>XR1027</v>
          </cell>
          <cell r="B22">
            <v>349.67</v>
          </cell>
        </row>
        <row r="23">
          <cell r="A23" t="str">
            <v>XR1028</v>
          </cell>
          <cell r="B23">
            <v>-103079.27</v>
          </cell>
        </row>
        <row r="24">
          <cell r="A24" t="str">
            <v>XR1029</v>
          </cell>
          <cell r="B24">
            <v>-23072.15</v>
          </cell>
        </row>
        <row r="25">
          <cell r="A25" t="str">
            <v>XR1030</v>
          </cell>
          <cell r="B25">
            <v>1541.97</v>
          </cell>
        </row>
        <row r="26">
          <cell r="A26" t="str">
            <v>XR1031</v>
          </cell>
          <cell r="B26">
            <v>-2501.5</v>
          </cell>
        </row>
        <row r="27">
          <cell r="A27" t="str">
            <v>XR1032</v>
          </cell>
          <cell r="B27">
            <v>-531.16999999999996</v>
          </cell>
        </row>
        <row r="28">
          <cell r="A28" t="str">
            <v>XR1033</v>
          </cell>
          <cell r="B28">
            <v>13.59</v>
          </cell>
        </row>
        <row r="29">
          <cell r="A29" t="str">
            <v>XR1035</v>
          </cell>
          <cell r="B29">
            <v>1061.07</v>
          </cell>
        </row>
        <row r="30">
          <cell r="A30" t="str">
            <v>XR1036</v>
          </cell>
          <cell r="B30">
            <v>2046.66</v>
          </cell>
        </row>
        <row r="31">
          <cell r="A31" t="str">
            <v>XR1038</v>
          </cell>
          <cell r="B31">
            <v>-53670.8</v>
          </cell>
        </row>
        <row r="32">
          <cell r="A32" t="str">
            <v>XR1040</v>
          </cell>
          <cell r="B32">
            <v>263.88</v>
          </cell>
        </row>
        <row r="33">
          <cell r="A33" t="str">
            <v>XR1042</v>
          </cell>
          <cell r="B33">
            <v>1417.45</v>
          </cell>
        </row>
        <row r="34">
          <cell r="A34" t="str">
            <v>XR1043</v>
          </cell>
          <cell r="B34">
            <v>-19157.7</v>
          </cell>
        </row>
        <row r="35">
          <cell r="A35" t="str">
            <v>XR1044</v>
          </cell>
          <cell r="B35">
            <v>-27096.39</v>
          </cell>
        </row>
        <row r="36">
          <cell r="A36" t="str">
            <v>XR1045</v>
          </cell>
          <cell r="B36">
            <v>-183973.23</v>
          </cell>
        </row>
        <row r="37">
          <cell r="A37" t="str">
            <v>XR1046</v>
          </cell>
          <cell r="B37">
            <v>-32921.660000000003</v>
          </cell>
        </row>
        <row r="38">
          <cell r="A38" t="str">
            <v>XR1049</v>
          </cell>
          <cell r="B38">
            <v>143.07</v>
          </cell>
        </row>
        <row r="39">
          <cell r="A39" t="str">
            <v>XR1051</v>
          </cell>
          <cell r="B39">
            <v>23</v>
          </cell>
        </row>
        <row r="40">
          <cell r="A40" t="str">
            <v>XR1052</v>
          </cell>
          <cell r="B40">
            <v>-349053.2</v>
          </cell>
        </row>
        <row r="41">
          <cell r="A41" t="str">
            <v>XR1053</v>
          </cell>
          <cell r="B41">
            <v>0</v>
          </cell>
        </row>
        <row r="42">
          <cell r="A42" t="str">
            <v>XR1054</v>
          </cell>
          <cell r="B42">
            <v>-1766433.28</v>
          </cell>
        </row>
        <row r="43">
          <cell r="A43" t="str">
            <v>XR1055</v>
          </cell>
          <cell r="B43">
            <v>-12029.05</v>
          </cell>
        </row>
        <row r="44">
          <cell r="A44" t="str">
            <v>XR1056</v>
          </cell>
          <cell r="B44">
            <v>-4041785.87</v>
          </cell>
        </row>
        <row r="45">
          <cell r="A45" t="str">
            <v>XR1058</v>
          </cell>
          <cell r="B45">
            <v>-2439273.29</v>
          </cell>
        </row>
        <row r="46">
          <cell r="A46" t="str">
            <v>XR1059</v>
          </cell>
          <cell r="B46">
            <v>-55017.35</v>
          </cell>
        </row>
        <row r="47">
          <cell r="A47" t="str">
            <v>XR1060</v>
          </cell>
          <cell r="B47">
            <v>-145567.60999999999</v>
          </cell>
        </row>
        <row r="48">
          <cell r="A48" t="str">
            <v>XR1061</v>
          </cell>
          <cell r="B48">
            <v>-4104.2</v>
          </cell>
        </row>
        <row r="49">
          <cell r="A49" t="str">
            <v>XR1101</v>
          </cell>
          <cell r="B49">
            <v>-2336001.66</v>
          </cell>
        </row>
        <row r="50">
          <cell r="A50" t="str">
            <v>XR1102</v>
          </cell>
          <cell r="B50">
            <v>249.31</v>
          </cell>
        </row>
        <row r="51">
          <cell r="A51" t="str">
            <v>XR1103</v>
          </cell>
          <cell r="B51">
            <v>-751699.5</v>
          </cell>
        </row>
        <row r="52">
          <cell r="A52" t="str">
            <v>XR1104</v>
          </cell>
          <cell r="B52">
            <v>-233169.58</v>
          </cell>
        </row>
        <row r="53">
          <cell r="A53" t="str">
            <v>XR1106</v>
          </cell>
          <cell r="B53">
            <v>-1926918.73</v>
          </cell>
        </row>
        <row r="54">
          <cell r="A54" t="str">
            <v>XR1107</v>
          </cell>
          <cell r="B54">
            <v>28752.17</v>
          </cell>
        </row>
        <row r="55">
          <cell r="A55" t="str">
            <v>XR1108</v>
          </cell>
          <cell r="B55">
            <v>-46726.75</v>
          </cell>
        </row>
        <row r="56">
          <cell r="A56" t="str">
            <v>XR1110</v>
          </cell>
          <cell r="B56">
            <v>-245934.51</v>
          </cell>
        </row>
        <row r="57">
          <cell r="A57" t="str">
            <v>XR1201</v>
          </cell>
          <cell r="B57">
            <v>229.03</v>
          </cell>
        </row>
        <row r="58">
          <cell r="A58" t="str">
            <v>XR1202</v>
          </cell>
          <cell r="B58">
            <v>90.9</v>
          </cell>
        </row>
        <row r="59">
          <cell r="A59" t="str">
            <v>XR1203</v>
          </cell>
          <cell r="B59">
            <v>127.64</v>
          </cell>
        </row>
        <row r="60">
          <cell r="A60" t="str">
            <v>XR1204</v>
          </cell>
          <cell r="B60">
            <v>65.58</v>
          </cell>
        </row>
        <row r="61">
          <cell r="A61" t="str">
            <v>XR1209</v>
          </cell>
          <cell r="B61">
            <v>46.81</v>
          </cell>
        </row>
        <row r="62">
          <cell r="A62" t="str">
            <v>XR1210</v>
          </cell>
          <cell r="B62">
            <v>102.45</v>
          </cell>
        </row>
        <row r="63">
          <cell r="A63" t="str">
            <v>XR1211</v>
          </cell>
          <cell r="B63">
            <v>-5628.95</v>
          </cell>
        </row>
        <row r="64">
          <cell r="A64" t="str">
            <v>XR1212</v>
          </cell>
          <cell r="B64">
            <v>-8984.4699999999993</v>
          </cell>
        </row>
        <row r="65">
          <cell r="A65" t="str">
            <v>XR1213</v>
          </cell>
          <cell r="B65">
            <v>-236.31</v>
          </cell>
        </row>
        <row r="66">
          <cell r="A66" t="str">
            <v>XR1214</v>
          </cell>
          <cell r="B66">
            <v>-198490.98</v>
          </cell>
        </row>
        <row r="67">
          <cell r="A67" t="str">
            <v>XR1215</v>
          </cell>
          <cell r="B67">
            <v>-33824.67</v>
          </cell>
        </row>
        <row r="68">
          <cell r="A68" t="str">
            <v>XR1216</v>
          </cell>
          <cell r="B68">
            <v>-1039.6199999999999</v>
          </cell>
        </row>
        <row r="69">
          <cell r="A69" t="str">
            <v>XR1301</v>
          </cell>
          <cell r="B69">
            <v>27.59</v>
          </cell>
        </row>
        <row r="70">
          <cell r="A70" t="str">
            <v>XR1302</v>
          </cell>
          <cell r="B70">
            <v>-1190.79</v>
          </cell>
        </row>
        <row r="71">
          <cell r="A71" t="str">
            <v>XR1303</v>
          </cell>
          <cell r="B71">
            <v>-4188.82</v>
          </cell>
        </row>
        <row r="72">
          <cell r="A72" t="str">
            <v>XR1305</v>
          </cell>
          <cell r="B72">
            <v>-240755.22</v>
          </cell>
        </row>
        <row r="73">
          <cell r="A73" t="str">
            <v>XR1401</v>
          </cell>
          <cell r="B73">
            <v>-93246.42</v>
          </cell>
        </row>
        <row r="74">
          <cell r="A74" t="str">
            <v>XR1402</v>
          </cell>
          <cell r="B74">
            <v>-717532.62</v>
          </cell>
        </row>
        <row r="75">
          <cell r="A75" t="str">
            <v>XR1404</v>
          </cell>
          <cell r="B75">
            <v>-1269110.8999999999</v>
          </cell>
        </row>
        <row r="76">
          <cell r="A76" t="str">
            <v>XR1405</v>
          </cell>
          <cell r="B76">
            <v>-632036.53</v>
          </cell>
        </row>
        <row r="77">
          <cell r="A77" t="str">
            <v>XR1406</v>
          </cell>
          <cell r="B77">
            <v>-110288.67</v>
          </cell>
        </row>
        <row r="78">
          <cell r="A78" t="str">
            <v>XR1407</v>
          </cell>
          <cell r="B78">
            <v>-44531.69</v>
          </cell>
        </row>
        <row r="79">
          <cell r="A79" t="str">
            <v>XR1408</v>
          </cell>
          <cell r="B79">
            <v>-5401.3</v>
          </cell>
        </row>
        <row r="80">
          <cell r="A80" t="str">
            <v>XR1409</v>
          </cell>
          <cell r="B80">
            <v>-2100.5</v>
          </cell>
        </row>
        <row r="81">
          <cell r="A81" t="str">
            <v>XR1501</v>
          </cell>
          <cell r="B81">
            <v>-147326.68</v>
          </cell>
        </row>
        <row r="82">
          <cell r="A82" t="str">
            <v>XR1502</v>
          </cell>
          <cell r="B82">
            <v>-32215.75</v>
          </cell>
        </row>
        <row r="83">
          <cell r="A83" t="str">
            <v>XR1601</v>
          </cell>
          <cell r="B83">
            <v>-11843.19</v>
          </cell>
        </row>
        <row r="84">
          <cell r="A84" t="str">
            <v>XR1701</v>
          </cell>
          <cell r="B84">
            <v>-177954.65</v>
          </cell>
        </row>
        <row r="85">
          <cell r="A85" t="str">
            <v>XR1704</v>
          </cell>
          <cell r="B85">
            <v>-644770.37</v>
          </cell>
        </row>
        <row r="86">
          <cell r="A86" t="str">
            <v>XR1708</v>
          </cell>
          <cell r="B86">
            <v>-306194.28000000003</v>
          </cell>
        </row>
        <row r="87">
          <cell r="A87" t="str">
            <v>XR1709</v>
          </cell>
          <cell r="B87">
            <v>-190503.64</v>
          </cell>
        </row>
        <row r="88">
          <cell r="A88" t="str">
            <v>XR1710</v>
          </cell>
          <cell r="B88">
            <v>50590.63</v>
          </cell>
        </row>
        <row r="89">
          <cell r="A89" t="str">
            <v>XR1711</v>
          </cell>
          <cell r="B89">
            <v>-13461.07</v>
          </cell>
        </row>
        <row r="90">
          <cell r="A90" t="str">
            <v>XR1712</v>
          </cell>
          <cell r="B90">
            <v>17850.330000000002</v>
          </cell>
        </row>
        <row r="91">
          <cell r="A91" t="str">
            <v>XR1713</v>
          </cell>
          <cell r="B91">
            <v>-133283.43</v>
          </cell>
        </row>
        <row r="92">
          <cell r="A92" t="str">
            <v>XR2001</v>
          </cell>
        </row>
        <row r="93">
          <cell r="A93" t="str">
            <v>XR2002</v>
          </cell>
        </row>
        <row r="94">
          <cell r="A94" t="str">
            <v>XR2003</v>
          </cell>
        </row>
        <row r="95">
          <cell r="A95" t="str">
            <v>XR2004</v>
          </cell>
        </row>
        <row r="96">
          <cell r="A96" t="str">
            <v>XR2005</v>
          </cell>
        </row>
        <row r="97">
          <cell r="A97" t="str">
            <v>XR2007</v>
          </cell>
        </row>
        <row r="98">
          <cell r="A98" t="str">
            <v>XR2008</v>
          </cell>
        </row>
        <row r="99">
          <cell r="A99" t="str">
            <v>XR2009</v>
          </cell>
        </row>
        <row r="100">
          <cell r="A100" t="str">
            <v>XR2010</v>
          </cell>
        </row>
        <row r="101">
          <cell r="A101" t="str">
            <v>XR2011</v>
          </cell>
        </row>
        <row r="102">
          <cell r="A102" t="str">
            <v>XR2012</v>
          </cell>
        </row>
        <row r="103">
          <cell r="A103" t="str">
            <v>XR2014</v>
          </cell>
          <cell r="B103">
            <v>-1048798.69</v>
          </cell>
        </row>
        <row r="104">
          <cell r="A104" t="str">
            <v>XR2018</v>
          </cell>
          <cell r="B104">
            <v>0</v>
          </cell>
        </row>
        <row r="105">
          <cell r="A105" t="str">
            <v>XR2019</v>
          </cell>
          <cell r="B105">
            <v>0</v>
          </cell>
        </row>
        <row r="106">
          <cell r="A106" t="str">
            <v>XR2023</v>
          </cell>
        </row>
        <row r="107">
          <cell r="A107" t="str">
            <v>XR2024</v>
          </cell>
        </row>
        <row r="108">
          <cell r="A108" t="str">
            <v>XR2025</v>
          </cell>
        </row>
        <row r="109">
          <cell r="A109" t="str">
            <v>XR2026</v>
          </cell>
        </row>
        <row r="110">
          <cell r="A110" t="str">
            <v>XR2027</v>
          </cell>
        </row>
        <row r="111">
          <cell r="A111" t="str">
            <v>XR2028</v>
          </cell>
        </row>
        <row r="112">
          <cell r="A112" t="str">
            <v>XR2029</v>
          </cell>
        </row>
        <row r="113">
          <cell r="A113" t="str">
            <v>XR2030</v>
          </cell>
        </row>
        <row r="114">
          <cell r="A114" t="str">
            <v>XR2031</v>
          </cell>
          <cell r="B114">
            <v>-9505.3799999999992</v>
          </cell>
        </row>
        <row r="115">
          <cell r="A115" t="str">
            <v>XR2032</v>
          </cell>
          <cell r="B115">
            <v>-17297.849999999999</v>
          </cell>
        </row>
        <row r="116">
          <cell r="A116" t="str">
            <v>XR2033</v>
          </cell>
        </row>
        <row r="117">
          <cell r="A117" t="str">
            <v>XR2034</v>
          </cell>
        </row>
        <row r="118">
          <cell r="A118" t="str">
            <v>XR2035</v>
          </cell>
        </row>
        <row r="119">
          <cell r="A119" t="str">
            <v>XR2036</v>
          </cell>
        </row>
        <row r="120">
          <cell r="A120" t="str">
            <v>XR2037</v>
          </cell>
        </row>
        <row r="121">
          <cell r="A121" t="str">
            <v>XR2038</v>
          </cell>
        </row>
        <row r="122">
          <cell r="A122" t="str">
            <v>XR2039</v>
          </cell>
        </row>
        <row r="123">
          <cell r="A123" t="str">
            <v>XR2040</v>
          </cell>
        </row>
        <row r="124">
          <cell r="A124" t="str">
            <v>XR2041</v>
          </cell>
        </row>
        <row r="125">
          <cell r="A125" t="str">
            <v>XR2042</v>
          </cell>
        </row>
        <row r="126">
          <cell r="A126" t="str">
            <v>XR2043</v>
          </cell>
        </row>
        <row r="127">
          <cell r="A127" t="str">
            <v>XR2044</v>
          </cell>
        </row>
        <row r="128">
          <cell r="A128" t="str">
            <v>XR2045</v>
          </cell>
        </row>
        <row r="129">
          <cell r="A129" t="str">
            <v>XR2046</v>
          </cell>
        </row>
        <row r="130">
          <cell r="A130" t="str">
            <v>XR2047</v>
          </cell>
        </row>
        <row r="131">
          <cell r="A131" t="str">
            <v>XR2048</v>
          </cell>
        </row>
        <row r="132">
          <cell r="A132" t="str">
            <v>XR2049</v>
          </cell>
        </row>
        <row r="133">
          <cell r="A133" t="str">
            <v>XR2050</v>
          </cell>
        </row>
        <row r="134">
          <cell r="A134" t="str">
            <v>XR2051</v>
          </cell>
        </row>
        <row r="135">
          <cell r="A135" t="str">
            <v>XR2052</v>
          </cell>
        </row>
        <row r="136">
          <cell r="A136" t="str">
            <v>XR2053</v>
          </cell>
        </row>
        <row r="137">
          <cell r="A137" t="str">
            <v>XR2054</v>
          </cell>
        </row>
        <row r="138">
          <cell r="A138" t="str">
            <v>XR2055</v>
          </cell>
        </row>
        <row r="139">
          <cell r="A139" t="str">
            <v>XR2056</v>
          </cell>
        </row>
        <row r="140">
          <cell r="A140" t="str">
            <v>XR2057</v>
          </cell>
          <cell r="B140">
            <v>-55598.41</v>
          </cell>
        </row>
        <row r="141">
          <cell r="A141" t="str">
            <v>XR2101</v>
          </cell>
          <cell r="B141">
            <v>-133755.68</v>
          </cell>
        </row>
        <row r="142">
          <cell r="A142" t="str">
            <v>XR2102</v>
          </cell>
          <cell r="B142">
            <v>-537206.81000000006</v>
          </cell>
        </row>
        <row r="143">
          <cell r="A143" t="str">
            <v>XR2103</v>
          </cell>
          <cell r="B143">
            <v>-1242584.82</v>
          </cell>
        </row>
        <row r="144">
          <cell r="A144" t="str">
            <v>XR2104</v>
          </cell>
          <cell r="B144">
            <v>-466671.98</v>
          </cell>
        </row>
        <row r="145">
          <cell r="A145" t="str">
            <v>XR2105</v>
          </cell>
          <cell r="B145">
            <v>-1546700.31</v>
          </cell>
        </row>
        <row r="146">
          <cell r="A146" t="str">
            <v>XR2106</v>
          </cell>
        </row>
        <row r="147">
          <cell r="A147" t="str">
            <v>XR2107</v>
          </cell>
        </row>
        <row r="148">
          <cell r="A148" t="str">
            <v>XR2201</v>
          </cell>
          <cell r="B148">
            <v>-19460.16</v>
          </cell>
        </row>
        <row r="149">
          <cell r="A149" t="str">
            <v>XR2202</v>
          </cell>
        </row>
        <row r="150">
          <cell r="A150" t="str">
            <v>XR2203</v>
          </cell>
        </row>
        <row r="151">
          <cell r="A151" t="str">
            <v>XR2204</v>
          </cell>
        </row>
        <row r="152">
          <cell r="A152" t="str">
            <v>XR2205</v>
          </cell>
        </row>
        <row r="153">
          <cell r="A153" t="str">
            <v>XR2206</v>
          </cell>
        </row>
        <row r="154">
          <cell r="A154" t="str">
            <v>XR2207</v>
          </cell>
        </row>
        <row r="155">
          <cell r="A155" t="str">
            <v>XR2208</v>
          </cell>
        </row>
        <row r="156">
          <cell r="A156" t="str">
            <v>XR2209</v>
          </cell>
        </row>
        <row r="157">
          <cell r="A157" t="str">
            <v>XR2210</v>
          </cell>
        </row>
        <row r="158">
          <cell r="A158" t="str">
            <v>XR2211</v>
          </cell>
        </row>
        <row r="159">
          <cell r="A159" t="str">
            <v>XR2301</v>
          </cell>
        </row>
        <row r="160">
          <cell r="A160" t="str">
            <v>XR2401</v>
          </cell>
        </row>
        <row r="161">
          <cell r="A161" t="str">
            <v>XR2402</v>
          </cell>
          <cell r="B161">
            <v>-95799.4</v>
          </cell>
        </row>
        <row r="162">
          <cell r="A162" t="str">
            <v>XR2403</v>
          </cell>
        </row>
        <row r="163">
          <cell r="A163" t="str">
            <v>XR2404</v>
          </cell>
        </row>
        <row r="164">
          <cell r="A164" t="str">
            <v>XR2501</v>
          </cell>
          <cell r="B164">
            <v>-239579.7</v>
          </cell>
        </row>
        <row r="165">
          <cell r="A165" t="str">
            <v>XR2704</v>
          </cell>
        </row>
        <row r="166">
          <cell r="A166" t="str">
            <v>XR3002</v>
          </cell>
          <cell r="B166">
            <v>-12052.75</v>
          </cell>
        </row>
        <row r="167">
          <cell r="A167" t="str">
            <v>XR3003</v>
          </cell>
          <cell r="B167">
            <v>-125323.25</v>
          </cell>
        </row>
        <row r="168">
          <cell r="A168" t="str">
            <v>XR3004</v>
          </cell>
          <cell r="B168">
            <v>-141.11000000000001</v>
          </cell>
        </row>
        <row r="169">
          <cell r="A169" t="str">
            <v>XR3005</v>
          </cell>
          <cell r="B169">
            <v>-2811.47</v>
          </cell>
        </row>
        <row r="170">
          <cell r="A170" t="str">
            <v>XR3006</v>
          </cell>
          <cell r="B170">
            <v>-44034.879999999997</v>
          </cell>
        </row>
        <row r="171">
          <cell r="A171" t="str">
            <v>XR3007</v>
          </cell>
          <cell r="B171">
            <v>-297093.78999999998</v>
          </cell>
        </row>
        <row r="172">
          <cell r="A172" t="str">
            <v>XR3008</v>
          </cell>
          <cell r="B172">
            <v>-844.45</v>
          </cell>
        </row>
        <row r="173">
          <cell r="A173" t="str">
            <v>XR3009</v>
          </cell>
          <cell r="B173">
            <v>-30898.73</v>
          </cell>
        </row>
        <row r="174">
          <cell r="A174" t="str">
            <v>XR3010</v>
          </cell>
          <cell r="B174">
            <v>-11203.32</v>
          </cell>
        </row>
        <row r="175">
          <cell r="A175" t="str">
            <v>XR3011</v>
          </cell>
          <cell r="B175">
            <v>-21743.8</v>
          </cell>
        </row>
        <row r="176">
          <cell r="A176" t="str">
            <v>XR3012</v>
          </cell>
          <cell r="B176">
            <v>-10600.9</v>
          </cell>
        </row>
        <row r="177">
          <cell r="A177" t="str">
            <v>XR3013</v>
          </cell>
          <cell r="B177">
            <v>-14486.11</v>
          </cell>
        </row>
        <row r="178">
          <cell r="A178" t="str">
            <v>XR3014</v>
          </cell>
          <cell r="B178">
            <v>-36888.1</v>
          </cell>
        </row>
        <row r="179">
          <cell r="A179" t="str">
            <v>XR3016</v>
          </cell>
          <cell r="B179">
            <v>-3338.84</v>
          </cell>
        </row>
        <row r="180">
          <cell r="A180" t="str">
            <v>XR3017</v>
          </cell>
          <cell r="B180">
            <v>-62143.27</v>
          </cell>
        </row>
        <row r="181">
          <cell r="A181" t="str">
            <v>XR3019</v>
          </cell>
          <cell r="B181">
            <v>-1233.95</v>
          </cell>
        </row>
        <row r="182">
          <cell r="A182" t="str">
            <v>XR3020</v>
          </cell>
          <cell r="B182">
            <v>-8242756.7799999993</v>
          </cell>
        </row>
        <row r="183">
          <cell r="A183" t="str">
            <v>XR3021</v>
          </cell>
          <cell r="B183">
            <v>-5824293.7599999998</v>
          </cell>
        </row>
        <row r="184">
          <cell r="A184" t="str">
            <v>XR3022</v>
          </cell>
          <cell r="B184">
            <v>-603496.28</v>
          </cell>
        </row>
        <row r="185">
          <cell r="A185" t="str">
            <v>XR3023</v>
          </cell>
          <cell r="B185">
            <v>-367255.20999999996</v>
          </cell>
        </row>
        <row r="186">
          <cell r="A186" t="str">
            <v>XR3024</v>
          </cell>
          <cell r="B186">
            <v>-4555081.66</v>
          </cell>
        </row>
        <row r="187">
          <cell r="A187" t="str">
            <v>XR3200</v>
          </cell>
          <cell r="B187">
            <v>-412004.84</v>
          </cell>
        </row>
        <row r="188">
          <cell r="A188" t="str">
            <v>XR3201</v>
          </cell>
          <cell r="B188">
            <v>-31274.32</v>
          </cell>
        </row>
        <row r="189">
          <cell r="A189" t="str">
            <v>XR3202</v>
          </cell>
          <cell r="B189">
            <v>-128886.62</v>
          </cell>
        </row>
        <row r="190">
          <cell r="A190" t="str">
            <v>XR3203</v>
          </cell>
          <cell r="B190">
            <v>-2874.93</v>
          </cell>
        </row>
        <row r="191">
          <cell r="A191" t="str">
            <v>XR3205</v>
          </cell>
          <cell r="B191">
            <v>-5938.53</v>
          </cell>
        </row>
        <row r="192">
          <cell r="A192" t="str">
            <v>XR3206</v>
          </cell>
          <cell r="B192">
            <v>-2895.84</v>
          </cell>
        </row>
        <row r="193">
          <cell r="A193" t="str">
            <v>XR3210</v>
          </cell>
          <cell r="B193">
            <v>-56047.56</v>
          </cell>
        </row>
        <row r="194">
          <cell r="A194" t="str">
            <v>XR3211</v>
          </cell>
          <cell r="B194">
            <v>-10478.030000000001</v>
          </cell>
        </row>
        <row r="195">
          <cell r="A195" t="str">
            <v>XR3212</v>
          </cell>
          <cell r="B195">
            <v>-4977.04</v>
          </cell>
        </row>
        <row r="196">
          <cell r="A196" t="str">
            <v>XR3301</v>
          </cell>
          <cell r="B196">
            <v>-10478.030000000001</v>
          </cell>
        </row>
        <row r="197">
          <cell r="A197" t="str">
            <v>XR3701</v>
          </cell>
          <cell r="B197">
            <v>-1962484.59</v>
          </cell>
        </row>
        <row r="198">
          <cell r="A198" t="str">
            <v>XR4001</v>
          </cell>
          <cell r="B198">
            <v>-303.48</v>
          </cell>
        </row>
        <row r="199">
          <cell r="A199" t="str">
            <v>XR4002</v>
          </cell>
          <cell r="B199">
            <v>-38024.269999999997</v>
          </cell>
        </row>
        <row r="200">
          <cell r="A200" t="str">
            <v>XR4003</v>
          </cell>
          <cell r="B200">
            <v>-33320.480000000003</v>
          </cell>
        </row>
        <row r="201">
          <cell r="A201" t="str">
            <v>XR4004</v>
          </cell>
          <cell r="B201">
            <v>-921.77</v>
          </cell>
        </row>
        <row r="202">
          <cell r="A202" t="str">
            <v>XR4201</v>
          </cell>
          <cell r="B202">
            <v>-7016.76</v>
          </cell>
        </row>
        <row r="203">
          <cell r="A203" t="str">
            <v>XR4204</v>
          </cell>
          <cell r="B203">
            <v>-1023.6</v>
          </cell>
        </row>
        <row r="204">
          <cell r="A204" t="str">
            <v>XR4205</v>
          </cell>
          <cell r="B204">
            <v>-16820.48</v>
          </cell>
        </row>
        <row r="205">
          <cell r="A205" t="str">
            <v>XR4206</v>
          </cell>
          <cell r="B205">
            <v>0</v>
          </cell>
        </row>
        <row r="206">
          <cell r="A206" t="str">
            <v>XR4208</v>
          </cell>
          <cell r="B206">
            <v>-7.76</v>
          </cell>
        </row>
        <row r="207">
          <cell r="A207" t="str">
            <v>XR4209</v>
          </cell>
          <cell r="B207">
            <v>-71.94</v>
          </cell>
        </row>
        <row r="208">
          <cell r="A208" t="str">
            <v>XR4212</v>
          </cell>
          <cell r="B208">
            <v>-672.63</v>
          </cell>
        </row>
        <row r="209">
          <cell r="A209" t="str">
            <v>XR4216</v>
          </cell>
          <cell r="B209">
            <v>-226.68</v>
          </cell>
        </row>
        <row r="210">
          <cell r="A210" t="str">
            <v>XR4220</v>
          </cell>
          <cell r="B210">
            <v>-14385.16</v>
          </cell>
        </row>
        <row r="211">
          <cell r="A211" t="str">
            <v>XR4221</v>
          </cell>
          <cell r="B211">
            <v>-729.57</v>
          </cell>
        </row>
        <row r="212">
          <cell r="A212" t="str">
            <v>XR4222</v>
          </cell>
          <cell r="B212">
            <v>-35.74</v>
          </cell>
        </row>
        <row r="213">
          <cell r="A213" t="str">
            <v>XR4224</v>
          </cell>
          <cell r="B213">
            <v>-628.49</v>
          </cell>
        </row>
        <row r="214">
          <cell r="A214" t="str">
            <v>XR4228</v>
          </cell>
          <cell r="B214">
            <v>-2106.75</v>
          </cell>
        </row>
        <row r="215">
          <cell r="A215" t="str">
            <v>XR4230</v>
          </cell>
          <cell r="B215">
            <v>-527.59</v>
          </cell>
        </row>
        <row r="216">
          <cell r="A216" t="str">
            <v>XR4231</v>
          </cell>
          <cell r="B216">
            <v>-2250.65</v>
          </cell>
        </row>
        <row r="217">
          <cell r="A217" t="str">
            <v>XR4401</v>
          </cell>
          <cell r="B217">
            <v>-1181.57</v>
          </cell>
        </row>
        <row r="218">
          <cell r="A218" t="str">
            <v>XR6002</v>
          </cell>
          <cell r="B218">
            <v>-43343.83</v>
          </cell>
        </row>
        <row r="219">
          <cell r="A219" t="str">
            <v>XR6003</v>
          </cell>
          <cell r="B219">
            <v>-1535272.15</v>
          </cell>
        </row>
        <row r="220">
          <cell r="A220" t="str">
            <v>XR6004</v>
          </cell>
          <cell r="B220">
            <v>-10302091.18</v>
          </cell>
        </row>
        <row r="221">
          <cell r="A221" t="str">
            <v>XR6013</v>
          </cell>
          <cell r="B221">
            <v>-83911.67</v>
          </cell>
        </row>
      </sheetData>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ive Cost Centres"/>
      <sheetName val="Blocked Cost Centres"/>
      <sheetName val="KS13(2013)"/>
      <sheetName val="Master Sheet"/>
      <sheetName val="Cost Center (KS13)"/>
      <sheetName val="KSH3(2013)"/>
      <sheetName val="Cost Center (KSH3)"/>
      <sheetName val="Business"/>
      <sheetName val="Location"/>
      <sheetName val="Portfolio"/>
      <sheetName val="Mgr"/>
      <sheetName val="Notes"/>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com.sap.ip.bi.xl.hiddensheet"/>
      <sheetName val="Efficiency (Pending)"/>
      <sheetName val="Major Service Changes"/>
      <sheetName val="Service Changes"/>
      <sheetName val="Service Changes (Pending)"/>
      <sheetName val="Revenue Changes (Pending)"/>
      <sheetName val="N_E (Rec'd)"/>
      <sheetName val="N_E (Net Zero)"/>
      <sheetName val="N_E (New Fees)"/>
      <sheetName val="N_E (Own Source Funded)"/>
      <sheetName val="N_E (Tax Funded)"/>
      <sheetName val="N_E (Poverty Reduction)"/>
      <sheetName val="New_Enh by Cat"/>
      <sheetName val="New_Enh by Cat (1)"/>
      <sheetName val="New_Enh by Cat (3)"/>
      <sheetName val="2018_2020_Data"/>
      <sheetName val="2018"/>
      <sheetName val="Pos"/>
      <sheetName val="ABC"/>
      <sheetName val="2019"/>
      <sheetName val="Pos19"/>
      <sheetName val="ABC19"/>
      <sheetName val="2020"/>
      <sheetName val="Pos20"/>
      <sheetName val="ABC20"/>
      <sheetName val="N_E_AlterCa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4 Outlook"/>
      <sheetName val="TOC (2)"/>
      <sheetName val="TOC"/>
      <sheetName val="Removed from WP"/>
      <sheetName val="2014 Outlook (2)"/>
      <sheetName val="2013"/>
      <sheetName val="2014"/>
      <sheetName val="Rod"/>
      <sheetName val="Sheet2"/>
      <sheetName val="Report"/>
      <sheetName val="BDD003 - CM-CFO"/>
      <sheetName val="Master"/>
      <sheetName val="Pivot"/>
      <sheetName val="Service_Map"/>
      <sheetName val="Path"/>
      <sheetName val="Step1"/>
      <sheetName val="Step2"/>
      <sheetName val="Step3"/>
      <sheetName val="FPARS"/>
      <sheetName val="Rec"/>
      <sheetName val="Table"/>
      <sheetName val="Service"/>
      <sheetName val="By Form ID"/>
      <sheetName val="FPARS EX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26">
          <cell r="A26" t="str">
            <v>Cost Centre</v>
          </cell>
          <cell r="B26" t="str">
            <v>Portfolio</v>
          </cell>
          <cell r="C26" t="str">
            <v>Cost Centre Description</v>
          </cell>
          <cell r="D26" t="str">
            <v>Cost Centre Type</v>
          </cell>
          <cell r="E26" t="str">
            <v>Budget Assistant</v>
          </cell>
          <cell r="F26" t="str">
            <v>Telephone</v>
          </cell>
          <cell r="G26" t="str">
            <v>Program Manager</v>
          </cell>
          <cell r="H26" t="str">
            <v>Status</v>
          </cell>
          <cell r="I26" t="str">
            <v>Funding Source</v>
          </cell>
          <cell r="J26" t="str">
            <v>Portfolio</v>
          </cell>
          <cell r="K26" t="str">
            <v>CC Group</v>
          </cell>
        </row>
        <row r="27">
          <cell r="A27" t="str">
            <v>CFL002</v>
          </cell>
          <cell r="B27" t="str">
            <v xml:space="preserve">CAPITAL </v>
          </cell>
          <cell r="C27" t="str">
            <v>2007 VEHICLE/EQUIPMENT PURCHASES - HEALTH</v>
          </cell>
          <cell r="D27" t="str">
            <v>Corporate Account</v>
          </cell>
          <cell r="E27" t="str">
            <v>Kathy Duong</v>
          </cell>
          <cell r="F27" t="str">
            <v>338-8115</v>
          </cell>
          <cell r="G27" t="str">
            <v>Riyaz Kachra/Maureen Drayton</v>
          </cell>
          <cell r="H27" t="str">
            <v>InActive</v>
          </cell>
          <cell r="I27" t="str">
            <v/>
          </cell>
        </row>
        <row r="28">
          <cell r="A28" t="str">
            <v>CPH000-4</v>
          </cell>
          <cell r="B28" t="str">
            <v xml:space="preserve">CAPITAL </v>
          </cell>
          <cell r="C28" t="str">
            <v>2001 VEHICLE/EQUIPMENT PURCHASES - HEALTH</v>
          </cell>
          <cell r="D28" t="str">
            <v>Corporate Account</v>
          </cell>
          <cell r="E28" t="str">
            <v>Kathy Duong</v>
          </cell>
          <cell r="F28" t="str">
            <v>338-8115</v>
          </cell>
          <cell r="G28" t="str">
            <v>Riyaz Kachra/Eddy Gasparotto</v>
          </cell>
          <cell r="H28" t="str">
            <v>InActive</v>
          </cell>
          <cell r="I28" t="str">
            <v/>
          </cell>
        </row>
        <row r="29">
          <cell r="A29" t="str">
            <v>CPH001-01</v>
          </cell>
          <cell r="B29" t="str">
            <v xml:space="preserve">CAPITAL </v>
          </cell>
          <cell r="C29" t="str">
            <v>COMMUNITY NURSING CUSTOMER MGMT. SYSTEM</v>
          </cell>
          <cell r="D29" t="str">
            <v>Corporate Account</v>
          </cell>
          <cell r="E29" t="str">
            <v>Kathy Duong</v>
          </cell>
          <cell r="F29" t="str">
            <v>338-8115</v>
          </cell>
          <cell r="G29" t="str">
            <v>Peter Oliver</v>
          </cell>
          <cell r="H29" t="str">
            <v>InActive</v>
          </cell>
          <cell r="I29" t="str">
            <v/>
          </cell>
        </row>
        <row r="30">
          <cell r="A30" t="str">
            <v>CPH001-02</v>
          </cell>
          <cell r="B30" t="str">
            <v xml:space="preserve">CAPITAL </v>
          </cell>
          <cell r="C30" t="str">
            <v>TORONTO HEALTHY ENVIR. INFOR. SYS. PHASE 3</v>
          </cell>
          <cell r="D30" t="str">
            <v>Corporate Account</v>
          </cell>
          <cell r="E30" t="str">
            <v>Kathy Duong</v>
          </cell>
          <cell r="F30" t="str">
            <v>338-8115</v>
          </cell>
          <cell r="G30" t="str">
            <v>Peter Oliver</v>
          </cell>
          <cell r="H30" t="str">
            <v>InActive</v>
          </cell>
          <cell r="I30" t="str">
            <v/>
          </cell>
        </row>
        <row r="31">
          <cell r="A31" t="str">
            <v>CPH001-03</v>
          </cell>
          <cell r="B31" t="str">
            <v xml:space="preserve">CAPITAL </v>
          </cell>
          <cell r="C31" t="str">
            <v>COMMUNICABLE DISEASE CONTROL INFO SYS.</v>
          </cell>
          <cell r="D31" t="str">
            <v>Corporate Account</v>
          </cell>
          <cell r="E31" t="str">
            <v>Kathy Duong</v>
          </cell>
          <cell r="F31" t="str">
            <v>338-8115</v>
          </cell>
          <cell r="G31" t="str">
            <v>Peter Oliver</v>
          </cell>
          <cell r="H31" t="str">
            <v>InActive</v>
          </cell>
          <cell r="I31" t="str">
            <v/>
          </cell>
        </row>
        <row r="32">
          <cell r="A32" t="str">
            <v>CPH001-04</v>
          </cell>
          <cell r="B32" t="str">
            <v xml:space="preserve">CAPITAL </v>
          </cell>
          <cell r="C32" t="str">
            <v>ANIMAL SERVICES ON-LINE LICENCE SYSTEM</v>
          </cell>
          <cell r="D32" t="str">
            <v>Corporate Account</v>
          </cell>
          <cell r="E32" t="str">
            <v>Kathy Duong</v>
          </cell>
          <cell r="F32" t="str">
            <v>338-8115</v>
          </cell>
          <cell r="G32" t="str">
            <v>Peter Oliver/George Pelekis</v>
          </cell>
          <cell r="H32" t="str">
            <v>InActive</v>
          </cell>
          <cell r="I32" t="str">
            <v/>
          </cell>
        </row>
        <row r="33">
          <cell r="A33" t="str">
            <v>CPH001-05</v>
          </cell>
          <cell r="B33" t="str">
            <v xml:space="preserve">CAPITAL </v>
          </cell>
          <cell r="C33" t="str">
            <v>PHIPA SYSTEM COMPLIANCE</v>
          </cell>
          <cell r="D33" t="str">
            <v>Non-payroll Only</v>
          </cell>
          <cell r="E33" t="str">
            <v>Kathy Duong</v>
          </cell>
          <cell r="F33" t="str">
            <v>338-8115</v>
          </cell>
          <cell r="G33" t="str">
            <v>Peter Oliver//Phil Cole</v>
          </cell>
          <cell r="H33" t="str">
            <v>InActive</v>
          </cell>
          <cell r="I33" t="str">
            <v/>
          </cell>
        </row>
        <row r="34">
          <cell r="A34" t="str">
            <v>CPH001-06</v>
          </cell>
          <cell r="B34" t="str">
            <v xml:space="preserve">CAPITAL </v>
          </cell>
          <cell r="C34" t="str">
            <v>DENTAL STRATEGY AND IMPLEMENTATION</v>
          </cell>
          <cell r="D34" t="str">
            <v>Non-payroll Only</v>
          </cell>
          <cell r="E34" t="str">
            <v>Kathy Duong</v>
          </cell>
          <cell r="F34" t="str">
            <v>338-8115</v>
          </cell>
          <cell r="G34" t="str">
            <v>Peter Oliver/Lynn Lefevre</v>
          </cell>
          <cell r="H34" t="str">
            <v>InActive</v>
          </cell>
          <cell r="I34" t="str">
            <v/>
          </cell>
        </row>
        <row r="35">
          <cell r="A35" t="str">
            <v>CPH001-07</v>
          </cell>
          <cell r="B35" t="str">
            <v xml:space="preserve">CAPITAL </v>
          </cell>
          <cell r="C35" t="str">
            <v>PH SURVEILLANCE AND MGMT SYSTEM</v>
          </cell>
          <cell r="D35" t="str">
            <v>Non-payroll Only</v>
          </cell>
          <cell r="E35" t="str">
            <v>Kathy Duong</v>
          </cell>
          <cell r="F35" t="str">
            <v>338-8115</v>
          </cell>
          <cell r="G35" t="str">
            <v>Peter Oliver/Eva Eisler/Faron Kolbe</v>
          </cell>
          <cell r="H35" t="str">
            <v>Active</v>
          </cell>
          <cell r="I35" t="str">
            <v/>
          </cell>
        </row>
        <row r="36">
          <cell r="A36" t="str">
            <v>CPH001-08</v>
          </cell>
          <cell r="B36" t="str">
            <v xml:space="preserve">CAPITAL </v>
          </cell>
          <cell r="C36" t="str">
            <v>HF/HL MANDATORY MGMT REPORTING</v>
          </cell>
          <cell r="D36" t="str">
            <v>Non-payroll Only</v>
          </cell>
          <cell r="E36" t="str">
            <v>Kathy Duong</v>
          </cell>
          <cell r="F36" t="str">
            <v>338-8115</v>
          </cell>
          <cell r="G36" t="str">
            <v>Peter Oliver/Ness Lee</v>
          </cell>
          <cell r="H36" t="str">
            <v>InActive</v>
          </cell>
          <cell r="I36" t="str">
            <v/>
          </cell>
        </row>
        <row r="37">
          <cell r="A37" t="str">
            <v>CPH001-09</v>
          </cell>
          <cell r="B37" t="str">
            <v xml:space="preserve">CAPITAL </v>
          </cell>
          <cell r="C37" t="str">
            <v>HEALTHY ENVIRONMENT INSPECTION SYSTEM</v>
          </cell>
          <cell r="D37" t="str">
            <v>Non-payroll Only</v>
          </cell>
          <cell r="E37" t="str">
            <v>Kathy Duong</v>
          </cell>
          <cell r="F37" t="str">
            <v>338-8115</v>
          </cell>
          <cell r="G37" t="str">
            <v>Peter Oliver/Mary Field</v>
          </cell>
          <cell r="H37" t="str">
            <v>Active</v>
          </cell>
          <cell r="I37" t="str">
            <v/>
          </cell>
        </row>
        <row r="38">
          <cell r="A38" t="str">
            <v>CPH001-10</v>
          </cell>
          <cell r="B38" t="str">
            <v xml:space="preserve">CAPITAL </v>
          </cell>
          <cell r="C38" t="str">
            <v>HEALTH E-SERVICES</v>
          </cell>
          <cell r="D38" t="str">
            <v>Non-payroll Only</v>
          </cell>
          <cell r="E38" t="str">
            <v>Kathy Duong</v>
          </cell>
          <cell r="F38" t="str">
            <v>338-8115</v>
          </cell>
          <cell r="G38" t="str">
            <v>Peter Oliver/George Pelekis</v>
          </cell>
          <cell r="H38" t="str">
            <v>InActive</v>
          </cell>
          <cell r="I38" t="str">
            <v/>
          </cell>
        </row>
        <row r="39">
          <cell r="A39" t="str">
            <v>CPH001-11</v>
          </cell>
          <cell r="B39" t="str">
            <v xml:space="preserve">CAPITAL </v>
          </cell>
          <cell r="C39" t="str">
            <v>HEALTHY ENVIRONMENT (HE) REPORTING</v>
          </cell>
          <cell r="D39" t="str">
            <v>Non-payroll Only</v>
          </cell>
          <cell r="E39" t="str">
            <v>Kathy Duong</v>
          </cell>
          <cell r="F39" t="str">
            <v>338-8115</v>
          </cell>
          <cell r="G39" t="str">
            <v>Peter Oliver/Khalid Shakoor</v>
          </cell>
          <cell r="H39" t="str">
            <v>Active</v>
          </cell>
          <cell r="I39" t="str">
            <v/>
          </cell>
        </row>
        <row r="40">
          <cell r="A40" t="str">
            <v>CPH001-12</v>
          </cell>
          <cell r="B40" t="str">
            <v xml:space="preserve">CAPITAL </v>
          </cell>
          <cell r="C40" t="str">
            <v>ENVIRONMENT REPORTING DISCLOSURE &amp; INNOVATIO</v>
          </cell>
          <cell r="D40" t="str">
            <v>Non-payroll Only</v>
          </cell>
          <cell r="E40" t="str">
            <v>Kathy Duong</v>
          </cell>
          <cell r="F40" t="str">
            <v>338-8115</v>
          </cell>
          <cell r="G40" t="str">
            <v>Peter Oliver/Eva Eisler</v>
          </cell>
          <cell r="H40" t="str">
            <v>Active</v>
          </cell>
          <cell r="I40" t="str">
            <v/>
          </cell>
        </row>
        <row r="41">
          <cell r="A41" t="str">
            <v>CPH001-13</v>
          </cell>
          <cell r="B41" t="str">
            <v xml:space="preserve">CAPITAL </v>
          </cell>
          <cell r="C41" t="str">
            <v>HEALTH EMERGENCY INFORMATION SYSTEM</v>
          </cell>
          <cell r="D41" t="str">
            <v>Non-payroll Only</v>
          </cell>
          <cell r="E41" t="str">
            <v>Kathy Duong</v>
          </cell>
          <cell r="F41" t="str">
            <v>338-8115</v>
          </cell>
          <cell r="G41" t="str">
            <v>Peter Oliver/George Pelekis</v>
          </cell>
          <cell r="H41" t="str">
            <v>Active</v>
          </cell>
          <cell r="I41" t="str">
            <v/>
          </cell>
        </row>
        <row r="42">
          <cell r="A42" t="str">
            <v>CPH001-14</v>
          </cell>
          <cell r="B42" t="str">
            <v xml:space="preserve">CAPITAL </v>
          </cell>
          <cell r="C42" t="str">
            <v>HF/HL SYSTEMS INTEGRATION</v>
          </cell>
          <cell r="D42" t="str">
            <v>Non-payroll Only</v>
          </cell>
          <cell r="E42" t="str">
            <v>Kathy Duong</v>
          </cell>
          <cell r="F42" t="str">
            <v>338-8115</v>
          </cell>
          <cell r="G42" t="str">
            <v>Peter Oliver/G. Best/J. Liebert</v>
          </cell>
          <cell r="H42" t="str">
            <v>Active</v>
          </cell>
          <cell r="I42" t="str">
            <v/>
          </cell>
        </row>
        <row r="43">
          <cell r="A43" t="str">
            <v>CPH001-15</v>
          </cell>
          <cell r="B43" t="str">
            <v xml:space="preserve">CAPITAL </v>
          </cell>
          <cell r="C43" t="str">
            <v>Web Rebrand</v>
          </cell>
          <cell r="D43" t="str">
            <v>Non-payroll Only</v>
          </cell>
          <cell r="E43" t="str">
            <v>Kathy Duong</v>
          </cell>
          <cell r="F43" t="str">
            <v>338-8115</v>
          </cell>
          <cell r="G43" t="str">
            <v>Peter Oliver/Reema Tarzi</v>
          </cell>
          <cell r="H43" t="str">
            <v>Active</v>
          </cell>
          <cell r="I43" t="str">
            <v/>
          </cell>
        </row>
        <row r="44">
          <cell r="A44" t="str">
            <v>CPH001-16</v>
          </cell>
          <cell r="B44" t="str">
            <v xml:space="preserve">CAPITAL </v>
          </cell>
          <cell r="C44" t="str">
            <v>DATAMART DATA WAREHOUSE PHASE 1</v>
          </cell>
          <cell r="D44" t="str">
            <v>Non-payroll Only</v>
          </cell>
          <cell r="E44" t="str">
            <v>Kathy Duong</v>
          </cell>
          <cell r="F44" t="str">
            <v>338-8115</v>
          </cell>
          <cell r="G44" t="str">
            <v>Peter Oliver/Reema Tarzi</v>
          </cell>
          <cell r="H44" t="str">
            <v>Active</v>
          </cell>
          <cell r="I44" t="str">
            <v/>
          </cell>
        </row>
        <row r="45">
          <cell r="A45" t="str">
            <v>CPH002-01</v>
          </cell>
          <cell r="B45" t="str">
            <v xml:space="preserve">CAPITAL </v>
          </cell>
          <cell r="C45" t="str">
            <v>SOUTH REGIONAL ANIMAL CENTRE</v>
          </cell>
          <cell r="D45" t="str">
            <v>Corporate Account</v>
          </cell>
          <cell r="E45" t="str">
            <v>Kathy Duong</v>
          </cell>
          <cell r="F45" t="str">
            <v>338-8115</v>
          </cell>
          <cell r="G45" t="str">
            <v>Eletta Purdy</v>
          </cell>
          <cell r="H45" t="str">
            <v>InActive</v>
          </cell>
          <cell r="I45" t="str">
            <v/>
          </cell>
        </row>
        <row r="46">
          <cell r="A46" t="str">
            <v>CPH003-01</v>
          </cell>
          <cell r="B46" t="str">
            <v xml:space="preserve">CAPITAL </v>
          </cell>
          <cell r="C46" t="str">
            <v>2003 EMERGENCY CAPITAL REPAIRS</v>
          </cell>
          <cell r="D46" t="str">
            <v>Corporate Account</v>
          </cell>
          <cell r="E46" t="str">
            <v>Kathy Duong</v>
          </cell>
          <cell r="F46" t="str">
            <v>338-8115</v>
          </cell>
          <cell r="G46" t="str">
            <v>Verna Cooke</v>
          </cell>
          <cell r="H46" t="str">
            <v>InActive</v>
          </cell>
          <cell r="I46" t="str">
            <v/>
          </cell>
        </row>
        <row r="47">
          <cell r="A47" t="str">
            <v>CPH003-02</v>
          </cell>
          <cell r="B47" t="str">
            <v xml:space="preserve">CAPITAL </v>
          </cell>
          <cell r="C47" t="str">
            <v>2003 HEALTH &amp; SAFETY</v>
          </cell>
          <cell r="D47" t="str">
            <v>Corporate Account</v>
          </cell>
          <cell r="E47" t="str">
            <v>Kathy Duong</v>
          </cell>
          <cell r="F47" t="str">
            <v>338-8115</v>
          </cell>
          <cell r="G47" t="str">
            <v>Verna Cooke</v>
          </cell>
          <cell r="H47" t="str">
            <v>InActive</v>
          </cell>
          <cell r="I47" t="str">
            <v/>
          </cell>
        </row>
        <row r="48">
          <cell r="A48" t="str">
            <v>CPH003-03</v>
          </cell>
          <cell r="B48" t="str">
            <v xml:space="preserve">CAPITAL </v>
          </cell>
          <cell r="C48" t="str">
            <v>2003 MECHANICAL &amp; ELECTRICAL</v>
          </cell>
          <cell r="D48" t="str">
            <v>Corporate Account</v>
          </cell>
          <cell r="E48" t="str">
            <v>Kathy Duong</v>
          </cell>
          <cell r="F48" t="str">
            <v>338-8115</v>
          </cell>
          <cell r="G48" t="str">
            <v>Verna Cooke</v>
          </cell>
          <cell r="H48" t="str">
            <v>InActive</v>
          </cell>
          <cell r="I48" t="str">
            <v/>
          </cell>
        </row>
        <row r="49">
          <cell r="A49" t="str">
            <v>CPH003-04</v>
          </cell>
          <cell r="B49" t="str">
            <v xml:space="preserve">CAPITAL </v>
          </cell>
          <cell r="C49" t="str">
            <v>2003 BUILDING ENVELOPE</v>
          </cell>
          <cell r="D49" t="str">
            <v>Corporate Account</v>
          </cell>
          <cell r="E49" t="str">
            <v>Kathy Duong</v>
          </cell>
          <cell r="F49" t="str">
            <v>338-8115</v>
          </cell>
          <cell r="G49" t="str">
            <v>Verna Cooke</v>
          </cell>
          <cell r="H49" t="str">
            <v>InActive</v>
          </cell>
          <cell r="I49" t="str">
            <v/>
          </cell>
        </row>
        <row r="50">
          <cell r="A50" t="str">
            <v>CPH003-4</v>
          </cell>
          <cell r="B50" t="str">
            <v xml:space="preserve">CAPITAL </v>
          </cell>
          <cell r="C50" t="str">
            <v>BUILDING ENVELOPE</v>
          </cell>
          <cell r="D50" t="str">
            <v>Corporate Account</v>
          </cell>
          <cell r="E50" t="str">
            <v>Kathy Duong</v>
          </cell>
          <cell r="F50" t="str">
            <v>338-8115</v>
          </cell>
          <cell r="G50" t="str">
            <v>Verna Cooke</v>
          </cell>
          <cell r="H50" t="str">
            <v>InActive</v>
          </cell>
          <cell r="I50" t="str">
            <v/>
          </cell>
        </row>
        <row r="51">
          <cell r="A51" t="str">
            <v>CPH004-01</v>
          </cell>
          <cell r="B51" t="str">
            <v xml:space="preserve">CAPITAL </v>
          </cell>
          <cell r="C51" t="str">
            <v>2004 EMERGENCY CAPITAL REPAIRS</v>
          </cell>
          <cell r="D51" t="str">
            <v>Corporate Account</v>
          </cell>
          <cell r="E51" t="str">
            <v>Kathy Duong</v>
          </cell>
          <cell r="F51" t="str">
            <v>338-8115</v>
          </cell>
          <cell r="G51" t="str">
            <v>Verna Cooke</v>
          </cell>
          <cell r="H51" t="str">
            <v>InActive</v>
          </cell>
          <cell r="I51" t="str">
            <v/>
          </cell>
        </row>
        <row r="52">
          <cell r="A52" t="str">
            <v>CPH004-02</v>
          </cell>
          <cell r="B52" t="str">
            <v xml:space="preserve">CAPITAL </v>
          </cell>
          <cell r="C52" t="str">
            <v>2004 MECHANICAL AND ELECTRICAL</v>
          </cell>
          <cell r="D52" t="str">
            <v>Corporate Account</v>
          </cell>
          <cell r="E52" t="str">
            <v>Kathy Duong</v>
          </cell>
          <cell r="F52" t="str">
            <v>338-8115</v>
          </cell>
          <cell r="G52" t="str">
            <v>Verna Cooke</v>
          </cell>
          <cell r="H52" t="str">
            <v>InActive</v>
          </cell>
          <cell r="I52" t="str">
            <v/>
          </cell>
        </row>
        <row r="53">
          <cell r="A53" t="str">
            <v>CPH004-03</v>
          </cell>
          <cell r="B53" t="str">
            <v xml:space="preserve">CAPITAL </v>
          </cell>
          <cell r="C53" t="str">
            <v>2004 BUILDING ENVELOPE</v>
          </cell>
          <cell r="D53" t="str">
            <v>Corporate Account</v>
          </cell>
          <cell r="E53" t="str">
            <v>Kathy Duong</v>
          </cell>
          <cell r="F53" t="str">
            <v>338-8115</v>
          </cell>
          <cell r="G53" t="str">
            <v>Verna Cooke</v>
          </cell>
          <cell r="H53" t="str">
            <v>InActive</v>
          </cell>
          <cell r="I53" t="str">
            <v/>
          </cell>
        </row>
        <row r="54">
          <cell r="A54" t="str">
            <v>CPH006-01</v>
          </cell>
          <cell r="B54" t="str">
            <v xml:space="preserve">CAPITAL </v>
          </cell>
          <cell r="C54" t="str">
            <v>NORTH YORK DENTAL CLINIC</v>
          </cell>
          <cell r="D54" t="str">
            <v>Corporate Account</v>
          </cell>
          <cell r="E54" t="str">
            <v>Kathy Duong</v>
          </cell>
          <cell r="F54" t="str">
            <v>338-8115</v>
          </cell>
          <cell r="G54" t="str">
            <v>Joel Rosenbloom/Teresa Defina</v>
          </cell>
          <cell r="H54" t="str">
            <v>InActive</v>
          </cell>
          <cell r="I54" t="str">
            <v/>
          </cell>
        </row>
        <row r="55">
          <cell r="A55" t="str">
            <v>CPH900-0</v>
          </cell>
          <cell r="B55" t="str">
            <v xml:space="preserve">CAPITAL </v>
          </cell>
          <cell r="C55" t="str">
            <v>VEHICLE/EQUIPMENT PURCHASES - HEALTH</v>
          </cell>
          <cell r="D55" t="str">
            <v>Corporate Account</v>
          </cell>
          <cell r="E55" t="str">
            <v>Kathy Duong</v>
          </cell>
          <cell r="F55" t="str">
            <v>338-8115</v>
          </cell>
          <cell r="G55" t="str">
            <v>Riyaz Kachra/Eddy Gasparotto</v>
          </cell>
          <cell r="H55" t="str">
            <v>InActive</v>
          </cell>
          <cell r="I55" t="str">
            <v/>
          </cell>
        </row>
        <row r="56">
          <cell r="A56" t="str">
            <v>CPH901-1</v>
          </cell>
          <cell r="B56" t="str">
            <v xml:space="preserve">CAPITAL </v>
          </cell>
          <cell r="C56" t="str">
            <v>HEALTH - ANIMAL SERVICES REDESIGN</v>
          </cell>
          <cell r="D56" t="str">
            <v>Corporate Account</v>
          </cell>
          <cell r="E56" t="str">
            <v>Kathy Duong</v>
          </cell>
          <cell r="F56" t="str">
            <v>338-8115</v>
          </cell>
          <cell r="G56" t="str">
            <v>Eletta Purdy</v>
          </cell>
          <cell r="H56" t="str">
            <v>InActive</v>
          </cell>
          <cell r="I56" t="str">
            <v/>
          </cell>
        </row>
        <row r="57">
          <cell r="A57" t="str">
            <v>CPH902-1</v>
          </cell>
          <cell r="B57" t="str">
            <v xml:space="preserve">CAPITAL </v>
          </cell>
          <cell r="C57" t="str">
            <v>HEALTH INTAKE SYSTEM COORDINATION</v>
          </cell>
          <cell r="D57" t="str">
            <v>Corporate Account</v>
          </cell>
          <cell r="E57" t="str">
            <v>Kathy Duong</v>
          </cell>
          <cell r="F57" t="str">
            <v>338-8115</v>
          </cell>
          <cell r="G57" t="str">
            <v>Therese Damaso/Peter Oliver</v>
          </cell>
          <cell r="H57" t="str">
            <v>InActive</v>
          </cell>
          <cell r="I57" t="str">
            <v/>
          </cell>
        </row>
        <row r="58">
          <cell r="A58" t="str">
            <v>CPH903-1</v>
          </cell>
          <cell r="B58" t="str">
            <v xml:space="preserve">CAPITAL </v>
          </cell>
          <cell r="C58" t="str">
            <v>HEALTH - VACCINE PREVENTABLE DISEASE REDESIGN</v>
          </cell>
          <cell r="D58" t="str">
            <v>Corporate Account</v>
          </cell>
          <cell r="E58" t="str">
            <v>Kathy Duong</v>
          </cell>
          <cell r="F58" t="str">
            <v>338-8115</v>
          </cell>
          <cell r="G58" t="str">
            <v>Ameeta Mathur</v>
          </cell>
          <cell r="H58" t="str">
            <v>InActive</v>
          </cell>
          <cell r="I58" t="str">
            <v/>
          </cell>
        </row>
        <row r="59">
          <cell r="A59" t="str">
            <v>CPH904-1</v>
          </cell>
          <cell r="B59" t="str">
            <v xml:space="preserve">CAPITAL </v>
          </cell>
          <cell r="C59" t="str">
            <v>HEALTH - RDIS DATABASE PROJECT</v>
          </cell>
          <cell r="D59" t="str">
            <v>Corporate Account</v>
          </cell>
          <cell r="E59" t="str">
            <v>Kathy Duong</v>
          </cell>
          <cell r="F59" t="str">
            <v>338-8115</v>
          </cell>
          <cell r="G59" t="str">
            <v>Peter Oliver</v>
          </cell>
          <cell r="H59" t="str">
            <v>InActive</v>
          </cell>
          <cell r="I59" t="str">
            <v/>
          </cell>
        </row>
        <row r="60">
          <cell r="A60" t="str">
            <v>CTN100-7</v>
          </cell>
          <cell r="B60" t="str">
            <v xml:space="preserve">CAPITAL </v>
          </cell>
          <cell r="C60" t="str">
            <v>TORONTO HEALTH ENVIRONMENT INF. SYS.</v>
          </cell>
          <cell r="D60" t="str">
            <v>Corporate Account</v>
          </cell>
          <cell r="E60" t="str">
            <v>Kathy Duong</v>
          </cell>
          <cell r="F60" t="str">
            <v>338-8115</v>
          </cell>
          <cell r="G60" t="str">
            <v>Peter Oliver</v>
          </cell>
          <cell r="H60" t="str">
            <v>InActive</v>
          </cell>
          <cell r="I60" t="str">
            <v/>
          </cell>
        </row>
        <row r="61">
          <cell r="A61" t="str">
            <v>XR4101</v>
          </cell>
          <cell r="B61" t="str">
            <v xml:space="preserve">CAPITAL </v>
          </cell>
          <cell r="C61" t="str">
            <v>ONE ON ONE MENTORING RESERVE ACCOUNT</v>
          </cell>
          <cell r="D61" t="str">
            <v>Corporate Account</v>
          </cell>
          <cell r="E61" t="str">
            <v>Kathy Duong</v>
          </cell>
          <cell r="F61" t="str">
            <v>338-8115</v>
          </cell>
          <cell r="G61" t="str">
            <v>Darlene Berry</v>
          </cell>
          <cell r="H61" t="str">
            <v>Active</v>
          </cell>
          <cell r="I61" t="str">
            <v/>
          </cell>
        </row>
        <row r="62">
          <cell r="A62" t="str">
            <v>NP0041</v>
          </cell>
          <cell r="B62" t="str">
            <v>HEALTHY LIVING - HEALTHY COMMUNITIES</v>
          </cell>
          <cell r="C62" t="str">
            <v>AIDS PREVENTION</v>
          </cell>
          <cell r="D62" t="str">
            <v>Corporate Account</v>
          </cell>
          <cell r="E62" t="str">
            <v>Teresa Slojewski</v>
          </cell>
          <cell r="F62" t="str">
            <v>338-8114</v>
          </cell>
          <cell r="G62" t="str">
            <v>Barbara Macpherson</v>
          </cell>
          <cell r="H62" t="str">
            <v>Active</v>
          </cell>
          <cell r="I62" t="str">
            <v/>
          </cell>
          <cell r="J62" t="str">
            <v>PH620</v>
          </cell>
          <cell r="K62" t="str">
            <v>PH620-10</v>
          </cell>
        </row>
        <row r="63">
          <cell r="A63" t="str">
            <v>NP0042</v>
          </cell>
          <cell r="B63" t="str">
            <v>HEALTHY LIVING - HEALTHY COMMUNITIES</v>
          </cell>
          <cell r="C63" t="str">
            <v>DRUG ABUSE PREVENTION GRANTS</v>
          </cell>
          <cell r="D63" t="str">
            <v>Corporate Account</v>
          </cell>
          <cell r="E63" t="str">
            <v>Teresa Slojewski</v>
          </cell>
          <cell r="F63" t="str">
            <v>338-8114</v>
          </cell>
          <cell r="G63" t="str">
            <v>Barbara Macpherson</v>
          </cell>
          <cell r="H63" t="str">
            <v>Active</v>
          </cell>
          <cell r="I63" t="str">
            <v/>
          </cell>
          <cell r="J63" t="str">
            <v>PH620</v>
          </cell>
          <cell r="K63" t="str">
            <v>PH620-10</v>
          </cell>
        </row>
        <row r="64">
          <cell r="A64" t="str">
            <v>NP0043</v>
          </cell>
          <cell r="B64" t="str">
            <v>HEALTHY LIVING - HEALTHY COMMUNITIES</v>
          </cell>
          <cell r="C64" t="str">
            <v>SCHOOL FOOD NUTRITION PROGRAM</v>
          </cell>
          <cell r="D64" t="str">
            <v>Corporate Account</v>
          </cell>
          <cell r="E64" t="str">
            <v>Teresa Slojewski</v>
          </cell>
          <cell r="F64" t="str">
            <v>338-8114</v>
          </cell>
          <cell r="G64" t="str">
            <v>Judi Wilkie</v>
          </cell>
          <cell r="H64" t="str">
            <v>Active</v>
          </cell>
          <cell r="I64" t="str">
            <v/>
          </cell>
          <cell r="J64" t="str">
            <v>PH620</v>
          </cell>
          <cell r="K64" t="str">
            <v>PH620-10</v>
          </cell>
        </row>
        <row r="65">
          <cell r="A65" t="str">
            <v>NPSPH0</v>
          </cell>
          <cell r="B65" t="str">
            <v xml:space="preserve">COMMUNICABLE DISEASES </v>
          </cell>
          <cell r="C65" t="str">
            <v>SAR-PUBLIC HEALTH</v>
          </cell>
          <cell r="D65" t="str">
            <v>Corporate Account</v>
          </cell>
          <cell r="E65" t="str">
            <v>Janice Poon</v>
          </cell>
          <cell r="F65" t="str">
            <v>338-8114</v>
          </cell>
          <cell r="G65" t="str">
            <v>Dr. Barbara Yaffe</v>
          </cell>
          <cell r="H65" t="str">
            <v>InActive</v>
          </cell>
          <cell r="I65" t="str">
            <v/>
          </cell>
        </row>
        <row r="66">
          <cell r="A66" t="str">
            <v>NPSPH1</v>
          </cell>
          <cell r="B66" t="str">
            <v xml:space="preserve">COMMUNICABLE DISEASES </v>
          </cell>
          <cell r="C66" t="str">
            <v>PUBLIC HEALT - SARS RECOVERY</v>
          </cell>
          <cell r="D66" t="str">
            <v>Corporate Account</v>
          </cell>
          <cell r="E66" t="str">
            <v>Janice Poon</v>
          </cell>
          <cell r="F66" t="str">
            <v>338-8114</v>
          </cell>
          <cell r="G66" t="str">
            <v>Marg Mulholland/Geri Nephew</v>
          </cell>
          <cell r="H66" t="str">
            <v>InActive</v>
          </cell>
          <cell r="I66" t="str">
            <v/>
          </cell>
        </row>
        <row r="67">
          <cell r="A67" t="str">
            <v>NPSPH2</v>
          </cell>
          <cell r="B67" t="str">
            <v xml:space="preserve">COMMUNICABLE DISEASES </v>
          </cell>
          <cell r="C67" t="str">
            <v>PUBLIC HEALTH - SARS HOUSEHOLD TRANSMISSION</v>
          </cell>
          <cell r="D67" t="str">
            <v>Corporate Account</v>
          </cell>
          <cell r="E67" t="str">
            <v>Janice Poon</v>
          </cell>
          <cell r="F67" t="str">
            <v>338-8114</v>
          </cell>
          <cell r="G67" t="str">
            <v>Marg Mulholland/Geri Nephew</v>
          </cell>
          <cell r="H67" t="str">
            <v>InActive</v>
          </cell>
          <cell r="I67" t="str">
            <v/>
          </cell>
        </row>
        <row r="68">
          <cell r="A68" t="str">
            <v>NPSPH3</v>
          </cell>
          <cell r="B68" t="str">
            <v xml:space="preserve">COMMUNICABLE DISEASES </v>
          </cell>
          <cell r="C68" t="str">
            <v>CNS-PH-SARS QUARANTINE STUDY</v>
          </cell>
          <cell r="D68" t="str">
            <v>Corporate Account</v>
          </cell>
          <cell r="E68" t="str">
            <v>Janice Poon</v>
          </cell>
          <cell r="F68" t="str">
            <v>338-8114</v>
          </cell>
          <cell r="G68" t="str">
            <v>Elizabeth Rae/Verna Cooke</v>
          </cell>
          <cell r="H68" t="str">
            <v>InActive</v>
          </cell>
          <cell r="I68" t="str">
            <v/>
          </cell>
        </row>
        <row r="69">
          <cell r="A69" t="str">
            <v>PH0000</v>
          </cell>
          <cell r="B69" t="str">
            <v xml:space="preserve">FINANCE AND ADMINISTRATION </v>
          </cell>
          <cell r="C69" t="str">
            <v>** INACTIVE **</v>
          </cell>
          <cell r="D69" t="str">
            <v>Corporate Account</v>
          </cell>
          <cell r="E69" t="str">
            <v>Connie Morra</v>
          </cell>
          <cell r="F69" t="str">
            <v>338-8116</v>
          </cell>
          <cell r="H69" t="str">
            <v>InActive</v>
          </cell>
          <cell r="I69" t="str">
            <v>PH-SG-800</v>
          </cell>
          <cell r="J69" t="str">
            <v>PH800</v>
          </cell>
          <cell r="K69" t="str">
            <v>PH800-10</v>
          </cell>
        </row>
        <row r="70">
          <cell r="A70" t="str">
            <v>PH1000</v>
          </cell>
          <cell r="B70" t="str">
            <v xml:space="preserve">FINANCE AND ADMINISTRATION </v>
          </cell>
          <cell r="C70" t="str">
            <v>FINANCE &amp; ADMINISTRATION - HOLDING UNIT</v>
          </cell>
          <cell r="D70" t="str">
            <v>Corporate Account</v>
          </cell>
          <cell r="E70" t="str">
            <v>Connie Morra</v>
          </cell>
          <cell r="F70" t="str">
            <v>338-8116</v>
          </cell>
          <cell r="G70" t="str">
            <v>Riyaz Kachra</v>
          </cell>
          <cell r="H70" t="str">
            <v>Active</v>
          </cell>
          <cell r="I70" t="str">
            <v>PH-SG-800</v>
          </cell>
          <cell r="J70" t="str">
            <v>PH800</v>
          </cell>
          <cell r="K70" t="str">
            <v>PH800-10</v>
          </cell>
        </row>
        <row r="71">
          <cell r="A71" t="str">
            <v>PH1011</v>
          </cell>
          <cell r="B71" t="str">
            <v xml:space="preserve">OFFICE OF THE MOH </v>
          </cell>
          <cell r="C71" t="str">
            <v>BOARD OF HEALTH</v>
          </cell>
          <cell r="D71" t="str">
            <v>Payroll and Non-payroll</v>
          </cell>
          <cell r="E71" t="str">
            <v>Connie Morra</v>
          </cell>
          <cell r="F71" t="str">
            <v>338-8116</v>
          </cell>
          <cell r="G71" t="str">
            <v>Phil Jackson</v>
          </cell>
          <cell r="H71" t="str">
            <v>Active</v>
          </cell>
          <cell r="I71" t="str">
            <v>PH-SG-100</v>
          </cell>
          <cell r="J71" t="str">
            <v>PH100</v>
          </cell>
          <cell r="K71" t="str">
            <v>PH100-10</v>
          </cell>
        </row>
        <row r="72">
          <cell r="A72" t="str">
            <v>PH1021</v>
          </cell>
          <cell r="B72" t="str">
            <v xml:space="preserve">OFFICE OF THE MOH </v>
          </cell>
          <cell r="C72" t="str">
            <v>OFFICE OF THE MOH</v>
          </cell>
          <cell r="D72" t="str">
            <v>Payroll and Non-payroll</v>
          </cell>
          <cell r="E72" t="str">
            <v>Connie Morra</v>
          </cell>
          <cell r="F72" t="str">
            <v>338-8116</v>
          </cell>
          <cell r="G72" t="str">
            <v>Dr. David McKeown</v>
          </cell>
          <cell r="H72" t="str">
            <v>Active</v>
          </cell>
          <cell r="I72" t="str">
            <v>PH-SG-100</v>
          </cell>
          <cell r="J72" t="str">
            <v>PH100</v>
          </cell>
          <cell r="K72" t="str">
            <v>PH100-10</v>
          </cell>
        </row>
        <row r="73">
          <cell r="A73" t="str">
            <v>PH1022</v>
          </cell>
          <cell r="B73" t="str">
            <v xml:space="preserve">PERFORMANCE &amp; STANDARDS </v>
          </cell>
          <cell r="C73" t="str">
            <v>EMERGENCY PLANNING &amp; PREPAREDNESS</v>
          </cell>
          <cell r="D73" t="str">
            <v>Payroll and Non-payroll</v>
          </cell>
          <cell r="E73" t="str">
            <v>Ed Grassetti</v>
          </cell>
          <cell r="F73" t="str">
            <v>338-8109</v>
          </cell>
          <cell r="G73" t="str">
            <v>Karen Beckermann</v>
          </cell>
          <cell r="H73" t="str">
            <v>Active</v>
          </cell>
          <cell r="I73" t="str">
            <v>PH-SG-900</v>
          </cell>
          <cell r="J73" t="str">
            <v>PH900</v>
          </cell>
          <cell r="K73" t="str">
            <v>PH900-10</v>
          </cell>
        </row>
        <row r="74">
          <cell r="A74" t="str">
            <v>PH1023</v>
          </cell>
          <cell r="B74" t="str">
            <v xml:space="preserve">HEALTHY PUBLIC POLICY </v>
          </cell>
          <cell r="C74" t="str">
            <v>EMERGENCY PREPAREDNESS</v>
          </cell>
          <cell r="D74" t="str">
            <v>Payroll and Non-payroll</v>
          </cell>
          <cell r="E74" t="str">
            <v>Ed Grassetti</v>
          </cell>
          <cell r="F74" t="str">
            <v>338-8109</v>
          </cell>
          <cell r="G74" t="str">
            <v>Marco Vittiglio</v>
          </cell>
          <cell r="H74" t="str">
            <v>InActive</v>
          </cell>
          <cell r="I74" t="str">
            <v>PH-SG-200</v>
          </cell>
          <cell r="J74" t="str">
            <v>PH200</v>
          </cell>
        </row>
        <row r="75">
          <cell r="A75" t="str">
            <v>PH1031</v>
          </cell>
          <cell r="B75" t="str">
            <v xml:space="preserve">FINANCE AND ADMINISTRATION </v>
          </cell>
          <cell r="C75" t="str">
            <v>DIRECTOR'S OFFICE</v>
          </cell>
          <cell r="D75" t="str">
            <v>Payroll and Non-payroll</v>
          </cell>
          <cell r="E75" t="str">
            <v>Connie Morra</v>
          </cell>
          <cell r="F75" t="str">
            <v>338-8116</v>
          </cell>
          <cell r="G75" t="str">
            <v>Shirley MacPherson</v>
          </cell>
          <cell r="H75" t="str">
            <v>Active</v>
          </cell>
          <cell r="I75" t="str">
            <v>PH-SG-800</v>
          </cell>
          <cell r="J75" t="str">
            <v>PH800</v>
          </cell>
          <cell r="K75" t="str">
            <v>PH800-10</v>
          </cell>
        </row>
        <row r="76">
          <cell r="A76" t="str">
            <v>PH1041</v>
          </cell>
          <cell r="B76" t="str">
            <v xml:space="preserve">FINANCE AND ADMINISTRATION </v>
          </cell>
          <cell r="C76" t="str">
            <v>FINANCE</v>
          </cell>
          <cell r="D76" t="str">
            <v>Payroll and Non-payroll</v>
          </cell>
          <cell r="E76" t="str">
            <v>Connie Morra</v>
          </cell>
          <cell r="F76" t="str">
            <v>338-8116</v>
          </cell>
          <cell r="G76" t="str">
            <v>Riyaz Kachra</v>
          </cell>
          <cell r="H76" t="str">
            <v>Active</v>
          </cell>
          <cell r="I76" t="str">
            <v>PH-SG-800</v>
          </cell>
          <cell r="J76" t="str">
            <v>PH800</v>
          </cell>
          <cell r="K76" t="str">
            <v>PH800-50</v>
          </cell>
        </row>
        <row r="77">
          <cell r="A77" t="str">
            <v>PH1051</v>
          </cell>
          <cell r="B77" t="str">
            <v xml:space="preserve">FINANCE AND ADMINISTRATION </v>
          </cell>
          <cell r="C77" t="str">
            <v>INFORMATION TECHNOLOGY</v>
          </cell>
          <cell r="D77" t="str">
            <v>Payroll and Non-payroll</v>
          </cell>
          <cell r="E77" t="str">
            <v>Connie Morra</v>
          </cell>
          <cell r="F77" t="str">
            <v>338-8116</v>
          </cell>
          <cell r="G77" t="str">
            <v>Peter Oliver/M. Langford</v>
          </cell>
          <cell r="H77" t="str">
            <v>Active</v>
          </cell>
          <cell r="I77" t="str">
            <v>PH-SG-800</v>
          </cell>
          <cell r="J77" t="str">
            <v>PH800</v>
          </cell>
          <cell r="K77" t="str">
            <v>PH800-40</v>
          </cell>
        </row>
        <row r="78">
          <cell r="A78" t="str">
            <v>PH1061</v>
          </cell>
          <cell r="B78" t="str">
            <v xml:space="preserve">FINANCE AND ADMINISTRATION </v>
          </cell>
          <cell r="C78" t="str">
            <v>OFFICE SERVICES - EAST</v>
          </cell>
          <cell r="D78" t="str">
            <v>Payroll and Non-payroll</v>
          </cell>
          <cell r="E78" t="str">
            <v>Connie Morra</v>
          </cell>
          <cell r="F78" t="str">
            <v>338-8116</v>
          </cell>
          <cell r="G78" t="str">
            <v>Walker Young/M. J. Campbell</v>
          </cell>
          <cell r="H78" t="str">
            <v>Active</v>
          </cell>
          <cell r="I78" t="str">
            <v>PH-SG-800</v>
          </cell>
          <cell r="J78" t="str">
            <v>PH800</v>
          </cell>
          <cell r="K78" t="str">
            <v>PH800-30</v>
          </cell>
        </row>
        <row r="79">
          <cell r="A79" t="str">
            <v>PH1062</v>
          </cell>
          <cell r="B79" t="str">
            <v xml:space="preserve">FINANCE AND ADMINISTRATION </v>
          </cell>
          <cell r="C79" t="str">
            <v>OFFICE SERVICES - NORTH</v>
          </cell>
          <cell r="D79" t="str">
            <v>Payroll and Non-payroll</v>
          </cell>
          <cell r="E79" t="str">
            <v>Connie Morra</v>
          </cell>
          <cell r="F79" t="str">
            <v>338-8116</v>
          </cell>
          <cell r="G79" t="str">
            <v>Walker Young/Pauline Meredith</v>
          </cell>
          <cell r="H79" t="str">
            <v>Active</v>
          </cell>
          <cell r="I79" t="str">
            <v>PH-SG-800</v>
          </cell>
          <cell r="J79" t="str">
            <v>PH800</v>
          </cell>
          <cell r="K79" t="str">
            <v>PH800-30</v>
          </cell>
        </row>
        <row r="80">
          <cell r="A80" t="str">
            <v>PH1063</v>
          </cell>
          <cell r="B80" t="str">
            <v xml:space="preserve">FINANCE AND ADMINISTRATION </v>
          </cell>
          <cell r="C80" t="str">
            <v>** INACTIVE ** (former OFFICE SERVICES - SOUTH)</v>
          </cell>
          <cell r="D80" t="str">
            <v>Payroll and Non-payroll</v>
          </cell>
          <cell r="E80" t="str">
            <v>Connie Morra</v>
          </cell>
          <cell r="F80" t="str">
            <v>338-8116</v>
          </cell>
          <cell r="G80" t="str">
            <v>E.Gasparatto</v>
          </cell>
          <cell r="H80" t="str">
            <v>InActive</v>
          </cell>
          <cell r="I80" t="str">
            <v>PH-SG-800</v>
          </cell>
          <cell r="J80" t="str">
            <v>PH800</v>
          </cell>
        </row>
        <row r="81">
          <cell r="A81" t="str">
            <v>PH1064</v>
          </cell>
          <cell r="B81" t="str">
            <v xml:space="preserve">FINANCE AND ADMINISTRATION </v>
          </cell>
          <cell r="C81" t="str">
            <v>OFFICE SERVICES - WEST</v>
          </cell>
          <cell r="D81" t="str">
            <v>Payroll and Non-payroll</v>
          </cell>
          <cell r="E81" t="str">
            <v>Connie Morra</v>
          </cell>
          <cell r="F81" t="str">
            <v>338-8116</v>
          </cell>
          <cell r="G81" t="str">
            <v>Walker Young/M. Drayton</v>
          </cell>
          <cell r="H81" t="str">
            <v>Active</v>
          </cell>
          <cell r="I81" t="str">
            <v>PH-SG-800</v>
          </cell>
          <cell r="J81" t="str">
            <v>PH800</v>
          </cell>
          <cell r="K81" t="str">
            <v>PH800-30</v>
          </cell>
        </row>
        <row r="82">
          <cell r="A82" t="str">
            <v>PH1065</v>
          </cell>
          <cell r="B82" t="str">
            <v xml:space="preserve">FINANCE AND ADMINISTRATION </v>
          </cell>
          <cell r="C82" t="str">
            <v>FINANCE &amp; ADMINISTRATION - CORPORATE CHARGES</v>
          </cell>
          <cell r="D82" t="str">
            <v>Corporate Account</v>
          </cell>
          <cell r="E82" t="str">
            <v>Connie Morra</v>
          </cell>
          <cell r="F82" t="str">
            <v>338-8116</v>
          </cell>
          <cell r="G82" t="str">
            <v>Riyaz Kachra</v>
          </cell>
          <cell r="H82" t="str">
            <v>Active</v>
          </cell>
          <cell r="I82" t="str">
            <v>PH-SG-800</v>
          </cell>
          <cell r="J82" t="str">
            <v>PH800</v>
          </cell>
          <cell r="K82" t="str">
            <v>PH800-10</v>
          </cell>
        </row>
        <row r="83">
          <cell r="A83" t="str">
            <v>PH1066</v>
          </cell>
          <cell r="B83" t="str">
            <v xml:space="preserve">FINANCE AND ADMINISTRATION </v>
          </cell>
          <cell r="C83" t="str">
            <v>OFFICE SERVICE - SOUTH/WEST</v>
          </cell>
          <cell r="D83" t="str">
            <v>Payroll and Non-payroll</v>
          </cell>
          <cell r="E83" t="str">
            <v>Connie Morra</v>
          </cell>
          <cell r="F83" t="str">
            <v>338-8116</v>
          </cell>
          <cell r="G83" t="str">
            <v>Therese Damaso</v>
          </cell>
          <cell r="H83" t="str">
            <v>InActive</v>
          </cell>
          <cell r="I83" t="str">
            <v>PH-SG-800</v>
          </cell>
          <cell r="J83" t="str">
            <v>PH800</v>
          </cell>
        </row>
        <row r="84">
          <cell r="A84" t="str">
            <v>PH1067</v>
          </cell>
          <cell r="B84" t="str">
            <v xml:space="preserve">FINANCE AND ADMINISTRATION </v>
          </cell>
          <cell r="C84" t="str">
            <v>OFFICE SERVICES MAIN OFFICE</v>
          </cell>
          <cell r="D84" t="str">
            <v>Payroll and Non-payroll</v>
          </cell>
          <cell r="E84" t="str">
            <v>Connie Morra</v>
          </cell>
          <cell r="F84" t="str">
            <v>338-8116</v>
          </cell>
          <cell r="G84" t="str">
            <v>Walker Young/Virginia Lemos</v>
          </cell>
          <cell r="H84" t="str">
            <v>Active</v>
          </cell>
          <cell r="I84" t="str">
            <v>PH-SG-800</v>
          </cell>
          <cell r="J84" t="str">
            <v>PH800</v>
          </cell>
          <cell r="K84" t="str">
            <v>PH800-30</v>
          </cell>
        </row>
        <row r="85">
          <cell r="A85" t="str">
            <v>PH1068</v>
          </cell>
          <cell r="B85" t="str">
            <v xml:space="preserve">FINANCE AND ADMINISTRATION </v>
          </cell>
          <cell r="C85" t="str">
            <v>OFFICE SERVICE - SOUTH/EAST</v>
          </cell>
          <cell r="D85" t="str">
            <v>Payroll and Non-payroll</v>
          </cell>
          <cell r="E85" t="str">
            <v>Connie Morra</v>
          </cell>
          <cell r="F85" t="str">
            <v>338-8116</v>
          </cell>
          <cell r="G85" t="str">
            <v>Therese Damaso</v>
          </cell>
          <cell r="H85" t="str">
            <v>InActive</v>
          </cell>
          <cell r="I85" t="str">
            <v>PH-SG-800</v>
          </cell>
          <cell r="J85" t="str">
            <v>PH800</v>
          </cell>
        </row>
        <row r="86">
          <cell r="A86" t="str">
            <v>PH1070</v>
          </cell>
          <cell r="B86" t="str">
            <v xml:space="preserve">FINANCE AND ADMINISTRATION </v>
          </cell>
          <cell r="C86" t="str">
            <v>CO-ORDINATED ACCESS</v>
          </cell>
          <cell r="D86" t="str">
            <v>Payroll Only</v>
          </cell>
          <cell r="E86" t="str">
            <v>Connie Morra</v>
          </cell>
          <cell r="F86" t="str">
            <v>338-8116</v>
          </cell>
          <cell r="G86" t="str">
            <v>Therese Damaso</v>
          </cell>
          <cell r="H86" t="str">
            <v>InActive</v>
          </cell>
          <cell r="I86" t="str">
            <v>PH-OG-800</v>
          </cell>
          <cell r="J86" t="str">
            <v>PH800</v>
          </cell>
          <cell r="K86" t="str">
            <v>PH800-10</v>
          </cell>
        </row>
        <row r="87">
          <cell r="A87" t="str">
            <v>PH1071</v>
          </cell>
          <cell r="B87" t="str">
            <v xml:space="preserve">FINANCE AND ADMINISTRATION </v>
          </cell>
          <cell r="C87" t="str">
            <v>TORONTO HEALTH CONNECTION - CONTACT CENTRE</v>
          </cell>
          <cell r="D87" t="str">
            <v>Payroll and Non-payroll</v>
          </cell>
          <cell r="E87" t="str">
            <v>Connie Morra</v>
          </cell>
          <cell r="F87" t="str">
            <v>338-8116</v>
          </cell>
          <cell r="G87" t="str">
            <v>Tracy Dal Bianco/Nasheba Amukun</v>
          </cell>
          <cell r="H87" t="str">
            <v>Active</v>
          </cell>
          <cell r="I87" t="str">
            <v>PH-SG-800</v>
          </cell>
          <cell r="J87" t="str">
            <v>PH800</v>
          </cell>
          <cell r="K87" t="str">
            <v>PH800-20</v>
          </cell>
        </row>
        <row r="88">
          <cell r="A88" t="str">
            <v>PH1072</v>
          </cell>
          <cell r="B88" t="str">
            <v xml:space="preserve">FINANCE AND ADMINISTRATION </v>
          </cell>
          <cell r="C88" t="str">
            <v>OFFICE SERVICES - S/W</v>
          </cell>
          <cell r="D88" t="str">
            <v>Payroll and Non-payroll</v>
          </cell>
          <cell r="E88" t="str">
            <v>Connie Morra</v>
          </cell>
          <cell r="F88" t="str">
            <v>338-8116</v>
          </cell>
          <cell r="G88" t="str">
            <v>Therese Damaso</v>
          </cell>
          <cell r="H88" t="str">
            <v>InActive</v>
          </cell>
          <cell r="I88" t="str">
            <v>PH-SG-800</v>
          </cell>
          <cell r="J88" t="str">
            <v>PH800</v>
          </cell>
        </row>
        <row r="89">
          <cell r="A89" t="str">
            <v>PH1073</v>
          </cell>
          <cell r="B89" t="str">
            <v>OMOH - HOLDING ACCOUNT</v>
          </cell>
          <cell r="C89" t="str">
            <v>OMOH - HOLDING ACCOUNT</v>
          </cell>
          <cell r="D89" t="str">
            <v>Payroll and Non-payroll</v>
          </cell>
          <cell r="E89" t="str">
            <v>Connie Morra</v>
          </cell>
          <cell r="F89" t="str">
            <v>338-8116</v>
          </cell>
          <cell r="G89" t="str">
            <v>Riyaz Kachra</v>
          </cell>
          <cell r="H89" t="str">
            <v>InActive</v>
          </cell>
          <cell r="I89" t="str">
            <v>PH-SG-100</v>
          </cell>
          <cell r="J89" t="str">
            <v>PH100</v>
          </cell>
          <cell r="K89" t="str">
            <v>PH100-10</v>
          </cell>
        </row>
        <row r="90">
          <cell r="A90" t="str">
            <v>PH1074</v>
          </cell>
          <cell r="B90" t="str">
            <v xml:space="preserve">FINANCE AND ADMINISTRATION </v>
          </cell>
          <cell r="C90" t="str">
            <v>SUPPORT SERVICES SOUTH CENTRAL</v>
          </cell>
          <cell r="D90" t="str">
            <v>Payroll and Non-payroll</v>
          </cell>
          <cell r="E90" t="str">
            <v>Connie Morra</v>
          </cell>
          <cell r="F90" t="str">
            <v>338-8116</v>
          </cell>
          <cell r="G90" t="str">
            <v>Maureen Drayton</v>
          </cell>
          <cell r="H90" t="str">
            <v>InActive</v>
          </cell>
          <cell r="I90" t="str">
            <v>PH-SG-800</v>
          </cell>
          <cell r="J90" t="str">
            <v>PH800</v>
          </cell>
        </row>
        <row r="91">
          <cell r="A91" t="str">
            <v>PH1075</v>
          </cell>
          <cell r="B91" t="str">
            <v xml:space="preserve">FINANCE AND ADMINISTRATION </v>
          </cell>
          <cell r="C91" t="str">
            <v>PHIPA SYSTEM COMPLIANCE</v>
          </cell>
          <cell r="D91" t="str">
            <v>Payroll Only</v>
          </cell>
          <cell r="E91" t="str">
            <v>Connie Morra</v>
          </cell>
          <cell r="F91" t="str">
            <v>338-8116</v>
          </cell>
          <cell r="G91" t="str">
            <v>Peter Oliver/Mike Langford/Phil Cole</v>
          </cell>
          <cell r="H91" t="str">
            <v>Active</v>
          </cell>
          <cell r="I91" t="str">
            <v>PH-OG-800</v>
          </cell>
          <cell r="J91" t="str">
            <v>PH800</v>
          </cell>
          <cell r="K91" t="str">
            <v>PH800-40</v>
          </cell>
        </row>
        <row r="92">
          <cell r="A92" t="str">
            <v>PH1076</v>
          </cell>
          <cell r="B92" t="str">
            <v xml:space="preserve">FINANCE AND ADMINISTRATION </v>
          </cell>
          <cell r="C92" t="str">
            <v>FACILITIES MANAGEMENT</v>
          </cell>
          <cell r="D92" t="str">
            <v>Payroll and Non-payroll</v>
          </cell>
          <cell r="E92" t="str">
            <v>Connie Morra</v>
          </cell>
          <cell r="F92" t="str">
            <v>338-8116</v>
          </cell>
          <cell r="G92" t="str">
            <v>Walker Young/L. Butts</v>
          </cell>
          <cell r="H92" t="str">
            <v>Active</v>
          </cell>
          <cell r="I92" t="str">
            <v>PH-SG-800</v>
          </cell>
          <cell r="J92" t="str">
            <v>PH800</v>
          </cell>
          <cell r="K92" t="str">
            <v>PH800-30</v>
          </cell>
        </row>
        <row r="93">
          <cell r="A93" t="str">
            <v>PH1077</v>
          </cell>
          <cell r="B93" t="str">
            <v xml:space="preserve">FINANCE AND ADMINISTRATION </v>
          </cell>
          <cell r="C93" t="str">
            <v xml:space="preserve">MANAGEMENT OF WEB BASED HEALTH </v>
          </cell>
          <cell r="D93" t="str">
            <v>Payroll and Non-payroll</v>
          </cell>
          <cell r="E93" t="str">
            <v>Connie Morra</v>
          </cell>
          <cell r="F93" t="str">
            <v>338-8116</v>
          </cell>
          <cell r="G93" t="str">
            <v>Peter Oliver</v>
          </cell>
          <cell r="H93" t="str">
            <v>InActive</v>
          </cell>
          <cell r="I93" t="str">
            <v>PH-SG-800</v>
          </cell>
          <cell r="J93" t="str">
            <v>PH800</v>
          </cell>
          <cell r="K93" t="str">
            <v>PH800-40</v>
          </cell>
        </row>
        <row r="94">
          <cell r="A94" t="str">
            <v>PH1078</v>
          </cell>
          <cell r="B94" t="str">
            <v xml:space="preserve">FINANCE AND ADMINISTRATION </v>
          </cell>
          <cell r="C94" t="str">
            <v>NEW ENHANCED INFORMATION TECHNOLOGY</v>
          </cell>
          <cell r="D94" t="str">
            <v>Non-payroll Only</v>
          </cell>
          <cell r="E94" t="str">
            <v>Connie Morra</v>
          </cell>
          <cell r="F94" t="str">
            <v>338-8116</v>
          </cell>
          <cell r="G94" t="str">
            <v>Peter Oliver/Mike Langford</v>
          </cell>
          <cell r="H94" t="str">
            <v>Active</v>
          </cell>
          <cell r="I94" t="str">
            <v>PH-SG-800</v>
          </cell>
          <cell r="J94" t="str">
            <v>PH800</v>
          </cell>
          <cell r="K94" t="str">
            <v>PH800-40</v>
          </cell>
        </row>
        <row r="95">
          <cell r="A95" t="str">
            <v>PH1079</v>
          </cell>
          <cell r="B95" t="str">
            <v xml:space="preserve">FINANCE AND ADMINISTRATION </v>
          </cell>
          <cell r="C95" t="str">
            <v>GENERAL DIVISIONAL EXPENDITURES</v>
          </cell>
          <cell r="D95" t="str">
            <v>Non-payroll Only</v>
          </cell>
          <cell r="E95" t="str">
            <v>Connie Morra</v>
          </cell>
          <cell r="F95" t="str">
            <v>338-8116</v>
          </cell>
          <cell r="G95" t="str">
            <v>Shirley MacPherson</v>
          </cell>
          <cell r="H95" t="str">
            <v>Active</v>
          </cell>
          <cell r="I95" t="str">
            <v>PH-SG-800</v>
          </cell>
          <cell r="J95" t="str">
            <v>PH800</v>
          </cell>
          <cell r="K95" t="str">
            <v>PH800-10</v>
          </cell>
        </row>
        <row r="96">
          <cell r="A96" t="str">
            <v>PH1080</v>
          </cell>
          <cell r="B96" t="str">
            <v xml:space="preserve">FINANCE AND ADMINISTRATION </v>
          </cell>
          <cell r="C96" t="str">
            <v>CORPORATE I.T. RECOVERIES</v>
          </cell>
          <cell r="D96" t="str">
            <v>Non-payroll Only</v>
          </cell>
          <cell r="E96" t="str">
            <v>Connie Morra</v>
          </cell>
          <cell r="F96" t="str">
            <v>338-8116</v>
          </cell>
          <cell r="G96" t="str">
            <v>R. Kachra/P. Oliver/M. Langford/I. Fren</v>
          </cell>
          <cell r="H96" t="str">
            <v>Active</v>
          </cell>
          <cell r="I96" t="str">
            <v>PH-CF-800</v>
          </cell>
          <cell r="J96" t="str">
            <v>PH800</v>
          </cell>
          <cell r="K96" t="str">
            <v>PH800-40</v>
          </cell>
        </row>
        <row r="97">
          <cell r="A97" t="str">
            <v>PH1081</v>
          </cell>
          <cell r="B97" t="str">
            <v xml:space="preserve">FINANCE AND ADMINISTRATION </v>
          </cell>
          <cell r="C97" t="str">
            <v>PAYROLL AND COMPLEMENT</v>
          </cell>
          <cell r="D97" t="str">
            <v>Payroll and Non-payroll</v>
          </cell>
          <cell r="E97" t="str">
            <v>Connie Morra</v>
          </cell>
          <cell r="F97" t="str">
            <v>338-8116</v>
          </cell>
          <cell r="G97" t="str">
            <v>Heather Parker/Joanne Ferraro</v>
          </cell>
          <cell r="H97" t="str">
            <v>InActive</v>
          </cell>
          <cell r="I97" t="str">
            <v>PH-SG-800</v>
          </cell>
          <cell r="J97" t="str">
            <v>PH800</v>
          </cell>
          <cell r="K97" t="str">
            <v>PH800-60</v>
          </cell>
        </row>
        <row r="98">
          <cell r="A98" t="str">
            <v>PH1082</v>
          </cell>
          <cell r="B98" t="str">
            <v xml:space="preserve">FINANCE AND ADMINISTRATION </v>
          </cell>
          <cell r="C98" t="str">
            <v>PEOPLE SERVICES</v>
          </cell>
          <cell r="D98" t="str">
            <v>Payroll and Non-payroll</v>
          </cell>
          <cell r="E98" t="str">
            <v>Connie Morra</v>
          </cell>
          <cell r="F98" t="str">
            <v>338-8116</v>
          </cell>
          <cell r="G98" t="str">
            <v>Heather Parker</v>
          </cell>
          <cell r="H98" t="str">
            <v>Active</v>
          </cell>
          <cell r="I98" t="str">
            <v>PH-SG-800</v>
          </cell>
          <cell r="J98" t="str">
            <v>PH800</v>
          </cell>
          <cell r="K98" t="str">
            <v>PH800-60</v>
          </cell>
        </row>
        <row r="99">
          <cell r="A99" t="str">
            <v>PH1083</v>
          </cell>
          <cell r="B99" t="str">
            <v xml:space="preserve">FINANCE AND ADMINISTRATION </v>
          </cell>
          <cell r="C99" t="str">
            <v>POLICY AND INFORMATION MANAGEMENT</v>
          </cell>
          <cell r="D99" t="str">
            <v>Payroll and Non-payroll</v>
          </cell>
          <cell r="E99" t="str">
            <v>Connie Morra</v>
          </cell>
          <cell r="F99" t="str">
            <v>338-8116</v>
          </cell>
          <cell r="G99" t="str">
            <v>Tracey Dal Bianco</v>
          </cell>
          <cell r="H99" t="str">
            <v>Active</v>
          </cell>
          <cell r="I99" t="str">
            <v>PH-SG-800</v>
          </cell>
          <cell r="J99" t="str">
            <v>PH800</v>
          </cell>
          <cell r="K99" t="str">
            <v>PH800-20</v>
          </cell>
        </row>
        <row r="100">
          <cell r="A100" t="str">
            <v>PH1084</v>
          </cell>
          <cell r="B100" t="str">
            <v xml:space="preserve">FINANCE AND ADMINISTRATION </v>
          </cell>
          <cell r="C100" t="str">
            <v>ADMINISTRATIVE OPERATIONS</v>
          </cell>
          <cell r="D100" t="str">
            <v>Payroll and Non-payroll</v>
          </cell>
          <cell r="E100" t="str">
            <v>Connie Morra</v>
          </cell>
          <cell r="F100" t="str">
            <v>338-8116</v>
          </cell>
          <cell r="G100" t="str">
            <v>Walker Young</v>
          </cell>
          <cell r="H100" t="str">
            <v>Active</v>
          </cell>
          <cell r="I100" t="str">
            <v>PH-SG-800</v>
          </cell>
          <cell r="J100" t="str">
            <v>PH800</v>
          </cell>
          <cell r="K100" t="str">
            <v>PH800-30</v>
          </cell>
        </row>
        <row r="101">
          <cell r="A101" t="str">
            <v>PH1085</v>
          </cell>
          <cell r="B101" t="str">
            <v xml:space="preserve">FINANCE AND ADMINISTRATION </v>
          </cell>
          <cell r="C101" t="str">
            <v>EXTERNAL SECONDMENTS</v>
          </cell>
          <cell r="D101" t="str">
            <v>Payroll and Non-payroll</v>
          </cell>
          <cell r="E101" t="str">
            <v>Connie Morra</v>
          </cell>
          <cell r="F101" t="str">
            <v>338-8116</v>
          </cell>
          <cell r="G101" t="str">
            <v>Riyaz Kachra</v>
          </cell>
          <cell r="H101" t="str">
            <v>Active</v>
          </cell>
          <cell r="I101" t="str">
            <v>PH-OG-800</v>
          </cell>
          <cell r="J101" t="str">
            <v>PH800</v>
          </cell>
          <cell r="K101" t="str">
            <v>PH800-50</v>
          </cell>
        </row>
        <row r="102">
          <cell r="A102" t="str">
            <v>PH1086</v>
          </cell>
          <cell r="B102" t="str">
            <v xml:space="preserve">FINANCE AND ADMINISTRATION </v>
          </cell>
          <cell r="C102" t="str">
            <v>INFRASTRUCTURE MANAGEMENT 100% CITY FUNDED</v>
          </cell>
          <cell r="D102" t="str">
            <v>Non-payroll Only</v>
          </cell>
          <cell r="E102" t="str">
            <v>Connie Morra</v>
          </cell>
          <cell r="F102" t="str">
            <v>338-8116</v>
          </cell>
          <cell r="G102" t="str">
            <v>Teresa Defina</v>
          </cell>
          <cell r="H102" t="str">
            <v>InActive</v>
          </cell>
          <cell r="I102" t="str">
            <v>PH-CF-800</v>
          </cell>
          <cell r="J102" t="str">
            <v>PH800</v>
          </cell>
        </row>
        <row r="103">
          <cell r="A103" t="str">
            <v>PH1087</v>
          </cell>
          <cell r="B103" t="str">
            <v xml:space="preserve">FINANCE AND ADMINISTRATION </v>
          </cell>
          <cell r="C103" t="str">
            <v>ANIMAL SERVICES IT</v>
          </cell>
          <cell r="D103" t="str">
            <v>Payroll Only</v>
          </cell>
          <cell r="E103" t="str">
            <v>Connie Morra</v>
          </cell>
          <cell r="F103" t="str">
            <v>338-8116</v>
          </cell>
          <cell r="G103" t="str">
            <v>Peter Oliver</v>
          </cell>
          <cell r="H103" t="str">
            <v>InActive</v>
          </cell>
          <cell r="I103" t="str">
            <v>PH-CF-800</v>
          </cell>
          <cell r="J103" t="str">
            <v>PH800</v>
          </cell>
          <cell r="K103" t="str">
            <v>PH800-40</v>
          </cell>
        </row>
        <row r="104">
          <cell r="A104" t="str">
            <v>PH1088</v>
          </cell>
          <cell r="B104" t="str">
            <v xml:space="preserve">OFFICE OF THE MOH </v>
          </cell>
          <cell r="C104" t="str">
            <v>PHYSICIAN SERVICES AGREEMENT</v>
          </cell>
          <cell r="D104" t="str">
            <v>Payroll Only</v>
          </cell>
          <cell r="E104" t="str">
            <v>Connie Morra</v>
          </cell>
          <cell r="F104" t="str">
            <v>338-8116</v>
          </cell>
          <cell r="G104" t="str">
            <v>Riyaz Kachra</v>
          </cell>
          <cell r="H104" t="str">
            <v>Active</v>
          </cell>
          <cell r="I104" t="str">
            <v>PH-PF-100</v>
          </cell>
          <cell r="J104" t="str">
            <v>PH100</v>
          </cell>
          <cell r="K104" t="str">
            <v>PH100-10</v>
          </cell>
        </row>
        <row r="105">
          <cell r="A105" t="str">
            <v>PH1089</v>
          </cell>
          <cell r="B105" t="str">
            <v xml:space="preserve">OFFICE OF THE MOH </v>
          </cell>
          <cell r="C105" t="str">
            <v>STRATEGIC SUPPORT (DIRECTOR OFFICE)</v>
          </cell>
          <cell r="D105" t="str">
            <v>Payroll and Non-payroll</v>
          </cell>
          <cell r="E105" t="str">
            <v>Connie Morra</v>
          </cell>
          <cell r="F105" t="str">
            <v>338-8116</v>
          </cell>
          <cell r="G105" t="str">
            <v>Phil Jackson</v>
          </cell>
          <cell r="H105" t="str">
            <v>Active</v>
          </cell>
          <cell r="I105" t="str">
            <v>PH-SG-100</v>
          </cell>
          <cell r="J105" t="str">
            <v>PH100</v>
          </cell>
          <cell r="K105" t="str">
            <v>PH100-10</v>
          </cell>
        </row>
        <row r="106">
          <cell r="A106" t="str">
            <v>PH1090</v>
          </cell>
          <cell r="B106" t="str">
            <v xml:space="preserve">OFFICE OF THE MOH </v>
          </cell>
          <cell r="C106" t="str">
            <v>ACCESS &amp; EQUITY TEAM (MANAGER)</v>
          </cell>
          <cell r="D106" t="str">
            <v>Payroll and Non-payroll</v>
          </cell>
          <cell r="E106" t="str">
            <v>Connie Morra</v>
          </cell>
          <cell r="F106" t="str">
            <v>338-8116</v>
          </cell>
          <cell r="G106" t="str">
            <v>Ruby Lam</v>
          </cell>
          <cell r="H106" t="str">
            <v>Active</v>
          </cell>
          <cell r="I106" t="str">
            <v>PH-SG-100</v>
          </cell>
          <cell r="J106" t="str">
            <v>PH100</v>
          </cell>
          <cell r="K106" t="str">
            <v>PH100-10</v>
          </cell>
        </row>
        <row r="107">
          <cell r="A107" t="str">
            <v>PH1091</v>
          </cell>
          <cell r="B107" t="str">
            <v xml:space="preserve">OFFICE OF THE MOH </v>
          </cell>
          <cell r="C107" t="str">
            <v>COMMUNICATIONS - MEDIA RELATIONS</v>
          </cell>
          <cell r="D107" t="str">
            <v>Payroll and Non-payroll</v>
          </cell>
          <cell r="E107" t="str">
            <v>Connie Morra</v>
          </cell>
          <cell r="F107" t="str">
            <v>338-8116</v>
          </cell>
          <cell r="G107" t="str">
            <v>Mary Margaret Crapper</v>
          </cell>
          <cell r="H107" t="str">
            <v>Active</v>
          </cell>
          <cell r="I107" t="str">
            <v>PH-SG-100</v>
          </cell>
          <cell r="J107" t="str">
            <v>PH100</v>
          </cell>
          <cell r="K107" t="str">
            <v>PH100-10</v>
          </cell>
        </row>
        <row r="108">
          <cell r="A108" t="str">
            <v>PH1092</v>
          </cell>
          <cell r="B108" t="str">
            <v xml:space="preserve">OFFICE OF THE MOH </v>
          </cell>
          <cell r="C108" t="str">
            <v>OMOH - CORPORATE CHARGES</v>
          </cell>
          <cell r="D108" t="str">
            <v>Payroll and Non-payroll</v>
          </cell>
          <cell r="E108" t="str">
            <v>Connie Morra</v>
          </cell>
          <cell r="F108" t="str">
            <v>338-8116</v>
          </cell>
          <cell r="G108" t="str">
            <v>Riyaz Kachra</v>
          </cell>
          <cell r="H108" t="str">
            <v>Active</v>
          </cell>
          <cell r="I108" t="str">
            <v>PH-SG-100</v>
          </cell>
          <cell r="J108" t="str">
            <v>PH100</v>
          </cell>
          <cell r="K108" t="str">
            <v>PH100-10</v>
          </cell>
        </row>
        <row r="109">
          <cell r="A109" t="str">
            <v>PH1093</v>
          </cell>
          <cell r="B109" t="str">
            <v xml:space="preserve">FINANCE AND ADMINISTRATION </v>
          </cell>
          <cell r="C109" t="str">
            <v>WEB RE:BRAND</v>
          </cell>
          <cell r="D109" t="str">
            <v>Payroll and Non-payroll</v>
          </cell>
          <cell r="E109" t="str">
            <v>Connie Morra</v>
          </cell>
          <cell r="F109" t="str">
            <v>338-8116</v>
          </cell>
          <cell r="G109" t="str">
            <v>Peter Oliver</v>
          </cell>
          <cell r="H109" t="str">
            <v>Active</v>
          </cell>
          <cell r="I109" t="str">
            <v>PH-OG-800</v>
          </cell>
          <cell r="J109" t="str">
            <v>PH800</v>
          </cell>
          <cell r="K109" t="str">
            <v>PH800-40</v>
          </cell>
        </row>
        <row r="110">
          <cell r="A110" t="str">
            <v>PH1094</v>
          </cell>
          <cell r="B110" t="str">
            <v xml:space="preserve">FINANCE AND ADMINISTRATION </v>
          </cell>
          <cell r="C110" t="str">
            <v>ADMINISTRATIVE OPERATIONS - CORPORATE CHARGES</v>
          </cell>
          <cell r="D110" t="str">
            <v>Payroll and Non-payroll</v>
          </cell>
          <cell r="E110" t="str">
            <v>Connie Morra</v>
          </cell>
          <cell r="F110" t="str">
            <v>338-8116</v>
          </cell>
          <cell r="G110" t="str">
            <v>Walker Young/L. Butts</v>
          </cell>
          <cell r="H110" t="str">
            <v>Active</v>
          </cell>
          <cell r="I110" t="str">
            <v>PH-SG-800</v>
          </cell>
          <cell r="J110" t="str">
            <v>PH800</v>
          </cell>
          <cell r="K110" t="str">
            <v>PH800-30</v>
          </cell>
        </row>
        <row r="111">
          <cell r="A111" t="str">
            <v>PH2000</v>
          </cell>
          <cell r="B111" t="str">
            <v xml:space="preserve">HEALTHY PUBLIC POLICY </v>
          </cell>
          <cell r="C111" t="str">
            <v>P H P &amp; P - HOLDING UNIT</v>
          </cell>
          <cell r="D111" t="str">
            <v>Corporate Account</v>
          </cell>
          <cell r="E111" t="str">
            <v>Ed Grassetti</v>
          </cell>
          <cell r="F111" t="str">
            <v>338-8109</v>
          </cell>
          <cell r="G111" t="str">
            <v>Riyaz Kachra</v>
          </cell>
          <cell r="H111" t="str">
            <v>InActive</v>
          </cell>
          <cell r="I111" t="str">
            <v>PH-SG-200</v>
          </cell>
          <cell r="J111" t="str">
            <v>PH200</v>
          </cell>
          <cell r="K111" t="str">
            <v>PH200-10</v>
          </cell>
        </row>
        <row r="112">
          <cell r="A112" t="str">
            <v>PH2011</v>
          </cell>
          <cell r="B112" t="str">
            <v xml:space="preserve">HEALTHY PUBLIC POLICY </v>
          </cell>
          <cell r="C112" t="str">
            <v>HEALTHY PUBLIC POLICY - DIRECTOR'S OFFICE</v>
          </cell>
          <cell r="D112" t="str">
            <v>Payroll and Non-payroll</v>
          </cell>
          <cell r="E112" t="str">
            <v>Ed Grassetti</v>
          </cell>
          <cell r="F112" t="str">
            <v>338-8109</v>
          </cell>
          <cell r="G112" t="str">
            <v>Monica Campbell</v>
          </cell>
          <cell r="H112" t="str">
            <v>Active</v>
          </cell>
          <cell r="I112" t="str">
            <v>PH-SG-200</v>
          </cell>
          <cell r="J112" t="str">
            <v>PH200</v>
          </cell>
          <cell r="K112" t="str">
            <v>PH200-10</v>
          </cell>
        </row>
        <row r="113">
          <cell r="A113" t="str">
            <v>PH2021</v>
          </cell>
          <cell r="B113" t="str">
            <v xml:space="preserve">HEALTHY PUBLIC POLICY </v>
          </cell>
          <cell r="C113" t="str">
            <v>HEALTH INFORMATION</v>
          </cell>
          <cell r="D113" t="str">
            <v>Payroll and Non-payroll</v>
          </cell>
          <cell r="E113" t="str">
            <v>Ed Grassetti</v>
          </cell>
          <cell r="F113" t="str">
            <v>338-8109</v>
          </cell>
          <cell r="G113" t="str">
            <v>Paul Fleiszer</v>
          </cell>
          <cell r="H113" t="str">
            <v>InActive</v>
          </cell>
          <cell r="I113" t="str">
            <v>PH-SG-200</v>
          </cell>
          <cell r="J113" t="str">
            <v>PH200</v>
          </cell>
        </row>
        <row r="114">
          <cell r="A114" t="str">
            <v>PH2022</v>
          </cell>
          <cell r="B114" t="str">
            <v xml:space="preserve">HEALTHY PUBLIC POLICY </v>
          </cell>
          <cell r="C114" t="str">
            <v>** INACTIVE ** FORMER PHRED</v>
          </cell>
          <cell r="D114" t="str">
            <v>Payroll and Non-payroll</v>
          </cell>
          <cell r="E114" t="str">
            <v>Ed Grassetti</v>
          </cell>
          <cell r="F114" t="str">
            <v>338-8109</v>
          </cell>
          <cell r="H114" t="str">
            <v>InActive</v>
          </cell>
          <cell r="I114" t="str">
            <v>PH-PF-200</v>
          </cell>
          <cell r="J114" t="str">
            <v>PH200</v>
          </cell>
        </row>
        <row r="115">
          <cell r="A115" t="str">
            <v>PH2031</v>
          </cell>
          <cell r="B115" t="str">
            <v xml:space="preserve">PERFORMANCE &amp; STANDARDS </v>
          </cell>
          <cell r="C115" t="str">
            <v>PROFESSIONAL DEVELOPMENT &amp; EDU TEAM</v>
          </cell>
          <cell r="D115" t="str">
            <v>Payroll and Non-payroll</v>
          </cell>
          <cell r="E115" t="str">
            <v>Ed Grassetti</v>
          </cell>
          <cell r="F115" t="str">
            <v>338-8109</v>
          </cell>
          <cell r="G115" t="str">
            <v>Maureen Cava</v>
          </cell>
          <cell r="H115" t="str">
            <v>Active</v>
          </cell>
          <cell r="I115" t="str">
            <v>PH-SG-900</v>
          </cell>
          <cell r="J115" t="str">
            <v>PH900</v>
          </cell>
          <cell r="K115" t="str">
            <v>PH900-10</v>
          </cell>
        </row>
        <row r="116">
          <cell r="A116" t="str">
            <v>PH2032</v>
          </cell>
          <cell r="B116" t="str">
            <v xml:space="preserve">HEALTHY PUBLIC POLICY </v>
          </cell>
          <cell r="C116" t="str">
            <v>** INACTIVE **</v>
          </cell>
          <cell r="D116" t="str">
            <v>Payroll and Non-payroll</v>
          </cell>
          <cell r="E116" t="str">
            <v>Ed Grassetti</v>
          </cell>
          <cell r="F116" t="str">
            <v>338-8109</v>
          </cell>
          <cell r="H116" t="str">
            <v>InActive</v>
          </cell>
          <cell r="I116" t="str">
            <v>PH-PF-200</v>
          </cell>
          <cell r="J116" t="str">
            <v>PH200</v>
          </cell>
        </row>
        <row r="117">
          <cell r="A117" t="str">
            <v>PH2041</v>
          </cell>
          <cell r="B117" t="str">
            <v xml:space="preserve">HEALTHY PUBLIC POLICY </v>
          </cell>
          <cell r="C117" t="str">
            <v>HEALTH PLANNING</v>
          </cell>
          <cell r="D117" t="str">
            <v>Payroll and Non-payroll</v>
          </cell>
          <cell r="E117" t="str">
            <v>Ed Grassetti</v>
          </cell>
          <cell r="F117" t="str">
            <v>338-8109</v>
          </cell>
          <cell r="H117" t="str">
            <v>InActive</v>
          </cell>
          <cell r="I117" t="str">
            <v>PH-SG-200</v>
          </cell>
          <cell r="J117" t="str">
            <v>PH200</v>
          </cell>
        </row>
        <row r="118">
          <cell r="A118" t="str">
            <v>PH2051</v>
          </cell>
          <cell r="B118" t="str">
            <v xml:space="preserve">HEALTHY PUBLIC POLICY </v>
          </cell>
          <cell r="C118" t="str">
            <v>HEALTH PROMOTION - HEALTHY LIFESTYLES</v>
          </cell>
          <cell r="D118" t="str">
            <v>Payroll and Non-payroll</v>
          </cell>
          <cell r="E118" t="str">
            <v>Ed Grassetti</v>
          </cell>
          <cell r="F118" t="str">
            <v>338-8109</v>
          </cell>
          <cell r="G118" t="str">
            <v>Connie Uetrecht</v>
          </cell>
          <cell r="H118" t="str">
            <v>InActive</v>
          </cell>
          <cell r="I118" t="str">
            <v>PH-SG-200</v>
          </cell>
          <cell r="J118" t="str">
            <v>PH200</v>
          </cell>
        </row>
        <row r="119">
          <cell r="A119" t="str">
            <v>PH2052</v>
          </cell>
          <cell r="B119" t="str">
            <v xml:space="preserve">HEALTHY PUBLIC POLICY </v>
          </cell>
          <cell r="C119" t="str">
            <v>** INACTIVE ** FORMER PHRED</v>
          </cell>
          <cell r="D119" t="str">
            <v>Payroll and Non-payroll</v>
          </cell>
          <cell r="E119" t="str">
            <v>Ed Grassetti</v>
          </cell>
          <cell r="F119" t="str">
            <v>338-8109</v>
          </cell>
          <cell r="H119" t="str">
            <v>InActive</v>
          </cell>
          <cell r="I119" t="str">
            <v>PH-PF-200</v>
          </cell>
          <cell r="J119" t="str">
            <v>PH200</v>
          </cell>
        </row>
        <row r="120">
          <cell r="A120" t="str">
            <v>PH2061</v>
          </cell>
          <cell r="B120" t="str">
            <v xml:space="preserve">HEALTHY PUBLIC POLICY </v>
          </cell>
          <cell r="C120" t="str">
            <v xml:space="preserve">** INACTIVE ** HEALTH PROMOTION -SEXUAL H, </v>
          </cell>
          <cell r="D120" t="str">
            <v>Payroll and Non-payroll</v>
          </cell>
          <cell r="E120" t="str">
            <v>Ed Grassetti</v>
          </cell>
          <cell r="F120" t="str">
            <v>338-8109</v>
          </cell>
          <cell r="H120" t="str">
            <v>InActive</v>
          </cell>
          <cell r="I120" t="str">
            <v>PH-PF-200</v>
          </cell>
          <cell r="J120" t="str">
            <v>PH200</v>
          </cell>
        </row>
        <row r="121">
          <cell r="A121" t="str">
            <v>PH2062</v>
          </cell>
          <cell r="B121" t="str">
            <v xml:space="preserve">HEALTHY PUBLIC POLICY </v>
          </cell>
          <cell r="C121" t="str">
            <v>** INACTIVE ** FORMER PHRED</v>
          </cell>
          <cell r="D121" t="str">
            <v>Payroll and Non-payroll</v>
          </cell>
          <cell r="E121" t="str">
            <v>Ed Grassetti</v>
          </cell>
          <cell r="F121" t="str">
            <v>338-8109</v>
          </cell>
          <cell r="H121" t="str">
            <v>InActive</v>
          </cell>
          <cell r="I121" t="str">
            <v>PH-PF-200</v>
          </cell>
          <cell r="J121" t="str">
            <v>PH200</v>
          </cell>
        </row>
        <row r="122">
          <cell r="A122" t="str">
            <v>PH2063</v>
          </cell>
          <cell r="B122" t="str">
            <v xml:space="preserve">HEALTHY PUBLIC POLICY </v>
          </cell>
          <cell r="C122" t="str">
            <v>IMMIGRANT WOMEN'S HEALTH CENTRE</v>
          </cell>
          <cell r="D122" t="str">
            <v>Corporate Account</v>
          </cell>
          <cell r="E122" t="str">
            <v>Ed Grassetti</v>
          </cell>
          <cell r="F122" t="str">
            <v>338-8109</v>
          </cell>
          <cell r="G122" t="str">
            <v>Jann Houston</v>
          </cell>
          <cell r="H122" t="str">
            <v>InActive</v>
          </cell>
          <cell r="I122" t="str">
            <v>PH-SG-200</v>
          </cell>
          <cell r="J122" t="str">
            <v>PH200</v>
          </cell>
        </row>
        <row r="123">
          <cell r="A123" t="str">
            <v>PH2064</v>
          </cell>
          <cell r="B123" t="str">
            <v>HEALTHY LIVING - CHRONIC DISEASE PREVENTION</v>
          </cell>
          <cell r="C123" t="str">
            <v>PLANNED PARENTHOOD OF TORONTO</v>
          </cell>
          <cell r="D123" t="str">
            <v>Corporate Account</v>
          </cell>
          <cell r="E123" t="str">
            <v>Teresa Slojewski</v>
          </cell>
          <cell r="F123" t="str">
            <v>338-8114</v>
          </cell>
          <cell r="G123" t="str">
            <v>Barbara Macpherson</v>
          </cell>
          <cell r="H123" t="str">
            <v>InActive</v>
          </cell>
          <cell r="I123" t="str">
            <v>PH-SG-601</v>
          </cell>
          <cell r="J123" t="str">
            <v>PH610</v>
          </cell>
        </row>
        <row r="124">
          <cell r="A124" t="str">
            <v>PH2065</v>
          </cell>
          <cell r="B124" t="str">
            <v>HEALTHY LIVING - HEALTHY COMMUNITIES</v>
          </cell>
          <cell r="C124" t="str">
            <v>AIDS COMMITTEE OF TORONTO</v>
          </cell>
          <cell r="D124" t="str">
            <v>Corporate Account</v>
          </cell>
          <cell r="E124" t="str">
            <v>Teresa Slojewski</v>
          </cell>
          <cell r="F124" t="str">
            <v>338-8114</v>
          </cell>
          <cell r="G124" t="str">
            <v>Barbara Macpherson</v>
          </cell>
          <cell r="H124" t="str">
            <v>Active</v>
          </cell>
          <cell r="I124" t="str">
            <v>PH-SG-602</v>
          </cell>
          <cell r="J124" t="str">
            <v>PH620</v>
          </cell>
          <cell r="K124" t="str">
            <v>PH620-10</v>
          </cell>
        </row>
        <row r="125">
          <cell r="A125" t="str">
            <v>PH2066</v>
          </cell>
          <cell r="B125" t="str">
            <v xml:space="preserve">HEALTHY PUBLIC POLICY </v>
          </cell>
          <cell r="C125" t="str">
            <v>YOUTHLINK</v>
          </cell>
          <cell r="D125" t="str">
            <v>Corporate Account</v>
          </cell>
          <cell r="E125" t="str">
            <v>Ed Grassetti</v>
          </cell>
          <cell r="F125" t="str">
            <v>338-8109</v>
          </cell>
          <cell r="G125" t="str">
            <v>Barbara Macpherson</v>
          </cell>
          <cell r="H125" t="str">
            <v>InActive</v>
          </cell>
          <cell r="I125" t="str">
            <v>PH-SG-200</v>
          </cell>
          <cell r="J125" t="str">
            <v>PH200</v>
          </cell>
        </row>
        <row r="126">
          <cell r="A126" t="str">
            <v>PH2067</v>
          </cell>
          <cell r="B126" t="str">
            <v>HEALTHY LIVING - HEALTHY COMMUNITIES</v>
          </cell>
          <cell r="C126" t="str">
            <v>SIECCAN</v>
          </cell>
          <cell r="D126" t="str">
            <v>Non-payroll Only</v>
          </cell>
          <cell r="E126" t="str">
            <v>Teresa Slojewski</v>
          </cell>
          <cell r="F126" t="str">
            <v>338-8114</v>
          </cell>
          <cell r="G126" t="str">
            <v>Barbara Macpherson</v>
          </cell>
          <cell r="H126" t="str">
            <v>Active</v>
          </cell>
          <cell r="I126" t="str">
            <v>PH-PF-602</v>
          </cell>
          <cell r="J126" t="str">
            <v>PH620</v>
          </cell>
          <cell r="K126" t="str">
            <v>PH620-10</v>
          </cell>
        </row>
        <row r="127">
          <cell r="A127" t="str">
            <v>PH2071</v>
          </cell>
          <cell r="B127" t="str">
            <v xml:space="preserve">HEALTHY PUBLIC POLICY </v>
          </cell>
          <cell r="C127" t="str">
            <v>HEALTHY PUBLIC POLICY TEAM 1</v>
          </cell>
          <cell r="D127" t="str">
            <v>Payroll and Non-payroll</v>
          </cell>
          <cell r="E127" t="str">
            <v>Ed Grassetti</v>
          </cell>
          <cell r="F127" t="str">
            <v>338-8109</v>
          </cell>
          <cell r="G127" t="str">
            <v>Shawn Chirrey</v>
          </cell>
          <cell r="H127" t="str">
            <v>Active</v>
          </cell>
          <cell r="I127" t="str">
            <v>PH-SG-200</v>
          </cell>
          <cell r="J127" t="str">
            <v>PH200</v>
          </cell>
          <cell r="K127" t="str">
            <v>PH200-10</v>
          </cell>
        </row>
        <row r="128">
          <cell r="A128" t="str">
            <v>PH2072</v>
          </cell>
          <cell r="B128" t="str">
            <v xml:space="preserve">HEALTHY PUBLIC POLICY </v>
          </cell>
          <cell r="C128" t="str">
            <v>** INACTIVE **</v>
          </cell>
          <cell r="D128" t="str">
            <v>Payroll and Non-payroll</v>
          </cell>
          <cell r="E128" t="str">
            <v>Ed Grassetti</v>
          </cell>
          <cell r="F128" t="str">
            <v>338-8109</v>
          </cell>
          <cell r="H128" t="str">
            <v>InActive</v>
          </cell>
          <cell r="I128" t="str">
            <v>PH-PF-200</v>
          </cell>
          <cell r="J128" t="str">
            <v>PH200</v>
          </cell>
        </row>
        <row r="129">
          <cell r="A129" t="str">
            <v>PH2081</v>
          </cell>
          <cell r="B129" t="str">
            <v xml:space="preserve">PERFORMANCE &amp; STANDARDS </v>
          </cell>
          <cell r="C129" t="str">
            <v>HEALTH COMMUNICATION</v>
          </cell>
          <cell r="D129" t="str">
            <v>Payroll and Non-payroll</v>
          </cell>
          <cell r="E129" t="str">
            <v>Ed Grassetti</v>
          </cell>
          <cell r="F129" t="str">
            <v>338-8109</v>
          </cell>
          <cell r="G129" t="str">
            <v>Rick Travaglini</v>
          </cell>
          <cell r="H129" t="str">
            <v>Active</v>
          </cell>
          <cell r="I129" t="str">
            <v>PH-SG-900</v>
          </cell>
          <cell r="J129" t="str">
            <v>PH900</v>
          </cell>
          <cell r="K129" t="str">
            <v>PH900-10</v>
          </cell>
        </row>
        <row r="130">
          <cell r="A130" t="str">
            <v>PH2082</v>
          </cell>
          <cell r="B130" t="str">
            <v xml:space="preserve">HEALTHY PUBLIC POLICY </v>
          </cell>
          <cell r="C130" t="str">
            <v>HPP - CORPORATE CHARGES</v>
          </cell>
          <cell r="D130" t="str">
            <v>Corporate Account</v>
          </cell>
          <cell r="E130" t="str">
            <v>Ed Grassetti</v>
          </cell>
          <cell r="F130" t="str">
            <v>338-8109</v>
          </cell>
          <cell r="G130" t="str">
            <v>Riyaz Kachra</v>
          </cell>
          <cell r="H130" t="str">
            <v>Active</v>
          </cell>
          <cell r="I130" t="str">
            <v>PH-SG-200</v>
          </cell>
          <cell r="J130" t="str">
            <v>PH200</v>
          </cell>
          <cell r="K130" t="str">
            <v>PH200-10</v>
          </cell>
        </row>
        <row r="131">
          <cell r="A131" t="str">
            <v>PH2083</v>
          </cell>
          <cell r="B131" t="str">
            <v xml:space="preserve">HEALTHY PUBLIC POLICY </v>
          </cell>
          <cell r="C131" t="str">
            <v>CYAC - VISION &amp; HEARING</v>
          </cell>
          <cell r="D131" t="str">
            <v>Payroll and Non-payroll</v>
          </cell>
          <cell r="E131" t="str">
            <v>Ed Grassetti</v>
          </cell>
          <cell r="F131" t="str">
            <v>338-8109</v>
          </cell>
          <cell r="G131" t="str">
            <v>Jan Fordham</v>
          </cell>
          <cell r="H131" t="str">
            <v>InActive</v>
          </cell>
          <cell r="I131" t="str">
            <v>PH-SG-200</v>
          </cell>
          <cell r="J131" t="str">
            <v>PH200</v>
          </cell>
        </row>
        <row r="132">
          <cell r="A132" t="str">
            <v>PH2084</v>
          </cell>
          <cell r="B132" t="str">
            <v xml:space="preserve">HEALTHY PUBLIC POLICY </v>
          </cell>
          <cell r="C132" t="str">
            <v>HEALTH PROM. - ENVIR. PROTECTION - GRANTS</v>
          </cell>
          <cell r="D132" t="str">
            <v>Non-payroll Only</v>
          </cell>
          <cell r="E132" t="str">
            <v>Ed Grassetti</v>
          </cell>
          <cell r="F132" t="str">
            <v>338-8109</v>
          </cell>
          <cell r="G132" t="str">
            <v>Shawn Chirrey</v>
          </cell>
          <cell r="H132" t="str">
            <v>Active</v>
          </cell>
          <cell r="I132" t="str">
            <v>PH-OG-200</v>
          </cell>
          <cell r="J132" t="str">
            <v>PH200</v>
          </cell>
          <cell r="K132" t="str">
            <v>PH200-10</v>
          </cell>
        </row>
        <row r="133">
          <cell r="A133" t="str">
            <v>PH2085</v>
          </cell>
          <cell r="B133" t="str">
            <v xml:space="preserve">HEALTHY PUBLIC POLICY </v>
          </cell>
          <cell r="C133" t="str">
            <v>CYAC - PHYSICAL FITNESS DEVELOPMENT</v>
          </cell>
          <cell r="D133" t="str">
            <v>Payroll and Non-payroll</v>
          </cell>
          <cell r="E133" t="str">
            <v>Ed Grassetti</v>
          </cell>
          <cell r="F133" t="str">
            <v>338-8109</v>
          </cell>
          <cell r="G133" t="str">
            <v>Connie Uetrecht</v>
          </cell>
          <cell r="H133" t="str">
            <v>InActive</v>
          </cell>
          <cell r="I133" t="str">
            <v>PH-SG-200</v>
          </cell>
          <cell r="J133" t="str">
            <v>PH200</v>
          </cell>
        </row>
        <row r="134">
          <cell r="A134" t="str">
            <v>PH2086</v>
          </cell>
          <cell r="B134" t="str">
            <v xml:space="preserve">HEALTHY PUBLIC POLICY </v>
          </cell>
          <cell r="C134" t="str">
            <v>HEALTH PROMOTION - FAMILY HEALTH</v>
          </cell>
          <cell r="D134" t="str">
            <v>Payroll and Non-payroll</v>
          </cell>
          <cell r="E134" t="str">
            <v>Ed Grassetti</v>
          </cell>
          <cell r="F134" t="str">
            <v>338-8109</v>
          </cell>
          <cell r="G134" t="str">
            <v>Jan Fordham</v>
          </cell>
          <cell r="H134" t="str">
            <v>InActive</v>
          </cell>
          <cell r="I134" t="str">
            <v>PH-SG-200</v>
          </cell>
          <cell r="J134" t="str">
            <v>PH200</v>
          </cell>
        </row>
        <row r="135">
          <cell r="A135" t="str">
            <v>PH2087</v>
          </cell>
          <cell r="B135" t="str">
            <v xml:space="preserve">HEALTHY PUBLIC POLICY </v>
          </cell>
          <cell r="C135" t="str">
            <v>HEALTHY PUBLIC POLICY TEAM 2</v>
          </cell>
          <cell r="D135" t="str">
            <v>Payroll and Non-payroll</v>
          </cell>
          <cell r="E135" t="str">
            <v>Ed Grassetti</v>
          </cell>
          <cell r="F135" t="str">
            <v>338-8109</v>
          </cell>
          <cell r="G135" t="str">
            <v>Jan Fordham</v>
          </cell>
          <cell r="H135" t="str">
            <v>Active</v>
          </cell>
          <cell r="I135" t="str">
            <v>PH-SG-200</v>
          </cell>
          <cell r="J135" t="str">
            <v>PH200</v>
          </cell>
          <cell r="K135" t="str">
            <v>PH200-10</v>
          </cell>
        </row>
        <row r="136">
          <cell r="A136" t="str">
            <v>PH2088</v>
          </cell>
          <cell r="B136" t="str">
            <v xml:space="preserve">PERFORMANCE &amp; STANDARDS </v>
          </cell>
          <cell r="C136" t="str">
            <v>PUBLIC HEALTH LIBRARIES</v>
          </cell>
          <cell r="D136" t="str">
            <v>Payroll and Non-payroll</v>
          </cell>
          <cell r="E136" t="str">
            <v>Ed Grassetti</v>
          </cell>
          <cell r="F136" t="str">
            <v>338-8109</v>
          </cell>
          <cell r="G136" t="str">
            <v>Bruce Gardham/Maureen Cava</v>
          </cell>
          <cell r="H136" t="str">
            <v>Active</v>
          </cell>
          <cell r="I136" t="str">
            <v>PH-SG-900</v>
          </cell>
          <cell r="J136" t="str">
            <v>PH900</v>
          </cell>
          <cell r="K136" t="str">
            <v>PH900-10</v>
          </cell>
        </row>
        <row r="137">
          <cell r="A137" t="str">
            <v>PH2089</v>
          </cell>
          <cell r="B137" t="str">
            <v xml:space="preserve">HEALTHY PUBLIC POLICY </v>
          </cell>
          <cell r="C137" t="str">
            <v>ENVIRONMENTAL STUDIES</v>
          </cell>
          <cell r="D137" t="str">
            <v>Non-payroll Only</v>
          </cell>
          <cell r="E137" t="str">
            <v>Ed Grassetti</v>
          </cell>
          <cell r="F137" t="str">
            <v>338-8109</v>
          </cell>
          <cell r="G137" t="str">
            <v>Monica Campbell</v>
          </cell>
          <cell r="H137" t="str">
            <v>InActive</v>
          </cell>
          <cell r="I137" t="str">
            <v>PH-OG-200</v>
          </cell>
          <cell r="J137" t="str">
            <v>PH200</v>
          </cell>
        </row>
        <row r="138">
          <cell r="A138" t="str">
            <v>PH2090</v>
          </cell>
          <cell r="B138" t="str">
            <v xml:space="preserve">HEALTHY PUBLIC POLICY </v>
          </cell>
          <cell r="C138" t="str">
            <v>20/20: THE WAY TO CLEAN AIR</v>
          </cell>
          <cell r="D138" t="str">
            <v>Non-payroll Only</v>
          </cell>
          <cell r="E138" t="str">
            <v>Ed Grassetti</v>
          </cell>
          <cell r="F138" t="str">
            <v>338-8109</v>
          </cell>
          <cell r="G138" t="str">
            <v>Shawn Chirrey</v>
          </cell>
          <cell r="H138" t="str">
            <v>Active</v>
          </cell>
          <cell r="I138" t="str">
            <v>PH-OG-200</v>
          </cell>
          <cell r="J138" t="str">
            <v>PH200</v>
          </cell>
          <cell r="K138" t="str">
            <v>PH200-10</v>
          </cell>
        </row>
        <row r="139">
          <cell r="A139" t="str">
            <v>PH2091</v>
          </cell>
          <cell r="B139" t="str">
            <v xml:space="preserve">HEALTHY PUBLIC POLICY </v>
          </cell>
          <cell r="C139" t="str">
            <v>SMOG - HEAT RESEARCH</v>
          </cell>
          <cell r="D139" t="str">
            <v>Non-payroll Only</v>
          </cell>
          <cell r="E139" t="str">
            <v>Ed Grassetti</v>
          </cell>
          <cell r="F139" t="str">
            <v>338-8109</v>
          </cell>
          <cell r="G139" t="str">
            <v>Monica Campbell</v>
          </cell>
          <cell r="H139" t="str">
            <v>InActive</v>
          </cell>
          <cell r="I139" t="str">
            <v>PH-OG-200</v>
          </cell>
          <cell r="J139" t="str">
            <v>PH200</v>
          </cell>
        </row>
        <row r="140">
          <cell r="A140" t="str">
            <v>PH2092</v>
          </cell>
          <cell r="B140" t="str">
            <v xml:space="preserve">HEALTHY PUBLIC POLICY </v>
          </cell>
          <cell r="C140" t="str">
            <v>DRUG PREVENTION GRANT</v>
          </cell>
          <cell r="D140" t="str">
            <v>Non-payroll Only</v>
          </cell>
          <cell r="E140" t="str">
            <v>Ed Grassetti</v>
          </cell>
          <cell r="F140" t="str">
            <v>338-8109</v>
          </cell>
          <cell r="G140" t="str">
            <v>Connie Uetrecht</v>
          </cell>
          <cell r="H140" t="str">
            <v>InActive</v>
          </cell>
          <cell r="I140" t="str">
            <v>PH-OG-200</v>
          </cell>
          <cell r="J140" t="str">
            <v>PH200</v>
          </cell>
        </row>
        <row r="141">
          <cell r="A141" t="str">
            <v>PH2093</v>
          </cell>
          <cell r="B141" t="str">
            <v xml:space="preserve">HEALTHY PUBLIC POLICY </v>
          </cell>
          <cell r="C141" t="str">
            <v>PROJECT ON PATH TO EXCELLENT PRACTICE</v>
          </cell>
          <cell r="D141" t="str">
            <v>Payroll and Non-payroll</v>
          </cell>
          <cell r="E141" t="str">
            <v>Ed Grassetti</v>
          </cell>
          <cell r="F141" t="str">
            <v>338-8109</v>
          </cell>
          <cell r="G141" t="str">
            <v>Maureen Cava/Maria Herrera</v>
          </cell>
          <cell r="H141" t="str">
            <v>InActive</v>
          </cell>
          <cell r="I141" t="str">
            <v>PH-OG-200</v>
          </cell>
          <cell r="J141" t="str">
            <v>PH200</v>
          </cell>
        </row>
        <row r="142">
          <cell r="A142" t="str">
            <v>PH2094</v>
          </cell>
          <cell r="B142" t="str">
            <v xml:space="preserve">HEALTHY PUBLIC POLICY </v>
          </cell>
          <cell r="C142" t="str">
            <v>PESTICIDE EDUCATION</v>
          </cell>
          <cell r="D142" t="str">
            <v>Non-payroll Only</v>
          </cell>
          <cell r="E142" t="str">
            <v>Ed Grassetti</v>
          </cell>
          <cell r="F142" t="str">
            <v>338-8109</v>
          </cell>
          <cell r="G142" t="str">
            <v>Carol Mee</v>
          </cell>
          <cell r="H142" t="str">
            <v>InActive</v>
          </cell>
          <cell r="I142" t="str">
            <v>PH-SG-200</v>
          </cell>
          <cell r="J142" t="str">
            <v>PH200</v>
          </cell>
          <cell r="K142" t="str">
            <v>PH200-10</v>
          </cell>
        </row>
        <row r="143">
          <cell r="A143" t="str">
            <v>PH2095</v>
          </cell>
          <cell r="B143" t="str">
            <v xml:space="preserve">HEALTHY PUBLIC POLICY </v>
          </cell>
          <cell r="C143" t="str">
            <v>HEALTHY FAMILIES &amp; COMMUNITIES</v>
          </cell>
          <cell r="D143" t="str">
            <v>Payroll and Non-payroll</v>
          </cell>
          <cell r="E143" t="str">
            <v>Ed Grassetti</v>
          </cell>
          <cell r="F143" t="str">
            <v>338-8109</v>
          </cell>
          <cell r="G143" t="str">
            <v>Jan Fordham</v>
          </cell>
          <cell r="H143" t="str">
            <v>Active</v>
          </cell>
          <cell r="I143" t="str">
            <v>PH-SG-200</v>
          </cell>
          <cell r="J143" t="str">
            <v>PH200</v>
          </cell>
          <cell r="K143" t="str">
            <v>PH200-10</v>
          </cell>
        </row>
        <row r="144">
          <cell r="A144" t="str">
            <v>PH2096</v>
          </cell>
          <cell r="B144" t="str">
            <v xml:space="preserve">PERFORMANCE &amp; STANDARDS </v>
          </cell>
          <cell r="C144" t="str">
            <v>SURVEILLANCE &amp; EPIDEMIOLOGY TEAM</v>
          </cell>
          <cell r="D144" t="str">
            <v>Payroll and Non-payroll</v>
          </cell>
          <cell r="E144" t="str">
            <v>Ed Grassetti</v>
          </cell>
          <cell r="F144" t="str">
            <v>338-8109</v>
          </cell>
          <cell r="G144" t="str">
            <v>Paul Fleiszer</v>
          </cell>
          <cell r="H144" t="str">
            <v>Active</v>
          </cell>
          <cell r="I144" t="str">
            <v>PH-SG-900</v>
          </cell>
          <cell r="J144" t="str">
            <v>PH900</v>
          </cell>
          <cell r="K144" t="str">
            <v>PH900-10</v>
          </cell>
        </row>
        <row r="145">
          <cell r="A145" t="str">
            <v>PH2097</v>
          </cell>
          <cell r="B145" t="str">
            <v xml:space="preserve">PERFORMANCE &amp; STANDARDS </v>
          </cell>
          <cell r="C145" t="str">
            <v>HEALTHY LIVING &amp; DISEASE PREVENTION</v>
          </cell>
          <cell r="D145" t="str">
            <v>Payroll and Non-payroll</v>
          </cell>
          <cell r="E145" t="str">
            <v>Ed Grassetti</v>
          </cell>
          <cell r="F145" t="str">
            <v>338-8109</v>
          </cell>
          <cell r="G145" t="str">
            <v>Karen Beckermann</v>
          </cell>
          <cell r="H145" t="str">
            <v>InActive</v>
          </cell>
          <cell r="I145" t="str">
            <v>PH-SG-900</v>
          </cell>
          <cell r="J145" t="str">
            <v>PH900</v>
          </cell>
          <cell r="K145" t="str">
            <v>PH900-10</v>
          </cell>
        </row>
        <row r="146">
          <cell r="A146" t="str">
            <v>PH2098</v>
          </cell>
          <cell r="B146" t="str">
            <v xml:space="preserve">HEALTHY PUBLIC POLICY </v>
          </cell>
          <cell r="C146" t="str">
            <v>20/20 THE WAY TO CLEAN AIR - ETR PILOT</v>
          </cell>
          <cell r="D146" t="str">
            <v>Payroll and Non-payroll</v>
          </cell>
          <cell r="E146" t="str">
            <v>Ed Grassetti</v>
          </cell>
          <cell r="F146" t="str">
            <v>338-8109</v>
          </cell>
          <cell r="G146" t="str">
            <v>Carol Mee</v>
          </cell>
          <cell r="H146" t="str">
            <v>InActive</v>
          </cell>
          <cell r="I146" t="str">
            <v>PH-OG-200</v>
          </cell>
          <cell r="J146" t="str">
            <v>PH200</v>
          </cell>
        </row>
        <row r="147">
          <cell r="A147" t="str">
            <v>PH2099</v>
          </cell>
          <cell r="B147" t="str">
            <v xml:space="preserve">HEALTHY PUBLIC POLICY </v>
          </cell>
          <cell r="C147" t="str">
            <v>20/20 THE WAY TO CLEAN AIR-MINISTRY OF THE ENVIR</v>
          </cell>
          <cell r="D147" t="str">
            <v>Non-payroll Only</v>
          </cell>
          <cell r="E147" t="str">
            <v>Ed Grassetti</v>
          </cell>
          <cell r="F147" t="str">
            <v>338-8109</v>
          </cell>
          <cell r="G147" t="str">
            <v>Shawn Chirrey</v>
          </cell>
          <cell r="H147" t="str">
            <v>Active</v>
          </cell>
          <cell r="I147" t="str">
            <v>PH-OG-200</v>
          </cell>
          <cell r="J147" t="str">
            <v>PH200</v>
          </cell>
          <cell r="K147" t="str">
            <v>PH200-10</v>
          </cell>
        </row>
        <row r="148">
          <cell r="A148" t="str">
            <v>PH2100</v>
          </cell>
          <cell r="B148" t="str">
            <v xml:space="preserve">HEALTHY PUBLIC POLICY </v>
          </cell>
          <cell r="C148" t="str">
            <v>AIR QUALITY HEALTH INDEX</v>
          </cell>
          <cell r="D148" t="str">
            <v>Non-payroll Only</v>
          </cell>
          <cell r="E148" t="str">
            <v>Ed Grassetti</v>
          </cell>
          <cell r="F148" t="str">
            <v>338-8109</v>
          </cell>
          <cell r="G148" t="str">
            <v>Shawn Chirrey</v>
          </cell>
          <cell r="H148" t="str">
            <v>Active</v>
          </cell>
          <cell r="I148" t="str">
            <v>PH-OG-200</v>
          </cell>
          <cell r="J148" t="str">
            <v>PH200</v>
          </cell>
          <cell r="K148" t="str">
            <v>PH200-10</v>
          </cell>
        </row>
        <row r="149">
          <cell r="A149" t="str">
            <v>PH2101</v>
          </cell>
          <cell r="B149" t="str">
            <v xml:space="preserve">HEALTHY PUBLIC POLICY </v>
          </cell>
          <cell r="C149" t="str">
            <v>TORONO CANCER PREVENTION COALITION</v>
          </cell>
          <cell r="D149" t="str">
            <v>Non-payroll Only</v>
          </cell>
          <cell r="E149" t="str">
            <v>Ed Grassetti</v>
          </cell>
          <cell r="F149" t="str">
            <v>338-8109</v>
          </cell>
          <cell r="G149" t="str">
            <v>Jan Fordham</v>
          </cell>
          <cell r="H149" t="str">
            <v>Active</v>
          </cell>
          <cell r="I149" t="str">
            <v>PH-OG-200</v>
          </cell>
          <cell r="J149" t="str">
            <v>PH200</v>
          </cell>
          <cell r="K149" t="str">
            <v>PH200-10</v>
          </cell>
        </row>
        <row r="150">
          <cell r="A150" t="str">
            <v>PH2102</v>
          </cell>
          <cell r="B150" t="str">
            <v xml:space="preserve">PERFORMANCE &amp; STANDARDS </v>
          </cell>
          <cell r="C150" t="str">
            <v>NURSING LEADERSHIP</v>
          </cell>
          <cell r="D150" t="str">
            <v>Non-payroll Only</v>
          </cell>
          <cell r="E150" t="str">
            <v>Ed Grassetti</v>
          </cell>
          <cell r="F150" t="str">
            <v>338-8109</v>
          </cell>
          <cell r="G150" t="str">
            <v>Maureen Cava</v>
          </cell>
          <cell r="H150" t="str">
            <v>Active</v>
          </cell>
          <cell r="I150" t="str">
            <v>PH-OG-900</v>
          </cell>
          <cell r="J150" t="str">
            <v>PH900</v>
          </cell>
          <cell r="K150" t="str">
            <v>PH900-10</v>
          </cell>
        </row>
        <row r="151">
          <cell r="A151" t="str">
            <v>PH2103</v>
          </cell>
          <cell r="B151" t="str">
            <v xml:space="preserve">HEALTHY PUBLIC POLICY </v>
          </cell>
          <cell r="C151" t="str">
            <v>ENVIRONMENTAL REPORTING DISCLOSURE &amp; INNOVA</v>
          </cell>
          <cell r="D151" t="str">
            <v>Payroll Only</v>
          </cell>
          <cell r="E151" t="str">
            <v>Ed Grassetti</v>
          </cell>
          <cell r="F151" t="str">
            <v>338-8109</v>
          </cell>
          <cell r="G151" t="str">
            <v>Shawn Chirrey</v>
          </cell>
          <cell r="H151" t="str">
            <v>Active</v>
          </cell>
          <cell r="I151" t="str">
            <v>PH-OG-200</v>
          </cell>
          <cell r="J151" t="str">
            <v>PH200</v>
          </cell>
          <cell r="K151" t="str">
            <v>PH200-10</v>
          </cell>
        </row>
        <row r="152">
          <cell r="A152" t="str">
            <v>PH2104</v>
          </cell>
          <cell r="B152" t="str">
            <v xml:space="preserve">HEALTHY PUBLIC POLICY </v>
          </cell>
          <cell r="C152" t="str">
            <v>HEAT VLUNERABILITY ASSESSMENT</v>
          </cell>
          <cell r="E152" t="str">
            <v>Ed Grassetti</v>
          </cell>
          <cell r="F152" t="str">
            <v>338-8109</v>
          </cell>
          <cell r="H152" t="str">
            <v>NEW</v>
          </cell>
          <cell r="I152" t="str">
            <v>PH-OG-200</v>
          </cell>
          <cell r="J152" t="str">
            <v>PH200</v>
          </cell>
          <cell r="K152" t="str">
            <v>PH200-10</v>
          </cell>
        </row>
        <row r="153">
          <cell r="A153" t="str">
            <v>PH2105</v>
          </cell>
          <cell r="B153" t="str">
            <v xml:space="preserve">HEALTHY PUBLIC POLICY </v>
          </cell>
          <cell r="C153" t="str">
            <v>CHEM TRAC-ENVIRONMENTAL REP AND DISCLOSURE</v>
          </cell>
          <cell r="D153" t="str">
            <v>Payroll and Non-payroll</v>
          </cell>
          <cell r="E153" t="str">
            <v>Ed Grassetti</v>
          </cell>
          <cell r="F153" t="str">
            <v>338-8109</v>
          </cell>
          <cell r="G153" t="str">
            <v>Shawn Chirrey</v>
          </cell>
          <cell r="H153" t="str">
            <v>Active</v>
          </cell>
          <cell r="I153" t="str">
            <v>PH-SG-200</v>
          </cell>
          <cell r="J153" t="str">
            <v>PH200</v>
          </cell>
          <cell r="K153" t="str">
            <v>PH200-10</v>
          </cell>
        </row>
        <row r="154">
          <cell r="A154" t="str">
            <v>PH2106</v>
          </cell>
          <cell r="B154" t="str">
            <v xml:space="preserve">HEALTHY PUBLIC POLICY </v>
          </cell>
          <cell r="C154" t="str">
            <v>BUILT ENVIRONMENT &amp; HEALTH</v>
          </cell>
          <cell r="D154" t="str">
            <v>Payroll and Non-payroll</v>
          </cell>
          <cell r="E154" t="str">
            <v>Ed Grassetti</v>
          </cell>
          <cell r="F154" t="str">
            <v>338-8109</v>
          </cell>
          <cell r="G154" t="str">
            <v>Shawn Chirrey</v>
          </cell>
          <cell r="H154" t="str">
            <v>Active</v>
          </cell>
          <cell r="I154" t="str">
            <v>PH-OG-200</v>
          </cell>
          <cell r="J154" t="str">
            <v>PH200</v>
          </cell>
          <cell r="K154" t="str">
            <v>PH200-10</v>
          </cell>
        </row>
        <row r="155">
          <cell r="A155" t="str">
            <v>PH2107</v>
          </cell>
          <cell r="B155" t="str">
            <v xml:space="preserve">HEALTHY PUBLIC POLICY </v>
          </cell>
          <cell r="C155" t="str">
            <v>OP IMP ENV REPT/DISCLOSURE</v>
          </cell>
          <cell r="D155" t="str">
            <v>Payroll and Non-payroll</v>
          </cell>
          <cell r="E155" t="str">
            <v>Ed Grassetti</v>
          </cell>
          <cell r="F155" t="str">
            <v>338-8109</v>
          </cell>
          <cell r="G155" t="str">
            <v>Shawn Chirrey</v>
          </cell>
          <cell r="H155" t="str">
            <v>Active</v>
          </cell>
          <cell r="I155" t="str">
            <v>PH-SG-200</v>
          </cell>
          <cell r="J155" t="str">
            <v>PH200</v>
          </cell>
          <cell r="K155" t="str">
            <v>PH200-10</v>
          </cell>
        </row>
        <row r="156">
          <cell r="A156" t="str">
            <v>PH2108</v>
          </cell>
          <cell r="B156" t="str">
            <v xml:space="preserve">HEALTHY PUBLIC POLICY </v>
          </cell>
          <cell r="C156" t="str">
            <v>CLIMATE CHANGE - ORAC</v>
          </cell>
          <cell r="D156" t="str">
            <v>Non-payroll Only</v>
          </cell>
          <cell r="E156" t="str">
            <v>Ed Grassetti</v>
          </cell>
          <cell r="F156" t="str">
            <v>338-8109</v>
          </cell>
          <cell r="G156" t="str">
            <v>Shawn Chirrey</v>
          </cell>
          <cell r="H156" t="str">
            <v>Active</v>
          </cell>
          <cell r="I156" t="str">
            <v>PH-OG-200</v>
          </cell>
          <cell r="J156" t="str">
            <v>PH200</v>
          </cell>
          <cell r="K156" t="str">
            <v>PH200-10</v>
          </cell>
        </row>
        <row r="157">
          <cell r="A157" t="str">
            <v>PH2109</v>
          </cell>
          <cell r="B157" t="str">
            <v xml:space="preserve">HEALTHY PUBLIC POLICY </v>
          </cell>
          <cell r="C157" t="str">
            <v>BUILT ENVIRONMENT - UD4H</v>
          </cell>
          <cell r="D157" t="str">
            <v>Non-payroll Only</v>
          </cell>
          <cell r="E157" t="str">
            <v>Ed Grassetti</v>
          </cell>
          <cell r="F157" t="str">
            <v>338-8109</v>
          </cell>
          <cell r="G157" t="str">
            <v>Shawn Chirrey</v>
          </cell>
          <cell r="H157" t="str">
            <v>Active</v>
          </cell>
          <cell r="I157" t="str">
            <v>PH-OG-200</v>
          </cell>
          <cell r="J157" t="str">
            <v>PH200</v>
          </cell>
          <cell r="K157" t="str">
            <v>PH200-10</v>
          </cell>
        </row>
        <row r="158">
          <cell r="A158" t="str">
            <v>PH2110</v>
          </cell>
          <cell r="B158" t="str">
            <v xml:space="preserve">HEALTHY PUBLIC POLICY </v>
          </cell>
          <cell r="C158" t="str">
            <v>HEALTH EMERGENCY SYS</v>
          </cell>
          <cell r="D158" t="str">
            <v>Payroll Only</v>
          </cell>
          <cell r="E158" t="str">
            <v>Ed Grassetti</v>
          </cell>
          <cell r="F158" t="str">
            <v>338-8109</v>
          </cell>
          <cell r="G158" t="str">
            <v>Peter Oliver</v>
          </cell>
          <cell r="H158" t="str">
            <v>Active</v>
          </cell>
          <cell r="I158" t="str">
            <v>PH-OG-200</v>
          </cell>
          <cell r="J158" t="str">
            <v>PH200</v>
          </cell>
          <cell r="K158" t="str">
            <v>PH200-10</v>
          </cell>
        </row>
        <row r="159">
          <cell r="A159" t="str">
            <v>PH2111</v>
          </cell>
          <cell r="B159" t="str">
            <v xml:space="preserve">PERFORMANCE &amp; STANDARDS </v>
          </cell>
          <cell r="C159" t="str">
            <v>BUILDING CAPACITY - UNREGULATED HEALTH WORKE</v>
          </cell>
          <cell r="D159" t="str">
            <v>Payroll and Non-payroll</v>
          </cell>
          <cell r="E159" t="str">
            <v>Ed Grassetti</v>
          </cell>
          <cell r="F159" t="str">
            <v>338-8109</v>
          </cell>
          <cell r="G159" t="str">
            <v>Maureen Cava/Heather Parker</v>
          </cell>
          <cell r="H159" t="str">
            <v>Active</v>
          </cell>
          <cell r="I159" t="str">
            <v>PH-OG-900</v>
          </cell>
          <cell r="J159" t="str">
            <v>PH900</v>
          </cell>
          <cell r="K159" t="str">
            <v>PH900-10</v>
          </cell>
        </row>
        <row r="160">
          <cell r="A160" t="str">
            <v>PH2112</v>
          </cell>
          <cell r="B160" t="str">
            <v xml:space="preserve">PERFORMANCE &amp; STANDARDS </v>
          </cell>
          <cell r="C160" t="str">
            <v>NEWCOMER HEALTH STATUS</v>
          </cell>
          <cell r="D160" t="str">
            <v>Non-payroll Only</v>
          </cell>
          <cell r="E160" t="str">
            <v>Ed Grassetti</v>
          </cell>
          <cell r="F160" t="str">
            <v>338-8109</v>
          </cell>
          <cell r="G160" t="str">
            <v>Paul Fleiszer</v>
          </cell>
          <cell r="H160" t="str">
            <v>Active</v>
          </cell>
          <cell r="I160" t="str">
            <v>PH-OG-900</v>
          </cell>
          <cell r="J160" t="str">
            <v>PH900</v>
          </cell>
          <cell r="K160" t="str">
            <v>PH900-10</v>
          </cell>
        </row>
        <row r="161">
          <cell r="A161" t="str">
            <v>PH2113</v>
          </cell>
          <cell r="B161" t="str">
            <v xml:space="preserve">PERFORMANCE &amp; STANDARDS </v>
          </cell>
          <cell r="C161" t="str">
            <v>PERFORMANCE &amp; STANDARDS CORP CHARGES</v>
          </cell>
          <cell r="D161" t="str">
            <v>Payroll and Non-payroll</v>
          </cell>
          <cell r="E161" t="str">
            <v>Ed Grassetti</v>
          </cell>
          <cell r="F161" t="str">
            <v>338-8109</v>
          </cell>
          <cell r="G161" t="str">
            <v>Riyaz Kachra</v>
          </cell>
          <cell r="H161" t="str">
            <v>Active</v>
          </cell>
          <cell r="I161" t="str">
            <v>PH-SG-900</v>
          </cell>
          <cell r="J161" t="str">
            <v>PH900</v>
          </cell>
          <cell r="K161" t="str">
            <v>PH900-10</v>
          </cell>
        </row>
        <row r="162">
          <cell r="A162" t="str">
            <v>PH2114</v>
          </cell>
          <cell r="B162" t="str">
            <v xml:space="preserve">PERFORMANCE &amp; STANDARDS </v>
          </cell>
          <cell r="C162" t="str">
            <v>PERFORMANCE &amp; STANDARDS DIRECTOR'S OFFICE</v>
          </cell>
          <cell r="D162" t="str">
            <v>Payroll and Non-payroll</v>
          </cell>
          <cell r="E162" t="str">
            <v>Ed Grassetti</v>
          </cell>
          <cell r="F162" t="str">
            <v>338-8109</v>
          </cell>
          <cell r="G162" t="str">
            <v>Debra Williams</v>
          </cell>
          <cell r="H162" t="str">
            <v>Active</v>
          </cell>
          <cell r="I162" t="str">
            <v>PH-SG-900</v>
          </cell>
          <cell r="J162" t="str">
            <v>PH900</v>
          </cell>
          <cell r="K162" t="str">
            <v>PH900-10</v>
          </cell>
        </row>
        <row r="163">
          <cell r="A163" t="str">
            <v>PH2115</v>
          </cell>
          <cell r="B163" t="str">
            <v xml:space="preserve">PERFORMANCE &amp; STANDARDS </v>
          </cell>
          <cell r="C163" t="str">
            <v>PLANNING &amp; PERFORMANCE TEAM</v>
          </cell>
          <cell r="D163" t="str">
            <v>Payroll and Non-payroll</v>
          </cell>
          <cell r="E163" t="str">
            <v>Ed Grassetti</v>
          </cell>
          <cell r="F163" t="str">
            <v>338-8109</v>
          </cell>
          <cell r="G163" t="str">
            <v>Karen Beckermann</v>
          </cell>
          <cell r="H163" t="str">
            <v>Active</v>
          </cell>
          <cell r="I163" t="str">
            <v>PH-SG-900</v>
          </cell>
          <cell r="J163" t="str">
            <v>PH900</v>
          </cell>
          <cell r="K163" t="str">
            <v>PH900-10</v>
          </cell>
        </row>
        <row r="164">
          <cell r="A164" t="str">
            <v>PH2116</v>
          </cell>
          <cell r="B164" t="str">
            <v xml:space="preserve">PERFORMANCE &amp; STANDARDS </v>
          </cell>
          <cell r="C164" t="str">
            <v>NIPISSING UNDERGRADUATE PROGRAM</v>
          </cell>
          <cell r="D164" t="str">
            <v>Payroll Only</v>
          </cell>
          <cell r="E164" t="str">
            <v>Ed Grassetti</v>
          </cell>
          <cell r="F164" t="str">
            <v>338-8109</v>
          </cell>
          <cell r="G164" t="str">
            <v>Maureen Cava</v>
          </cell>
          <cell r="H164" t="str">
            <v>Active</v>
          </cell>
          <cell r="I164" t="str">
            <v>PH-OG-900</v>
          </cell>
          <cell r="J164" t="str">
            <v>PH900</v>
          </cell>
          <cell r="K164" t="str">
            <v>PH900-10</v>
          </cell>
        </row>
        <row r="165">
          <cell r="A165" t="str">
            <v>PH2117</v>
          </cell>
          <cell r="B165" t="str">
            <v xml:space="preserve">PERFORMANCE &amp; STANDARDS </v>
          </cell>
          <cell r="C165" t="str">
            <v>NURSING QUALITY PRACTICE</v>
          </cell>
          <cell r="D165" t="str">
            <v>Payroll and Non-payroll</v>
          </cell>
          <cell r="E165" t="str">
            <v>Ed Grassetti</v>
          </cell>
          <cell r="F165" t="str">
            <v>338-8109</v>
          </cell>
          <cell r="G165" t="str">
            <v>Maureen Cava</v>
          </cell>
          <cell r="H165" t="str">
            <v>Active</v>
          </cell>
          <cell r="I165" t="str">
            <v>PH-PF-900</v>
          </cell>
          <cell r="J165" t="str">
            <v>PH900</v>
          </cell>
          <cell r="K165" t="str">
            <v>PH900-10</v>
          </cell>
        </row>
        <row r="166">
          <cell r="A166" t="str">
            <v>PH2118</v>
          </cell>
          <cell r="B166" t="str">
            <v xml:space="preserve">HEALTHY PUBLIC POLICY </v>
          </cell>
          <cell r="C166" t="str">
            <v>HEAT EMERGENCY (NRCAN)</v>
          </cell>
          <cell r="D166" t="str">
            <v>Non-payroll Only</v>
          </cell>
          <cell r="E166" t="str">
            <v>Ed Grassetti</v>
          </cell>
          <cell r="F166" t="str">
            <v>338-8109</v>
          </cell>
          <cell r="G166" t="str">
            <v>Shawn Chirrey</v>
          </cell>
          <cell r="H166" t="str">
            <v>Active</v>
          </cell>
          <cell r="I166" t="str">
            <v>PH-OG-200</v>
          </cell>
          <cell r="J166" t="str">
            <v>PH200</v>
          </cell>
          <cell r="K166" t="str">
            <v>PH200-10</v>
          </cell>
        </row>
        <row r="167">
          <cell r="A167" t="str">
            <v>PH2119</v>
          </cell>
          <cell r="B167" t="str">
            <v xml:space="preserve">PERFORMANCE &amp; STANDARDS </v>
          </cell>
          <cell r="C167" t="str">
            <v>DATAMART DATA WAREHOUSE PHASE 1</v>
          </cell>
          <cell r="D167" t="str">
            <v>Payroll Only</v>
          </cell>
          <cell r="E167" t="str">
            <v>Ed Grassetti</v>
          </cell>
          <cell r="F167" t="str">
            <v>338-8109</v>
          </cell>
          <cell r="G167" t="str">
            <v>Peter Oliver &amp; Khalid Shakoor</v>
          </cell>
          <cell r="H167" t="str">
            <v>Active</v>
          </cell>
          <cell r="I167" t="str">
            <v>PH-OG-900</v>
          </cell>
          <cell r="J167" t="str">
            <v>PH900</v>
          </cell>
          <cell r="K167" t="str">
            <v>PH900-10</v>
          </cell>
        </row>
        <row r="168">
          <cell r="A168" t="str">
            <v>PH2120</v>
          </cell>
          <cell r="B168" t="str">
            <v xml:space="preserve">HEALTHY PUBLIC POLICY </v>
          </cell>
          <cell r="C168" t="str">
            <v>TAF CHEMTRAC</v>
          </cell>
          <cell r="D168" t="str">
            <v>Non-payroll Only</v>
          </cell>
          <cell r="E168" t="str">
            <v>Ed Grassetti</v>
          </cell>
          <cell r="F168" t="str">
            <v>338-8109</v>
          </cell>
          <cell r="G168" t="str">
            <v>Shawn Chirrey</v>
          </cell>
          <cell r="H168" t="str">
            <v>Active</v>
          </cell>
          <cell r="I168" t="str">
            <v>PH-OG-200</v>
          </cell>
          <cell r="J168" t="str">
            <v>PH100</v>
          </cell>
          <cell r="K168" t="str">
            <v>PH200-10</v>
          </cell>
        </row>
        <row r="169">
          <cell r="A169" t="str">
            <v>PH300P</v>
          </cell>
          <cell r="B169" t="str">
            <v>HEALTHY FAMILIES - DIRECTOR</v>
          </cell>
          <cell r="C169" t="str">
            <v>PLANNING-FAMILY HLTH</v>
          </cell>
          <cell r="E169" t="str">
            <v>Rubin Viray</v>
          </cell>
          <cell r="F169" t="str">
            <v>338-8122</v>
          </cell>
          <cell r="H169" t="str">
            <v>NEW</v>
          </cell>
          <cell r="I169" t="str">
            <v>PH-SG-301</v>
          </cell>
          <cell r="J169" t="str">
            <v>PH300</v>
          </cell>
        </row>
        <row r="170">
          <cell r="A170" t="str">
            <v>PH3010</v>
          </cell>
          <cell r="B170" t="str">
            <v>HEALTHY LIVING - CHRONIC DISEASE PREVENTION</v>
          </cell>
          <cell r="C170" t="str">
            <v>HOLDING UNIT: HL-CHRONIC DIS PREV</v>
          </cell>
          <cell r="D170" t="str">
            <v>Corporate Account</v>
          </cell>
          <cell r="E170" t="str">
            <v>Teresa Slojewski</v>
          </cell>
          <cell r="F170" t="str">
            <v>338-8114</v>
          </cell>
          <cell r="G170" t="str">
            <v>Riyaz Kachra</v>
          </cell>
          <cell r="H170" t="str">
            <v>InActive</v>
          </cell>
          <cell r="I170" t="str">
            <v>PH-SG-601</v>
          </cell>
          <cell r="J170" t="str">
            <v>PH610</v>
          </cell>
          <cell r="K170" t="str">
            <v>PH610-10</v>
          </cell>
        </row>
        <row r="171">
          <cell r="A171" t="str">
            <v>PH3011</v>
          </cell>
          <cell r="B171" t="str">
            <v>HEALTHY LIVING - CHRONIC DISEASE PREVENTION</v>
          </cell>
          <cell r="C171" t="str">
            <v>DIRECTOR'S OFFICE: HL-CDP</v>
          </cell>
          <cell r="D171" t="str">
            <v>Payroll and Non-payroll</v>
          </cell>
          <cell r="E171" t="str">
            <v>Teresa Slojewski</v>
          </cell>
          <cell r="F171" t="str">
            <v>338-8114</v>
          </cell>
          <cell r="G171" t="str">
            <v>Carol Timmings</v>
          </cell>
          <cell r="H171" t="str">
            <v>Active</v>
          </cell>
          <cell r="I171" t="str">
            <v>PH-SG-601</v>
          </cell>
          <cell r="J171" t="str">
            <v>PH610</v>
          </cell>
          <cell r="K171" t="str">
            <v>PH610-10</v>
          </cell>
        </row>
        <row r="172">
          <cell r="A172" t="str">
            <v>PH3012</v>
          </cell>
          <cell r="B172" t="str">
            <v>HEALTHY FAMILIES - DIRECTOR</v>
          </cell>
          <cell r="C172" t="str">
            <v>** INACTIVE ** EAST - FAMILY HEALTH</v>
          </cell>
          <cell r="D172" t="str">
            <v>Payroll and Non-payroll</v>
          </cell>
          <cell r="E172" t="str">
            <v>Rubin Viray</v>
          </cell>
          <cell r="F172" t="str">
            <v>338-8122</v>
          </cell>
          <cell r="G172" t="str">
            <v xml:space="preserve">J Radau, D Chopping, J MacDonald, </v>
          </cell>
          <cell r="H172" t="str">
            <v>InActive</v>
          </cell>
          <cell r="I172" t="str">
            <v>PH-I-G02</v>
          </cell>
        </row>
        <row r="173">
          <cell r="A173" t="str">
            <v>PH3013</v>
          </cell>
          <cell r="B173" t="str">
            <v>HEALTHY LIVING - CHRONIC DISEASE PREVENTION</v>
          </cell>
          <cell r="C173" t="str">
            <v>** INACTIVE **EAST - HEALTHY LIFESTYLES</v>
          </cell>
          <cell r="D173" t="str">
            <v>Payroll and Non-payroll</v>
          </cell>
          <cell r="E173" t="str">
            <v>Teresa Slojewski</v>
          </cell>
          <cell r="F173" t="str">
            <v>338-8114</v>
          </cell>
          <cell r="G173" t="str">
            <v>Anne Birks</v>
          </cell>
          <cell r="H173" t="str">
            <v>InActive</v>
          </cell>
          <cell r="I173" t="str">
            <v>PH-SG-601</v>
          </cell>
          <cell r="J173" t="str">
            <v>PH610</v>
          </cell>
        </row>
        <row r="174">
          <cell r="A174" t="str">
            <v>PH3014</v>
          </cell>
          <cell r="B174" t="str">
            <v>HEALTHY LIVING - CHRONIC DISEASE PREVENTION</v>
          </cell>
          <cell r="C174" t="str">
            <v>FH / HL - EAST - HEART HEALTH</v>
          </cell>
          <cell r="D174" t="str">
            <v>Non-payroll Only</v>
          </cell>
          <cell r="E174" t="str">
            <v>Teresa Slojewski</v>
          </cell>
          <cell r="F174" t="str">
            <v>338-8114</v>
          </cell>
          <cell r="G174" t="str">
            <v>Eden Rockett</v>
          </cell>
          <cell r="H174" t="str">
            <v>InActive</v>
          </cell>
          <cell r="I174" t="str">
            <v>PH-PF-601</v>
          </cell>
          <cell r="J174" t="str">
            <v>PH610</v>
          </cell>
        </row>
        <row r="175">
          <cell r="A175" t="str">
            <v>PH3015</v>
          </cell>
          <cell r="B175" t="str">
            <v xml:space="preserve">DENTAL / ORAL HEALTH </v>
          </cell>
          <cell r="C175" t="str">
            <v>** INACTIVE ** FH / HL - EAST - DENTAL HEALTH</v>
          </cell>
          <cell r="D175" t="str">
            <v>Payroll and Non-payroll</v>
          </cell>
          <cell r="E175" t="str">
            <v>Connie Morra</v>
          </cell>
          <cell r="F175" t="str">
            <v>338-8116</v>
          </cell>
          <cell r="G175" t="str">
            <v>Mary Kudrac/D. Ito</v>
          </cell>
          <cell r="H175" t="str">
            <v>InActive</v>
          </cell>
          <cell r="I175" t="str">
            <v>PH-SG-700</v>
          </cell>
          <cell r="J175" t="str">
            <v>PH700</v>
          </cell>
        </row>
        <row r="176">
          <cell r="A176" t="str">
            <v>PH3016</v>
          </cell>
          <cell r="B176" t="str">
            <v xml:space="preserve">DENTAL / ORAL HEALTH </v>
          </cell>
          <cell r="C176" t="str">
            <v>** INACTIVE ** FH / HL - EAST - CINOT</v>
          </cell>
          <cell r="D176" t="str">
            <v>Payroll and Non-payroll</v>
          </cell>
          <cell r="E176" t="str">
            <v>Connie Morra</v>
          </cell>
          <cell r="F176" t="str">
            <v>338-8116</v>
          </cell>
          <cell r="G176" t="str">
            <v>Mary Kudrac/D. Ito</v>
          </cell>
          <cell r="H176" t="str">
            <v>InActive</v>
          </cell>
          <cell r="I176" t="str">
            <v>PH-SG-700</v>
          </cell>
          <cell r="J176" t="str">
            <v>PH700</v>
          </cell>
        </row>
        <row r="177">
          <cell r="A177" t="str">
            <v>PH3017</v>
          </cell>
          <cell r="B177" t="str">
            <v xml:space="preserve">DENTAL / ORAL HEALTH </v>
          </cell>
          <cell r="C177" t="str">
            <v>** INACTIVE ** FH / HL - EAST - ONT. WORKS</v>
          </cell>
          <cell r="D177" t="str">
            <v>Payroll and Non-payroll</v>
          </cell>
          <cell r="E177" t="str">
            <v>Connie Morra</v>
          </cell>
          <cell r="F177" t="str">
            <v>338-8116</v>
          </cell>
          <cell r="G177" t="str">
            <v>Mary Kudrac/D. Ito</v>
          </cell>
          <cell r="H177" t="str">
            <v>InActive</v>
          </cell>
          <cell r="I177" t="str">
            <v>PH-OG-700</v>
          </cell>
          <cell r="J177" t="str">
            <v>PH700</v>
          </cell>
        </row>
        <row r="178">
          <cell r="A178" t="str">
            <v>PH3018</v>
          </cell>
          <cell r="B178" t="str">
            <v xml:space="preserve">HEALTHY FAMILIES – Maternal Infant Health Stream </v>
          </cell>
          <cell r="C178" t="str">
            <v>HEALTHIEST BABIES POSSIBLE</v>
          </cell>
          <cell r="D178" t="str">
            <v>Payroll and Non-payroll</v>
          </cell>
          <cell r="E178" t="str">
            <v>Rubin Viray</v>
          </cell>
          <cell r="F178" t="str">
            <v>338-8122</v>
          </cell>
          <cell r="G178" t="str">
            <v>Diane Shrott</v>
          </cell>
          <cell r="H178" t="str">
            <v>Active</v>
          </cell>
          <cell r="I178" t="str">
            <v>PH-SG-302</v>
          </cell>
          <cell r="J178" t="str">
            <v>PH300</v>
          </cell>
          <cell r="K178" t="str">
            <v>PH300-20</v>
          </cell>
        </row>
        <row r="179">
          <cell r="A179" t="str">
            <v>PH3019</v>
          </cell>
          <cell r="B179" t="str">
            <v>HEALTHY LIVING - CHRONIC DISEASE PREVENTION</v>
          </cell>
          <cell r="C179" t="str">
            <v>HL CORPORATE CHARGES: CDP</v>
          </cell>
          <cell r="D179" t="str">
            <v>Corporate Account</v>
          </cell>
          <cell r="E179" t="str">
            <v>Teresa Slojewski</v>
          </cell>
          <cell r="F179" t="str">
            <v>338-8114</v>
          </cell>
          <cell r="G179" t="str">
            <v>Riyaz Kachra</v>
          </cell>
          <cell r="H179" t="str">
            <v>Active</v>
          </cell>
          <cell r="I179" t="str">
            <v>PH-SG-601</v>
          </cell>
          <cell r="J179" t="str">
            <v>PH610</v>
          </cell>
          <cell r="K179" t="str">
            <v>PH610-10</v>
          </cell>
        </row>
        <row r="180">
          <cell r="A180" t="str">
            <v>PH3020</v>
          </cell>
          <cell r="B180" t="str">
            <v>HEALTHY LIVING - CHRONIC DISEASE PREVENTION</v>
          </cell>
          <cell r="C180" t="str">
            <v>HEART HEALTH - CITY WIDE</v>
          </cell>
          <cell r="D180" t="str">
            <v>Non-payroll Only</v>
          </cell>
          <cell r="E180" t="str">
            <v>Teresa Slojewski</v>
          </cell>
          <cell r="F180" t="str">
            <v>338-8114</v>
          </cell>
          <cell r="G180" t="str">
            <v>Linda Ferguson</v>
          </cell>
          <cell r="H180" t="str">
            <v>InActive</v>
          </cell>
          <cell r="I180" t="str">
            <v>PH-PF-601</v>
          </cell>
          <cell r="J180" t="str">
            <v>PH610</v>
          </cell>
        </row>
        <row r="181">
          <cell r="A181" t="str">
            <v>PH3021</v>
          </cell>
          <cell r="B181" t="str">
            <v>HEALTHY LIVING - CHRONIC DISEASE PREVENTION</v>
          </cell>
          <cell r="C181" t="str">
            <v>CANCER PREVENTION COALITION</v>
          </cell>
          <cell r="D181" t="str">
            <v>Payroll and Non-payroll</v>
          </cell>
          <cell r="E181" t="str">
            <v>Teresa Slojewski</v>
          </cell>
          <cell r="F181" t="str">
            <v>338-8114</v>
          </cell>
          <cell r="G181" t="str">
            <v>Mary-Anne McBean</v>
          </cell>
          <cell r="H181" t="str">
            <v>InActive</v>
          </cell>
          <cell r="I181" t="str">
            <v>PH-CF-601</v>
          </cell>
          <cell r="J181" t="str">
            <v>PH610</v>
          </cell>
        </row>
        <row r="182">
          <cell r="A182" t="str">
            <v>PH3022</v>
          </cell>
          <cell r="B182" t="str">
            <v xml:space="preserve">HEALTHY FAMILIES – Early Years Stream </v>
          </cell>
          <cell r="C182" t="str">
            <v>PEER NUTRITION #1</v>
          </cell>
          <cell r="D182" t="str">
            <v>Payroll and Non-payroll</v>
          </cell>
          <cell r="E182" t="str">
            <v>Rubin Viray</v>
          </cell>
          <cell r="F182" t="str">
            <v>338-8122</v>
          </cell>
          <cell r="G182" t="str">
            <v>Angela Golabek</v>
          </cell>
          <cell r="H182" t="str">
            <v>Active</v>
          </cell>
          <cell r="I182" t="str">
            <v>PH-SG-303</v>
          </cell>
          <cell r="J182" t="str">
            <v>PH300</v>
          </cell>
          <cell r="K182" t="str">
            <v>PH300-30</v>
          </cell>
        </row>
        <row r="183">
          <cell r="A183" t="str">
            <v>PH3023</v>
          </cell>
          <cell r="B183" t="str">
            <v>HEALTHY LIVING - CHRONIC DISEASE PREVENTION</v>
          </cell>
          <cell r="C183" t="str">
            <v>TOBACCO STRGY- NOT TO KIDS</v>
          </cell>
          <cell r="D183" t="str">
            <v>Payroll and Non-payroll</v>
          </cell>
          <cell r="E183" t="str">
            <v>Teresa Slojewski</v>
          </cell>
          <cell r="F183" t="str">
            <v>338-8114</v>
          </cell>
          <cell r="G183" t="str">
            <v>Marg Metzger</v>
          </cell>
          <cell r="H183" t="str">
            <v>InActive</v>
          </cell>
          <cell r="I183" t="str">
            <v>PH-SG-601</v>
          </cell>
          <cell r="J183" t="str">
            <v>PH610</v>
          </cell>
          <cell r="K183" t="str">
            <v>PH610-10</v>
          </cell>
        </row>
        <row r="184">
          <cell r="A184" t="str">
            <v>PH3024</v>
          </cell>
          <cell r="B184" t="str">
            <v xml:space="preserve">HEALTHY FAMILIES – Early Years Stream </v>
          </cell>
          <cell r="C184" t="str">
            <v>PEER NUTRITION #2</v>
          </cell>
          <cell r="D184" t="str">
            <v>Payroll and Non-payroll</v>
          </cell>
          <cell r="E184" t="str">
            <v>Rubin Viray</v>
          </cell>
          <cell r="F184" t="str">
            <v>338-8122</v>
          </cell>
          <cell r="G184" t="str">
            <v>Susan Knowles</v>
          </cell>
          <cell r="H184" t="str">
            <v>Active</v>
          </cell>
          <cell r="I184" t="str">
            <v>PH-SG-303</v>
          </cell>
          <cell r="J184" t="str">
            <v>PH300</v>
          </cell>
          <cell r="K184" t="str">
            <v>PH300-30</v>
          </cell>
        </row>
        <row r="185">
          <cell r="A185" t="str">
            <v>PH3030</v>
          </cell>
          <cell r="B185" t="str">
            <v>HEALTHY FAMILIES - DIRECTOR</v>
          </cell>
          <cell r="C185" t="str">
            <v>HEALTHY FAMILIES HOLDING UNIT</v>
          </cell>
          <cell r="D185" t="str">
            <v>Corporate Account</v>
          </cell>
          <cell r="E185" t="str">
            <v>Rubin Viray</v>
          </cell>
          <cell r="F185" t="str">
            <v>338-8122</v>
          </cell>
          <cell r="G185" t="str">
            <v>Joanne Gilmore</v>
          </cell>
          <cell r="H185" t="str">
            <v>Active</v>
          </cell>
          <cell r="I185" t="str">
            <v>PH-SG-301</v>
          </cell>
          <cell r="J185" t="str">
            <v>PH300</v>
          </cell>
          <cell r="K185" t="str">
            <v>PH300-10</v>
          </cell>
        </row>
        <row r="186">
          <cell r="A186" t="str">
            <v>PH3031</v>
          </cell>
          <cell r="B186" t="str">
            <v xml:space="preserve">HEALTHY FAMILIES – Early Years Stream </v>
          </cell>
          <cell r="C186" t="str">
            <v>EARLY YEARS PROGRAM SUPPORT</v>
          </cell>
          <cell r="D186" t="str">
            <v>Payroll and Non-payroll</v>
          </cell>
          <cell r="E186" t="str">
            <v>Rubin Viray</v>
          </cell>
          <cell r="F186" t="str">
            <v>338-8122</v>
          </cell>
          <cell r="G186" t="str">
            <v>Donalda McCabe</v>
          </cell>
          <cell r="H186" t="str">
            <v>Active</v>
          </cell>
          <cell r="I186" t="str">
            <v>PH-SG-303</v>
          </cell>
          <cell r="J186" t="str">
            <v>PH300</v>
          </cell>
          <cell r="K186" t="str">
            <v>PH300-30</v>
          </cell>
        </row>
        <row r="187">
          <cell r="A187" t="str">
            <v>PH3032</v>
          </cell>
          <cell r="B187" t="str">
            <v>HEALTHY FAMILIES - DIRECTOR</v>
          </cell>
          <cell r="C187" t="str">
            <v>** INACTIVE ** NORTH - FAMILY HEALTH</v>
          </cell>
          <cell r="D187" t="str">
            <v>Payroll and Non-payroll</v>
          </cell>
          <cell r="E187" t="str">
            <v>Rubin Viray</v>
          </cell>
          <cell r="F187" t="str">
            <v>338-8122</v>
          </cell>
          <cell r="G187" t="str">
            <v>Blue, Douglas, Oliver, Gilmore</v>
          </cell>
          <cell r="H187" t="str">
            <v>InActive</v>
          </cell>
          <cell r="I187" t="str">
            <v>PH-I-G02</v>
          </cell>
        </row>
        <row r="188">
          <cell r="A188" t="str">
            <v>PH3033</v>
          </cell>
          <cell r="B188" t="str">
            <v>HEALTHY LIVING - CHRONIC DISEASE PREVENTION</v>
          </cell>
          <cell r="C188" t="str">
            <v>** INACTIVE ** NORTH - HEALTHY LIFESTYLES</v>
          </cell>
          <cell r="D188" t="str">
            <v>Payroll and Non-payroll</v>
          </cell>
          <cell r="E188" t="str">
            <v>Teresa Slojewski</v>
          </cell>
          <cell r="F188" t="str">
            <v>338-8114</v>
          </cell>
          <cell r="G188" t="str">
            <v>Marinella Arduini</v>
          </cell>
          <cell r="H188" t="str">
            <v>InActive</v>
          </cell>
          <cell r="I188" t="str">
            <v>PH-SG-601</v>
          </cell>
          <cell r="J188" t="str">
            <v>PH610</v>
          </cell>
        </row>
        <row r="189">
          <cell r="A189" t="str">
            <v>PH3034</v>
          </cell>
          <cell r="B189" t="str">
            <v>HEALTHY LIVING - CHRONIC DISEASE PREVENTION</v>
          </cell>
          <cell r="C189" t="str">
            <v>FH / HL - NORTH - HEART HEALTH</v>
          </cell>
          <cell r="D189" t="str">
            <v>Non-payroll Only</v>
          </cell>
          <cell r="E189" t="str">
            <v>Teresa Slojewski</v>
          </cell>
          <cell r="F189" t="str">
            <v>338-8114</v>
          </cell>
          <cell r="G189" t="str">
            <v>Marg Metzger</v>
          </cell>
          <cell r="H189" t="str">
            <v>InActive</v>
          </cell>
          <cell r="I189" t="str">
            <v>PH-PF-601</v>
          </cell>
          <cell r="J189" t="str">
            <v>PH610</v>
          </cell>
        </row>
        <row r="190">
          <cell r="A190" t="str">
            <v>PH3035</v>
          </cell>
          <cell r="B190" t="str">
            <v xml:space="preserve">DENTAL / ORAL HEALTH </v>
          </cell>
          <cell r="C190" t="str">
            <v>FH / HL - NORTH - DENTAL HEALTH</v>
          </cell>
          <cell r="D190" t="str">
            <v>Payroll and Non-payroll</v>
          </cell>
          <cell r="E190" t="str">
            <v>Connie Morra</v>
          </cell>
          <cell r="F190" t="str">
            <v>338-8116</v>
          </cell>
          <cell r="G190" t="str">
            <v>Melvin Hsu</v>
          </cell>
          <cell r="H190" t="str">
            <v>InActive</v>
          </cell>
          <cell r="I190" t="str">
            <v>PH-DP-700</v>
          </cell>
          <cell r="J190" t="str">
            <v>PH700</v>
          </cell>
          <cell r="K190" t="str">
            <v>PH700-10</v>
          </cell>
        </row>
        <row r="191">
          <cell r="A191" t="str">
            <v>PH3036</v>
          </cell>
          <cell r="B191" t="str">
            <v xml:space="preserve">DENTAL / ORAL HEALTH </v>
          </cell>
          <cell r="C191" t="str">
            <v>** INACTIVE ** FH / HL - NORTH - CINOT</v>
          </cell>
          <cell r="D191" t="str">
            <v>Payroll and Non-payroll</v>
          </cell>
          <cell r="E191" t="str">
            <v>Connie Morra</v>
          </cell>
          <cell r="F191" t="str">
            <v>338-8116</v>
          </cell>
          <cell r="H191" t="str">
            <v>InActive</v>
          </cell>
          <cell r="I191" t="str">
            <v>PH-SG-700</v>
          </cell>
          <cell r="J191" t="str">
            <v>PH700</v>
          </cell>
        </row>
        <row r="192">
          <cell r="A192" t="str">
            <v>PH3037</v>
          </cell>
          <cell r="B192" t="str">
            <v xml:space="preserve">DENTAL / ORAL HEALTH </v>
          </cell>
          <cell r="C192" t="str">
            <v>FH/HL - NORTH - ONTARIO WORKS</v>
          </cell>
          <cell r="D192" t="str">
            <v>Payroll and Non-payroll</v>
          </cell>
          <cell r="E192" t="str">
            <v>Connie Morra</v>
          </cell>
          <cell r="F192" t="str">
            <v>338-8116</v>
          </cell>
          <cell r="H192" t="str">
            <v>InActive</v>
          </cell>
          <cell r="I192" t="str">
            <v>PH-OG-700</v>
          </cell>
          <cell r="J192" t="str">
            <v>PH700</v>
          </cell>
        </row>
        <row r="193">
          <cell r="A193" t="str">
            <v>PH3038</v>
          </cell>
          <cell r="B193" t="str">
            <v xml:space="preserve">HEALTHY FAMILIES - 100% – HBHC Stream </v>
          </cell>
          <cell r="C193" t="str">
            <v>FHV/Contracts</v>
          </cell>
          <cell r="D193" t="str">
            <v>Payroll and Non-payroll</v>
          </cell>
          <cell r="E193" t="str">
            <v>Rubin Viray</v>
          </cell>
          <cell r="F193" t="str">
            <v>338-8122</v>
          </cell>
          <cell r="G193" t="str">
            <v>Saleha Bismilla</v>
          </cell>
          <cell r="H193" t="str">
            <v>Active</v>
          </cell>
          <cell r="I193" t="str">
            <v>PH-PF-304</v>
          </cell>
          <cell r="J193" t="str">
            <v>PH300</v>
          </cell>
          <cell r="K193" t="str">
            <v>PH300-40</v>
          </cell>
        </row>
        <row r="194">
          <cell r="A194" t="str">
            <v>PH3039</v>
          </cell>
          <cell r="B194" t="str">
            <v xml:space="preserve">HEALTHY FAMILIES - 100% – Early Years Stream </v>
          </cell>
          <cell r="C194" t="str">
            <v>PRESCHOOL SPEECH &amp; LANGUAGE</v>
          </cell>
          <cell r="D194" t="str">
            <v>Payroll and Non-payroll</v>
          </cell>
          <cell r="E194" t="str">
            <v>Rubin Viray</v>
          </cell>
          <cell r="F194" t="str">
            <v>338-8122</v>
          </cell>
          <cell r="G194" t="str">
            <v>Martha Cole</v>
          </cell>
          <cell r="H194" t="str">
            <v>Active</v>
          </cell>
          <cell r="I194" t="str">
            <v>PH-PF-303</v>
          </cell>
          <cell r="J194" t="str">
            <v>PH300</v>
          </cell>
          <cell r="K194" t="str">
            <v>PH300-30</v>
          </cell>
        </row>
        <row r="195">
          <cell r="A195" t="str">
            <v>PH3040</v>
          </cell>
          <cell r="B195" t="str">
            <v>HEALTHY LIVING - CHRONIC DISEASE PREVENTION</v>
          </cell>
          <cell r="C195" t="str">
            <v>HEALTHY LIVING INTAKE</v>
          </cell>
          <cell r="D195" t="str">
            <v>Payroll and Non-payroll</v>
          </cell>
          <cell r="E195" t="str">
            <v>Teresa Slojewski</v>
          </cell>
          <cell r="F195" t="str">
            <v>338-8114</v>
          </cell>
          <cell r="G195" t="str">
            <v>Stella Cho</v>
          </cell>
          <cell r="H195" t="str">
            <v>Active</v>
          </cell>
          <cell r="I195" t="str">
            <v>PH-SG-601</v>
          </cell>
          <cell r="J195" t="str">
            <v>PH610</v>
          </cell>
          <cell r="K195" t="str">
            <v>PH610-10</v>
          </cell>
        </row>
        <row r="196">
          <cell r="A196" t="str">
            <v>PH3041</v>
          </cell>
          <cell r="B196" t="str">
            <v>HEALTHY LIVING - CHRONIC DISEASE PREVENTION</v>
          </cell>
          <cell r="C196" t="str">
            <v>EAT SMART</v>
          </cell>
          <cell r="D196" t="str">
            <v>Payroll and Non-payroll</v>
          </cell>
          <cell r="E196" t="str">
            <v>Teresa Slojewski</v>
          </cell>
          <cell r="F196" t="str">
            <v>338-8114</v>
          </cell>
          <cell r="G196" t="str">
            <v>Judi Wilkie/Sari Simkins</v>
          </cell>
          <cell r="H196" t="str">
            <v>InActive</v>
          </cell>
          <cell r="I196" t="str">
            <v>PH-SG-601</v>
          </cell>
          <cell r="J196" t="str">
            <v>PH610</v>
          </cell>
          <cell r="K196" t="str">
            <v>PH610-10</v>
          </cell>
        </row>
        <row r="197">
          <cell r="A197" t="str">
            <v>PH3042</v>
          </cell>
          <cell r="B197" t="str">
            <v>HEALTHY LIVING - CHRONIC DISEASE PREVENTION</v>
          </cell>
          <cell r="C197" t="str">
            <v>** INACTIVE ** FARMERS MARKET</v>
          </cell>
          <cell r="D197" t="str">
            <v>Payroll and Non-payroll</v>
          </cell>
          <cell r="E197" t="str">
            <v>Teresa Slojewski</v>
          </cell>
          <cell r="F197" t="str">
            <v>338-8114</v>
          </cell>
          <cell r="G197" t="str">
            <v>Connie Uetrecht</v>
          </cell>
          <cell r="H197" t="str">
            <v>InActive</v>
          </cell>
          <cell r="I197" t="str">
            <v>PH-SG-601</v>
          </cell>
          <cell r="J197" t="str">
            <v>PH610</v>
          </cell>
        </row>
        <row r="198">
          <cell r="A198" t="str">
            <v>PH3043</v>
          </cell>
          <cell r="B198" t="str">
            <v>HEALTHY FAMILIES - DIRECTOR</v>
          </cell>
          <cell r="C198" t="str">
            <v>HEALTHY FAMILIES CORPORATE CHARGES</v>
          </cell>
          <cell r="D198" t="str">
            <v>Corporate Account</v>
          </cell>
          <cell r="E198" t="str">
            <v>Rubin Viray</v>
          </cell>
          <cell r="F198" t="str">
            <v>338-8122</v>
          </cell>
          <cell r="G198" t="str">
            <v>Riyaz Kachra</v>
          </cell>
          <cell r="H198" t="str">
            <v>Active</v>
          </cell>
          <cell r="I198" t="str">
            <v>PH-SG-301</v>
          </cell>
          <cell r="J198" t="str">
            <v>PH300</v>
          </cell>
          <cell r="K198" t="str">
            <v>PH300-10</v>
          </cell>
        </row>
        <row r="199">
          <cell r="A199" t="str">
            <v>PH3044</v>
          </cell>
          <cell r="B199" t="str">
            <v>HEALTHY LIVING - CHRONIC DISEASE PREVENTION</v>
          </cell>
          <cell r="C199" t="str">
            <v>** INACTIVE ** PARTNERS IN CHILD NUTRITION</v>
          </cell>
          <cell r="D199" t="str">
            <v>Payroll and Non-payroll</v>
          </cell>
          <cell r="E199" t="str">
            <v>Teresa Slojewski</v>
          </cell>
          <cell r="F199" t="str">
            <v>338-8114</v>
          </cell>
          <cell r="G199" t="str">
            <v>Connie Uetrecht</v>
          </cell>
          <cell r="H199" t="str">
            <v>InActive</v>
          </cell>
          <cell r="I199" t="str">
            <v>PH-SG-601</v>
          </cell>
          <cell r="J199" t="str">
            <v>PH610</v>
          </cell>
        </row>
        <row r="200">
          <cell r="A200" t="str">
            <v>PH3045</v>
          </cell>
          <cell r="B200" t="str">
            <v>HEALTHY LIVING - HEALTHY COMMUNITIES</v>
          </cell>
          <cell r="C200" t="str">
            <v>HOME SAFETY</v>
          </cell>
          <cell r="D200" t="str">
            <v>Non-payroll Only</v>
          </cell>
          <cell r="E200" t="str">
            <v>Teresa Slojewski</v>
          </cell>
          <cell r="F200" t="str">
            <v>338-8114</v>
          </cell>
          <cell r="G200" t="str">
            <v>Kerri Richards/Denise DePape</v>
          </cell>
          <cell r="H200" t="str">
            <v>InActive</v>
          </cell>
          <cell r="I200" t="str">
            <v>PH-SG-602</v>
          </cell>
          <cell r="J200" t="str">
            <v>PH620</v>
          </cell>
        </row>
        <row r="201">
          <cell r="A201" t="str">
            <v>PH3046</v>
          </cell>
          <cell r="B201" t="str">
            <v>HEALTHY LIVING - CHRONIC DISEASE PREVENTION</v>
          </cell>
          <cell r="C201" t="str">
            <v>** INACTIVE ** WHEEL SMART</v>
          </cell>
          <cell r="D201" t="str">
            <v>Non-payroll Only</v>
          </cell>
          <cell r="E201" t="str">
            <v>Teresa Slojewski</v>
          </cell>
          <cell r="F201" t="str">
            <v>338-8114</v>
          </cell>
          <cell r="G201" t="str">
            <v>Kerri Richards</v>
          </cell>
          <cell r="H201" t="str">
            <v>InActive</v>
          </cell>
          <cell r="I201" t="str">
            <v>PH-SG-601</v>
          </cell>
          <cell r="J201" t="str">
            <v>PH610</v>
          </cell>
        </row>
        <row r="202">
          <cell r="A202" t="str">
            <v>PH3047</v>
          </cell>
          <cell r="B202" t="str">
            <v>HEALTHY LIVING - HEALTHY COMMUNITIES</v>
          </cell>
          <cell r="C202" t="str">
            <v>PARTNERS IN PREVENTION</v>
          </cell>
          <cell r="D202" t="str">
            <v>Non-payroll Only</v>
          </cell>
          <cell r="E202" t="str">
            <v>Teresa Slojewski</v>
          </cell>
          <cell r="F202" t="str">
            <v>338-8114</v>
          </cell>
          <cell r="G202" t="str">
            <v>Kerri Richards</v>
          </cell>
          <cell r="H202" t="str">
            <v>InActive</v>
          </cell>
          <cell r="I202" t="str">
            <v>PH-SG-602</v>
          </cell>
          <cell r="J202" t="str">
            <v>PH620</v>
          </cell>
        </row>
        <row r="203">
          <cell r="A203" t="str">
            <v>PH3048</v>
          </cell>
          <cell r="B203" t="str">
            <v>HEALTHY LIVING - CHRONIC DISEASE PREVENTION</v>
          </cell>
          <cell r="C203" t="str">
            <v>** INACTIVE ** HOME ALONE</v>
          </cell>
          <cell r="D203" t="str">
            <v>Non-payroll Only</v>
          </cell>
          <cell r="E203" t="str">
            <v>Teresa Slojewski</v>
          </cell>
          <cell r="F203" t="str">
            <v>338-8114</v>
          </cell>
          <cell r="G203" t="str">
            <v>Kerri Richards</v>
          </cell>
          <cell r="H203" t="str">
            <v>InActive</v>
          </cell>
          <cell r="I203" t="str">
            <v>PH-SG-601</v>
          </cell>
          <cell r="J203" t="str">
            <v>PH610</v>
          </cell>
        </row>
        <row r="204">
          <cell r="A204" t="str">
            <v>PH3049</v>
          </cell>
          <cell r="B204" t="str">
            <v>HEALTHY LIVING - HEALTHY COMMUNITIES</v>
          </cell>
          <cell r="C204" t="str">
            <v>ROAD SAFETY</v>
          </cell>
          <cell r="D204" t="str">
            <v>Non-payroll Only</v>
          </cell>
          <cell r="E204" t="str">
            <v>Teresa Slojewski</v>
          </cell>
          <cell r="F204" t="str">
            <v>338-8114</v>
          </cell>
          <cell r="G204" t="str">
            <v>Denise DePape/Kerri Richards</v>
          </cell>
          <cell r="H204" t="str">
            <v>InActive</v>
          </cell>
          <cell r="I204" t="str">
            <v>PH-SG-602</v>
          </cell>
          <cell r="J204" t="str">
            <v>PH620</v>
          </cell>
          <cell r="K204" t="str">
            <v>PH620-10</v>
          </cell>
        </row>
        <row r="205">
          <cell r="A205" t="str">
            <v>PH3050</v>
          </cell>
          <cell r="B205" t="str">
            <v>HEALTHY LIVING - HEALTHY COMMUNITIES</v>
          </cell>
          <cell r="C205" t="str">
            <v>H L - HOLDING UNIT- HEALTHY COMMUNITY</v>
          </cell>
          <cell r="D205" t="str">
            <v>Corporate Account</v>
          </cell>
          <cell r="E205" t="str">
            <v>Teresa Slojewski</v>
          </cell>
          <cell r="F205" t="str">
            <v>338-8114</v>
          </cell>
          <cell r="G205" t="str">
            <v>Riyaz Kachra</v>
          </cell>
          <cell r="H205" t="str">
            <v>InActive</v>
          </cell>
          <cell r="I205" t="str">
            <v>PH-SG-602</v>
          </cell>
          <cell r="J205" t="str">
            <v>PH620</v>
          </cell>
          <cell r="K205" t="str">
            <v>PH620-10</v>
          </cell>
        </row>
        <row r="206">
          <cell r="A206" t="str">
            <v>PH3051</v>
          </cell>
          <cell r="B206" t="str">
            <v>HEALTHY LIVING - HEALTHY COMMUNITIES</v>
          </cell>
          <cell r="C206" t="str">
            <v>HL: DIRECTOR'S OFFICE - HEALTHY COMMUNITY</v>
          </cell>
          <cell r="D206" t="str">
            <v>Payroll and Non-payroll</v>
          </cell>
          <cell r="E206" t="str">
            <v>Teresa Slojewski</v>
          </cell>
          <cell r="F206" t="str">
            <v>338-8114</v>
          </cell>
          <cell r="G206" t="str">
            <v>Jann Houston</v>
          </cell>
          <cell r="H206" t="str">
            <v>Active</v>
          </cell>
          <cell r="I206" t="str">
            <v>PH-SG-602</v>
          </cell>
          <cell r="J206" t="str">
            <v>PH620</v>
          </cell>
          <cell r="K206" t="str">
            <v>PH620-10</v>
          </cell>
        </row>
        <row r="207">
          <cell r="A207" t="str">
            <v>PH3052</v>
          </cell>
          <cell r="B207" t="str">
            <v>HEALTHY FAMILIES - DIRECTOR</v>
          </cell>
          <cell r="C207" t="str">
            <v>** INACTIVE ** CENTRAL - FAMILY HEALTH</v>
          </cell>
          <cell r="D207" t="str">
            <v>Payroll and Non-payroll</v>
          </cell>
          <cell r="E207" t="str">
            <v>Rubin Viray</v>
          </cell>
          <cell r="F207" t="str">
            <v>338-8122</v>
          </cell>
          <cell r="G207" t="str">
            <v xml:space="preserve">Stewart, Zanetti, </v>
          </cell>
          <cell r="H207" t="str">
            <v>InActive</v>
          </cell>
          <cell r="I207" t="str">
            <v>PH-I-G02</v>
          </cell>
          <cell r="J207" t="str">
            <v>PH620</v>
          </cell>
        </row>
        <row r="208">
          <cell r="A208" t="str">
            <v>PH3053</v>
          </cell>
          <cell r="B208" t="str">
            <v>HEALTHY LIVING - CHRONIC DISEASE PREVENTION</v>
          </cell>
          <cell r="C208" t="str">
            <v>** INACTIVE ** SOUTH - HEALTHY LIFESTYLES</v>
          </cell>
          <cell r="D208" t="str">
            <v>Non-payroll Only</v>
          </cell>
          <cell r="E208" t="str">
            <v>Teresa Slojewski</v>
          </cell>
          <cell r="F208" t="str">
            <v>338-8114</v>
          </cell>
          <cell r="G208" t="str">
            <v>Audrey Birenbaum</v>
          </cell>
          <cell r="H208" t="str">
            <v>InActive</v>
          </cell>
          <cell r="I208" t="str">
            <v>PH-SG-602</v>
          </cell>
          <cell r="J208" t="str">
            <v>PH620</v>
          </cell>
        </row>
        <row r="209">
          <cell r="A209" t="str">
            <v>PH3054</v>
          </cell>
          <cell r="B209" t="str">
            <v>HEALTHY LIVING - CHRONIC DISEASE PREVENTION</v>
          </cell>
          <cell r="C209" t="str">
            <v>FH/HL - SOUTH HEART HEALTH</v>
          </cell>
          <cell r="D209" t="str">
            <v>Non-payroll Only</v>
          </cell>
          <cell r="E209" t="str">
            <v>Teresa Slojewski</v>
          </cell>
          <cell r="F209" t="str">
            <v>338-8114</v>
          </cell>
          <cell r="G209" t="str">
            <v>Elaine Kingsley</v>
          </cell>
          <cell r="H209" t="str">
            <v>InActive</v>
          </cell>
          <cell r="I209" t="str">
            <v>PH-PF-601</v>
          </cell>
          <cell r="J209" t="str">
            <v>PH610</v>
          </cell>
        </row>
        <row r="210">
          <cell r="A210" t="str">
            <v>PH3055</v>
          </cell>
          <cell r="B210" t="str">
            <v xml:space="preserve">DENTAL / ORAL HEALTH </v>
          </cell>
          <cell r="C210" t="str">
            <v>FH / HL - SOUTH - DENTAL HEALTH</v>
          </cell>
          <cell r="D210" t="str">
            <v>Payroll and Non-payroll</v>
          </cell>
          <cell r="E210" t="str">
            <v>Connie Morra</v>
          </cell>
          <cell r="F210" t="str">
            <v>338-8116</v>
          </cell>
          <cell r="G210" t="str">
            <v>M. Kudrac, D. Ito</v>
          </cell>
          <cell r="H210" t="str">
            <v>InActive</v>
          </cell>
          <cell r="I210" t="str">
            <v>PH-DP-700</v>
          </cell>
          <cell r="J210" t="str">
            <v>PH700</v>
          </cell>
        </row>
        <row r="211">
          <cell r="A211" t="str">
            <v>PH3056</v>
          </cell>
          <cell r="B211" t="str">
            <v xml:space="preserve">DENTAL / ORAL HEALTH </v>
          </cell>
          <cell r="C211" t="str">
            <v>DENTAL &amp; ORAL HEALTH - CINOT - CITYWIDE</v>
          </cell>
          <cell r="D211" t="str">
            <v>Payroll and Non-payroll</v>
          </cell>
          <cell r="E211" t="str">
            <v>Connie Morra</v>
          </cell>
          <cell r="F211" t="str">
            <v>338-8116</v>
          </cell>
          <cell r="G211" t="str">
            <v>Dr. Michele Wong</v>
          </cell>
          <cell r="H211" t="str">
            <v>Active</v>
          </cell>
          <cell r="I211" t="str">
            <v>PH-SG-700</v>
          </cell>
          <cell r="J211" t="str">
            <v>PH700</v>
          </cell>
          <cell r="K211" t="str">
            <v>PH700-10</v>
          </cell>
        </row>
        <row r="212">
          <cell r="A212" t="str">
            <v>PH3057</v>
          </cell>
          <cell r="B212" t="str">
            <v xml:space="preserve">DENTAL / ORAL HEALTH </v>
          </cell>
          <cell r="C212" t="str">
            <v>FH / HL - ONTARIO WORKS DENTAL PROG.</v>
          </cell>
          <cell r="D212" t="str">
            <v>Payroll and Non-payroll</v>
          </cell>
          <cell r="E212" t="str">
            <v>Connie Morra</v>
          </cell>
          <cell r="F212" t="str">
            <v>338-8116</v>
          </cell>
          <cell r="G212" t="str">
            <v>Dr. Hazel Stewart</v>
          </cell>
          <cell r="H212" t="str">
            <v>Active</v>
          </cell>
          <cell r="I212" t="str">
            <v>PH-OG-700</v>
          </cell>
          <cell r="J212" t="str">
            <v>PH700</v>
          </cell>
          <cell r="K212" t="str">
            <v>PH700-10</v>
          </cell>
        </row>
        <row r="213">
          <cell r="A213" t="str">
            <v>PH3058</v>
          </cell>
          <cell r="B213" t="str">
            <v>HEALTHY FAMILIES - DIRECTOR</v>
          </cell>
          <cell r="C213" t="str">
            <v>CONTRACTING IN</v>
          </cell>
          <cell r="D213" t="str">
            <v>Payroll and Non-payroll</v>
          </cell>
          <cell r="E213" t="str">
            <v>Rubin Viray</v>
          </cell>
          <cell r="F213" t="str">
            <v>338-8122</v>
          </cell>
          <cell r="G213" t="str">
            <v>Denise Oliver</v>
          </cell>
          <cell r="H213" t="str">
            <v>InActive</v>
          </cell>
          <cell r="I213" t="str">
            <v>PH-I-G02</v>
          </cell>
        </row>
        <row r="214">
          <cell r="A214" t="str">
            <v>PH3059</v>
          </cell>
          <cell r="B214" t="str">
            <v>HEALTHY FAMILIES - DIRECTOR</v>
          </cell>
          <cell r="C214" t="str">
            <v>** INACTIVE ** (former MHlth/Urb. Issues)</v>
          </cell>
          <cell r="D214" t="str">
            <v>Payroll and Non-payroll</v>
          </cell>
          <cell r="E214" t="str">
            <v>Rubin Viray</v>
          </cell>
          <cell r="F214" t="str">
            <v>338-8122</v>
          </cell>
          <cell r="G214" t="str">
            <v>Karen Whitworth/Maria Herrera</v>
          </cell>
          <cell r="H214" t="str">
            <v>InActive</v>
          </cell>
          <cell r="I214" t="str">
            <v>PH-I-G02</v>
          </cell>
        </row>
        <row r="215">
          <cell r="A215" t="str">
            <v>PH3060</v>
          </cell>
          <cell r="B215" t="str">
            <v>HEALTHY LIVING - CHRONIC DISEASE PREVENTION</v>
          </cell>
          <cell r="C215" t="str">
            <v>** INACTIVE ** COLD WEATHER ALERT</v>
          </cell>
          <cell r="D215" t="str">
            <v>Non-payroll Only</v>
          </cell>
          <cell r="E215" t="str">
            <v>Teresa Slojewski</v>
          </cell>
          <cell r="F215" t="str">
            <v>338-8114</v>
          </cell>
          <cell r="G215" t="str">
            <v>Maria Herrera</v>
          </cell>
          <cell r="H215" t="str">
            <v>InActive</v>
          </cell>
          <cell r="I215" t="str">
            <v>PH-SG-601</v>
          </cell>
          <cell r="J215" t="str">
            <v>PH610</v>
          </cell>
        </row>
        <row r="216">
          <cell r="A216" t="str">
            <v>PH3061</v>
          </cell>
          <cell r="B216" t="str">
            <v xml:space="preserve">DENTAL / ORAL HEALTH </v>
          </cell>
          <cell r="C216" t="str">
            <v>ONTARIO WORKS ADMINISTRATION</v>
          </cell>
          <cell r="D216" t="str">
            <v>Payroll and Non-payroll</v>
          </cell>
          <cell r="E216" t="str">
            <v>Connie Morra</v>
          </cell>
          <cell r="F216" t="str">
            <v>338-8116</v>
          </cell>
          <cell r="G216" t="str">
            <v>Dr. Michele Wong</v>
          </cell>
          <cell r="H216" t="str">
            <v>Active</v>
          </cell>
          <cell r="I216" t="str">
            <v>PH-OG-700</v>
          </cell>
          <cell r="J216" t="str">
            <v>PH700</v>
          </cell>
          <cell r="K216" t="str">
            <v>PH700-10</v>
          </cell>
        </row>
        <row r="217">
          <cell r="A217" t="str">
            <v>PH3062</v>
          </cell>
          <cell r="B217" t="str">
            <v>HEALTHY LIVING - HEALTHY COMMUNITIES</v>
          </cell>
          <cell r="C217" t="str">
            <v>HL - CORPORATE CHARGES - HEALTHY COMMUNITIES</v>
          </cell>
          <cell r="D217" t="str">
            <v>Corporate Account</v>
          </cell>
          <cell r="E217" t="str">
            <v>Teresa Slojewski</v>
          </cell>
          <cell r="F217" t="str">
            <v>338-8114</v>
          </cell>
          <cell r="G217" t="str">
            <v>Riyaz Kachra</v>
          </cell>
          <cell r="H217" t="str">
            <v>Active</v>
          </cell>
          <cell r="I217" t="str">
            <v>PH-SG-602</v>
          </cell>
          <cell r="J217" t="str">
            <v>PH620</v>
          </cell>
          <cell r="K217" t="str">
            <v>PH620-10</v>
          </cell>
        </row>
        <row r="218">
          <cell r="A218" t="str">
            <v>PH3063</v>
          </cell>
          <cell r="B218" t="str">
            <v>HEALTHY LIVING - CHRONIC DISEASE PREVENTION</v>
          </cell>
          <cell r="C218" t="str">
            <v>** INACTIVE ** COMMUNITY FOOD ADVISOR</v>
          </cell>
          <cell r="D218" t="str">
            <v>Non-payroll Only</v>
          </cell>
          <cell r="E218" t="str">
            <v>Teresa Slojewski</v>
          </cell>
          <cell r="F218" t="str">
            <v>338-8114</v>
          </cell>
          <cell r="G218" t="str">
            <v>Connie Uetrecht</v>
          </cell>
          <cell r="H218" t="str">
            <v>InActive</v>
          </cell>
          <cell r="I218" t="str">
            <v>PH-CF-601</v>
          </cell>
          <cell r="J218" t="str">
            <v>PH610</v>
          </cell>
        </row>
        <row r="219">
          <cell r="A219" t="str">
            <v>PH3064</v>
          </cell>
          <cell r="B219" t="str">
            <v xml:space="preserve">HEALTHY ENVIRONMENT </v>
          </cell>
          <cell r="C219" t="str">
            <v>INTEGRATED PEST MANAGEMENT</v>
          </cell>
          <cell r="D219" t="str">
            <v>Non-payroll Only</v>
          </cell>
          <cell r="E219" t="str">
            <v>Teresa Slojewski</v>
          </cell>
          <cell r="F219" t="str">
            <v>338-8114</v>
          </cell>
          <cell r="H219" t="str">
            <v>InActive</v>
          </cell>
          <cell r="I219" t="str">
            <v>PH-SG-501</v>
          </cell>
          <cell r="J219" t="str">
            <v>PH500</v>
          </cell>
        </row>
        <row r="220">
          <cell r="A220" t="str">
            <v>PH3065</v>
          </cell>
          <cell r="B220" t="str">
            <v>HEALTHY LIVING - CHRONIC DISEASE PREVENTION</v>
          </cell>
          <cell r="C220" t="str">
            <v>COMMUNITY DEVELOPMENT - CHILD NUTRITION</v>
          </cell>
          <cell r="D220" t="str">
            <v>Non-payroll Only</v>
          </cell>
          <cell r="E220" t="str">
            <v>Teresa Slojewski</v>
          </cell>
          <cell r="F220" t="str">
            <v>338-8114</v>
          </cell>
          <cell r="G220" t="str">
            <v>Connie Uethrect</v>
          </cell>
          <cell r="H220" t="str">
            <v>InActive</v>
          </cell>
          <cell r="I220" t="str">
            <v>PH-SG-601</v>
          </cell>
          <cell r="J220" t="str">
            <v>PH610</v>
          </cell>
        </row>
        <row r="221">
          <cell r="A221" t="str">
            <v>PH3066</v>
          </cell>
          <cell r="B221" t="str">
            <v xml:space="preserve">DENTAL / ORAL HEALTH </v>
          </cell>
          <cell r="C221" t="str">
            <v>DENTAL PROGRAM EXPANSION</v>
          </cell>
          <cell r="D221" t="str">
            <v>Payroll and Non-payroll</v>
          </cell>
          <cell r="E221" t="str">
            <v>Connie Morra</v>
          </cell>
          <cell r="F221" t="str">
            <v>338-8116</v>
          </cell>
          <cell r="G221" t="str">
            <v>Mary Kudrac/D. Ito</v>
          </cell>
          <cell r="H221" t="str">
            <v>InActive</v>
          </cell>
          <cell r="I221" t="str">
            <v>PH-CF-700</v>
          </cell>
          <cell r="J221" t="str">
            <v>PH700</v>
          </cell>
        </row>
        <row r="222">
          <cell r="A222" t="str">
            <v>PH3067</v>
          </cell>
          <cell r="B222" t="str">
            <v>HEALTHY FAMILIES - 100% - DIRECTOR</v>
          </cell>
          <cell r="C222" t="str">
            <v>** INACTIVE ** FH/HL - HB/HC - POST PARTUM</v>
          </cell>
          <cell r="D222" t="str">
            <v>Payroll and Non-payroll</v>
          </cell>
          <cell r="E222" t="str">
            <v>Rubin Viray</v>
          </cell>
          <cell r="F222" t="str">
            <v>338-8122</v>
          </cell>
          <cell r="G222" t="str">
            <v>Joanne Cooper</v>
          </cell>
          <cell r="H222" t="str">
            <v>InActive</v>
          </cell>
          <cell r="I222" t="str">
            <v>PH-I-G02</v>
          </cell>
        </row>
        <row r="223">
          <cell r="A223" t="str">
            <v>PH3068</v>
          </cell>
          <cell r="B223" t="str">
            <v>HEALTHY FAMILIES - DIRECTOR</v>
          </cell>
          <cell r="C223" t="str">
            <v>** INACTIVE ** PP - EARLY PARENTING</v>
          </cell>
          <cell r="D223" t="str">
            <v>Payroll and Non-payroll</v>
          </cell>
          <cell r="E223" t="str">
            <v>Rubin Viray</v>
          </cell>
          <cell r="F223" t="str">
            <v>338-8122</v>
          </cell>
          <cell r="G223" t="str">
            <v>Susan Blue</v>
          </cell>
          <cell r="H223" t="str">
            <v>InActive</v>
          </cell>
          <cell r="I223" t="str">
            <v>PH-I-G02</v>
          </cell>
        </row>
        <row r="224">
          <cell r="A224" t="str">
            <v>PH3070</v>
          </cell>
          <cell r="B224" t="str">
            <v>HEALTHY FAMILIES - DIRECTOR</v>
          </cell>
          <cell r="C224" t="str">
            <v>RIH - HOLDING UNIT</v>
          </cell>
          <cell r="D224" t="str">
            <v>Corporate Account</v>
          </cell>
          <cell r="E224" t="str">
            <v>Rubin Viray</v>
          </cell>
          <cell r="F224" t="str">
            <v>338-8122</v>
          </cell>
          <cell r="G224" t="str">
            <v>Riyaz Kachra</v>
          </cell>
          <cell r="H224" t="str">
            <v>InActive</v>
          </cell>
          <cell r="I224" t="str">
            <v>PH-I-G02</v>
          </cell>
          <cell r="J224" t="str">
            <v>PH300</v>
          </cell>
          <cell r="K224" t="str">
            <v>PH300-50</v>
          </cell>
        </row>
        <row r="225">
          <cell r="A225" t="str">
            <v>PH3071</v>
          </cell>
          <cell r="B225" t="str">
            <v xml:space="preserve">HEALTHY FAMILIES – Maternal Infant Health Stream </v>
          </cell>
          <cell r="C225" t="str">
            <v>MATERNAL INFANT HEALTH PRGM SUPP</v>
          </cell>
          <cell r="D225" t="str">
            <v>Payroll and Non-payroll</v>
          </cell>
          <cell r="E225" t="str">
            <v>Rubin Viray</v>
          </cell>
          <cell r="F225" t="str">
            <v>338-8122</v>
          </cell>
          <cell r="G225" t="str">
            <v>Denise Oliver</v>
          </cell>
          <cell r="H225" t="str">
            <v>Active</v>
          </cell>
          <cell r="I225" t="str">
            <v>PH-SG-302</v>
          </cell>
          <cell r="J225" t="str">
            <v>PH300</v>
          </cell>
          <cell r="K225" t="str">
            <v>PH300-20</v>
          </cell>
        </row>
        <row r="226">
          <cell r="A226" t="str">
            <v>PH3072</v>
          </cell>
          <cell r="B226" t="str">
            <v>HEALTHY FAMILIES - DIRECTOR</v>
          </cell>
          <cell r="C226" t="str">
            <v>** INACTIVE **  FAMILY HEALTH</v>
          </cell>
          <cell r="D226" t="str">
            <v>Payroll and Non-payroll</v>
          </cell>
          <cell r="E226" t="str">
            <v>Rubin Viray</v>
          </cell>
          <cell r="F226" t="str">
            <v>338-8122</v>
          </cell>
          <cell r="G226" t="str">
            <v xml:space="preserve">Bodnaryk, Hylton, Kljajic, Atawo, </v>
          </cell>
          <cell r="H226" t="str">
            <v>InActive</v>
          </cell>
          <cell r="I226" t="str">
            <v>PH-I-G02</v>
          </cell>
        </row>
        <row r="227">
          <cell r="A227" t="str">
            <v>PH3073</v>
          </cell>
          <cell r="B227" t="str">
            <v>HEALTHY LIVING - CHRONIC DISEASE PREVENTION</v>
          </cell>
          <cell r="C227" t="str">
            <v>** INACTIVE **  WEST - HEALTHY LIFESTYLES</v>
          </cell>
          <cell r="D227" t="str">
            <v>Payroll and Non-payroll</v>
          </cell>
          <cell r="E227" t="str">
            <v>Teresa Slojewski</v>
          </cell>
          <cell r="F227" t="str">
            <v>338-8114</v>
          </cell>
          <cell r="G227" t="str">
            <v>Joanna Liebert</v>
          </cell>
          <cell r="H227" t="str">
            <v>InActive</v>
          </cell>
          <cell r="I227" t="str">
            <v>PH-SG-601</v>
          </cell>
          <cell r="J227" t="str">
            <v>PH610</v>
          </cell>
        </row>
        <row r="228">
          <cell r="A228" t="str">
            <v>PH3074</v>
          </cell>
          <cell r="B228" t="str">
            <v>HEALTHY LIVING - CHRONIC DISEASE PREVENTION</v>
          </cell>
          <cell r="C228" t="str">
            <v>FH / HL - WEST - HEART HEALTH</v>
          </cell>
          <cell r="D228" t="str">
            <v>Non-payroll Only</v>
          </cell>
          <cell r="E228" t="str">
            <v>Teresa Slojewski</v>
          </cell>
          <cell r="F228" t="str">
            <v>338-8114</v>
          </cell>
          <cell r="G228" t="str">
            <v>Linda Ferguson</v>
          </cell>
          <cell r="H228" t="str">
            <v>InActive</v>
          </cell>
          <cell r="I228" t="str">
            <v>PH-PF-601</v>
          </cell>
          <cell r="J228" t="str">
            <v>PH610</v>
          </cell>
        </row>
        <row r="229">
          <cell r="A229" t="str">
            <v>PH3075</v>
          </cell>
          <cell r="B229" t="str">
            <v xml:space="preserve">DENTAL / ORAL HEALTH </v>
          </cell>
          <cell r="C229" t="str">
            <v>FH / HL - WEST - DENTAL HEALTH</v>
          </cell>
          <cell r="D229" t="str">
            <v>Payroll and Non-payroll</v>
          </cell>
          <cell r="E229" t="str">
            <v>Connie Morra</v>
          </cell>
          <cell r="F229" t="str">
            <v>338-8116</v>
          </cell>
          <cell r="G229" t="str">
            <v>Mary Kudrac/D. Ito</v>
          </cell>
          <cell r="H229" t="str">
            <v>InActive</v>
          </cell>
          <cell r="I229" t="str">
            <v>PH-DP-700</v>
          </cell>
          <cell r="J229" t="str">
            <v>PH700</v>
          </cell>
        </row>
        <row r="230">
          <cell r="A230" t="str">
            <v>PH3076</v>
          </cell>
          <cell r="B230" t="str">
            <v xml:space="preserve">DENTAL / ORAL HEALTH </v>
          </cell>
          <cell r="C230" t="str">
            <v>** INACTIVE ** FH / HL - WEST - CINOT</v>
          </cell>
          <cell r="D230" t="str">
            <v>Payroll and Non-payroll</v>
          </cell>
          <cell r="E230" t="str">
            <v>Connie Morra</v>
          </cell>
          <cell r="F230" t="str">
            <v>338-8116</v>
          </cell>
          <cell r="G230" t="str">
            <v>Mary Kudrac/D. Ito</v>
          </cell>
          <cell r="H230" t="str">
            <v>InActive</v>
          </cell>
          <cell r="I230" t="str">
            <v>PH-CF-700</v>
          </cell>
          <cell r="J230" t="str">
            <v>PH700</v>
          </cell>
        </row>
        <row r="231">
          <cell r="A231" t="str">
            <v>PH3077</v>
          </cell>
          <cell r="B231" t="str">
            <v xml:space="preserve">DENTAL / ORAL HEALTH </v>
          </cell>
          <cell r="C231" t="str">
            <v>** INACTIVE ** WEST - ONTARIO WORKS</v>
          </cell>
          <cell r="D231" t="str">
            <v>Payroll and Non-payroll</v>
          </cell>
          <cell r="E231" t="str">
            <v>Connie Morra</v>
          </cell>
          <cell r="F231" t="str">
            <v>338-8116</v>
          </cell>
          <cell r="G231" t="str">
            <v>Mary Kudrac/Dick Ito</v>
          </cell>
          <cell r="H231" t="str">
            <v>InActive</v>
          </cell>
          <cell r="I231" t="str">
            <v>PH-CF-700</v>
          </cell>
          <cell r="J231" t="str">
            <v>PH700</v>
          </cell>
        </row>
        <row r="232">
          <cell r="A232" t="str">
            <v>PH3078</v>
          </cell>
          <cell r="B232" t="str">
            <v>HEALTHY LIVING - CHRONIC DISEASE PREVENTION</v>
          </cell>
          <cell r="C232" t="str">
            <v>** INACTIVE ** EATING FOR TWO</v>
          </cell>
          <cell r="D232" t="str">
            <v>Non-payroll Only</v>
          </cell>
          <cell r="E232" t="str">
            <v>Teresa Slojewski</v>
          </cell>
          <cell r="F232" t="str">
            <v>338-8114</v>
          </cell>
          <cell r="G232" t="str">
            <v>Daria Kljajic</v>
          </cell>
          <cell r="H232" t="str">
            <v>InActive</v>
          </cell>
          <cell r="I232" t="str">
            <v>PH-CF-601</v>
          </cell>
          <cell r="J232" t="str">
            <v>PH610</v>
          </cell>
        </row>
        <row r="233">
          <cell r="A233" t="str">
            <v>PH3079</v>
          </cell>
          <cell r="B233" t="str">
            <v>HEALTHY FAMILIES - DIRECTOR</v>
          </cell>
          <cell r="C233" t="str">
            <v>REPRO INFANT HLTH CORPORATE CHARGES</v>
          </cell>
          <cell r="D233" t="str">
            <v>Corporate Account</v>
          </cell>
          <cell r="E233" t="str">
            <v>Rubin Viray</v>
          </cell>
          <cell r="F233" t="str">
            <v>338-8122</v>
          </cell>
          <cell r="G233" t="str">
            <v>Riyaz Kachra</v>
          </cell>
          <cell r="H233" t="str">
            <v>InActive</v>
          </cell>
          <cell r="I233" t="str">
            <v>PH-I-G02</v>
          </cell>
          <cell r="J233" t="str">
            <v>PH300</v>
          </cell>
          <cell r="K233" t="str">
            <v>PH300-50</v>
          </cell>
        </row>
        <row r="234">
          <cell r="A234" t="str">
            <v>PH3080</v>
          </cell>
          <cell r="B234" t="str">
            <v>HEALTHY FAMILIES - DIRECTOR</v>
          </cell>
          <cell r="C234" t="str">
            <v>** INACTIVE ** HAVING A BABY DROP IN</v>
          </cell>
          <cell r="D234" t="str">
            <v>Payroll and Non-payroll</v>
          </cell>
          <cell r="E234" t="str">
            <v>Rubin Viray</v>
          </cell>
          <cell r="F234" t="str">
            <v>338-8122</v>
          </cell>
          <cell r="H234" t="str">
            <v>InActive</v>
          </cell>
          <cell r="I234" t="str">
            <v>PH-I-G02</v>
          </cell>
        </row>
        <row r="235">
          <cell r="A235" t="str">
            <v>PH3081</v>
          </cell>
          <cell r="B235" t="str">
            <v>HEALTHY LIVING - CHRONIC DISEASE PREVENTION</v>
          </cell>
          <cell r="C235" t="str">
            <v>** INACTIVE ** IN THE DRIVERS SEAT</v>
          </cell>
          <cell r="D235" t="str">
            <v>Non-payroll Only</v>
          </cell>
          <cell r="E235" t="str">
            <v>Teresa Slojewski</v>
          </cell>
          <cell r="F235" t="str">
            <v>338-8114</v>
          </cell>
          <cell r="G235" t="str">
            <v>Pat Thomas</v>
          </cell>
          <cell r="H235" t="str">
            <v>InActive</v>
          </cell>
          <cell r="I235" t="str">
            <v>PH-CF-601</v>
          </cell>
          <cell r="J235" t="str">
            <v>PH610</v>
          </cell>
        </row>
        <row r="236">
          <cell r="A236" t="str">
            <v>PH3082</v>
          </cell>
          <cell r="B236" t="str">
            <v xml:space="preserve">HEALTHY FAMILIES – Early Years Stream </v>
          </cell>
          <cell r="C236" t="str">
            <v>EARLY PARENTING</v>
          </cell>
          <cell r="D236" t="str">
            <v>Non-payroll Only</v>
          </cell>
          <cell r="E236" t="str">
            <v>Rubin Viray</v>
          </cell>
          <cell r="F236" t="str">
            <v>338-8122</v>
          </cell>
          <cell r="G236" t="str">
            <v>G. Atawo/A Golabek/F. Santos Furtado</v>
          </cell>
          <cell r="H236" t="str">
            <v>Active</v>
          </cell>
          <cell r="I236" t="str">
            <v>PH-SG-303</v>
          </cell>
          <cell r="J236" t="str">
            <v>PH300</v>
          </cell>
          <cell r="K236" t="str">
            <v>PH300-30</v>
          </cell>
        </row>
        <row r="237">
          <cell r="A237" t="str">
            <v>PH3083</v>
          </cell>
          <cell r="B237" t="str">
            <v>HEALTHY LIVING - CHRONIC DISEASE PREVENTION</v>
          </cell>
          <cell r="C237" t="str">
            <v>HOT WEATHER ALERT  --  INACTIVE --</v>
          </cell>
          <cell r="D237" t="str">
            <v>Non-payroll Only</v>
          </cell>
          <cell r="E237" t="str">
            <v>Teresa Slojewski</v>
          </cell>
          <cell r="F237" t="str">
            <v>338-8114</v>
          </cell>
          <cell r="G237" t="str">
            <v>Marco Vittiglio</v>
          </cell>
          <cell r="H237" t="str">
            <v>InActive</v>
          </cell>
          <cell r="I237" t="str">
            <v>PH-CF-601</v>
          </cell>
          <cell r="J237" t="str">
            <v>PH610</v>
          </cell>
        </row>
        <row r="238">
          <cell r="A238" t="str">
            <v>PH3084</v>
          </cell>
          <cell r="B238" t="str">
            <v>HEALTHY LIVING - HEALTHY COMMUNITIES</v>
          </cell>
          <cell r="C238" t="str">
            <v>CYAC - CHILD MENTORING</v>
          </cell>
          <cell r="D238" t="str">
            <v>Payroll and Non-payroll</v>
          </cell>
          <cell r="E238" t="str">
            <v>Teresa Slojewski</v>
          </cell>
          <cell r="F238" t="str">
            <v>338-8114</v>
          </cell>
          <cell r="G238" t="str">
            <v>Darlene Berry</v>
          </cell>
          <cell r="H238" t="str">
            <v>Active</v>
          </cell>
          <cell r="I238" t="str">
            <v>PH-SG-602</v>
          </cell>
          <cell r="J238" t="str">
            <v>PH620</v>
          </cell>
          <cell r="K238" t="str">
            <v>PH620-10</v>
          </cell>
        </row>
        <row r="239">
          <cell r="A239" t="str">
            <v>PH3085</v>
          </cell>
          <cell r="B239" t="str">
            <v>HEALTHY LIVING - CHRONIC DISEASE PREVENTION</v>
          </cell>
          <cell r="C239" t="str">
            <v>** INACTIVE ** CYAC - SCHOOL NUTRITION PROGRAM</v>
          </cell>
          <cell r="D239" t="str">
            <v>Non-payroll Only</v>
          </cell>
          <cell r="E239" t="str">
            <v>Teresa Slojewski</v>
          </cell>
          <cell r="F239" t="str">
            <v>338-8114</v>
          </cell>
          <cell r="G239" t="str">
            <v>Connie Uetrecht</v>
          </cell>
          <cell r="H239" t="str">
            <v>InActive</v>
          </cell>
          <cell r="I239" t="str">
            <v>PH-SG-601</v>
          </cell>
          <cell r="J239" t="str">
            <v>PH610</v>
          </cell>
        </row>
        <row r="240">
          <cell r="A240" t="str">
            <v>PH3086</v>
          </cell>
          <cell r="B240" t="str">
            <v>HEALTHY FAMILIES - DIRECTOR</v>
          </cell>
          <cell r="C240" t="str">
            <v>CYAC - PRENATAL NUTRITION</v>
          </cell>
          <cell r="D240" t="str">
            <v>Payroll and Non-payroll</v>
          </cell>
          <cell r="E240" t="str">
            <v>Rubin Viray</v>
          </cell>
          <cell r="F240" t="str">
            <v>338-8122</v>
          </cell>
          <cell r="G240" t="str">
            <v>Diane Shrott/D Kljajic</v>
          </cell>
          <cell r="H240" t="str">
            <v>InActive</v>
          </cell>
          <cell r="I240" t="str">
            <v>PH-I-G02</v>
          </cell>
        </row>
        <row r="241">
          <cell r="A241" t="str">
            <v>PH3088</v>
          </cell>
          <cell r="B241" t="str">
            <v>HEALTHY FAMILIES - 100% - DIRECTOR</v>
          </cell>
          <cell r="C241" t="str">
            <v>FH / HL - WEST - HLTHY BABIES/HLTHY CHILDREN</v>
          </cell>
          <cell r="D241" t="str">
            <v>Payroll and Non-payroll</v>
          </cell>
          <cell r="E241" t="str">
            <v>Rubin Viray</v>
          </cell>
          <cell r="F241" t="str">
            <v>338-8122</v>
          </cell>
          <cell r="G241" t="str">
            <v>Lorraine Bodnaryk</v>
          </cell>
          <cell r="H241" t="str">
            <v>InActive</v>
          </cell>
          <cell r="I241" t="str">
            <v>PH-I-G02</v>
          </cell>
        </row>
        <row r="242">
          <cell r="A242" t="str">
            <v>PH3089</v>
          </cell>
          <cell r="B242" t="str">
            <v xml:space="preserve">HEALTHY FAMILIES - 100% – HBHC Stream </v>
          </cell>
          <cell r="C242" t="str">
            <v>HBHC PORGRAM SUPPORT</v>
          </cell>
          <cell r="D242" t="str">
            <v>Payroll and Non-payroll</v>
          </cell>
          <cell r="E242" t="str">
            <v>Rubin Viray</v>
          </cell>
          <cell r="F242" t="str">
            <v>338-8122</v>
          </cell>
          <cell r="G242" t="str">
            <v>Mary Lou Walker</v>
          </cell>
          <cell r="H242" t="str">
            <v>Active</v>
          </cell>
          <cell r="I242" t="str">
            <v>PH-PF-304</v>
          </cell>
          <cell r="J242" t="str">
            <v>PH300</v>
          </cell>
          <cell r="K242" t="str">
            <v>PH300-40</v>
          </cell>
        </row>
        <row r="243">
          <cell r="A243" t="str">
            <v>PH3090</v>
          </cell>
          <cell r="B243" t="str">
            <v>HEALTHY FAMILIES - 100% - DIRECTOR</v>
          </cell>
          <cell r="C243" t="str">
            <v>FH / HL - SOUTH - HLTHY BABIES/HLTHY CHILDREN</v>
          </cell>
          <cell r="D243" t="str">
            <v>Payroll and Non-payroll</v>
          </cell>
          <cell r="E243" t="str">
            <v>Rubin Viray</v>
          </cell>
          <cell r="F243" t="str">
            <v>338-8122</v>
          </cell>
          <cell r="G243" t="str">
            <v>Mark Toffoli</v>
          </cell>
          <cell r="H243" t="str">
            <v>InActive</v>
          </cell>
          <cell r="I243" t="str">
            <v>PH-I-G02</v>
          </cell>
        </row>
        <row r="244">
          <cell r="A244" t="str">
            <v>PH3091</v>
          </cell>
          <cell r="B244" t="str">
            <v>HEALTHY FAMILIES - 100% - DIRECTOR</v>
          </cell>
          <cell r="C244" t="str">
            <v>FH / HL - EAST - HLTHY BABIES/HLTHY CHILDREN</v>
          </cell>
          <cell r="D244" t="str">
            <v>Payroll and Non-payroll</v>
          </cell>
          <cell r="E244" t="str">
            <v>Rubin Viray</v>
          </cell>
          <cell r="F244" t="str">
            <v>338-8122</v>
          </cell>
          <cell r="G244" t="str">
            <v>Mark Toffoli</v>
          </cell>
          <cell r="H244" t="str">
            <v>InActive</v>
          </cell>
          <cell r="I244" t="str">
            <v>PH-I-G02</v>
          </cell>
        </row>
        <row r="245">
          <cell r="A245" t="str">
            <v>PH3092</v>
          </cell>
          <cell r="B245" t="str">
            <v>HEALTHY LIVING - HEALTHY COMMUNITIES</v>
          </cell>
          <cell r="C245" t="str">
            <v>MENTAL HEALTH</v>
          </cell>
          <cell r="D245" t="str">
            <v>Payroll and Non-payroll</v>
          </cell>
          <cell r="E245" t="str">
            <v>Teresa Slojewski</v>
          </cell>
          <cell r="F245" t="str">
            <v>338-8114</v>
          </cell>
          <cell r="G245" t="str">
            <v>Jan Lancaster</v>
          </cell>
          <cell r="H245" t="str">
            <v>Active</v>
          </cell>
          <cell r="I245" t="str">
            <v>PH-SG-602</v>
          </cell>
          <cell r="J245" t="str">
            <v>PH620</v>
          </cell>
          <cell r="K245" t="str">
            <v>PH620-10</v>
          </cell>
        </row>
        <row r="246">
          <cell r="A246" t="str">
            <v>PH3093</v>
          </cell>
          <cell r="B246" t="str">
            <v>HEALTHY LIVING - HEALTHY COMMUNITIES</v>
          </cell>
          <cell r="C246" t="str">
            <v>URBAN ISSUES</v>
          </cell>
          <cell r="D246" t="str">
            <v>Payroll and Non-payroll</v>
          </cell>
          <cell r="E246" t="str">
            <v>Teresa Slojewski</v>
          </cell>
          <cell r="F246" t="str">
            <v>338-8114</v>
          </cell>
          <cell r="G246" t="str">
            <v>Maria Herrera</v>
          </cell>
          <cell r="H246" t="str">
            <v>Active</v>
          </cell>
          <cell r="I246" t="str">
            <v>PH-SG-602</v>
          </cell>
          <cell r="J246" t="str">
            <v>PH620</v>
          </cell>
          <cell r="K246" t="str">
            <v>PH620-10</v>
          </cell>
        </row>
        <row r="247">
          <cell r="A247" t="str">
            <v>PH3094</v>
          </cell>
          <cell r="B247" t="str">
            <v xml:space="preserve">DENTAL / ORAL HEALTH </v>
          </cell>
          <cell r="C247" t="str">
            <v>CYAC - CHILD DENTAL PROGRAM</v>
          </cell>
          <cell r="D247" t="str">
            <v>Payroll and Non-payroll</v>
          </cell>
          <cell r="E247" t="str">
            <v>Connie Morra</v>
          </cell>
          <cell r="F247" t="str">
            <v>338-8116</v>
          </cell>
          <cell r="G247" t="str">
            <v>Dr. Hazel Stewart</v>
          </cell>
          <cell r="H247" t="str">
            <v>InActive</v>
          </cell>
          <cell r="I247" t="str">
            <v>PH-CF-700</v>
          </cell>
          <cell r="J247" t="str">
            <v>PH700</v>
          </cell>
        </row>
        <row r="248">
          <cell r="A248" t="str">
            <v>PH3095</v>
          </cell>
          <cell r="B248" t="str">
            <v>HEALTHY LIVING - HEALTHY COMMUNITIES</v>
          </cell>
          <cell r="C248" t="str">
            <v>CYAC - YOUTH VIOLENCE - PREVENTION (WWW)</v>
          </cell>
          <cell r="D248" t="str">
            <v>Payroll and Non-payroll</v>
          </cell>
          <cell r="E248" t="str">
            <v>Teresa Slojewski</v>
          </cell>
          <cell r="F248" t="str">
            <v>338-8114</v>
          </cell>
          <cell r="G248" t="str">
            <v>Kerri Richards</v>
          </cell>
          <cell r="H248" t="str">
            <v>InActive</v>
          </cell>
          <cell r="I248" t="str">
            <v>PH-SG-602</v>
          </cell>
          <cell r="J248" t="str">
            <v>PH620</v>
          </cell>
        </row>
        <row r="249">
          <cell r="A249" t="str">
            <v>PH3096</v>
          </cell>
          <cell r="B249" t="str">
            <v>HEALTHY LIVING - HEALTHY COMMUNITIES</v>
          </cell>
          <cell r="C249" t="str">
            <v>CYAC - YOUTH VIOLENCE - OPENING DOORS</v>
          </cell>
          <cell r="D249" t="str">
            <v>Payroll and Non-payroll</v>
          </cell>
          <cell r="E249" t="str">
            <v>Teresa Slojewski</v>
          </cell>
          <cell r="F249" t="str">
            <v>338-8114</v>
          </cell>
          <cell r="G249" t="str">
            <v>Kerri Richards</v>
          </cell>
          <cell r="H249" t="str">
            <v>InActive</v>
          </cell>
          <cell r="I249" t="str">
            <v>PH-SG-602</v>
          </cell>
          <cell r="J249" t="str">
            <v>PH620</v>
          </cell>
        </row>
        <row r="250">
          <cell r="A250" t="str">
            <v>PH3097</v>
          </cell>
          <cell r="B250" t="str">
            <v>HEALTHY LIVING - HEALTHY COMMUNITIES</v>
          </cell>
          <cell r="C250" t="str">
            <v>CYAC - MENTAL HEALTH</v>
          </cell>
          <cell r="D250" t="str">
            <v>Payroll and Non-payroll</v>
          </cell>
          <cell r="E250" t="str">
            <v>Teresa Slojewski</v>
          </cell>
          <cell r="F250" t="str">
            <v>338-8114</v>
          </cell>
          <cell r="G250" t="str">
            <v>Jan Lancaster</v>
          </cell>
          <cell r="H250" t="str">
            <v>InActive</v>
          </cell>
          <cell r="I250" t="str">
            <v>PH-SG-602</v>
          </cell>
          <cell r="J250" t="str">
            <v>PH620</v>
          </cell>
        </row>
        <row r="251">
          <cell r="A251" t="str">
            <v>PH3098</v>
          </cell>
          <cell r="B251" t="str">
            <v>HEALTHY LIVING - CHRONIC DISEASE PREVENTION</v>
          </cell>
          <cell r="C251" t="str">
            <v>CYAC - YOUNG CHILDREN (FITNESS)</v>
          </cell>
          <cell r="D251" t="str">
            <v>Payroll and Non-payroll</v>
          </cell>
          <cell r="E251" t="str">
            <v>Teresa Slojewski</v>
          </cell>
          <cell r="F251" t="str">
            <v>338-8114</v>
          </cell>
          <cell r="G251" t="str">
            <v>Marinella Arduini/Anne Birks</v>
          </cell>
          <cell r="H251" t="str">
            <v>InActive</v>
          </cell>
          <cell r="I251" t="str">
            <v>PH-SG-601</v>
          </cell>
          <cell r="J251" t="str">
            <v>PH610</v>
          </cell>
        </row>
        <row r="252">
          <cell r="A252" t="str">
            <v>PH3099</v>
          </cell>
          <cell r="B252" t="str">
            <v>HEALTHY LIVING - CHRONIC DISEASE PREVENTION</v>
          </cell>
          <cell r="C252" t="str">
            <v>Eat Smart Research Project</v>
          </cell>
          <cell r="D252" t="str">
            <v>Payroll and Non-payroll</v>
          </cell>
          <cell r="E252" t="str">
            <v>Rod Sarria</v>
          </cell>
          <cell r="F252" t="str">
            <v>338-0761</v>
          </cell>
          <cell r="G252" t="str">
            <v>Connie Uetrecht</v>
          </cell>
          <cell r="H252" t="str">
            <v>InActive</v>
          </cell>
          <cell r="I252" t="str">
            <v/>
          </cell>
        </row>
        <row r="253">
          <cell r="A253" t="str">
            <v>PH3100</v>
          </cell>
          <cell r="B253" t="str">
            <v>HEALTHY FAMILIES - 100% - DIRECTOR</v>
          </cell>
          <cell r="C253" t="str">
            <v xml:space="preserve">EARLY YEARS COMMUNITY COORDINATOR </v>
          </cell>
          <cell r="D253" t="str">
            <v>Payroll and Non-payroll</v>
          </cell>
          <cell r="E253" t="str">
            <v>Rubin Viray</v>
          </cell>
          <cell r="F253" t="str">
            <v>338-8122</v>
          </cell>
          <cell r="G253" t="str">
            <v>Susan Makin</v>
          </cell>
          <cell r="H253" t="str">
            <v>InActive</v>
          </cell>
          <cell r="I253" t="str">
            <v>PH-I-G02</v>
          </cell>
        </row>
        <row r="254">
          <cell r="A254" t="str">
            <v>PH3101</v>
          </cell>
          <cell r="B254" t="str">
            <v xml:space="preserve">HEALTHY FAMILIES - 100% – Early Years Stream </v>
          </cell>
          <cell r="C254" t="str">
            <v>INFANT HEARING</v>
          </cell>
          <cell r="D254" t="str">
            <v>Payroll and Non-payroll</v>
          </cell>
          <cell r="E254" t="str">
            <v>Rubin Viray</v>
          </cell>
          <cell r="F254" t="str">
            <v>338-8122</v>
          </cell>
          <cell r="G254" t="str">
            <v>Martha Cole/Margaret Sum</v>
          </cell>
          <cell r="H254" t="str">
            <v>Active</v>
          </cell>
          <cell r="I254" t="str">
            <v>PH-PF-303</v>
          </cell>
          <cell r="J254" t="str">
            <v>PH300</v>
          </cell>
          <cell r="K254" t="str">
            <v>PH300-30</v>
          </cell>
        </row>
        <row r="255">
          <cell r="A255" t="str">
            <v>PH3500</v>
          </cell>
          <cell r="B255" t="str">
            <v>HEALTHY FAMILIES - DIRECTOR</v>
          </cell>
          <cell r="C255" t="str">
            <v>CONTINUOUS QUALITY IMPROVEMENT TEAM</v>
          </cell>
          <cell r="D255" t="str">
            <v>Payroll and Non-payroll</v>
          </cell>
          <cell r="E255" t="str">
            <v>Rubin Viray</v>
          </cell>
          <cell r="F255" t="str">
            <v>338-8122</v>
          </cell>
          <cell r="G255" t="str">
            <v>Lorraine Telford</v>
          </cell>
          <cell r="H255" t="str">
            <v>Active</v>
          </cell>
          <cell r="I255" t="str">
            <v>PH-SG-301</v>
          </cell>
          <cell r="J255" t="str">
            <v>PH300</v>
          </cell>
          <cell r="K255" t="str">
            <v>PH300-10</v>
          </cell>
        </row>
        <row r="256">
          <cell r="A256" t="str">
            <v>PH3501</v>
          </cell>
          <cell r="B256" t="str">
            <v>HEALTHY FAMILIES - DIRECTOR</v>
          </cell>
          <cell r="C256" t="str">
            <v>CANADA PRENATAL NUTRITION PROGRAM</v>
          </cell>
          <cell r="D256" t="str">
            <v>Payroll and Non-payroll</v>
          </cell>
          <cell r="E256" t="str">
            <v>Rubin Viray</v>
          </cell>
          <cell r="F256" t="str">
            <v>338-8122</v>
          </cell>
          <cell r="G256" t="str">
            <v>D Chopping/D Kljajic</v>
          </cell>
          <cell r="H256" t="str">
            <v>InActive</v>
          </cell>
          <cell r="I256" t="str">
            <v>PH-I-G02</v>
          </cell>
          <cell r="J256" t="str">
            <v>PH300</v>
          </cell>
          <cell r="K256" t="str">
            <v>PH300-50</v>
          </cell>
        </row>
        <row r="257">
          <cell r="A257" t="str">
            <v>PH3502</v>
          </cell>
          <cell r="B257" t="str">
            <v>HEALTHY FAMILIES - DIRECTOR</v>
          </cell>
          <cell r="C257" t="str">
            <v>FH/HL - FAMILY HEALTH - EAST NO. 3</v>
          </cell>
          <cell r="D257" t="str">
            <v>Payroll Only</v>
          </cell>
          <cell r="E257" t="str">
            <v>Rubin Viray</v>
          </cell>
          <cell r="F257" t="str">
            <v>338-8122</v>
          </cell>
          <cell r="G257" t="str">
            <v>Diane Chopping</v>
          </cell>
          <cell r="H257" t="str">
            <v>InActive</v>
          </cell>
          <cell r="I257" t="str">
            <v>PH-I-G02</v>
          </cell>
        </row>
        <row r="258">
          <cell r="A258" t="str">
            <v>PH3503</v>
          </cell>
          <cell r="B258" t="str">
            <v>HEALTHY FAMILIES - DIRECTOR</v>
          </cell>
          <cell r="C258" t="str">
            <v>FH/HL - FAMILY HEALTH - EAST NO. 4</v>
          </cell>
          <cell r="D258" t="str">
            <v>Payroll Only</v>
          </cell>
          <cell r="E258" t="str">
            <v>Rubin Viray</v>
          </cell>
          <cell r="F258" t="str">
            <v>338-8122</v>
          </cell>
          <cell r="G258" t="str">
            <v>Monica Mitchell</v>
          </cell>
          <cell r="H258" t="str">
            <v>InActive</v>
          </cell>
          <cell r="I258" t="str">
            <v>PH-I-G02</v>
          </cell>
        </row>
        <row r="259">
          <cell r="A259" t="str">
            <v>PH3504</v>
          </cell>
          <cell r="B259" t="str">
            <v>HEALTHY FAMILIES - DIRECTOR</v>
          </cell>
          <cell r="C259" t="str">
            <v>FH/HL - FAMILY HEALTH - EAST NO. 5</v>
          </cell>
          <cell r="D259" t="str">
            <v>Payroll Only</v>
          </cell>
          <cell r="E259" t="str">
            <v>Rubin Viray</v>
          </cell>
          <cell r="F259" t="str">
            <v>338-8122</v>
          </cell>
          <cell r="G259" t="str">
            <v>Charlene Bain</v>
          </cell>
          <cell r="H259" t="str">
            <v>InActive</v>
          </cell>
          <cell r="I259" t="str">
            <v>PH-I-G02</v>
          </cell>
        </row>
        <row r="260">
          <cell r="A260" t="str">
            <v>PH3505</v>
          </cell>
          <cell r="B260" t="str">
            <v xml:space="preserve">HEALTHY FAMILIES – Maternal Infant Health Stream </v>
          </cell>
          <cell r="C260" t="str">
            <v>MATERNAL INFANT HEALTH 4</v>
          </cell>
          <cell r="D260" t="str">
            <v>Payroll and Non-payroll</v>
          </cell>
          <cell r="E260" t="str">
            <v>Rubin Viray</v>
          </cell>
          <cell r="F260" t="str">
            <v>338-8122</v>
          </cell>
          <cell r="G260" t="str">
            <v>Susan Blue</v>
          </cell>
          <cell r="H260" t="str">
            <v>Active</v>
          </cell>
          <cell r="I260" t="str">
            <v>PH-SG-302</v>
          </cell>
          <cell r="J260" t="str">
            <v>PH300</v>
          </cell>
          <cell r="K260" t="str">
            <v>PH300-20</v>
          </cell>
        </row>
        <row r="261">
          <cell r="A261" t="str">
            <v>PH3506</v>
          </cell>
          <cell r="B261" t="str">
            <v>HEALTHY LIVING - CHRONIC DISEASE PREVENTION</v>
          </cell>
          <cell r="C261" t="str">
            <v>FH/HL-HEALTHY LIFESTYLES - EAST NO.1</v>
          </cell>
          <cell r="D261" t="str">
            <v>Payroll Only</v>
          </cell>
          <cell r="E261" t="str">
            <v>Teresa Slojewski</v>
          </cell>
          <cell r="F261" t="str">
            <v>338-8114</v>
          </cell>
          <cell r="G261" t="str">
            <v>Denise DePape</v>
          </cell>
          <cell r="H261" t="str">
            <v>InActive</v>
          </cell>
          <cell r="I261" t="str">
            <v>PH-SG-601</v>
          </cell>
          <cell r="J261" t="str">
            <v>PH610</v>
          </cell>
        </row>
        <row r="262">
          <cell r="A262" t="str">
            <v>PH3507</v>
          </cell>
          <cell r="B262" t="str">
            <v>HEALTHY LIVING - CHRONIC DISEASE PREVENTION</v>
          </cell>
          <cell r="C262" t="str">
            <v>FH/HL-HEALTHY LIFESTYLES-EAST NO.2</v>
          </cell>
          <cell r="D262" t="str">
            <v>Payroll Only</v>
          </cell>
          <cell r="E262" t="str">
            <v>Teresa Slojewski</v>
          </cell>
          <cell r="F262" t="str">
            <v>338-8114</v>
          </cell>
          <cell r="G262" t="str">
            <v>Eden Rockett</v>
          </cell>
          <cell r="H262" t="str">
            <v>InActive</v>
          </cell>
          <cell r="I262" t="str">
            <v>PH-SG-601</v>
          </cell>
          <cell r="J262" t="str">
            <v>PH610</v>
          </cell>
        </row>
        <row r="263">
          <cell r="A263" t="str">
            <v>PH3508</v>
          </cell>
          <cell r="B263" t="str">
            <v>HEALTHY LIVING - CHRONIC DISEASE PREVENTION</v>
          </cell>
          <cell r="C263" t="str">
            <v>FH/HL HEALTHY LIFESTYLES-EAST NO.3</v>
          </cell>
          <cell r="D263" t="str">
            <v>Payroll and Non-payroll</v>
          </cell>
          <cell r="E263" t="str">
            <v>Teresa Slojewski</v>
          </cell>
          <cell r="F263" t="str">
            <v>338-8114</v>
          </cell>
          <cell r="G263" t="str">
            <v>Judi Wilki</v>
          </cell>
          <cell r="H263" t="str">
            <v>InActive</v>
          </cell>
          <cell r="I263" t="str">
            <v>PH-SG-601</v>
          </cell>
          <cell r="J263" t="str">
            <v>PH610</v>
          </cell>
        </row>
        <row r="264">
          <cell r="A264" t="str">
            <v>PH3509</v>
          </cell>
          <cell r="B264" t="str">
            <v>HEALTHY LIVING - CHRONIC DISEASE PREVENTION</v>
          </cell>
          <cell r="C264" t="str">
            <v>FH/HL-HEALTHY LIFESTYLES-EAST NO.4</v>
          </cell>
          <cell r="D264" t="str">
            <v>Payroll Only</v>
          </cell>
          <cell r="E264" t="str">
            <v>Teresa Slojewski</v>
          </cell>
          <cell r="F264" t="str">
            <v>338-8114</v>
          </cell>
          <cell r="G264" t="str">
            <v>Anne Birks</v>
          </cell>
          <cell r="H264" t="str">
            <v>InActive</v>
          </cell>
          <cell r="I264" t="str">
            <v>PH-SG-601</v>
          </cell>
          <cell r="J264" t="str">
            <v>PH610</v>
          </cell>
        </row>
        <row r="265">
          <cell r="A265" t="str">
            <v>PH3510</v>
          </cell>
          <cell r="B265" t="str">
            <v>HEALTHY LIVING - CHRONIC DISEASE PREVENTION</v>
          </cell>
          <cell r="C265" t="str">
            <v>PHYSICAL ACTIVITY PROMOTION</v>
          </cell>
          <cell r="D265" t="str">
            <v>Payroll and Non-payroll</v>
          </cell>
          <cell r="E265" t="str">
            <v>Teresa Slojewski</v>
          </cell>
          <cell r="F265" t="str">
            <v>338-8114</v>
          </cell>
          <cell r="G265" t="str">
            <v>Marinella Arduini/Anne Birks</v>
          </cell>
          <cell r="H265" t="str">
            <v>Active</v>
          </cell>
          <cell r="I265" t="str">
            <v>PH-SG-601</v>
          </cell>
          <cell r="J265" t="str">
            <v>PH610</v>
          </cell>
          <cell r="K265" t="str">
            <v>PH610-10</v>
          </cell>
        </row>
        <row r="266">
          <cell r="A266" t="str">
            <v>PH3511</v>
          </cell>
          <cell r="B266" t="str">
            <v>HEALTHY LIVING - CHRONIC DISEASE PREVENTION</v>
          </cell>
          <cell r="C266" t="str">
            <v>TOBACCO USE PREVENTION</v>
          </cell>
          <cell r="D266" t="str">
            <v>Payroll and Non-payroll</v>
          </cell>
          <cell r="E266" t="str">
            <v>Teresa Slojewski</v>
          </cell>
          <cell r="F266" t="str">
            <v>338-8114</v>
          </cell>
          <cell r="G266" t="str">
            <v>Marg Metzger, Suzanne Thibault</v>
          </cell>
          <cell r="H266" t="str">
            <v>Active</v>
          </cell>
          <cell r="I266" t="str">
            <v>PH-SG-601</v>
          </cell>
          <cell r="J266" t="str">
            <v>PH610</v>
          </cell>
          <cell r="K266" t="str">
            <v>PH610-10</v>
          </cell>
        </row>
        <row r="267">
          <cell r="A267" t="str">
            <v>PH3512</v>
          </cell>
          <cell r="B267" t="str">
            <v>HEALTHY LIVING - CHRONIC DISEASE PREVENTION</v>
          </cell>
          <cell r="C267" t="str">
            <v>CANCER PREVENTION</v>
          </cell>
          <cell r="D267" t="str">
            <v>Payroll and Non-payroll</v>
          </cell>
          <cell r="E267" t="str">
            <v>Teresa Slojewski</v>
          </cell>
          <cell r="F267" t="str">
            <v>338-8114</v>
          </cell>
          <cell r="G267" t="str">
            <v>Linda Ferguson</v>
          </cell>
          <cell r="H267" t="str">
            <v>Active</v>
          </cell>
          <cell r="I267" t="str">
            <v>PH-SG-601</v>
          </cell>
          <cell r="J267" t="str">
            <v>PH610</v>
          </cell>
          <cell r="K267" t="str">
            <v>PH610-10</v>
          </cell>
        </row>
        <row r="268">
          <cell r="A268" t="str">
            <v>PH3513</v>
          </cell>
          <cell r="B268" t="str">
            <v>HEALTHY LIVING - CHRONIC DISEASE PREVENTION</v>
          </cell>
          <cell r="C268" t="str">
            <v>NUTRITION PROMOTION</v>
          </cell>
          <cell r="D268" t="str">
            <v>Payroll and Non-payroll</v>
          </cell>
          <cell r="E268" t="str">
            <v>Teresa Slojewski</v>
          </cell>
          <cell r="F268" t="str">
            <v>338-8114</v>
          </cell>
          <cell r="G268" t="str">
            <v>Judi Wilkie/Sari Simkins</v>
          </cell>
          <cell r="H268" t="str">
            <v>Active</v>
          </cell>
          <cell r="I268" t="str">
            <v>PH-SG-601</v>
          </cell>
          <cell r="J268" t="str">
            <v>PH610</v>
          </cell>
          <cell r="K268" t="str">
            <v>PH610-10</v>
          </cell>
        </row>
        <row r="269">
          <cell r="A269" t="str">
            <v>PH3514</v>
          </cell>
          <cell r="B269" t="str">
            <v>HEALTHY LIVING - CHRONIC DISEASE PREVENTION</v>
          </cell>
          <cell r="C269" t="str">
            <v>HL - PEER NUTRITION</v>
          </cell>
          <cell r="D269" t="str">
            <v>Non-payroll Only</v>
          </cell>
          <cell r="E269" t="str">
            <v>Rod Sarria</v>
          </cell>
          <cell r="F269" t="str">
            <v>338-0761</v>
          </cell>
          <cell r="G269" t="str">
            <v>Judi Wilkie</v>
          </cell>
          <cell r="H269" t="str">
            <v>InActive</v>
          </cell>
          <cell r="I269" t="str">
            <v/>
          </cell>
        </row>
        <row r="270">
          <cell r="A270" t="str">
            <v>PH3515</v>
          </cell>
          <cell r="B270" t="str">
            <v>HEALTHY LIVING - HEALTHY COMMUNITIES</v>
          </cell>
          <cell r="C270" t="str">
            <v>INJURY/SUBSTANCE ABUSE PREVENTION</v>
          </cell>
          <cell r="D270" t="str">
            <v>Payroll and Non-payroll</v>
          </cell>
          <cell r="E270" t="str">
            <v>Teresa Slojewski</v>
          </cell>
          <cell r="F270" t="str">
            <v>338-8114</v>
          </cell>
          <cell r="G270" t="str">
            <v>Shaila Krishna, Kerri Richards</v>
          </cell>
          <cell r="H270" t="str">
            <v>Active</v>
          </cell>
          <cell r="I270" t="str">
            <v>PH-SG-602</v>
          </cell>
          <cell r="J270" t="str">
            <v>PH620</v>
          </cell>
          <cell r="K270" t="str">
            <v>PH620-10</v>
          </cell>
        </row>
        <row r="271">
          <cell r="A271" t="str">
            <v>PH3516</v>
          </cell>
          <cell r="B271" t="str">
            <v>HEALTHY LIVING - CHRONIC DISEASE PREVENTION</v>
          </cell>
          <cell r="C271" t="str">
            <v>FH - VIOLENCE PREVENTION</v>
          </cell>
          <cell r="D271" t="str">
            <v>Non-payroll Only</v>
          </cell>
          <cell r="E271" t="str">
            <v>Teresa Slojewski</v>
          </cell>
          <cell r="F271" t="str">
            <v>338-8114</v>
          </cell>
          <cell r="G271" t="str">
            <v>Maria Herrara</v>
          </cell>
          <cell r="H271" t="str">
            <v>InActive</v>
          </cell>
          <cell r="I271" t="str">
            <v>PH-SG-601</v>
          </cell>
          <cell r="J271" t="str">
            <v>PH610</v>
          </cell>
        </row>
        <row r="272">
          <cell r="A272" t="str">
            <v>PH3517</v>
          </cell>
          <cell r="B272" t="str">
            <v xml:space="preserve">HEALTHY FAMILIES – Maternal Infant Health Stream </v>
          </cell>
          <cell r="C272" t="str">
            <v>POSTPARTUM</v>
          </cell>
          <cell r="D272" t="str">
            <v>Non-payroll Only</v>
          </cell>
          <cell r="E272" t="str">
            <v>Rubin Viray</v>
          </cell>
          <cell r="F272" t="str">
            <v>338-8122</v>
          </cell>
          <cell r="G272" t="str">
            <v>Bernadette Kint</v>
          </cell>
          <cell r="H272" t="str">
            <v>Active</v>
          </cell>
          <cell r="I272" t="str">
            <v>PH-SG-302</v>
          </cell>
          <cell r="J272" t="str">
            <v>PH300</v>
          </cell>
          <cell r="K272" t="str">
            <v>PH300-20</v>
          </cell>
        </row>
        <row r="273">
          <cell r="A273" t="str">
            <v>PH3518</v>
          </cell>
          <cell r="B273" t="str">
            <v xml:space="preserve">HEALTHY FAMILIES – Maternal Infant Health Stream </v>
          </cell>
          <cell r="C273" t="str">
            <v>BREASTFEEDING/INFANT FEEDING</v>
          </cell>
          <cell r="D273" t="str">
            <v>Non-payroll Only</v>
          </cell>
          <cell r="E273" t="str">
            <v>Rubin Viray</v>
          </cell>
          <cell r="F273" t="str">
            <v>338-8122</v>
          </cell>
          <cell r="G273" t="str">
            <v>Olga Jovkovic</v>
          </cell>
          <cell r="H273" t="str">
            <v>Active</v>
          </cell>
          <cell r="I273" t="str">
            <v>PH-SG-302</v>
          </cell>
          <cell r="J273" t="str">
            <v>PH300</v>
          </cell>
          <cell r="K273" t="str">
            <v>PH300-20</v>
          </cell>
        </row>
        <row r="274">
          <cell r="A274" t="str">
            <v>PH3519</v>
          </cell>
          <cell r="B274" t="str">
            <v xml:space="preserve">HEALTHY FAMILIES – Maternal Infant Health Stream </v>
          </cell>
          <cell r="C274" t="str">
            <v>REPRO COMMUNITY</v>
          </cell>
          <cell r="D274" t="str">
            <v>Payroll and Non-payroll</v>
          </cell>
          <cell r="E274" t="str">
            <v>Rubin Viray</v>
          </cell>
          <cell r="F274" t="str">
            <v>338-8122</v>
          </cell>
          <cell r="G274" t="str">
            <v>Susan Blue</v>
          </cell>
          <cell r="H274" t="str">
            <v>Active</v>
          </cell>
          <cell r="I274" t="str">
            <v>PH-SG-302</v>
          </cell>
          <cell r="J274" t="str">
            <v>PH300</v>
          </cell>
          <cell r="K274" t="str">
            <v>PH300-20</v>
          </cell>
        </row>
        <row r="275">
          <cell r="A275" t="str">
            <v>PH3520</v>
          </cell>
          <cell r="B275" t="str">
            <v>HEALTHY LIVING - HEALTHY COMMUNITIES</v>
          </cell>
          <cell r="C275" t="str">
            <v>VULNERABLE ADULTS/SENIORS</v>
          </cell>
          <cell r="D275" t="str">
            <v>Payroll and Non-payroll</v>
          </cell>
          <cell r="E275" t="str">
            <v>Teresa Slojewski</v>
          </cell>
          <cell r="F275" t="str">
            <v>338-8114</v>
          </cell>
          <cell r="G275" t="str">
            <v>Patricia Thomas/Allie Lehman</v>
          </cell>
          <cell r="H275" t="str">
            <v>Active</v>
          </cell>
          <cell r="I275" t="str">
            <v>PH-SG-602</v>
          </cell>
          <cell r="J275" t="str">
            <v>PH620</v>
          </cell>
          <cell r="K275" t="str">
            <v>PH620-10</v>
          </cell>
        </row>
        <row r="276">
          <cell r="A276" t="str">
            <v>PH3521</v>
          </cell>
          <cell r="B276" t="str">
            <v>HEALTHY LIVING - HEALTHY COMMUNITIES</v>
          </cell>
          <cell r="C276" t="str">
            <v>HL - SEXUAL HEALTH PROMOTION</v>
          </cell>
          <cell r="D276" t="str">
            <v>Payroll and Non-payroll</v>
          </cell>
          <cell r="E276" t="str">
            <v>Teresa Slojewski</v>
          </cell>
          <cell r="F276" t="str">
            <v>338-8114</v>
          </cell>
          <cell r="G276" t="str">
            <v>Elaine Kingsley</v>
          </cell>
          <cell r="H276" t="str">
            <v>Active</v>
          </cell>
          <cell r="I276" t="str">
            <v>PH-SG-602</v>
          </cell>
          <cell r="J276" t="str">
            <v>PH620</v>
          </cell>
          <cell r="K276" t="str">
            <v>PH620-10</v>
          </cell>
        </row>
        <row r="277">
          <cell r="A277" t="str">
            <v>PH3522</v>
          </cell>
          <cell r="B277" t="str">
            <v xml:space="preserve">HEALTHY ENVIRONMENT </v>
          </cell>
          <cell r="C277" t="str">
            <v>HL: WEST NILE VIRUS - HLTH CONNECTIONS</v>
          </cell>
          <cell r="D277" t="str">
            <v>Payroll and Non-payroll</v>
          </cell>
          <cell r="E277" t="str">
            <v>Teresa Slojewski</v>
          </cell>
          <cell r="F277" t="str">
            <v>338-8114</v>
          </cell>
          <cell r="G277" t="str">
            <v>Stella Cho</v>
          </cell>
          <cell r="H277" t="str">
            <v>InActive</v>
          </cell>
          <cell r="I277" t="str">
            <v>PH-SG-501</v>
          </cell>
          <cell r="J277" t="str">
            <v>PH500</v>
          </cell>
        </row>
        <row r="278">
          <cell r="A278" t="str">
            <v>PH3523</v>
          </cell>
          <cell r="B278" t="str">
            <v xml:space="preserve">HEALTHY FAMILIES – Early Years Stream </v>
          </cell>
          <cell r="C278" t="str">
            <v>COMMUNITY EARLY YEARS</v>
          </cell>
          <cell r="D278" t="str">
            <v>Payroll and Non-payroll</v>
          </cell>
          <cell r="E278" t="str">
            <v>Rubin Viray</v>
          </cell>
          <cell r="F278" t="str">
            <v>338-8122</v>
          </cell>
          <cell r="G278" t="str">
            <v>M. Toffoli/N. Welch</v>
          </cell>
          <cell r="H278" t="str">
            <v>Active</v>
          </cell>
          <cell r="I278" t="str">
            <v>PH-SG-303</v>
          </cell>
          <cell r="J278" t="str">
            <v>PH300</v>
          </cell>
          <cell r="K278" t="str">
            <v>PH300-30</v>
          </cell>
        </row>
        <row r="279">
          <cell r="A279" t="str">
            <v>PH3524</v>
          </cell>
          <cell r="B279" t="str">
            <v>HEALTHY LIVING - HEALTHY COMMUNITIES</v>
          </cell>
          <cell r="C279" t="str">
            <v>HL-HC PROGRAM SUPPORT</v>
          </cell>
          <cell r="D279" t="str">
            <v>Non-payroll Only</v>
          </cell>
          <cell r="E279" t="str">
            <v>Teresa Slojewski</v>
          </cell>
          <cell r="F279" t="str">
            <v>338-8114</v>
          </cell>
          <cell r="G279" t="str">
            <v>Elaine Kingsley</v>
          </cell>
          <cell r="H279" t="str">
            <v>Active</v>
          </cell>
          <cell r="I279" t="str">
            <v>PH-SG-602</v>
          </cell>
          <cell r="J279" t="str">
            <v>PH620</v>
          </cell>
          <cell r="K279" t="str">
            <v>PH620-10</v>
          </cell>
        </row>
        <row r="280">
          <cell r="A280" t="str">
            <v>PH3525</v>
          </cell>
          <cell r="B280" t="str">
            <v xml:space="preserve">HEALTHY FAMILIES – Maternal Infant Health Stream </v>
          </cell>
          <cell r="C280" t="str">
            <v>MATERNAL INFANT HEALTH 5</v>
          </cell>
          <cell r="D280" t="str">
            <v>Payroll and Non-payroll</v>
          </cell>
          <cell r="E280" t="str">
            <v>Rubin Viray</v>
          </cell>
          <cell r="F280" t="str">
            <v>338-8122</v>
          </cell>
          <cell r="G280" t="str">
            <v>Dianne Chopping</v>
          </cell>
          <cell r="H280" t="str">
            <v>Active</v>
          </cell>
          <cell r="I280" t="str">
            <v>PH-SG-302</v>
          </cell>
          <cell r="J280" t="str">
            <v>PH300</v>
          </cell>
          <cell r="K280" t="str">
            <v>PH300-20</v>
          </cell>
        </row>
        <row r="281">
          <cell r="A281" t="str">
            <v>PH3526</v>
          </cell>
          <cell r="B281" t="str">
            <v xml:space="preserve">HEALTHY FAMILIES – Early Years Stream </v>
          </cell>
          <cell r="C281" t="str">
            <v>EARLY YEARS 4</v>
          </cell>
          <cell r="D281" t="str">
            <v>Payroll and Non-payroll</v>
          </cell>
          <cell r="E281" t="str">
            <v>Rubin Viray</v>
          </cell>
          <cell r="F281" t="str">
            <v>338-8122</v>
          </cell>
          <cell r="G281" t="str">
            <v>Debbie Zanetti</v>
          </cell>
          <cell r="H281" t="str">
            <v>Active</v>
          </cell>
          <cell r="I281" t="str">
            <v>PH-SG-303</v>
          </cell>
          <cell r="J281" t="str">
            <v>PH300</v>
          </cell>
          <cell r="K281" t="str">
            <v>PH300-30</v>
          </cell>
        </row>
        <row r="282">
          <cell r="A282" t="str">
            <v>PH3527</v>
          </cell>
          <cell r="B282" t="str">
            <v xml:space="preserve">HEALTHY FAMILIES - 100% – HBHC Stream </v>
          </cell>
          <cell r="C282" t="str">
            <v>HBHC6</v>
          </cell>
          <cell r="D282" t="str">
            <v>Payroll and Non-payroll</v>
          </cell>
          <cell r="E282" t="str">
            <v>Rubin Viray</v>
          </cell>
          <cell r="F282" t="str">
            <v>338-8122</v>
          </cell>
          <cell r="G282" t="str">
            <v>Joan Crookston</v>
          </cell>
          <cell r="H282" t="str">
            <v>Active</v>
          </cell>
          <cell r="I282" t="str">
            <v>PH-PF-304</v>
          </cell>
          <cell r="J282" t="str">
            <v>PH300</v>
          </cell>
          <cell r="K282" t="str">
            <v>PH300-40</v>
          </cell>
        </row>
        <row r="283">
          <cell r="A283" t="str">
            <v>PH3528</v>
          </cell>
          <cell r="B283" t="str">
            <v>HEALTHY FAMILIES - DIRECTOR</v>
          </cell>
          <cell r="C283" t="str">
            <v>FH/HL: FAMILY HEALTH - NORTH NO. 4</v>
          </cell>
          <cell r="D283" t="str">
            <v>Payroll Only</v>
          </cell>
          <cell r="E283" t="str">
            <v>Rubin Viray</v>
          </cell>
          <cell r="F283" t="str">
            <v>338-8122</v>
          </cell>
          <cell r="G283" t="str">
            <v>Joanne Gilmore</v>
          </cell>
          <cell r="H283" t="str">
            <v>InActive</v>
          </cell>
          <cell r="I283" t="str">
            <v>PH-I-G02</v>
          </cell>
        </row>
        <row r="284">
          <cell r="A284" t="str">
            <v>PH3529</v>
          </cell>
          <cell r="B284" t="str">
            <v>HEALTHY LIVING - CHRONIC DISEASE PREVENTION</v>
          </cell>
          <cell r="C284" t="str">
            <v>FH/HL-HEALTHY LIFESTYLES-NORTH NO.1</v>
          </cell>
          <cell r="D284" t="str">
            <v>Payroll Only</v>
          </cell>
          <cell r="E284" t="str">
            <v>Teresa Slojewski</v>
          </cell>
          <cell r="F284" t="str">
            <v>338-8114</v>
          </cell>
          <cell r="G284" t="str">
            <v>Marg Metzger</v>
          </cell>
          <cell r="H284" t="str">
            <v>InActive</v>
          </cell>
          <cell r="I284" t="str">
            <v>PH-SG-601</v>
          </cell>
          <cell r="J284" t="str">
            <v>PH610</v>
          </cell>
        </row>
        <row r="285">
          <cell r="A285" t="str">
            <v>PH3530</v>
          </cell>
          <cell r="B285" t="str">
            <v>HEALTHY LIVING - HEALTHY COMMUNITIES</v>
          </cell>
          <cell r="C285" t="str">
            <v>FH/HL-HEALTHY LIFESTYES - NORTH NO.2</v>
          </cell>
          <cell r="D285" t="str">
            <v>Payroll Only</v>
          </cell>
          <cell r="E285" t="str">
            <v>Teresa Slojewski</v>
          </cell>
          <cell r="F285" t="str">
            <v>338-8114</v>
          </cell>
          <cell r="G285" t="str">
            <v>Kerri Richards</v>
          </cell>
          <cell r="H285" t="str">
            <v>InActive</v>
          </cell>
          <cell r="I285" t="str">
            <v>PH-SG-602</v>
          </cell>
          <cell r="J285" t="str">
            <v>PH620</v>
          </cell>
        </row>
        <row r="286">
          <cell r="A286" t="str">
            <v>PH3531</v>
          </cell>
          <cell r="B286" t="str">
            <v>HEALTHY LIVING - CHRONIC DISEASE PREVENTION</v>
          </cell>
          <cell r="C286" t="str">
            <v>FH/HL HEALTHY LIFESTYLES-NORTH NO.3</v>
          </cell>
          <cell r="D286" t="str">
            <v>Payroll Only</v>
          </cell>
          <cell r="E286" t="str">
            <v>Teresa Slojewski</v>
          </cell>
          <cell r="F286" t="str">
            <v>338-8114</v>
          </cell>
          <cell r="G286" t="str">
            <v>Marinella Arduini</v>
          </cell>
          <cell r="H286" t="str">
            <v>InActive</v>
          </cell>
          <cell r="I286" t="str">
            <v>PH-SG-601</v>
          </cell>
          <cell r="J286" t="str">
            <v>PH610</v>
          </cell>
        </row>
        <row r="287">
          <cell r="A287" t="str">
            <v>PH3533</v>
          </cell>
          <cell r="B287" t="str">
            <v>HEALTHY LIVING - CHRONIC DISEASE PREVENTION</v>
          </cell>
          <cell r="C287" t="str">
            <v>HL-CDP PROGRAM SUPPORT EAST</v>
          </cell>
          <cell r="D287" t="str">
            <v>Non-payroll Only</v>
          </cell>
          <cell r="E287" t="str">
            <v>Teresa Slojewski</v>
          </cell>
          <cell r="F287" t="str">
            <v>338-8114</v>
          </cell>
          <cell r="G287" t="str">
            <v>Audrey Birenbaum</v>
          </cell>
          <cell r="H287" t="str">
            <v>InActive</v>
          </cell>
          <cell r="I287" t="str">
            <v>PH-SG-601</v>
          </cell>
          <cell r="J287" t="str">
            <v>PH610</v>
          </cell>
        </row>
        <row r="288">
          <cell r="A288" t="str">
            <v>PH3534</v>
          </cell>
          <cell r="B288" t="str">
            <v>HEALTHY FAMILIES - DIRECTOR</v>
          </cell>
          <cell r="C288" t="str">
            <v>FH/HL: FAMILY HEALTH - PROGRAM SUPPORT NORTH</v>
          </cell>
          <cell r="D288" t="str">
            <v>Non-payroll Only</v>
          </cell>
          <cell r="E288" t="str">
            <v>Rubin Viray</v>
          </cell>
          <cell r="F288" t="str">
            <v>338-8122</v>
          </cell>
          <cell r="G288" t="str">
            <v>Mark Toffoli</v>
          </cell>
          <cell r="H288" t="str">
            <v>InActive</v>
          </cell>
          <cell r="I288" t="str">
            <v>PH-I-G02</v>
          </cell>
        </row>
        <row r="289">
          <cell r="A289" t="str">
            <v>PH3535</v>
          </cell>
          <cell r="B289" t="str">
            <v xml:space="preserve">HEALTHY FAMILIES - 100% – HBHC Stream </v>
          </cell>
          <cell r="C289" t="str">
            <v>HBHC PRE&amp;POST NATAL</v>
          </cell>
          <cell r="D289" t="str">
            <v>Non-payroll Only</v>
          </cell>
          <cell r="E289" t="str">
            <v>Rubin Viray</v>
          </cell>
          <cell r="F289" t="str">
            <v>338-8122</v>
          </cell>
          <cell r="G289" t="str">
            <v>Anna Stewart/Sandy Zidner</v>
          </cell>
          <cell r="H289" t="str">
            <v>InActive</v>
          </cell>
          <cell r="I289" t="str">
            <v>PH-PF-304</v>
          </cell>
          <cell r="J289" t="str">
            <v>PH300</v>
          </cell>
          <cell r="K289" t="str">
            <v>PH300-40</v>
          </cell>
        </row>
        <row r="290">
          <cell r="A290" t="str">
            <v>PH3536</v>
          </cell>
          <cell r="B290" t="str">
            <v>HEALTHY FAMILIES - 100% - DIRECTOR</v>
          </cell>
          <cell r="C290" t="str">
            <v>HBHC POSTPARTUM</v>
          </cell>
          <cell r="D290" t="str">
            <v>Payroll and Non-payroll</v>
          </cell>
          <cell r="E290" t="str">
            <v>Rubin Viray</v>
          </cell>
          <cell r="F290" t="str">
            <v>338-8122</v>
          </cell>
          <cell r="G290" t="str">
            <v>Denise Oliver/J. Cooper</v>
          </cell>
          <cell r="H290" t="str">
            <v>InActive</v>
          </cell>
          <cell r="I290" t="str">
            <v>PH-I-G02</v>
          </cell>
          <cell r="J290" t="str">
            <v>PH300</v>
          </cell>
          <cell r="K290" t="str">
            <v>PH300-50</v>
          </cell>
        </row>
        <row r="291">
          <cell r="A291" t="str">
            <v>PH3537</v>
          </cell>
          <cell r="B291" t="str">
            <v>HEALTHY FAMILIES - 100% - MATERNAL INFANT HEALTH STREAM</v>
          </cell>
          <cell r="C291" t="str">
            <v>HBHC HIGH RISK PARENTING</v>
          </cell>
          <cell r="D291" t="str">
            <v>Payroll and Non-payroll</v>
          </cell>
          <cell r="E291" t="str">
            <v>Rubin Viray</v>
          </cell>
          <cell r="F291" t="str">
            <v>338-8122</v>
          </cell>
          <cell r="G291" t="str">
            <v>V Elliott-Car/ML Walker/J. Cooper</v>
          </cell>
          <cell r="H291" t="str">
            <v>InActive</v>
          </cell>
          <cell r="I291" t="str">
            <v>PH-I-G02</v>
          </cell>
          <cell r="J291" t="str">
            <v>PH300</v>
          </cell>
          <cell r="K291" t="str">
            <v>PH300-50</v>
          </cell>
        </row>
        <row r="292">
          <cell r="A292" t="str">
            <v>PH3538</v>
          </cell>
          <cell r="B292" t="str">
            <v xml:space="preserve">HEALTHY FAMILIES - 100% – HBHC Stream </v>
          </cell>
          <cell r="C292" t="str">
            <v>HBHC CHILD HEALTH</v>
          </cell>
          <cell r="D292" t="str">
            <v>Payroll and Non-payroll</v>
          </cell>
          <cell r="E292" t="str">
            <v>Rubin Viray</v>
          </cell>
          <cell r="F292" t="str">
            <v>338-8122</v>
          </cell>
          <cell r="G292" t="str">
            <v>Valerie Elliott-Carthew</v>
          </cell>
          <cell r="H292" t="str">
            <v>InActive</v>
          </cell>
          <cell r="I292" t="str">
            <v>PH-PF-304</v>
          </cell>
          <cell r="J292" t="str">
            <v>PH300</v>
          </cell>
          <cell r="K292" t="str">
            <v>PH300-40</v>
          </cell>
        </row>
        <row r="293">
          <cell r="A293" t="str">
            <v>PH3539</v>
          </cell>
          <cell r="B293" t="str">
            <v xml:space="preserve">HEALTHY FAMILIES – Maternal Infant Health Stream </v>
          </cell>
          <cell r="C293" t="str">
            <v>MATERNAL INFANT HEALTH 1</v>
          </cell>
          <cell r="D293" t="str">
            <v>Payroll and Non-payroll</v>
          </cell>
          <cell r="E293" t="str">
            <v>Rubin Viray</v>
          </cell>
          <cell r="F293" t="str">
            <v>338-8122</v>
          </cell>
          <cell r="G293" t="str">
            <v>Olga Jovkovi</v>
          </cell>
          <cell r="H293" t="str">
            <v>Active</v>
          </cell>
          <cell r="I293" t="str">
            <v>PH-SG-302</v>
          </cell>
          <cell r="J293" t="str">
            <v>PH300</v>
          </cell>
          <cell r="K293" t="str">
            <v>PH300-20</v>
          </cell>
        </row>
        <row r="294">
          <cell r="A294" t="str">
            <v>PH3540</v>
          </cell>
          <cell r="B294" t="str">
            <v xml:space="preserve">HEALTHY FAMILIES – Early Years Stream </v>
          </cell>
          <cell r="C294" t="str">
            <v>EARLY YEARS 1</v>
          </cell>
          <cell r="D294" t="str">
            <v>Payroll and Non-payroll</v>
          </cell>
          <cell r="E294" t="str">
            <v>Rubin Viray</v>
          </cell>
          <cell r="F294" t="str">
            <v>338-8122</v>
          </cell>
          <cell r="G294" t="str">
            <v>Angela Golabek</v>
          </cell>
          <cell r="H294" t="str">
            <v>Active</v>
          </cell>
          <cell r="I294" t="str">
            <v>PH-SG-303</v>
          </cell>
          <cell r="J294" t="str">
            <v>PH300</v>
          </cell>
          <cell r="K294" t="str">
            <v>PH300-30</v>
          </cell>
        </row>
        <row r="295">
          <cell r="A295" t="str">
            <v>PH3541</v>
          </cell>
          <cell r="B295" t="str">
            <v xml:space="preserve">HEALTHY FAMILIES – Early Years Stream </v>
          </cell>
          <cell r="C295" t="str">
            <v>EARLY YEARS 2</v>
          </cell>
          <cell r="D295" t="str">
            <v>Payroll and Non-payroll</v>
          </cell>
          <cell r="E295" t="str">
            <v>Rubin Viray</v>
          </cell>
          <cell r="F295" t="str">
            <v>338-8122</v>
          </cell>
          <cell r="G295" t="str">
            <v>Gladys Atawo</v>
          </cell>
          <cell r="H295" t="str">
            <v>Active</v>
          </cell>
          <cell r="I295" t="str">
            <v>PH-SG-303</v>
          </cell>
          <cell r="J295" t="str">
            <v>PH300</v>
          </cell>
          <cell r="K295" t="str">
            <v>PH300-30</v>
          </cell>
        </row>
        <row r="296">
          <cell r="A296" t="str">
            <v>PH3542</v>
          </cell>
          <cell r="B296" t="str">
            <v>HEALTHY FAMILIES - DIRECTOR</v>
          </cell>
          <cell r="C296" t="str">
            <v>FH/HL - FAMILY HEALTH - WEST NO. 4</v>
          </cell>
          <cell r="D296" t="str">
            <v>Payroll Only</v>
          </cell>
          <cell r="E296" t="str">
            <v>Rubin Viray</v>
          </cell>
          <cell r="F296" t="str">
            <v>338-8122</v>
          </cell>
          <cell r="G296" t="str">
            <v>Jan Smith</v>
          </cell>
          <cell r="H296" t="str">
            <v>InActive</v>
          </cell>
          <cell r="I296" t="str">
            <v>PH-I-G02</v>
          </cell>
        </row>
        <row r="297">
          <cell r="A297" t="str">
            <v>PH3543</v>
          </cell>
          <cell r="B297" t="str">
            <v>HEALTHY FAMILIES - DIRECTOR</v>
          </cell>
          <cell r="C297" t="str">
            <v>FH/HL - FAMILY HEALTH - WEST NO. 5</v>
          </cell>
          <cell r="D297" t="str">
            <v>Payroll Only</v>
          </cell>
          <cell r="E297" t="str">
            <v>Rubin Viray</v>
          </cell>
          <cell r="F297" t="str">
            <v>338-8122</v>
          </cell>
          <cell r="G297" t="str">
            <v>Daria Kljajic</v>
          </cell>
          <cell r="H297" t="str">
            <v>InActive</v>
          </cell>
          <cell r="I297" t="str">
            <v>PH-I-G02</v>
          </cell>
        </row>
        <row r="298">
          <cell r="A298" t="str">
            <v>PH3544</v>
          </cell>
          <cell r="B298" t="str">
            <v>HEALTHY FAMILIES - DIRECTOR</v>
          </cell>
          <cell r="C298" t="str">
            <v>FH/HL - FAMILY HEALTH - PROGRAM SUPPORT WEST</v>
          </cell>
          <cell r="D298" t="str">
            <v>Non-payroll Only</v>
          </cell>
          <cell r="E298" t="str">
            <v>Rubin Viray</v>
          </cell>
          <cell r="F298" t="str">
            <v>338-8122</v>
          </cell>
          <cell r="G298" t="str">
            <v>Lorraine Bodnaryk</v>
          </cell>
          <cell r="H298" t="str">
            <v>InActive</v>
          </cell>
          <cell r="I298" t="str">
            <v>PH-I-G02</v>
          </cell>
        </row>
        <row r="299">
          <cell r="A299" t="str">
            <v>PH3545</v>
          </cell>
          <cell r="B299" t="str">
            <v>HEALTHY LIVING - CHRONIC DISEASE PREVENTION</v>
          </cell>
          <cell r="C299" t="str">
            <v>HL CHRONIC DISEASE PREVENTION NO.2</v>
          </cell>
          <cell r="D299" t="str">
            <v>Payroll Only</v>
          </cell>
          <cell r="E299" t="str">
            <v>Teresa Slojewski</v>
          </cell>
          <cell r="F299" t="str">
            <v>338-8114</v>
          </cell>
          <cell r="G299" t="str">
            <v>Linda Ferguson</v>
          </cell>
          <cell r="H299" t="str">
            <v>InActive</v>
          </cell>
          <cell r="I299" t="str">
            <v>PH-SG-601</v>
          </cell>
          <cell r="J299" t="str">
            <v>PH610</v>
          </cell>
          <cell r="K299" t="str">
            <v>PH610-10</v>
          </cell>
        </row>
        <row r="300">
          <cell r="A300" t="str">
            <v>PH3546</v>
          </cell>
          <cell r="B300" t="str">
            <v>HEALTHY LIVING - CHRONIC DISEASE PREVENTION</v>
          </cell>
          <cell r="C300" t="str">
            <v>FH/HL-HEALTHY LIFESTYLES-WEST NO.2</v>
          </cell>
          <cell r="D300" t="str">
            <v>Payroll Only</v>
          </cell>
          <cell r="E300" t="str">
            <v>Teresa Slojewski</v>
          </cell>
          <cell r="F300" t="str">
            <v>338-8114</v>
          </cell>
          <cell r="G300" t="str">
            <v>Sari Simkins</v>
          </cell>
          <cell r="H300" t="str">
            <v>InActive</v>
          </cell>
          <cell r="I300" t="str">
            <v>PH-SG-601</v>
          </cell>
          <cell r="J300" t="str">
            <v>PH610</v>
          </cell>
          <cell r="K300" t="str">
            <v>PH610-10</v>
          </cell>
        </row>
        <row r="301">
          <cell r="A301" t="str">
            <v>PH3547</v>
          </cell>
          <cell r="B301" t="str">
            <v>HEALTHY LIVING - HEALTHY COMMUNITIES</v>
          </cell>
          <cell r="C301" t="str">
            <v>FH/HL-HEALTHY LIFESTYLES SOUTH NO.3</v>
          </cell>
          <cell r="D301" t="str">
            <v>Payroll Only</v>
          </cell>
          <cell r="E301" t="str">
            <v>Teresa Slojewski</v>
          </cell>
          <cell r="F301" t="str">
            <v>338-8114</v>
          </cell>
          <cell r="G301" t="str">
            <v>Vincenza Pietropaulo</v>
          </cell>
          <cell r="H301" t="str">
            <v>InActive</v>
          </cell>
          <cell r="I301" t="str">
            <v>PH-SG-602</v>
          </cell>
          <cell r="J301" t="str">
            <v>PH620</v>
          </cell>
        </row>
        <row r="302">
          <cell r="A302" t="str">
            <v>PH3548</v>
          </cell>
          <cell r="B302" t="str">
            <v>HEALTHY LIVING - HEALTHY COMMUNITIES</v>
          </cell>
          <cell r="C302" t="str">
            <v>FH/HL-HEALTHY LIFESTYLES WEST NO.4</v>
          </cell>
          <cell r="D302" t="str">
            <v>Payroll Only</v>
          </cell>
          <cell r="E302" t="str">
            <v>Teresa Slojewski</v>
          </cell>
          <cell r="F302" t="str">
            <v>338-8114</v>
          </cell>
          <cell r="G302" t="str">
            <v>Patricia Thomas</v>
          </cell>
          <cell r="H302" t="str">
            <v>InActive</v>
          </cell>
          <cell r="I302" t="str">
            <v>PH-SG-602</v>
          </cell>
          <cell r="J302" t="str">
            <v>PH620</v>
          </cell>
          <cell r="K302" t="str">
            <v>PH620-10</v>
          </cell>
        </row>
        <row r="303">
          <cell r="A303" t="str">
            <v>PH3549</v>
          </cell>
          <cell r="B303" t="str">
            <v>HEALTHY LIVING - HEALTHY COMMUNITIES</v>
          </cell>
          <cell r="C303" t="str">
            <v>HL-HC PROGRAM SUPPORT- WEST</v>
          </cell>
          <cell r="D303" t="str">
            <v>Non-payroll Only</v>
          </cell>
          <cell r="E303" t="str">
            <v>Teresa Slojewski</v>
          </cell>
          <cell r="F303" t="str">
            <v>338-8114</v>
          </cell>
          <cell r="G303" t="str">
            <v>Elaine Kingsley</v>
          </cell>
          <cell r="H303" t="str">
            <v>InActive</v>
          </cell>
          <cell r="I303" t="str">
            <v>PH-SG-602</v>
          </cell>
          <cell r="J303" t="str">
            <v>PH620</v>
          </cell>
        </row>
        <row r="304">
          <cell r="A304" t="str">
            <v>PH3550</v>
          </cell>
          <cell r="B304" t="str">
            <v xml:space="preserve">HEALTHY FAMILIES – Early Years Stream </v>
          </cell>
          <cell r="C304" t="str">
            <v>EARLY YEARS 3</v>
          </cell>
          <cell r="D304" t="str">
            <v>Payroll and Non-payroll</v>
          </cell>
          <cell r="E304" t="str">
            <v>Rubin Viray</v>
          </cell>
          <cell r="F304" t="str">
            <v>338-8122</v>
          </cell>
          <cell r="G304" t="str">
            <v>Claudette Holloway</v>
          </cell>
          <cell r="H304" t="str">
            <v>Active</v>
          </cell>
          <cell r="I304" t="str">
            <v>PH-SG-303</v>
          </cell>
          <cell r="J304" t="str">
            <v>PH300</v>
          </cell>
          <cell r="K304" t="str">
            <v>PH300-30</v>
          </cell>
        </row>
        <row r="305">
          <cell r="A305" t="str">
            <v>PH3551</v>
          </cell>
          <cell r="B305" t="str">
            <v>HEALTHY FAMILIES - DIRECTOR</v>
          </cell>
          <cell r="C305" t="str">
            <v>FH/HL - FAMILY HEALTH - SOUTH NO. 2</v>
          </cell>
          <cell r="D305" t="str">
            <v>Payroll Only</v>
          </cell>
          <cell r="E305" t="str">
            <v>Rubin Viray</v>
          </cell>
          <cell r="F305" t="str">
            <v>338-8122</v>
          </cell>
          <cell r="G305" t="str">
            <v>Mark Toffoli</v>
          </cell>
          <cell r="H305" t="str">
            <v>InActive</v>
          </cell>
          <cell r="I305" t="str">
            <v>PH-I-G02</v>
          </cell>
        </row>
        <row r="306">
          <cell r="A306" t="str">
            <v>PH3552</v>
          </cell>
          <cell r="B306" t="str">
            <v>HEALTHY FAMILIES - DIRECTOR</v>
          </cell>
          <cell r="C306" t="str">
            <v>FH/HL - FAMILY HEALTH - SOUTH NO. 3</v>
          </cell>
          <cell r="D306" t="str">
            <v>Payroll Only</v>
          </cell>
          <cell r="E306" t="str">
            <v>Rubin Viray</v>
          </cell>
          <cell r="F306" t="str">
            <v>338-8122</v>
          </cell>
          <cell r="G306" t="str">
            <v>Debbie Zanetti</v>
          </cell>
          <cell r="H306" t="str">
            <v>InActive</v>
          </cell>
          <cell r="I306" t="str">
            <v>PH-I-G02</v>
          </cell>
        </row>
        <row r="307">
          <cell r="A307" t="str">
            <v>PH3553</v>
          </cell>
          <cell r="B307" t="str">
            <v xml:space="preserve">HEALTHY FAMILIES – Maternal Infant Health Stream </v>
          </cell>
          <cell r="C307" t="str">
            <v>MATERNAL INFANT HEALTH 3</v>
          </cell>
          <cell r="D307" t="str">
            <v>Payroll and Non-payroll</v>
          </cell>
          <cell r="E307" t="str">
            <v>Rubin Viray</v>
          </cell>
          <cell r="F307" t="str">
            <v>338-8122</v>
          </cell>
          <cell r="G307" t="str">
            <v>Marie Klaasen</v>
          </cell>
          <cell r="H307" t="str">
            <v>Active</v>
          </cell>
          <cell r="I307" t="str">
            <v>PH-SG-302</v>
          </cell>
          <cell r="J307" t="str">
            <v>PH300</v>
          </cell>
          <cell r="K307" t="str">
            <v>PH300-20</v>
          </cell>
        </row>
        <row r="308">
          <cell r="A308" t="str">
            <v>PH3554</v>
          </cell>
          <cell r="B308" t="str">
            <v xml:space="preserve">HEALTHY FAMILIES – Maternal Infant Health Stream </v>
          </cell>
          <cell r="C308" t="str">
            <v>MATERNAL INFANT HEALTH 2</v>
          </cell>
          <cell r="D308" t="str">
            <v>Payroll and Non-payroll</v>
          </cell>
          <cell r="E308" t="str">
            <v>Rubin Viray</v>
          </cell>
          <cell r="F308" t="str">
            <v>338-8122</v>
          </cell>
          <cell r="G308" t="str">
            <v>So Yan Seto</v>
          </cell>
          <cell r="H308" t="str">
            <v>Active</v>
          </cell>
          <cell r="I308" t="str">
            <v>PH-SG-302</v>
          </cell>
          <cell r="J308" t="str">
            <v>PH300</v>
          </cell>
          <cell r="K308" t="str">
            <v>PH300-20</v>
          </cell>
        </row>
        <row r="309">
          <cell r="A309" t="str">
            <v>PH3555</v>
          </cell>
          <cell r="B309" t="str">
            <v xml:space="preserve">HEALTHY FAMILIES – Early Years Stream </v>
          </cell>
          <cell r="C309" t="str">
            <v>EARLY YEARS 5</v>
          </cell>
          <cell r="D309" t="str">
            <v>Payroll and Non-payroll</v>
          </cell>
          <cell r="E309" t="str">
            <v>Rubin Viray</v>
          </cell>
          <cell r="F309" t="str">
            <v>338-8122</v>
          </cell>
          <cell r="G309" t="str">
            <v>Mark Toffoli</v>
          </cell>
          <cell r="H309" t="str">
            <v>Active</v>
          </cell>
          <cell r="I309" t="str">
            <v>PH-SG-303</v>
          </cell>
          <cell r="J309" t="str">
            <v>PH300</v>
          </cell>
          <cell r="K309" t="str">
            <v>PH300-30</v>
          </cell>
        </row>
        <row r="310">
          <cell r="A310" t="str">
            <v>PH3556</v>
          </cell>
          <cell r="B310" t="str">
            <v>HEALTHY FAMILIES - DIRECTOR</v>
          </cell>
          <cell r="C310" t="str">
            <v>FH/HL - FAMILY HEALTH - SOUTH NO. 7</v>
          </cell>
          <cell r="D310" t="str">
            <v>Payroll Only</v>
          </cell>
          <cell r="E310" t="str">
            <v>Rubin Viray</v>
          </cell>
          <cell r="F310" t="str">
            <v>338-8122</v>
          </cell>
          <cell r="G310" t="str">
            <v>Valerie Elliott-Carthew</v>
          </cell>
          <cell r="H310" t="str">
            <v>InActive</v>
          </cell>
          <cell r="I310" t="str">
            <v>PH-I-G02</v>
          </cell>
        </row>
        <row r="311">
          <cell r="A311" t="str">
            <v>PH3557</v>
          </cell>
          <cell r="B311" t="str">
            <v xml:space="preserve">HEALTHY FAMILIES – Maternal Infant Health Stream </v>
          </cell>
          <cell r="C311" t="str">
            <v>PRENATAL</v>
          </cell>
          <cell r="D311" t="str">
            <v>Payroll and Non-payroll</v>
          </cell>
          <cell r="E311" t="str">
            <v>Rubin Viray</v>
          </cell>
          <cell r="F311" t="str">
            <v>338-8122</v>
          </cell>
          <cell r="G311" t="str">
            <v>S. Blue/L Kieran</v>
          </cell>
          <cell r="H311" t="str">
            <v>Active</v>
          </cell>
          <cell r="I311" t="str">
            <v>PH-SG-302</v>
          </cell>
          <cell r="J311" t="str">
            <v>PH300</v>
          </cell>
          <cell r="K311" t="str">
            <v>PH300-20</v>
          </cell>
        </row>
        <row r="312">
          <cell r="A312" t="str">
            <v>PH3558</v>
          </cell>
          <cell r="B312" t="str">
            <v>HEALTHY FAMILIES - DIRECTOR</v>
          </cell>
          <cell r="C312" t="str">
            <v>FH/HL - FAMILY HEALTH - SOUTH NO. 9</v>
          </cell>
          <cell r="D312" t="str">
            <v>Payroll Only</v>
          </cell>
          <cell r="E312" t="str">
            <v>Rubin Viray</v>
          </cell>
          <cell r="F312" t="str">
            <v>338-8122</v>
          </cell>
          <cell r="G312" t="str">
            <v>Angela Golabek</v>
          </cell>
          <cell r="H312" t="str">
            <v>InActive</v>
          </cell>
          <cell r="I312" t="str">
            <v>PH-I-G02</v>
          </cell>
        </row>
        <row r="313">
          <cell r="A313" t="str">
            <v>PH3559</v>
          </cell>
          <cell r="B313" t="str">
            <v>HEALTHY FAMILIES - DIRECTOR</v>
          </cell>
          <cell r="C313" t="str">
            <v>FH/HL - FAMILY HEALTH - PRGM SUPPORT SOUTH</v>
          </cell>
          <cell r="D313" t="str">
            <v>Non-payroll Only</v>
          </cell>
          <cell r="E313" t="str">
            <v>Rubin Viray</v>
          </cell>
          <cell r="F313" t="str">
            <v>338-8122</v>
          </cell>
          <cell r="G313" t="str">
            <v>Mark Toffoli</v>
          </cell>
          <cell r="H313" t="str">
            <v>InActive</v>
          </cell>
          <cell r="I313" t="str">
            <v>PH-I-G02</v>
          </cell>
        </row>
        <row r="314">
          <cell r="A314" t="str">
            <v>PH3560</v>
          </cell>
          <cell r="B314" t="str">
            <v>HEALTHY LIVING - CHRONIC DISEASE PREVENTION</v>
          </cell>
          <cell r="C314" t="str">
            <v>HL - CHRONIC DISEASE PREVENTION NO.1</v>
          </cell>
          <cell r="D314" t="str">
            <v>Payroll Only</v>
          </cell>
          <cell r="E314" t="str">
            <v>Teresa Slojewski</v>
          </cell>
          <cell r="F314" t="str">
            <v>338-8114</v>
          </cell>
          <cell r="G314" t="str">
            <v>Audrey Birenbaum</v>
          </cell>
          <cell r="H314" t="str">
            <v>InActive</v>
          </cell>
          <cell r="I314" t="str">
            <v>PH-SG-601</v>
          </cell>
          <cell r="J314" t="str">
            <v>PH610</v>
          </cell>
          <cell r="K314" t="str">
            <v>PH610-10</v>
          </cell>
        </row>
        <row r="315">
          <cell r="A315" t="str">
            <v>PH3561</v>
          </cell>
          <cell r="B315" t="str">
            <v>HEALTHY LIVING - HEALTHY COMMUNITIES</v>
          </cell>
          <cell r="C315" t="str">
            <v>FH/HL-HEALTHY LIFESTYLES SOUTH NO. 2</v>
          </cell>
          <cell r="D315" t="str">
            <v>Payroll Only</v>
          </cell>
          <cell r="E315" t="str">
            <v>Teresa Slojewski</v>
          </cell>
          <cell r="F315" t="str">
            <v>338-8114</v>
          </cell>
          <cell r="G315" t="str">
            <v>Allie Lehmann</v>
          </cell>
          <cell r="H315" t="str">
            <v>InActive</v>
          </cell>
          <cell r="I315" t="str">
            <v>PH-SG-602</v>
          </cell>
          <cell r="J315" t="str">
            <v>PH620</v>
          </cell>
          <cell r="K315" t="str">
            <v>PH620-10</v>
          </cell>
        </row>
        <row r="316">
          <cell r="A316" t="str">
            <v>PH3562</v>
          </cell>
          <cell r="B316" t="str">
            <v>HEALTHY LIVING - HEALTHY COMMUNITIES</v>
          </cell>
          <cell r="C316" t="str">
            <v>FH/HL - HEALTHY LIFESTYLES SOUTH NO.3</v>
          </cell>
          <cell r="D316" t="str">
            <v>Payroll Only</v>
          </cell>
          <cell r="E316" t="str">
            <v>Teresa Slojewski</v>
          </cell>
          <cell r="F316" t="str">
            <v>338-8114</v>
          </cell>
          <cell r="G316" t="str">
            <v>Darlene Berry</v>
          </cell>
          <cell r="H316" t="str">
            <v>InActive</v>
          </cell>
          <cell r="I316" t="str">
            <v>PH-SG-602</v>
          </cell>
          <cell r="J316" t="str">
            <v>PH620</v>
          </cell>
        </row>
        <row r="317">
          <cell r="A317" t="str">
            <v>PH3563</v>
          </cell>
          <cell r="B317" t="str">
            <v>HEALTHY LIVING - HEALTHY COMMUNITIES</v>
          </cell>
          <cell r="C317" t="str">
            <v>GH/HL - HEALTHY LIFESTYLES SOUTH NO.4</v>
          </cell>
          <cell r="D317" t="str">
            <v>Payroll Only</v>
          </cell>
          <cell r="E317" t="str">
            <v>Teresa Slojewski</v>
          </cell>
          <cell r="F317" t="str">
            <v>338-8114</v>
          </cell>
          <cell r="G317" t="str">
            <v>Elaine Kingsley (Acting)</v>
          </cell>
          <cell r="H317" t="str">
            <v>InActive</v>
          </cell>
          <cell r="I317" t="str">
            <v>PH-SG-602</v>
          </cell>
          <cell r="J317" t="str">
            <v>PH620</v>
          </cell>
        </row>
        <row r="318">
          <cell r="A318" t="str">
            <v>PH3564</v>
          </cell>
          <cell r="B318" t="str">
            <v>HEALTHY LIVING - CHRONIC DISEASE PREVENTION</v>
          </cell>
          <cell r="C318" t="str">
            <v>HL-CDP PROGRAM SUPPORT</v>
          </cell>
          <cell r="D318" t="str">
            <v>Non-payroll Only</v>
          </cell>
          <cell r="E318" t="str">
            <v>Teresa Slojewski</v>
          </cell>
          <cell r="F318" t="str">
            <v>338-8114</v>
          </cell>
          <cell r="G318" t="str">
            <v>Marinella Arduini</v>
          </cell>
          <cell r="H318" t="str">
            <v>Active</v>
          </cell>
          <cell r="I318" t="str">
            <v>PH-SG-601</v>
          </cell>
          <cell r="J318" t="str">
            <v>PH610</v>
          </cell>
          <cell r="K318" t="str">
            <v>PH610-10</v>
          </cell>
        </row>
        <row r="319">
          <cell r="A319" t="str">
            <v>PH3565</v>
          </cell>
          <cell r="B319" t="str">
            <v>HEALTHY LIVING - CHRONIC DISEASE PREVENTION</v>
          </cell>
          <cell r="C319" t="str">
            <v>TOBACCO CESSATION</v>
          </cell>
          <cell r="D319" t="str">
            <v>Non-payroll Only</v>
          </cell>
          <cell r="E319" t="str">
            <v>Teresa Slojewski</v>
          </cell>
          <cell r="F319" t="str">
            <v>338-8114</v>
          </cell>
          <cell r="G319" t="str">
            <v>Marg Metzger/Cathy Clarke</v>
          </cell>
          <cell r="H319" t="str">
            <v>InActive</v>
          </cell>
          <cell r="I319" t="str">
            <v>PH-SG-601</v>
          </cell>
          <cell r="J319" t="str">
            <v>PH610</v>
          </cell>
          <cell r="K319" t="str">
            <v>PH610-10</v>
          </cell>
        </row>
        <row r="320">
          <cell r="A320" t="str">
            <v>PH3566</v>
          </cell>
          <cell r="B320" t="str">
            <v>HEALTHY LIVING - HEALTHY COMMUNITIES</v>
          </cell>
          <cell r="C320" t="str">
            <v>SUBSTANCE ABUSE-OTHER PROGRAMS</v>
          </cell>
          <cell r="D320" t="str">
            <v>Non-payroll Only</v>
          </cell>
          <cell r="E320" t="str">
            <v>Teresa Slojewski</v>
          </cell>
          <cell r="F320" t="str">
            <v>338-8114</v>
          </cell>
          <cell r="G320" t="str">
            <v>Denise DePape</v>
          </cell>
          <cell r="H320" t="str">
            <v>InActive</v>
          </cell>
          <cell r="I320" t="str">
            <v>PH-SG-602</v>
          </cell>
          <cell r="J320" t="str">
            <v>PH620</v>
          </cell>
        </row>
        <row r="321">
          <cell r="A321" t="str">
            <v>PH3567</v>
          </cell>
          <cell r="B321" t="str">
            <v>HEALTHY FAMILIES - 100% - DIRECTOR</v>
          </cell>
          <cell r="C321" t="str">
            <v>FH: HB/HC - PROGRAM SUPPORT</v>
          </cell>
          <cell r="D321" t="str">
            <v>Non-payroll Only</v>
          </cell>
          <cell r="E321" t="str">
            <v>Rubin Viray</v>
          </cell>
          <cell r="F321" t="str">
            <v>338-8122</v>
          </cell>
          <cell r="G321" t="str">
            <v>Joanne Cooper</v>
          </cell>
          <cell r="H321" t="str">
            <v>InActive</v>
          </cell>
          <cell r="I321" t="str">
            <v>PH-I-G02</v>
          </cell>
        </row>
        <row r="322">
          <cell r="A322" t="str">
            <v>PH3568</v>
          </cell>
          <cell r="B322" t="str">
            <v xml:space="preserve">HEALTHY FAMILIES – Early Years Stream </v>
          </cell>
          <cell r="C322" t="str">
            <v>NOBODY'S PERFECT</v>
          </cell>
          <cell r="D322" t="str">
            <v>Payroll and Non-payroll</v>
          </cell>
          <cell r="E322" t="str">
            <v>Rubin Viray</v>
          </cell>
          <cell r="F322" t="str">
            <v>338-8122</v>
          </cell>
          <cell r="G322" t="str">
            <v>Gladys Atawo</v>
          </cell>
          <cell r="H322" t="str">
            <v>Active</v>
          </cell>
          <cell r="I322" t="str">
            <v>PH-SG-303</v>
          </cell>
          <cell r="J322" t="str">
            <v>PH300</v>
          </cell>
          <cell r="K322" t="str">
            <v>PH300-30</v>
          </cell>
        </row>
        <row r="323">
          <cell r="A323" t="str">
            <v>PH3569</v>
          </cell>
          <cell r="B323" t="str">
            <v>HEALTHY LIVING - CHRONIC DISEASE PREVENTION</v>
          </cell>
          <cell r="C323" t="str">
            <v>GET YOUR MOVE ON</v>
          </cell>
          <cell r="D323" t="str">
            <v>Non-payroll Only</v>
          </cell>
          <cell r="E323" t="str">
            <v>Teresa Slojewski</v>
          </cell>
          <cell r="F323" t="str">
            <v>338-8114</v>
          </cell>
          <cell r="G323" t="str">
            <v>Barbara Hansen</v>
          </cell>
          <cell r="H323" t="str">
            <v>InActive</v>
          </cell>
          <cell r="I323" t="str">
            <v>PH-SG-601</v>
          </cell>
          <cell r="J323" t="str">
            <v>PH610</v>
          </cell>
        </row>
        <row r="324">
          <cell r="A324" t="str">
            <v>PH3570</v>
          </cell>
          <cell r="B324" t="str">
            <v>HEALTHY FAMILIES - 100% - MATERNAL INFANT HEALTH STREAM</v>
          </cell>
          <cell r="C324" t="str">
            <v>INJURY &amp; FAMILY ABUSE PREVENTION</v>
          </cell>
          <cell r="D324" t="str">
            <v>Payroll and Non-payroll</v>
          </cell>
          <cell r="E324" t="str">
            <v>Rubin Viray</v>
          </cell>
          <cell r="F324" t="str">
            <v>338-8122</v>
          </cell>
          <cell r="G324" t="str">
            <v>Jan Fordham</v>
          </cell>
          <cell r="H324" t="str">
            <v>InActive</v>
          </cell>
          <cell r="I324" t="str">
            <v>PH-I-G02</v>
          </cell>
          <cell r="J324" t="str">
            <v>PH300</v>
          </cell>
          <cell r="K324" t="str">
            <v>PH300-50</v>
          </cell>
        </row>
        <row r="325">
          <cell r="A325" t="str">
            <v>PH3571</v>
          </cell>
          <cell r="B325" t="str">
            <v>HEALTHY FAMILIES - 100% - MATERNAL INFANT HEALTH STREAM</v>
          </cell>
          <cell r="C325" t="str">
            <v>HEALTHY PREGNANCY &amp; CHILD DEVELOPMENT</v>
          </cell>
          <cell r="D325" t="str">
            <v>Payroll and Non-payroll</v>
          </cell>
          <cell r="E325" t="str">
            <v>Rubin Viray</v>
          </cell>
          <cell r="F325" t="str">
            <v>338-8122</v>
          </cell>
          <cell r="G325" t="str">
            <v>Jan Fordham</v>
          </cell>
          <cell r="H325" t="str">
            <v>InActive</v>
          </cell>
          <cell r="I325" t="str">
            <v>PH-I-G02</v>
          </cell>
          <cell r="J325" t="str">
            <v>PH300</v>
          </cell>
          <cell r="K325" t="str">
            <v>PH300-50</v>
          </cell>
        </row>
        <row r="326">
          <cell r="A326" t="str">
            <v>PH3572</v>
          </cell>
          <cell r="B326" t="str">
            <v>HEALTHY FAMILIES - 100% - DIRECTOR</v>
          </cell>
          <cell r="C326" t="str">
            <v>PERINATAL &amp; CHLD HLTH SURVEY STRATEGIES</v>
          </cell>
          <cell r="D326" t="str">
            <v>Non-payroll Only</v>
          </cell>
          <cell r="E326" t="str">
            <v>Rubin Viray</v>
          </cell>
          <cell r="F326" t="str">
            <v>338-8122</v>
          </cell>
          <cell r="G326" t="str">
            <v>Paul Fleiszer</v>
          </cell>
          <cell r="H326" t="str">
            <v>InActive</v>
          </cell>
          <cell r="I326" t="str">
            <v>PH-I-G02</v>
          </cell>
        </row>
        <row r="327">
          <cell r="A327" t="str">
            <v>PH3573</v>
          </cell>
          <cell r="B327" t="str">
            <v>HEALTHY FAMILIES - 100% - DIRECTOR</v>
          </cell>
          <cell r="C327" t="str">
            <v>HOMELESS AT-RISK PRENATAL</v>
          </cell>
          <cell r="D327" t="str">
            <v>Payroll and Non-payroll</v>
          </cell>
          <cell r="E327" t="str">
            <v>Rubin Viray</v>
          </cell>
          <cell r="F327" t="str">
            <v>338-8122</v>
          </cell>
          <cell r="G327" t="str">
            <v>Alice Gorman</v>
          </cell>
          <cell r="H327" t="str">
            <v>InActive</v>
          </cell>
          <cell r="I327" t="str">
            <v>PH-I-G02</v>
          </cell>
          <cell r="J327" t="str">
            <v>PH300</v>
          </cell>
          <cell r="K327" t="str">
            <v>PH300-50</v>
          </cell>
        </row>
        <row r="328">
          <cell r="A328" t="str">
            <v>PH3575</v>
          </cell>
          <cell r="B328" t="str">
            <v>HEALTHY FAMILIES - DIRECTOR</v>
          </cell>
          <cell r="C328" t="str">
            <v>FH - PRENATAL CLASSES</v>
          </cell>
          <cell r="D328" t="str">
            <v>Payroll and Non-payroll</v>
          </cell>
          <cell r="E328" t="str">
            <v>Rubin Viray</v>
          </cell>
          <cell r="F328" t="str">
            <v>338-8122</v>
          </cell>
          <cell r="G328" t="str">
            <v>Susan Blue</v>
          </cell>
          <cell r="H328" t="str">
            <v>InActive</v>
          </cell>
          <cell r="I328" t="str">
            <v>PH-I-G02</v>
          </cell>
        </row>
        <row r="329">
          <cell r="A329" t="str">
            <v>PH3576</v>
          </cell>
          <cell r="B329" t="str">
            <v>HEALTHY FAMILIES - DIRECTOR</v>
          </cell>
          <cell r="C329" t="str">
            <v>TOR COMMUNITY HEALTH INFO SYSTEM</v>
          </cell>
          <cell r="D329" t="str">
            <v>Payroll and Non-payroll</v>
          </cell>
          <cell r="E329" t="str">
            <v>Rubin Viray</v>
          </cell>
          <cell r="F329" t="str">
            <v>338-8122</v>
          </cell>
          <cell r="G329" t="str">
            <v>Sandra Crutcher</v>
          </cell>
          <cell r="H329" t="str">
            <v>InActive</v>
          </cell>
          <cell r="I329" t="str">
            <v>PH-I-G02</v>
          </cell>
        </row>
        <row r="330">
          <cell r="A330" t="str">
            <v>PH3577</v>
          </cell>
          <cell r="B330" t="str">
            <v>HEALTHY FAMILIES - 100% - DIRECTOR</v>
          </cell>
          <cell r="C330" t="str">
            <v>HBHC:  FRENCH LANGUAGE</v>
          </cell>
          <cell r="D330" t="str">
            <v>Payroll and Non-payroll</v>
          </cell>
          <cell r="E330" t="str">
            <v>Rubin Viray</v>
          </cell>
          <cell r="F330" t="str">
            <v>338-8122</v>
          </cell>
          <cell r="G330" t="str">
            <v>Angela Golabek</v>
          </cell>
          <cell r="H330" t="str">
            <v>InActive</v>
          </cell>
          <cell r="I330" t="str">
            <v>PH-I-G02</v>
          </cell>
        </row>
        <row r="331">
          <cell r="A331" t="str">
            <v>PH3578</v>
          </cell>
          <cell r="B331" t="str">
            <v>HEALTHY LIVING - HEALTHY COMMUNITIES</v>
          </cell>
          <cell r="C331" t="str">
            <v>ONE ON ONE MENTORING - ENHANCEMENT</v>
          </cell>
          <cell r="D331" t="str">
            <v>Payroll and Non-payroll</v>
          </cell>
          <cell r="E331" t="str">
            <v>Teresa Slojewski</v>
          </cell>
          <cell r="F331" t="str">
            <v>338-8114</v>
          </cell>
          <cell r="G331" t="str">
            <v>Maria Herrera</v>
          </cell>
          <cell r="H331" t="str">
            <v>Active</v>
          </cell>
          <cell r="I331" t="str">
            <v>PH-OG-602</v>
          </cell>
          <cell r="J331" t="str">
            <v>PH620</v>
          </cell>
          <cell r="K331" t="str">
            <v>PH620-10</v>
          </cell>
        </row>
        <row r="332">
          <cell r="A332" t="str">
            <v>PH3579</v>
          </cell>
          <cell r="B332" t="str">
            <v>HEALTHY LIVING - HEALTHY COMMUNITIES</v>
          </cell>
          <cell r="C332" t="str">
            <v>YOUTH PROJECT REUNIFICATION AND ADAPTATION</v>
          </cell>
          <cell r="D332" t="str">
            <v>Payroll and Non-payroll</v>
          </cell>
          <cell r="E332" t="str">
            <v>Teresa Slojewski</v>
          </cell>
          <cell r="F332" t="str">
            <v>338-8114</v>
          </cell>
          <cell r="G332" t="str">
            <v>Maria Herrera</v>
          </cell>
          <cell r="H332" t="str">
            <v>InActive</v>
          </cell>
          <cell r="I332" t="str">
            <v>PH-OG-602</v>
          </cell>
          <cell r="J332" t="str">
            <v>PH620</v>
          </cell>
        </row>
        <row r="333">
          <cell r="A333" t="str">
            <v>PH3580</v>
          </cell>
          <cell r="B333" t="str">
            <v>HEALTHY LIVING - HEALTHY COMMUNITIES</v>
          </cell>
          <cell r="C333" t="str">
            <v>HOMELESS YOUTH WITH DISORDERS</v>
          </cell>
          <cell r="D333" t="str">
            <v>Payroll and Non-payroll</v>
          </cell>
          <cell r="E333" t="str">
            <v>Teresa Slojewski</v>
          </cell>
          <cell r="F333" t="str">
            <v>338-8114</v>
          </cell>
          <cell r="G333" t="str">
            <v>Maria Herrera</v>
          </cell>
          <cell r="H333" t="str">
            <v>Active</v>
          </cell>
          <cell r="I333" t="str">
            <v>PH-OG-602</v>
          </cell>
          <cell r="J333" t="str">
            <v>PH620</v>
          </cell>
          <cell r="K333" t="str">
            <v>PH620-10</v>
          </cell>
        </row>
        <row r="334">
          <cell r="A334" t="str">
            <v>PH3581</v>
          </cell>
          <cell r="B334" t="str">
            <v>HEALTHY LIVING - CHRONIC DISEASE PREVENTION</v>
          </cell>
          <cell r="C334" t="str">
            <v>PHYSICAL ACTIVITIES - FEMALE YOUTHS</v>
          </cell>
          <cell r="D334" t="str">
            <v>Payroll and Non-payroll</v>
          </cell>
          <cell r="E334" t="str">
            <v>Teresa Slojewski</v>
          </cell>
          <cell r="F334" t="str">
            <v>338-8114</v>
          </cell>
          <cell r="G334" t="str">
            <v>Sari Simkins</v>
          </cell>
          <cell r="H334" t="str">
            <v>InActive</v>
          </cell>
          <cell r="I334" t="str">
            <v>PH-SG-601</v>
          </cell>
          <cell r="J334" t="str">
            <v>PH610</v>
          </cell>
        </row>
        <row r="335">
          <cell r="A335" t="str">
            <v>PH3582</v>
          </cell>
          <cell r="B335" t="str">
            <v>HEALTHY LIVING - CHRONIC DISEASE PREVENTION</v>
          </cell>
          <cell r="C335" t="str">
            <v>SCHOOL FOOD NUTRITION PROG. - PILOT</v>
          </cell>
          <cell r="D335" t="str">
            <v>Payroll and Non-payroll</v>
          </cell>
          <cell r="E335" t="str">
            <v>Teresa Slojewski</v>
          </cell>
          <cell r="F335" t="str">
            <v>338-8114</v>
          </cell>
          <cell r="G335" t="str">
            <v>Judi Wilkie</v>
          </cell>
          <cell r="H335" t="str">
            <v>InActive</v>
          </cell>
          <cell r="I335" t="str">
            <v>PH-SG-601</v>
          </cell>
          <cell r="J335" t="str">
            <v>PH610</v>
          </cell>
        </row>
        <row r="336">
          <cell r="A336" t="str">
            <v>PH3583</v>
          </cell>
          <cell r="B336" t="str">
            <v>HEALTHY LIVING - CHRONIC DISEASE PREVENTION</v>
          </cell>
          <cell r="C336" t="str">
            <v>PARTNERS IN PREVENTION- ENHANCEMENTS</v>
          </cell>
          <cell r="D336" t="str">
            <v>Payroll and Non-payroll</v>
          </cell>
          <cell r="E336" t="str">
            <v>Teresa Slojewski</v>
          </cell>
          <cell r="F336" t="str">
            <v>338-8114</v>
          </cell>
          <cell r="G336" t="str">
            <v>Maria Herrera</v>
          </cell>
          <cell r="H336" t="str">
            <v>InActive</v>
          </cell>
          <cell r="I336" t="str">
            <v>PH-SG-601</v>
          </cell>
          <cell r="J336" t="str">
            <v>PH610</v>
          </cell>
        </row>
        <row r="337">
          <cell r="A337" t="str">
            <v>PH3584</v>
          </cell>
          <cell r="B337" t="str">
            <v>HEALTHY LIVING - HEALTHY COMMUNITIES</v>
          </cell>
          <cell r="C337" t="str">
            <v>AMBASSADOR PROGRAM</v>
          </cell>
          <cell r="D337" t="str">
            <v>Payroll and Non-payroll</v>
          </cell>
          <cell r="E337" t="str">
            <v>Teresa Slojewski</v>
          </cell>
          <cell r="F337" t="str">
            <v>338-8114</v>
          </cell>
          <cell r="G337" t="str">
            <v>Maria Herrera</v>
          </cell>
          <cell r="H337" t="str">
            <v>InActive</v>
          </cell>
          <cell r="I337" t="str">
            <v>PH-SG-602</v>
          </cell>
          <cell r="J337" t="str">
            <v>PH620</v>
          </cell>
        </row>
        <row r="338">
          <cell r="A338" t="str">
            <v>PH3600</v>
          </cell>
          <cell r="B338" t="str">
            <v xml:space="preserve">DENTAL / ORAL HEALTH </v>
          </cell>
          <cell r="C338" t="str">
            <v>DENTAL SERVICES - DIRECTOR'S OFFICE</v>
          </cell>
          <cell r="D338" t="str">
            <v>Payroll and Non-payroll</v>
          </cell>
          <cell r="E338" t="str">
            <v>Connie Morra</v>
          </cell>
          <cell r="F338" t="str">
            <v>338-8116</v>
          </cell>
          <cell r="G338" t="str">
            <v>Dr. Hazel Stewart</v>
          </cell>
          <cell r="H338" t="str">
            <v>Active</v>
          </cell>
          <cell r="I338" t="str">
            <v>PH-SG-700</v>
          </cell>
          <cell r="J338" t="str">
            <v>PH700</v>
          </cell>
          <cell r="K338" t="str">
            <v>PH700-10</v>
          </cell>
        </row>
        <row r="339">
          <cell r="A339" t="str">
            <v>PH3601</v>
          </cell>
          <cell r="B339" t="str">
            <v xml:space="preserve">DENTAL / ORAL HEALTH </v>
          </cell>
          <cell r="C339" t="str">
            <v>DENTAL HEALTH CITYWIDE</v>
          </cell>
          <cell r="D339" t="str">
            <v>Payroll and Non-payroll</v>
          </cell>
          <cell r="E339" t="str">
            <v>Connie Morra</v>
          </cell>
          <cell r="F339" t="str">
            <v>338-8116</v>
          </cell>
          <cell r="G339" t="str">
            <v>Dr. Michelle Wong</v>
          </cell>
          <cell r="H339" t="str">
            <v>Active</v>
          </cell>
          <cell r="I339" t="str">
            <v>PH-DP-700</v>
          </cell>
          <cell r="J339" t="str">
            <v>PH700</v>
          </cell>
          <cell r="K339" t="str">
            <v>PH700-10</v>
          </cell>
        </row>
        <row r="340">
          <cell r="A340" t="str">
            <v>PH3610</v>
          </cell>
          <cell r="B340" t="str">
            <v>HEALTHY LIVING - HEALTHY COMMUNITIES</v>
          </cell>
          <cell r="C340" t="str">
            <v>OW - HOMELESS PARENTS</v>
          </cell>
          <cell r="D340" t="str">
            <v>Payroll and Non-payroll</v>
          </cell>
          <cell r="E340" t="str">
            <v>Teresa Slojewski</v>
          </cell>
          <cell r="F340" t="str">
            <v>338-8114</v>
          </cell>
          <cell r="G340" t="str">
            <v>Maria Herrera</v>
          </cell>
          <cell r="H340" t="str">
            <v>InActive</v>
          </cell>
          <cell r="I340" t="str">
            <v>PH-OG-602</v>
          </cell>
          <cell r="J340" t="str">
            <v>PH620</v>
          </cell>
        </row>
        <row r="341">
          <cell r="A341" t="str">
            <v>PH3611</v>
          </cell>
          <cell r="B341" t="str">
            <v xml:space="preserve">DENTAL / ORAL HEALTH </v>
          </cell>
          <cell r="C341" t="str">
            <v>OW - MOBILE DENTAL CLINIC</v>
          </cell>
          <cell r="D341" t="str">
            <v>Non-payroll Only</v>
          </cell>
          <cell r="E341" t="str">
            <v>Connie Morra</v>
          </cell>
          <cell r="F341" t="str">
            <v>338-8116</v>
          </cell>
          <cell r="G341" t="str">
            <v>Joel Rosenbloom</v>
          </cell>
          <cell r="H341" t="str">
            <v>InActive</v>
          </cell>
          <cell r="I341" t="str">
            <v>PH-OG-700</v>
          </cell>
          <cell r="J341" t="str">
            <v>PH700</v>
          </cell>
        </row>
        <row r="342">
          <cell r="A342" t="str">
            <v>PH3612</v>
          </cell>
          <cell r="B342" t="str">
            <v>HEALTHY LIVING - HEALTHY COMMUNITIES</v>
          </cell>
          <cell r="C342" t="str">
            <v>OW - SAFER PARTYING</v>
          </cell>
          <cell r="D342" t="str">
            <v>Payroll and Non-payroll</v>
          </cell>
          <cell r="E342" t="str">
            <v>Teresa Slojewski</v>
          </cell>
          <cell r="F342" t="str">
            <v>338-8114</v>
          </cell>
          <cell r="G342" t="str">
            <v>Denise DePape/Kerri Richards</v>
          </cell>
          <cell r="H342" t="str">
            <v>InActive</v>
          </cell>
          <cell r="I342" t="str">
            <v>PH-OG-602</v>
          </cell>
          <cell r="J342" t="str">
            <v>PH620</v>
          </cell>
        </row>
        <row r="343">
          <cell r="A343" t="str">
            <v>PH3613</v>
          </cell>
          <cell r="B343" t="str">
            <v>HEALTHY LIVING - HEALTHY COMMUNITIES</v>
          </cell>
          <cell r="C343" t="str">
            <v>OW - YOUTH HEALTH PROJECT</v>
          </cell>
          <cell r="D343" t="str">
            <v>Payroll and Non-payroll</v>
          </cell>
          <cell r="E343" t="str">
            <v>Teresa Slojewski</v>
          </cell>
          <cell r="F343" t="str">
            <v>338-8114</v>
          </cell>
          <cell r="G343" t="str">
            <v>Kerri Richards/Denise DePape</v>
          </cell>
          <cell r="H343" t="str">
            <v>InActive</v>
          </cell>
          <cell r="I343" t="str">
            <v>PH-OG-602</v>
          </cell>
          <cell r="J343" t="str">
            <v>PH620</v>
          </cell>
        </row>
        <row r="344">
          <cell r="A344" t="str">
            <v>PH3614</v>
          </cell>
          <cell r="B344" t="str">
            <v>HEALTHY LIVING - HEALTHY COMMUNITIES</v>
          </cell>
          <cell r="C344" t="str">
            <v>SCHOOL AGED CHILDREN</v>
          </cell>
          <cell r="D344" t="str">
            <v>Payroll and Non-payroll</v>
          </cell>
          <cell r="E344" t="str">
            <v>Teresa Slojewski</v>
          </cell>
          <cell r="F344" t="str">
            <v>338-8114</v>
          </cell>
          <cell r="G344" t="str">
            <v>Vincenza Pietropaolo/Darlene Berry</v>
          </cell>
          <cell r="H344" t="str">
            <v>Active</v>
          </cell>
          <cell r="I344" t="str">
            <v>PH-SG-602</v>
          </cell>
          <cell r="J344" t="str">
            <v>PH620</v>
          </cell>
          <cell r="K344" t="str">
            <v>PH620-10</v>
          </cell>
        </row>
        <row r="345">
          <cell r="A345" t="str">
            <v>PH3615</v>
          </cell>
          <cell r="B345" t="str">
            <v>HEALTHY LIVING - CHRONIC DISEASE PREVENTION</v>
          </cell>
          <cell r="C345" t="str">
            <v>WORKPLACE HEALTH</v>
          </cell>
          <cell r="D345" t="str">
            <v>Payroll and Non-payroll</v>
          </cell>
          <cell r="E345" t="str">
            <v>Teresa Slojewski</v>
          </cell>
          <cell r="F345" t="str">
            <v>338-8114</v>
          </cell>
          <cell r="G345" t="str">
            <v>Audrey Birenbaum</v>
          </cell>
          <cell r="H345" t="str">
            <v>Active</v>
          </cell>
          <cell r="I345" t="str">
            <v>PH-SG-601</v>
          </cell>
          <cell r="J345" t="str">
            <v>PH610</v>
          </cell>
          <cell r="K345" t="str">
            <v>PH610-10</v>
          </cell>
        </row>
        <row r="346">
          <cell r="A346" t="str">
            <v>PH3616</v>
          </cell>
          <cell r="B346" t="str">
            <v>HEALTHY FAMILIES - DIRECTOR</v>
          </cell>
          <cell r="C346" t="str">
            <v>EDUCATION STEERING COMMITTEE</v>
          </cell>
          <cell r="D346" t="str">
            <v>Non-payroll Only</v>
          </cell>
          <cell r="E346" t="str">
            <v>Rubin Viray</v>
          </cell>
          <cell r="F346" t="str">
            <v>338-8122</v>
          </cell>
          <cell r="G346" t="str">
            <v>Lorraine Telford</v>
          </cell>
          <cell r="H346" t="str">
            <v>Active</v>
          </cell>
          <cell r="I346" t="str">
            <v>PH-SG-301</v>
          </cell>
          <cell r="J346" t="str">
            <v>PH300</v>
          </cell>
          <cell r="K346" t="str">
            <v>PH300-10</v>
          </cell>
        </row>
        <row r="347">
          <cell r="A347" t="str">
            <v>PH3617</v>
          </cell>
          <cell r="B347" t="str">
            <v xml:space="preserve">HEALTHY FAMILIES - 100% – HBHC Stream </v>
          </cell>
          <cell r="C347" t="str">
            <v>ISCIS</v>
          </cell>
          <cell r="D347" t="str">
            <v>Payroll and Non-payroll</v>
          </cell>
          <cell r="E347" t="str">
            <v>Rubin Viray</v>
          </cell>
          <cell r="F347" t="str">
            <v>338-8122</v>
          </cell>
          <cell r="G347" t="str">
            <v>Roxanne Campbell</v>
          </cell>
          <cell r="H347" t="str">
            <v>Active</v>
          </cell>
          <cell r="I347" t="str">
            <v>PH-PF-304</v>
          </cell>
          <cell r="J347" t="str">
            <v>PH300</v>
          </cell>
          <cell r="K347" t="str">
            <v>PH300-40</v>
          </cell>
        </row>
        <row r="348">
          <cell r="A348" t="str">
            <v>PH3618</v>
          </cell>
          <cell r="B348" t="str">
            <v>HEALTHY LIVING - CHRONIC DISEASE PREVENTION</v>
          </cell>
          <cell r="C348" t="str">
            <v>HEALTHY COMMUNITIES PARTNERSHIP</v>
          </cell>
          <cell r="D348" t="str">
            <v>Non-payroll Only</v>
          </cell>
          <cell r="E348" t="str">
            <v>Teresa Slojewski</v>
          </cell>
          <cell r="F348" t="str">
            <v>338-8114</v>
          </cell>
          <cell r="G348" t="str">
            <v>Linda Ferguson</v>
          </cell>
          <cell r="H348" t="str">
            <v>Active</v>
          </cell>
          <cell r="I348" t="str">
            <v>PH-PF-601</v>
          </cell>
          <cell r="J348" t="str">
            <v>PH610</v>
          </cell>
          <cell r="K348" t="str">
            <v>PH610-10</v>
          </cell>
        </row>
        <row r="349">
          <cell r="A349" t="str">
            <v>PH3619</v>
          </cell>
          <cell r="B349" t="str">
            <v xml:space="preserve">DENTAL / ORAL HEALTH </v>
          </cell>
          <cell r="C349" t="str">
            <v>DENTAL - CORPORATE CHARGES</v>
          </cell>
          <cell r="D349" t="str">
            <v>Non-payroll Only</v>
          </cell>
          <cell r="E349" t="str">
            <v>Connie Morra</v>
          </cell>
          <cell r="F349" t="str">
            <v>338-8116</v>
          </cell>
          <cell r="G349" t="str">
            <v>Riyaz Kachra</v>
          </cell>
          <cell r="H349" t="str">
            <v>InActive</v>
          </cell>
          <cell r="I349" t="str">
            <v>PH-SG-700</v>
          </cell>
          <cell r="J349" t="str">
            <v>PH700</v>
          </cell>
        </row>
        <row r="350">
          <cell r="A350" t="str">
            <v>PH3620</v>
          </cell>
          <cell r="B350" t="str">
            <v>HEALTHY FAMILIES - MATERNAL INFANT HEALTH STREAM</v>
          </cell>
          <cell r="C350" t="str">
            <v>HEALTHY FAMILIES CHILD HEALTH 8</v>
          </cell>
          <cell r="D350" t="str">
            <v>Payroll and Non-payroll</v>
          </cell>
          <cell r="E350" t="str">
            <v>Rubin Viray</v>
          </cell>
          <cell r="F350" t="str">
            <v>338-8122</v>
          </cell>
          <cell r="G350" t="str">
            <v>Juanita Hogg-Devine</v>
          </cell>
          <cell r="H350" t="str">
            <v>InActive</v>
          </cell>
          <cell r="I350" t="str">
            <v>PH-I-G02</v>
          </cell>
        </row>
        <row r="351">
          <cell r="A351" t="str">
            <v>PH3621</v>
          </cell>
          <cell r="B351" t="str">
            <v xml:space="preserve">HEALTHY FAMILIES - 100% – HBHC Stream </v>
          </cell>
          <cell r="C351" t="str">
            <v>HBHC3</v>
          </cell>
          <cell r="D351" t="str">
            <v>Payroll and Non-payroll</v>
          </cell>
          <cell r="E351" t="str">
            <v>Rubin Viray</v>
          </cell>
          <cell r="F351" t="str">
            <v>338-8122</v>
          </cell>
          <cell r="G351" t="str">
            <v>Alice Gorman</v>
          </cell>
          <cell r="H351" t="str">
            <v>Active</v>
          </cell>
          <cell r="I351" t="str">
            <v>PH-PF-304</v>
          </cell>
          <cell r="J351" t="str">
            <v>PH300</v>
          </cell>
          <cell r="K351" t="str">
            <v>PH300-40</v>
          </cell>
        </row>
        <row r="352">
          <cell r="A352" t="str">
            <v>PH3622</v>
          </cell>
          <cell r="B352" t="str">
            <v>HEALTHY FAMILIES - 100% - DIRECTOR</v>
          </cell>
          <cell r="C352" t="str">
            <v>HEALTHY FAMILIES REPRO-INFANT 12</v>
          </cell>
          <cell r="D352" t="str">
            <v>Payroll and Non-payroll</v>
          </cell>
          <cell r="E352" t="str">
            <v>Rubin Viray</v>
          </cell>
          <cell r="F352" t="str">
            <v>338-8122</v>
          </cell>
          <cell r="G352" t="str">
            <v>Sandy Zidner</v>
          </cell>
          <cell r="H352" t="str">
            <v>InActive</v>
          </cell>
          <cell r="I352" t="str">
            <v>PH-I-G02</v>
          </cell>
        </row>
        <row r="353">
          <cell r="A353" t="str">
            <v>PH3623</v>
          </cell>
          <cell r="B353" t="str">
            <v xml:space="preserve">HEALTHY FAMILIES - 100% – HBHC Stream </v>
          </cell>
          <cell r="C353" t="str">
            <v>HBHC1</v>
          </cell>
          <cell r="D353" t="str">
            <v>Payroll and Non-payroll</v>
          </cell>
          <cell r="E353" t="str">
            <v>Rubin Viray</v>
          </cell>
          <cell r="F353" t="str">
            <v>338-8122</v>
          </cell>
          <cell r="G353" t="str">
            <v>Saleha Bismilla</v>
          </cell>
          <cell r="H353" t="str">
            <v>Active</v>
          </cell>
          <cell r="I353" t="str">
            <v>PH-PF-304</v>
          </cell>
          <cell r="J353" t="str">
            <v>PH300</v>
          </cell>
          <cell r="K353" t="str">
            <v>PH300-40</v>
          </cell>
        </row>
        <row r="354">
          <cell r="A354" t="str">
            <v>PH3624</v>
          </cell>
          <cell r="B354" t="str">
            <v>HEALTHY FAMILIES - 100% - DIRECTOR</v>
          </cell>
          <cell r="C354" t="str">
            <v>HEALTHY FAMILIES HBHC REPRO-INFANT HLTH 3</v>
          </cell>
          <cell r="D354" t="str">
            <v>Payroll and Non-payroll</v>
          </cell>
          <cell r="E354" t="str">
            <v>Rubin Viray</v>
          </cell>
          <cell r="F354" t="str">
            <v>338-8122</v>
          </cell>
          <cell r="G354" t="str">
            <v>Sandy Zidner</v>
          </cell>
          <cell r="H354" t="str">
            <v>InActive</v>
          </cell>
          <cell r="I354" t="str">
            <v>PH-I-G02</v>
          </cell>
          <cell r="J354" t="str">
            <v>PH300</v>
          </cell>
          <cell r="K354" t="str">
            <v>PH300-50</v>
          </cell>
        </row>
        <row r="355">
          <cell r="A355" t="str">
            <v>PH3625</v>
          </cell>
          <cell r="B355" t="str">
            <v xml:space="preserve">HEALTHY FAMILIES - 100% – HBHC Stream </v>
          </cell>
          <cell r="C355" t="str">
            <v>HBHC5</v>
          </cell>
          <cell r="D355" t="str">
            <v>Payroll and Non-payroll</v>
          </cell>
          <cell r="E355" t="str">
            <v>Rubin Viray</v>
          </cell>
          <cell r="F355" t="str">
            <v>338-8122</v>
          </cell>
          <cell r="G355" t="str">
            <v>Charlene Bain</v>
          </cell>
          <cell r="H355" t="str">
            <v>Active</v>
          </cell>
          <cell r="I355" t="str">
            <v>PH-PF-304</v>
          </cell>
          <cell r="J355" t="str">
            <v>PH300</v>
          </cell>
          <cell r="K355" t="str">
            <v>PH300-40</v>
          </cell>
        </row>
        <row r="356">
          <cell r="A356" t="str">
            <v>PH3626</v>
          </cell>
          <cell r="B356" t="str">
            <v xml:space="preserve">HEALTHY FAMILIES - 100% – HBHC Stream </v>
          </cell>
          <cell r="C356" t="str">
            <v>HBHC2</v>
          </cell>
          <cell r="D356" t="str">
            <v>Payroll and Non-payroll</v>
          </cell>
          <cell r="E356" t="str">
            <v>Rubin Viray</v>
          </cell>
          <cell r="F356" t="str">
            <v>338-8122</v>
          </cell>
          <cell r="G356" t="str">
            <v>Sandy Zidner</v>
          </cell>
          <cell r="H356" t="str">
            <v>Active</v>
          </cell>
          <cell r="I356" t="str">
            <v>PH-PF-304</v>
          </cell>
          <cell r="J356" t="str">
            <v>PH300</v>
          </cell>
          <cell r="K356" t="str">
            <v>PH300-40</v>
          </cell>
        </row>
        <row r="357">
          <cell r="A357" t="str">
            <v>PH3627</v>
          </cell>
          <cell r="B357" t="str">
            <v xml:space="preserve">HEALTHY FAMILIES - 100% – HBHC Stream </v>
          </cell>
          <cell r="C357" t="str">
            <v>HBHC - Holding Account</v>
          </cell>
          <cell r="D357" t="str">
            <v>Payroll and Non-payroll</v>
          </cell>
          <cell r="E357" t="str">
            <v>Rubin Viray</v>
          </cell>
          <cell r="F357" t="str">
            <v>338-8122</v>
          </cell>
          <cell r="G357" t="str">
            <v>Joanne Gilmore</v>
          </cell>
          <cell r="H357" t="str">
            <v>Active</v>
          </cell>
          <cell r="I357" t="str">
            <v>PH-PF-304</v>
          </cell>
          <cell r="J357" t="str">
            <v>PH300</v>
          </cell>
          <cell r="K357" t="str">
            <v>PH300-40</v>
          </cell>
        </row>
        <row r="358">
          <cell r="A358" t="str">
            <v>PH3628</v>
          </cell>
          <cell r="B358" t="str">
            <v xml:space="preserve">HEALTHY FAMILIES - 100% – HBHC Stream </v>
          </cell>
          <cell r="C358" t="str">
            <v>HBHC4</v>
          </cell>
          <cell r="D358" t="str">
            <v>Payroll and Non-payroll</v>
          </cell>
          <cell r="E358" t="str">
            <v>Rubin Viray</v>
          </cell>
          <cell r="F358" t="str">
            <v>338-8122</v>
          </cell>
          <cell r="G358" t="str">
            <v>Valerie Elliott-Carthew</v>
          </cell>
          <cell r="H358" t="str">
            <v>Active</v>
          </cell>
          <cell r="I358" t="str">
            <v>PH-PF-304</v>
          </cell>
          <cell r="J358" t="str">
            <v>PH300</v>
          </cell>
          <cell r="K358" t="str">
            <v>PH300-40</v>
          </cell>
        </row>
        <row r="359">
          <cell r="A359" t="str">
            <v>PH3629</v>
          </cell>
          <cell r="B359" t="str">
            <v xml:space="preserve">HEALTHY FAMILIES - 100% – HBHC Stream </v>
          </cell>
          <cell r="C359" t="str">
            <v>FHV1</v>
          </cell>
          <cell r="D359" t="str">
            <v>Payroll and Non-payroll</v>
          </cell>
          <cell r="E359" t="str">
            <v>Rubin Viray</v>
          </cell>
          <cell r="F359" t="str">
            <v>338-8122</v>
          </cell>
          <cell r="G359" t="str">
            <v>Laura Dionne</v>
          </cell>
          <cell r="H359" t="str">
            <v>Active</v>
          </cell>
          <cell r="I359" t="str">
            <v>PH-PF-304</v>
          </cell>
          <cell r="J359" t="str">
            <v>PH300</v>
          </cell>
          <cell r="K359" t="str">
            <v>PH300-40</v>
          </cell>
        </row>
        <row r="360">
          <cell r="A360" t="str">
            <v>PH3630</v>
          </cell>
          <cell r="B360" t="str">
            <v xml:space="preserve">HEALTHY FAMILIES - 100% – HBHC Stream </v>
          </cell>
          <cell r="C360" t="str">
            <v>FHV2</v>
          </cell>
          <cell r="D360" t="str">
            <v>Payroll and Non-payroll</v>
          </cell>
          <cell r="E360" t="str">
            <v>Rubin Viray</v>
          </cell>
          <cell r="F360" t="str">
            <v>338-8122</v>
          </cell>
          <cell r="G360" t="str">
            <v>Glenda Vergos</v>
          </cell>
          <cell r="H360" t="str">
            <v>Active</v>
          </cell>
          <cell r="I360" t="str">
            <v>PH-PF-304</v>
          </cell>
          <cell r="J360" t="str">
            <v>PH300</v>
          </cell>
          <cell r="K360" t="str">
            <v>PH300-40</v>
          </cell>
        </row>
        <row r="361">
          <cell r="A361" t="str">
            <v>PH3631</v>
          </cell>
          <cell r="B361" t="str">
            <v xml:space="preserve">HEALTHY FAMILIES - 100% – HBHC Stream </v>
          </cell>
          <cell r="C361" t="str">
            <v>FHV3</v>
          </cell>
          <cell r="D361" t="str">
            <v>Payroll and Non-payroll</v>
          </cell>
          <cell r="E361" t="str">
            <v>Rubin Viray</v>
          </cell>
          <cell r="F361" t="str">
            <v>338-8122</v>
          </cell>
          <cell r="G361" t="str">
            <v>Ann Liddy</v>
          </cell>
          <cell r="H361" t="str">
            <v>Active</v>
          </cell>
          <cell r="I361" t="str">
            <v>PH-PF-304</v>
          </cell>
          <cell r="J361" t="str">
            <v>PH300</v>
          </cell>
          <cell r="K361" t="str">
            <v>PH300-40</v>
          </cell>
        </row>
        <row r="362">
          <cell r="A362" t="str">
            <v>PH3632</v>
          </cell>
          <cell r="B362" t="str">
            <v xml:space="preserve">HEALTHY FAMILIES - 100% – HBHC Stream </v>
          </cell>
          <cell r="C362" t="str">
            <v>FHV4</v>
          </cell>
          <cell r="D362" t="str">
            <v>Payroll and Non-payroll</v>
          </cell>
          <cell r="E362" t="str">
            <v>Rubin Viray</v>
          </cell>
          <cell r="F362" t="str">
            <v>338-8122</v>
          </cell>
          <cell r="G362" t="str">
            <v>Ann Liddy</v>
          </cell>
          <cell r="H362" t="str">
            <v>Active</v>
          </cell>
          <cell r="I362" t="str">
            <v>PH-PF-304</v>
          </cell>
          <cell r="J362" t="str">
            <v>PH300</v>
          </cell>
          <cell r="K362" t="str">
            <v>PH300-40</v>
          </cell>
        </row>
        <row r="363">
          <cell r="A363" t="str">
            <v>PH3633</v>
          </cell>
          <cell r="B363" t="str">
            <v>HEALTHY FAMILIES - DIRECTOR</v>
          </cell>
          <cell r="C363" t="str">
            <v>NOBODY'S PERFECT PARENTING PROGRAM</v>
          </cell>
          <cell r="D363" t="str">
            <v>Non-payroll Only</v>
          </cell>
          <cell r="E363" t="str">
            <v>Rubin Viray</v>
          </cell>
          <cell r="F363" t="str">
            <v>338-8122</v>
          </cell>
          <cell r="G363" t="str">
            <v>Gladys Atawo</v>
          </cell>
          <cell r="H363" t="str">
            <v>InActive</v>
          </cell>
          <cell r="I363" t="str">
            <v>PH-I-G02</v>
          </cell>
        </row>
        <row r="364">
          <cell r="A364" t="str">
            <v>PH3634</v>
          </cell>
          <cell r="B364" t="str">
            <v>HEALTHY FAMILIES - DIRECTOR</v>
          </cell>
          <cell r="C364" t="str">
            <v>INCREDIBLE YEARS PARENTING PROGRAM</v>
          </cell>
          <cell r="D364" t="str">
            <v>Non-payroll Only</v>
          </cell>
          <cell r="E364" t="str">
            <v>Rubin Viray</v>
          </cell>
          <cell r="F364" t="str">
            <v>338-8122</v>
          </cell>
          <cell r="G364" t="str">
            <v>Gladys Atawo</v>
          </cell>
          <cell r="H364" t="str">
            <v>InActive</v>
          </cell>
          <cell r="I364" t="str">
            <v>PH-I-G02</v>
          </cell>
        </row>
        <row r="365">
          <cell r="A365" t="str">
            <v>PH3635</v>
          </cell>
          <cell r="B365" t="str">
            <v>HEALTHY LIVING - HEALTHY COMMUNITIES</v>
          </cell>
          <cell r="C365" t="str">
            <v>DRUG STRATEGY CONSULTATION &amp; SITE RESEARCH</v>
          </cell>
          <cell r="D365" t="str">
            <v>Payroll and Non-payroll</v>
          </cell>
          <cell r="E365" t="str">
            <v>Teresa Slojewski</v>
          </cell>
          <cell r="F365" t="str">
            <v>338-8114</v>
          </cell>
          <cell r="G365" t="str">
            <v>Liz Janzen</v>
          </cell>
          <cell r="H365" t="str">
            <v>InActive</v>
          </cell>
          <cell r="I365" t="str">
            <v>PH-OG-602</v>
          </cell>
          <cell r="J365" t="str">
            <v>PH620</v>
          </cell>
          <cell r="K365" t="str">
            <v>PH620-10</v>
          </cell>
        </row>
        <row r="366">
          <cell r="A366" t="str">
            <v>PH3636</v>
          </cell>
          <cell r="B366" t="str">
            <v>HEALTHY LIVING - CHRONIC DISEASE PREVENTION</v>
          </cell>
          <cell r="C366" t="str">
            <v>GET YOUR MOVE ON INFRASTRUCTURE</v>
          </cell>
          <cell r="D366" t="str">
            <v>Payroll and Non-payroll</v>
          </cell>
          <cell r="E366" t="str">
            <v>Teresa Slojewski</v>
          </cell>
          <cell r="F366" t="str">
            <v>338-8114</v>
          </cell>
          <cell r="G366" t="str">
            <v>Barbara Hansen</v>
          </cell>
          <cell r="H366" t="str">
            <v>InActive</v>
          </cell>
          <cell r="I366" t="str">
            <v>PH-OG-601</v>
          </cell>
          <cell r="J366" t="str">
            <v>PH610</v>
          </cell>
          <cell r="K366" t="str">
            <v>PH610-10</v>
          </cell>
        </row>
        <row r="367">
          <cell r="A367" t="str">
            <v>PH3637</v>
          </cell>
          <cell r="B367" t="str">
            <v>HEALTHY LIVING - CHRONIC DISEASE PREVENTION</v>
          </cell>
          <cell r="C367" t="str">
            <v>SMOKE FREE ONTARIO SMO</v>
          </cell>
          <cell r="D367" t="str">
            <v>Payroll and Non-payroll</v>
          </cell>
          <cell r="E367" t="str">
            <v>Teresa Slojewski</v>
          </cell>
          <cell r="F367" t="str">
            <v>338-8114</v>
          </cell>
          <cell r="G367" t="str">
            <v>Marg Metzger/Eden Rockett</v>
          </cell>
          <cell r="H367" t="str">
            <v>InActive</v>
          </cell>
          <cell r="I367" t="str">
            <v>PH-PF-601</v>
          </cell>
          <cell r="J367" t="str">
            <v>PH610</v>
          </cell>
        </row>
        <row r="368">
          <cell r="A368" t="str">
            <v>PH3638</v>
          </cell>
          <cell r="B368" t="str">
            <v>HEALTHY LIVING - CHRONIC DISEASE PREVENTION</v>
          </cell>
          <cell r="C368" t="str">
            <v>SFO-GRANTS</v>
          </cell>
          <cell r="D368" t="str">
            <v>Non-payroll Only</v>
          </cell>
          <cell r="E368" t="str">
            <v>Teresa Slojewski</v>
          </cell>
          <cell r="F368" t="str">
            <v>338-8114</v>
          </cell>
          <cell r="G368" t="str">
            <v>Suzanne Thibault</v>
          </cell>
          <cell r="H368" t="str">
            <v>Active</v>
          </cell>
          <cell r="I368" t="str">
            <v>PH-PF-601</v>
          </cell>
          <cell r="J368" t="str">
            <v>PH610</v>
          </cell>
          <cell r="K368" t="str">
            <v>PH610-10</v>
          </cell>
        </row>
        <row r="369">
          <cell r="A369" t="str">
            <v>PH3639</v>
          </cell>
          <cell r="B369" t="str">
            <v>HEALTHY LIVING - CHRONIC DISEASE PREVENTION</v>
          </cell>
          <cell r="C369" t="str">
            <v xml:space="preserve">OTS INNOVATIVE SMOKING INTERVENTION </v>
          </cell>
          <cell r="D369" t="str">
            <v>Payroll and Non-payroll</v>
          </cell>
          <cell r="E369" t="str">
            <v>Teresa Slojewski</v>
          </cell>
          <cell r="F369" t="str">
            <v>338-8114</v>
          </cell>
          <cell r="G369" t="str">
            <v>Marg Metzger</v>
          </cell>
          <cell r="H369" t="str">
            <v>InActive</v>
          </cell>
          <cell r="I369" t="str">
            <v>PH-PF-601</v>
          </cell>
          <cell r="J369" t="str">
            <v>PH610</v>
          </cell>
          <cell r="K369" t="str">
            <v>PH610-10</v>
          </cell>
        </row>
        <row r="370">
          <cell r="A370" t="str">
            <v>PH3640</v>
          </cell>
          <cell r="B370" t="str">
            <v>HEALTHY LIVING - CHRONIC DISEASE PREVENTION</v>
          </cell>
          <cell r="C370" t="str">
            <v>OTS TOBACCO CONTROL AREA NETWORK PROGRAM (</v>
          </cell>
          <cell r="D370" t="str">
            <v>Payroll and Non-payroll</v>
          </cell>
          <cell r="E370" t="str">
            <v>Teresa Slojewski</v>
          </cell>
          <cell r="F370" t="str">
            <v>338-8114</v>
          </cell>
          <cell r="G370" t="str">
            <v>Suzanne Thibault</v>
          </cell>
          <cell r="H370" t="str">
            <v>Active</v>
          </cell>
          <cell r="I370" t="str">
            <v>PH-PF-601</v>
          </cell>
          <cell r="J370" t="str">
            <v>PH610</v>
          </cell>
          <cell r="K370" t="str">
            <v>PH610-10</v>
          </cell>
        </row>
        <row r="371">
          <cell r="A371" t="str">
            <v>PH3641</v>
          </cell>
          <cell r="B371" t="str">
            <v>HEALTHY LIVING - CHRONIC DISEASE PREVENTION</v>
          </cell>
          <cell r="C371" t="str">
            <v>SFO - YOUTH ACTION ALLIANCE</v>
          </cell>
          <cell r="D371" t="str">
            <v>Payroll and Non-payroll</v>
          </cell>
          <cell r="E371" t="str">
            <v>Teresa Slojewski</v>
          </cell>
          <cell r="F371" t="str">
            <v>338-8114</v>
          </cell>
          <cell r="G371" t="str">
            <v>Suzanne Thibault</v>
          </cell>
          <cell r="H371" t="str">
            <v>Active</v>
          </cell>
          <cell r="I371" t="str">
            <v>PH-PF-601</v>
          </cell>
          <cell r="J371" t="str">
            <v>PH610</v>
          </cell>
          <cell r="K371" t="str">
            <v>PH610-10</v>
          </cell>
        </row>
        <row r="372">
          <cell r="A372" t="str">
            <v>PH3642</v>
          </cell>
          <cell r="B372" t="str">
            <v xml:space="preserve">HEALTHY FAMILIES – Maternal Infant Health Stream </v>
          </cell>
          <cell r="C372" t="str">
            <v>MATERNAL INFANT HEALTH 6</v>
          </cell>
          <cell r="D372" t="str">
            <v>Payroll and Non-payroll</v>
          </cell>
          <cell r="E372" t="str">
            <v>Rubin Viray</v>
          </cell>
          <cell r="F372" t="str">
            <v>338-8122</v>
          </cell>
          <cell r="G372" t="str">
            <v>Bernadette Kint</v>
          </cell>
          <cell r="H372" t="str">
            <v>Active</v>
          </cell>
          <cell r="I372" t="str">
            <v>PH-SG-302</v>
          </cell>
          <cell r="J372" t="str">
            <v>PH300</v>
          </cell>
          <cell r="K372" t="str">
            <v>PH300-20</v>
          </cell>
        </row>
        <row r="373">
          <cell r="A373" t="str">
            <v>PH3643</v>
          </cell>
          <cell r="B373" t="str">
            <v xml:space="preserve">HEALTHY FAMILIES – Early Years Stream </v>
          </cell>
          <cell r="C373" t="str">
            <v>EARLY YEARS 6</v>
          </cell>
          <cell r="D373" t="str">
            <v>Payroll and Non-payroll</v>
          </cell>
          <cell r="E373" t="str">
            <v>Rubin Viray</v>
          </cell>
          <cell r="F373" t="str">
            <v>338-8122</v>
          </cell>
          <cell r="G373" t="str">
            <v>Nicole Welch</v>
          </cell>
          <cell r="H373" t="str">
            <v>Active</v>
          </cell>
          <cell r="I373" t="str">
            <v>PH-SG-303</v>
          </cell>
          <cell r="J373" t="str">
            <v>PH300</v>
          </cell>
          <cell r="K373" t="str">
            <v>PH300-30</v>
          </cell>
        </row>
        <row r="374">
          <cell r="A374" t="str">
            <v>PH3644</v>
          </cell>
          <cell r="B374" t="str">
            <v xml:space="preserve">HEALTHY FAMILIES - 100% – HBHC Stream </v>
          </cell>
          <cell r="C374" t="str">
            <v>ISCIS GRANT</v>
          </cell>
          <cell r="D374" t="str">
            <v>Payroll and Non-payroll</v>
          </cell>
          <cell r="E374" t="str">
            <v>Rubin Viray</v>
          </cell>
          <cell r="F374" t="str">
            <v>338-8122</v>
          </cell>
          <cell r="G374" t="str">
            <v>Roxanne Campbell</v>
          </cell>
          <cell r="H374" t="str">
            <v>InActive</v>
          </cell>
          <cell r="I374" t="str">
            <v>PH-PF-304</v>
          </cell>
          <cell r="J374" t="str">
            <v>PH300</v>
          </cell>
          <cell r="K374" t="str">
            <v>PH300-40</v>
          </cell>
        </row>
        <row r="375">
          <cell r="A375" t="str">
            <v>PH3645</v>
          </cell>
          <cell r="B375" t="str">
            <v>HEALTHY FAMILIES - DIRECTOR</v>
          </cell>
          <cell r="C375" t="str">
            <v>RESEARCH PROJECTS</v>
          </cell>
          <cell r="D375" t="str">
            <v>Non-payroll Only</v>
          </cell>
          <cell r="E375" t="str">
            <v>Rubin Viray</v>
          </cell>
          <cell r="F375" t="str">
            <v>338-8122</v>
          </cell>
          <cell r="G375" t="str">
            <v>Bernadette Kint</v>
          </cell>
          <cell r="H375" t="str">
            <v>Active</v>
          </cell>
          <cell r="I375" t="str">
            <v>PH-OG-301</v>
          </cell>
          <cell r="J375" t="str">
            <v>PH300</v>
          </cell>
          <cell r="K375" t="str">
            <v>PH300-10</v>
          </cell>
        </row>
        <row r="376">
          <cell r="A376" t="str">
            <v>PH3646</v>
          </cell>
          <cell r="B376" t="str">
            <v>HEALTHY LIVING - CHRONIC DISEASE PREVENTION</v>
          </cell>
          <cell r="C376" t="str">
            <v>SFO - TOBACCO CONTROL COORDINATION</v>
          </cell>
          <cell r="D376" t="str">
            <v>Payroll and Non-payroll</v>
          </cell>
          <cell r="E376" t="str">
            <v>Teresa Slojewski</v>
          </cell>
          <cell r="F376" t="str">
            <v>338-8114</v>
          </cell>
          <cell r="G376" t="str">
            <v>Suzanne Thibault</v>
          </cell>
          <cell r="H376" t="str">
            <v>Active</v>
          </cell>
          <cell r="I376" t="str">
            <v>PH-PF-601</v>
          </cell>
          <cell r="J376" t="str">
            <v>PH610</v>
          </cell>
          <cell r="K376" t="str">
            <v>PH610-10</v>
          </cell>
        </row>
        <row r="377">
          <cell r="A377" t="str">
            <v>PH3647</v>
          </cell>
          <cell r="B377" t="str">
            <v>HEALTHY FAMILIES - DIRECTOR</v>
          </cell>
          <cell r="C377" t="str">
            <v>CQI/TCHIS</v>
          </cell>
          <cell r="D377" t="str">
            <v>Payroll and Non-payroll</v>
          </cell>
          <cell r="E377" t="str">
            <v>Rubin Viray</v>
          </cell>
          <cell r="F377" t="str">
            <v>338-8122</v>
          </cell>
          <cell r="G377" t="str">
            <v>Joanna Liebert</v>
          </cell>
          <cell r="H377" t="str">
            <v>Active</v>
          </cell>
          <cell r="I377" t="str">
            <v>PH-SG-301</v>
          </cell>
          <cell r="J377" t="str">
            <v>PH300</v>
          </cell>
          <cell r="K377" t="str">
            <v>PH300-10</v>
          </cell>
        </row>
        <row r="378">
          <cell r="A378" t="str">
            <v>PH3648</v>
          </cell>
          <cell r="B378" t="str">
            <v>HEALTHY LIVING - CHRONIC DISEASE PREVENTION</v>
          </cell>
          <cell r="C378" t="str">
            <v>DIETETIC PRACTICE COUNCIL</v>
          </cell>
          <cell r="D378" t="str">
            <v>Non-payroll Only</v>
          </cell>
          <cell r="E378" t="str">
            <v>Teresa Slojewski</v>
          </cell>
          <cell r="F378" t="str">
            <v>338-8114</v>
          </cell>
          <cell r="G378" t="str">
            <v>Vida Stevens</v>
          </cell>
          <cell r="H378" t="str">
            <v>Active</v>
          </cell>
          <cell r="I378" t="str">
            <v>PH-SG-601</v>
          </cell>
          <cell r="J378" t="str">
            <v>PH610</v>
          </cell>
          <cell r="K378" t="str">
            <v>PH610-10</v>
          </cell>
        </row>
        <row r="379">
          <cell r="A379" t="str">
            <v>PH3700</v>
          </cell>
          <cell r="B379" t="str">
            <v xml:space="preserve">DENTAL / ORAL HEALTH </v>
          </cell>
          <cell r="C379" t="str">
            <v>DENTAL - HOLDING UNIT</v>
          </cell>
          <cell r="D379" t="str">
            <v>Corporate Account</v>
          </cell>
          <cell r="E379" t="str">
            <v>Connie Morra</v>
          </cell>
          <cell r="F379" t="str">
            <v>338-8116</v>
          </cell>
          <cell r="G379" t="str">
            <v>Riyaz Kachra</v>
          </cell>
          <cell r="H379" t="str">
            <v>InActive</v>
          </cell>
          <cell r="I379" t="str">
            <v>PH-SG-700</v>
          </cell>
          <cell r="J379" t="str">
            <v>PH700</v>
          </cell>
          <cell r="K379" t="str">
            <v>PH700-10</v>
          </cell>
        </row>
        <row r="380">
          <cell r="A380" t="str">
            <v>PH3701</v>
          </cell>
          <cell r="B380" t="str">
            <v>HEALTHY LIVING - HEALTHY COMMUNITIES</v>
          </cell>
          <cell r="C380" t="str">
            <v>COMMUNITY CRISIS RESPONSE &amp; RECOVERY</v>
          </cell>
          <cell r="D380" t="str">
            <v>Payroll and Non-payroll</v>
          </cell>
          <cell r="E380" t="str">
            <v>Teresa Slojewski</v>
          </cell>
          <cell r="F380" t="str">
            <v>338-8114</v>
          </cell>
          <cell r="G380" t="str">
            <v>J. Lancaster/M. Herrera</v>
          </cell>
          <cell r="H380" t="str">
            <v>InActive</v>
          </cell>
          <cell r="I380" t="str">
            <v>PH-CF-602</v>
          </cell>
          <cell r="J380" t="str">
            <v>PH620</v>
          </cell>
          <cell r="K380" t="str">
            <v>PH620-10</v>
          </cell>
        </row>
        <row r="381">
          <cell r="A381" t="str">
            <v>PH3702</v>
          </cell>
          <cell r="B381" t="str">
            <v xml:space="preserve">HEALTHY ENVIRONMENT </v>
          </cell>
          <cell r="C381" t="str">
            <v>HEAT ALERT OUTREACH</v>
          </cell>
          <cell r="D381" t="str">
            <v>Payroll and Non-payroll</v>
          </cell>
          <cell r="E381" t="str">
            <v>Teresa Slojewski</v>
          </cell>
          <cell r="F381" t="str">
            <v>338-8114</v>
          </cell>
          <cell r="G381" t="str">
            <v>Reg Ayre</v>
          </cell>
          <cell r="H381" t="str">
            <v>InActive</v>
          </cell>
          <cell r="I381" t="str">
            <v>PH-CF-501</v>
          </cell>
          <cell r="J381" t="str">
            <v>PH500</v>
          </cell>
          <cell r="K381" t="str">
            <v>PH500-10</v>
          </cell>
        </row>
        <row r="382">
          <cell r="A382" t="str">
            <v>PH3703</v>
          </cell>
          <cell r="B382" t="str">
            <v>HEALTHY LIVING - HEALTHY COMMUNITIES</v>
          </cell>
          <cell r="C382" t="str">
            <v>ONE ON ONE YOUTH MENTORING</v>
          </cell>
          <cell r="D382" t="str">
            <v>Payroll and Non-payroll</v>
          </cell>
          <cell r="E382" t="str">
            <v>Teresa Slojewski</v>
          </cell>
          <cell r="F382" t="str">
            <v>338-8114</v>
          </cell>
          <cell r="G382" t="str">
            <v>Darlene Berry</v>
          </cell>
          <cell r="H382" t="str">
            <v>InActive</v>
          </cell>
          <cell r="I382" t="str">
            <v>PH-CF-602</v>
          </cell>
          <cell r="J382" t="str">
            <v>PH620</v>
          </cell>
          <cell r="K382" t="str">
            <v>PH620-10</v>
          </cell>
        </row>
        <row r="383">
          <cell r="A383" t="str">
            <v>PH3704</v>
          </cell>
          <cell r="B383" t="str">
            <v>HEALTHY LIVING - HEALTHY COMMUNITIES</v>
          </cell>
          <cell r="C383" t="str">
            <v>TORONTO COMPREHENSIVE DRUG STRATEGY</v>
          </cell>
          <cell r="D383" t="str">
            <v>Payroll and Non-payroll</v>
          </cell>
          <cell r="E383" t="str">
            <v>Teresa Slojewski</v>
          </cell>
          <cell r="F383" t="str">
            <v>338-8114</v>
          </cell>
          <cell r="G383" t="str">
            <v>Susan Shepherd</v>
          </cell>
          <cell r="H383" t="str">
            <v>Active</v>
          </cell>
          <cell r="I383" t="str">
            <v>PH-SG-602</v>
          </cell>
          <cell r="J383" t="str">
            <v>PH620</v>
          </cell>
          <cell r="K383" t="str">
            <v>PH620-10</v>
          </cell>
        </row>
        <row r="384">
          <cell r="A384" t="str">
            <v>PH3705</v>
          </cell>
          <cell r="B384" t="str">
            <v>HEALTHY LIVING - CHRONIC DISEASE PREVENTION</v>
          </cell>
          <cell r="C384" t="str">
            <v>SUPPORT YOUTH PRIORITY NEIGHBOURHOODS</v>
          </cell>
          <cell r="D384" t="str">
            <v>Payroll and Non-payroll</v>
          </cell>
          <cell r="E384" t="str">
            <v>Teresa Slojewski</v>
          </cell>
          <cell r="F384" t="str">
            <v>338-8114</v>
          </cell>
          <cell r="G384" t="str">
            <v>Anne Birks/Marnella Arduni</v>
          </cell>
          <cell r="H384" t="str">
            <v>InActive</v>
          </cell>
          <cell r="I384" t="str">
            <v>PH-SG-601</v>
          </cell>
          <cell r="J384" t="str">
            <v>PH610</v>
          </cell>
          <cell r="K384" t="str">
            <v>PH610-10</v>
          </cell>
        </row>
        <row r="385">
          <cell r="A385" t="str">
            <v>PH3706</v>
          </cell>
          <cell r="B385" t="str">
            <v>HEALTHY LIVING - CHRONIC DISEASE PREVENTION</v>
          </cell>
          <cell r="C385" t="str">
            <v>BUILDING PHYSICALLY ACTIVE COMMUNITIES</v>
          </cell>
          <cell r="D385" t="str">
            <v>Non-payroll Only</v>
          </cell>
          <cell r="E385" t="str">
            <v>Teresa Slojewski</v>
          </cell>
          <cell r="F385" t="str">
            <v>338-8114</v>
          </cell>
          <cell r="G385" t="str">
            <v>Marinella Arduini/Anne Birks</v>
          </cell>
          <cell r="H385" t="str">
            <v>InActive</v>
          </cell>
          <cell r="I385" t="str">
            <v>PH-OG-601</v>
          </cell>
          <cell r="J385" t="str">
            <v>PH610</v>
          </cell>
          <cell r="K385" t="str">
            <v>PH610-10</v>
          </cell>
        </row>
        <row r="386">
          <cell r="A386" t="str">
            <v>PH3707</v>
          </cell>
          <cell r="B386" t="str">
            <v xml:space="preserve">HEALTHY FAMILIES – Early Years Stream </v>
          </cell>
          <cell r="C386" t="str">
            <v>INVESTING IN FAMILIES</v>
          </cell>
          <cell r="D386" t="str">
            <v>Payroll and Non-payroll</v>
          </cell>
          <cell r="E386" t="str">
            <v>Rubin Viray</v>
          </cell>
          <cell r="F386" t="str">
            <v>338-8122</v>
          </cell>
          <cell r="G386" t="str">
            <v>Claudette Holloway</v>
          </cell>
          <cell r="H386" t="str">
            <v>Active</v>
          </cell>
          <cell r="I386" t="str">
            <v>PH-OG-303</v>
          </cell>
          <cell r="J386" t="str">
            <v>PH300</v>
          </cell>
          <cell r="K386" t="str">
            <v>PH300-30</v>
          </cell>
        </row>
        <row r="387">
          <cell r="A387" t="str">
            <v>PH3708</v>
          </cell>
          <cell r="B387" t="str">
            <v>HEALTHY LIVING - HEALTHY COMMUNITIES</v>
          </cell>
          <cell r="C387" t="str">
            <v>CHLAMYDIA INFO CMA</v>
          </cell>
          <cell r="D387" t="str">
            <v>Non-payroll Only</v>
          </cell>
          <cell r="E387" t="str">
            <v>Teresa Slojewski</v>
          </cell>
          <cell r="F387" t="str">
            <v>338-8114</v>
          </cell>
          <cell r="G387" t="str">
            <v>Allie Lehmann</v>
          </cell>
          <cell r="H387" t="str">
            <v>InActive</v>
          </cell>
          <cell r="I387" t="str">
            <v>PH-OG-602</v>
          </cell>
          <cell r="J387" t="str">
            <v>PH620</v>
          </cell>
        </row>
        <row r="388">
          <cell r="A388" t="str">
            <v>PH3709</v>
          </cell>
          <cell r="B388" t="str">
            <v>HEALTHY FAMILIES - DIRECTOR</v>
          </cell>
          <cell r="C388" t="str">
            <v>HF/HL MANDATORY MANAGEMENT REPORTING</v>
          </cell>
          <cell r="D388" t="str">
            <v>Payroll Only</v>
          </cell>
          <cell r="E388" t="str">
            <v>Rubin Viray</v>
          </cell>
          <cell r="F388" t="str">
            <v>338-8122</v>
          </cell>
          <cell r="G388" t="str">
            <v>Peter Oliver/Ness Lee</v>
          </cell>
          <cell r="H388" t="str">
            <v>Active</v>
          </cell>
          <cell r="I388" t="str">
            <v>PH-I-G02</v>
          </cell>
          <cell r="J388" t="str">
            <v>PH300</v>
          </cell>
          <cell r="K388" t="str">
            <v>PH300-50</v>
          </cell>
        </row>
        <row r="389">
          <cell r="A389" t="str">
            <v>PH3710</v>
          </cell>
          <cell r="B389" t="str">
            <v xml:space="preserve">DENTAL / ORAL HEALTH </v>
          </cell>
          <cell r="C389" t="str">
            <v>DENTAL STRATEGY AND IMPLEMENTATION</v>
          </cell>
          <cell r="D389" t="str">
            <v>Payroll Only</v>
          </cell>
          <cell r="E389" t="str">
            <v>Connie Morra</v>
          </cell>
          <cell r="F389" t="str">
            <v>338-8116</v>
          </cell>
          <cell r="G389" t="str">
            <v>Peter Oliver/Tony Van Krieken</v>
          </cell>
          <cell r="H389" t="str">
            <v>Active</v>
          </cell>
          <cell r="I389" t="str">
            <v>PH-OG-700</v>
          </cell>
          <cell r="J389" t="str">
            <v>PH700</v>
          </cell>
          <cell r="K389" t="str">
            <v>PH700-10</v>
          </cell>
        </row>
        <row r="390">
          <cell r="A390" t="str">
            <v>PH3711</v>
          </cell>
          <cell r="B390" t="str">
            <v xml:space="preserve">HEALTHY FAMILIES - 100% – Early Years Stream </v>
          </cell>
          <cell r="C390" t="str">
            <v>BLIND LOW VISION (BLV)</v>
          </cell>
          <cell r="D390" t="str">
            <v>Payroll and Non-payroll</v>
          </cell>
          <cell r="E390" t="str">
            <v>Rubin Viray</v>
          </cell>
          <cell r="F390" t="str">
            <v>338-8122</v>
          </cell>
          <cell r="G390" t="str">
            <v>Martha Cole/Margaret Sum</v>
          </cell>
          <cell r="H390" t="str">
            <v>Active</v>
          </cell>
          <cell r="I390" t="str">
            <v>PH-PF-303</v>
          </cell>
          <cell r="J390" t="str">
            <v>PH300</v>
          </cell>
          <cell r="K390" t="str">
            <v>PH300-30</v>
          </cell>
        </row>
        <row r="391">
          <cell r="A391" t="str">
            <v>PH3712</v>
          </cell>
          <cell r="B391" t="str">
            <v>HEALTHY LIVING - HEALTHY COMMUNITIES</v>
          </cell>
          <cell r="C391" t="str">
            <v>INSPOT</v>
          </cell>
          <cell r="D391" t="str">
            <v>Non-payroll Only</v>
          </cell>
          <cell r="E391" t="str">
            <v>Teresa Slojewski</v>
          </cell>
          <cell r="F391" t="str">
            <v>338-8114</v>
          </cell>
          <cell r="G391" t="str">
            <v>Allie Lehmann</v>
          </cell>
          <cell r="H391" t="str">
            <v>InActive</v>
          </cell>
          <cell r="I391" t="str">
            <v>PH-PF-602</v>
          </cell>
          <cell r="J391" t="str">
            <v>PH620</v>
          </cell>
        </row>
        <row r="392">
          <cell r="A392" t="str">
            <v>PH3713</v>
          </cell>
          <cell r="B392" t="str">
            <v xml:space="preserve">DENTAL / ORAL HEALTH </v>
          </cell>
          <cell r="C392" t="str">
            <v>DENTAL SV FOR ST. YOUTH &amp; LOW INCOME ADULTS</v>
          </cell>
          <cell r="D392" t="str">
            <v>Payroll and Non-payroll</v>
          </cell>
          <cell r="E392" t="str">
            <v>Connie Morra</v>
          </cell>
          <cell r="F392" t="str">
            <v>338-8116</v>
          </cell>
          <cell r="G392" t="str">
            <v>Dr. Melvin Hsu</v>
          </cell>
          <cell r="H392" t="str">
            <v>Active</v>
          </cell>
          <cell r="I392" t="str">
            <v>PH-CF-700</v>
          </cell>
          <cell r="J392" t="str">
            <v>PH700</v>
          </cell>
          <cell r="K392" t="str">
            <v>PH700-10</v>
          </cell>
        </row>
        <row r="393">
          <cell r="A393" t="str">
            <v>PH3714</v>
          </cell>
          <cell r="B393" t="str">
            <v>HEALTHY FAMILIES - DIRECTOR</v>
          </cell>
          <cell r="C393" t="str">
            <v>NURSING GRADUATE GUARANTEE INITIATIVE</v>
          </cell>
          <cell r="D393" t="str">
            <v>Payroll Only</v>
          </cell>
          <cell r="E393" t="str">
            <v>Rubin Viray</v>
          </cell>
          <cell r="F393" t="str">
            <v>338-8122</v>
          </cell>
          <cell r="G393" t="str">
            <v>Dianne Chopping</v>
          </cell>
          <cell r="H393" t="str">
            <v>InActive</v>
          </cell>
          <cell r="I393" t="str">
            <v>PH-I-G02</v>
          </cell>
          <cell r="J393" t="str">
            <v>PH300</v>
          </cell>
          <cell r="K393" t="str">
            <v>PH300-50</v>
          </cell>
        </row>
        <row r="394">
          <cell r="A394" t="str">
            <v>PH3715</v>
          </cell>
          <cell r="B394" t="str">
            <v>HEALTHY FAMILIES - DIRECTOR</v>
          </cell>
          <cell r="C394" t="str">
            <v>TCHIS PROGRAM SUPPORT</v>
          </cell>
          <cell r="D394" t="str">
            <v>Payroll and Non-payroll</v>
          </cell>
          <cell r="E394" t="str">
            <v>Rubin Viray</v>
          </cell>
          <cell r="F394" t="str">
            <v>338-8122</v>
          </cell>
          <cell r="G394" t="str">
            <v>P. Oliver/G. Best/Joanna Liebert</v>
          </cell>
          <cell r="H394" t="str">
            <v>Active</v>
          </cell>
          <cell r="I394" t="str">
            <v>PH-SG-301</v>
          </cell>
          <cell r="J394" t="str">
            <v>PH300</v>
          </cell>
          <cell r="K394" t="str">
            <v>PH300-10</v>
          </cell>
        </row>
        <row r="395">
          <cell r="A395" t="str">
            <v>PH3716</v>
          </cell>
          <cell r="B395" t="str">
            <v>HEALTHY LIVING - HEALTHY COMMUNITIES</v>
          </cell>
          <cell r="C395" t="str">
            <v>ONTARIO HEALTHY SCHOOLS CONFERENCE 2008</v>
          </cell>
          <cell r="D395" t="str">
            <v>Non-payroll Only</v>
          </cell>
          <cell r="E395" t="str">
            <v>Teresa Slojewski</v>
          </cell>
          <cell r="F395" t="str">
            <v>338-8114</v>
          </cell>
          <cell r="G395" t="str">
            <v>Vincenza Pietropaolo</v>
          </cell>
          <cell r="H395" t="str">
            <v>InActive</v>
          </cell>
          <cell r="I395" t="str">
            <v>PH-OG-602</v>
          </cell>
          <cell r="J395" t="str">
            <v>PH620</v>
          </cell>
          <cell r="K395" t="str">
            <v>PH620-10</v>
          </cell>
        </row>
        <row r="396">
          <cell r="A396" t="str">
            <v>PH3717</v>
          </cell>
          <cell r="B396" t="str">
            <v xml:space="preserve">HEALTHY FAMILIES – Early Years Stream </v>
          </cell>
          <cell r="C396" t="str">
            <v>NUTRITION</v>
          </cell>
          <cell r="D396" t="str">
            <v>Non-payroll Only</v>
          </cell>
          <cell r="E396" t="str">
            <v>Rubin Viray</v>
          </cell>
          <cell r="F396" t="str">
            <v>338-8122</v>
          </cell>
          <cell r="G396" t="str">
            <v>Claudette Holloway</v>
          </cell>
          <cell r="H396" t="str">
            <v>Active</v>
          </cell>
          <cell r="I396" t="str">
            <v>PH-SG-303</v>
          </cell>
          <cell r="J396" t="str">
            <v>PH300</v>
          </cell>
          <cell r="K396" t="str">
            <v>PH300-30</v>
          </cell>
        </row>
        <row r="397">
          <cell r="A397" t="str">
            <v>PH3718</v>
          </cell>
          <cell r="B397" t="str">
            <v xml:space="preserve">HEALTHY FAMILIES – Early Years Stream </v>
          </cell>
          <cell r="C397" t="str">
            <v>INCREDIBLE YEARS</v>
          </cell>
          <cell r="D397" t="str">
            <v>Non-payroll Only</v>
          </cell>
          <cell r="E397" t="str">
            <v>Rubin Viray</v>
          </cell>
          <cell r="F397" t="str">
            <v>338-8122</v>
          </cell>
          <cell r="H397" t="str">
            <v>Active</v>
          </cell>
          <cell r="I397" t="str">
            <v>PH-SG-303</v>
          </cell>
          <cell r="J397" t="str">
            <v>PH300</v>
          </cell>
          <cell r="K397" t="str">
            <v>PH300-30</v>
          </cell>
        </row>
        <row r="398">
          <cell r="A398" t="str">
            <v>PH3719</v>
          </cell>
          <cell r="B398" t="str">
            <v>HEALTHY LIVING - CHRONIC DISEASE PREVENTION</v>
          </cell>
          <cell r="C398" t="str">
            <v>INTEGRATED CHRONIC DISEASE PREVENTION</v>
          </cell>
          <cell r="D398" t="str">
            <v>Non-payroll Only</v>
          </cell>
          <cell r="E398" t="str">
            <v>Teresa Slojewski</v>
          </cell>
          <cell r="F398" t="str">
            <v>338-8114</v>
          </cell>
          <cell r="G398" t="str">
            <v>Marinella Arduini</v>
          </cell>
          <cell r="H398" t="str">
            <v>Active</v>
          </cell>
          <cell r="I398" t="str">
            <v>PH-SG-601</v>
          </cell>
          <cell r="J398" t="str">
            <v>PH610</v>
          </cell>
          <cell r="K398" t="str">
            <v>PH610-10</v>
          </cell>
        </row>
        <row r="399">
          <cell r="A399" t="str">
            <v>PH3720</v>
          </cell>
          <cell r="B399" t="str">
            <v>HEALTHY FAMILIES - DIRECTOR</v>
          </cell>
          <cell r="C399" t="str">
            <v>NURSING GRADUATE GURANTEE PHASE II 2008/09</v>
          </cell>
          <cell r="D399" t="str">
            <v>Payroll and Non-payroll</v>
          </cell>
          <cell r="E399" t="str">
            <v>Rubin Viray</v>
          </cell>
          <cell r="F399" t="str">
            <v>338-8122</v>
          </cell>
          <cell r="G399" t="str">
            <v>Dianne chopping</v>
          </cell>
          <cell r="H399" t="str">
            <v>InActive</v>
          </cell>
          <cell r="I399" t="str">
            <v>PH-I-G02</v>
          </cell>
          <cell r="J399" t="str">
            <v>PH300</v>
          </cell>
          <cell r="K399" t="str">
            <v>PH300-50</v>
          </cell>
        </row>
        <row r="400">
          <cell r="A400" t="str">
            <v>PH3721</v>
          </cell>
          <cell r="B400" t="str">
            <v>HEALTHY FAMILIES - MATERNAL INFANT HEALTH STREAM</v>
          </cell>
          <cell r="C400" t="str">
            <v>PEER NUTRITION - URBAN ABORIGINAL STRATEGY</v>
          </cell>
          <cell r="D400" t="str">
            <v>Payroll and Non-payroll</v>
          </cell>
          <cell r="E400" t="str">
            <v>Rubin Viray</v>
          </cell>
          <cell r="F400" t="str">
            <v>338-8122</v>
          </cell>
          <cell r="G400" t="str">
            <v>Vida Stevens</v>
          </cell>
          <cell r="H400" t="str">
            <v>InActive</v>
          </cell>
          <cell r="I400" t="str">
            <v>PH-I-G02</v>
          </cell>
          <cell r="J400" t="str">
            <v>PH300</v>
          </cell>
          <cell r="K400" t="str">
            <v>PH300-50</v>
          </cell>
        </row>
        <row r="401">
          <cell r="A401" t="str">
            <v>PH3722</v>
          </cell>
          <cell r="B401" t="str">
            <v xml:space="preserve">DENTAL / ORAL HEALTH </v>
          </cell>
          <cell r="C401" t="str">
            <v>CINOT EXPANSION 14 TO 17 YEARS OF AGE</v>
          </cell>
          <cell r="D401" t="str">
            <v>Non-payroll Only</v>
          </cell>
          <cell r="E401" t="str">
            <v>Connie Morra</v>
          </cell>
          <cell r="F401" t="str">
            <v>338-8116</v>
          </cell>
          <cell r="G401" t="str">
            <v>Melvin Hsu</v>
          </cell>
          <cell r="H401" t="str">
            <v>Active</v>
          </cell>
          <cell r="I401" t="str">
            <v>PH-SG-700</v>
          </cell>
          <cell r="J401" t="str">
            <v>PH700</v>
          </cell>
          <cell r="K401" t="str">
            <v>PH700-10</v>
          </cell>
        </row>
        <row r="402">
          <cell r="A402" t="str">
            <v>PH3723</v>
          </cell>
          <cell r="B402" t="str">
            <v>HEALTHY LIVING - CHRONIC DISEASE PREVENTION</v>
          </cell>
          <cell r="C402" t="str">
            <v>DIABETES STRATEGY - WORKPLACE INTERVENTION</v>
          </cell>
          <cell r="D402" t="str">
            <v>Payroll and Non-payroll</v>
          </cell>
          <cell r="E402" t="str">
            <v>Teresa Slojewski</v>
          </cell>
          <cell r="F402" t="str">
            <v>338-8114</v>
          </cell>
          <cell r="G402" t="str">
            <v>Marinella Arduini</v>
          </cell>
          <cell r="H402" t="str">
            <v>Active</v>
          </cell>
          <cell r="I402" t="str">
            <v>PH-PF-601</v>
          </cell>
          <cell r="J402" t="str">
            <v>PH610</v>
          </cell>
          <cell r="K402" t="str">
            <v>PH610-10</v>
          </cell>
        </row>
        <row r="403">
          <cell r="A403" t="str">
            <v>PH3724</v>
          </cell>
          <cell r="B403" t="str">
            <v>HEALTHY LIVING - CHRONIC DISEASE PREVENTION</v>
          </cell>
          <cell r="C403" t="str">
            <v>DIABETES STRATEGY - COMMUNITY INTERVENTION</v>
          </cell>
          <cell r="D403" t="str">
            <v>Payroll and Non-payroll</v>
          </cell>
          <cell r="E403" t="str">
            <v>Teresa Slojewski</v>
          </cell>
          <cell r="F403" t="str">
            <v>338-8114</v>
          </cell>
          <cell r="G403" t="str">
            <v>Marinella Arduini</v>
          </cell>
          <cell r="H403" t="str">
            <v>Active</v>
          </cell>
          <cell r="I403" t="str">
            <v>PH-PF-601</v>
          </cell>
          <cell r="J403" t="str">
            <v>PH610</v>
          </cell>
          <cell r="K403" t="str">
            <v>PH610-10</v>
          </cell>
        </row>
        <row r="404">
          <cell r="A404" t="str">
            <v>PH3725</v>
          </cell>
          <cell r="B404" t="str">
            <v xml:space="preserve">HEALTHY FAMILIES - 100% – Director </v>
          </cell>
          <cell r="C404" t="str">
            <v>BEST PRACTICE CQI</v>
          </cell>
          <cell r="D404" t="str">
            <v>Payroll and Non-payroll</v>
          </cell>
          <cell r="E404" t="str">
            <v>Rubin Viray</v>
          </cell>
          <cell r="F404" t="str">
            <v>338-8122</v>
          </cell>
          <cell r="G404" t="str">
            <v>Susan Makin</v>
          </cell>
          <cell r="H404" t="str">
            <v>Active</v>
          </cell>
          <cell r="I404" t="str">
            <v>PH-OG-301</v>
          </cell>
          <cell r="J404" t="str">
            <v>PH300</v>
          </cell>
          <cell r="K404" t="str">
            <v>PH300-10</v>
          </cell>
        </row>
        <row r="405">
          <cell r="A405" t="str">
            <v>PH3726</v>
          </cell>
          <cell r="B405" t="str">
            <v>HEALTHY LIVING - CHRONIC DISEASE PREVENTION</v>
          </cell>
          <cell r="C405" t="str">
            <v>NURSING GRADUATE GUARANTEE PROGRAM - PHASE</v>
          </cell>
          <cell r="D405" t="str">
            <v>Payroll and Non-payroll</v>
          </cell>
          <cell r="E405" t="str">
            <v>Teresa Slojewski</v>
          </cell>
          <cell r="F405" t="str">
            <v>338-8114</v>
          </cell>
          <cell r="G405" t="str">
            <v>Carol Timmings/Marg Metzgar</v>
          </cell>
          <cell r="H405" t="str">
            <v>Active</v>
          </cell>
          <cell r="I405" t="str">
            <v>PH-PF-601</v>
          </cell>
          <cell r="J405" t="str">
            <v>PH610</v>
          </cell>
          <cell r="K405" t="str">
            <v>PH610-10</v>
          </cell>
        </row>
        <row r="406">
          <cell r="A406" t="str">
            <v>PH3727</v>
          </cell>
          <cell r="B406" t="str">
            <v>HEALTHY LIVING - HEALTHY COMMUNITIES</v>
          </cell>
          <cell r="C406" t="str">
            <v>MOHLTC SYPHILIS FUNDING</v>
          </cell>
          <cell r="D406" t="str">
            <v>Non-payroll Only</v>
          </cell>
          <cell r="E406" t="str">
            <v>Teresa Slojewski</v>
          </cell>
          <cell r="F406" t="str">
            <v>338-8114</v>
          </cell>
          <cell r="G406" t="str">
            <v>Bruce Clarke</v>
          </cell>
          <cell r="H406" t="str">
            <v>Active</v>
          </cell>
          <cell r="I406" t="str">
            <v>PH-PF-602</v>
          </cell>
          <cell r="J406" t="str">
            <v>PH620</v>
          </cell>
          <cell r="K406" t="str">
            <v>PH620-10</v>
          </cell>
        </row>
        <row r="407">
          <cell r="A407" t="str">
            <v>PH3728</v>
          </cell>
          <cell r="B407" t="str">
            <v>HEALTHY FAMILIES - DIRECTOR</v>
          </cell>
          <cell r="C407" t="str">
            <v>HF DIRECTORATE SUPPORT</v>
          </cell>
          <cell r="D407" t="str">
            <v>Payroll and Non-payroll</v>
          </cell>
          <cell r="E407" t="str">
            <v>Rubin Viray</v>
          </cell>
          <cell r="F407" t="str">
            <v>338-8122</v>
          </cell>
          <cell r="G407" t="str">
            <v>Sue Makin</v>
          </cell>
          <cell r="H407" t="str">
            <v>Active</v>
          </cell>
          <cell r="I407" t="str">
            <v>PH-SG-301</v>
          </cell>
          <cell r="J407" t="str">
            <v>PH300</v>
          </cell>
          <cell r="K407" t="str">
            <v>PH300-10</v>
          </cell>
        </row>
        <row r="408">
          <cell r="A408" t="str">
            <v>PH3729</v>
          </cell>
          <cell r="B408" t="str">
            <v xml:space="preserve">HEALTHY FAMILIES – Maternal Infant Health Stream </v>
          </cell>
          <cell r="C408" t="str">
            <v>HF HL SYSTEMS INT</v>
          </cell>
          <cell r="D408" t="str">
            <v>Payroll Only</v>
          </cell>
          <cell r="E408" t="str">
            <v>Rubin Viray</v>
          </cell>
          <cell r="F408" t="str">
            <v>338-8122</v>
          </cell>
          <cell r="G408" t="str">
            <v>Peter Oliver</v>
          </cell>
          <cell r="H408" t="str">
            <v>Active</v>
          </cell>
          <cell r="I408" t="str">
            <v>PH-OG-302</v>
          </cell>
          <cell r="J408" t="str">
            <v>PH300</v>
          </cell>
          <cell r="K408" t="str">
            <v>PH300-20</v>
          </cell>
        </row>
        <row r="409">
          <cell r="A409" t="str">
            <v>PH3730</v>
          </cell>
          <cell r="B409" t="str">
            <v>HEALTHY LIVING - HEALTHY COMMUNITIES</v>
          </cell>
          <cell r="C409" t="str">
            <v>REUNIFICATION AND ADAPTATION PROJECT (RAP-TPH)</v>
          </cell>
          <cell r="D409" t="str">
            <v>Payroll and Non-payroll</v>
          </cell>
          <cell r="E409" t="str">
            <v>Teresa Slojewski</v>
          </cell>
          <cell r="F409" t="str">
            <v>338-8114</v>
          </cell>
          <cell r="G409" t="str">
            <v>Maria Herrera</v>
          </cell>
          <cell r="H409" t="str">
            <v>Active</v>
          </cell>
          <cell r="I409" t="str">
            <v>PH-OG-602</v>
          </cell>
          <cell r="J409" t="str">
            <v>PH620</v>
          </cell>
          <cell r="K409" t="str">
            <v>PH620-10</v>
          </cell>
        </row>
        <row r="410">
          <cell r="A410" t="str">
            <v>PH3731</v>
          </cell>
          <cell r="B410" t="str">
            <v>HEALTHY LIVING - CHRONIC DISEASE PREVENTION</v>
          </cell>
          <cell r="C410" t="str">
            <v>CDP - AGINCOURT ROUGE</v>
          </cell>
          <cell r="D410" t="str">
            <v>Payroll and Non-payroll</v>
          </cell>
          <cell r="E410" t="str">
            <v>Teresa Slojewski</v>
          </cell>
          <cell r="F410" t="str">
            <v>338-8114</v>
          </cell>
          <cell r="G410" t="str">
            <v>Judi Wilkie</v>
          </cell>
          <cell r="H410" t="str">
            <v>Active</v>
          </cell>
          <cell r="I410" t="str">
            <v>PH-SG-601</v>
          </cell>
          <cell r="J410" t="str">
            <v>PH610</v>
          </cell>
          <cell r="K410" t="str">
            <v>PH610-10</v>
          </cell>
        </row>
        <row r="411">
          <cell r="A411" t="str">
            <v>PH3732</v>
          </cell>
          <cell r="B411" t="str">
            <v>HEALTHY LIVING - CHRONIC DISEASE PREVENTION</v>
          </cell>
          <cell r="C411" t="str">
            <v>CDP - SCARBOROUGH CENTRE AND CLIFFS</v>
          </cell>
          <cell r="D411" t="str">
            <v>Payroll and Non-payroll</v>
          </cell>
          <cell r="E411" t="str">
            <v>Teresa Slojewski</v>
          </cell>
          <cell r="F411" t="str">
            <v>338-8114</v>
          </cell>
          <cell r="G411" t="str">
            <v>Anne Birks</v>
          </cell>
          <cell r="H411" t="str">
            <v>Active</v>
          </cell>
          <cell r="I411" t="str">
            <v>PH-SG-601</v>
          </cell>
          <cell r="J411" t="str">
            <v>PH610</v>
          </cell>
          <cell r="K411" t="str">
            <v>PH610-10</v>
          </cell>
        </row>
        <row r="412">
          <cell r="A412" t="str">
            <v>PH3733</v>
          </cell>
          <cell r="B412" t="str">
            <v>HEALTHY LIVING - CHRONIC DISEASE PREVENTION</v>
          </cell>
          <cell r="C412" t="str">
            <v>CDP - PARKDALE DOWNTOWN WATERFRONT</v>
          </cell>
          <cell r="D412" t="str">
            <v>Payroll and Non-payroll</v>
          </cell>
          <cell r="E412" t="str">
            <v>Teresa Slojewski</v>
          </cell>
          <cell r="F412" t="str">
            <v>338-8114</v>
          </cell>
          <cell r="G412" t="str">
            <v>Audrey Birenbaum</v>
          </cell>
          <cell r="H412" t="str">
            <v>Active</v>
          </cell>
          <cell r="I412" t="str">
            <v>PH-SG-601</v>
          </cell>
          <cell r="J412" t="str">
            <v>PH610</v>
          </cell>
          <cell r="K412" t="str">
            <v>PH610-10</v>
          </cell>
        </row>
        <row r="413">
          <cell r="A413" t="str">
            <v>PH3734</v>
          </cell>
          <cell r="B413" t="str">
            <v>HEALTHY LIVING - CHRONIC DISEASE PREVENTION</v>
          </cell>
          <cell r="C413" t="str">
            <v>CDP - MIDTOWN DANFORTH EAST YORK</v>
          </cell>
          <cell r="D413" t="str">
            <v>Payroll and Non-payroll</v>
          </cell>
          <cell r="E413" t="str">
            <v>Teresa Slojewski</v>
          </cell>
          <cell r="F413" t="str">
            <v>338-8114</v>
          </cell>
          <cell r="G413" t="str">
            <v>Cathy Clarke</v>
          </cell>
          <cell r="H413" t="str">
            <v>Active</v>
          </cell>
          <cell r="I413" t="str">
            <v>PH-SG-601</v>
          </cell>
          <cell r="J413" t="str">
            <v>PH610</v>
          </cell>
          <cell r="K413" t="str">
            <v>PH610-10</v>
          </cell>
        </row>
        <row r="414">
          <cell r="A414" t="str">
            <v>PH3735</v>
          </cell>
          <cell r="B414" t="str">
            <v>HEALTHY LIVING - CHRONIC DISEASE PREVENTION</v>
          </cell>
          <cell r="C414" t="str">
            <v>CDP - WILLOWDALE NORTH TORONTO DON MILLS</v>
          </cell>
          <cell r="D414" t="str">
            <v>Payroll and Non-payroll</v>
          </cell>
          <cell r="E414" t="str">
            <v>Teresa Slojewski</v>
          </cell>
          <cell r="F414" t="str">
            <v>338-8114</v>
          </cell>
          <cell r="G414" t="str">
            <v>Marg Metzger</v>
          </cell>
          <cell r="H414" t="str">
            <v>Active</v>
          </cell>
          <cell r="I414" t="str">
            <v>PH-SG-601</v>
          </cell>
          <cell r="J414" t="str">
            <v>PH610</v>
          </cell>
          <cell r="K414" t="str">
            <v>PH610-10</v>
          </cell>
        </row>
        <row r="415">
          <cell r="A415" t="str">
            <v>PH3736</v>
          </cell>
          <cell r="B415" t="str">
            <v>HEALTHY LIVING - CHRONIC DISEASE PREVENTION</v>
          </cell>
          <cell r="C415" t="str">
            <v>CDP - HUMBER DOWNSVIEW</v>
          </cell>
          <cell r="D415" t="str">
            <v>Payroll and Non-payroll</v>
          </cell>
          <cell r="E415" t="str">
            <v>Teresa Slojewski</v>
          </cell>
          <cell r="F415" t="str">
            <v>338-8114</v>
          </cell>
          <cell r="G415" t="str">
            <v>Marinella Arduini</v>
          </cell>
          <cell r="H415" t="str">
            <v>Active</v>
          </cell>
          <cell r="I415" t="str">
            <v>PH-SG-601</v>
          </cell>
          <cell r="J415" t="str">
            <v>PH610</v>
          </cell>
          <cell r="K415" t="str">
            <v>PH610-10</v>
          </cell>
        </row>
        <row r="416">
          <cell r="A416" t="str">
            <v>PH3737</v>
          </cell>
          <cell r="B416" t="str">
            <v>HEALTHY LIVING - CHRONIC DISEASE PREVENTION</v>
          </cell>
          <cell r="C416" t="str">
            <v>CDP - YORK WESTON AND JUNCTION</v>
          </cell>
          <cell r="D416" t="str">
            <v>Payroll and Non-payroll</v>
          </cell>
          <cell r="E416" t="str">
            <v>Teresa Slojewski</v>
          </cell>
          <cell r="F416" t="str">
            <v>338-8114</v>
          </cell>
          <cell r="G416" t="str">
            <v>Sari Simkins</v>
          </cell>
          <cell r="H416" t="str">
            <v>Active</v>
          </cell>
          <cell r="I416" t="str">
            <v>PH-SG-601</v>
          </cell>
          <cell r="J416" t="str">
            <v>PH610</v>
          </cell>
          <cell r="K416" t="str">
            <v>PH610-10</v>
          </cell>
        </row>
        <row r="417">
          <cell r="A417" t="str">
            <v>PH3738</v>
          </cell>
          <cell r="B417" t="str">
            <v>HEALTHY LIVING - CHRONIC DISEASE PREVENTION</v>
          </cell>
          <cell r="C417" t="str">
            <v>CDP - ETOBICOKE SOUTH</v>
          </cell>
          <cell r="D417" t="str">
            <v>Payroll and Non-payroll</v>
          </cell>
          <cell r="E417" t="str">
            <v>Teresa Slojewski</v>
          </cell>
          <cell r="F417" t="str">
            <v>338-8114</v>
          </cell>
          <cell r="G417" t="str">
            <v>Suzanne Thibault</v>
          </cell>
          <cell r="H417" t="str">
            <v>Active</v>
          </cell>
          <cell r="I417" t="str">
            <v>PH-SG-601</v>
          </cell>
          <cell r="J417" t="str">
            <v>PH610</v>
          </cell>
          <cell r="K417" t="str">
            <v>PH610-10</v>
          </cell>
        </row>
        <row r="418">
          <cell r="A418" t="str">
            <v>PH3739</v>
          </cell>
          <cell r="B418" t="str">
            <v>HEALTHY LIVING - CHRONIC DISEASE PREVENTION</v>
          </cell>
          <cell r="C418" t="str">
            <v>CDP - REXDALE</v>
          </cell>
          <cell r="D418" t="str">
            <v>Payroll and Non-payroll</v>
          </cell>
          <cell r="E418" t="str">
            <v>Teresa Slojewski</v>
          </cell>
          <cell r="F418" t="str">
            <v>338-8114</v>
          </cell>
          <cell r="G418" t="str">
            <v>Linda Ferguson</v>
          </cell>
          <cell r="H418" t="str">
            <v>Active</v>
          </cell>
          <cell r="I418" t="str">
            <v>PH-SG-601</v>
          </cell>
          <cell r="J418" t="str">
            <v>PH610</v>
          </cell>
          <cell r="K418" t="str">
            <v>PH610-10</v>
          </cell>
        </row>
        <row r="419">
          <cell r="A419" t="str">
            <v>PH3740</v>
          </cell>
          <cell r="B419" t="str">
            <v xml:space="preserve">DENTAL / ORAL HEALTH </v>
          </cell>
          <cell r="C419" t="str">
            <v>HEALTHY SMILES PRG</v>
          </cell>
          <cell r="D419" t="str">
            <v>Payroll and Non-payroll</v>
          </cell>
          <cell r="E419" t="str">
            <v>Connie Morra</v>
          </cell>
          <cell r="F419" t="str">
            <v>338-8116</v>
          </cell>
          <cell r="G419" t="str">
            <v>Dr. Melvin Hsu</v>
          </cell>
          <cell r="H419" t="str">
            <v>Active</v>
          </cell>
          <cell r="I419" t="str">
            <v>PH-PF-700</v>
          </cell>
          <cell r="J419" t="str">
            <v>PH700</v>
          </cell>
          <cell r="K419" t="str">
            <v>PH700-10</v>
          </cell>
        </row>
        <row r="420">
          <cell r="A420" t="str">
            <v>PH3741</v>
          </cell>
          <cell r="B420" t="str">
            <v>HEALTHY LIVING - HEALTHY COMMUNITIES</v>
          </cell>
          <cell r="C420" t="str">
            <v>TORONTO FOOD STRATEGY TEAM</v>
          </cell>
          <cell r="D420" t="str">
            <v>Payroll and Non-payroll</v>
          </cell>
          <cell r="E420" t="str">
            <v>Teresa Slojewski</v>
          </cell>
          <cell r="F420" t="str">
            <v>338-8114</v>
          </cell>
          <cell r="G420" t="str">
            <v>Barbara Emanuel</v>
          </cell>
          <cell r="H420" t="str">
            <v>Active</v>
          </cell>
          <cell r="I420" t="str">
            <v>PH-SG-602</v>
          </cell>
          <cell r="J420" t="str">
            <v>PH620</v>
          </cell>
          <cell r="K420" t="str">
            <v>PH620-10</v>
          </cell>
        </row>
        <row r="421">
          <cell r="A421" t="str">
            <v>PH3742</v>
          </cell>
          <cell r="B421" t="str">
            <v>HEALTHY LIVING - HEALTHY COMMUNITIES</v>
          </cell>
          <cell r="C421" t="str">
            <v>GRANTS &amp; CONDOM TEAM</v>
          </cell>
          <cell r="D421" t="str">
            <v>Payroll and Non-payroll</v>
          </cell>
          <cell r="E421" t="str">
            <v>Teresa Slojewski</v>
          </cell>
          <cell r="F421" t="str">
            <v>338-8114</v>
          </cell>
          <cell r="G421" t="str">
            <v>Barbara MacPherson</v>
          </cell>
          <cell r="H421" t="str">
            <v>Active</v>
          </cell>
          <cell r="I421" t="str">
            <v>PH-SG-602</v>
          </cell>
          <cell r="J421" t="str">
            <v>PH620</v>
          </cell>
          <cell r="K421" t="str">
            <v>PH620-10</v>
          </cell>
        </row>
        <row r="422">
          <cell r="A422" t="str">
            <v>PH3743</v>
          </cell>
          <cell r="B422" t="str">
            <v xml:space="preserve">DENTAL / ORAL HEALTH </v>
          </cell>
          <cell r="C422" t="str">
            <v>HSP ONE-TIME</v>
          </cell>
          <cell r="D422" t="str">
            <v>Payroll and Non-payroll</v>
          </cell>
          <cell r="E422" t="str">
            <v>Connie Morra</v>
          </cell>
          <cell r="F422" t="str">
            <v>338-8116</v>
          </cell>
          <cell r="G422" t="str">
            <v>Dr. Melvin Hsu</v>
          </cell>
          <cell r="H422" t="str">
            <v>Active</v>
          </cell>
          <cell r="I422" t="str">
            <v>PH-PF-700</v>
          </cell>
          <cell r="J422" t="str">
            <v>PH700</v>
          </cell>
          <cell r="K422" t="str">
            <v>PH700-10</v>
          </cell>
        </row>
        <row r="423">
          <cell r="A423" t="str">
            <v>PH3744</v>
          </cell>
          <cell r="B423" t="str">
            <v>HEALTHY LIVING - CHRONIC DISEASE PREVENTION</v>
          </cell>
          <cell r="C423" t="str">
            <v>RNAO CESSATION BPG</v>
          </cell>
          <cell r="D423" t="str">
            <v>Payroll and Non-payroll</v>
          </cell>
          <cell r="E423" t="str">
            <v>Teresa Slojewski</v>
          </cell>
          <cell r="F423" t="str">
            <v>338-8114</v>
          </cell>
          <cell r="G423" t="str">
            <v>Catherine Clarke</v>
          </cell>
          <cell r="H423" t="str">
            <v>InActive</v>
          </cell>
          <cell r="I423" t="str">
            <v>PH-OG-601</v>
          </cell>
          <cell r="J423" t="str">
            <v>PH610</v>
          </cell>
          <cell r="K423" t="str">
            <v>PH610-10</v>
          </cell>
        </row>
        <row r="424">
          <cell r="A424" t="str">
            <v>PH3745</v>
          </cell>
          <cell r="B424" t="str">
            <v>HEALTHY LIVING - HEALTHY COMMUNITIES</v>
          </cell>
          <cell r="C424" t="str">
            <v>VASIP BED BUGS PROJECT</v>
          </cell>
          <cell r="D424" t="str">
            <v>Payroll Only</v>
          </cell>
          <cell r="E424" t="str">
            <v>Teresa Slojewski</v>
          </cell>
          <cell r="F424" t="str">
            <v>338-8114</v>
          </cell>
          <cell r="G424" t="str">
            <v>Allie Lehmann</v>
          </cell>
          <cell r="H424" t="str">
            <v>Active</v>
          </cell>
          <cell r="I424" t="str">
            <v>PH-PF-602</v>
          </cell>
          <cell r="J424" t="str">
            <v>PH620</v>
          </cell>
          <cell r="K424" t="str">
            <v>PH620-10</v>
          </cell>
        </row>
        <row r="425">
          <cell r="A425" t="str">
            <v>PH3746</v>
          </cell>
          <cell r="B425" t="str">
            <v>HEALTHY LIVING - HEALTHY COMMUNITIES</v>
          </cell>
          <cell r="C425" t="str">
            <v>TORONTO FOOD POLICY</v>
          </cell>
          <cell r="D425" t="str">
            <v>Non-payroll Only</v>
          </cell>
          <cell r="E425" t="str">
            <v>Teresa Slojewski</v>
          </cell>
          <cell r="F425" t="str">
            <v>338-8114</v>
          </cell>
          <cell r="G425" t="str">
            <v>Barbara Emanuel</v>
          </cell>
          <cell r="H425" t="str">
            <v>Active</v>
          </cell>
          <cell r="I425" t="str">
            <v>PH-SG-602</v>
          </cell>
          <cell r="J425" t="str">
            <v>PH620</v>
          </cell>
          <cell r="K425" t="str">
            <v>PH620-10</v>
          </cell>
        </row>
        <row r="426">
          <cell r="A426" t="str">
            <v>PH3747</v>
          </cell>
          <cell r="B426" t="str">
            <v xml:space="preserve">HEALTHY FAMILIES – Early Years Stream </v>
          </cell>
          <cell r="C426" t="str">
            <v>MAKE THE CONNECTION</v>
          </cell>
          <cell r="D426" t="str">
            <v>Non-payroll Only</v>
          </cell>
          <cell r="E426" t="str">
            <v>Rubin Viray</v>
          </cell>
          <cell r="F426" t="str">
            <v>338-8122</v>
          </cell>
          <cell r="G426" t="str">
            <v>Fern Santos Furtado/A. Golabek</v>
          </cell>
          <cell r="H426" t="str">
            <v>Active</v>
          </cell>
          <cell r="I426" t="str">
            <v>PH-SG-303</v>
          </cell>
          <cell r="J426" t="str">
            <v>PH300</v>
          </cell>
          <cell r="K426" t="str">
            <v>PH300-30</v>
          </cell>
        </row>
        <row r="427">
          <cell r="A427" t="str">
            <v>PH3748</v>
          </cell>
          <cell r="B427" t="str">
            <v>HEALTHY LIVING - CHRONIC DISEASE PREVENTION</v>
          </cell>
          <cell r="C427" t="str">
            <v>DETERMINANTS OF HLTH</v>
          </cell>
          <cell r="D427" t="str">
            <v>Payroll and Non-payroll</v>
          </cell>
          <cell r="E427" t="str">
            <v>Teresa Slojewski</v>
          </cell>
          <cell r="F427" t="str">
            <v>338-8114</v>
          </cell>
          <cell r="G427" t="str">
            <v>Catherine Clarke</v>
          </cell>
          <cell r="H427" t="str">
            <v>Active</v>
          </cell>
          <cell r="I427" t="str">
            <v>PH-PF-601</v>
          </cell>
          <cell r="J427" t="str">
            <v>PH610</v>
          </cell>
          <cell r="K427" t="str">
            <v>PH610-10</v>
          </cell>
        </row>
        <row r="428">
          <cell r="A428" t="str">
            <v>PH3749</v>
          </cell>
          <cell r="B428" t="str">
            <v>HEALTHY LIVING - HEALTHY COMMUNITIES</v>
          </cell>
          <cell r="C428" t="str">
            <v>NURSING SECRETARIAT</v>
          </cell>
          <cell r="D428" t="str">
            <v>Payroll and Non-payroll</v>
          </cell>
          <cell r="E428" t="str">
            <v>Teresa Slojewski</v>
          </cell>
          <cell r="F428" t="str">
            <v>338-8114</v>
          </cell>
          <cell r="G428" t="str">
            <v>Maria Herrera</v>
          </cell>
          <cell r="H428" t="str">
            <v>Active</v>
          </cell>
          <cell r="I428" t="str">
            <v>PH-PF-602</v>
          </cell>
          <cell r="J428" t="str">
            <v>PH620</v>
          </cell>
          <cell r="K428" t="str">
            <v>PH620-10</v>
          </cell>
        </row>
        <row r="429">
          <cell r="A429" t="str">
            <v>PH3750</v>
          </cell>
          <cell r="B429" t="str">
            <v>HEALTHY LIVING - CHRONIC DISEASE PREVENTION</v>
          </cell>
          <cell r="C429" t="str">
            <v>STUDENT NUTRITION PROGRAM GRANTS</v>
          </cell>
          <cell r="D429" t="str">
            <v>Non-payroll Only</v>
          </cell>
          <cell r="E429" t="str">
            <v>Teresa Slojewski</v>
          </cell>
          <cell r="F429" t="str">
            <v>338-8114</v>
          </cell>
          <cell r="G429" t="str">
            <v>J. Wilkie/D. Vavaroutsos</v>
          </cell>
          <cell r="H429" t="str">
            <v>Active</v>
          </cell>
          <cell r="I429" t="str">
            <v>PH-CF-601</v>
          </cell>
          <cell r="J429" t="str">
            <v>PH610</v>
          </cell>
          <cell r="K429" t="str">
            <v>PH610-10</v>
          </cell>
        </row>
        <row r="430">
          <cell r="A430" t="str">
            <v>PH3751</v>
          </cell>
          <cell r="B430" t="str">
            <v>HEALTHY LIVING - HEALTHY COMMUNITIES</v>
          </cell>
          <cell r="C430" t="str">
            <v>GLOBAL AIDS INITIATIVE</v>
          </cell>
          <cell r="D430" t="str">
            <v>Non-payroll Only</v>
          </cell>
          <cell r="E430" t="str">
            <v>Teresa Slojewski</v>
          </cell>
          <cell r="F430" t="str">
            <v>338-8114</v>
          </cell>
          <cell r="G430" t="str">
            <v>Barbara MacPherson</v>
          </cell>
          <cell r="H430" t="str">
            <v>Active</v>
          </cell>
          <cell r="I430" t="str">
            <v>PH-CF-602</v>
          </cell>
          <cell r="J430" t="str">
            <v>PH620</v>
          </cell>
          <cell r="K430" t="str">
            <v>PH620-10</v>
          </cell>
        </row>
        <row r="431">
          <cell r="A431" t="str">
            <v>PH3752</v>
          </cell>
          <cell r="B431" t="str">
            <v>HEALTHY LIVING - HEALTHY COMMUNITIES</v>
          </cell>
          <cell r="C431" t="str">
            <v>AIDS PREVENTION COMMUNITY INVESTMENT PRO</v>
          </cell>
          <cell r="D431" t="str">
            <v>Non-payroll Only</v>
          </cell>
          <cell r="E431" t="str">
            <v>Teresa Slojewski</v>
          </cell>
          <cell r="F431" t="str">
            <v>338-8114</v>
          </cell>
          <cell r="G431" t="str">
            <v>Barbara MacPherson</v>
          </cell>
          <cell r="H431" t="str">
            <v>Active</v>
          </cell>
          <cell r="I431" t="str">
            <v>PH-SG-602</v>
          </cell>
          <cell r="J431" t="str">
            <v>PH620</v>
          </cell>
          <cell r="K431" t="str">
            <v>PH620-10</v>
          </cell>
        </row>
        <row r="432">
          <cell r="A432" t="str">
            <v>PH3753</v>
          </cell>
          <cell r="B432" t="str">
            <v xml:space="preserve">HEALTHY FAMILIES – Early Years Stream </v>
          </cell>
          <cell r="C432" t="str">
            <v>PEER NUTRITION PROGRAM WEST</v>
          </cell>
          <cell r="D432" t="str">
            <v>Payroll and Non-payroll</v>
          </cell>
          <cell r="E432" t="str">
            <v>Rubin Viray</v>
          </cell>
          <cell r="F432" t="str">
            <v>338-8122</v>
          </cell>
          <cell r="G432" t="str">
            <v>Susan Knowles</v>
          </cell>
          <cell r="H432" t="str">
            <v>Active</v>
          </cell>
          <cell r="I432" t="str">
            <v>PH-SG-303</v>
          </cell>
          <cell r="J432" t="str">
            <v>PH300</v>
          </cell>
          <cell r="K432" t="str">
            <v>PH300-30</v>
          </cell>
        </row>
        <row r="433">
          <cell r="A433" t="str">
            <v>PH3754</v>
          </cell>
          <cell r="B433" t="str">
            <v>HEALTHY LIVING - HEALTHY COMMUNITIES</v>
          </cell>
          <cell r="C433" t="str">
            <v>DRUG PREVETION COMMUNITY INVESTMENT PRO</v>
          </cell>
          <cell r="D433" t="str">
            <v>Non-payroll Only</v>
          </cell>
          <cell r="E433" t="str">
            <v>Teresa Slojewski</v>
          </cell>
          <cell r="F433" t="str">
            <v>338-8114</v>
          </cell>
          <cell r="G433" t="str">
            <v>Susan Shepherd</v>
          </cell>
          <cell r="H433" t="str">
            <v>Active</v>
          </cell>
          <cell r="I433" t="str">
            <v>PH-SG-602</v>
          </cell>
          <cell r="J433" t="str">
            <v>PH620</v>
          </cell>
          <cell r="K433" t="str">
            <v>PH620-10</v>
          </cell>
        </row>
        <row r="434">
          <cell r="A434" t="str">
            <v>PH3755</v>
          </cell>
          <cell r="B434" t="str">
            <v>HEALTHY LIVING - CHRONIC DISEASE PREVENTION</v>
          </cell>
          <cell r="C434" t="str">
            <v>INJURY PREVENTION</v>
          </cell>
          <cell r="D434" t="str">
            <v>Non-payroll Only</v>
          </cell>
          <cell r="E434" t="str">
            <v>Teresa Slojewski</v>
          </cell>
          <cell r="F434" t="str">
            <v>338-8114</v>
          </cell>
          <cell r="G434" t="str">
            <v>Marinella Arduini/Angela Merrett</v>
          </cell>
          <cell r="H434" t="str">
            <v>Active</v>
          </cell>
          <cell r="I434" t="str">
            <v>PH-SG-601</v>
          </cell>
          <cell r="J434" t="str">
            <v>PH610</v>
          </cell>
          <cell r="K434" t="str">
            <v>PH610-10</v>
          </cell>
        </row>
        <row r="435">
          <cell r="A435" t="str">
            <v>PH3756</v>
          </cell>
          <cell r="B435" t="str">
            <v>HEALTHY LIVING - HEALTHY COMMUNITIES</v>
          </cell>
          <cell r="C435" t="str">
            <v>COMMUNITY FOOD HANDLER PROGRAM</v>
          </cell>
          <cell r="D435" t="str">
            <v>Payroll Only</v>
          </cell>
          <cell r="E435" t="str">
            <v>Teresa Slojewski</v>
          </cell>
          <cell r="F435" t="str">
            <v>338-8114</v>
          </cell>
          <cell r="G435" t="str">
            <v>Barbara Emanuel</v>
          </cell>
          <cell r="H435" t="str">
            <v>Active</v>
          </cell>
          <cell r="I435" t="str">
            <v>PH-PF-602</v>
          </cell>
          <cell r="J435" t="str">
            <v>PH620</v>
          </cell>
          <cell r="K435" t="str">
            <v>PH620-10</v>
          </cell>
        </row>
        <row r="436">
          <cell r="A436" t="str">
            <v>PH3757</v>
          </cell>
          <cell r="B436" t="str">
            <v>HEALTHY LIVING - HEALTHY COMMUNITIES</v>
          </cell>
          <cell r="C436" t="str">
            <v>YOUTH RESILIENCY GRANTS</v>
          </cell>
          <cell r="D436" t="str">
            <v>Non-payroll Only</v>
          </cell>
          <cell r="E436" t="str">
            <v>Teresa Slojewski</v>
          </cell>
          <cell r="F436" t="str">
            <v>338-8114</v>
          </cell>
          <cell r="G436" t="str">
            <v>Kerri Richards</v>
          </cell>
          <cell r="H436" t="str">
            <v>Active</v>
          </cell>
          <cell r="I436" t="str">
            <v>PH-SG-602</v>
          </cell>
          <cell r="J436" t="str">
            <v>PH620</v>
          </cell>
          <cell r="K436" t="str">
            <v>PH620-10</v>
          </cell>
        </row>
        <row r="437">
          <cell r="A437" t="str">
            <v>PH3759</v>
          </cell>
          <cell r="B437" t="str">
            <v>HEALTHY FAMILIES - DIRECTOR</v>
          </cell>
          <cell r="C437" t="str">
            <v>HF/HL POINT OF CARE</v>
          </cell>
          <cell r="D437" t="str">
            <v>Payroll and Non-payroll</v>
          </cell>
          <cell r="E437" t="str">
            <v>Rubin Viray</v>
          </cell>
          <cell r="F437" t="str">
            <v>338-8122</v>
          </cell>
          <cell r="H437" t="str">
            <v>Active</v>
          </cell>
          <cell r="I437" t="str">
            <v>PH-OG-301</v>
          </cell>
          <cell r="J437" t="str">
            <v>PH300</v>
          </cell>
          <cell r="K437" t="str">
            <v>PH300-10</v>
          </cell>
        </row>
        <row r="438">
          <cell r="A438" t="str">
            <v>PH4010</v>
          </cell>
          <cell r="B438" t="str">
            <v xml:space="preserve">COMMUNICABLE DISEASES </v>
          </cell>
          <cell r="C438" t="str">
            <v>COMMUNICABLE DISEASE - HOLDING UNIT</v>
          </cell>
          <cell r="D438" t="str">
            <v>Corporate Account</v>
          </cell>
          <cell r="E438" t="str">
            <v>Janice Poon</v>
          </cell>
          <cell r="F438" t="str">
            <v>338-8114</v>
          </cell>
          <cell r="G438" t="str">
            <v>Riyaz Kachra</v>
          </cell>
          <cell r="H438" t="str">
            <v>InActive</v>
          </cell>
          <cell r="I438" t="str">
            <v>PH-SG-400</v>
          </cell>
          <cell r="J438" t="str">
            <v>PH400</v>
          </cell>
          <cell r="K438" t="str">
            <v>PH400-10</v>
          </cell>
        </row>
        <row r="439">
          <cell r="A439" t="str">
            <v>PH4011</v>
          </cell>
          <cell r="B439" t="str">
            <v xml:space="preserve">COMMUNICABLE DISEASES </v>
          </cell>
          <cell r="C439" t="str">
            <v>COMMUNICABLE DISEASE - DIRECTOR'S OFFICE</v>
          </cell>
          <cell r="D439" t="str">
            <v>Payroll and Non-payroll</v>
          </cell>
          <cell r="E439" t="str">
            <v>Janice Poon</v>
          </cell>
          <cell r="F439" t="str">
            <v>338-8114</v>
          </cell>
          <cell r="G439" t="str">
            <v>Dr. Barbara Yaffe</v>
          </cell>
          <cell r="H439" t="str">
            <v>Active</v>
          </cell>
          <cell r="I439" t="str">
            <v>PH-SG-400</v>
          </cell>
          <cell r="J439" t="str">
            <v>PH400</v>
          </cell>
          <cell r="K439" t="str">
            <v>PH400-10</v>
          </cell>
        </row>
        <row r="440">
          <cell r="A440" t="str">
            <v>PH4021</v>
          </cell>
          <cell r="B440" t="str">
            <v xml:space="preserve">COMMUNICABLE DISEASES </v>
          </cell>
          <cell r="C440" t="str">
            <v>TUBERCULOSIS PROGRAM</v>
          </cell>
          <cell r="D440" t="str">
            <v>Payroll and Non-payroll</v>
          </cell>
          <cell r="E440" t="str">
            <v>Janice Poon</v>
          </cell>
          <cell r="F440" t="str">
            <v>338-8114</v>
          </cell>
          <cell r="G440" t="str">
            <v>Marnie Kraguljac</v>
          </cell>
          <cell r="H440" t="str">
            <v>Active</v>
          </cell>
          <cell r="I440" t="str">
            <v>PH-SG-400</v>
          </cell>
          <cell r="J440" t="str">
            <v>PH400</v>
          </cell>
          <cell r="K440" t="str">
            <v>PH400-10</v>
          </cell>
        </row>
        <row r="441">
          <cell r="A441" t="str">
            <v>PH4022</v>
          </cell>
          <cell r="B441" t="str">
            <v xml:space="preserve">COMMUNICABLE DISEASES </v>
          </cell>
          <cell r="C441" t="str">
            <v>** INACTIVE ** (former TB)</v>
          </cell>
          <cell r="D441" t="str">
            <v>Payroll and Non-payroll</v>
          </cell>
          <cell r="E441" t="str">
            <v>Janice Poon</v>
          </cell>
          <cell r="F441" t="str">
            <v>338-8114</v>
          </cell>
          <cell r="G441" t="str">
            <v>Sharron Pollock</v>
          </cell>
          <cell r="H441" t="str">
            <v>InActive</v>
          </cell>
          <cell r="I441" t="str">
            <v>PH-SG-400</v>
          </cell>
          <cell r="J441" t="str">
            <v>PH400</v>
          </cell>
        </row>
        <row r="442">
          <cell r="A442" t="str">
            <v>PH4031</v>
          </cell>
          <cell r="B442" t="str">
            <v xml:space="preserve">COMMUNICABLE DISEASES </v>
          </cell>
          <cell r="C442" t="str">
            <v>INFECTION CONTROL</v>
          </cell>
          <cell r="D442" t="str">
            <v>Payroll and Non-payroll</v>
          </cell>
          <cell r="E442" t="str">
            <v>Janice Poon</v>
          </cell>
          <cell r="F442" t="str">
            <v>338-8114</v>
          </cell>
          <cell r="G442" t="str">
            <v>Monica Mitchell</v>
          </cell>
          <cell r="H442" t="str">
            <v>Active</v>
          </cell>
          <cell r="I442" t="str">
            <v>PH-SG-400</v>
          </cell>
          <cell r="J442" t="str">
            <v>PH400</v>
          </cell>
          <cell r="K442" t="str">
            <v>PH400-10</v>
          </cell>
        </row>
        <row r="443">
          <cell r="A443" t="str">
            <v>PH4032</v>
          </cell>
          <cell r="B443" t="str">
            <v xml:space="preserve">COMMUNICABLE DISEASES </v>
          </cell>
          <cell r="C443" t="str">
            <v>INFECTION CONTROL - SOUTH</v>
          </cell>
          <cell r="D443" t="str">
            <v>Payroll and Non-payroll</v>
          </cell>
          <cell r="E443" t="str">
            <v>Janice Poon</v>
          </cell>
          <cell r="F443" t="str">
            <v>338-8114</v>
          </cell>
          <cell r="G443" t="str">
            <v>Abimbola Forde A/R</v>
          </cell>
          <cell r="H443" t="str">
            <v>InActive</v>
          </cell>
          <cell r="I443" t="str">
            <v>PH-SG-400</v>
          </cell>
          <cell r="J443" t="str">
            <v>PH400</v>
          </cell>
        </row>
        <row r="444">
          <cell r="A444" t="str">
            <v>PH4041</v>
          </cell>
          <cell r="B444" t="str">
            <v xml:space="preserve">COMMUNICABLE DISEASES </v>
          </cell>
          <cell r="C444" t="str">
            <v>SEXUALLY TRANS. INFECTIONS PROGRAM - N/E</v>
          </cell>
          <cell r="D444" t="str">
            <v>Payroll and Non-payroll</v>
          </cell>
          <cell r="E444" t="str">
            <v>Janice Poon</v>
          </cell>
          <cell r="F444" t="str">
            <v>338-8114</v>
          </cell>
          <cell r="G444" t="str">
            <v>Anthony Leonard</v>
          </cell>
          <cell r="H444" t="str">
            <v>Active</v>
          </cell>
          <cell r="I444" t="str">
            <v>PH-SG-400</v>
          </cell>
          <cell r="J444" t="str">
            <v>PH400</v>
          </cell>
          <cell r="K444" t="str">
            <v>PH400-10</v>
          </cell>
        </row>
        <row r="445">
          <cell r="A445" t="str">
            <v>PH4042</v>
          </cell>
          <cell r="B445" t="str">
            <v xml:space="preserve">COMMUNICABLE DISEASES </v>
          </cell>
          <cell r="C445" t="str">
            <v>SEXUALLY TRANS. INFECTIONS PROGRAM - S/W</v>
          </cell>
          <cell r="D445" t="str">
            <v>Payroll and Non-payroll</v>
          </cell>
          <cell r="E445" t="str">
            <v>Janice Poon</v>
          </cell>
          <cell r="F445" t="str">
            <v>338-8114</v>
          </cell>
          <cell r="G445" t="str">
            <v>Bruce Clarke</v>
          </cell>
          <cell r="H445" t="str">
            <v>Active</v>
          </cell>
          <cell r="I445" t="str">
            <v>PH-SG-400</v>
          </cell>
          <cell r="J445" t="str">
            <v>PH400</v>
          </cell>
          <cell r="K445" t="str">
            <v>PH400-10</v>
          </cell>
        </row>
        <row r="446">
          <cell r="A446" t="str">
            <v>PH4043</v>
          </cell>
          <cell r="B446" t="str">
            <v xml:space="preserve">COMMUNICABLE DISEASES </v>
          </cell>
          <cell r="C446" t="str">
            <v>AIDS HOTLINE</v>
          </cell>
          <cell r="D446" t="str">
            <v>Payroll and Non-payroll</v>
          </cell>
          <cell r="E446" t="str">
            <v>Janice Poon</v>
          </cell>
          <cell r="F446" t="str">
            <v>338-8114</v>
          </cell>
          <cell r="G446" t="str">
            <v>Bruce Clarke, Brian Chen</v>
          </cell>
          <cell r="H446" t="str">
            <v>Active</v>
          </cell>
          <cell r="I446" t="str">
            <v>PH-PF-400</v>
          </cell>
          <cell r="J446" t="str">
            <v>PH400</v>
          </cell>
          <cell r="K446" t="str">
            <v>PH400-10</v>
          </cell>
        </row>
        <row r="447">
          <cell r="A447" t="str">
            <v>PH4051</v>
          </cell>
          <cell r="B447" t="str">
            <v xml:space="preserve">COMMUNICABLE DISEASES </v>
          </cell>
          <cell r="C447" t="str">
            <v>SEXUAL HEALTH CLINICS - NORTH / EAST</v>
          </cell>
          <cell r="D447" t="str">
            <v>Payroll and Non-payroll</v>
          </cell>
          <cell r="E447" t="str">
            <v>Janice Poon</v>
          </cell>
          <cell r="F447" t="str">
            <v>338-8114</v>
          </cell>
          <cell r="G447" t="str">
            <v>Catherine Datta</v>
          </cell>
          <cell r="H447" t="str">
            <v>Active</v>
          </cell>
          <cell r="I447" t="str">
            <v>PH-SG-400</v>
          </cell>
          <cell r="J447" t="str">
            <v>PH400</v>
          </cell>
          <cell r="K447" t="str">
            <v>PH400-10</v>
          </cell>
        </row>
        <row r="448">
          <cell r="A448" t="str">
            <v>PH4052</v>
          </cell>
          <cell r="B448" t="str">
            <v xml:space="preserve">COMMUNICABLE DISEASES </v>
          </cell>
          <cell r="C448" t="str">
            <v>SEXUAL HEALTH CLINICS - SOUTH / WEST</v>
          </cell>
          <cell r="D448" t="str">
            <v>Payroll and Non-payroll</v>
          </cell>
          <cell r="E448" t="str">
            <v>Janice Poon</v>
          </cell>
          <cell r="F448" t="str">
            <v>338-8114</v>
          </cell>
          <cell r="G448" t="str">
            <v>Carrie Johnston</v>
          </cell>
          <cell r="H448" t="str">
            <v>Active</v>
          </cell>
          <cell r="I448" t="str">
            <v>PH-SG-400</v>
          </cell>
          <cell r="J448" t="str">
            <v>PH400</v>
          </cell>
          <cell r="K448" t="str">
            <v>PH400-10</v>
          </cell>
        </row>
        <row r="449">
          <cell r="A449" t="str">
            <v>PH4053</v>
          </cell>
          <cell r="B449" t="str">
            <v xml:space="preserve">COMMUNICABLE DISEASES </v>
          </cell>
          <cell r="C449" t="str">
            <v>FUNDED CLINICS - NORTH / EAST</v>
          </cell>
          <cell r="D449" t="str">
            <v>Payroll and Non-payroll</v>
          </cell>
          <cell r="E449" t="str">
            <v>Janice Poon</v>
          </cell>
          <cell r="F449" t="str">
            <v>338-8114</v>
          </cell>
          <cell r="G449" t="str">
            <v>Catherine Datta</v>
          </cell>
          <cell r="H449" t="str">
            <v>Active</v>
          </cell>
          <cell r="I449" t="str">
            <v>PH-SG-400</v>
          </cell>
          <cell r="J449" t="str">
            <v>PH400</v>
          </cell>
          <cell r="K449" t="str">
            <v>PH400-10</v>
          </cell>
        </row>
        <row r="450">
          <cell r="A450" t="str">
            <v>PH4054</v>
          </cell>
          <cell r="B450" t="str">
            <v xml:space="preserve">COMMUNICABLE DISEASES </v>
          </cell>
          <cell r="C450" t="str">
            <v>FUNDED CLINICS - SOUTH / WEST</v>
          </cell>
          <cell r="D450" t="str">
            <v>Payroll and Non-payroll</v>
          </cell>
          <cell r="E450" t="str">
            <v>Janice Poon</v>
          </cell>
          <cell r="F450" t="str">
            <v>338-8114</v>
          </cell>
          <cell r="G450" t="str">
            <v>Catherine Datta</v>
          </cell>
          <cell r="H450" t="str">
            <v>Active</v>
          </cell>
          <cell r="I450" t="str">
            <v>PH-SG-400</v>
          </cell>
          <cell r="J450" t="str">
            <v>PH400</v>
          </cell>
          <cell r="K450" t="str">
            <v>PH400-10</v>
          </cell>
        </row>
        <row r="451">
          <cell r="A451" t="str">
            <v>PH4061</v>
          </cell>
          <cell r="B451" t="str">
            <v xml:space="preserve">COMMUNICABLE DISEASES </v>
          </cell>
          <cell r="C451" t="str">
            <v>NEEDLE EXCHANGE PROGRAM</v>
          </cell>
          <cell r="D451" t="str">
            <v>Payroll and Non-payroll</v>
          </cell>
          <cell r="E451" t="str">
            <v>Janice Poon</v>
          </cell>
          <cell r="F451" t="str">
            <v>338-8114</v>
          </cell>
          <cell r="G451" t="str">
            <v>Shaun Hopkins</v>
          </cell>
          <cell r="H451" t="str">
            <v>Active</v>
          </cell>
          <cell r="I451" t="str">
            <v>PH-SG-400</v>
          </cell>
          <cell r="J451" t="str">
            <v>PH400</v>
          </cell>
          <cell r="K451" t="str">
            <v>PH400-10</v>
          </cell>
        </row>
        <row r="452">
          <cell r="A452" t="str">
            <v>PH4062</v>
          </cell>
          <cell r="B452" t="str">
            <v xml:space="preserve">COMMUNICABLE DISEASES </v>
          </cell>
          <cell r="C452" t="str">
            <v>METHADONE PROGRAM</v>
          </cell>
          <cell r="D452" t="str">
            <v>Payroll and Non-payroll</v>
          </cell>
          <cell r="E452" t="str">
            <v>Janice Poon</v>
          </cell>
          <cell r="F452" t="str">
            <v>338-8114</v>
          </cell>
          <cell r="G452" t="str">
            <v>Shaun Hopkins</v>
          </cell>
          <cell r="H452" t="str">
            <v>Active</v>
          </cell>
          <cell r="I452" t="str">
            <v>PH-CF-400</v>
          </cell>
          <cell r="J452" t="str">
            <v>PH400</v>
          </cell>
          <cell r="K452" t="str">
            <v>PH400-10</v>
          </cell>
        </row>
        <row r="453">
          <cell r="A453" t="str">
            <v>PH4063</v>
          </cell>
          <cell r="B453" t="str">
            <v xml:space="preserve">COMMUNICABLE DISEASES </v>
          </cell>
          <cell r="C453" t="str">
            <v>NTL NEEDLE EXCHANGE NEWSLETTER</v>
          </cell>
          <cell r="D453" t="str">
            <v>Payroll and Non-payroll</v>
          </cell>
          <cell r="E453" t="str">
            <v>Janice Poon</v>
          </cell>
          <cell r="F453" t="str">
            <v>338-8114</v>
          </cell>
          <cell r="G453" t="str">
            <v>Shaun Hopkins</v>
          </cell>
          <cell r="H453" t="str">
            <v>InActive</v>
          </cell>
          <cell r="I453" t="str">
            <v>PH-SG-400</v>
          </cell>
          <cell r="J453" t="str">
            <v>PH400</v>
          </cell>
        </row>
        <row r="454">
          <cell r="A454" t="str">
            <v>PH4065</v>
          </cell>
          <cell r="B454" t="str">
            <v xml:space="preserve">COMMUNICABLE DISEASES </v>
          </cell>
          <cell r="C454" t="str">
            <v>AIDS BUREAU</v>
          </cell>
          <cell r="D454" t="str">
            <v>Payroll and Non-payroll</v>
          </cell>
          <cell r="E454" t="str">
            <v>Janice Poon</v>
          </cell>
          <cell r="F454" t="str">
            <v>338-8114</v>
          </cell>
          <cell r="G454" t="str">
            <v>Shaun Hopkins</v>
          </cell>
          <cell r="H454" t="str">
            <v>Active</v>
          </cell>
          <cell r="I454" t="str">
            <v>PH-PF-400</v>
          </cell>
          <cell r="J454" t="str">
            <v>PH400</v>
          </cell>
          <cell r="K454" t="str">
            <v>PH400-10</v>
          </cell>
        </row>
        <row r="455">
          <cell r="A455" t="str">
            <v>PH4066</v>
          </cell>
          <cell r="B455" t="str">
            <v xml:space="preserve">COMMUNICABLE DISEASES </v>
          </cell>
          <cell r="C455" t="str">
            <v>METHADONE PROGRAM 100% PROVINCIAL FUNDED</v>
          </cell>
          <cell r="D455" t="str">
            <v>Payroll and Non-payroll</v>
          </cell>
          <cell r="E455" t="str">
            <v>Janice Poon</v>
          </cell>
          <cell r="F455" t="str">
            <v>338-8114</v>
          </cell>
          <cell r="G455" t="str">
            <v>Shaun Hopkins</v>
          </cell>
          <cell r="H455" t="str">
            <v>Active</v>
          </cell>
          <cell r="I455" t="str">
            <v>PH-PF-400</v>
          </cell>
          <cell r="J455" t="str">
            <v>PH400</v>
          </cell>
          <cell r="K455" t="str">
            <v>PH400-10</v>
          </cell>
        </row>
        <row r="456">
          <cell r="A456" t="str">
            <v>PH4071</v>
          </cell>
          <cell r="B456" t="str">
            <v xml:space="preserve">COMMUNICABLE DISEASES </v>
          </cell>
          <cell r="C456" t="str">
            <v>COMM. DISEASE SURVEILLANCE UNIT</v>
          </cell>
          <cell r="D456" t="str">
            <v>Payroll and Non-payroll</v>
          </cell>
          <cell r="E456" t="str">
            <v>Janice Poon</v>
          </cell>
          <cell r="F456" t="str">
            <v>338-8114</v>
          </cell>
          <cell r="G456" t="str">
            <v>Effie Gournis</v>
          </cell>
          <cell r="H456" t="str">
            <v>Active</v>
          </cell>
          <cell r="I456" t="str">
            <v>PH-SG-400</v>
          </cell>
          <cell r="J456" t="str">
            <v>PH400</v>
          </cell>
          <cell r="K456" t="str">
            <v>PH400-10</v>
          </cell>
        </row>
        <row r="457">
          <cell r="A457" t="str">
            <v>PH4081</v>
          </cell>
          <cell r="B457" t="str">
            <v xml:space="preserve">COMMUNICABLE DISEASES </v>
          </cell>
          <cell r="C457" t="str">
            <v>VACCINE PREVENTABLE DISEASE</v>
          </cell>
          <cell r="D457" t="str">
            <v>Payroll and Non-payroll</v>
          </cell>
          <cell r="E457" t="str">
            <v>Janice Poon</v>
          </cell>
          <cell r="F457" t="str">
            <v>338-8114</v>
          </cell>
          <cell r="G457" t="str">
            <v>Ameeta Mathur/J. Cameron</v>
          </cell>
          <cell r="H457" t="str">
            <v>Active</v>
          </cell>
          <cell r="I457" t="str">
            <v>PH-SG-400</v>
          </cell>
          <cell r="J457" t="str">
            <v>PH400</v>
          </cell>
          <cell r="K457" t="str">
            <v>PH400-10</v>
          </cell>
        </row>
        <row r="458">
          <cell r="A458" t="str">
            <v>PH4082</v>
          </cell>
          <cell r="B458" t="str">
            <v xml:space="preserve">COMMUNICABLE DISEASES </v>
          </cell>
          <cell r="C458" t="str">
            <v>** INACTIVE ** HEPATITIS B</v>
          </cell>
          <cell r="D458" t="str">
            <v>Payroll and Non-payroll</v>
          </cell>
          <cell r="E458" t="str">
            <v>Janice Poon</v>
          </cell>
          <cell r="F458" t="str">
            <v>338-8114</v>
          </cell>
          <cell r="G458" t="str">
            <v>Candy Lipton (A/R)</v>
          </cell>
          <cell r="H458" t="str">
            <v>InActive</v>
          </cell>
          <cell r="I458" t="str">
            <v>PH-SG-400</v>
          </cell>
          <cell r="J458" t="str">
            <v>PH400</v>
          </cell>
        </row>
        <row r="459">
          <cell r="A459" t="str">
            <v>PH4083</v>
          </cell>
          <cell r="B459" t="str">
            <v xml:space="preserve">COMMUNICABLE DISEASES </v>
          </cell>
          <cell r="C459" t="str">
            <v>COMMUNICABLE DISEASE - CORPORATE CHARGES</v>
          </cell>
          <cell r="D459" t="str">
            <v>Corporate Account</v>
          </cell>
          <cell r="E459" t="str">
            <v>Janice Poon</v>
          </cell>
          <cell r="F459" t="str">
            <v>338-8114</v>
          </cell>
          <cell r="G459" t="str">
            <v>Riyaz Kachra</v>
          </cell>
          <cell r="H459" t="str">
            <v>Active</v>
          </cell>
          <cell r="I459" t="str">
            <v>PH-SG-400</v>
          </cell>
          <cell r="J459" t="str">
            <v>PH400</v>
          </cell>
          <cell r="K459" t="str">
            <v>PH400-10</v>
          </cell>
        </row>
        <row r="460">
          <cell r="A460" t="str">
            <v>PH4084</v>
          </cell>
          <cell r="B460" t="str">
            <v xml:space="preserve">COMMUNICABLE DISEASES </v>
          </cell>
          <cell r="C460" t="str">
            <v>INFLUENZA IMMUNIZATION</v>
          </cell>
          <cell r="D460" t="str">
            <v>Non-payroll Only</v>
          </cell>
          <cell r="E460" t="str">
            <v>Janice Poon</v>
          </cell>
          <cell r="F460" t="str">
            <v>338-8114</v>
          </cell>
          <cell r="G460" t="str">
            <v>Ameeta Mathur A/R</v>
          </cell>
          <cell r="H460" t="str">
            <v>InActive</v>
          </cell>
          <cell r="I460" t="str">
            <v>PH-SG-400</v>
          </cell>
          <cell r="J460" t="str">
            <v>PH400</v>
          </cell>
        </row>
        <row r="461">
          <cell r="A461" t="str">
            <v>PH4085</v>
          </cell>
          <cell r="B461" t="str">
            <v xml:space="preserve">COMMUNICABLE DISEASES </v>
          </cell>
          <cell r="C461" t="str">
            <v>CD: MENINIGITIS COMMUNITY CLINICS</v>
          </cell>
          <cell r="D461" t="str">
            <v>Payroll and Non-payroll</v>
          </cell>
          <cell r="E461" t="str">
            <v>Janice Poon</v>
          </cell>
          <cell r="F461" t="str">
            <v>338-8114</v>
          </cell>
          <cell r="G461" t="str">
            <v>Ronald McFarlane</v>
          </cell>
          <cell r="H461" t="str">
            <v>InActive</v>
          </cell>
          <cell r="I461" t="str">
            <v>PH-SG-400</v>
          </cell>
          <cell r="J461" t="str">
            <v>PH400</v>
          </cell>
        </row>
        <row r="462">
          <cell r="A462" t="str">
            <v>PH4090</v>
          </cell>
          <cell r="B462" t="str">
            <v xml:space="preserve">COMMUNICABLE DISEASES </v>
          </cell>
          <cell r="C462" t="str">
            <v>CD - COMMUNITY FLU CLINICS</v>
          </cell>
          <cell r="D462" t="str">
            <v>Payroll and Non-payroll</v>
          </cell>
          <cell r="E462" t="str">
            <v>Janice Poon</v>
          </cell>
          <cell r="F462" t="str">
            <v>338-8114</v>
          </cell>
          <cell r="G462" t="str">
            <v>Ameeta Mathur(A/R)</v>
          </cell>
          <cell r="H462" t="str">
            <v>InActive</v>
          </cell>
          <cell r="I462" t="str">
            <v>PH-PF-400</v>
          </cell>
          <cell r="J462" t="str">
            <v>PH400</v>
          </cell>
        </row>
        <row r="463">
          <cell r="A463" t="str">
            <v>PH4091</v>
          </cell>
          <cell r="B463" t="str">
            <v xml:space="preserve">COMMUNICABLE DISEASES </v>
          </cell>
          <cell r="C463" t="str">
            <v>INFECTION CONTROL - WEST</v>
          </cell>
          <cell r="D463" t="str">
            <v>Payroll and Non-payroll</v>
          </cell>
          <cell r="E463" t="str">
            <v>Janice Poon</v>
          </cell>
          <cell r="F463" t="str">
            <v>338-8114</v>
          </cell>
          <cell r="G463" t="str">
            <v>Mark Barlett</v>
          </cell>
          <cell r="H463" t="str">
            <v>InActive</v>
          </cell>
          <cell r="I463" t="str">
            <v>PH-SG-400</v>
          </cell>
          <cell r="J463" t="str">
            <v>PH400</v>
          </cell>
        </row>
        <row r="464">
          <cell r="A464" t="str">
            <v>PH4092</v>
          </cell>
          <cell r="B464" t="str">
            <v xml:space="preserve">COMMUNICABLE DISEASES </v>
          </cell>
          <cell r="C464" t="str">
            <v>INFECTION CONTROL - EAST</v>
          </cell>
          <cell r="D464" t="str">
            <v>Payroll and Non-payroll</v>
          </cell>
          <cell r="E464" t="str">
            <v>Janice Poon</v>
          </cell>
          <cell r="F464" t="str">
            <v>338-8114</v>
          </cell>
          <cell r="G464" t="str">
            <v>Manisa Jiaravuthisan</v>
          </cell>
          <cell r="H464" t="str">
            <v>InActive</v>
          </cell>
          <cell r="I464" t="str">
            <v>PH-SG-400</v>
          </cell>
          <cell r="J464" t="str">
            <v>PH400</v>
          </cell>
        </row>
        <row r="465">
          <cell r="A465" t="str">
            <v>PH4093</v>
          </cell>
          <cell r="B465" t="str">
            <v xml:space="preserve">COMMUNICABLE DISEASES </v>
          </cell>
          <cell r="C465" t="str">
            <v>CD: WEST NILE VIRUS</v>
          </cell>
          <cell r="D465" t="str">
            <v>Payroll and Non-payroll</v>
          </cell>
          <cell r="E465" t="str">
            <v>Janice Poon</v>
          </cell>
          <cell r="F465" t="str">
            <v>338-8114</v>
          </cell>
          <cell r="G465" t="str">
            <v>Ronald McFarlane</v>
          </cell>
          <cell r="H465" t="str">
            <v>InActive</v>
          </cell>
          <cell r="I465" t="str">
            <v>PH-CF-400</v>
          </cell>
          <cell r="J465" t="str">
            <v>PH400</v>
          </cell>
        </row>
        <row r="466">
          <cell r="A466" t="str">
            <v>PH4094</v>
          </cell>
          <cell r="B466" t="str">
            <v xml:space="preserve">COMMUNICABLE DISEASES </v>
          </cell>
          <cell r="C466" t="str">
            <v>CD: STD CLINICS-OHIP REVENUE</v>
          </cell>
          <cell r="D466" t="str">
            <v>Payroll and Non-payroll</v>
          </cell>
          <cell r="E466" t="str">
            <v>Janice Poon</v>
          </cell>
          <cell r="F466" t="str">
            <v>338-8114</v>
          </cell>
          <cell r="G466" t="str">
            <v>Catherine Datta</v>
          </cell>
          <cell r="H466" t="str">
            <v>Active</v>
          </cell>
          <cell r="I466" t="str">
            <v>PH-OG-400</v>
          </cell>
          <cell r="J466" t="str">
            <v>PH400</v>
          </cell>
          <cell r="K466" t="str">
            <v>PH400-10</v>
          </cell>
        </row>
        <row r="467">
          <cell r="A467" t="str">
            <v>PH4095</v>
          </cell>
          <cell r="B467" t="str">
            <v xml:space="preserve">FINANCE AND ADMINISTRATION </v>
          </cell>
          <cell r="C467" t="str">
            <v>TPH BIOTERRORISM RESPONSE</v>
          </cell>
          <cell r="D467" t="str">
            <v>Non-payroll Only</v>
          </cell>
          <cell r="E467" t="str">
            <v>Connie Morra</v>
          </cell>
          <cell r="F467" t="str">
            <v>338-8116</v>
          </cell>
          <cell r="G467" t="str">
            <v>BONNIE HENRY</v>
          </cell>
          <cell r="H467" t="str">
            <v>InActive</v>
          </cell>
          <cell r="I467" t="str">
            <v>PH-SG-800</v>
          </cell>
          <cell r="J467" t="str">
            <v>PH800</v>
          </cell>
        </row>
        <row r="468">
          <cell r="A468" t="str">
            <v>PH4096</v>
          </cell>
          <cell r="B468" t="str">
            <v xml:space="preserve">COMMUNICABLE DISEASES </v>
          </cell>
          <cell r="C468" t="str">
            <v>HEPATITIS A</v>
          </cell>
          <cell r="D468" t="str">
            <v>Payroll and Non-payroll</v>
          </cell>
          <cell r="E468" t="str">
            <v>Janice Poon</v>
          </cell>
          <cell r="F468" t="str">
            <v>338-8114</v>
          </cell>
          <cell r="G468" t="str">
            <v>Ameeta Mathur</v>
          </cell>
          <cell r="H468" t="str">
            <v>InActive</v>
          </cell>
          <cell r="I468" t="str">
            <v>PH-PF-400</v>
          </cell>
          <cell r="J468" t="str">
            <v>PH400</v>
          </cell>
        </row>
        <row r="469">
          <cell r="A469" t="str">
            <v>PH4100</v>
          </cell>
          <cell r="B469" t="str">
            <v xml:space="preserve">COMMUNICABLE DISEASES </v>
          </cell>
          <cell r="C469" t="str">
            <v>ANTIBIOTIC RESISTANT ORGANISMS EDUCATION</v>
          </cell>
          <cell r="D469" t="str">
            <v>Non-payroll Only</v>
          </cell>
          <cell r="E469" t="str">
            <v>Janice Poon</v>
          </cell>
          <cell r="F469" t="str">
            <v>338-8114</v>
          </cell>
          <cell r="G469" t="str">
            <v>Faron Kolbe</v>
          </cell>
          <cell r="H469" t="str">
            <v>InActive</v>
          </cell>
          <cell r="I469" t="str">
            <v>PH-PF-400</v>
          </cell>
          <cell r="J469" t="str">
            <v>PH400</v>
          </cell>
          <cell r="K469" t="str">
            <v>PH400-10</v>
          </cell>
        </row>
        <row r="470">
          <cell r="A470" t="str">
            <v>PH4101</v>
          </cell>
          <cell r="B470" t="str">
            <v xml:space="preserve">COMMUNICABLE DISEASES </v>
          </cell>
          <cell r="C470" t="str">
            <v>ATYPICAL PNEUMONIA CLUSTER RESPONSE</v>
          </cell>
          <cell r="D470" t="str">
            <v>Payroll and Non-payroll</v>
          </cell>
          <cell r="E470" t="str">
            <v>Janice Poon</v>
          </cell>
          <cell r="F470" t="str">
            <v>338-8114</v>
          </cell>
          <cell r="G470" t="str">
            <v>Faron Kolbe</v>
          </cell>
          <cell r="H470" t="str">
            <v>InActive</v>
          </cell>
          <cell r="I470" t="str">
            <v>PH-SG-400</v>
          </cell>
          <cell r="J470" t="str">
            <v>PH400</v>
          </cell>
        </row>
        <row r="471">
          <cell r="A471" t="str">
            <v>PH4102</v>
          </cell>
          <cell r="B471" t="str">
            <v xml:space="preserve">COMMUNICABLE DISEASES </v>
          </cell>
          <cell r="C471" t="str">
            <v>SAR - HOUSEHOLD TRANSMISSION</v>
          </cell>
          <cell r="D471" t="str">
            <v>Payroll and Non-payroll</v>
          </cell>
          <cell r="E471" t="str">
            <v>Janice Poon</v>
          </cell>
          <cell r="F471" t="str">
            <v>338-8114</v>
          </cell>
          <cell r="G471" t="str">
            <v>Effie Gournis</v>
          </cell>
          <cell r="H471" t="str">
            <v>InActive</v>
          </cell>
          <cell r="I471" t="str">
            <v/>
          </cell>
        </row>
        <row r="472">
          <cell r="A472" t="str">
            <v>PH4103</v>
          </cell>
          <cell r="B472" t="str">
            <v xml:space="preserve">COMMUNICABLE DISEASES </v>
          </cell>
          <cell r="C472" t="str">
            <v>COMMUNICABLE DISEASE CONTROL INF. SYS. (CDCIS)</v>
          </cell>
          <cell r="D472" t="str">
            <v>Payroll Only</v>
          </cell>
          <cell r="E472" t="str">
            <v>Janice Poon</v>
          </cell>
          <cell r="F472" t="str">
            <v>338-8114</v>
          </cell>
          <cell r="G472" t="str">
            <v>Faron Kolbe</v>
          </cell>
          <cell r="H472" t="str">
            <v>InActive</v>
          </cell>
          <cell r="I472" t="str">
            <v>PH-OG-400</v>
          </cell>
          <cell r="J472" t="str">
            <v>PH400</v>
          </cell>
          <cell r="K472" t="str">
            <v>PH400-10</v>
          </cell>
        </row>
        <row r="473">
          <cell r="A473" t="str">
            <v>PH4104</v>
          </cell>
          <cell r="B473" t="str">
            <v xml:space="preserve">COMMUNICABLE DISEASES </v>
          </cell>
          <cell r="C473" t="str">
            <v>SARS QUARANTINE STUDY</v>
          </cell>
          <cell r="D473" t="str">
            <v>Payroll and Non-payroll</v>
          </cell>
          <cell r="E473" t="str">
            <v>Janice Poon</v>
          </cell>
          <cell r="F473" t="str">
            <v>338-8114</v>
          </cell>
          <cell r="G473" t="str">
            <v>Elizabeth Rae/Verna Cooke</v>
          </cell>
          <cell r="H473" t="str">
            <v>InActive</v>
          </cell>
          <cell r="I473" t="str">
            <v/>
          </cell>
        </row>
        <row r="474">
          <cell r="A474" t="str">
            <v>PH4105</v>
          </cell>
          <cell r="B474" t="str">
            <v xml:space="preserve">COMMUNICABLE DISEASES </v>
          </cell>
          <cell r="C474" t="str">
            <v>VACCINE PREVENTABLE DISEASE REDESIGN</v>
          </cell>
          <cell r="D474" t="str">
            <v>Payroll Only</v>
          </cell>
          <cell r="E474" t="str">
            <v>Janice Poon</v>
          </cell>
          <cell r="F474" t="str">
            <v>338-8114</v>
          </cell>
          <cell r="G474" t="str">
            <v>Peter Oliver</v>
          </cell>
          <cell r="H474" t="str">
            <v>InActive</v>
          </cell>
          <cell r="I474" t="str">
            <v>PH-SG-400</v>
          </cell>
          <cell r="J474" t="str">
            <v>PH400</v>
          </cell>
        </row>
        <row r="475">
          <cell r="A475" t="str">
            <v>PH4110</v>
          </cell>
          <cell r="B475" t="str">
            <v xml:space="preserve">COMMUNICABLE DISEASES </v>
          </cell>
          <cell r="C475" t="str">
            <v>COMMUNICABLE DISEASE LIAISON UNIT- 100%</v>
          </cell>
          <cell r="D475" t="str">
            <v>Payroll and Non-payroll</v>
          </cell>
          <cell r="E475" t="str">
            <v>Janice Poon</v>
          </cell>
          <cell r="F475" t="str">
            <v>338-8114</v>
          </cell>
          <cell r="G475" t="str">
            <v>Anna Miranda</v>
          </cell>
          <cell r="H475" t="str">
            <v>Active</v>
          </cell>
          <cell r="I475" t="str">
            <v>PH-PF-400</v>
          </cell>
          <cell r="J475" t="str">
            <v>PH400</v>
          </cell>
          <cell r="K475" t="str">
            <v>PH400-10</v>
          </cell>
        </row>
        <row r="476">
          <cell r="A476" t="str">
            <v>PH4111</v>
          </cell>
          <cell r="B476" t="str">
            <v xml:space="preserve">COMMUNICABLE DISEASES </v>
          </cell>
          <cell r="C476" t="str">
            <v>COMMUNICABLE DISEASE LIAISON - 50%</v>
          </cell>
          <cell r="D476" t="str">
            <v>Payroll and Non-payroll</v>
          </cell>
          <cell r="E476" t="str">
            <v>Janice Poon</v>
          </cell>
          <cell r="F476" t="str">
            <v>338-8114</v>
          </cell>
          <cell r="G476" t="str">
            <v>Gerri Nephew/Albert Simhon</v>
          </cell>
          <cell r="H476" t="str">
            <v>InActive</v>
          </cell>
          <cell r="I476" t="str">
            <v/>
          </cell>
        </row>
        <row r="477">
          <cell r="A477" t="str">
            <v>PH4112</v>
          </cell>
          <cell r="B477" t="str">
            <v xml:space="preserve">COMMUNICABLE DISEASES </v>
          </cell>
          <cell r="C477" t="str">
            <v>SARS QUARANTINE STUDY</v>
          </cell>
          <cell r="D477" t="str">
            <v>Payroll and Non-payroll</v>
          </cell>
          <cell r="E477" t="str">
            <v>Janice Poon</v>
          </cell>
          <cell r="F477" t="str">
            <v>338-8114</v>
          </cell>
          <cell r="G477" t="str">
            <v>Dr. Elizabeth Rae</v>
          </cell>
          <cell r="H477" t="str">
            <v>InActive</v>
          </cell>
          <cell r="I477" t="str">
            <v>PH-PF-400</v>
          </cell>
          <cell r="J477" t="str">
            <v>PH400</v>
          </cell>
        </row>
        <row r="478">
          <cell r="A478" t="str">
            <v>PH4113</v>
          </cell>
          <cell r="B478" t="str">
            <v xml:space="preserve">COMMUNICABLE DISEASES </v>
          </cell>
          <cell r="C478" t="str">
            <v>MENINGITIS C VACCINE</v>
          </cell>
          <cell r="D478" t="str">
            <v>Payroll and Non-payroll</v>
          </cell>
          <cell r="E478" t="str">
            <v>Janice Poon</v>
          </cell>
          <cell r="F478" t="str">
            <v>338-8114</v>
          </cell>
          <cell r="G478" t="str">
            <v>Ameeta Mathur/J. Cameron</v>
          </cell>
          <cell r="H478" t="str">
            <v>InActive</v>
          </cell>
          <cell r="I478" t="str">
            <v>PH-PF-400</v>
          </cell>
          <cell r="J478" t="str">
            <v>PH400</v>
          </cell>
          <cell r="K478" t="str">
            <v>PH400-10</v>
          </cell>
        </row>
        <row r="479">
          <cell r="A479" t="str">
            <v>PH4114</v>
          </cell>
          <cell r="B479" t="str">
            <v xml:space="preserve">COMMUNICABLE DISEASES </v>
          </cell>
          <cell r="C479" t="str">
            <v>TB ACTIVE CASE FINDING</v>
          </cell>
          <cell r="D479" t="str">
            <v>Payroll and Non-payroll</v>
          </cell>
          <cell r="E479" t="str">
            <v>Janice Poon</v>
          </cell>
          <cell r="F479" t="str">
            <v>338-8114</v>
          </cell>
          <cell r="G479" t="str">
            <v>Marg Mulholland</v>
          </cell>
          <cell r="H479" t="str">
            <v>InActive</v>
          </cell>
          <cell r="I479" t="str">
            <v>PH-SG-400</v>
          </cell>
          <cell r="J479" t="str">
            <v>PH400</v>
          </cell>
        </row>
        <row r="480">
          <cell r="A480" t="str">
            <v>PH4115</v>
          </cell>
          <cell r="B480" t="str">
            <v xml:space="preserve">COMMUNICABLE DISEASES </v>
          </cell>
          <cell r="C480" t="str">
            <v>TB HOMELESS INITIATIVE</v>
          </cell>
          <cell r="D480" t="str">
            <v>Payroll and Non-payroll</v>
          </cell>
          <cell r="E480" t="str">
            <v>Janice Poon</v>
          </cell>
          <cell r="F480" t="str">
            <v>338-8114</v>
          </cell>
          <cell r="G480" t="str">
            <v>Marg Mulholland</v>
          </cell>
          <cell r="H480" t="str">
            <v>InActive</v>
          </cell>
          <cell r="I480" t="str">
            <v>PH-SG-400</v>
          </cell>
          <cell r="J480" t="str">
            <v>PH400</v>
          </cell>
        </row>
        <row r="481">
          <cell r="A481" t="str">
            <v>PH4116</v>
          </cell>
          <cell r="B481" t="str">
            <v xml:space="preserve">COMMUNICABLE DISEASES </v>
          </cell>
          <cell r="C481" t="str">
            <v>TB AIR QUALITY GUIDELINES</v>
          </cell>
          <cell r="D481" t="str">
            <v>Non-payroll Only</v>
          </cell>
          <cell r="E481" t="str">
            <v>Janice Poon</v>
          </cell>
          <cell r="F481" t="str">
            <v>338-8114</v>
          </cell>
          <cell r="G481" t="str">
            <v>Marnie Kraguljac</v>
          </cell>
          <cell r="H481" t="str">
            <v>InActive</v>
          </cell>
          <cell r="I481" t="str">
            <v>PH-PF-400</v>
          </cell>
          <cell r="J481" t="str">
            <v>PH400</v>
          </cell>
          <cell r="K481" t="str">
            <v>PH400-10</v>
          </cell>
        </row>
        <row r="482">
          <cell r="A482" t="str">
            <v>PH4117</v>
          </cell>
          <cell r="B482" t="str">
            <v xml:space="preserve">COMMUNICABLE DISEASES </v>
          </cell>
          <cell r="C482" t="str">
            <v>SARS ADMINISTRATION (M.E.D.T.)</v>
          </cell>
          <cell r="D482" t="str">
            <v>Non-payroll Only</v>
          </cell>
          <cell r="E482" t="str">
            <v>Janice Poon</v>
          </cell>
          <cell r="F482" t="str">
            <v>338-8114</v>
          </cell>
          <cell r="G482" t="str">
            <v>Dr. Elizabeth Rea</v>
          </cell>
          <cell r="H482" t="str">
            <v>InActive</v>
          </cell>
          <cell r="I482" t="str">
            <v>PH-OG-400</v>
          </cell>
          <cell r="J482" t="str">
            <v>PH400</v>
          </cell>
        </row>
        <row r="483">
          <cell r="A483" t="str">
            <v>PH4118</v>
          </cell>
          <cell r="B483" t="str">
            <v xml:space="preserve">COMMUNICABLE DISEASES </v>
          </cell>
          <cell r="C483" t="str">
            <v>iPHIS 100% FUNDED</v>
          </cell>
          <cell r="D483" t="str">
            <v>Payroll and Non-payroll</v>
          </cell>
          <cell r="E483" t="str">
            <v>Janice Poon</v>
          </cell>
          <cell r="F483" t="str">
            <v>338-8114</v>
          </cell>
          <cell r="G483" t="str">
            <v>Faron Kolbe</v>
          </cell>
          <cell r="H483" t="str">
            <v>InActive</v>
          </cell>
          <cell r="I483" t="str">
            <v>PH-PF-400</v>
          </cell>
          <cell r="J483" t="str">
            <v>PH400</v>
          </cell>
        </row>
        <row r="484">
          <cell r="A484" t="str">
            <v>PH4119</v>
          </cell>
          <cell r="B484" t="str">
            <v xml:space="preserve">COMMUNICABLE DISEASES </v>
          </cell>
          <cell r="C484" t="str">
            <v>LEGIONNAIRES OUTBREAK INVESTIGATIONS</v>
          </cell>
          <cell r="D484" t="str">
            <v>Payroll and Non-payroll</v>
          </cell>
          <cell r="E484" t="str">
            <v>Janice Poon</v>
          </cell>
          <cell r="F484" t="str">
            <v>338-8114</v>
          </cell>
          <cell r="G484" t="str">
            <v>Dr. Barbara Yaffe</v>
          </cell>
          <cell r="H484" t="str">
            <v>InActive</v>
          </cell>
          <cell r="I484" t="str">
            <v>PH-SG-400</v>
          </cell>
          <cell r="J484" t="str">
            <v>PH400</v>
          </cell>
        </row>
        <row r="485">
          <cell r="A485" t="str">
            <v>PH4120</v>
          </cell>
          <cell r="B485" t="str">
            <v xml:space="preserve">COMMUNICABLE DISEASES </v>
          </cell>
          <cell r="C485" t="str">
            <v>HEPATITIS C CONFERENCE</v>
          </cell>
          <cell r="D485" t="str">
            <v>Payroll and Non-payroll</v>
          </cell>
          <cell r="E485" t="str">
            <v>Janice Poon</v>
          </cell>
          <cell r="F485" t="str">
            <v>338-8114</v>
          </cell>
          <cell r="G485" t="str">
            <v>Shaun Hopkins</v>
          </cell>
          <cell r="H485" t="str">
            <v>InActive</v>
          </cell>
          <cell r="I485" t="str">
            <v>PH-OG-400</v>
          </cell>
          <cell r="J485" t="str">
            <v>PH400</v>
          </cell>
          <cell r="K485" t="str">
            <v>PH400-10</v>
          </cell>
        </row>
        <row r="486">
          <cell r="A486" t="str">
            <v>PH4121</v>
          </cell>
          <cell r="B486" t="str">
            <v xml:space="preserve">COMMUNICABLE DISEASES </v>
          </cell>
          <cell r="C486" t="str">
            <v>PANDEMIC INFLUENZA PREPAREDNESS</v>
          </cell>
          <cell r="D486" t="str">
            <v>Payroll and Non-payroll</v>
          </cell>
          <cell r="E486" t="str">
            <v>Janice Poon</v>
          </cell>
          <cell r="F486" t="str">
            <v>338-8114</v>
          </cell>
          <cell r="G486" t="str">
            <v>Gerri Carroll</v>
          </cell>
          <cell r="H486" t="str">
            <v>InActive</v>
          </cell>
          <cell r="I486" t="str">
            <v>PH-SG-400</v>
          </cell>
          <cell r="J486" t="str">
            <v>PH400</v>
          </cell>
          <cell r="K486" t="str">
            <v>PH400-10</v>
          </cell>
        </row>
        <row r="487">
          <cell r="A487" t="str">
            <v>PH4122</v>
          </cell>
          <cell r="B487" t="str">
            <v xml:space="preserve">COMMUNICABLE DISEASES </v>
          </cell>
          <cell r="C487" t="str">
            <v>I-TRACK</v>
          </cell>
          <cell r="D487" t="str">
            <v>Non-payroll Only</v>
          </cell>
          <cell r="E487" t="str">
            <v>Janice Poon</v>
          </cell>
          <cell r="F487" t="str">
            <v>338-8114</v>
          </cell>
          <cell r="G487" t="str">
            <v>Shaun Hopkins/Rita Shahin</v>
          </cell>
          <cell r="H487" t="str">
            <v>Active</v>
          </cell>
          <cell r="I487" t="str">
            <v>PH-OG-400</v>
          </cell>
          <cell r="J487" t="str">
            <v>PH400</v>
          </cell>
          <cell r="K487" t="str">
            <v>PH400-10</v>
          </cell>
        </row>
        <row r="488">
          <cell r="A488" t="str">
            <v>PH4123</v>
          </cell>
          <cell r="B488" t="str">
            <v xml:space="preserve">COMMUNICABLE DISEASES </v>
          </cell>
          <cell r="C488" t="str">
            <v xml:space="preserve">ONT. HARM REDUCTION SUPPLY DISTRIBUTION </v>
          </cell>
          <cell r="D488" t="str">
            <v>Non-payroll Only</v>
          </cell>
          <cell r="E488" t="str">
            <v>Janice Poon</v>
          </cell>
          <cell r="F488" t="str">
            <v>338-8114</v>
          </cell>
          <cell r="G488" t="str">
            <v>Shaun Hopkins/Rita Shahin</v>
          </cell>
          <cell r="H488" t="str">
            <v>InActive</v>
          </cell>
          <cell r="I488" t="str">
            <v>PH-OG-400</v>
          </cell>
          <cell r="J488" t="str">
            <v>PH400</v>
          </cell>
        </row>
        <row r="489">
          <cell r="A489" t="str">
            <v>PH4124</v>
          </cell>
          <cell r="B489" t="str">
            <v xml:space="preserve">COMMUNICABLE DISEASES </v>
          </cell>
          <cell r="C489" t="str">
            <v>HEPATITIS A - SCHOOL CLINICS</v>
          </cell>
          <cell r="D489" t="str">
            <v>Payroll and Non-payroll</v>
          </cell>
          <cell r="E489" t="str">
            <v>Janice Poon</v>
          </cell>
          <cell r="F489" t="str">
            <v>338-8114</v>
          </cell>
          <cell r="G489" t="str">
            <v>Ameeta Mathur/J. Cameron</v>
          </cell>
          <cell r="H489" t="str">
            <v>InActive</v>
          </cell>
          <cell r="I489" t="str">
            <v>PH-SG-400</v>
          </cell>
          <cell r="J489" t="str">
            <v>PH400</v>
          </cell>
          <cell r="K489" t="str">
            <v>PH400-10</v>
          </cell>
        </row>
        <row r="490">
          <cell r="A490" t="str">
            <v>PH4125</v>
          </cell>
          <cell r="B490" t="str">
            <v xml:space="preserve">COMMUNICABLE DISEASES </v>
          </cell>
          <cell r="C490" t="str">
            <v>PH SURVEILLANCE AND MANAGEMENT SYSTEM</v>
          </cell>
          <cell r="D490" t="str">
            <v>Payroll Only</v>
          </cell>
          <cell r="E490" t="str">
            <v>Janice Poon</v>
          </cell>
          <cell r="F490" t="str">
            <v>338-8114</v>
          </cell>
          <cell r="G490" t="str">
            <v>Peter Oliver/Faron Kolbe/Eva Eisler</v>
          </cell>
          <cell r="H490" t="str">
            <v>Active</v>
          </cell>
          <cell r="I490" t="str">
            <v>PH-OG-400</v>
          </cell>
          <cell r="J490" t="str">
            <v>PH400</v>
          </cell>
          <cell r="K490" t="str">
            <v>PH400-10</v>
          </cell>
        </row>
        <row r="491">
          <cell r="A491" t="str">
            <v>PH4126</v>
          </cell>
          <cell r="B491" t="str">
            <v xml:space="preserve">COMMUNICABLE DISEASES </v>
          </cell>
          <cell r="C491" t="str">
            <v>CDC QUALITY ASSURANCE AND INTEGRATION</v>
          </cell>
          <cell r="D491" t="str">
            <v>Payroll and Non-payroll</v>
          </cell>
          <cell r="E491" t="str">
            <v>Janice Poon</v>
          </cell>
          <cell r="F491" t="str">
            <v>338-8114</v>
          </cell>
          <cell r="G491" t="str">
            <v>Zaheeda Daya</v>
          </cell>
          <cell r="H491" t="str">
            <v>Active</v>
          </cell>
          <cell r="I491" t="str">
            <v>PH-SG-400</v>
          </cell>
          <cell r="J491" t="str">
            <v>PH400</v>
          </cell>
          <cell r="K491" t="str">
            <v>PH400-10</v>
          </cell>
        </row>
        <row r="492">
          <cell r="A492" t="str">
            <v>PH4127</v>
          </cell>
          <cell r="B492" t="str">
            <v xml:space="preserve">COMMUNICABLE DISEASES </v>
          </cell>
          <cell r="C492" t="str">
            <v>HUMAN PAPILLOMAVIRUS VACCINATION CLINICS</v>
          </cell>
          <cell r="D492" t="str">
            <v>Payroll and Non-payroll</v>
          </cell>
          <cell r="E492" t="str">
            <v>Janice Poon</v>
          </cell>
          <cell r="F492" t="str">
            <v>338-8114</v>
          </cell>
          <cell r="G492" t="str">
            <v>Ameeta Mathur</v>
          </cell>
          <cell r="H492" t="str">
            <v>InActive</v>
          </cell>
          <cell r="I492" t="str">
            <v>PH-PF-400</v>
          </cell>
          <cell r="J492" t="str">
            <v>PH400</v>
          </cell>
          <cell r="K492" t="str">
            <v>PH400-10</v>
          </cell>
        </row>
        <row r="493">
          <cell r="A493" t="str">
            <v>PH4128</v>
          </cell>
          <cell r="B493" t="str">
            <v xml:space="preserve">COMMUNICABLE DISEASES </v>
          </cell>
          <cell r="C493" t="str">
            <v>UNIVERSAL INFLUENZA IMMUNIZATION CONFERENCE</v>
          </cell>
          <cell r="D493" t="str">
            <v>Non-payroll Only</v>
          </cell>
          <cell r="E493" t="str">
            <v>Janice Poon</v>
          </cell>
          <cell r="F493" t="str">
            <v>338-8114</v>
          </cell>
          <cell r="G493" t="str">
            <v>Ameeta Mathur</v>
          </cell>
          <cell r="H493" t="str">
            <v>InActive</v>
          </cell>
          <cell r="I493" t="str">
            <v>PH-PF-400</v>
          </cell>
          <cell r="J493" t="str">
            <v>PH400</v>
          </cell>
          <cell r="K493" t="str">
            <v>PH400-10</v>
          </cell>
        </row>
        <row r="494">
          <cell r="A494" t="str">
            <v>PH4129</v>
          </cell>
          <cell r="B494" t="str">
            <v xml:space="preserve">COMMUNICABLE DISEASES </v>
          </cell>
          <cell r="C494" t="str">
            <v>CD SURVEILLANCE NETWORK</v>
          </cell>
          <cell r="D494" t="str">
            <v>Non-payroll Only</v>
          </cell>
          <cell r="E494" t="str">
            <v>Janice Poon</v>
          </cell>
          <cell r="F494" t="str">
            <v>338-8114</v>
          </cell>
          <cell r="G494" t="str">
            <v>Effie Gournis</v>
          </cell>
          <cell r="H494" t="str">
            <v>InActive</v>
          </cell>
          <cell r="I494" t="str">
            <v>PH-PF-400</v>
          </cell>
          <cell r="J494" t="str">
            <v>PH400</v>
          </cell>
          <cell r="K494" t="str">
            <v>PH400-10</v>
          </cell>
        </row>
        <row r="495">
          <cell r="A495" t="str">
            <v>PH4130</v>
          </cell>
          <cell r="B495" t="str">
            <v xml:space="preserve">COMMUNICABLE DISEASES </v>
          </cell>
          <cell r="C495" t="str">
            <v>MEASLES OUTBREAK</v>
          </cell>
          <cell r="D495" t="str">
            <v>Payroll and Non-payroll</v>
          </cell>
          <cell r="E495" t="str">
            <v>Janice Poon</v>
          </cell>
          <cell r="F495" t="str">
            <v>338-8114</v>
          </cell>
          <cell r="G495" t="str">
            <v>Jann Houston</v>
          </cell>
          <cell r="H495" t="str">
            <v>InActive</v>
          </cell>
          <cell r="I495" t="str">
            <v>PH-SG-400</v>
          </cell>
          <cell r="J495" t="str">
            <v>PH400</v>
          </cell>
          <cell r="K495" t="str">
            <v>PH400-10</v>
          </cell>
        </row>
        <row r="496">
          <cell r="A496" t="str">
            <v>PH4131</v>
          </cell>
          <cell r="B496" t="str">
            <v xml:space="preserve">COMMUNICABLE DISEASES </v>
          </cell>
          <cell r="C496" t="str">
            <v>MUMPS CAMPAIGN</v>
          </cell>
          <cell r="D496" t="str">
            <v>Payroll and Non-payroll</v>
          </cell>
          <cell r="E496" t="str">
            <v>Janice Poon</v>
          </cell>
          <cell r="F496" t="str">
            <v>338-8114</v>
          </cell>
          <cell r="G496" t="str">
            <v>Joanne Cameron</v>
          </cell>
          <cell r="H496" t="str">
            <v>InActive</v>
          </cell>
          <cell r="I496" t="str">
            <v>PH-PF-400</v>
          </cell>
          <cell r="J496" t="str">
            <v>PH400</v>
          </cell>
          <cell r="K496" t="str">
            <v>PH400-10</v>
          </cell>
        </row>
        <row r="497">
          <cell r="A497" t="str">
            <v>PH4132</v>
          </cell>
          <cell r="B497" t="str">
            <v xml:space="preserve">COMMUNICABLE DISEASES </v>
          </cell>
          <cell r="C497" t="str">
            <v>ENHANCED HEPATITIS STRAIN SURVEILLANCE PROJE</v>
          </cell>
          <cell r="D497" t="str">
            <v>Payroll and Non-payroll</v>
          </cell>
          <cell r="E497" t="str">
            <v>Janice Poon</v>
          </cell>
          <cell r="F497" t="str">
            <v>338-8114</v>
          </cell>
          <cell r="G497" t="str">
            <v>Monica Mitchell</v>
          </cell>
          <cell r="H497" t="str">
            <v>Active</v>
          </cell>
          <cell r="I497" t="str">
            <v>PH-OG-400</v>
          </cell>
          <cell r="J497" t="str">
            <v>PH400</v>
          </cell>
          <cell r="K497" t="str">
            <v>PH400-10</v>
          </cell>
        </row>
        <row r="498">
          <cell r="A498" t="str">
            <v>PH4133</v>
          </cell>
          <cell r="B498" t="str">
            <v xml:space="preserve">COMMUNICABLE DISEASES </v>
          </cell>
          <cell r="C498" t="str">
            <v>MOHLTC CRN TRAINING</v>
          </cell>
          <cell r="D498" t="str">
            <v>Non-payroll Only</v>
          </cell>
          <cell r="E498" t="str">
            <v>Janice Poon</v>
          </cell>
          <cell r="F498" t="str">
            <v>338-8114</v>
          </cell>
          <cell r="G498" t="str">
            <v>Faron Kolbe</v>
          </cell>
          <cell r="H498" t="str">
            <v>InActive</v>
          </cell>
          <cell r="I498" t="str">
            <v>PH-PF-400</v>
          </cell>
          <cell r="J498" t="str">
            <v>PH400</v>
          </cell>
          <cell r="K498" t="str">
            <v>PH400-10</v>
          </cell>
        </row>
        <row r="499">
          <cell r="A499" t="str">
            <v>PH4134</v>
          </cell>
          <cell r="B499" t="str">
            <v xml:space="preserve">COMMUNICABLE DISEASES </v>
          </cell>
          <cell r="C499" t="str">
            <v>INFECTION COTNROL PRACTITIONER - NURSE</v>
          </cell>
          <cell r="D499" t="str">
            <v>Payroll Only</v>
          </cell>
          <cell r="E499" t="str">
            <v>Janice Poon</v>
          </cell>
          <cell r="F499" t="str">
            <v>338-8114</v>
          </cell>
          <cell r="G499" t="str">
            <v>Monica Mitchell</v>
          </cell>
          <cell r="H499" t="str">
            <v>Active</v>
          </cell>
          <cell r="I499" t="str">
            <v>PH-PF-400</v>
          </cell>
          <cell r="J499" t="str">
            <v>PH400</v>
          </cell>
          <cell r="K499" t="str">
            <v>PH400-10</v>
          </cell>
        </row>
        <row r="500">
          <cell r="A500" t="str">
            <v>PH4135</v>
          </cell>
          <cell r="B500" t="str">
            <v xml:space="preserve">COMMUNICABLE DISEASES </v>
          </cell>
          <cell r="C500" t="str">
            <v>HINI OUTBREAK (SWINE FLU)</v>
          </cell>
          <cell r="D500" t="str">
            <v>Payroll and Non-payroll</v>
          </cell>
          <cell r="E500" t="str">
            <v>Janice Poon</v>
          </cell>
          <cell r="F500" t="str">
            <v>338-8114</v>
          </cell>
          <cell r="G500" t="str">
            <v>Ameeta Mathur</v>
          </cell>
          <cell r="H500" t="str">
            <v>InActive</v>
          </cell>
          <cell r="I500" t="str">
            <v>PH-SG-400</v>
          </cell>
          <cell r="J500" t="str">
            <v>PH400</v>
          </cell>
          <cell r="K500" t="str">
            <v>PH400-10</v>
          </cell>
        </row>
        <row r="501">
          <cell r="A501" t="str">
            <v>PH4136</v>
          </cell>
          <cell r="B501" t="str">
            <v xml:space="preserve">COMMUNICABLE DISEASES </v>
          </cell>
          <cell r="C501" t="str">
            <v>MOHLTC PANORAMA PROJECT</v>
          </cell>
          <cell r="D501" t="str">
            <v>Payroll and Non-payroll</v>
          </cell>
          <cell r="E501" t="str">
            <v>Janice Poon</v>
          </cell>
          <cell r="F501" t="str">
            <v>338-8114</v>
          </cell>
          <cell r="G501" t="str">
            <v>Faron Kolbe</v>
          </cell>
          <cell r="H501" t="str">
            <v>InActive</v>
          </cell>
          <cell r="I501" t="str">
            <v>PH-PF-400</v>
          </cell>
          <cell r="J501" t="str">
            <v>PH400</v>
          </cell>
          <cell r="K501" t="str">
            <v>PH400-10</v>
          </cell>
        </row>
        <row r="502">
          <cell r="A502" t="str">
            <v>PH4137</v>
          </cell>
          <cell r="B502" t="str">
            <v xml:space="preserve">COMMUNICABLE DISEASES </v>
          </cell>
          <cell r="C502" t="str">
            <v>FLU CENTRE</v>
          </cell>
          <cell r="D502" t="str">
            <v>Payroll and Non-payroll</v>
          </cell>
          <cell r="E502" t="str">
            <v>Janice Poon</v>
          </cell>
          <cell r="F502" t="str">
            <v>338-8114</v>
          </cell>
          <cell r="G502" t="str">
            <v>Catherine Datta (A/R)</v>
          </cell>
          <cell r="H502" t="str">
            <v>InActive</v>
          </cell>
          <cell r="I502" t="str">
            <v>PH-PF-400</v>
          </cell>
          <cell r="J502" t="str">
            <v>PH400</v>
          </cell>
          <cell r="K502" t="str">
            <v>PH400-10</v>
          </cell>
        </row>
        <row r="503">
          <cell r="A503" t="str">
            <v>PH4138</v>
          </cell>
          <cell r="B503" t="str">
            <v xml:space="preserve">COMMUNICABLE DISEASES </v>
          </cell>
          <cell r="C503" t="str">
            <v>NIAGARA H1N1 SYSTEM</v>
          </cell>
          <cell r="D503" t="str">
            <v>Non-payroll Only</v>
          </cell>
          <cell r="E503" t="str">
            <v>Janice Poon</v>
          </cell>
          <cell r="F503" t="str">
            <v>338-8114</v>
          </cell>
          <cell r="G503" t="str">
            <v>Ameeta Mathur, Peter Oliver</v>
          </cell>
          <cell r="H503" t="str">
            <v>InActive</v>
          </cell>
          <cell r="I503" t="str">
            <v>PH-PF-400</v>
          </cell>
          <cell r="J503" t="str">
            <v>PH400</v>
          </cell>
          <cell r="K503" t="str">
            <v>PH400-10</v>
          </cell>
        </row>
        <row r="504">
          <cell r="A504" t="str">
            <v>PH4139</v>
          </cell>
          <cell r="B504" t="str">
            <v xml:space="preserve">COMMUNICABLE DISEASES </v>
          </cell>
          <cell r="C504" t="str">
            <v>HEALTH INFORMATICS</v>
          </cell>
          <cell r="D504" t="str">
            <v>Payroll and Non-payroll</v>
          </cell>
          <cell r="E504" t="str">
            <v>Janice Poon</v>
          </cell>
          <cell r="F504" t="str">
            <v>338-8114</v>
          </cell>
          <cell r="G504" t="str">
            <v>Faron Kolbe</v>
          </cell>
          <cell r="H504" t="str">
            <v>Active</v>
          </cell>
          <cell r="I504" t="str">
            <v>PH-SG-400</v>
          </cell>
          <cell r="J504" t="str">
            <v>PH400</v>
          </cell>
          <cell r="K504" t="str">
            <v>PH400-10</v>
          </cell>
        </row>
        <row r="505">
          <cell r="A505" t="str">
            <v>PH4140</v>
          </cell>
          <cell r="B505" t="str">
            <v xml:space="preserve">COMMUNICABLE DISEASES </v>
          </cell>
          <cell r="C505" t="str">
            <v>NEEDLE EXCHANGE 100% PROVINCIAL</v>
          </cell>
          <cell r="D505" t="str">
            <v>Non-payroll Only</v>
          </cell>
          <cell r="E505" t="str">
            <v>Janice Poon</v>
          </cell>
          <cell r="F505" t="str">
            <v>338-8114</v>
          </cell>
          <cell r="G505" t="str">
            <v>Shaun Hopkins</v>
          </cell>
          <cell r="H505" t="str">
            <v>Active</v>
          </cell>
          <cell r="I505" t="str">
            <v>PH-PF-400</v>
          </cell>
          <cell r="J505" t="str">
            <v>PH400</v>
          </cell>
          <cell r="K505" t="str">
            <v>PH400-10</v>
          </cell>
        </row>
        <row r="506">
          <cell r="A506" t="str">
            <v>PH4141</v>
          </cell>
          <cell r="B506" t="str">
            <v xml:space="preserve">COMMUNICABLE DISEASES </v>
          </cell>
          <cell r="C506" t="str">
            <v>HEPATITIS A - JANUARY 2011</v>
          </cell>
          <cell r="D506" t="str">
            <v>Payroll and Non-payroll</v>
          </cell>
          <cell r="E506" t="str">
            <v>Janice Poon</v>
          </cell>
          <cell r="F506" t="str">
            <v>338-8114</v>
          </cell>
          <cell r="G506" t="str">
            <v>Ameeta Mathur</v>
          </cell>
          <cell r="H506" t="str">
            <v>Active</v>
          </cell>
          <cell r="I506" t="str">
            <v>PH-SG-400</v>
          </cell>
          <cell r="J506" t="str">
            <v>PH400</v>
          </cell>
          <cell r="K506" t="str">
            <v>PH400-10</v>
          </cell>
        </row>
        <row r="507">
          <cell r="A507" t="str">
            <v>PH4142</v>
          </cell>
          <cell r="B507" t="str">
            <v xml:space="preserve">COMMUNICABLE DISEASES </v>
          </cell>
          <cell r="C507" t="str">
            <v>INSPOT EVALUATION AND PROMOTION</v>
          </cell>
          <cell r="D507" t="str">
            <v>Non-payroll Only</v>
          </cell>
          <cell r="E507" t="str">
            <v>Janice Poon</v>
          </cell>
          <cell r="F507" t="str">
            <v>338-8114</v>
          </cell>
          <cell r="G507" t="str">
            <v>Bruce Clarke</v>
          </cell>
          <cell r="H507" t="str">
            <v>Active</v>
          </cell>
          <cell r="I507" t="str">
            <v>PH-OG-400</v>
          </cell>
          <cell r="J507" t="str">
            <v>PH400</v>
          </cell>
          <cell r="K507" t="str">
            <v>PH400-10</v>
          </cell>
        </row>
        <row r="508">
          <cell r="A508" t="str">
            <v>PH4143</v>
          </cell>
          <cell r="B508" t="str">
            <v xml:space="preserve">COMMUNICABLE DISEASES </v>
          </cell>
          <cell r="C508" t="str">
            <v>MINISTRY OF HEALTH STI PROMOTION</v>
          </cell>
          <cell r="D508" t="str">
            <v>Non-payroll Only</v>
          </cell>
          <cell r="E508" t="str">
            <v>Janice Poon</v>
          </cell>
          <cell r="F508" t="str">
            <v>338-8114</v>
          </cell>
          <cell r="G508" t="str">
            <v>Bruce Clarke</v>
          </cell>
          <cell r="H508" t="str">
            <v>Active</v>
          </cell>
          <cell r="I508" t="str">
            <v>PH-PF-400</v>
          </cell>
          <cell r="J508" t="str">
            <v>PH400</v>
          </cell>
          <cell r="K508" t="str">
            <v>PH400-10</v>
          </cell>
        </row>
        <row r="509">
          <cell r="A509" t="str">
            <v>PH4144</v>
          </cell>
          <cell r="B509" t="str">
            <v xml:space="preserve">COMMUNICABLE DISEASES </v>
          </cell>
          <cell r="C509" t="str">
            <v>RESIDENT TRAINING</v>
          </cell>
          <cell r="D509" t="str">
            <v>Non-payroll Only</v>
          </cell>
          <cell r="E509" t="str">
            <v>Janice Poon</v>
          </cell>
          <cell r="F509" t="str">
            <v>338-8114</v>
          </cell>
          <cell r="G509" t="str">
            <v>Dr. Michael Finkelstein</v>
          </cell>
          <cell r="H509" t="str">
            <v>Active</v>
          </cell>
          <cell r="I509" t="str">
            <v>PH-OG-400</v>
          </cell>
          <cell r="J509" t="str">
            <v>PH400</v>
          </cell>
          <cell r="K509" t="str">
            <v>PH400-10</v>
          </cell>
        </row>
        <row r="510">
          <cell r="A510" t="str">
            <v>PH4145</v>
          </cell>
          <cell r="B510" t="str">
            <v xml:space="preserve">COMMUNICABLE DISEASES </v>
          </cell>
          <cell r="C510" t="str">
            <v>INFECTIOUS DISEASE CONTROL INFORMATION SYSTEM</v>
          </cell>
          <cell r="D510" t="str">
            <v>Payroll and Non-payroll</v>
          </cell>
          <cell r="E510" t="str">
            <v>Janice Poon</v>
          </cell>
          <cell r="F510" t="str">
            <v>338-8114</v>
          </cell>
          <cell r="G510" t="str">
            <v>Peter Oliver</v>
          </cell>
          <cell r="H510" t="str">
            <v>Active</v>
          </cell>
          <cell r="I510" t="str">
            <v>PH-OG-400</v>
          </cell>
          <cell r="J510" t="str">
            <v>PH400</v>
          </cell>
          <cell r="K510" t="str">
            <v>PH400-10</v>
          </cell>
        </row>
        <row r="511">
          <cell r="A511" t="str">
            <v>PH4147</v>
          </cell>
          <cell r="B511" t="str">
            <v xml:space="preserve">COMMUNICABLE DISEASES </v>
          </cell>
          <cell r="C511" t="str">
            <v>UIIP PHARMACY INSPECTIONS</v>
          </cell>
          <cell r="D511" t="str">
            <v>Paroll only</v>
          </cell>
          <cell r="E511" t="str">
            <v>Janice Poon</v>
          </cell>
          <cell r="F511" t="str">
            <v>338-8114</v>
          </cell>
          <cell r="H511" t="str">
            <v>Active</v>
          </cell>
          <cell r="I511" t="str">
            <v>PH-PF-400</v>
          </cell>
          <cell r="J511" t="str">
            <v>PH400</v>
          </cell>
          <cell r="K511" t="str">
            <v>PH400-10</v>
          </cell>
        </row>
        <row r="512">
          <cell r="A512" t="str">
            <v>PH4148</v>
          </cell>
          <cell r="B512" t="str">
            <v xml:space="preserve">COMMUNICABLE DISEASES </v>
          </cell>
          <cell r="C512" t="str">
            <v>CDC WIRELESS</v>
          </cell>
          <cell r="D512" t="str">
            <v>Payroll and Non-payroll</v>
          </cell>
          <cell r="E512" t="str">
            <v>Janice Poon</v>
          </cell>
          <cell r="F512" t="str">
            <v>338-8114</v>
          </cell>
          <cell r="G512" t="str">
            <v>Peter Oliver</v>
          </cell>
          <cell r="H512" t="str">
            <v>Active</v>
          </cell>
          <cell r="I512" t="str">
            <v>PH-OG-400</v>
          </cell>
          <cell r="J512" t="str">
            <v>PH400</v>
          </cell>
          <cell r="K512" t="str">
            <v>PH400-10</v>
          </cell>
        </row>
        <row r="513">
          <cell r="A513" t="str">
            <v>PH5010</v>
          </cell>
          <cell r="B513" t="str">
            <v xml:space="preserve">HEALTHY ENVIRONMENT </v>
          </cell>
          <cell r="C513" t="str">
            <v>HEALTHY ENVIRONMENTS - HOLDING UNIT</v>
          </cell>
          <cell r="D513" t="str">
            <v>Corporate Account</v>
          </cell>
          <cell r="E513" t="str">
            <v>Teresa Slojewski</v>
          </cell>
          <cell r="F513" t="str">
            <v>338-8114</v>
          </cell>
          <cell r="G513" t="str">
            <v>Riyaz Kachra</v>
          </cell>
          <cell r="H513" t="str">
            <v>Active</v>
          </cell>
          <cell r="I513" t="str">
            <v>PH-SG-501</v>
          </cell>
          <cell r="J513" t="str">
            <v>PH500</v>
          </cell>
          <cell r="K513" t="str">
            <v>PH500-10</v>
          </cell>
        </row>
        <row r="514">
          <cell r="A514" t="str">
            <v>PH5011</v>
          </cell>
          <cell r="B514" t="str">
            <v xml:space="preserve">HEALTHY ENVIRONMENT </v>
          </cell>
          <cell r="C514" t="str">
            <v>HEALTHY ENVIRONMENT - DIRECTOR'S OFFICE</v>
          </cell>
          <cell r="D514" t="str">
            <v>Payroll and non-payroll</v>
          </cell>
          <cell r="E514" t="str">
            <v>Teresa Slojewski</v>
          </cell>
          <cell r="F514" t="str">
            <v>338-8114</v>
          </cell>
          <cell r="G514" t="str">
            <v>Ronald de Burger</v>
          </cell>
          <cell r="H514" t="str">
            <v>Active</v>
          </cell>
          <cell r="I514" t="str">
            <v>PH-SG-501</v>
          </cell>
          <cell r="J514" t="str">
            <v>PH500</v>
          </cell>
          <cell r="K514" t="str">
            <v>PH500-10</v>
          </cell>
        </row>
        <row r="515">
          <cell r="A515" t="str">
            <v>PH5021</v>
          </cell>
          <cell r="B515" t="str">
            <v xml:space="preserve">HEALTHY ENVIRONMENT </v>
          </cell>
          <cell r="C515" t="str">
            <v>** INACTIVE ** HLTHY ENVIRONMENT - EAST</v>
          </cell>
          <cell r="D515" t="str">
            <v>Payroll and Non-payroll</v>
          </cell>
          <cell r="E515" t="str">
            <v>Teresa Slojewski</v>
          </cell>
          <cell r="F515" t="str">
            <v>338-8114</v>
          </cell>
          <cell r="G515" t="str">
            <v>Debra Wharton</v>
          </cell>
          <cell r="H515" t="str">
            <v>InActive</v>
          </cell>
          <cell r="I515" t="str">
            <v>PH-SG-501</v>
          </cell>
          <cell r="J515" t="str">
            <v>PH500</v>
          </cell>
        </row>
        <row r="516">
          <cell r="A516" t="str">
            <v>PH5022</v>
          </cell>
          <cell r="B516" t="str">
            <v xml:space="preserve">HEALTHY ENVIRONMENT </v>
          </cell>
          <cell r="C516" t="str">
            <v>** INACTIVE ** HLTHY ENVIRONMENT - NORTH</v>
          </cell>
          <cell r="D516" t="str">
            <v>Payroll and Non-payroll</v>
          </cell>
          <cell r="E516" t="str">
            <v>Teresa Slojewski</v>
          </cell>
          <cell r="F516" t="str">
            <v>338-8114</v>
          </cell>
          <cell r="G516" t="str">
            <v>Debra Wharton</v>
          </cell>
          <cell r="H516" t="str">
            <v>InActive</v>
          </cell>
          <cell r="I516" t="str">
            <v>PH-SG-501</v>
          </cell>
          <cell r="J516" t="str">
            <v>PH500</v>
          </cell>
        </row>
        <row r="517">
          <cell r="A517" t="str">
            <v>PH5023</v>
          </cell>
          <cell r="B517" t="str">
            <v xml:space="preserve">HEALTHY ENVIRONMENT </v>
          </cell>
          <cell r="C517" t="str">
            <v>** INACTIVE ** HLTHY ENVIRONMENT - SOUTH</v>
          </cell>
          <cell r="D517" t="str">
            <v>Payroll and Non-payroll</v>
          </cell>
          <cell r="E517" t="str">
            <v>Teresa Slojewski</v>
          </cell>
          <cell r="F517" t="str">
            <v>338-8114</v>
          </cell>
          <cell r="G517" t="str">
            <v>Debra Wharton</v>
          </cell>
          <cell r="H517" t="str">
            <v>InActive</v>
          </cell>
          <cell r="I517" t="str">
            <v>PH-SG-501</v>
          </cell>
          <cell r="J517" t="str">
            <v>PH500</v>
          </cell>
        </row>
        <row r="518">
          <cell r="A518" t="str">
            <v>PH5024</v>
          </cell>
          <cell r="B518" t="str">
            <v xml:space="preserve">HEALTHY ENVIRONMENT </v>
          </cell>
          <cell r="C518" t="str">
            <v>** INACTIVE ** HLTHY ENVIRONMENT - WEST</v>
          </cell>
          <cell r="D518" t="str">
            <v>Payroll and Non-payroll</v>
          </cell>
          <cell r="E518" t="str">
            <v>Teresa Slojewski</v>
          </cell>
          <cell r="F518" t="str">
            <v>338-8114</v>
          </cell>
          <cell r="G518" t="str">
            <v>Debra Wharton</v>
          </cell>
          <cell r="H518" t="str">
            <v>InActive</v>
          </cell>
          <cell r="I518" t="str">
            <v>PH-SG-501</v>
          </cell>
          <cell r="J518" t="str">
            <v>PH500</v>
          </cell>
        </row>
        <row r="519">
          <cell r="A519" t="str">
            <v>PH5025</v>
          </cell>
          <cell r="B519" t="str">
            <v xml:space="preserve">HEALTHY ENVIRONMENT </v>
          </cell>
          <cell r="C519" t="str">
            <v>TOBACCO CONTROL ACT</v>
          </cell>
          <cell r="D519" t="str">
            <v>Payroll and Non-payroll</v>
          </cell>
          <cell r="E519" t="str">
            <v>Teresa Slojewski</v>
          </cell>
          <cell r="F519" t="str">
            <v>338-8114</v>
          </cell>
          <cell r="G519" t="str">
            <v>Rob Colvin</v>
          </cell>
          <cell r="H519" t="str">
            <v>InActive</v>
          </cell>
          <cell r="I519" t="str">
            <v>PH-SG-501</v>
          </cell>
          <cell r="J519" t="str">
            <v>PH500</v>
          </cell>
        </row>
        <row r="520">
          <cell r="A520" t="str">
            <v>PH5026</v>
          </cell>
          <cell r="B520" t="str">
            <v xml:space="preserve">HEALTHY ENVIRONMENT </v>
          </cell>
          <cell r="C520" t="str">
            <v>RETIREMENT HOMES - 2000 PROGRAM</v>
          </cell>
          <cell r="D520" t="str">
            <v>Payroll and Non-payroll</v>
          </cell>
          <cell r="E520" t="str">
            <v>Teresa Slojewski</v>
          </cell>
          <cell r="F520" t="str">
            <v>338-8114</v>
          </cell>
          <cell r="G520" t="str">
            <v>Jim Chan</v>
          </cell>
          <cell r="H520" t="str">
            <v>InActive</v>
          </cell>
          <cell r="I520" t="str">
            <v>PH-SG-501</v>
          </cell>
          <cell r="J520" t="str">
            <v>PH500</v>
          </cell>
        </row>
        <row r="521">
          <cell r="A521" t="str">
            <v>PH5027</v>
          </cell>
          <cell r="B521" t="str">
            <v xml:space="preserve">HEALTHY ENVIRONMENT </v>
          </cell>
          <cell r="C521" t="str">
            <v>EMERGENCY PREPAREDNESS PROJECT</v>
          </cell>
          <cell r="D521" t="str">
            <v>Payroll and Non-payroll</v>
          </cell>
          <cell r="E521" t="str">
            <v>Teresa Slojewski</v>
          </cell>
          <cell r="F521" t="str">
            <v>338-8114</v>
          </cell>
          <cell r="G521" t="str">
            <v>Marco Vittiglio</v>
          </cell>
          <cell r="H521" t="str">
            <v>InActive</v>
          </cell>
          <cell r="I521" t="str">
            <v>PH-SG-501</v>
          </cell>
          <cell r="J521" t="str">
            <v>PH500</v>
          </cell>
        </row>
        <row r="522">
          <cell r="A522" t="str">
            <v>PH5028</v>
          </cell>
          <cell r="B522" t="str">
            <v xml:space="preserve">HEALTHY ENVIRONMENT </v>
          </cell>
          <cell r="C522" t="str">
            <v>ENV. TOBACCO SMOKE (ETS) BY-LAW</v>
          </cell>
          <cell r="D522" t="str">
            <v>Payroll and Non-payroll</v>
          </cell>
          <cell r="E522" t="str">
            <v>Teresa Slojewski</v>
          </cell>
          <cell r="F522" t="str">
            <v>338-8114</v>
          </cell>
          <cell r="G522" t="str">
            <v>Rob Colvin</v>
          </cell>
          <cell r="H522" t="str">
            <v>InActive</v>
          </cell>
          <cell r="I522" t="str">
            <v>PH-SG-501</v>
          </cell>
          <cell r="J522" t="str">
            <v>PH500</v>
          </cell>
          <cell r="K522" t="str">
            <v>PH500-10</v>
          </cell>
        </row>
        <row r="523">
          <cell r="A523" t="str">
            <v>PH5029</v>
          </cell>
          <cell r="B523" t="str">
            <v xml:space="preserve">HEALTHY ENVIRONMENT </v>
          </cell>
          <cell r="C523" t="str">
            <v>HE: FOOD SAFETY - CITY WIDE</v>
          </cell>
          <cell r="D523" t="str">
            <v>Non-payroll Only</v>
          </cell>
          <cell r="E523" t="str">
            <v>Teresa Slojewski</v>
          </cell>
          <cell r="F523" t="str">
            <v>338-8114</v>
          </cell>
          <cell r="G523" t="str">
            <v>Wolf Saxler</v>
          </cell>
          <cell r="H523" t="str">
            <v>Active</v>
          </cell>
          <cell r="I523" t="str">
            <v>PH-SG-501</v>
          </cell>
          <cell r="J523" t="str">
            <v>PH500</v>
          </cell>
          <cell r="K523" t="str">
            <v>PH500-10</v>
          </cell>
        </row>
        <row r="524">
          <cell r="A524" t="str">
            <v>PH5030</v>
          </cell>
          <cell r="B524" t="str">
            <v>ANIMAL SERVICES</v>
          </cell>
          <cell r="C524" t="str">
            <v>TAS HEAD OFFICE</v>
          </cell>
          <cell r="D524" t="str">
            <v>Payroll and Non-payroll</v>
          </cell>
          <cell r="E524" t="str">
            <v>Ed Grassetti</v>
          </cell>
          <cell r="F524" t="str">
            <v>338-8109</v>
          </cell>
          <cell r="G524" t="str">
            <v>Eletta Purdy</v>
          </cell>
          <cell r="H524" t="str">
            <v>InActive</v>
          </cell>
          <cell r="I524" t="str">
            <v/>
          </cell>
        </row>
        <row r="525">
          <cell r="A525" t="str">
            <v>PH5031</v>
          </cell>
          <cell r="B525" t="str">
            <v>ANIMAL SERVICES</v>
          </cell>
          <cell r="C525" t="str">
            <v>ANIMAL SERVICES - EAST/EAST YORK</v>
          </cell>
          <cell r="D525" t="str">
            <v>Payroll and Non-payroll</v>
          </cell>
          <cell r="E525" t="str">
            <v>Ed Grassetti</v>
          </cell>
          <cell r="F525" t="str">
            <v>338-8109</v>
          </cell>
          <cell r="G525" t="str">
            <v>Eletta Purdy</v>
          </cell>
          <cell r="H525" t="str">
            <v>InActive</v>
          </cell>
          <cell r="I525" t="str">
            <v/>
          </cell>
        </row>
        <row r="526">
          <cell r="A526" t="str">
            <v>PH5032</v>
          </cell>
          <cell r="B526" t="str">
            <v>ANIMAL SERVICES</v>
          </cell>
          <cell r="C526" t="str">
            <v>TAS EAST REGION</v>
          </cell>
          <cell r="D526" t="str">
            <v>Payroll and Non-payroll</v>
          </cell>
          <cell r="E526" t="str">
            <v>Ed Grassetti</v>
          </cell>
          <cell r="F526" t="str">
            <v>338-8109</v>
          </cell>
          <cell r="G526" t="str">
            <v>Sue Shearstone</v>
          </cell>
          <cell r="H526" t="str">
            <v>InActive</v>
          </cell>
          <cell r="I526" t="str">
            <v/>
          </cell>
        </row>
        <row r="527">
          <cell r="A527" t="str">
            <v>PH5033</v>
          </cell>
          <cell r="B527" t="str">
            <v>ANIMAL SERVICES</v>
          </cell>
          <cell r="C527" t="str">
            <v>TAS NORTH REGION</v>
          </cell>
          <cell r="D527" t="str">
            <v>Payroll and Non-payroll</v>
          </cell>
          <cell r="E527" t="str">
            <v>Ed Grassetti</v>
          </cell>
          <cell r="F527" t="str">
            <v>338-8109</v>
          </cell>
          <cell r="G527" t="str">
            <v>Fiona Venedam</v>
          </cell>
          <cell r="H527" t="str">
            <v>InActive</v>
          </cell>
          <cell r="I527" t="str">
            <v/>
          </cell>
        </row>
        <row r="528">
          <cell r="A528" t="str">
            <v>PH5034</v>
          </cell>
          <cell r="B528" t="str">
            <v>ANIMAL SERVICES</v>
          </cell>
          <cell r="C528" t="str">
            <v>TAS SOUTH REGION</v>
          </cell>
          <cell r="D528" t="str">
            <v>Payroll and Non-payroll</v>
          </cell>
          <cell r="E528" t="str">
            <v>Ed Grassetti</v>
          </cell>
          <cell r="F528" t="str">
            <v>338-8109</v>
          </cell>
          <cell r="G528" t="str">
            <v>Mary Lou Leither</v>
          </cell>
          <cell r="H528" t="str">
            <v>InActive</v>
          </cell>
          <cell r="I528" t="str">
            <v/>
          </cell>
        </row>
        <row r="529">
          <cell r="A529" t="str">
            <v>PH5035</v>
          </cell>
          <cell r="B529" t="str">
            <v>ANIMAL SERVICES</v>
          </cell>
          <cell r="C529" t="str">
            <v>ANIMAL SERVICES - WEST/YORK</v>
          </cell>
          <cell r="D529" t="str">
            <v>Payroll and Non-payroll</v>
          </cell>
          <cell r="E529" t="str">
            <v>Ed Grassetti</v>
          </cell>
          <cell r="F529" t="str">
            <v>338-8109</v>
          </cell>
          <cell r="G529" t="str">
            <v>Natalie Trisch</v>
          </cell>
          <cell r="H529" t="str">
            <v>InActive</v>
          </cell>
          <cell r="I529" t="str">
            <v/>
          </cell>
        </row>
        <row r="530">
          <cell r="A530" t="str">
            <v>PH5036</v>
          </cell>
          <cell r="B530" t="str">
            <v>ANIMAL SERVICES</v>
          </cell>
          <cell r="C530" t="str">
            <v>TAS WEST REGION</v>
          </cell>
          <cell r="D530" t="str">
            <v>Payroll and Non-payroll</v>
          </cell>
          <cell r="E530" t="str">
            <v>Ed Grassetti</v>
          </cell>
          <cell r="F530" t="str">
            <v>338-8109</v>
          </cell>
          <cell r="G530" t="str">
            <v>Wendy Raike</v>
          </cell>
          <cell r="H530" t="str">
            <v>InActive</v>
          </cell>
          <cell r="I530" t="str">
            <v/>
          </cell>
        </row>
        <row r="531">
          <cell r="A531" t="str">
            <v>PH5037</v>
          </cell>
          <cell r="B531" t="str">
            <v xml:space="preserve">HEALTHY ENVIRONMENT </v>
          </cell>
          <cell r="C531" t="str">
            <v>TAS RABIES ED &amp; CONTROL</v>
          </cell>
          <cell r="D531" t="str">
            <v>Payroll and Non-payroll</v>
          </cell>
          <cell r="E531" t="str">
            <v>Teresa Slojewski</v>
          </cell>
          <cell r="F531" t="str">
            <v>338-8114</v>
          </cell>
          <cell r="G531" t="str">
            <v>K. Quinn</v>
          </cell>
          <cell r="H531" t="str">
            <v>Active</v>
          </cell>
          <cell r="I531" t="str">
            <v>PH-SG-501</v>
          </cell>
          <cell r="J531" t="str">
            <v>PH500</v>
          </cell>
          <cell r="K531" t="str">
            <v>PH500-10</v>
          </cell>
        </row>
        <row r="532">
          <cell r="A532" t="str">
            <v>PH5038</v>
          </cell>
          <cell r="B532" t="str">
            <v xml:space="preserve">HEALTHY ENVIRONMENT </v>
          </cell>
          <cell r="C532" t="str">
            <v>HEALTHY ENVIRONMENT - CORPORATE CHARGES</v>
          </cell>
          <cell r="D532" t="str">
            <v>Corporate Account</v>
          </cell>
          <cell r="E532" t="str">
            <v>Teresa Slojewski</v>
          </cell>
          <cell r="F532" t="str">
            <v>338-8114</v>
          </cell>
          <cell r="G532" t="str">
            <v>Riyaz Kachra</v>
          </cell>
          <cell r="H532" t="str">
            <v>Active</v>
          </cell>
          <cell r="I532" t="str">
            <v>PH-SG-501</v>
          </cell>
          <cell r="J532" t="str">
            <v>PH500</v>
          </cell>
          <cell r="K532" t="str">
            <v>PH500-10</v>
          </cell>
        </row>
        <row r="533">
          <cell r="A533" t="str">
            <v>PH5039</v>
          </cell>
          <cell r="B533" t="str">
            <v>ANIMAL SERVICES</v>
          </cell>
          <cell r="C533" t="str">
            <v>TAS DISPATCH &amp; LICENCING</v>
          </cell>
          <cell r="D533" t="str">
            <v>Payroll and Non-payroll</v>
          </cell>
          <cell r="E533" t="str">
            <v>Ed Grassetti</v>
          </cell>
          <cell r="F533" t="str">
            <v>338-8109</v>
          </cell>
          <cell r="G533" t="str">
            <v>K. Quinn</v>
          </cell>
          <cell r="H533" t="str">
            <v>InActive</v>
          </cell>
          <cell r="I533" t="str">
            <v/>
          </cell>
        </row>
        <row r="534">
          <cell r="A534" t="str">
            <v>PH5040</v>
          </cell>
          <cell r="B534" t="str">
            <v>ANIMAL SERVICES</v>
          </cell>
          <cell r="C534" t="str">
            <v>TAS ON-LINE LICENSING</v>
          </cell>
          <cell r="D534" t="str">
            <v>Payroll Only</v>
          </cell>
          <cell r="E534" t="str">
            <v>Ed Grassetti</v>
          </cell>
          <cell r="F534" t="str">
            <v>338-8109</v>
          </cell>
          <cell r="G534" t="str">
            <v>Yvonne De Wit/Peter Oliver</v>
          </cell>
          <cell r="H534" t="str">
            <v>InActive</v>
          </cell>
          <cell r="I534" t="str">
            <v/>
          </cell>
        </row>
        <row r="535">
          <cell r="A535" t="str">
            <v>PH5041</v>
          </cell>
          <cell r="B535" t="str">
            <v>ANIMAL SERVICES</v>
          </cell>
          <cell r="C535" t="str">
            <v>TAS LICENSING STRATEGY</v>
          </cell>
          <cell r="D535" t="str">
            <v>Payroll and Non-payroll</v>
          </cell>
          <cell r="E535" t="str">
            <v>Ed Grassetti</v>
          </cell>
          <cell r="F535" t="str">
            <v>338-8109</v>
          </cell>
          <cell r="G535" t="str">
            <v>Marianne Sirro</v>
          </cell>
          <cell r="H535" t="str">
            <v>InActive</v>
          </cell>
          <cell r="I535" t="str">
            <v/>
          </cell>
        </row>
        <row r="536">
          <cell r="A536" t="str">
            <v>PH5042</v>
          </cell>
          <cell r="B536" t="str">
            <v>ANIMAL SERVICES</v>
          </cell>
          <cell r="C536" t="str">
            <v>ANIMAL SERVICES - PROGRAM REVIEW</v>
          </cell>
          <cell r="D536" t="str">
            <v>Payroll and Non-payroll</v>
          </cell>
          <cell r="E536" t="str">
            <v>Ed Grassetti</v>
          </cell>
          <cell r="F536" t="str">
            <v>338-8109</v>
          </cell>
          <cell r="G536" t="str">
            <v>Eletta Purdy</v>
          </cell>
          <cell r="H536" t="str">
            <v>InActive</v>
          </cell>
          <cell r="I536" t="str">
            <v/>
          </cell>
        </row>
        <row r="537">
          <cell r="A537" t="str">
            <v>PH5043</v>
          </cell>
          <cell r="B537" t="str">
            <v>ANIMAL SERVICES</v>
          </cell>
          <cell r="C537" t="str">
            <v>ANIMAL SERVICES CORPORATE CHARGES</v>
          </cell>
          <cell r="D537" t="str">
            <v>Non-payroll Only</v>
          </cell>
          <cell r="E537" t="str">
            <v>Ed Grassetti</v>
          </cell>
          <cell r="F537" t="str">
            <v>338-8109</v>
          </cell>
          <cell r="G537" t="str">
            <v>Riyaz Kachra</v>
          </cell>
          <cell r="H537" t="str">
            <v>InActive</v>
          </cell>
          <cell r="I537" t="str">
            <v/>
          </cell>
        </row>
        <row r="538">
          <cell r="A538" t="str">
            <v>PH5044</v>
          </cell>
          <cell r="B538" t="str">
            <v>ANIMAL SERVICES</v>
          </cell>
          <cell r="C538" t="str">
            <v>TAS PLANNING &amp; EDUCATION</v>
          </cell>
          <cell r="D538" t="str">
            <v>Payroll and Non-payroll</v>
          </cell>
          <cell r="E538" t="str">
            <v>Ed Grassetti</v>
          </cell>
          <cell r="F538" t="str">
            <v>338-8109</v>
          </cell>
          <cell r="G538" t="str">
            <v>Eletta Purdy</v>
          </cell>
          <cell r="H538" t="str">
            <v>InActive</v>
          </cell>
          <cell r="I538" t="str">
            <v/>
          </cell>
        </row>
        <row r="539">
          <cell r="A539" t="str">
            <v>PH5045</v>
          </cell>
          <cell r="B539" t="str">
            <v>ANIMAL SERVICES</v>
          </cell>
          <cell r="C539" t="str">
            <v>TAS SPAY/NEUTER CLINIC</v>
          </cell>
          <cell r="D539" t="str">
            <v>Payroll and Non-payroll</v>
          </cell>
          <cell r="E539" t="str">
            <v>Ed Grassetti</v>
          </cell>
          <cell r="F539" t="str">
            <v>338-8109</v>
          </cell>
          <cell r="G539" t="str">
            <v>Natalie Trisch</v>
          </cell>
          <cell r="H539" t="str">
            <v>InActive</v>
          </cell>
          <cell r="I539" t="str">
            <v/>
          </cell>
        </row>
        <row r="540">
          <cell r="A540" t="str">
            <v>PH5046</v>
          </cell>
          <cell r="B540" t="str">
            <v>ANIMAL SERVICES</v>
          </cell>
          <cell r="C540" t="str">
            <v>TAS CALL CENTRE</v>
          </cell>
          <cell r="D540" t="str">
            <v>Payroll and Non-payroll</v>
          </cell>
          <cell r="E540" t="str">
            <v>Ed Grassetti</v>
          </cell>
          <cell r="F540" t="str">
            <v>338-8109</v>
          </cell>
          <cell r="G540" t="str">
            <v>K. Quinn</v>
          </cell>
          <cell r="H540" t="str">
            <v>InActive</v>
          </cell>
          <cell r="I540" t="str">
            <v/>
          </cell>
        </row>
        <row r="541">
          <cell r="A541" t="str">
            <v>PH5047</v>
          </cell>
          <cell r="B541" t="str">
            <v>ANIMAL SERVICES</v>
          </cell>
          <cell r="C541" t="str">
            <v>GENERAL DONATIONS</v>
          </cell>
          <cell r="D541" t="str">
            <v>Payroll and Non-payroll</v>
          </cell>
          <cell r="E541" t="str">
            <v>Ed Grassetti</v>
          </cell>
          <cell r="F541" t="str">
            <v>338-8109</v>
          </cell>
          <cell r="G541" t="str">
            <v>Eletta Purdy</v>
          </cell>
          <cell r="H541" t="str">
            <v>InActive</v>
          </cell>
          <cell r="I541" t="str">
            <v/>
          </cell>
        </row>
        <row r="542">
          <cell r="A542" t="str">
            <v>PH5048</v>
          </cell>
          <cell r="B542" t="str">
            <v>ANIMAL SERVICES</v>
          </cell>
          <cell r="C542" t="str">
            <v>TAS - VECTOR BORNE DISEASE</v>
          </cell>
          <cell r="D542" t="str">
            <v>Payroll and Non-payroll</v>
          </cell>
          <cell r="E542" t="str">
            <v>Ed Grassetti</v>
          </cell>
          <cell r="F542" t="str">
            <v>338-8109</v>
          </cell>
          <cell r="G542" t="str">
            <v>Eletta Purdy</v>
          </cell>
          <cell r="H542" t="str">
            <v>InActive</v>
          </cell>
          <cell r="I542" t="str">
            <v/>
          </cell>
        </row>
        <row r="543">
          <cell r="A543" t="str">
            <v>PH5100</v>
          </cell>
          <cell r="B543" t="str">
            <v xml:space="preserve">HEALTHY ENVIRONMENT </v>
          </cell>
          <cell r="C543" t="str">
            <v>HE TOR. HLTHY ENVIRON. INFO SYSTEM (THEIS)</v>
          </cell>
          <cell r="D543" t="str">
            <v>Payroll and Non-payroll</v>
          </cell>
          <cell r="E543" t="str">
            <v>Teresa Slojewski</v>
          </cell>
          <cell r="F543" t="str">
            <v>338-8114</v>
          </cell>
          <cell r="G543" t="str">
            <v>George Matsumura</v>
          </cell>
          <cell r="H543" t="str">
            <v>InActive</v>
          </cell>
          <cell r="I543" t="str">
            <v>PH-SG-501</v>
          </cell>
          <cell r="J543" t="str">
            <v>PH500</v>
          </cell>
        </row>
        <row r="544">
          <cell r="A544" t="str">
            <v>PH5101</v>
          </cell>
          <cell r="B544" t="str">
            <v xml:space="preserve">HEALTHY ENVIRONMENT </v>
          </cell>
          <cell r="C544" t="str">
            <v>HE - RETIREMENT HOMES (COST SHARED)</v>
          </cell>
          <cell r="D544" t="str">
            <v>Payroll and Non-payroll</v>
          </cell>
          <cell r="E544" t="str">
            <v>Teresa Slojewski</v>
          </cell>
          <cell r="F544" t="str">
            <v>338-8114</v>
          </cell>
          <cell r="G544" t="str">
            <v>Jim Chan</v>
          </cell>
          <cell r="H544" t="str">
            <v>InActive</v>
          </cell>
          <cell r="I544" t="str">
            <v>PH-SG-501</v>
          </cell>
          <cell r="J544" t="str">
            <v>PH500</v>
          </cell>
        </row>
        <row r="545">
          <cell r="A545" t="str">
            <v>PH5102</v>
          </cell>
          <cell r="B545" t="str">
            <v xml:space="preserve">HEALTHY ENVIRONMENT </v>
          </cell>
          <cell r="C545" t="str">
            <v>HE QUALITY ASSURANCE</v>
          </cell>
          <cell r="D545" t="str">
            <v>Payroll and Non-payroll</v>
          </cell>
          <cell r="E545" t="str">
            <v>Teresa Slojewski</v>
          </cell>
          <cell r="F545" t="str">
            <v>338-8114</v>
          </cell>
          <cell r="G545" t="str">
            <v>Sylvanus Thompson</v>
          </cell>
          <cell r="H545" t="str">
            <v>Active</v>
          </cell>
          <cell r="I545" t="str">
            <v>PH-SG-501</v>
          </cell>
          <cell r="J545" t="str">
            <v>PH500</v>
          </cell>
          <cell r="K545" t="str">
            <v>PH500-10</v>
          </cell>
        </row>
        <row r="546">
          <cell r="A546" t="str">
            <v>PH5103</v>
          </cell>
          <cell r="B546" t="str">
            <v xml:space="preserve">HEALTHY ENVIRONMENT </v>
          </cell>
          <cell r="C546" t="str">
            <v>HE FOOD HANDLER TRAINING</v>
          </cell>
          <cell r="D546" t="str">
            <v>Payroll and Non-payroll</v>
          </cell>
          <cell r="E546" t="str">
            <v>Teresa Slojewski</v>
          </cell>
          <cell r="F546" t="str">
            <v>338-8114</v>
          </cell>
          <cell r="G546" t="str">
            <v>Rob Colvin</v>
          </cell>
          <cell r="H546" t="str">
            <v>Active</v>
          </cell>
          <cell r="I546" t="str">
            <v>PH-OG-501</v>
          </cell>
          <cell r="J546" t="str">
            <v>PH500</v>
          </cell>
          <cell r="K546" t="str">
            <v>PH500-10</v>
          </cell>
        </row>
        <row r="547">
          <cell r="A547" t="str">
            <v>PH5104</v>
          </cell>
          <cell r="B547" t="str">
            <v xml:space="preserve">HEALTHY ENVIRONMENT </v>
          </cell>
          <cell r="C547" t="str">
            <v>HE FOOD SAFETY - WEST</v>
          </cell>
          <cell r="D547" t="str">
            <v>Payroll Only</v>
          </cell>
          <cell r="E547" t="str">
            <v>Teresa Slojewski</v>
          </cell>
          <cell r="F547" t="str">
            <v>338-8114</v>
          </cell>
          <cell r="G547" t="str">
            <v>Gerry Lawrence</v>
          </cell>
          <cell r="H547" t="str">
            <v>Active</v>
          </cell>
          <cell r="I547" t="str">
            <v>PH-SG-501</v>
          </cell>
          <cell r="J547" t="str">
            <v>PH500</v>
          </cell>
          <cell r="K547" t="str">
            <v>PH500-10</v>
          </cell>
        </row>
        <row r="548">
          <cell r="A548" t="str">
            <v>PH5105</v>
          </cell>
          <cell r="B548" t="str">
            <v xml:space="preserve">HEALTHY ENVIRONMENT </v>
          </cell>
          <cell r="C548" t="str">
            <v>HE: FOOD SAFETY - EAST</v>
          </cell>
          <cell r="D548" t="str">
            <v>Payroll Only</v>
          </cell>
          <cell r="E548" t="str">
            <v>Teresa Slojewski</v>
          </cell>
          <cell r="F548" t="str">
            <v>338-8114</v>
          </cell>
          <cell r="G548" t="str">
            <v>Deborah Wharton</v>
          </cell>
          <cell r="H548" t="str">
            <v>Active</v>
          </cell>
          <cell r="I548" t="str">
            <v>PH-SG-501</v>
          </cell>
          <cell r="J548" t="str">
            <v>PH500</v>
          </cell>
          <cell r="K548" t="str">
            <v>PH500-10</v>
          </cell>
        </row>
        <row r="549">
          <cell r="A549" t="str">
            <v>PH5106</v>
          </cell>
          <cell r="B549" t="str">
            <v xml:space="preserve">HEALTHY ENVIRONMENT </v>
          </cell>
          <cell r="C549" t="str">
            <v>HE: FOOD SAFETY - NORTH</v>
          </cell>
          <cell r="D549" t="str">
            <v>Payroll Only</v>
          </cell>
          <cell r="E549" t="str">
            <v>Teresa Slojewski</v>
          </cell>
          <cell r="F549" t="str">
            <v>338-8114</v>
          </cell>
          <cell r="G549" t="str">
            <v>Wolf Saxler</v>
          </cell>
          <cell r="H549" t="str">
            <v>Active</v>
          </cell>
          <cell r="I549" t="str">
            <v>PH-SG-501</v>
          </cell>
          <cell r="J549" t="str">
            <v>PH500</v>
          </cell>
          <cell r="K549" t="str">
            <v>PH500-10</v>
          </cell>
        </row>
        <row r="550">
          <cell r="A550" t="str">
            <v>PH5107</v>
          </cell>
          <cell r="B550" t="str">
            <v xml:space="preserve">HEALTHY ENVIRONMENT </v>
          </cell>
          <cell r="C550" t="str">
            <v>HE: FOOD SAFETY - SOUTH</v>
          </cell>
          <cell r="D550" t="str">
            <v>Payroll Only</v>
          </cell>
          <cell r="E550" t="str">
            <v>Teresa Slojewski</v>
          </cell>
          <cell r="F550" t="str">
            <v>338-8114</v>
          </cell>
          <cell r="G550" t="str">
            <v>R Colvin, S Lychowyd, J Chan</v>
          </cell>
          <cell r="H550" t="str">
            <v>Active</v>
          </cell>
          <cell r="I550" t="str">
            <v>PH-SG-501</v>
          </cell>
          <cell r="J550" t="str">
            <v>PH500</v>
          </cell>
          <cell r="K550" t="str">
            <v>PH500-10</v>
          </cell>
        </row>
        <row r="551">
          <cell r="A551" t="str">
            <v>PH5108</v>
          </cell>
          <cell r="B551" t="str">
            <v xml:space="preserve">HEALTHY ENVIRONMENT </v>
          </cell>
          <cell r="C551" t="str">
            <v>HE: HEALTH HAZARD - WEST</v>
          </cell>
          <cell r="D551" t="str">
            <v>Payroll Only</v>
          </cell>
          <cell r="E551" t="str">
            <v>Teresa Slojewski</v>
          </cell>
          <cell r="F551" t="str">
            <v>338-8114</v>
          </cell>
          <cell r="G551" t="str">
            <v>Marco Vittiglio</v>
          </cell>
          <cell r="H551" t="str">
            <v>Active</v>
          </cell>
          <cell r="I551" t="str">
            <v>PH-SG-501</v>
          </cell>
          <cell r="J551" t="str">
            <v>PH500</v>
          </cell>
          <cell r="K551" t="str">
            <v>PH500-10</v>
          </cell>
        </row>
        <row r="552">
          <cell r="A552" t="str">
            <v>PH5109</v>
          </cell>
          <cell r="B552" t="str">
            <v xml:space="preserve">HEALTHY ENVIRONMENT </v>
          </cell>
          <cell r="C552" t="str">
            <v>HE: HEALTH HAZARD - NORTH</v>
          </cell>
          <cell r="D552" t="str">
            <v>Payroll Only</v>
          </cell>
          <cell r="E552" t="str">
            <v>Teresa Slojewski</v>
          </cell>
          <cell r="F552" t="str">
            <v>338-8114</v>
          </cell>
          <cell r="G552" t="str">
            <v>Mahesh Patel</v>
          </cell>
          <cell r="H552" t="str">
            <v>Active</v>
          </cell>
          <cell r="I552" t="str">
            <v>PH-SG-501</v>
          </cell>
          <cell r="J552" t="str">
            <v>PH500</v>
          </cell>
          <cell r="K552" t="str">
            <v>PH500-10</v>
          </cell>
        </row>
        <row r="553">
          <cell r="A553" t="str">
            <v>PH5110</v>
          </cell>
          <cell r="B553" t="str">
            <v xml:space="preserve">HEALTHY ENVIRONMENT </v>
          </cell>
          <cell r="C553" t="str">
            <v>HE: HEALTH HAZARD - SOUTH</v>
          </cell>
          <cell r="D553" t="str">
            <v>Payroll Only</v>
          </cell>
          <cell r="E553" t="str">
            <v>Teresa Slojewski</v>
          </cell>
          <cell r="F553" t="str">
            <v>338-8114</v>
          </cell>
          <cell r="G553" t="str">
            <v>Reg Ayre/Danny Kartzalis/Elaine Pach</v>
          </cell>
          <cell r="H553" t="str">
            <v>Active</v>
          </cell>
          <cell r="I553" t="str">
            <v>PH-SG-501</v>
          </cell>
          <cell r="J553" t="str">
            <v>PH500</v>
          </cell>
          <cell r="K553" t="str">
            <v>PH500-10</v>
          </cell>
        </row>
        <row r="554">
          <cell r="A554" t="str">
            <v>PH5111</v>
          </cell>
          <cell r="B554" t="str">
            <v xml:space="preserve">HEALTHY ENVIRONMENT </v>
          </cell>
          <cell r="C554" t="str">
            <v>HE: HEALTH HAZARD - EAST</v>
          </cell>
          <cell r="D554" t="str">
            <v>Payroll Only</v>
          </cell>
          <cell r="E554" t="str">
            <v>Teresa Slojewski</v>
          </cell>
          <cell r="F554" t="str">
            <v>338-8114</v>
          </cell>
          <cell r="G554" t="str">
            <v>George Matsumura</v>
          </cell>
          <cell r="H554" t="str">
            <v>Active</v>
          </cell>
          <cell r="I554" t="str">
            <v>PH-SG-501</v>
          </cell>
          <cell r="J554" t="str">
            <v>PH500</v>
          </cell>
          <cell r="K554" t="str">
            <v>PH500-10</v>
          </cell>
        </row>
        <row r="555">
          <cell r="A555" t="str">
            <v>PH5112</v>
          </cell>
          <cell r="B555" t="str">
            <v xml:space="preserve">HEALTHY ENVIRONMENT </v>
          </cell>
          <cell r="C555" t="str">
            <v>HE: HEALTH HAZARD - CITY WIDE</v>
          </cell>
          <cell r="D555" t="str">
            <v>Non-payroll Only</v>
          </cell>
          <cell r="E555" t="str">
            <v>Teresa Slojewski</v>
          </cell>
          <cell r="F555" t="str">
            <v>338-8114</v>
          </cell>
          <cell r="G555" t="str">
            <v>Reg Ayre</v>
          </cell>
          <cell r="H555" t="str">
            <v>Active</v>
          </cell>
          <cell r="I555" t="str">
            <v>PH-SG-501</v>
          </cell>
          <cell r="J555" t="str">
            <v>PH500</v>
          </cell>
          <cell r="K555" t="str">
            <v>PH500-10</v>
          </cell>
        </row>
        <row r="556">
          <cell r="A556" t="str">
            <v>PH5113</v>
          </cell>
          <cell r="B556" t="str">
            <v xml:space="preserve">HEALTHY ENVIRONMENT </v>
          </cell>
          <cell r="C556" t="str">
            <v>HE: WEST NILE VIRUS - ENVIRONMENT</v>
          </cell>
          <cell r="D556" t="str">
            <v>Payroll and Non-payroll</v>
          </cell>
          <cell r="E556" t="str">
            <v>Teresa Slojewski</v>
          </cell>
          <cell r="F556" t="str">
            <v>338-8114</v>
          </cell>
          <cell r="G556" t="str">
            <v>D. Kartzalis/M. Pritchard</v>
          </cell>
          <cell r="H556" t="str">
            <v>InActive</v>
          </cell>
          <cell r="I556" t="str">
            <v>PH-SG-503</v>
          </cell>
          <cell r="J556" t="str">
            <v>PH500</v>
          </cell>
          <cell r="K556" t="str">
            <v>PH500-10</v>
          </cell>
        </row>
        <row r="557">
          <cell r="A557" t="str">
            <v>PH5114</v>
          </cell>
          <cell r="B557" t="str">
            <v xml:space="preserve">HEALTHY ENVIRONMENT </v>
          </cell>
          <cell r="C557" t="str">
            <v>WORLD YOUTH DAY</v>
          </cell>
          <cell r="D557" t="str">
            <v>Payroll and Non-payroll</v>
          </cell>
          <cell r="E557" t="str">
            <v>Teresa Slojewski</v>
          </cell>
          <cell r="F557" t="str">
            <v>338-8114</v>
          </cell>
          <cell r="G557" t="str">
            <v>Suzanne Shaw</v>
          </cell>
          <cell r="H557" t="str">
            <v>InActive</v>
          </cell>
          <cell r="I557" t="str">
            <v>PH-SG-501</v>
          </cell>
          <cell r="J557" t="str">
            <v>PH500</v>
          </cell>
        </row>
        <row r="558">
          <cell r="A558" t="str">
            <v>PH5115</v>
          </cell>
          <cell r="B558" t="str">
            <v xml:space="preserve">HEALTHY ENVIRONMENT </v>
          </cell>
          <cell r="C558" t="str">
            <v>HE: WEST NILE VIRUS -ENHANCEMENT</v>
          </cell>
          <cell r="D558" t="str">
            <v>Payroll and Non-payroll</v>
          </cell>
          <cell r="E558" t="str">
            <v>Teresa Slojewski</v>
          </cell>
          <cell r="F558" t="str">
            <v>338-8114</v>
          </cell>
          <cell r="G558" t="str">
            <v>Danny Kartzalis (Acting)</v>
          </cell>
          <cell r="H558" t="str">
            <v>InActive</v>
          </cell>
          <cell r="I558" t="str">
            <v>PH-PF-501</v>
          </cell>
          <cell r="J558" t="str">
            <v>PH500</v>
          </cell>
        </row>
        <row r="559">
          <cell r="A559" t="str">
            <v>PH5116</v>
          </cell>
          <cell r="B559" t="str">
            <v xml:space="preserve">HEALTHY ENVIRONMENT </v>
          </cell>
          <cell r="C559" t="str">
            <v xml:space="preserve">CDN INSTITUTE OF PUBLIC HEALTH INSPECTORS </v>
          </cell>
          <cell r="D559" t="str">
            <v>Non-payroll Only</v>
          </cell>
          <cell r="E559" t="str">
            <v>Teresa Slojewski</v>
          </cell>
          <cell r="F559" t="str">
            <v>338-8114</v>
          </cell>
          <cell r="G559" t="str">
            <v>Suzanne Shaw</v>
          </cell>
          <cell r="H559" t="str">
            <v>InActive</v>
          </cell>
          <cell r="I559" t="str">
            <v>PH-OG-501</v>
          </cell>
          <cell r="J559" t="str">
            <v>PH500</v>
          </cell>
        </row>
        <row r="560">
          <cell r="A560" t="str">
            <v>PH5117</v>
          </cell>
          <cell r="B560" t="str">
            <v xml:space="preserve">HEALTHY ENVIRONMENT </v>
          </cell>
          <cell r="C560" t="str">
            <v>PESTICIDE ENFORCEMENT</v>
          </cell>
          <cell r="D560" t="str">
            <v>Payroll and Non-payroll</v>
          </cell>
          <cell r="E560" t="str">
            <v>Teresa Slojewski</v>
          </cell>
          <cell r="F560" t="str">
            <v>338-8114</v>
          </cell>
          <cell r="G560" t="str">
            <v>Reg Ayre</v>
          </cell>
          <cell r="H560" t="str">
            <v>Active</v>
          </cell>
          <cell r="I560" t="str">
            <v>PH-SG-501</v>
          </cell>
          <cell r="J560" t="str">
            <v>PH500</v>
          </cell>
          <cell r="K560" t="str">
            <v>PH500-10</v>
          </cell>
        </row>
        <row r="561">
          <cell r="A561" t="str">
            <v>PH5118</v>
          </cell>
          <cell r="B561" t="str">
            <v xml:space="preserve">HEALTHY ENVIRONMENT </v>
          </cell>
          <cell r="C561" t="str">
            <v>NO SMOKING BY-LAW (100%)</v>
          </cell>
          <cell r="D561" t="str">
            <v>Payroll and Non-payroll</v>
          </cell>
          <cell r="E561" t="str">
            <v>Teresa Slojewski</v>
          </cell>
          <cell r="F561" t="str">
            <v>338-8114</v>
          </cell>
          <cell r="G561" t="str">
            <v>Rob Colvin</v>
          </cell>
          <cell r="H561" t="str">
            <v>Active</v>
          </cell>
          <cell r="I561" t="str">
            <v>PH-PF-501</v>
          </cell>
          <cell r="J561" t="str">
            <v>PH500</v>
          </cell>
          <cell r="K561" t="str">
            <v>PH500-10</v>
          </cell>
        </row>
        <row r="562">
          <cell r="A562" t="str">
            <v>PH5119</v>
          </cell>
          <cell r="B562" t="str">
            <v xml:space="preserve">HEALTHY ENVIRONMENT </v>
          </cell>
          <cell r="C562" t="str">
            <v>TOBACCO ENFORCEMENT INFORMATION</v>
          </cell>
          <cell r="D562" t="str">
            <v>Payroll and Non-payroll</v>
          </cell>
          <cell r="E562" t="str">
            <v>Teresa Slojewski</v>
          </cell>
          <cell r="F562" t="str">
            <v>338-8114</v>
          </cell>
          <cell r="G562" t="str">
            <v>Jim Chan</v>
          </cell>
          <cell r="H562" t="str">
            <v>Active</v>
          </cell>
          <cell r="I562" t="str">
            <v>PH-PF-501</v>
          </cell>
          <cell r="J562" t="str">
            <v>PH500</v>
          </cell>
          <cell r="K562" t="str">
            <v>PH500-10</v>
          </cell>
        </row>
        <row r="563">
          <cell r="A563" t="str">
            <v>PH5120</v>
          </cell>
          <cell r="B563" t="str">
            <v xml:space="preserve">HEALTHY ENVIRONMENT </v>
          </cell>
          <cell r="C563" t="str">
            <v>SFO INSPECTION DATA ENTRY</v>
          </cell>
          <cell r="D563" t="str">
            <v>Payroll and Non-payroll</v>
          </cell>
          <cell r="E563" t="str">
            <v>Teresa Slojewski</v>
          </cell>
          <cell r="F563" t="str">
            <v>338-8114</v>
          </cell>
          <cell r="G563" t="str">
            <v>Rob Colvin</v>
          </cell>
          <cell r="H563" t="str">
            <v>InActive</v>
          </cell>
          <cell r="I563" t="str">
            <v>PH-PF-501</v>
          </cell>
          <cell r="J563" t="str">
            <v>PH500</v>
          </cell>
        </row>
        <row r="564">
          <cell r="A564" t="str">
            <v>PH5121</v>
          </cell>
          <cell r="B564" t="str">
            <v xml:space="preserve">HEALTHY ENVIRONMENT </v>
          </cell>
          <cell r="C564" t="str">
            <v>HOT WEATHER RESPONSE PROGRAM</v>
          </cell>
          <cell r="D564" t="str">
            <v>Payroll and Non-payroll</v>
          </cell>
          <cell r="E564" t="str">
            <v>Teresa Slojewski</v>
          </cell>
          <cell r="F564" t="str">
            <v>338-8114</v>
          </cell>
          <cell r="G564" t="str">
            <v>Elaine Pacheco</v>
          </cell>
          <cell r="H564" t="str">
            <v>Active</v>
          </cell>
          <cell r="I564" t="str">
            <v>PH-SG-501</v>
          </cell>
          <cell r="J564" t="str">
            <v>PH500</v>
          </cell>
          <cell r="K564" t="str">
            <v>PH500-10</v>
          </cell>
        </row>
        <row r="565">
          <cell r="A565" t="str">
            <v>PH5122</v>
          </cell>
          <cell r="B565" t="str">
            <v xml:space="preserve">HEALTHY ENVIRONMENT </v>
          </cell>
          <cell r="C565" t="str">
            <v>VECTOR BORNE DISEASES PROGRAM</v>
          </cell>
          <cell r="D565" t="str">
            <v>Payroll and Non-payroll</v>
          </cell>
          <cell r="E565" t="str">
            <v>Teresa Slojewski</v>
          </cell>
          <cell r="F565" t="str">
            <v>338-8114</v>
          </cell>
          <cell r="G565" t="str">
            <v>Danny Kartzalis</v>
          </cell>
          <cell r="H565" t="str">
            <v>Active</v>
          </cell>
          <cell r="I565" t="str">
            <v>PH-SG-503</v>
          </cell>
          <cell r="J565" t="str">
            <v>PH500</v>
          </cell>
          <cell r="K565" t="str">
            <v>PH500-10</v>
          </cell>
        </row>
        <row r="566">
          <cell r="A566" t="str">
            <v>PH5123</v>
          </cell>
          <cell r="B566" t="str">
            <v xml:space="preserve">HEALTHY ENVIRONMENT </v>
          </cell>
          <cell r="C566" t="str">
            <v>SINGLE INCIDENT EMERGENCY</v>
          </cell>
          <cell r="D566" t="str">
            <v>Payroll and Non-payroll</v>
          </cell>
          <cell r="E566" t="str">
            <v>Teresa Slojewski</v>
          </cell>
          <cell r="F566" t="str">
            <v>338-8114</v>
          </cell>
          <cell r="G566" t="str">
            <v>Reg Ayre</v>
          </cell>
          <cell r="H566" t="str">
            <v>Active</v>
          </cell>
          <cell r="I566" t="str">
            <v>PH-SG-501</v>
          </cell>
          <cell r="J566" t="str">
            <v>PH500</v>
          </cell>
          <cell r="K566" t="str">
            <v>PH500-10</v>
          </cell>
        </row>
        <row r="567">
          <cell r="A567" t="str">
            <v>PH5124</v>
          </cell>
          <cell r="B567" t="str">
            <v xml:space="preserve">HEALTHY ENVIRONMENT </v>
          </cell>
          <cell r="C567" t="str">
            <v>MULTIPLE INCIDENT EMERGENCY</v>
          </cell>
          <cell r="D567" t="str">
            <v>Payroll Only</v>
          </cell>
          <cell r="E567" t="str">
            <v>Teresa Slojewski</v>
          </cell>
          <cell r="F567" t="str">
            <v>338-8114</v>
          </cell>
          <cell r="G567" t="str">
            <v>Reg Ayre</v>
          </cell>
          <cell r="H567" t="str">
            <v>Active</v>
          </cell>
          <cell r="I567" t="str">
            <v>PH-SG-501</v>
          </cell>
          <cell r="J567" t="str">
            <v>PH500</v>
          </cell>
          <cell r="K567" t="str">
            <v>PH500-10</v>
          </cell>
        </row>
        <row r="568">
          <cell r="A568" t="str">
            <v>PH5125</v>
          </cell>
          <cell r="B568" t="str">
            <v xml:space="preserve">HEALTHY ENVIRONMENT </v>
          </cell>
          <cell r="C568" t="str">
            <v>HE REPORTING</v>
          </cell>
          <cell r="D568" t="str">
            <v>Payroll Only</v>
          </cell>
          <cell r="E568" t="str">
            <v>Teresa Slojewski</v>
          </cell>
          <cell r="F568" t="str">
            <v>338-8114</v>
          </cell>
          <cell r="G568" t="str">
            <v>Peter Oliver/Ness Lee</v>
          </cell>
          <cell r="H568" t="str">
            <v>Active</v>
          </cell>
          <cell r="I568" t="str">
            <v>PH-OG-501</v>
          </cell>
          <cell r="J568" t="str">
            <v>PH500</v>
          </cell>
          <cell r="K568" t="str">
            <v>PH500-10</v>
          </cell>
        </row>
        <row r="569">
          <cell r="A569" t="str">
            <v>PH5126</v>
          </cell>
          <cell r="B569" t="str">
            <v xml:space="preserve">HEALTHY ENVIRONMENT </v>
          </cell>
          <cell r="C569" t="str">
            <v>HE INSPECTION SYSTEM</v>
          </cell>
          <cell r="D569" t="str">
            <v>Payroll Only</v>
          </cell>
          <cell r="E569" t="str">
            <v>Teresa Slojewski</v>
          </cell>
          <cell r="F569" t="str">
            <v>338-8114</v>
          </cell>
          <cell r="G569" t="str">
            <v>Peter Oliver/Mary Field</v>
          </cell>
          <cell r="H569" t="str">
            <v>Active</v>
          </cell>
          <cell r="I569" t="str">
            <v>PH-OG-501</v>
          </cell>
          <cell r="J569" t="str">
            <v>PH500</v>
          </cell>
          <cell r="K569" t="str">
            <v>PH500-10</v>
          </cell>
        </row>
        <row r="570">
          <cell r="A570" t="str">
            <v>PH5127</v>
          </cell>
          <cell r="B570" t="str">
            <v xml:space="preserve">HEALTHY ENVIRONMENT </v>
          </cell>
          <cell r="C570" t="str">
            <v>HEALTH E-SERVICES</v>
          </cell>
          <cell r="D570" t="str">
            <v>Payroll Only</v>
          </cell>
          <cell r="E570" t="str">
            <v>Teresa Slojewski</v>
          </cell>
          <cell r="F570" t="str">
            <v>338-8114</v>
          </cell>
          <cell r="G570" t="str">
            <v>Peter Oliver/George Pelekis</v>
          </cell>
          <cell r="H570" t="str">
            <v>Active</v>
          </cell>
          <cell r="I570" t="str">
            <v>PH-OG-501</v>
          </cell>
          <cell r="J570" t="str">
            <v>PH500</v>
          </cell>
          <cell r="K570" t="str">
            <v>PH500-10</v>
          </cell>
        </row>
        <row r="571">
          <cell r="A571" t="str">
            <v>PH5128</v>
          </cell>
          <cell r="B571" t="str">
            <v xml:space="preserve">HEALTHY ENVIRONMENT </v>
          </cell>
          <cell r="C571" t="str">
            <v>STREET FOOD PILOT</v>
          </cell>
          <cell r="D571" t="str">
            <v>Payroll and Non-payroll</v>
          </cell>
          <cell r="E571" t="str">
            <v>Teresa Slojewski</v>
          </cell>
          <cell r="F571" t="str">
            <v>338-8114</v>
          </cell>
          <cell r="G571" t="str">
            <v>Yvonne de Wit</v>
          </cell>
          <cell r="H571" t="str">
            <v>Active</v>
          </cell>
          <cell r="I571" t="str">
            <v>PH-OG-501</v>
          </cell>
          <cell r="J571" t="str">
            <v>PH500</v>
          </cell>
          <cell r="K571" t="str">
            <v>PH500-10</v>
          </cell>
        </row>
        <row r="572">
          <cell r="A572" t="str">
            <v>PH5129</v>
          </cell>
          <cell r="B572" t="str">
            <v xml:space="preserve">HEALTHY ENVIRONMENT </v>
          </cell>
          <cell r="C572" t="str">
            <v>BED BUGS PROJECT</v>
          </cell>
          <cell r="D572" t="str">
            <v>Non-payroll Only</v>
          </cell>
          <cell r="E572" t="str">
            <v>Teresa Slojewski</v>
          </cell>
          <cell r="F572" t="str">
            <v>338-8114</v>
          </cell>
          <cell r="G572" t="str">
            <v>Reg Ayre</v>
          </cell>
          <cell r="H572" t="str">
            <v>Active</v>
          </cell>
          <cell r="I572" t="str">
            <v>PH-CF-501</v>
          </cell>
          <cell r="J572" t="str">
            <v>PH500</v>
          </cell>
          <cell r="K572" t="str">
            <v>PH500-10</v>
          </cell>
        </row>
        <row r="573">
          <cell r="A573" t="str">
            <v>PH5130</v>
          </cell>
          <cell r="B573" t="str">
            <v xml:space="preserve">HEALTHY ENVIRONMENT </v>
          </cell>
          <cell r="C573" t="str">
            <v>G20 JUNE 2010</v>
          </cell>
          <cell r="D573" t="str">
            <v>Payroll and Non-payroll</v>
          </cell>
          <cell r="E573" t="str">
            <v>Teresa Slojewski</v>
          </cell>
          <cell r="F573" t="str">
            <v>338-8114</v>
          </cell>
          <cell r="G573" t="str">
            <v>Suzanne Lychowyd</v>
          </cell>
          <cell r="H573" t="str">
            <v>Active</v>
          </cell>
          <cell r="I573" t="str">
            <v>PH-OG-501</v>
          </cell>
          <cell r="J573" t="str">
            <v>PH500</v>
          </cell>
          <cell r="K573" t="str">
            <v>PH500-10</v>
          </cell>
        </row>
        <row r="574">
          <cell r="A574" t="str">
            <v>PH5131</v>
          </cell>
          <cell r="B574" t="str">
            <v xml:space="preserve">HEALTHY ENVIRONMENT </v>
          </cell>
          <cell r="C574" t="str">
            <v>SAFE WATER PROGRAM ONE TIME FUNDING</v>
          </cell>
          <cell r="D574" t="str">
            <v>Payroll and Non-payroll</v>
          </cell>
          <cell r="E574" t="str">
            <v>Teresa Slojewski</v>
          </cell>
          <cell r="F574" t="str">
            <v>338-8114</v>
          </cell>
          <cell r="H574" t="str">
            <v>Active</v>
          </cell>
          <cell r="I574" t="str">
            <v>PH-PF-501</v>
          </cell>
          <cell r="J574" t="str">
            <v>PH500</v>
          </cell>
          <cell r="K574" t="str">
            <v>PH500-10</v>
          </cell>
        </row>
        <row r="575">
          <cell r="A575" t="str">
            <v>PH5132</v>
          </cell>
          <cell r="B575" t="str">
            <v xml:space="preserve">HEALTHY ENVIRONMENT </v>
          </cell>
          <cell r="C575" t="str">
            <v>HAIN'S FUNDING</v>
          </cell>
          <cell r="D575" t="str">
            <v>Payroll and Non-payroll</v>
          </cell>
          <cell r="E575" t="str">
            <v>Teresa Slojewski</v>
          </cell>
          <cell r="F575" t="str">
            <v>338-8114</v>
          </cell>
          <cell r="G575" t="str">
            <v>Wolf Saxler</v>
          </cell>
          <cell r="H575" t="str">
            <v>Active</v>
          </cell>
          <cell r="I575" t="str">
            <v>PH-PF-501</v>
          </cell>
          <cell r="J575" t="str">
            <v>PH500</v>
          </cell>
          <cell r="K575" t="str">
            <v>PH500-10</v>
          </cell>
        </row>
        <row r="576">
          <cell r="A576" t="str">
            <v>PH5133</v>
          </cell>
          <cell r="B576" t="str">
            <v xml:space="preserve">HEALTHY ENVIRONMENT </v>
          </cell>
          <cell r="C576" t="str">
            <v>BED BUGS (COST SHARED)</v>
          </cell>
          <cell r="D576" t="str">
            <v>Payroll and Non-payroll</v>
          </cell>
          <cell r="E576" t="str">
            <v>Teresa Slojewski</v>
          </cell>
          <cell r="F576" t="str">
            <v>338-8114</v>
          </cell>
          <cell r="G576" t="str">
            <v>Reg Ayre</v>
          </cell>
          <cell r="H576" t="str">
            <v>Active</v>
          </cell>
          <cell r="I576" t="str">
            <v>PH-SG-501</v>
          </cell>
          <cell r="J576" t="str">
            <v>PH500</v>
          </cell>
          <cell r="K576" t="str">
            <v>PH500-10</v>
          </cell>
        </row>
        <row r="577">
          <cell r="A577" t="str">
            <v>PH5134</v>
          </cell>
          <cell r="B577" t="str">
            <v xml:space="preserve">HEALTHY ENVIRONMENT </v>
          </cell>
          <cell r="C577" t="str">
            <v>Bed Bugs 100% Provincially funded</v>
          </cell>
          <cell r="D577" t="str">
            <v>Payroll and Non-payroll</v>
          </cell>
          <cell r="E577" t="str">
            <v>Teresa Slojewski</v>
          </cell>
          <cell r="F577" t="str">
            <v>338-8114</v>
          </cell>
          <cell r="G577" t="str">
            <v>Reg Ayre</v>
          </cell>
          <cell r="H577" t="str">
            <v>Active</v>
          </cell>
          <cell r="I577" t="str">
            <v>PH-PF-501</v>
          </cell>
          <cell r="J577" t="str">
            <v>PH500</v>
          </cell>
          <cell r="K577" t="str">
            <v>PH500-10</v>
          </cell>
        </row>
        <row r="578">
          <cell r="A578" t="str">
            <v>PH5135</v>
          </cell>
          <cell r="B578" t="str">
            <v xml:space="preserve">HEALTHY ENVIRONMENT </v>
          </cell>
          <cell r="C578" t="str">
            <v>LEGAL &amp; ENFORCEMENT</v>
          </cell>
          <cell r="D578" t="str">
            <v>Non-payroll Only</v>
          </cell>
          <cell r="E578" t="str">
            <v>Teresa Slojewski</v>
          </cell>
          <cell r="F578" t="str">
            <v>338-8114</v>
          </cell>
          <cell r="G578" t="str">
            <v>Mahesh Patel</v>
          </cell>
          <cell r="H578" t="str">
            <v>Active</v>
          </cell>
          <cell r="I578" t="str">
            <v>PH-SG-501</v>
          </cell>
          <cell r="J578" t="str">
            <v>PH500</v>
          </cell>
          <cell r="K578" t="str">
            <v>PH500-10</v>
          </cell>
        </row>
        <row r="579">
          <cell r="A579" t="str">
            <v>PH5137</v>
          </cell>
          <cell r="B579" t="str">
            <v xml:space="preserve">HEALTHY ENVIRONMENT </v>
          </cell>
          <cell r="C579" t="str">
            <v>HE PHI PRACTICUM STUDENTS</v>
          </cell>
          <cell r="D579" t="str">
            <v>Payroll and Non-payroll</v>
          </cell>
          <cell r="E579" t="str">
            <v>Teresa Slojewski</v>
          </cell>
          <cell r="F579" t="str">
            <v>338-8114</v>
          </cell>
          <cell r="G579" t="str">
            <v>Reg Ayre</v>
          </cell>
          <cell r="H579" t="str">
            <v>Active</v>
          </cell>
          <cell r="I579" t="str">
            <v>PH-PF-501</v>
          </cell>
          <cell r="J579" t="str">
            <v>PH500</v>
          </cell>
          <cell r="K579" t="str">
            <v>PH500-10</v>
          </cell>
        </row>
        <row r="580">
          <cell r="A580" t="str">
            <v>PH5138</v>
          </cell>
          <cell r="B580" t="str">
            <v xml:space="preserve">HEALTHY ENVIRONMENT </v>
          </cell>
          <cell r="C580" t="str">
            <v>FOOD SAFETY -- MEMORIAL</v>
          </cell>
          <cell r="D580" t="str">
            <v>Payroll Only</v>
          </cell>
          <cell r="E580" t="str">
            <v>Teresa Slojewski</v>
          </cell>
          <cell r="F580" t="str">
            <v>338-8114</v>
          </cell>
          <cell r="H580" t="str">
            <v>Active</v>
          </cell>
          <cell r="I580" t="str">
            <v>PH-SG-501</v>
          </cell>
          <cell r="J580" t="str">
            <v>PH500</v>
          </cell>
          <cell r="K580" t="str">
            <v>PH500-10</v>
          </cell>
        </row>
        <row r="581">
          <cell r="A581" t="str">
            <v>PH5139</v>
          </cell>
          <cell r="B581" t="str">
            <v xml:space="preserve">HEALTHY ENVIRONMENT </v>
          </cell>
          <cell r="C581" t="str">
            <v>HEALTH HAZZARD - MEMORIAL</v>
          </cell>
          <cell r="D581" t="str">
            <v>Payroll Only</v>
          </cell>
          <cell r="E581" t="str">
            <v>Teresa Slojewski</v>
          </cell>
          <cell r="F581" t="str">
            <v>338-8114</v>
          </cell>
          <cell r="H581" t="str">
            <v>Active</v>
          </cell>
          <cell r="I581" t="str">
            <v>PH-SG-501</v>
          </cell>
          <cell r="J581" t="str">
            <v>PH500</v>
          </cell>
          <cell r="K581" t="str">
            <v>PH500-10</v>
          </cell>
        </row>
        <row r="582">
          <cell r="A582" t="str">
            <v>PH614T</v>
          </cell>
          <cell r="B582" t="str">
            <v>HEALTY COMMUNITIES</v>
          </cell>
          <cell r="C582" t="str">
            <v>Pan - Am 2014</v>
          </cell>
          <cell r="H582" t="str">
            <v>TEMP</v>
          </cell>
          <cell r="I582" t="str">
            <v>PH-CF-602</v>
          </cell>
          <cell r="J582" t="str">
            <v>PH620</v>
          </cell>
          <cell r="K582" t="str">
            <v>PH620-10</v>
          </cell>
        </row>
        <row r="583">
          <cell r="A583" t="str">
            <v>PH615T</v>
          </cell>
          <cell r="B583" t="str">
            <v>HEALTY COMMUNITIES</v>
          </cell>
          <cell r="C583" t="str">
            <v>Pan - Am 2015</v>
          </cell>
          <cell r="H583" t="str">
            <v>TEMP</v>
          </cell>
          <cell r="I583" t="str">
            <v>PH-CF-602</v>
          </cell>
          <cell r="J583" t="str">
            <v>PH620</v>
          </cell>
          <cell r="K583" t="str">
            <v>PH620-10</v>
          </cell>
        </row>
        <row r="584">
          <cell r="A584" t="str">
            <v>PH2999</v>
          </cell>
          <cell r="B584" t="str">
            <v xml:space="preserve">HEALTHY PUBLIC POLICY </v>
          </cell>
          <cell r="C584" t="str">
            <v>Pan - Am Weather App</v>
          </cell>
          <cell r="H584" t="str">
            <v>TEMP</v>
          </cell>
          <cell r="I584" t="str">
            <v>PH-PF-200</v>
          </cell>
          <cell r="J584" t="str">
            <v>PH200</v>
          </cell>
          <cell r="K584" t="str">
            <v>PH200-10</v>
          </cell>
        </row>
        <row r="585">
          <cell r="A585" t="str">
            <v>PH1082T</v>
          </cell>
          <cell r="B585" t="str">
            <v xml:space="preserve">FINANCE AND ADMINISTRATION </v>
          </cell>
          <cell r="C585" t="str">
            <v>Finance Extra Position</v>
          </cell>
          <cell r="H585" t="str">
            <v>TEMP</v>
          </cell>
          <cell r="I585" t="str">
            <v>PH-CF-800</v>
          </cell>
          <cell r="J585" t="str">
            <v>PH800</v>
          </cell>
          <cell r="K585" t="str">
            <v>PH800-10</v>
          </cell>
        </row>
        <row r="586">
          <cell r="A586" t="str">
            <v>PH616T</v>
          </cell>
          <cell r="B586" t="str">
            <v>CHRONIC DISEASE PREVENTION</v>
          </cell>
          <cell r="C586" t="str">
            <v>Pan-Am-Smoke Free Ontario</v>
          </cell>
          <cell r="H586" t="str">
            <v>TEMP</v>
          </cell>
          <cell r="I586" t="str">
            <v>PH-OG-601</v>
          </cell>
          <cell r="J586" t="str">
            <v>PH610</v>
          </cell>
          <cell r="K586" t="str">
            <v>PH610-10</v>
          </cell>
        </row>
        <row r="635">
          <cell r="D635" t="str">
            <v>Functional Area without Allocable Svc</v>
          </cell>
          <cell r="E635" t="str">
            <v>Description</v>
          </cell>
        </row>
        <row r="636">
          <cell r="D636" t="str">
            <v>5740000000</v>
          </cell>
          <cell r="E636" t="str">
            <v>PH-Foundational Standard</v>
          </cell>
        </row>
        <row r="637">
          <cell r="D637" t="str">
            <v>5700000000</v>
          </cell>
          <cell r="E637" t="str">
            <v>PH-Chronic Disease Prevnt</v>
          </cell>
        </row>
        <row r="638">
          <cell r="D638" t="str">
            <v>5710000000</v>
          </cell>
          <cell r="E638" t="str">
            <v>PH-Prevent Injury/Misuse</v>
          </cell>
        </row>
        <row r="639">
          <cell r="D639" t="str">
            <v>5720000000</v>
          </cell>
          <cell r="E639" t="str">
            <v>PH-Reproductive Health</v>
          </cell>
        </row>
        <row r="640">
          <cell r="D640" t="str">
            <v>5730000000</v>
          </cell>
          <cell r="E640" t="str">
            <v>PH-Child Health</v>
          </cell>
        </row>
        <row r="641">
          <cell r="D641" t="str">
            <v>5610000000</v>
          </cell>
          <cell r="E641" t="str">
            <v>PH-Infe Disease Prev/Ctrl</v>
          </cell>
        </row>
        <row r="642">
          <cell r="D642" t="str">
            <v>5650000000</v>
          </cell>
          <cell r="E642" t="str">
            <v>PH-Rabies Prev/Ctrl</v>
          </cell>
        </row>
        <row r="643">
          <cell r="D643" t="str">
            <v>5620000000</v>
          </cell>
          <cell r="E643" t="str">
            <v>PH-Sexual Hlth / Infections</v>
          </cell>
        </row>
        <row r="644">
          <cell r="D644" t="str">
            <v>5630000000</v>
          </cell>
          <cell r="E644" t="str">
            <v xml:space="preserve">PH-Tuberculo. Prev/Ctrl </v>
          </cell>
        </row>
        <row r="645">
          <cell r="D645" t="str">
            <v>5640000000</v>
          </cell>
          <cell r="E645" t="str">
            <v>PH-Vaccine Prev. Diseases</v>
          </cell>
        </row>
        <row r="646">
          <cell r="D646" t="str">
            <v>5660000000</v>
          </cell>
          <cell r="E646" t="str">
            <v>PH-Food Safety</v>
          </cell>
        </row>
        <row r="647">
          <cell r="D647" t="str">
            <v>5670000000</v>
          </cell>
          <cell r="E647" t="str">
            <v>PH-Safe Water</v>
          </cell>
        </row>
        <row r="648">
          <cell r="D648" t="str">
            <v>5680000000</v>
          </cell>
          <cell r="E648" t="str">
            <v>PH-Health Haz Prev/Mgt</v>
          </cell>
        </row>
        <row r="649">
          <cell r="D649" t="str">
            <v>5690000000</v>
          </cell>
          <cell r="E649" t="str">
            <v>PH-Emergency Preparedness</v>
          </cell>
        </row>
      </sheetData>
      <sheetData sheetId="21" refreshError="1"/>
      <sheetData sheetId="22" refreshError="1"/>
      <sheetData sheetId="2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 3"/>
      <sheetName val="App 1"/>
      <sheetName val="3rd_qtr_2019"/>
      <sheetName val="Attachment_B-updated"/>
      <sheetName val="individual2"/>
      <sheetName val="In-year adjustment "/>
      <sheetName val="approved 2019-2028"/>
      <sheetName val="Table for board report"/>
      <sheetName val="individual"/>
      <sheetName val="OLD"/>
    </sheetNames>
    <sheetDataSet>
      <sheetData sheetId="0"/>
      <sheetData sheetId="1">
        <row r="195">
          <cell r="C195" t="str">
            <v>Choose Program Name (use drop down list)</v>
          </cell>
          <cell r="J195" t="str">
            <v xml:space="preserve">Cancelled </v>
          </cell>
          <cell r="M195" t="str">
            <v>Insufficient Staff Resources</v>
          </cell>
        </row>
        <row r="196">
          <cell r="C196" t="str">
            <v>Children's Services</v>
          </cell>
          <cell r="J196" t="str">
            <v>Delayed &lt; 6 mths</v>
          </cell>
          <cell r="M196" t="str">
            <v>Procurement Issues</v>
          </cell>
        </row>
        <row r="197">
          <cell r="C197" t="str">
            <v>Court Services</v>
          </cell>
          <cell r="J197" t="str">
            <v>Delayed &gt; 6 mths</v>
          </cell>
          <cell r="M197" t="str">
            <v>RFQ/RFP Delayed</v>
          </cell>
        </row>
        <row r="198">
          <cell r="C198" t="str">
            <v xml:space="preserve">Economic Development and Culture </v>
          </cell>
          <cell r="J198" t="str">
            <v>On Track</v>
          </cell>
          <cell r="M198" t="str">
            <v>Contractor Issues</v>
          </cell>
        </row>
        <row r="199">
          <cell r="C199" t="str">
            <v>Long Term Care Homes Services</v>
          </cell>
          <cell r="J199" t="str">
            <v>Completed</v>
          </cell>
          <cell r="M199" t="str">
            <v>Site Conditions</v>
          </cell>
        </row>
        <row r="200">
          <cell r="C200" t="str">
            <v>Parks, Forestry &amp; Recreation</v>
          </cell>
          <cell r="M200" t="str">
            <v>Co-ordination with Other Projects</v>
          </cell>
        </row>
        <row r="201">
          <cell r="C201" t="str">
            <v>Toronto Employment &amp; Social Services</v>
          </cell>
          <cell r="M201" t="str">
            <v>Community Consultation</v>
          </cell>
        </row>
        <row r="202">
          <cell r="C202" t="str">
            <v>Toronto Paramedic Services</v>
          </cell>
          <cell r="M202" t="str">
            <v>Other as specified in comments</v>
          </cell>
        </row>
        <row r="203">
          <cell r="C203" t="str">
            <v xml:space="preserve">City Planning </v>
          </cell>
        </row>
        <row r="204">
          <cell r="C204" t="str">
            <v>311 Toronto</v>
          </cell>
        </row>
        <row r="205">
          <cell r="C205" t="str">
            <v>Facilities Management, Real Estate &amp; Environment</v>
          </cell>
        </row>
        <row r="206">
          <cell r="C206" t="str">
            <v>Financial Services</v>
          </cell>
        </row>
        <row r="207">
          <cell r="C207" t="str">
            <v>Financial Services</v>
          </cell>
        </row>
        <row r="208">
          <cell r="C208" t="str">
            <v>Fleet Services</v>
          </cell>
        </row>
        <row r="209">
          <cell r="C209" t="str">
            <v>Information &amp; Technology</v>
          </cell>
        </row>
        <row r="210">
          <cell r="C210" t="str">
            <v xml:space="preserve">IT Related Projects </v>
          </cell>
        </row>
        <row r="211">
          <cell r="C211" t="str">
            <v>Accountability Offices</v>
          </cell>
        </row>
        <row r="212">
          <cell r="C212" t="str">
            <v>City Clerk's Office</v>
          </cell>
        </row>
        <row r="213">
          <cell r="C213" t="str">
            <v>Corporate Initiatives</v>
          </cell>
        </row>
        <row r="214">
          <cell r="C214" t="str">
            <v>Pan Am Games</v>
          </cell>
        </row>
        <row r="215">
          <cell r="C215" t="str">
            <v>Radio Replacement Project</v>
          </cell>
        </row>
        <row r="216">
          <cell r="C216" t="str">
            <v>Exhibition Place</v>
          </cell>
        </row>
        <row r="217">
          <cell r="C217" t="str">
            <v>GO Transit</v>
          </cell>
        </row>
        <row r="218">
          <cell r="C218" t="str">
            <v>Sony Centre (Hummingbird)</v>
          </cell>
        </row>
        <row r="219">
          <cell r="C219" t="str">
            <v>Toronto &amp; Region Conservation Authority</v>
          </cell>
        </row>
        <row r="220">
          <cell r="C220" t="str">
            <v>Toronto Police Service</v>
          </cell>
        </row>
        <row r="221">
          <cell r="C221" t="str">
            <v>Toronto Port Authority</v>
          </cell>
        </row>
        <row r="222">
          <cell r="C222" t="str">
            <v xml:space="preserve">Toronto Public Health </v>
          </cell>
        </row>
        <row r="223">
          <cell r="C223" t="str">
            <v>Toronto Public Library</v>
          </cell>
        </row>
        <row r="224">
          <cell r="C224" t="str">
            <v>Toronto Zoo</v>
          </cell>
        </row>
        <row r="225">
          <cell r="C225" t="str">
            <v>Yonge-Dundas Square</v>
          </cell>
        </row>
        <row r="226">
          <cell r="C226" t="str">
            <v>Scarborough Subway Extension</v>
          </cell>
        </row>
        <row r="227">
          <cell r="C227" t="str">
            <v xml:space="preserve">Spadina Subway Extension </v>
          </cell>
        </row>
        <row r="228">
          <cell r="C228" t="str">
            <v>Toronto Transit Commission</v>
          </cell>
        </row>
        <row r="229">
          <cell r="C229" t="str">
            <v xml:space="preserve">Solid Waste Management </v>
          </cell>
        </row>
        <row r="230">
          <cell r="C230" t="str">
            <v>Toronto Parking Authority</v>
          </cell>
        </row>
        <row r="231">
          <cell r="C231" t="str">
            <v>Toronto Water</v>
          </cell>
        </row>
      </sheetData>
      <sheetData sheetId="2">
        <row r="49">
          <cell r="G49">
            <v>84367951.849999994</v>
          </cell>
        </row>
      </sheetData>
      <sheetData sheetId="3"/>
      <sheetData sheetId="4"/>
      <sheetData sheetId="5"/>
      <sheetData sheetId="6"/>
      <sheetData sheetId="7"/>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ashboard"/>
      <sheetName val="Sheet2"/>
      <sheetName val="Sheet1"/>
      <sheetName val="Scrolling Chart"/>
      <sheetName val="AllProjects"/>
    </sheetNames>
    <sheetDataSet>
      <sheetData sheetId="0"/>
      <sheetData sheetId="1">
        <row r="11">
          <cell r="E11" t="str">
            <v>State-of-Good-Repair - Police</v>
          </cell>
          <cell r="H11">
            <v>2015</v>
          </cell>
        </row>
      </sheetData>
      <sheetData sheetId="2"/>
      <sheetData sheetId="3"/>
      <sheetData sheetId="4"/>
      <sheetData sheetId="5">
        <row r="3">
          <cell r="B3" t="str">
            <v>All Projects</v>
          </cell>
        </row>
        <row r="4">
          <cell r="B4" t="str">
            <v>11 Division</v>
          </cell>
        </row>
        <row r="5">
          <cell r="B5" t="str">
            <v>11 Division  (land)</v>
          </cell>
        </row>
        <row r="6">
          <cell r="B6" t="str">
            <v>14 Division</v>
          </cell>
        </row>
        <row r="7">
          <cell r="B7" t="str">
            <v>14 Division  (land)</v>
          </cell>
        </row>
        <row r="8">
          <cell r="B8" t="str">
            <v>23 Division</v>
          </cell>
        </row>
        <row r="9">
          <cell r="B9" t="str">
            <v>2nd Floor Space Optimization</v>
          </cell>
        </row>
        <row r="10">
          <cell r="B10" t="str">
            <v>41 Division</v>
          </cell>
        </row>
        <row r="11">
          <cell r="B11" t="str">
            <v>41 Division (land)</v>
          </cell>
        </row>
        <row r="12">
          <cell r="B12" t="str">
            <v>43 Division</v>
          </cell>
        </row>
        <row r="13">
          <cell r="B13" t="str">
            <v>51 Division Furniture</v>
          </cell>
        </row>
        <row r="14">
          <cell r="B14" t="str">
            <v>52 Division Renovations</v>
          </cell>
        </row>
        <row r="15">
          <cell r="B15" t="str">
            <v>54 Division</v>
          </cell>
        </row>
        <row r="16">
          <cell r="B16" t="str">
            <v>54 Division  (land)</v>
          </cell>
        </row>
        <row r="17">
          <cell r="B17" t="str">
            <v>54 Division (Facilities Realignment) including land</v>
          </cell>
        </row>
        <row r="18">
          <cell r="B18" t="str">
            <v>54/55 Divisions Amalgamation</v>
          </cell>
        </row>
        <row r="19">
          <cell r="B19" t="str">
            <v>5th Floor Space Optimization</v>
          </cell>
        </row>
        <row r="20">
          <cell r="B20" t="str">
            <v>911 Hardware/ Handset</v>
          </cell>
        </row>
        <row r="21">
          <cell r="B21" t="str">
            <v>AED's</v>
          </cell>
        </row>
        <row r="22">
          <cell r="B22" t="str">
            <v>AFIS</v>
          </cell>
        </row>
        <row r="23">
          <cell r="B23" t="str">
            <v>AFIS/Livescan/RICI Replacement</v>
          </cell>
        </row>
        <row r="24">
          <cell r="B24" t="str">
            <v>Asset and Inventory Management  System</v>
          </cell>
        </row>
        <row r="25">
          <cell r="B25" t="str">
            <v>Automated Vehicle Locations System (AVLS)</v>
          </cell>
        </row>
        <row r="26">
          <cell r="B26" t="str">
            <v>AVLS Replacement Lifecycle</v>
          </cell>
        </row>
        <row r="27">
          <cell r="B27" t="str">
            <v>Boat Replacement</v>
          </cell>
        </row>
        <row r="28">
          <cell r="B28" t="str">
            <v>Body Worn Camera - Initial Phase</v>
          </cell>
        </row>
        <row r="29">
          <cell r="B29" t="str">
            <v>Call Centre Application Lifecycle Replacement</v>
          </cell>
        </row>
        <row r="30">
          <cell r="B30" t="str">
            <v>CASC System</v>
          </cell>
        </row>
        <row r="31">
          <cell r="B31" t="str">
            <v>CCTV</v>
          </cell>
        </row>
        <row r="32">
          <cell r="B32" t="str">
            <v>Centracom Upgrade</v>
          </cell>
        </row>
        <row r="33">
          <cell r="B33" t="str">
            <v>Conducted Energy Weapon (CEW) Replacement</v>
          </cell>
        </row>
        <row r="34">
          <cell r="B34" t="str">
            <v xml:space="preserve">Connected Officer </v>
          </cell>
        </row>
        <row r="35">
          <cell r="B35" t="str">
            <v>Digital photography Conversion</v>
          </cell>
        </row>
        <row r="36">
          <cell r="B36" t="str">
            <v>Digital Photography Lifecycle Replacement</v>
          </cell>
        </row>
        <row r="37">
          <cell r="B37" t="str">
            <v>DVAM I Lifecycle Replacement</v>
          </cell>
        </row>
        <row r="38">
          <cell r="B38" t="str">
            <v>DVAM II</v>
          </cell>
        </row>
        <row r="39">
          <cell r="B39" t="str">
            <v>DPLN - LR</v>
          </cell>
        </row>
        <row r="40">
          <cell r="B40" t="str">
            <v>DVAM I, II LR</v>
          </cell>
        </row>
        <row r="41">
          <cell r="B41" t="str">
            <v xml:space="preserve">EDU/CBRN Explosive Containment </v>
          </cell>
        </row>
        <row r="42">
          <cell r="B42" t="str">
            <v>Electronic Document Management (Proof of Concept)</v>
          </cell>
        </row>
        <row r="43">
          <cell r="B43" t="str">
            <v>Electronic Surveillence</v>
          </cell>
        </row>
        <row r="44">
          <cell r="B44" t="str">
            <v>Enterprise Business Intelligence</v>
          </cell>
        </row>
        <row r="45">
          <cell r="B45" t="str">
            <v>eTicketing Solution</v>
          </cell>
        </row>
        <row r="46">
          <cell r="B46" t="str">
            <v>Facility Fencing/ Security</v>
          </cell>
        </row>
        <row r="47">
          <cell r="B47" t="str">
            <v>Fleet Equipment</v>
          </cell>
        </row>
        <row r="48">
          <cell r="B48" t="str">
            <v>Fuel Management System</v>
          </cell>
        </row>
        <row r="49">
          <cell r="B49" t="str">
            <v xml:space="preserve">Furniture Lifecycle Replacement </v>
          </cell>
        </row>
        <row r="50">
          <cell r="B50" t="str">
            <v>Furniture Lifecycle Replacement (other than debt)</v>
          </cell>
        </row>
        <row r="51">
          <cell r="B51" t="str">
            <v>Geocoding Engine</v>
          </cell>
        </row>
        <row r="52">
          <cell r="B52" t="str">
            <v>HRMS additional functionality</v>
          </cell>
        </row>
        <row r="53">
          <cell r="B53" t="str">
            <v>HRMS upgrade</v>
          </cell>
        </row>
        <row r="54">
          <cell r="B54" t="str">
            <v>In Car Camera - Full Implementation</v>
          </cell>
        </row>
        <row r="55">
          <cell r="B55" t="str">
            <v>In Car Camera - LR</v>
          </cell>
        </row>
        <row r="56">
          <cell r="B56" t="str">
            <v>In Car Camera - Pilot</v>
          </cell>
        </row>
        <row r="57">
          <cell r="B57" t="str">
            <v>Integrated Records and Information System (IRIS)</v>
          </cell>
        </row>
        <row r="58">
          <cell r="B58" t="str">
            <v>Intelligence/Special Investigation</v>
          </cell>
        </row>
        <row r="59">
          <cell r="B59" t="str">
            <v>Investigative Voice Radio System</v>
          </cell>
        </row>
        <row r="60">
          <cell r="B60" t="str">
            <v>IT Business resumption - Lifecycle Plan</v>
          </cell>
        </row>
        <row r="61">
          <cell r="B61" t="str">
            <v>Jet Forms</v>
          </cell>
        </row>
        <row r="62">
          <cell r="B62" t="str">
            <v>Lawfully Authorized Electronic Surveillance</v>
          </cell>
        </row>
        <row r="63">
          <cell r="B63" t="str">
            <v>Livescan Fingerprinting System</v>
          </cell>
        </row>
        <row r="64">
          <cell r="B64" t="str">
            <v>Livescan Machines</v>
          </cell>
        </row>
        <row r="65">
          <cell r="B65" t="str">
            <v>Locker Replacement</v>
          </cell>
        </row>
        <row r="66">
          <cell r="B66" t="str">
            <v>Marine Vessel Electronics Replacement</v>
          </cell>
        </row>
        <row r="67">
          <cell r="B67" t="str">
            <v>Mobile Command Post Vehicle</v>
          </cell>
        </row>
        <row r="68">
          <cell r="B68" t="str">
            <v>Mobile Workstations</v>
          </cell>
        </row>
        <row r="69">
          <cell r="B69" t="str">
            <v>Network Equipment</v>
          </cell>
        </row>
        <row r="70">
          <cell r="B70" t="str">
            <v>New Training Facility</v>
          </cell>
        </row>
        <row r="71">
          <cell r="B71" t="str">
            <v>New Training Facility (Excluding PVO)</v>
          </cell>
        </row>
        <row r="72">
          <cell r="B72" t="str">
            <v>Parking Enforcement East Facility</v>
          </cell>
        </row>
        <row r="73">
          <cell r="B73" t="str">
            <v>Parking Handheld APS</v>
          </cell>
        </row>
        <row r="74">
          <cell r="B74" t="str">
            <v>PCANS</v>
          </cell>
        </row>
        <row r="75">
          <cell r="B75" t="str">
            <v>Peer to Peer Site</v>
          </cell>
        </row>
        <row r="76">
          <cell r="B76" t="str">
            <v>Police Command Centre</v>
          </cell>
        </row>
        <row r="77">
          <cell r="B77" t="str">
            <v>Police Integration Systems (internal &amp; external)</v>
          </cell>
        </row>
        <row r="78">
          <cell r="B78" t="str">
            <v>Power Supply - Fire/EMS/TPS</v>
          </cell>
        </row>
        <row r="79">
          <cell r="B79" t="str">
            <v>Progress Avenue/ Site</v>
          </cell>
        </row>
        <row r="80">
          <cell r="B80" t="str">
            <v>Property and Evidence Management</v>
          </cell>
        </row>
        <row r="81">
          <cell r="B81" t="str">
            <v>Property and Evidence Management Facility</v>
          </cell>
        </row>
        <row r="82">
          <cell r="B82" t="str">
            <v>Property and Evidence Scanners</v>
          </cell>
        </row>
        <row r="83">
          <cell r="B83" t="str">
            <v>Radar Replacement Unit</v>
          </cell>
        </row>
        <row r="84">
          <cell r="B84" t="str">
            <v>Radio Lifecycle Replacement</v>
          </cell>
        </row>
        <row r="85">
          <cell r="B85" t="str">
            <v>Replacement of Call Centre Management Tools</v>
          </cell>
        </row>
        <row r="86">
          <cell r="B86" t="str">
            <v>Replacement of Voicemail</v>
          </cell>
        </row>
        <row r="87">
          <cell r="B87" t="str">
            <v>Security System Replacement</v>
          </cell>
        </row>
        <row r="88">
          <cell r="B88" t="str">
            <v>Servers - Lifecycle Plan</v>
          </cell>
        </row>
        <row r="89">
          <cell r="B89" t="str">
            <v>Small Equipment Replacement</v>
          </cell>
        </row>
        <row r="90">
          <cell r="B90" t="str">
            <v>SmartZone Upgrade</v>
          </cell>
        </row>
        <row r="91">
          <cell r="B91" t="str">
            <v>State-of-Good-Repair - Police</v>
          </cell>
        </row>
        <row r="92">
          <cell r="B92" t="str">
            <v>STEM</v>
          </cell>
        </row>
        <row r="93">
          <cell r="B93" t="str">
            <v>Strong Authentication</v>
          </cell>
        </row>
        <row r="94">
          <cell r="B94" t="str">
            <v>TASER</v>
          </cell>
        </row>
        <row r="95">
          <cell r="B95" t="str">
            <v>TPS Archiving</v>
          </cell>
        </row>
        <row r="96">
          <cell r="B96" t="str">
            <v>Traffic Services and Garage Facility</v>
          </cell>
        </row>
        <row r="97">
          <cell r="B97" t="str">
            <v>Transforming Corporate Support</v>
          </cell>
        </row>
        <row r="98">
          <cell r="B98" t="str">
            <v>TRMS additional functionality</v>
          </cell>
        </row>
        <row r="99">
          <cell r="B99" t="str">
            <v>TRMS upgrade</v>
          </cell>
        </row>
        <row r="100">
          <cell r="B100" t="str">
            <v>Upgrade to Microsoft 7</v>
          </cell>
        </row>
        <row r="101">
          <cell r="B101" t="str">
            <v>Vehicle and Equipment Replacement</v>
          </cell>
        </row>
        <row r="102">
          <cell r="B102" t="str">
            <v>Voice logging lifecycle replacement</v>
          </cell>
        </row>
        <row r="103">
          <cell r="B103" t="str">
            <v>Voice logging Recording System</v>
          </cell>
        </row>
        <row r="104">
          <cell r="B104" t="str">
            <v>Wireless Parking System (LR)</v>
          </cell>
        </row>
        <row r="105">
          <cell r="B105" t="str">
            <v>Workstation, Laptop, Printer- Lifecycle plan</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Variance Commentary"/>
      <sheetName val="Consulting Contracts"/>
      <sheetName val="Accrual Worksheet"/>
      <sheetName val="Data"/>
    </sheetNames>
    <sheetDataSet>
      <sheetData sheetId="0" refreshError="1"/>
      <sheetData sheetId="1" refreshError="1"/>
      <sheetData sheetId="2" refreshError="1"/>
      <sheetData sheetId="3">
        <row r="14">
          <cell r="E14">
            <v>0</v>
          </cell>
        </row>
      </sheetData>
      <sheetData sheetId="4">
        <row r="3">
          <cell r="B3" t="str">
            <v>311 Toronto</v>
          </cell>
        </row>
        <row r="4">
          <cell r="B4" t="str">
            <v>Administrative Support Recoveries - Health &amp; EMS</v>
          </cell>
        </row>
        <row r="5">
          <cell r="B5" t="str">
            <v>Administrative Support Recoveries - Water</v>
          </cell>
        </row>
        <row r="6">
          <cell r="B6" t="str">
            <v>Affordable Housing Office</v>
          </cell>
        </row>
        <row r="7">
          <cell r="B7" t="str">
            <v>Arena Boards of Management</v>
          </cell>
        </row>
        <row r="8">
          <cell r="B8" t="str">
            <v>Assessment Function (MPAC)</v>
          </cell>
        </row>
        <row r="9">
          <cell r="B9" t="str">
            <v>Association of Community Centres</v>
          </cell>
        </row>
        <row r="10">
          <cell r="B10" t="str">
            <v>Auditor General's Office</v>
          </cell>
        </row>
        <row r="11">
          <cell r="B11" t="str">
            <v>Capital Financing - Capital from Current</v>
          </cell>
        </row>
        <row r="12">
          <cell r="B12" t="str">
            <v>Children's Services</v>
          </cell>
        </row>
        <row r="13">
          <cell r="B13" t="str">
            <v>City Clerk's Office</v>
          </cell>
        </row>
        <row r="14">
          <cell r="B14" t="str">
            <v>City Council</v>
          </cell>
        </row>
        <row r="15">
          <cell r="B15" t="str">
            <v>City Manager's Office</v>
          </cell>
        </row>
        <row r="16">
          <cell r="B16" t="str">
            <v>City Planning</v>
          </cell>
        </row>
        <row r="17">
          <cell r="B17" t="str">
            <v>Court Services</v>
          </cell>
        </row>
        <row r="18">
          <cell r="B18" t="str">
            <v>Debt Charges</v>
          </cell>
        </row>
        <row r="19">
          <cell r="B19" t="str">
            <v>Dividend Income</v>
          </cell>
        </row>
        <row r="20">
          <cell r="B20" t="str">
            <v>Economic Development &amp; Culture</v>
          </cell>
        </row>
        <row r="21">
          <cell r="B21" t="str">
            <v>Engineering and Construction Services</v>
          </cell>
        </row>
        <row r="22">
          <cell r="B22" t="str">
            <v>Exhibition Place</v>
          </cell>
        </row>
        <row r="23">
          <cell r="B23" t="str">
            <v xml:space="preserve">Facilities, Real Estate, Environment &amp; Energy </v>
          </cell>
        </row>
        <row r="24">
          <cell r="B24" t="str">
            <v>Fire Services</v>
          </cell>
        </row>
        <row r="25">
          <cell r="B25" t="str">
            <v>Fleet Services</v>
          </cell>
        </row>
        <row r="26">
          <cell r="B26" t="str">
            <v>Funding of Employee Related Liabilities</v>
          </cell>
        </row>
        <row r="27">
          <cell r="B27" t="str">
            <v>Heritage Property Taxes Rebate</v>
          </cell>
        </row>
        <row r="28">
          <cell r="B28" t="str">
            <v>Heritage Toronto</v>
          </cell>
        </row>
        <row r="29">
          <cell r="B29" t="str">
            <v>Information &amp; Technology</v>
          </cell>
        </row>
        <row r="30">
          <cell r="B30" t="str">
            <v xml:space="preserve">Insurance Premiums &amp; Claims </v>
          </cell>
        </row>
        <row r="31">
          <cell r="B31" t="str">
            <v>Integrity Commissioner's Office</v>
          </cell>
        </row>
        <row r="32">
          <cell r="B32" t="str">
            <v>Interest/Investment Earnings</v>
          </cell>
        </row>
        <row r="33">
          <cell r="B33" t="str">
            <v>Legal Services</v>
          </cell>
        </row>
        <row r="34">
          <cell r="B34" t="str">
            <v>Lobbyist Registrar's Office</v>
          </cell>
        </row>
        <row r="35">
          <cell r="B35" t="str">
            <v>Long-Term Care Homes &amp; Services</v>
          </cell>
        </row>
        <row r="36">
          <cell r="B36" t="str">
            <v>Mayor's Office</v>
          </cell>
        </row>
        <row r="37">
          <cell r="B37" t="str">
            <v>Municipal Land Transfer Tax</v>
          </cell>
        </row>
        <row r="38">
          <cell r="B38" t="str">
            <v>Municipal Licensing &amp; Standards</v>
          </cell>
        </row>
        <row r="39">
          <cell r="B39" t="str">
            <v>Office of the Chief Financial Officer</v>
          </cell>
        </row>
        <row r="40">
          <cell r="B40" t="str">
            <v>Office of the Treasurer</v>
          </cell>
        </row>
        <row r="41">
          <cell r="B41" t="str">
            <v>Ombudsman's Office</v>
          </cell>
        </row>
        <row r="42">
          <cell r="B42" t="str">
            <v>Other Corporate Expenditures</v>
          </cell>
        </row>
        <row r="43">
          <cell r="B43" t="str">
            <v>Other Corporate Revenues</v>
          </cell>
        </row>
        <row r="44">
          <cell r="B44" t="str">
            <v>Other Tax Revenues</v>
          </cell>
        </row>
        <row r="45">
          <cell r="B45" t="str">
            <v>Pandemic Influenza Stockpiling</v>
          </cell>
        </row>
        <row r="46">
          <cell r="B46" t="str">
            <v>Parking Authority Revenues</v>
          </cell>
        </row>
        <row r="47">
          <cell r="B47" t="str">
            <v>Parking Tag Enforcement &amp; Oper.</v>
          </cell>
        </row>
        <row r="48">
          <cell r="B48" t="str">
            <v>Parking Tag Enforcement &amp; Operations Rev</v>
          </cell>
        </row>
        <row r="49">
          <cell r="B49" t="str">
            <v>Parks, Forestry &amp; Recreation</v>
          </cell>
        </row>
        <row r="50">
          <cell r="B50" t="str">
            <v>Payments in Lieu of Taxes</v>
          </cell>
        </row>
        <row r="51">
          <cell r="B51" t="str">
            <v>Policy, Planning, Finance and Administration</v>
          </cell>
        </row>
        <row r="52">
          <cell r="B52" t="str">
            <v>Programs Funded from Reserve Funds</v>
          </cell>
        </row>
        <row r="53">
          <cell r="B53" t="str">
            <v>Provincial Revenue</v>
          </cell>
        </row>
        <row r="54">
          <cell r="B54" t="str">
            <v>Shelter, Support &amp; Housing Administration</v>
          </cell>
        </row>
        <row r="55">
          <cell r="B55" t="str">
            <v>Social Development, Finance &amp; Administration</v>
          </cell>
        </row>
        <row r="56">
          <cell r="B56" t="str">
            <v>Solid Waste Management Rebates</v>
          </cell>
        </row>
        <row r="57">
          <cell r="B57" t="str">
            <v>Solid Waste Management Services</v>
          </cell>
        </row>
        <row r="58">
          <cell r="B58" t="str">
            <v>Supplementary Taxes</v>
          </cell>
        </row>
        <row r="59">
          <cell r="B59" t="str">
            <v>Tax Deficiencies/Writeoffs</v>
          </cell>
        </row>
        <row r="60">
          <cell r="B60" t="str">
            <v>Tax Penalty Revenue</v>
          </cell>
        </row>
        <row r="61">
          <cell r="B61" t="str">
            <v>Tax Rebates for Registered Charities</v>
          </cell>
        </row>
        <row r="62">
          <cell r="B62" t="str">
            <v>Technology Sustainment</v>
          </cell>
        </row>
        <row r="63">
          <cell r="B63" t="str">
            <v>Theatres</v>
          </cell>
        </row>
        <row r="64">
          <cell r="B64" t="str">
            <v>Third Party Sign Tax</v>
          </cell>
        </row>
        <row r="65">
          <cell r="B65" t="str">
            <v>Toronto &amp; Region Conservation Authority</v>
          </cell>
        </row>
        <row r="66">
          <cell r="B66" t="str">
            <v>Toronto Building</v>
          </cell>
        </row>
        <row r="67">
          <cell r="B67" t="str">
            <v>Toronto Employment &amp; Social Services</v>
          </cell>
        </row>
        <row r="68">
          <cell r="B68" t="str">
            <v>Toronto Paramedic Services</v>
          </cell>
        </row>
        <row r="69">
          <cell r="B69" t="str">
            <v>Toronto Parking Authority</v>
          </cell>
        </row>
        <row r="70">
          <cell r="B70" t="str">
            <v>Toronto Police Service</v>
          </cell>
        </row>
        <row r="71">
          <cell r="B71" t="str">
            <v>Toronto Police Services Board</v>
          </cell>
        </row>
        <row r="72">
          <cell r="B72" t="str">
            <v>Toronto Public Health</v>
          </cell>
        </row>
        <row r="73">
          <cell r="B73" t="str">
            <v>Toronto Public Library</v>
          </cell>
        </row>
        <row r="74">
          <cell r="B74" t="str">
            <v xml:space="preserve">Toronto Transit Commission - Conventional </v>
          </cell>
        </row>
        <row r="75">
          <cell r="B75" t="str">
            <v xml:space="preserve">Toronto Transit Commission - Wheel Trans </v>
          </cell>
        </row>
        <row r="76">
          <cell r="B76" t="str">
            <v>Toronto Water</v>
          </cell>
        </row>
        <row r="77">
          <cell r="B77" t="str">
            <v>Toronto Zoo</v>
          </cell>
        </row>
        <row r="78">
          <cell r="B78" t="str">
            <v>Transportation Services</v>
          </cell>
        </row>
        <row r="79">
          <cell r="B79" t="str">
            <v>Vacancy Rebate Program</v>
          </cell>
        </row>
        <row r="80">
          <cell r="B80" t="str">
            <v>Woodbine Slots Revenues</v>
          </cell>
        </row>
        <row r="81">
          <cell r="B81" t="str">
            <v>Yonge Dundas Square</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fo"/>
      <sheetName val="Working Paper"/>
      <sheetName val="Expenditure Summary"/>
      <sheetName val="Guidelines"/>
      <sheetName val="Salary Schedule"/>
      <sheetName val="Variable"/>
      <sheetName val="Cost Centre"/>
      <sheetName val="Salaries &amp; Benefits Management"/>
      <sheetName val="Salaries &amp; Benefits Union"/>
    </sheetNames>
    <sheetDataSet>
      <sheetData sheetId="0"/>
      <sheetData sheetId="1"/>
      <sheetData sheetId="2">
        <row r="32">
          <cell r="G32">
            <v>0</v>
          </cell>
        </row>
      </sheetData>
      <sheetData sheetId="3"/>
      <sheetData sheetId="4">
        <row r="4">
          <cell r="A4" t="str">
            <v>-- UNION POSTIONS --</v>
          </cell>
        </row>
      </sheetData>
      <sheetData sheetId="5">
        <row r="2">
          <cell r="C2" t="str">
            <v>PH100 Office of Medical Officer of Health</v>
          </cell>
        </row>
        <row r="3">
          <cell r="C3" t="str">
            <v>PH200 Policy &amp; Planning</v>
          </cell>
        </row>
        <row r="4">
          <cell r="C4" t="str">
            <v>PH310 HF - Repro &amp; Infant</v>
          </cell>
        </row>
        <row r="5">
          <cell r="C5" t="str">
            <v>PH320 HF - Child Health</v>
          </cell>
        </row>
        <row r="6">
          <cell r="C6" t="str">
            <v>PH400 Communicable Diseases</v>
          </cell>
        </row>
        <row r="7">
          <cell r="C7" t="str">
            <v>PH510 Healthy Environments</v>
          </cell>
        </row>
        <row r="8">
          <cell r="C8" t="str">
            <v>PH610 HL - Chronic Disease Prevention</v>
          </cell>
        </row>
        <row r="9">
          <cell r="C9" t="str">
            <v>PH620 HL - Healthy Community</v>
          </cell>
        </row>
        <row r="10">
          <cell r="C10" t="str">
            <v>PH700 Dental</v>
          </cell>
        </row>
        <row r="11">
          <cell r="C11" t="str">
            <v>PH800 Finance &amp; Administration</v>
          </cell>
        </row>
        <row r="16">
          <cell r="B16" t="str">
            <v>Management with Direct Reports</v>
          </cell>
          <cell r="C16" t="str">
            <v>Permanent FT</v>
          </cell>
          <cell r="D16" t="str">
            <v>1115 Queen Street West</v>
          </cell>
        </row>
        <row r="17">
          <cell r="B17" t="str">
            <v>Management without Direct Reports</v>
          </cell>
          <cell r="C17" t="str">
            <v>Permanent PT</v>
          </cell>
          <cell r="D17" t="str">
            <v>1300 Sheppard Avenue West</v>
          </cell>
        </row>
        <row r="18">
          <cell r="B18" t="str">
            <v>Clerical / Technical (Local 79 only)</v>
          </cell>
          <cell r="C18" t="str">
            <v>Temporary FT</v>
          </cell>
          <cell r="D18" t="str">
            <v>140 Princes' Boulevard</v>
          </cell>
        </row>
        <row r="19">
          <cell r="B19" t="str">
            <v>Hourly / Operations (Local 416 only)</v>
          </cell>
          <cell r="C19" t="str">
            <v>Temporary PT</v>
          </cell>
          <cell r="D19" t="str">
            <v>146 The East Mall</v>
          </cell>
        </row>
        <row r="20">
          <cell r="B20" t="str">
            <v>Students/Recreation Workers</v>
          </cell>
          <cell r="D20" t="str">
            <v>160 Borough Drive</v>
          </cell>
        </row>
        <row r="21">
          <cell r="D21" t="str">
            <v>175 Memorial Park</v>
          </cell>
        </row>
        <row r="22">
          <cell r="D22" t="str">
            <v>225 Duncan Mill Road</v>
          </cell>
        </row>
        <row r="23">
          <cell r="D23" t="str">
            <v>2300 Sheppard Avenue West</v>
          </cell>
          <cell r="H23">
            <v>40299</v>
          </cell>
        </row>
        <row r="24">
          <cell r="C24" t="str">
            <v>Improve Public Services</v>
          </cell>
          <cell r="D24" t="str">
            <v>2340 Dundas Street West</v>
          </cell>
          <cell r="H24" t="str">
            <v>6/1/210</v>
          </cell>
        </row>
        <row r="25">
          <cell r="C25" t="str">
            <v>Make Progress On The Waterfront</v>
          </cell>
          <cell r="D25" t="str">
            <v>235 Danforth Avenue</v>
          </cell>
          <cell r="H25">
            <v>40360</v>
          </cell>
        </row>
        <row r="26">
          <cell r="C26" t="str">
            <v>Improve The Business Climate</v>
          </cell>
          <cell r="D26" t="str">
            <v>2696 Eglinton Avenue West</v>
          </cell>
          <cell r="H26">
            <v>40391</v>
          </cell>
        </row>
        <row r="27">
          <cell r="C27" t="str">
            <v>Make Toronto A Clean And Beautiful City</v>
          </cell>
          <cell r="D27" t="str">
            <v>277 Victoria Street</v>
          </cell>
          <cell r="H27">
            <v>40422</v>
          </cell>
        </row>
        <row r="28">
          <cell r="C28" t="str">
            <v>Strengthen Our At-Risk Neighbourhoods</v>
          </cell>
          <cell r="D28" t="str">
            <v>35 Spadina Road</v>
          </cell>
          <cell r="H28">
            <v>40452</v>
          </cell>
        </row>
        <row r="29">
          <cell r="C29" t="str">
            <v>Ensure Housing Is Affordable</v>
          </cell>
          <cell r="D29" t="str">
            <v>399 The West Mall</v>
          </cell>
          <cell r="H29">
            <v>40483</v>
          </cell>
        </row>
        <row r="30">
          <cell r="C30" t="str">
            <v>Get The Powers And Funding Needed For Toronto To Succeed</v>
          </cell>
          <cell r="D30" t="str">
            <v>5100 Yonge Street</v>
          </cell>
          <cell r="H30">
            <v>40513</v>
          </cell>
        </row>
        <row r="31">
          <cell r="C31" t="str">
            <v>Improve The Planning Process</v>
          </cell>
          <cell r="D31" t="str">
            <v>524 Oakwood Avenue</v>
          </cell>
        </row>
        <row r="32">
          <cell r="C32" t="str">
            <v>Increase Public Involvement In Civic Affairs</v>
          </cell>
          <cell r="D32" t="str">
            <v>55 Town Centre Court</v>
          </cell>
        </row>
        <row r="33">
          <cell r="C33" t="str">
            <v>Not Applicable</v>
          </cell>
          <cell r="D33" t="str">
            <v>821 Progress Avenue</v>
          </cell>
        </row>
        <row r="34">
          <cell r="D34" t="str">
            <v>850 Coxwell Avenue</v>
          </cell>
        </row>
        <row r="35">
          <cell r="D35" t="str">
            <v>662 Jane Street</v>
          </cell>
        </row>
        <row r="36">
          <cell r="D36" t="str">
            <v>1026 Finch Avenue West</v>
          </cell>
        </row>
        <row r="37">
          <cell r="C37" t="str">
            <v>Y</v>
          </cell>
          <cell r="D37" t="str">
            <v>5110 Yonge Street</v>
          </cell>
        </row>
        <row r="38">
          <cell r="C38" t="str">
            <v>N</v>
          </cell>
          <cell r="D38" t="str">
            <v>2398 Yonge Street</v>
          </cell>
        </row>
        <row r="39">
          <cell r="D39" t="str">
            <v>791 Queen Street East</v>
          </cell>
        </row>
        <row r="40">
          <cell r="D40" t="str">
            <v>95 Lavinia Avenue</v>
          </cell>
        </row>
        <row r="41">
          <cell r="D41" t="str">
            <v>666 Eglinton Avenue</v>
          </cell>
        </row>
        <row r="42">
          <cell r="D42" t="str">
            <v>40 St. Clair Avenue East</v>
          </cell>
        </row>
        <row r="43">
          <cell r="D43" t="str">
            <v>340 College Street</v>
          </cell>
        </row>
        <row r="44">
          <cell r="D44" t="str">
            <v>30 Northline Road</v>
          </cell>
        </row>
        <row r="45">
          <cell r="D45" t="str">
            <v>1530 Markham Road</v>
          </cell>
        </row>
        <row r="52">
          <cell r="C52" t="str">
            <v>Provincial Grants and Subsidies - 75%</v>
          </cell>
        </row>
        <row r="53">
          <cell r="C53" t="str">
            <v>Provincial Grants and Subsidies - 100%</v>
          </cell>
        </row>
        <row r="54">
          <cell r="C54" t="str">
            <v>Federal Grants and Subsidies - 100%</v>
          </cell>
        </row>
        <row r="60">
          <cell r="B60" t="str">
            <v>Carol Timmings</v>
          </cell>
        </row>
        <row r="61">
          <cell r="B61" t="str">
            <v>Jann Houston</v>
          </cell>
        </row>
        <row r="62">
          <cell r="B62" t="str">
            <v>Dr. Barbara Yaffe</v>
          </cell>
        </row>
        <row r="63">
          <cell r="B63" t="str">
            <v>Dr. Hazel Stewart</v>
          </cell>
        </row>
        <row r="64">
          <cell r="B64" t="str">
            <v>Liz Janzen</v>
          </cell>
        </row>
        <row r="65">
          <cell r="B65" t="str">
            <v>Ronald De Burger</v>
          </cell>
        </row>
        <row r="66">
          <cell r="B66" t="str">
            <v>Shirley MacPherson</v>
          </cell>
        </row>
        <row r="67">
          <cell r="B67" t="str">
            <v>Susan Makin</v>
          </cell>
        </row>
      </sheetData>
      <sheetData sheetId="6">
        <row r="2">
          <cell r="B2" t="str">
            <v>PH1011</v>
          </cell>
        </row>
        <row r="3">
          <cell r="B3" t="str">
            <v>PH1021</v>
          </cell>
        </row>
        <row r="4">
          <cell r="B4" t="str">
            <v>P&amp;P</v>
          </cell>
        </row>
        <row r="5">
          <cell r="B5" t="str">
            <v>PH1022</v>
          </cell>
        </row>
        <row r="6">
          <cell r="B6" t="str">
            <v>PH2000</v>
          </cell>
        </row>
        <row r="7">
          <cell r="B7" t="str">
            <v>PH2011</v>
          </cell>
        </row>
        <row r="8">
          <cell r="B8" t="str">
            <v>PH2031</v>
          </cell>
        </row>
        <row r="9">
          <cell r="B9" t="str">
            <v>PH2065</v>
          </cell>
        </row>
        <row r="10">
          <cell r="B10" t="str">
            <v>PH2067</v>
          </cell>
        </row>
        <row r="11">
          <cell r="B11" t="str">
            <v>PH2071</v>
          </cell>
        </row>
        <row r="12">
          <cell r="B12" t="str">
            <v>PH2081</v>
          </cell>
        </row>
        <row r="13">
          <cell r="B13" t="str">
            <v>PH2082</v>
          </cell>
        </row>
        <row r="14">
          <cell r="B14" t="str">
            <v>PH2087</v>
          </cell>
        </row>
        <row r="15">
          <cell r="B15" t="str">
            <v>PH2088</v>
          </cell>
        </row>
        <row r="16">
          <cell r="B16" t="str">
            <v>PH2093</v>
          </cell>
        </row>
        <row r="17">
          <cell r="B17" t="str">
            <v>PH2094</v>
          </cell>
        </row>
        <row r="18">
          <cell r="B18" t="str">
            <v>PH2095</v>
          </cell>
        </row>
        <row r="19">
          <cell r="B19" t="str">
            <v>PH2096</v>
          </cell>
        </row>
        <row r="20">
          <cell r="B20" t="str">
            <v>PH2097</v>
          </cell>
        </row>
        <row r="21">
          <cell r="B21" t="str">
            <v>HF-RIF</v>
          </cell>
        </row>
        <row r="22">
          <cell r="B22" t="str">
            <v>PH3018</v>
          </cell>
        </row>
        <row r="23">
          <cell r="B23" t="str">
            <v>PH3070</v>
          </cell>
        </row>
        <row r="24">
          <cell r="B24" t="str">
            <v>PH3071</v>
          </cell>
        </row>
        <row r="25">
          <cell r="B25" t="str">
            <v>PH3079</v>
          </cell>
        </row>
        <row r="26">
          <cell r="B26" t="str">
            <v>PH3082</v>
          </cell>
        </row>
        <row r="27">
          <cell r="B27" t="str">
            <v>PH3501</v>
          </cell>
        </row>
        <row r="28">
          <cell r="B28" t="str">
            <v>PH3502</v>
          </cell>
        </row>
        <row r="29">
          <cell r="B29" t="str">
            <v>PH3503</v>
          </cell>
        </row>
        <row r="30">
          <cell r="B30" t="str">
            <v>PH3504</v>
          </cell>
        </row>
        <row r="31">
          <cell r="B31" t="str">
            <v>PH3505</v>
          </cell>
        </row>
        <row r="32">
          <cell r="B32" t="str">
            <v>PH3517</v>
          </cell>
        </row>
        <row r="33">
          <cell r="B33" t="str">
            <v>PH3518</v>
          </cell>
        </row>
        <row r="34">
          <cell r="B34" t="str">
            <v>PH3519</v>
          </cell>
        </row>
        <row r="35">
          <cell r="B35" t="str">
            <v>PH3525</v>
          </cell>
        </row>
        <row r="36">
          <cell r="B36" t="str">
            <v>PH3526</v>
          </cell>
        </row>
        <row r="37">
          <cell r="B37" t="str">
            <v>PH3527</v>
          </cell>
        </row>
        <row r="38">
          <cell r="B38" t="str">
            <v>PH3528</v>
          </cell>
        </row>
        <row r="39">
          <cell r="B39" t="str">
            <v>PH3535</v>
          </cell>
        </row>
        <row r="40">
          <cell r="B40" t="str">
            <v>PH3536</v>
          </cell>
        </row>
        <row r="41">
          <cell r="B41" t="str">
            <v>PH3539</v>
          </cell>
        </row>
        <row r="42">
          <cell r="B42" t="str">
            <v>PH3540</v>
          </cell>
        </row>
        <row r="43">
          <cell r="B43" t="str">
            <v>PH3543</v>
          </cell>
        </row>
        <row r="44">
          <cell r="B44" t="str">
            <v>PH3550</v>
          </cell>
        </row>
        <row r="45">
          <cell r="B45" t="str">
            <v>PH3552</v>
          </cell>
        </row>
        <row r="46">
          <cell r="B46" t="str">
            <v>PH3553</v>
          </cell>
        </row>
        <row r="47">
          <cell r="B47" t="str">
            <v>PH3571</v>
          </cell>
        </row>
        <row r="48">
          <cell r="B48" t="str">
            <v>PH3573</v>
          </cell>
        </row>
        <row r="49">
          <cell r="B49" t="str">
            <v>PH3576</v>
          </cell>
        </row>
        <row r="50">
          <cell r="B50" t="str">
            <v>PH3621</v>
          </cell>
        </row>
        <row r="51">
          <cell r="B51" t="str">
            <v>PH3624</v>
          </cell>
        </row>
        <row r="52">
          <cell r="B52" t="str">
            <v>PH3625</v>
          </cell>
        </row>
        <row r="53">
          <cell r="B53" t="str">
            <v>PH3626</v>
          </cell>
        </row>
        <row r="54">
          <cell r="B54" t="str">
            <v>PH3642</v>
          </cell>
        </row>
        <row r="55">
          <cell r="B55" t="str">
            <v>HF-CH</v>
          </cell>
        </row>
        <row r="56">
          <cell r="B56" t="str">
            <v>PH3022</v>
          </cell>
        </row>
        <row r="57">
          <cell r="B57" t="str">
            <v>PH3024</v>
          </cell>
        </row>
        <row r="58">
          <cell r="B58" t="str">
            <v>PH3030</v>
          </cell>
        </row>
        <row r="59">
          <cell r="B59" t="str">
            <v>PH3031</v>
          </cell>
        </row>
        <row r="60">
          <cell r="B60" t="str">
            <v>PH3038</v>
          </cell>
        </row>
        <row r="61">
          <cell r="B61" t="str">
            <v>PH3039</v>
          </cell>
        </row>
        <row r="62">
          <cell r="B62" t="str">
            <v>PH3043</v>
          </cell>
        </row>
        <row r="63">
          <cell r="B63" t="str">
            <v>PH3089</v>
          </cell>
        </row>
        <row r="64">
          <cell r="B64" t="str">
            <v>PH3101</v>
          </cell>
        </row>
        <row r="65">
          <cell r="B65" t="str">
            <v>PH3500</v>
          </cell>
        </row>
        <row r="66">
          <cell r="B66" t="str">
            <v>PH3523</v>
          </cell>
        </row>
        <row r="67">
          <cell r="B67" t="str">
            <v>PH3537</v>
          </cell>
        </row>
        <row r="68">
          <cell r="B68" t="str">
            <v>PH3538</v>
          </cell>
        </row>
        <row r="69">
          <cell r="B69" t="str">
            <v>PH3541</v>
          </cell>
        </row>
        <row r="70">
          <cell r="B70" t="str">
            <v>PH3554</v>
          </cell>
        </row>
        <row r="71">
          <cell r="B71" t="str">
            <v>PH3555</v>
          </cell>
        </row>
        <row r="72">
          <cell r="B72" t="str">
            <v>PH3557</v>
          </cell>
        </row>
        <row r="73">
          <cell r="B73" t="str">
            <v>PH3568</v>
          </cell>
        </row>
        <row r="74">
          <cell r="B74" t="str">
            <v>PH3570</v>
          </cell>
        </row>
        <row r="75">
          <cell r="B75" t="str">
            <v>PH3617</v>
          </cell>
        </row>
        <row r="76">
          <cell r="B76" t="str">
            <v>PH3623</v>
          </cell>
        </row>
        <row r="77">
          <cell r="B77" t="str">
            <v>PH3627</v>
          </cell>
        </row>
        <row r="78">
          <cell r="B78" t="str">
            <v>PH3628</v>
          </cell>
        </row>
        <row r="79">
          <cell r="B79" t="str">
            <v>PH3629</v>
          </cell>
        </row>
        <row r="80">
          <cell r="B80" t="str">
            <v>PH3630</v>
          </cell>
        </row>
        <row r="81">
          <cell r="B81" t="str">
            <v>PH3631</v>
          </cell>
        </row>
        <row r="82">
          <cell r="B82" t="str">
            <v>PH3632</v>
          </cell>
        </row>
        <row r="83">
          <cell r="B83" t="str">
            <v>PH3643</v>
          </cell>
        </row>
        <row r="84">
          <cell r="B84" t="str">
            <v>PH3711</v>
          </cell>
        </row>
        <row r="85">
          <cell r="B85" t="str">
            <v>CD</v>
          </cell>
        </row>
        <row r="86">
          <cell r="B86" t="str">
            <v>PH4010</v>
          </cell>
        </row>
        <row r="87">
          <cell r="B87" t="str">
            <v>PH4011</v>
          </cell>
        </row>
        <row r="88">
          <cell r="B88" t="str">
            <v>PH4021</v>
          </cell>
        </row>
        <row r="89">
          <cell r="B89" t="str">
            <v>PH4031</v>
          </cell>
        </row>
        <row r="90">
          <cell r="B90" t="str">
            <v>PH4032</v>
          </cell>
        </row>
        <row r="91">
          <cell r="B91" t="str">
            <v>PH4041</v>
          </cell>
        </row>
        <row r="92">
          <cell r="B92" t="str">
            <v>PH4042</v>
          </cell>
        </row>
        <row r="93">
          <cell r="B93" t="str">
            <v>PH4043</v>
          </cell>
        </row>
        <row r="94">
          <cell r="B94" t="str">
            <v>PH4051</v>
          </cell>
        </row>
        <row r="95">
          <cell r="B95" t="str">
            <v>PH4052</v>
          </cell>
        </row>
        <row r="96">
          <cell r="B96" t="str">
            <v>PH4053</v>
          </cell>
        </row>
        <row r="97">
          <cell r="B97" t="str">
            <v>PH4054</v>
          </cell>
        </row>
        <row r="98">
          <cell r="B98" t="str">
            <v>PH4061</v>
          </cell>
        </row>
        <row r="99">
          <cell r="B99" t="str">
            <v>PH4062</v>
          </cell>
        </row>
        <row r="100">
          <cell r="B100" t="str">
            <v>PH4065</v>
          </cell>
        </row>
        <row r="101">
          <cell r="B101" t="str">
            <v>PH4071</v>
          </cell>
        </row>
        <row r="102">
          <cell r="B102" t="str">
            <v>PH4081</v>
          </cell>
        </row>
        <row r="103">
          <cell r="B103" t="str">
            <v>PH4083</v>
          </cell>
        </row>
        <row r="104">
          <cell r="B104" t="str">
            <v>PH4091</v>
          </cell>
        </row>
        <row r="105">
          <cell r="B105" t="str">
            <v>PH4092</v>
          </cell>
        </row>
        <row r="106">
          <cell r="B106" t="str">
            <v>PH4094</v>
          </cell>
        </row>
        <row r="107">
          <cell r="B107" t="str">
            <v>PH4110</v>
          </cell>
        </row>
        <row r="108">
          <cell r="B108" t="str">
            <v>PH4113</v>
          </cell>
        </row>
        <row r="109">
          <cell r="B109" t="str">
            <v>PH4116</v>
          </cell>
        </row>
        <row r="110">
          <cell r="B110" t="str">
            <v>PH4120</v>
          </cell>
        </row>
        <row r="111">
          <cell r="B111" t="str">
            <v>PH4121</v>
          </cell>
        </row>
        <row r="112">
          <cell r="B112" t="str">
            <v>HE</v>
          </cell>
        </row>
        <row r="113">
          <cell r="B113" t="str">
            <v>PH5010</v>
          </cell>
        </row>
        <row r="114">
          <cell r="B114" t="str">
            <v>PH5011</v>
          </cell>
        </row>
        <row r="115">
          <cell r="B115" t="str">
            <v>PH5025</v>
          </cell>
        </row>
        <row r="116">
          <cell r="B116" t="str">
            <v>PH5028</v>
          </cell>
        </row>
        <row r="117">
          <cell r="B117" t="str">
            <v>PH5029</v>
          </cell>
        </row>
        <row r="118">
          <cell r="B118" t="str">
            <v>PH5030</v>
          </cell>
        </row>
        <row r="119">
          <cell r="B119" t="str">
            <v>PH5031</v>
          </cell>
        </row>
        <row r="120">
          <cell r="B120" t="str">
            <v>PH5032</v>
          </cell>
        </row>
        <row r="121">
          <cell r="B121" t="str">
            <v>PH5033</v>
          </cell>
        </row>
        <row r="122">
          <cell r="B122" t="str">
            <v>PH5034</v>
          </cell>
        </row>
        <row r="123">
          <cell r="B123" t="str">
            <v>PH5035</v>
          </cell>
        </row>
        <row r="124">
          <cell r="B124" t="str">
            <v>PH5036</v>
          </cell>
        </row>
        <row r="125">
          <cell r="B125" t="str">
            <v>PH5037</v>
          </cell>
        </row>
        <row r="126">
          <cell r="B126" t="str">
            <v>PH5038</v>
          </cell>
        </row>
        <row r="127">
          <cell r="B127" t="str">
            <v>PH5039</v>
          </cell>
        </row>
        <row r="128">
          <cell r="B128" t="str">
            <v>PH5041</v>
          </cell>
        </row>
        <row r="129">
          <cell r="B129" t="str">
            <v>PH5102</v>
          </cell>
        </row>
        <row r="130">
          <cell r="B130" t="str">
            <v>PH5103</v>
          </cell>
        </row>
        <row r="131">
          <cell r="B131" t="str">
            <v>PH5104</v>
          </cell>
        </row>
        <row r="132">
          <cell r="B132" t="str">
            <v>PH5105</v>
          </cell>
        </row>
        <row r="133">
          <cell r="B133" t="str">
            <v>PH5106</v>
          </cell>
        </row>
        <row r="134">
          <cell r="B134" t="str">
            <v>PH5107</v>
          </cell>
        </row>
        <row r="135">
          <cell r="B135" t="str">
            <v>PH5108</v>
          </cell>
        </row>
        <row r="136">
          <cell r="B136" t="str">
            <v>PH5109</v>
          </cell>
        </row>
        <row r="137">
          <cell r="B137" t="str">
            <v>PH5110</v>
          </cell>
        </row>
        <row r="138">
          <cell r="B138" t="str">
            <v>PH5111</v>
          </cell>
        </row>
        <row r="139">
          <cell r="B139" t="str">
            <v>PH5112</v>
          </cell>
        </row>
        <row r="140">
          <cell r="B140" t="str">
            <v>PH5113</v>
          </cell>
        </row>
        <row r="141">
          <cell r="B141" t="str">
            <v>PH5117</v>
          </cell>
        </row>
        <row r="142">
          <cell r="B142" t="str">
            <v>PH5118</v>
          </cell>
        </row>
        <row r="143">
          <cell r="B143" t="str">
            <v>PH5119</v>
          </cell>
        </row>
        <row r="144">
          <cell r="B144" t="str">
            <v>HL-CDP</v>
          </cell>
        </row>
        <row r="145">
          <cell r="B145" t="str">
            <v>PH3010</v>
          </cell>
        </row>
        <row r="146">
          <cell r="B146" t="str">
            <v>PH3011</v>
          </cell>
        </row>
        <row r="147">
          <cell r="B147" t="str">
            <v>PH3019</v>
          </cell>
        </row>
        <row r="148">
          <cell r="B148" t="str">
            <v>PH3021</v>
          </cell>
        </row>
        <row r="149">
          <cell r="B149" t="str">
            <v>PH3023</v>
          </cell>
        </row>
        <row r="150">
          <cell r="B150" t="str">
            <v>PH3040</v>
          </cell>
        </row>
        <row r="151">
          <cell r="B151" t="str">
            <v>PH3041</v>
          </cell>
        </row>
        <row r="152">
          <cell r="B152" t="str">
            <v>PH3510</v>
          </cell>
        </row>
        <row r="153">
          <cell r="B153" t="str">
            <v>PH3511</v>
          </cell>
        </row>
        <row r="154">
          <cell r="B154" t="str">
            <v>PH3512</v>
          </cell>
        </row>
        <row r="155">
          <cell r="B155" t="str">
            <v>PH3513</v>
          </cell>
        </row>
        <row r="156">
          <cell r="B156" t="str">
            <v>PH3516</v>
          </cell>
        </row>
        <row r="157">
          <cell r="B157" t="str">
            <v>PH3533</v>
          </cell>
        </row>
        <row r="158">
          <cell r="B158" t="str">
            <v>PH3545</v>
          </cell>
        </row>
        <row r="159">
          <cell r="B159" t="str">
            <v>PH3546</v>
          </cell>
        </row>
        <row r="160">
          <cell r="B160" t="str">
            <v>PH3560</v>
          </cell>
        </row>
        <row r="161">
          <cell r="B161" t="str">
            <v>PH3564</v>
          </cell>
        </row>
        <row r="162">
          <cell r="B162" t="str">
            <v>PH3565</v>
          </cell>
        </row>
        <row r="163">
          <cell r="B163" t="str">
            <v>PH3569</v>
          </cell>
        </row>
        <row r="164">
          <cell r="B164" t="str">
            <v>PH3615</v>
          </cell>
        </row>
        <row r="165">
          <cell r="B165" t="str">
            <v>PH3616</v>
          </cell>
        </row>
        <row r="166">
          <cell r="B166" t="str">
            <v>PH3618</v>
          </cell>
        </row>
        <row r="167">
          <cell r="B167" t="str">
            <v>PH3637</v>
          </cell>
        </row>
        <row r="168">
          <cell r="B168" t="str">
            <v>PH3638</v>
          </cell>
        </row>
        <row r="169">
          <cell r="B169" t="str">
            <v>PH3639</v>
          </cell>
        </row>
        <row r="170">
          <cell r="B170" t="str">
            <v>PH3640</v>
          </cell>
        </row>
        <row r="171">
          <cell r="B171" t="str">
            <v>HL-HC</v>
          </cell>
        </row>
        <row r="172">
          <cell r="B172" t="str">
            <v>PH3050</v>
          </cell>
        </row>
        <row r="173">
          <cell r="B173" t="str">
            <v>PH3051</v>
          </cell>
        </row>
        <row r="174">
          <cell r="B174" t="str">
            <v>PH3062</v>
          </cell>
        </row>
        <row r="175">
          <cell r="B175" t="str">
            <v>PH3084</v>
          </cell>
        </row>
        <row r="176">
          <cell r="B176" t="str">
            <v>PH3092</v>
          </cell>
        </row>
        <row r="177">
          <cell r="B177" t="str">
            <v>PH3093</v>
          </cell>
        </row>
        <row r="178">
          <cell r="B178" t="str">
            <v>PH3515</v>
          </cell>
        </row>
        <row r="179">
          <cell r="B179" t="str">
            <v>PH3520</v>
          </cell>
        </row>
        <row r="180">
          <cell r="B180" t="str">
            <v>PH3521</v>
          </cell>
        </row>
        <row r="181">
          <cell r="B181" t="str">
            <v>PH3524</v>
          </cell>
        </row>
        <row r="182">
          <cell r="B182" t="str">
            <v>PH3549</v>
          </cell>
        </row>
        <row r="183">
          <cell r="B183" t="str">
            <v>PH3614</v>
          </cell>
        </row>
        <row r="184">
          <cell r="B184" t="str">
            <v>DE</v>
          </cell>
        </row>
        <row r="185">
          <cell r="B185" t="str">
            <v>PH3035</v>
          </cell>
        </row>
        <row r="186">
          <cell r="B186" t="str">
            <v>PH3056</v>
          </cell>
        </row>
        <row r="187">
          <cell r="B187" t="str">
            <v>PH3057</v>
          </cell>
        </row>
        <row r="188">
          <cell r="B188" t="str">
            <v>PH3061</v>
          </cell>
        </row>
        <row r="189">
          <cell r="B189" t="str">
            <v>PH3600</v>
          </cell>
        </row>
        <row r="190">
          <cell r="B190" t="str">
            <v>PH3601</v>
          </cell>
        </row>
        <row r="191">
          <cell r="B191" t="str">
            <v>PH3700</v>
          </cell>
        </row>
        <row r="192">
          <cell r="B192" t="str">
            <v>F&amp;A</v>
          </cell>
        </row>
        <row r="193">
          <cell r="B193" t="str">
            <v>PH0000</v>
          </cell>
        </row>
        <row r="194">
          <cell r="B194" t="str">
            <v>PH1000</v>
          </cell>
        </row>
        <row r="195">
          <cell r="B195" t="str">
            <v>PH1000</v>
          </cell>
        </row>
        <row r="196">
          <cell r="B196" t="str">
            <v>PH1031</v>
          </cell>
        </row>
        <row r="197">
          <cell r="B197" t="str">
            <v>PH1041</v>
          </cell>
        </row>
        <row r="198">
          <cell r="B198" t="str">
            <v>PH1051</v>
          </cell>
        </row>
        <row r="199">
          <cell r="B199" t="str">
            <v>PH1061</v>
          </cell>
        </row>
        <row r="200">
          <cell r="B200" t="str">
            <v>PH1062</v>
          </cell>
        </row>
        <row r="201">
          <cell r="B201" t="str">
            <v>PH1064</v>
          </cell>
        </row>
        <row r="202">
          <cell r="B202" t="str">
            <v>PH1065</v>
          </cell>
        </row>
        <row r="203">
          <cell r="B203" t="str">
            <v>PH1067</v>
          </cell>
        </row>
        <row r="204">
          <cell r="B204" t="str">
            <v>PH1071</v>
          </cell>
        </row>
        <row r="205">
          <cell r="B205" t="str">
            <v>PH1072</v>
          </cell>
        </row>
        <row r="206">
          <cell r="B206" t="str">
            <v>PH1074</v>
          </cell>
        </row>
        <row r="207">
          <cell r="B207" t="str">
            <v>PH1076</v>
          </cell>
        </row>
        <row r="208">
          <cell r="B208" t="str">
            <v>PH1077</v>
          </cell>
        </row>
        <row r="209">
          <cell r="B209" t="str">
            <v>PH1078</v>
          </cell>
        </row>
      </sheetData>
      <sheetData sheetId="7"/>
      <sheetData sheetId="8"/>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ntents"/>
      <sheetName val="Books"/>
      <sheetName val="Table"/>
      <sheetName val="Upload Sum"/>
      <sheetName val="Variance"/>
      <sheetName val="Explanation"/>
      <sheetName val="For Submission 1 col remove 0"/>
      <sheetName val="For Submission 1 column"/>
      <sheetName val="Upload"/>
      <sheetName val="Hist"/>
      <sheetName val="Changes"/>
      <sheetName val="PH100"/>
      <sheetName val="PH1011"/>
      <sheetName val="PH1021"/>
      <sheetName val="PH1088"/>
      <sheetName val="PH1089"/>
      <sheetName val="PH1090"/>
      <sheetName val="PH1091"/>
      <sheetName val="PH1092"/>
    </sheetNames>
    <sheetDataSet>
      <sheetData sheetId="0" refreshError="1"/>
      <sheetData sheetId="1" refreshError="1"/>
      <sheetData sheetId="2" refreshError="1"/>
      <sheetData sheetId="3">
        <row r="23">
          <cell r="A23" t="str">
            <v>Cost Centre</v>
          </cell>
          <cell r="B23" t="str">
            <v>Portfolio</v>
          </cell>
          <cell r="C23" t="str">
            <v>Cost Centre Description</v>
          </cell>
          <cell r="D23" t="str">
            <v>Cost Centre Type</v>
          </cell>
          <cell r="E23" t="str">
            <v>Budget Assistant</v>
          </cell>
          <cell r="F23" t="str">
            <v>Telephone</v>
          </cell>
          <cell r="G23" t="str">
            <v>Program Manager</v>
          </cell>
          <cell r="H23" t="str">
            <v>Status</v>
          </cell>
          <cell r="I23" t="str">
            <v>Funding Source</v>
          </cell>
          <cell r="J23" t="str">
            <v>Portfolio</v>
          </cell>
          <cell r="K23" t="str">
            <v>CC Group</v>
          </cell>
        </row>
        <row r="24">
          <cell r="A24" t="str">
            <v>CFL002</v>
          </cell>
          <cell r="B24" t="str">
            <v xml:space="preserve">CAPITAL </v>
          </cell>
          <cell r="C24" t="str">
            <v>2007 VEHICLE/EQUIPMENT PURCHASES - HEALTH</v>
          </cell>
          <cell r="D24" t="str">
            <v>Corporate Account</v>
          </cell>
          <cell r="E24" t="str">
            <v>Kathy Duong</v>
          </cell>
          <cell r="F24" t="str">
            <v>338-8115</v>
          </cell>
          <cell r="G24" t="str">
            <v>Riyaz Kachra/Maureen Drayton</v>
          </cell>
          <cell r="H24" t="str">
            <v>InActive</v>
          </cell>
          <cell r="I24" t="str">
            <v/>
          </cell>
          <cell r="J24">
            <v>0</v>
          </cell>
        </row>
        <row r="25">
          <cell r="A25" t="str">
            <v>CPH000-4</v>
          </cell>
          <cell r="B25" t="str">
            <v xml:space="preserve">CAPITAL </v>
          </cell>
          <cell r="C25" t="str">
            <v>2001 VEHICLE/EQUIPMENT PURCHASES - HEALTH</v>
          </cell>
          <cell r="D25" t="str">
            <v>Corporate Account</v>
          </cell>
          <cell r="E25" t="str">
            <v>Kathy Duong</v>
          </cell>
          <cell r="F25" t="str">
            <v>338-8115</v>
          </cell>
          <cell r="G25" t="str">
            <v>Riyaz Kachra/Eddy Gasparotto</v>
          </cell>
          <cell r="H25" t="str">
            <v>InActive</v>
          </cell>
          <cell r="I25" t="str">
            <v/>
          </cell>
          <cell r="J25">
            <v>0</v>
          </cell>
        </row>
        <row r="26">
          <cell r="A26" t="str">
            <v>CPH001-01</v>
          </cell>
          <cell r="B26" t="str">
            <v xml:space="preserve">CAPITAL </v>
          </cell>
          <cell r="C26" t="str">
            <v>COMMUNITY NURSING CUSTOMER MGMT. SYSTEM</v>
          </cell>
          <cell r="D26" t="str">
            <v>Corporate Account</v>
          </cell>
          <cell r="E26" t="str">
            <v>Kathy Duong</v>
          </cell>
          <cell r="F26" t="str">
            <v>338-8115</v>
          </cell>
          <cell r="G26" t="str">
            <v>Peter Oliver</v>
          </cell>
          <cell r="H26" t="str">
            <v>InActive</v>
          </cell>
          <cell r="I26" t="str">
            <v/>
          </cell>
          <cell r="J26">
            <v>0</v>
          </cell>
        </row>
        <row r="27">
          <cell r="A27" t="str">
            <v>CPH001-02</v>
          </cell>
          <cell r="B27" t="str">
            <v xml:space="preserve">CAPITAL </v>
          </cell>
          <cell r="C27" t="str">
            <v>TORONTO HEALTHY ENVIR. INFOR. SYS. PHASE 3</v>
          </cell>
          <cell r="D27" t="str">
            <v>Corporate Account</v>
          </cell>
          <cell r="E27" t="str">
            <v>Kathy Duong</v>
          </cell>
          <cell r="F27" t="str">
            <v>338-8115</v>
          </cell>
          <cell r="G27" t="str">
            <v>Peter Oliver</v>
          </cell>
          <cell r="H27" t="str">
            <v>InActive</v>
          </cell>
          <cell r="I27" t="str">
            <v/>
          </cell>
          <cell r="J27">
            <v>0</v>
          </cell>
        </row>
        <row r="28">
          <cell r="A28" t="str">
            <v>CPH001-03</v>
          </cell>
          <cell r="B28" t="str">
            <v xml:space="preserve">CAPITAL </v>
          </cell>
          <cell r="C28" t="str">
            <v>COMMUNICABLE DISEASE CONTROL INFO SYS.</v>
          </cell>
          <cell r="D28" t="str">
            <v>Corporate Account</v>
          </cell>
          <cell r="E28" t="str">
            <v>Kathy Duong</v>
          </cell>
          <cell r="F28" t="str">
            <v>338-8115</v>
          </cell>
          <cell r="G28" t="str">
            <v>Peter Oliver</v>
          </cell>
          <cell r="H28" t="str">
            <v>InActive</v>
          </cell>
          <cell r="I28" t="str">
            <v/>
          </cell>
          <cell r="J28">
            <v>0</v>
          </cell>
        </row>
        <row r="29">
          <cell r="A29" t="str">
            <v>CPH001-04</v>
          </cell>
          <cell r="B29" t="str">
            <v xml:space="preserve">CAPITAL </v>
          </cell>
          <cell r="C29" t="str">
            <v>ANIMAL SERVICES ON-LINE LICENCE SYSTEM</v>
          </cell>
          <cell r="D29" t="str">
            <v>Corporate Account</v>
          </cell>
          <cell r="E29" t="str">
            <v>Kathy Duong</v>
          </cell>
          <cell r="F29" t="str">
            <v>338-8115</v>
          </cell>
          <cell r="G29" t="str">
            <v>Peter Oliver/George Pelekis</v>
          </cell>
          <cell r="H29" t="str">
            <v>InActive</v>
          </cell>
          <cell r="I29" t="str">
            <v/>
          </cell>
          <cell r="J29">
            <v>0</v>
          </cell>
        </row>
        <row r="30">
          <cell r="A30" t="str">
            <v>CPH001-05</v>
          </cell>
          <cell r="B30" t="str">
            <v xml:space="preserve">CAPITAL </v>
          </cell>
          <cell r="C30" t="str">
            <v>PHIPA SYSTEM COMPLIANCE</v>
          </cell>
          <cell r="D30" t="str">
            <v>Non-payroll Only</v>
          </cell>
          <cell r="E30" t="str">
            <v>Kathy Duong</v>
          </cell>
          <cell r="F30" t="str">
            <v>338-8115</v>
          </cell>
          <cell r="G30" t="str">
            <v>Peter Oliver//Phil Cole</v>
          </cell>
          <cell r="H30" t="str">
            <v>Active</v>
          </cell>
          <cell r="I30" t="str">
            <v/>
          </cell>
          <cell r="J30">
            <v>0</v>
          </cell>
        </row>
        <row r="31">
          <cell r="A31" t="str">
            <v>CPH001-06</v>
          </cell>
          <cell r="B31" t="str">
            <v xml:space="preserve">CAPITAL </v>
          </cell>
          <cell r="C31" t="str">
            <v>DENTAL STRATEGY AND IMPLEMENTATION</v>
          </cell>
          <cell r="D31" t="str">
            <v>Non-payroll Only</v>
          </cell>
          <cell r="E31" t="str">
            <v>Kathy Duong</v>
          </cell>
          <cell r="F31" t="str">
            <v>338-8115</v>
          </cell>
          <cell r="G31" t="str">
            <v>Peter Oliver/Lynn Lefevre</v>
          </cell>
          <cell r="H31" t="str">
            <v>Active</v>
          </cell>
          <cell r="I31" t="str">
            <v/>
          </cell>
          <cell r="J31">
            <v>0</v>
          </cell>
        </row>
        <row r="32">
          <cell r="A32" t="str">
            <v>CPH001-07</v>
          </cell>
          <cell r="B32" t="str">
            <v xml:space="preserve">CAPITAL </v>
          </cell>
          <cell r="C32" t="str">
            <v>PH SURVEILLANCE AND MGMT SYSTEM</v>
          </cell>
          <cell r="D32" t="str">
            <v>Non-payroll Only</v>
          </cell>
          <cell r="E32" t="str">
            <v>Kathy Duong</v>
          </cell>
          <cell r="F32" t="str">
            <v>338-8115</v>
          </cell>
          <cell r="G32" t="str">
            <v>Peter Oliver/Eva Eisler/Faron Kolbe</v>
          </cell>
          <cell r="H32" t="str">
            <v>Active</v>
          </cell>
          <cell r="I32" t="str">
            <v/>
          </cell>
          <cell r="J32">
            <v>0</v>
          </cell>
        </row>
        <row r="33">
          <cell r="A33" t="str">
            <v>CPH001-08</v>
          </cell>
          <cell r="B33" t="str">
            <v xml:space="preserve">CAPITAL </v>
          </cell>
          <cell r="C33" t="str">
            <v>HF/HL MANDATORY MGMT REPORTING</v>
          </cell>
          <cell r="D33" t="str">
            <v>Non-payroll Only</v>
          </cell>
          <cell r="E33" t="str">
            <v>Kathy Duong</v>
          </cell>
          <cell r="F33" t="str">
            <v>338-8115</v>
          </cell>
          <cell r="G33" t="str">
            <v>Peter Oliver/Ness Lee</v>
          </cell>
          <cell r="H33" t="str">
            <v>Active</v>
          </cell>
          <cell r="I33" t="str">
            <v/>
          </cell>
          <cell r="J33">
            <v>0</v>
          </cell>
        </row>
        <row r="34">
          <cell r="A34" t="str">
            <v>CPH001-09</v>
          </cell>
          <cell r="B34" t="str">
            <v xml:space="preserve">CAPITAL </v>
          </cell>
          <cell r="C34" t="str">
            <v>HEALTHY ENVIRONMENT INSPECTION SYSTEM</v>
          </cell>
          <cell r="D34" t="str">
            <v>Non-payroll Only</v>
          </cell>
          <cell r="E34" t="str">
            <v>Kathy Duong</v>
          </cell>
          <cell r="F34" t="str">
            <v>338-8115</v>
          </cell>
          <cell r="G34" t="str">
            <v>Peter Oliver/Mary Field</v>
          </cell>
          <cell r="H34" t="str">
            <v>Active</v>
          </cell>
          <cell r="I34" t="str">
            <v/>
          </cell>
          <cell r="J34">
            <v>0</v>
          </cell>
        </row>
        <row r="35">
          <cell r="A35" t="str">
            <v>CPH001-10</v>
          </cell>
          <cell r="B35" t="str">
            <v xml:space="preserve">CAPITAL </v>
          </cell>
          <cell r="C35" t="str">
            <v>HEALTH E-SERVICES</v>
          </cell>
          <cell r="D35" t="str">
            <v>Non-payroll Only</v>
          </cell>
          <cell r="E35" t="str">
            <v>Kathy Duong</v>
          </cell>
          <cell r="F35" t="str">
            <v>338-8115</v>
          </cell>
          <cell r="G35" t="str">
            <v>Peter Oliver/George Pelekis</v>
          </cell>
          <cell r="H35" t="str">
            <v>Active</v>
          </cell>
          <cell r="I35" t="str">
            <v/>
          </cell>
          <cell r="J35">
            <v>0</v>
          </cell>
        </row>
        <row r="36">
          <cell r="A36" t="str">
            <v>CPH001-11</v>
          </cell>
          <cell r="B36" t="str">
            <v xml:space="preserve">CAPITAL </v>
          </cell>
          <cell r="C36" t="str">
            <v>HEALTHY ENVIRONMENT (HE) REPORTING</v>
          </cell>
          <cell r="D36" t="str">
            <v>Non-payroll Only</v>
          </cell>
          <cell r="E36" t="str">
            <v>Kathy Duong</v>
          </cell>
          <cell r="F36" t="str">
            <v>338-8115</v>
          </cell>
          <cell r="G36" t="str">
            <v>Peter Oliver/Khalid Shakoor</v>
          </cell>
          <cell r="H36" t="str">
            <v>Active</v>
          </cell>
          <cell r="I36" t="str">
            <v/>
          </cell>
          <cell r="J36">
            <v>0</v>
          </cell>
        </row>
        <row r="37">
          <cell r="A37" t="str">
            <v>CPH001-12</v>
          </cell>
          <cell r="B37" t="str">
            <v xml:space="preserve">CAPITAL </v>
          </cell>
          <cell r="C37" t="str">
            <v>ENVIRONMENT REPORTING DISCLOSURE &amp; INNOVATIO</v>
          </cell>
          <cell r="D37" t="str">
            <v>Non-payroll Only</v>
          </cell>
          <cell r="E37" t="str">
            <v>Kathy Duong</v>
          </cell>
          <cell r="F37" t="str">
            <v>338-8115</v>
          </cell>
          <cell r="G37" t="str">
            <v>Peter Oliver/Eva Eisler</v>
          </cell>
          <cell r="H37" t="str">
            <v>Active</v>
          </cell>
          <cell r="I37" t="str">
            <v/>
          </cell>
          <cell r="J37">
            <v>0</v>
          </cell>
        </row>
        <row r="38">
          <cell r="A38" t="str">
            <v>CPH001-13</v>
          </cell>
          <cell r="B38" t="str">
            <v xml:space="preserve">CAPITAL </v>
          </cell>
          <cell r="C38" t="str">
            <v>HEALTH EMERGENCY INFORMATION SYSTEM</v>
          </cell>
          <cell r="D38" t="str">
            <v>Non-payroll Only</v>
          </cell>
          <cell r="E38" t="str">
            <v>Kathy Duong</v>
          </cell>
          <cell r="F38" t="str">
            <v>338-8115</v>
          </cell>
          <cell r="G38" t="str">
            <v>Peter Oliver/George Pelekis</v>
          </cell>
          <cell r="H38" t="str">
            <v>Active</v>
          </cell>
          <cell r="I38" t="str">
            <v/>
          </cell>
          <cell r="J38">
            <v>0</v>
          </cell>
        </row>
        <row r="39">
          <cell r="A39" t="str">
            <v>CPH001-14</v>
          </cell>
          <cell r="B39" t="str">
            <v xml:space="preserve">CAPITAL </v>
          </cell>
          <cell r="C39" t="str">
            <v>HF/HL SYSTEMS INTEGRATION</v>
          </cell>
          <cell r="D39" t="str">
            <v>Non-payroll Only</v>
          </cell>
          <cell r="E39" t="str">
            <v>Kathy Duong</v>
          </cell>
          <cell r="F39" t="str">
            <v>338-8115</v>
          </cell>
          <cell r="G39" t="str">
            <v>Peter Oliver/G. Best/J. Liebert</v>
          </cell>
          <cell r="H39" t="str">
            <v>Active</v>
          </cell>
          <cell r="I39" t="str">
            <v/>
          </cell>
          <cell r="J39">
            <v>0</v>
          </cell>
        </row>
        <row r="40">
          <cell r="A40" t="str">
            <v>CPH001-15</v>
          </cell>
          <cell r="B40" t="str">
            <v xml:space="preserve">CAPITAL </v>
          </cell>
          <cell r="C40" t="str">
            <v>Web Rebrand</v>
          </cell>
          <cell r="D40" t="str">
            <v>Non-payroll Only</v>
          </cell>
          <cell r="E40" t="str">
            <v>Kathy Duong</v>
          </cell>
          <cell r="F40" t="str">
            <v>338-8115</v>
          </cell>
          <cell r="G40" t="str">
            <v>Peter Oliver/Reema Tarzi</v>
          </cell>
          <cell r="H40" t="str">
            <v>Active</v>
          </cell>
          <cell r="I40" t="str">
            <v/>
          </cell>
          <cell r="J40">
            <v>0</v>
          </cell>
        </row>
        <row r="41">
          <cell r="A41" t="str">
            <v>CPH002-01</v>
          </cell>
          <cell r="B41" t="str">
            <v xml:space="preserve">CAPITAL </v>
          </cell>
          <cell r="C41" t="str">
            <v>SOUTH REGIONAL ANIMAL CENTRE</v>
          </cell>
          <cell r="D41" t="str">
            <v>Corporate Account</v>
          </cell>
          <cell r="E41" t="str">
            <v>Kathy Duong</v>
          </cell>
          <cell r="F41" t="str">
            <v>338-8115</v>
          </cell>
          <cell r="G41" t="str">
            <v>Eletta Purdy</v>
          </cell>
          <cell r="H41" t="str">
            <v>InActive</v>
          </cell>
          <cell r="I41" t="str">
            <v/>
          </cell>
          <cell r="J41">
            <v>0</v>
          </cell>
        </row>
        <row r="42">
          <cell r="A42" t="str">
            <v>CPH003-01</v>
          </cell>
          <cell r="B42" t="str">
            <v xml:space="preserve">CAPITAL </v>
          </cell>
          <cell r="C42" t="str">
            <v>2003 EMERGENCY CAPITAL REPAIRS</v>
          </cell>
          <cell r="D42" t="str">
            <v>Corporate Account</v>
          </cell>
          <cell r="E42" t="str">
            <v>Kathy Duong</v>
          </cell>
          <cell r="F42" t="str">
            <v>338-8115</v>
          </cell>
          <cell r="G42" t="str">
            <v>Verna Cooke</v>
          </cell>
          <cell r="H42" t="str">
            <v>InActive</v>
          </cell>
          <cell r="I42" t="str">
            <v/>
          </cell>
          <cell r="J42">
            <v>0</v>
          </cell>
        </row>
        <row r="43">
          <cell r="A43" t="str">
            <v>CPH003-02</v>
          </cell>
          <cell r="B43" t="str">
            <v xml:space="preserve">CAPITAL </v>
          </cell>
          <cell r="C43" t="str">
            <v>2003 HEALTH &amp; SAFETY</v>
          </cell>
          <cell r="D43" t="str">
            <v>Corporate Account</v>
          </cell>
          <cell r="E43" t="str">
            <v>Kathy Duong</v>
          </cell>
          <cell r="F43" t="str">
            <v>338-8115</v>
          </cell>
          <cell r="G43" t="str">
            <v>Verna Cooke</v>
          </cell>
          <cell r="H43" t="str">
            <v>InActive</v>
          </cell>
          <cell r="I43" t="str">
            <v/>
          </cell>
          <cell r="J43">
            <v>0</v>
          </cell>
        </row>
        <row r="44">
          <cell r="A44" t="str">
            <v>CPH003-03</v>
          </cell>
          <cell r="B44" t="str">
            <v xml:space="preserve">CAPITAL </v>
          </cell>
          <cell r="C44" t="str">
            <v>2003 MECHANICAL &amp; ELECTRICAL</v>
          </cell>
          <cell r="D44" t="str">
            <v>Corporate Account</v>
          </cell>
          <cell r="E44" t="str">
            <v>Kathy Duong</v>
          </cell>
          <cell r="F44" t="str">
            <v>338-8115</v>
          </cell>
          <cell r="G44" t="str">
            <v>Verna Cooke</v>
          </cell>
          <cell r="H44" t="str">
            <v>InActive</v>
          </cell>
          <cell r="I44" t="str">
            <v/>
          </cell>
          <cell r="J44">
            <v>0</v>
          </cell>
        </row>
        <row r="45">
          <cell r="A45" t="str">
            <v>CPH003-04</v>
          </cell>
          <cell r="B45" t="str">
            <v xml:space="preserve">CAPITAL </v>
          </cell>
          <cell r="C45" t="str">
            <v>2003 BUILDING ENVELOPE</v>
          </cell>
          <cell r="D45" t="str">
            <v>Corporate Account</v>
          </cell>
          <cell r="E45" t="str">
            <v>Kathy Duong</v>
          </cell>
          <cell r="F45" t="str">
            <v>338-8115</v>
          </cell>
          <cell r="G45" t="str">
            <v>Verna Cooke</v>
          </cell>
          <cell r="H45" t="str">
            <v>InActive</v>
          </cell>
          <cell r="I45" t="str">
            <v/>
          </cell>
          <cell r="J45">
            <v>0</v>
          </cell>
        </row>
        <row r="46">
          <cell r="A46" t="str">
            <v>CPH003-4</v>
          </cell>
          <cell r="B46" t="str">
            <v xml:space="preserve">CAPITAL </v>
          </cell>
          <cell r="C46" t="str">
            <v>BUILDING ENVELOPE</v>
          </cell>
          <cell r="D46" t="str">
            <v>Corporate Account</v>
          </cell>
          <cell r="E46" t="str">
            <v>Kathy Duong</v>
          </cell>
          <cell r="F46" t="str">
            <v>338-8115</v>
          </cell>
          <cell r="G46" t="str">
            <v>Verna Cooke</v>
          </cell>
          <cell r="H46" t="str">
            <v>InActive</v>
          </cell>
          <cell r="I46" t="str">
            <v/>
          </cell>
          <cell r="J46">
            <v>0</v>
          </cell>
        </row>
        <row r="47">
          <cell r="A47" t="str">
            <v>CPH004-01</v>
          </cell>
          <cell r="B47" t="str">
            <v xml:space="preserve">CAPITAL </v>
          </cell>
          <cell r="C47" t="str">
            <v>2004 EMERGENCY CAPITAL REPAIRS</v>
          </cell>
          <cell r="D47" t="str">
            <v>Corporate Account</v>
          </cell>
          <cell r="E47" t="str">
            <v>Kathy Duong</v>
          </cell>
          <cell r="F47" t="str">
            <v>338-8115</v>
          </cell>
          <cell r="G47" t="str">
            <v>Verna Cooke</v>
          </cell>
          <cell r="H47" t="str">
            <v>InActive</v>
          </cell>
          <cell r="I47" t="str">
            <v/>
          </cell>
          <cell r="J47">
            <v>0</v>
          </cell>
        </row>
        <row r="48">
          <cell r="A48" t="str">
            <v>CPH004-02</v>
          </cell>
          <cell r="B48" t="str">
            <v xml:space="preserve">CAPITAL </v>
          </cell>
          <cell r="C48" t="str">
            <v>2004 MECHANICAL AND ELECTRICAL</v>
          </cell>
          <cell r="D48" t="str">
            <v>Corporate Account</v>
          </cell>
          <cell r="E48" t="str">
            <v>Kathy Duong</v>
          </cell>
          <cell r="F48" t="str">
            <v>338-8115</v>
          </cell>
          <cell r="G48" t="str">
            <v>Verna Cooke</v>
          </cell>
          <cell r="H48" t="str">
            <v>InActive</v>
          </cell>
          <cell r="I48" t="str">
            <v/>
          </cell>
          <cell r="J48">
            <v>0</v>
          </cell>
        </row>
        <row r="49">
          <cell r="A49" t="str">
            <v>CPH004-03</v>
          </cell>
          <cell r="B49" t="str">
            <v xml:space="preserve">CAPITAL </v>
          </cell>
          <cell r="C49" t="str">
            <v>2004 BUILDING ENVELOPE</v>
          </cell>
          <cell r="D49" t="str">
            <v>Corporate Account</v>
          </cell>
          <cell r="E49" t="str">
            <v>Kathy Duong</v>
          </cell>
          <cell r="F49" t="str">
            <v>338-8115</v>
          </cell>
          <cell r="G49" t="str">
            <v>Verna Cooke</v>
          </cell>
          <cell r="H49" t="str">
            <v>InActive</v>
          </cell>
          <cell r="I49" t="str">
            <v/>
          </cell>
          <cell r="J49">
            <v>0</v>
          </cell>
        </row>
        <row r="50">
          <cell r="A50" t="str">
            <v>CPH006-01</v>
          </cell>
          <cell r="B50" t="str">
            <v xml:space="preserve">CAPITAL </v>
          </cell>
          <cell r="C50" t="str">
            <v>NORTH YORK DENTAL CLINIC</v>
          </cell>
          <cell r="D50" t="str">
            <v>Corporate Account</v>
          </cell>
          <cell r="E50" t="str">
            <v>Kathy Duong</v>
          </cell>
          <cell r="F50" t="str">
            <v>338-8115</v>
          </cell>
          <cell r="G50" t="str">
            <v>Joel Rosenbloom/Teresa Defina</v>
          </cell>
          <cell r="H50" t="str">
            <v>InActive</v>
          </cell>
          <cell r="I50" t="str">
            <v/>
          </cell>
          <cell r="J50">
            <v>0</v>
          </cell>
        </row>
        <row r="51">
          <cell r="A51" t="str">
            <v>CPH900-0</v>
          </cell>
          <cell r="B51" t="str">
            <v xml:space="preserve">CAPITAL </v>
          </cell>
          <cell r="C51" t="str">
            <v>VEHICLE/EQUIPMENT PURCHASES - HEALTH</v>
          </cell>
          <cell r="D51" t="str">
            <v>Corporate Account</v>
          </cell>
          <cell r="E51" t="str">
            <v>Kathy Duong</v>
          </cell>
          <cell r="F51" t="str">
            <v>338-8115</v>
          </cell>
          <cell r="G51" t="str">
            <v>Riyaz Kachra/Eddy Gasparotto</v>
          </cell>
          <cell r="H51" t="str">
            <v>InActive</v>
          </cell>
          <cell r="I51" t="str">
            <v/>
          </cell>
          <cell r="J51">
            <v>0</v>
          </cell>
        </row>
        <row r="52">
          <cell r="A52" t="str">
            <v>CPH901-1</v>
          </cell>
          <cell r="B52" t="str">
            <v xml:space="preserve">CAPITAL </v>
          </cell>
          <cell r="C52" t="str">
            <v>HEALTH - ANIMAL SERVICES REDESIGN</v>
          </cell>
          <cell r="D52" t="str">
            <v>Corporate Account</v>
          </cell>
          <cell r="E52" t="str">
            <v>Kathy Duong</v>
          </cell>
          <cell r="F52" t="str">
            <v>338-8115</v>
          </cell>
          <cell r="G52" t="str">
            <v>Eletta Purdy</v>
          </cell>
          <cell r="H52" t="str">
            <v>InActive</v>
          </cell>
          <cell r="I52" t="str">
            <v/>
          </cell>
          <cell r="J52">
            <v>0</v>
          </cell>
        </row>
        <row r="53">
          <cell r="A53" t="str">
            <v>CPH902-1</v>
          </cell>
          <cell r="B53" t="str">
            <v xml:space="preserve">CAPITAL </v>
          </cell>
          <cell r="C53" t="str">
            <v>HEALTH INTAKE SYSTEM COORDINATION</v>
          </cell>
          <cell r="D53" t="str">
            <v>Corporate Account</v>
          </cell>
          <cell r="E53" t="str">
            <v>Kathy Duong</v>
          </cell>
          <cell r="F53" t="str">
            <v>338-8115</v>
          </cell>
          <cell r="G53" t="str">
            <v>Therese Damaso/Peter Oliver</v>
          </cell>
          <cell r="H53" t="str">
            <v>InActive</v>
          </cell>
          <cell r="I53" t="str">
            <v/>
          </cell>
          <cell r="J53">
            <v>0</v>
          </cell>
        </row>
        <row r="54">
          <cell r="A54" t="str">
            <v>CPH903-1</v>
          </cell>
          <cell r="B54" t="str">
            <v xml:space="preserve">CAPITAL </v>
          </cell>
          <cell r="C54" t="str">
            <v>HEALTH - VACCINE PREVENTABLE DISEASE REDESIGN</v>
          </cell>
          <cell r="D54" t="str">
            <v>Corporate Account</v>
          </cell>
          <cell r="E54" t="str">
            <v>Kathy Duong</v>
          </cell>
          <cell r="F54" t="str">
            <v>338-8115</v>
          </cell>
          <cell r="G54" t="str">
            <v>Ameeta Mathur</v>
          </cell>
          <cell r="H54" t="str">
            <v>InActive</v>
          </cell>
          <cell r="I54" t="str">
            <v/>
          </cell>
          <cell r="J54">
            <v>0</v>
          </cell>
        </row>
        <row r="55">
          <cell r="A55" t="str">
            <v>CPH904-1</v>
          </cell>
          <cell r="B55" t="str">
            <v xml:space="preserve">CAPITAL </v>
          </cell>
          <cell r="C55" t="str">
            <v>HEALTH - RDIS DATABASE PROJECT</v>
          </cell>
          <cell r="D55" t="str">
            <v>Corporate Account</v>
          </cell>
          <cell r="E55" t="str">
            <v>Kathy Duong</v>
          </cell>
          <cell r="F55" t="str">
            <v>338-8115</v>
          </cell>
          <cell r="G55" t="str">
            <v>Peter Oliver</v>
          </cell>
          <cell r="H55" t="str">
            <v>InActive</v>
          </cell>
          <cell r="I55" t="str">
            <v/>
          </cell>
          <cell r="J55">
            <v>0</v>
          </cell>
        </row>
        <row r="56">
          <cell r="A56" t="str">
            <v>CTN100-7</v>
          </cell>
          <cell r="B56" t="str">
            <v xml:space="preserve">CAPITAL </v>
          </cell>
          <cell r="C56" t="str">
            <v>TORONTO HEALTH ENVIRONMENT INF. SYS.</v>
          </cell>
          <cell r="D56" t="str">
            <v>Corporate Account</v>
          </cell>
          <cell r="E56" t="str">
            <v>Kathy Duong</v>
          </cell>
          <cell r="F56" t="str">
            <v>338-8115</v>
          </cell>
          <cell r="G56" t="str">
            <v>Peter Oliver</v>
          </cell>
          <cell r="H56" t="str">
            <v>InActive</v>
          </cell>
          <cell r="I56" t="str">
            <v/>
          </cell>
          <cell r="J56">
            <v>0</v>
          </cell>
        </row>
        <row r="57">
          <cell r="A57" t="str">
            <v>XR4101</v>
          </cell>
          <cell r="B57" t="str">
            <v xml:space="preserve">CAPITAL </v>
          </cell>
          <cell r="C57" t="str">
            <v>ONE ON ONE MENTORING RESERVE ACCOUNT</v>
          </cell>
          <cell r="D57" t="str">
            <v>Corporate Account</v>
          </cell>
          <cell r="E57" t="str">
            <v>Kathy Duong</v>
          </cell>
          <cell r="F57" t="str">
            <v>338-8115</v>
          </cell>
          <cell r="G57" t="str">
            <v>Darlene Berry</v>
          </cell>
          <cell r="H57" t="str">
            <v>Active</v>
          </cell>
          <cell r="I57" t="str">
            <v/>
          </cell>
          <cell r="J57">
            <v>0</v>
          </cell>
        </row>
        <row r="58">
          <cell r="A58" t="str">
            <v>NP0041</v>
          </cell>
          <cell r="B58" t="str">
            <v xml:space="preserve">HEALTHY LIVING </v>
          </cell>
          <cell r="C58" t="str">
            <v>AIDS PREVENTION</v>
          </cell>
          <cell r="D58" t="str">
            <v>Corporate Account</v>
          </cell>
          <cell r="E58" t="str">
            <v>Rod Sarria</v>
          </cell>
          <cell r="F58" t="str">
            <v>338-0761</v>
          </cell>
          <cell r="G58" t="str">
            <v>Barbara Macpherson</v>
          </cell>
          <cell r="H58" t="str">
            <v>Active</v>
          </cell>
          <cell r="I58" t="str">
            <v/>
          </cell>
          <cell r="J58">
            <v>0</v>
          </cell>
        </row>
        <row r="59">
          <cell r="A59" t="str">
            <v>NP0042</v>
          </cell>
          <cell r="B59" t="str">
            <v xml:space="preserve">HEALTHY LIVING </v>
          </cell>
          <cell r="C59" t="str">
            <v>DRUG ABUSE PREVENTION GRANTS</v>
          </cell>
          <cell r="D59" t="str">
            <v>Corporate Account</v>
          </cell>
          <cell r="E59" t="str">
            <v>Rod Sarria</v>
          </cell>
          <cell r="F59" t="str">
            <v>338-0761</v>
          </cell>
          <cell r="G59" t="str">
            <v>Barbara Macpherson</v>
          </cell>
          <cell r="H59" t="str">
            <v>Active</v>
          </cell>
          <cell r="I59" t="str">
            <v/>
          </cell>
          <cell r="J59">
            <v>0</v>
          </cell>
        </row>
        <row r="60">
          <cell r="A60" t="str">
            <v>NP0043</v>
          </cell>
          <cell r="B60" t="str">
            <v xml:space="preserve">HEALTHY LIVING </v>
          </cell>
          <cell r="C60" t="str">
            <v>SCHOOL FOOD NUTRITION PROGRAM</v>
          </cell>
          <cell r="D60" t="str">
            <v>Corporate Account</v>
          </cell>
          <cell r="E60" t="str">
            <v>Rod Sarria</v>
          </cell>
          <cell r="F60" t="str">
            <v>338-0761</v>
          </cell>
          <cell r="G60" t="str">
            <v>Judi Wilkie</v>
          </cell>
          <cell r="H60" t="str">
            <v>Active</v>
          </cell>
          <cell r="I60" t="str">
            <v/>
          </cell>
          <cell r="J60">
            <v>0</v>
          </cell>
        </row>
        <row r="61">
          <cell r="A61" t="str">
            <v>NPSPH0</v>
          </cell>
          <cell r="B61" t="str">
            <v xml:space="preserve">COMMUNICABLE DISEASES </v>
          </cell>
          <cell r="C61" t="str">
            <v>SAR-PUBLIC HEALTH</v>
          </cell>
          <cell r="D61" t="str">
            <v>Corporate Account</v>
          </cell>
          <cell r="E61" t="str">
            <v>Janice Poon</v>
          </cell>
          <cell r="F61" t="str">
            <v>338-8114</v>
          </cell>
          <cell r="G61" t="str">
            <v>Dr. Barbara Yaffe</v>
          </cell>
          <cell r="H61" t="str">
            <v>InActive</v>
          </cell>
          <cell r="I61" t="str">
            <v/>
          </cell>
          <cell r="J61">
            <v>0</v>
          </cell>
        </row>
        <row r="62">
          <cell r="A62" t="str">
            <v>NPSPH1</v>
          </cell>
          <cell r="B62" t="str">
            <v xml:space="preserve">COMMUNICABLE DISEASES </v>
          </cell>
          <cell r="C62" t="str">
            <v>PUBLIC HEALT - SARS RECOVERY</v>
          </cell>
          <cell r="D62" t="str">
            <v>Corporate Account</v>
          </cell>
          <cell r="E62" t="str">
            <v>Janice Poon</v>
          </cell>
          <cell r="F62" t="str">
            <v>338-8114</v>
          </cell>
          <cell r="G62" t="str">
            <v>Marg Mulholland/Geri Nephew</v>
          </cell>
          <cell r="H62" t="str">
            <v>InActive</v>
          </cell>
          <cell r="I62" t="str">
            <v/>
          </cell>
          <cell r="J62">
            <v>0</v>
          </cell>
        </row>
        <row r="63">
          <cell r="A63" t="str">
            <v>NPSPH2</v>
          </cell>
          <cell r="B63" t="str">
            <v xml:space="preserve">COMMUNICABLE DISEASES </v>
          </cell>
          <cell r="C63" t="str">
            <v>PUBLIC HEALTH - SARS HOUSEHOLD TRANSMISSION</v>
          </cell>
          <cell r="D63" t="str">
            <v>Corporate Account</v>
          </cell>
          <cell r="E63" t="str">
            <v>Janice Poon</v>
          </cell>
          <cell r="F63" t="str">
            <v>338-8114</v>
          </cell>
          <cell r="G63" t="str">
            <v>Marg Mulholland/Geri Nephew</v>
          </cell>
          <cell r="H63" t="str">
            <v>InActive</v>
          </cell>
          <cell r="I63" t="str">
            <v/>
          </cell>
          <cell r="J63">
            <v>0</v>
          </cell>
        </row>
        <row r="64">
          <cell r="A64" t="str">
            <v>NPSPH3</v>
          </cell>
          <cell r="B64" t="str">
            <v xml:space="preserve">COMMUNICABLE DISEASES </v>
          </cell>
          <cell r="C64" t="str">
            <v>CNS-PH-SARS QUARANTINE STUDY</v>
          </cell>
          <cell r="D64" t="str">
            <v>Corporate Account</v>
          </cell>
          <cell r="E64" t="str">
            <v>Janice Poon</v>
          </cell>
          <cell r="F64" t="str">
            <v>338-8114</v>
          </cell>
          <cell r="G64" t="str">
            <v>Elizabeth Rae/Verna Cooke</v>
          </cell>
          <cell r="H64" t="str">
            <v>InActive</v>
          </cell>
          <cell r="I64" t="str">
            <v/>
          </cell>
          <cell r="J64">
            <v>0</v>
          </cell>
        </row>
        <row r="65">
          <cell r="A65" t="str">
            <v>PH0000</v>
          </cell>
          <cell r="B65" t="str">
            <v xml:space="preserve">FINANCE AND ADMINISTRATION </v>
          </cell>
          <cell r="C65" t="str">
            <v>** INACTIVE **</v>
          </cell>
          <cell r="D65" t="str">
            <v>Corporate Account</v>
          </cell>
          <cell r="E65" t="str">
            <v>Connie Morra</v>
          </cell>
          <cell r="F65" t="str">
            <v>338-8116</v>
          </cell>
          <cell r="G65">
            <v>0</v>
          </cell>
          <cell r="H65" t="str">
            <v>InActive</v>
          </cell>
          <cell r="I65" t="str">
            <v>PH-SG-800</v>
          </cell>
          <cell r="J65" t="str">
            <v>PH800</v>
          </cell>
          <cell r="K65" t="str">
            <v>PH800-10</v>
          </cell>
        </row>
        <row r="66">
          <cell r="A66" t="str">
            <v>PH1000</v>
          </cell>
          <cell r="B66" t="str">
            <v xml:space="preserve">FINANCE AND ADMINISTRATION </v>
          </cell>
          <cell r="C66" t="str">
            <v>FINANCE &amp; ADMINISTRATION - HOLDING UNIT</v>
          </cell>
          <cell r="D66" t="str">
            <v>Corporate Account</v>
          </cell>
          <cell r="E66" t="str">
            <v>Connie Morra</v>
          </cell>
          <cell r="F66" t="str">
            <v>338-8116</v>
          </cell>
          <cell r="G66" t="str">
            <v>Riyaz Kachra</v>
          </cell>
          <cell r="H66" t="str">
            <v>Active</v>
          </cell>
          <cell r="I66" t="str">
            <v>PH-SG-800</v>
          </cell>
          <cell r="J66" t="str">
            <v>PH800</v>
          </cell>
          <cell r="K66" t="str">
            <v>PH800-10</v>
          </cell>
        </row>
        <row r="67">
          <cell r="A67" t="str">
            <v>PH1011</v>
          </cell>
          <cell r="B67" t="str">
            <v xml:space="preserve">OFFICE OF THE MOH </v>
          </cell>
          <cell r="C67" t="str">
            <v>BOARD OF HEALTH</v>
          </cell>
          <cell r="D67" t="str">
            <v>Payroll and Non-payroll</v>
          </cell>
          <cell r="E67" t="str">
            <v>Connie Morra</v>
          </cell>
          <cell r="F67" t="str">
            <v>338-8116</v>
          </cell>
          <cell r="G67" t="str">
            <v>Phil Jackson</v>
          </cell>
          <cell r="H67" t="str">
            <v>Active</v>
          </cell>
          <cell r="I67" t="str">
            <v>PH-SG-100</v>
          </cell>
          <cell r="J67" t="str">
            <v>PH100</v>
          </cell>
          <cell r="K67" t="str">
            <v>PH100-10</v>
          </cell>
        </row>
        <row r="68">
          <cell r="A68" t="str">
            <v>PH1021</v>
          </cell>
          <cell r="B68" t="str">
            <v xml:space="preserve">OFFICE OF THE MOH </v>
          </cell>
          <cell r="C68" t="str">
            <v>OFFICE OF THE MOH</v>
          </cell>
          <cell r="D68" t="str">
            <v>Payroll and Non-payroll</v>
          </cell>
          <cell r="E68" t="str">
            <v>Connie Morra</v>
          </cell>
          <cell r="F68" t="str">
            <v>338-8116</v>
          </cell>
          <cell r="G68" t="str">
            <v>Dr. David McKeown</v>
          </cell>
          <cell r="H68" t="str">
            <v>Active</v>
          </cell>
          <cell r="I68" t="str">
            <v>PH-SG-100</v>
          </cell>
          <cell r="J68" t="str">
            <v>PH100</v>
          </cell>
          <cell r="K68" t="str">
            <v>PH100-10</v>
          </cell>
        </row>
        <row r="69">
          <cell r="A69" t="str">
            <v>PH1022</v>
          </cell>
          <cell r="B69" t="str">
            <v xml:space="preserve">PERFORMANCE &amp; STANDARDS </v>
          </cell>
          <cell r="C69" t="str">
            <v>EMERGENCY PLANNING &amp; PREPAREDNESS</v>
          </cell>
          <cell r="D69" t="str">
            <v>Payroll and Non-payroll</v>
          </cell>
          <cell r="E69" t="str">
            <v>Ed Grassetti</v>
          </cell>
          <cell r="F69" t="str">
            <v>338-8109</v>
          </cell>
          <cell r="G69" t="str">
            <v>Karen Beckermann</v>
          </cell>
          <cell r="H69" t="str">
            <v>Active</v>
          </cell>
          <cell r="I69" t="str">
            <v>PH-SG-900</v>
          </cell>
          <cell r="J69" t="str">
            <v>PH900</v>
          </cell>
          <cell r="K69" t="str">
            <v>PH900-10</v>
          </cell>
        </row>
        <row r="70">
          <cell r="A70" t="str">
            <v>PH1023</v>
          </cell>
          <cell r="B70" t="str">
            <v xml:space="preserve">HEALTHY PUBLIC POLICY </v>
          </cell>
          <cell r="C70" t="str">
            <v>EMERGENCY PREPAREDNESS</v>
          </cell>
          <cell r="D70" t="str">
            <v>Payroll and Non-payroll</v>
          </cell>
          <cell r="E70" t="str">
            <v>Ed Grassetti</v>
          </cell>
          <cell r="F70" t="str">
            <v>338-8109</v>
          </cell>
          <cell r="G70" t="str">
            <v>Marco Vittiglio</v>
          </cell>
          <cell r="H70" t="str">
            <v>InActive</v>
          </cell>
          <cell r="I70" t="str">
            <v>PH-SG-200</v>
          </cell>
          <cell r="J70" t="str">
            <v>PH200</v>
          </cell>
          <cell r="K70">
            <v>0</v>
          </cell>
        </row>
        <row r="71">
          <cell r="A71" t="str">
            <v>PH1031</v>
          </cell>
          <cell r="B71" t="str">
            <v xml:space="preserve">FINANCE AND ADMINISTRATION </v>
          </cell>
          <cell r="C71" t="str">
            <v>DIRECTOR'S OFFICE</v>
          </cell>
          <cell r="D71" t="str">
            <v>Payroll and Non-payroll</v>
          </cell>
          <cell r="E71" t="str">
            <v>Connie Morra</v>
          </cell>
          <cell r="F71" t="str">
            <v>338-8116</v>
          </cell>
          <cell r="G71" t="str">
            <v>Shirley MacPherson</v>
          </cell>
          <cell r="H71" t="str">
            <v>Active</v>
          </cell>
          <cell r="I71" t="str">
            <v>PH-SG-800</v>
          </cell>
          <cell r="J71" t="str">
            <v>PH800</v>
          </cell>
          <cell r="K71" t="str">
            <v>PH800-10</v>
          </cell>
        </row>
        <row r="72">
          <cell r="A72" t="str">
            <v>PH1041</v>
          </cell>
          <cell r="B72" t="str">
            <v xml:space="preserve">FINANCE AND ADMINISTRATION </v>
          </cell>
          <cell r="C72" t="str">
            <v>FINANCE</v>
          </cell>
          <cell r="D72" t="str">
            <v>Payroll and Non-payroll</v>
          </cell>
          <cell r="E72" t="str">
            <v>Connie Morra</v>
          </cell>
          <cell r="F72" t="str">
            <v>338-8116</v>
          </cell>
          <cell r="G72" t="str">
            <v>Riyaz Kachra</v>
          </cell>
          <cell r="H72" t="str">
            <v>Active</v>
          </cell>
          <cell r="I72" t="str">
            <v>PH-SG-800</v>
          </cell>
          <cell r="J72" t="str">
            <v>PH800</v>
          </cell>
          <cell r="K72" t="str">
            <v>PH800-50</v>
          </cell>
        </row>
        <row r="73">
          <cell r="A73" t="str">
            <v>PH1051</v>
          </cell>
          <cell r="B73" t="str">
            <v xml:space="preserve">FINANCE AND ADMINISTRATION </v>
          </cell>
          <cell r="C73" t="str">
            <v>INFORMATION TECHNOLOGY</v>
          </cell>
          <cell r="D73" t="str">
            <v>Payroll and Non-payroll</v>
          </cell>
          <cell r="E73" t="str">
            <v>Connie Morra</v>
          </cell>
          <cell r="F73" t="str">
            <v>338-8116</v>
          </cell>
          <cell r="G73" t="str">
            <v>Peter Oliver/M. Langford</v>
          </cell>
          <cell r="H73" t="str">
            <v>Active</v>
          </cell>
          <cell r="I73" t="str">
            <v>PH-SG-800</v>
          </cell>
          <cell r="J73" t="str">
            <v>PH800</v>
          </cell>
          <cell r="K73" t="str">
            <v>PH800-40</v>
          </cell>
        </row>
        <row r="74">
          <cell r="A74" t="str">
            <v>PH1061</v>
          </cell>
          <cell r="B74" t="str">
            <v xml:space="preserve">FINANCE AND ADMINISTRATION </v>
          </cell>
          <cell r="C74" t="str">
            <v>OFFICE SERVICES - EAST</v>
          </cell>
          <cell r="D74" t="str">
            <v>Payroll and Non-payroll</v>
          </cell>
          <cell r="E74" t="str">
            <v>Connie Morra</v>
          </cell>
          <cell r="F74" t="str">
            <v>338-8116</v>
          </cell>
          <cell r="G74" t="str">
            <v>Walker Young/M. J. Campbell</v>
          </cell>
          <cell r="H74" t="str">
            <v>Active</v>
          </cell>
          <cell r="I74" t="str">
            <v>PH-SG-800</v>
          </cell>
          <cell r="J74" t="str">
            <v>PH800</v>
          </cell>
          <cell r="K74" t="str">
            <v>PH800-30</v>
          </cell>
        </row>
        <row r="75">
          <cell r="A75" t="str">
            <v>PH1062</v>
          </cell>
          <cell r="B75" t="str">
            <v xml:space="preserve">FINANCE AND ADMINISTRATION </v>
          </cell>
          <cell r="C75" t="str">
            <v>OFFICE SERVICES - NORTH</v>
          </cell>
          <cell r="D75" t="str">
            <v>Payroll and Non-payroll</v>
          </cell>
          <cell r="E75" t="str">
            <v>Connie Morra</v>
          </cell>
          <cell r="F75" t="str">
            <v>338-8116</v>
          </cell>
          <cell r="G75" t="str">
            <v>Walker Young/Pauline Meredith</v>
          </cell>
          <cell r="H75" t="str">
            <v>Active</v>
          </cell>
          <cell r="I75" t="str">
            <v>PH-SG-800</v>
          </cell>
          <cell r="J75" t="str">
            <v>PH800</v>
          </cell>
          <cell r="K75" t="str">
            <v>PH800-30</v>
          </cell>
        </row>
        <row r="76">
          <cell r="A76" t="str">
            <v>PH1063</v>
          </cell>
          <cell r="B76" t="str">
            <v xml:space="preserve">FINANCE AND ADMINISTRATION </v>
          </cell>
          <cell r="C76" t="str">
            <v>** INACTIVE ** (former OFFICE SERVICES - SOUTH)</v>
          </cell>
          <cell r="D76" t="str">
            <v>Payroll and Non-payroll</v>
          </cell>
          <cell r="E76" t="str">
            <v>Connie Morra</v>
          </cell>
          <cell r="F76" t="str">
            <v>338-8116</v>
          </cell>
          <cell r="G76" t="str">
            <v>E.Gasparatto</v>
          </cell>
          <cell r="H76" t="str">
            <v>InActive</v>
          </cell>
          <cell r="I76" t="str">
            <v>PH-SG-800</v>
          </cell>
          <cell r="J76" t="str">
            <v>PH800</v>
          </cell>
          <cell r="K76">
            <v>0</v>
          </cell>
        </row>
        <row r="77">
          <cell r="A77" t="str">
            <v>PH1064</v>
          </cell>
          <cell r="B77" t="str">
            <v xml:space="preserve">FINANCE AND ADMINISTRATION </v>
          </cell>
          <cell r="C77" t="str">
            <v>OFFICE SERVICES - WEST</v>
          </cell>
          <cell r="D77" t="str">
            <v>Payroll and Non-payroll</v>
          </cell>
          <cell r="E77" t="str">
            <v>Connie Morra</v>
          </cell>
          <cell r="F77" t="str">
            <v>338-8116</v>
          </cell>
          <cell r="G77" t="str">
            <v>Walker Young/M. Drayton</v>
          </cell>
          <cell r="H77" t="str">
            <v>Active</v>
          </cell>
          <cell r="I77" t="str">
            <v>PH-SG-800</v>
          </cell>
          <cell r="J77" t="str">
            <v>PH800</v>
          </cell>
          <cell r="K77" t="str">
            <v>PH800-30</v>
          </cell>
        </row>
        <row r="78">
          <cell r="A78" t="str">
            <v>PH1065</v>
          </cell>
          <cell r="B78" t="str">
            <v xml:space="preserve">FINANCE AND ADMINISTRATION </v>
          </cell>
          <cell r="C78" t="str">
            <v>FINANCE &amp; ADMINISTRATION - CORPORATE CHARGES</v>
          </cell>
          <cell r="D78" t="str">
            <v>Corporate Account</v>
          </cell>
          <cell r="E78" t="str">
            <v>Connie Morra</v>
          </cell>
          <cell r="F78" t="str">
            <v>338-8116</v>
          </cell>
          <cell r="G78" t="str">
            <v>Riyaz Kachra</v>
          </cell>
          <cell r="H78" t="str">
            <v>Active</v>
          </cell>
          <cell r="I78" t="str">
            <v>PH-SG-800</v>
          </cell>
          <cell r="J78" t="str">
            <v>PH800</v>
          </cell>
          <cell r="K78" t="str">
            <v>PH800-10</v>
          </cell>
        </row>
        <row r="79">
          <cell r="A79" t="str">
            <v>PH1066</v>
          </cell>
          <cell r="B79" t="str">
            <v xml:space="preserve">FINANCE AND ADMINISTRATION </v>
          </cell>
          <cell r="C79" t="str">
            <v>OFFICE SERVICE - SOUTH/WEST</v>
          </cell>
          <cell r="D79" t="str">
            <v>Payroll and Non-payroll</v>
          </cell>
          <cell r="E79" t="str">
            <v>Connie Morra</v>
          </cell>
          <cell r="F79" t="str">
            <v>338-8116</v>
          </cell>
          <cell r="G79" t="str">
            <v>Therese Damaso</v>
          </cell>
          <cell r="H79" t="str">
            <v>InActive</v>
          </cell>
          <cell r="I79" t="str">
            <v>PH-SG-800</v>
          </cell>
          <cell r="J79" t="str">
            <v>PH800</v>
          </cell>
          <cell r="K79">
            <v>0</v>
          </cell>
        </row>
        <row r="80">
          <cell r="A80" t="str">
            <v>PH1067</v>
          </cell>
          <cell r="B80" t="str">
            <v xml:space="preserve">FINANCE AND ADMINISTRATION </v>
          </cell>
          <cell r="C80" t="str">
            <v>OFFICE SERVICES MAIN OFFICE</v>
          </cell>
          <cell r="D80" t="str">
            <v>Payroll and Non-payroll</v>
          </cell>
          <cell r="E80" t="str">
            <v>Connie Morra</v>
          </cell>
          <cell r="F80" t="str">
            <v>338-8116</v>
          </cell>
          <cell r="G80" t="str">
            <v>Walker Young/Virginia Lemos</v>
          </cell>
          <cell r="H80" t="str">
            <v>Active</v>
          </cell>
          <cell r="I80" t="str">
            <v>PH-SG-800</v>
          </cell>
          <cell r="J80" t="str">
            <v>PH800</v>
          </cell>
          <cell r="K80" t="str">
            <v>PH800-30</v>
          </cell>
        </row>
        <row r="81">
          <cell r="A81" t="str">
            <v>PH1068</v>
          </cell>
          <cell r="B81" t="str">
            <v xml:space="preserve">FINANCE AND ADMINISTRATION </v>
          </cell>
          <cell r="C81" t="str">
            <v>OFFICE SERVICE - SOUTH/EAST</v>
          </cell>
          <cell r="D81" t="str">
            <v>Payroll and Non-payroll</v>
          </cell>
          <cell r="E81" t="str">
            <v>Connie Morra</v>
          </cell>
          <cell r="F81" t="str">
            <v>338-8116</v>
          </cell>
          <cell r="G81" t="str">
            <v>Therese Damaso</v>
          </cell>
          <cell r="H81" t="str">
            <v>InActive</v>
          </cell>
          <cell r="I81" t="str">
            <v>PH-SG-800</v>
          </cell>
          <cell r="J81" t="str">
            <v>PH800</v>
          </cell>
          <cell r="K81">
            <v>0</v>
          </cell>
        </row>
        <row r="82">
          <cell r="A82" t="str">
            <v>PH1070</v>
          </cell>
          <cell r="B82" t="str">
            <v xml:space="preserve">FINANCE AND ADMINISTRATION </v>
          </cell>
          <cell r="C82" t="str">
            <v>CO-ORDINATED ACCESS</v>
          </cell>
          <cell r="D82" t="str">
            <v>Payroll Only</v>
          </cell>
          <cell r="E82" t="str">
            <v>Connie Morra</v>
          </cell>
          <cell r="F82" t="str">
            <v>338-8116</v>
          </cell>
          <cell r="G82" t="str">
            <v>Therese Damaso</v>
          </cell>
          <cell r="H82" t="str">
            <v>InActive</v>
          </cell>
          <cell r="I82" t="str">
            <v>PH-OG-800</v>
          </cell>
          <cell r="J82" t="str">
            <v>PH800</v>
          </cell>
          <cell r="K82" t="str">
            <v>PH800-10</v>
          </cell>
        </row>
        <row r="83">
          <cell r="A83" t="str">
            <v>PH1071</v>
          </cell>
          <cell r="B83" t="str">
            <v xml:space="preserve">FINANCE AND ADMINISTRATION </v>
          </cell>
          <cell r="C83" t="str">
            <v>TORONTO HEALTH CONNECTION - CONTACT CENTRE</v>
          </cell>
          <cell r="D83" t="str">
            <v>Payroll and Non-payroll</v>
          </cell>
          <cell r="E83" t="str">
            <v>Connie Morra</v>
          </cell>
          <cell r="F83" t="str">
            <v>338-8116</v>
          </cell>
          <cell r="G83" t="str">
            <v>Tracy Dal Bianco/Nasheba Amukun</v>
          </cell>
          <cell r="H83" t="str">
            <v>Active</v>
          </cell>
          <cell r="I83" t="str">
            <v>PH-SG-800</v>
          </cell>
          <cell r="J83" t="str">
            <v>PH800</v>
          </cell>
          <cell r="K83" t="str">
            <v>PH800-20</v>
          </cell>
        </row>
        <row r="84">
          <cell r="A84" t="str">
            <v>PH1072</v>
          </cell>
          <cell r="B84" t="str">
            <v xml:space="preserve">FINANCE AND ADMINISTRATION </v>
          </cell>
          <cell r="C84" t="str">
            <v>OFFICE SERVICES - S/W</v>
          </cell>
          <cell r="D84" t="str">
            <v>Payroll and Non-payroll</v>
          </cell>
          <cell r="E84" t="str">
            <v>Connie Morra</v>
          </cell>
          <cell r="F84" t="str">
            <v>338-8116</v>
          </cell>
          <cell r="G84" t="str">
            <v>Therese Damaso</v>
          </cell>
          <cell r="H84" t="str">
            <v>InActive</v>
          </cell>
          <cell r="I84" t="str">
            <v>PH-SG-800</v>
          </cell>
          <cell r="J84" t="str">
            <v>PH800</v>
          </cell>
          <cell r="K84">
            <v>0</v>
          </cell>
        </row>
        <row r="85">
          <cell r="A85" t="str">
            <v>PH1073</v>
          </cell>
          <cell r="B85" t="str">
            <v>OMOH - HOLDING ACCOUNT</v>
          </cell>
          <cell r="C85" t="str">
            <v>OMOH - HOLDING ACCOUNT</v>
          </cell>
          <cell r="D85" t="str">
            <v>Payroll and Non-payroll</v>
          </cell>
          <cell r="E85" t="str">
            <v>Connie Morra</v>
          </cell>
          <cell r="F85" t="str">
            <v>338-8116</v>
          </cell>
          <cell r="G85" t="str">
            <v>Riyaz Kachra</v>
          </cell>
          <cell r="H85" t="str">
            <v>InActive</v>
          </cell>
          <cell r="I85" t="str">
            <v>PH-SG-100</v>
          </cell>
          <cell r="J85" t="str">
            <v>PH100</v>
          </cell>
          <cell r="K85" t="str">
            <v>PH100-10</v>
          </cell>
        </row>
        <row r="86">
          <cell r="A86" t="str">
            <v>PH1074</v>
          </cell>
          <cell r="B86" t="str">
            <v xml:space="preserve">FINANCE AND ADMINISTRATION </v>
          </cell>
          <cell r="C86" t="str">
            <v>SUPPORT SERVICES SOUTH CENTRAL</v>
          </cell>
          <cell r="D86" t="str">
            <v>Payroll and Non-payroll</v>
          </cell>
          <cell r="E86" t="str">
            <v>Connie Morra</v>
          </cell>
          <cell r="F86" t="str">
            <v>338-8116</v>
          </cell>
          <cell r="G86" t="str">
            <v>Maureen Drayton</v>
          </cell>
          <cell r="H86" t="str">
            <v>InActive</v>
          </cell>
          <cell r="I86" t="str">
            <v>PH-SG-800</v>
          </cell>
          <cell r="J86" t="str">
            <v>PH800</v>
          </cell>
          <cell r="K86">
            <v>0</v>
          </cell>
        </row>
        <row r="87">
          <cell r="A87" t="str">
            <v>PH1075</v>
          </cell>
          <cell r="B87" t="str">
            <v xml:space="preserve">FINANCE AND ADMINISTRATION </v>
          </cell>
          <cell r="C87" t="str">
            <v>PHIPA SYSTEM COMPLIANCE</v>
          </cell>
          <cell r="D87" t="str">
            <v>Payroll Only</v>
          </cell>
          <cell r="E87" t="str">
            <v>Connie Morra</v>
          </cell>
          <cell r="F87" t="str">
            <v>338-8116</v>
          </cell>
          <cell r="G87" t="str">
            <v>Peter Oliver/Mike Langford/Phil Cole</v>
          </cell>
          <cell r="H87" t="str">
            <v>Active</v>
          </cell>
          <cell r="I87" t="str">
            <v>PH-OG-800</v>
          </cell>
          <cell r="J87" t="str">
            <v>PH800</v>
          </cell>
          <cell r="K87" t="str">
            <v>PH800-40</v>
          </cell>
        </row>
        <row r="88">
          <cell r="A88" t="str">
            <v>PH1076</v>
          </cell>
          <cell r="B88" t="str">
            <v xml:space="preserve">FINANCE AND ADMINISTRATION </v>
          </cell>
          <cell r="C88" t="str">
            <v>FACILITIES MANAGEMENT</v>
          </cell>
          <cell r="D88" t="str">
            <v>Payroll and Non-payroll</v>
          </cell>
          <cell r="E88" t="str">
            <v>Connie Morra</v>
          </cell>
          <cell r="F88" t="str">
            <v>338-8116</v>
          </cell>
          <cell r="G88" t="str">
            <v>Walker Young/L. Butts</v>
          </cell>
          <cell r="H88" t="str">
            <v>Active</v>
          </cell>
          <cell r="I88" t="str">
            <v>PH-SG-800</v>
          </cell>
          <cell r="J88" t="str">
            <v>PH800</v>
          </cell>
          <cell r="K88" t="str">
            <v>PH800-30</v>
          </cell>
        </row>
        <row r="89">
          <cell r="A89" t="str">
            <v>PH1077</v>
          </cell>
          <cell r="B89" t="str">
            <v xml:space="preserve">FINANCE AND ADMINISTRATION </v>
          </cell>
          <cell r="C89" t="str">
            <v xml:space="preserve">MANAGEMENT OF WEB BASED HEALTH </v>
          </cell>
          <cell r="D89" t="str">
            <v>Payroll and Non-payroll</v>
          </cell>
          <cell r="E89" t="str">
            <v>Connie Morra</v>
          </cell>
          <cell r="F89" t="str">
            <v>338-8116</v>
          </cell>
          <cell r="G89" t="str">
            <v>Peter Oliver</v>
          </cell>
          <cell r="H89" t="str">
            <v>InActive</v>
          </cell>
          <cell r="I89" t="str">
            <v>PH-SG-800</v>
          </cell>
          <cell r="J89" t="str">
            <v>PH800</v>
          </cell>
          <cell r="K89" t="str">
            <v>PH800-40</v>
          </cell>
        </row>
        <row r="90">
          <cell r="A90" t="str">
            <v>PH1078</v>
          </cell>
          <cell r="B90" t="str">
            <v xml:space="preserve">FINANCE AND ADMINISTRATION </v>
          </cell>
          <cell r="C90" t="str">
            <v>NEW ENHANCED INFORMATION TECHNOLOGY</v>
          </cell>
          <cell r="D90" t="str">
            <v>Non-payroll Only</v>
          </cell>
          <cell r="E90" t="str">
            <v>Connie Morra</v>
          </cell>
          <cell r="F90" t="str">
            <v>338-8116</v>
          </cell>
          <cell r="G90" t="str">
            <v>Peter Oliver/Mike Langford</v>
          </cell>
          <cell r="H90" t="str">
            <v>Active</v>
          </cell>
          <cell r="I90" t="str">
            <v>PH-SG-800</v>
          </cell>
          <cell r="J90" t="str">
            <v>PH800</v>
          </cell>
          <cell r="K90" t="str">
            <v>PH800-40</v>
          </cell>
        </row>
        <row r="91">
          <cell r="A91" t="str">
            <v>PH1079</v>
          </cell>
          <cell r="B91" t="str">
            <v xml:space="preserve">FINANCE AND ADMINISTRATION </v>
          </cell>
          <cell r="C91" t="str">
            <v>GENERAL DIVISIONAL EXPENDITURES</v>
          </cell>
          <cell r="D91" t="str">
            <v>Non-payroll Only</v>
          </cell>
          <cell r="E91" t="str">
            <v>Connie Morra</v>
          </cell>
          <cell r="F91" t="str">
            <v>338-8116</v>
          </cell>
          <cell r="G91" t="str">
            <v>Shirley MacPherson</v>
          </cell>
          <cell r="H91" t="str">
            <v>Active</v>
          </cell>
          <cell r="I91" t="str">
            <v>PH-SG-800</v>
          </cell>
          <cell r="J91" t="str">
            <v>PH800</v>
          </cell>
          <cell r="K91" t="str">
            <v>PH800-10</v>
          </cell>
        </row>
        <row r="92">
          <cell r="A92" t="str">
            <v>PH1080</v>
          </cell>
          <cell r="B92" t="str">
            <v xml:space="preserve">FINANCE AND ADMINISTRATION </v>
          </cell>
          <cell r="C92" t="str">
            <v>CORPORATE I.T. RECOVERIES</v>
          </cell>
          <cell r="D92" t="str">
            <v>Non-payroll Only</v>
          </cell>
          <cell r="E92" t="str">
            <v>Connie Morra</v>
          </cell>
          <cell r="F92" t="str">
            <v>338-8116</v>
          </cell>
          <cell r="G92" t="str">
            <v>R. Kachra/P. Oliver/M. Langford/I. Fren</v>
          </cell>
          <cell r="H92" t="str">
            <v>Active</v>
          </cell>
          <cell r="I92" t="str">
            <v>PH-CF-800</v>
          </cell>
          <cell r="J92" t="str">
            <v>PH800</v>
          </cell>
          <cell r="K92" t="str">
            <v>PH800-40</v>
          </cell>
        </row>
        <row r="93">
          <cell r="A93" t="str">
            <v>PH1081</v>
          </cell>
          <cell r="B93" t="str">
            <v xml:space="preserve">FINANCE AND ADMINISTRATION </v>
          </cell>
          <cell r="C93" t="str">
            <v>PAYROLL AND COMPLEMENT</v>
          </cell>
          <cell r="D93" t="str">
            <v>Payroll and Non-payroll</v>
          </cell>
          <cell r="E93" t="str">
            <v>Connie Morra</v>
          </cell>
          <cell r="F93" t="str">
            <v>338-8116</v>
          </cell>
          <cell r="G93" t="str">
            <v>Heather Parker/Joanne Ferraro</v>
          </cell>
          <cell r="H93" t="str">
            <v>InActive</v>
          </cell>
          <cell r="I93" t="str">
            <v>PH-SG-800</v>
          </cell>
          <cell r="J93" t="str">
            <v>PH800</v>
          </cell>
          <cell r="K93" t="str">
            <v>PH800-60</v>
          </cell>
        </row>
        <row r="94">
          <cell r="A94" t="str">
            <v>PH1082</v>
          </cell>
          <cell r="B94" t="str">
            <v xml:space="preserve">FINANCE AND ADMINISTRATION </v>
          </cell>
          <cell r="C94" t="str">
            <v>PEOPLE SERVICES</v>
          </cell>
          <cell r="D94" t="str">
            <v>Payroll and Non-payroll</v>
          </cell>
          <cell r="E94" t="str">
            <v>Connie Morra</v>
          </cell>
          <cell r="F94" t="str">
            <v>338-8116</v>
          </cell>
          <cell r="G94" t="str">
            <v>Heather Parker</v>
          </cell>
          <cell r="H94" t="str">
            <v>Active</v>
          </cell>
          <cell r="I94" t="str">
            <v>PH-SG-800</v>
          </cell>
          <cell r="J94" t="str">
            <v>PH800</v>
          </cell>
          <cell r="K94" t="str">
            <v>PH800-60</v>
          </cell>
        </row>
        <row r="95">
          <cell r="A95" t="str">
            <v>PH1083</v>
          </cell>
          <cell r="B95" t="str">
            <v xml:space="preserve">FINANCE AND ADMINISTRATION </v>
          </cell>
          <cell r="C95" t="str">
            <v>POLICY AND INFORMATION MANAGEMENT</v>
          </cell>
          <cell r="D95" t="str">
            <v>Payroll and Non-payroll</v>
          </cell>
          <cell r="E95" t="str">
            <v>Connie Morra</v>
          </cell>
          <cell r="F95" t="str">
            <v>338-8116</v>
          </cell>
          <cell r="G95" t="str">
            <v>Tracey Dal Bianco</v>
          </cell>
          <cell r="H95" t="str">
            <v>Active</v>
          </cell>
          <cell r="I95" t="str">
            <v>PH-SG-800</v>
          </cell>
          <cell r="J95" t="str">
            <v>PH800</v>
          </cell>
          <cell r="K95" t="str">
            <v>PH800-20</v>
          </cell>
        </row>
        <row r="96">
          <cell r="A96" t="str">
            <v>PH1084</v>
          </cell>
          <cell r="B96" t="str">
            <v xml:space="preserve">FINANCE AND ADMINISTRATION </v>
          </cell>
          <cell r="C96" t="str">
            <v>ADMINISTRATIVE OPERATIONS</v>
          </cell>
          <cell r="D96" t="str">
            <v>Payroll and Non-payroll</v>
          </cell>
          <cell r="E96" t="str">
            <v>Connie Morra</v>
          </cell>
          <cell r="F96" t="str">
            <v>338-8116</v>
          </cell>
          <cell r="G96" t="str">
            <v>Walker Young</v>
          </cell>
          <cell r="H96" t="str">
            <v>Active</v>
          </cell>
          <cell r="I96" t="str">
            <v>PH-SG-800</v>
          </cell>
          <cell r="J96" t="str">
            <v>PH800</v>
          </cell>
          <cell r="K96" t="str">
            <v>PH800-30</v>
          </cell>
        </row>
        <row r="97">
          <cell r="A97" t="str">
            <v>PH1085</v>
          </cell>
          <cell r="B97" t="str">
            <v xml:space="preserve">FINANCE AND ADMINISTRATION </v>
          </cell>
          <cell r="C97" t="str">
            <v>EXTERNAL SECONDMENTS</v>
          </cell>
          <cell r="D97" t="str">
            <v>Payroll and Non-payroll</v>
          </cell>
          <cell r="E97" t="str">
            <v>Connie Morra</v>
          </cell>
          <cell r="F97" t="str">
            <v>338-8116</v>
          </cell>
          <cell r="G97" t="str">
            <v>Riyaz Kachra</v>
          </cell>
          <cell r="H97" t="str">
            <v>Active</v>
          </cell>
          <cell r="I97" t="str">
            <v>PH-OG-800</v>
          </cell>
          <cell r="J97" t="str">
            <v>PH800</v>
          </cell>
          <cell r="K97" t="str">
            <v>PH800-50</v>
          </cell>
        </row>
        <row r="98">
          <cell r="A98" t="str">
            <v>PH1086</v>
          </cell>
          <cell r="B98" t="str">
            <v xml:space="preserve">FINANCE AND ADMINISTRATION </v>
          </cell>
          <cell r="C98" t="str">
            <v>INFRASTRUCTURE MANAGEMENT 100% CITY FUNDED</v>
          </cell>
          <cell r="D98" t="str">
            <v>Non-payroll Only</v>
          </cell>
          <cell r="E98" t="str">
            <v>Connie Morra</v>
          </cell>
          <cell r="F98" t="str">
            <v>338-8116</v>
          </cell>
          <cell r="G98" t="str">
            <v>Teresa Defina</v>
          </cell>
          <cell r="H98" t="str">
            <v>InActive</v>
          </cell>
          <cell r="I98" t="str">
            <v>PH-CF-800</v>
          </cell>
          <cell r="J98" t="str">
            <v>PH800</v>
          </cell>
          <cell r="K98">
            <v>0</v>
          </cell>
        </row>
        <row r="99">
          <cell r="A99" t="str">
            <v>PH1087</v>
          </cell>
          <cell r="B99" t="str">
            <v xml:space="preserve">FINANCE AND ADMINISTRATION </v>
          </cell>
          <cell r="C99" t="str">
            <v>ANIMAL SERVICES IT</v>
          </cell>
          <cell r="D99" t="str">
            <v>Payroll Only</v>
          </cell>
          <cell r="E99" t="str">
            <v>Connie Morra</v>
          </cell>
          <cell r="F99" t="str">
            <v>338-8116</v>
          </cell>
          <cell r="G99" t="str">
            <v>Peter Oliver</v>
          </cell>
          <cell r="H99" t="str">
            <v>InActive</v>
          </cell>
          <cell r="I99" t="str">
            <v>PH-CF-800</v>
          </cell>
          <cell r="J99" t="str">
            <v>PH800</v>
          </cell>
          <cell r="K99" t="str">
            <v>PH800-40</v>
          </cell>
        </row>
        <row r="100">
          <cell r="A100" t="str">
            <v>PH1088</v>
          </cell>
          <cell r="B100" t="str">
            <v xml:space="preserve">OFFICE OF THE MOH </v>
          </cell>
          <cell r="C100" t="str">
            <v>PHYSICIAN SERVICES AGREEMENT</v>
          </cell>
          <cell r="D100" t="str">
            <v>Payroll Only</v>
          </cell>
          <cell r="E100" t="str">
            <v>Connie Morra</v>
          </cell>
          <cell r="F100" t="str">
            <v>338-8116</v>
          </cell>
          <cell r="G100" t="str">
            <v>Riyaz Kachra</v>
          </cell>
          <cell r="H100" t="str">
            <v>Active</v>
          </cell>
          <cell r="I100" t="str">
            <v>PH-PF-100</v>
          </cell>
          <cell r="J100" t="str">
            <v>PH100</v>
          </cell>
          <cell r="K100" t="str">
            <v>PH100-10</v>
          </cell>
        </row>
        <row r="101">
          <cell r="A101" t="str">
            <v>PH1089</v>
          </cell>
          <cell r="B101" t="str">
            <v xml:space="preserve">OFFICE OF THE MOH </v>
          </cell>
          <cell r="C101" t="str">
            <v>STRATEGIC SUPPORT (DIRECTOR OFFICE)</v>
          </cell>
          <cell r="D101" t="str">
            <v>Payroll and Non-payroll</v>
          </cell>
          <cell r="E101" t="str">
            <v>Connie Morra</v>
          </cell>
          <cell r="F101" t="str">
            <v>338-8116</v>
          </cell>
          <cell r="G101" t="str">
            <v>Phil Jackson</v>
          </cell>
          <cell r="H101" t="str">
            <v>Active</v>
          </cell>
          <cell r="I101" t="str">
            <v>PH-SG-100</v>
          </cell>
          <cell r="J101" t="str">
            <v>PH100</v>
          </cell>
          <cell r="K101" t="str">
            <v>PH100-10</v>
          </cell>
        </row>
        <row r="102">
          <cell r="A102" t="str">
            <v>PH1090</v>
          </cell>
          <cell r="B102" t="str">
            <v xml:space="preserve">OFFICE OF THE MOH </v>
          </cell>
          <cell r="C102" t="str">
            <v>ACCESS &amp; EQUITY TEAM (MANAGER)</v>
          </cell>
          <cell r="D102" t="str">
            <v>Payroll and Non-payroll</v>
          </cell>
          <cell r="E102" t="str">
            <v>Connie Morra</v>
          </cell>
          <cell r="F102" t="str">
            <v>338-8116</v>
          </cell>
          <cell r="G102" t="str">
            <v>Ruby Lam</v>
          </cell>
          <cell r="H102" t="str">
            <v>Active</v>
          </cell>
          <cell r="I102" t="str">
            <v>PH-SG-100</v>
          </cell>
          <cell r="J102" t="str">
            <v>PH100</v>
          </cell>
          <cell r="K102" t="str">
            <v>PH100-10</v>
          </cell>
        </row>
        <row r="103">
          <cell r="A103" t="str">
            <v>PH1091</v>
          </cell>
          <cell r="B103" t="str">
            <v xml:space="preserve">OFFICE OF THE MOH </v>
          </cell>
          <cell r="C103" t="str">
            <v>COMMUNICATIONS - MEDIA RELATIONS</v>
          </cell>
          <cell r="D103" t="str">
            <v>Payroll and Non-payroll</v>
          </cell>
          <cell r="E103" t="str">
            <v>Connie Morra</v>
          </cell>
          <cell r="F103" t="str">
            <v>338-8116</v>
          </cell>
          <cell r="G103" t="str">
            <v>Mary Margaret Crapper</v>
          </cell>
          <cell r="H103" t="str">
            <v>Active</v>
          </cell>
          <cell r="I103" t="str">
            <v>PH-SG-100</v>
          </cell>
          <cell r="J103" t="str">
            <v>PH100</v>
          </cell>
          <cell r="K103" t="str">
            <v>PH100-10</v>
          </cell>
        </row>
        <row r="104">
          <cell r="A104" t="str">
            <v>PH1092</v>
          </cell>
          <cell r="B104" t="str">
            <v xml:space="preserve">OFFICE OF THE MOH </v>
          </cell>
          <cell r="C104" t="str">
            <v>OMOH - CORPORATE CHARGES</v>
          </cell>
          <cell r="D104" t="str">
            <v>Payroll and Non-payroll</v>
          </cell>
          <cell r="E104" t="str">
            <v>Connie Morra</v>
          </cell>
          <cell r="F104" t="str">
            <v>338-8116</v>
          </cell>
          <cell r="G104" t="str">
            <v>Riyaz Kachra</v>
          </cell>
          <cell r="H104" t="str">
            <v>Active</v>
          </cell>
          <cell r="I104" t="str">
            <v>PH-SG-100</v>
          </cell>
          <cell r="J104" t="str">
            <v>PH100</v>
          </cell>
          <cell r="K104" t="str">
            <v>PH100-10</v>
          </cell>
        </row>
        <row r="105">
          <cell r="A105" t="str">
            <v>PH1093</v>
          </cell>
          <cell r="B105" t="str">
            <v xml:space="preserve">FINANCE AND ADMINISTRATION </v>
          </cell>
          <cell r="C105" t="str">
            <v>WEB RE:BRAND</v>
          </cell>
          <cell r="D105" t="str">
            <v>Payroll and Non-payroll</v>
          </cell>
          <cell r="E105" t="str">
            <v>Connie Morra</v>
          </cell>
          <cell r="F105" t="str">
            <v>338-8116</v>
          </cell>
          <cell r="G105" t="str">
            <v>Peter Oliver</v>
          </cell>
          <cell r="H105" t="str">
            <v>Active</v>
          </cell>
          <cell r="I105" t="str">
            <v>PH-OG-800</v>
          </cell>
          <cell r="J105" t="str">
            <v>PH800</v>
          </cell>
          <cell r="K105" t="str">
            <v>PH800-40</v>
          </cell>
        </row>
        <row r="106">
          <cell r="A106" t="str">
            <v>PH2000</v>
          </cell>
          <cell r="B106" t="str">
            <v xml:space="preserve">HEALTHY PUBLIC POLICY </v>
          </cell>
          <cell r="C106" t="str">
            <v>P H P &amp; P - HOLDING UNIT</v>
          </cell>
          <cell r="D106" t="str">
            <v>Corporate Account</v>
          </cell>
          <cell r="E106" t="str">
            <v>Ed Grassetti</v>
          </cell>
          <cell r="F106" t="str">
            <v>338-8109</v>
          </cell>
          <cell r="G106" t="str">
            <v>Riyaz Kachra</v>
          </cell>
          <cell r="H106" t="str">
            <v>InActive</v>
          </cell>
          <cell r="I106" t="str">
            <v>PH-SG-200</v>
          </cell>
          <cell r="J106" t="str">
            <v>PH200</v>
          </cell>
          <cell r="K106" t="str">
            <v>PH200-10</v>
          </cell>
        </row>
        <row r="107">
          <cell r="A107" t="str">
            <v>PH2011</v>
          </cell>
          <cell r="B107" t="str">
            <v xml:space="preserve">HEALTHY PUBLIC POLICY </v>
          </cell>
          <cell r="C107" t="str">
            <v>HEALTHY PUBLIC POLICY - DIRECTOR'S OFFICE</v>
          </cell>
          <cell r="D107" t="str">
            <v>Payroll and Non-payroll</v>
          </cell>
          <cell r="E107" t="str">
            <v>Ed Grassetti</v>
          </cell>
          <cell r="F107" t="str">
            <v>338-8109</v>
          </cell>
          <cell r="G107" t="str">
            <v>Monica Campbell</v>
          </cell>
          <cell r="H107" t="str">
            <v>Active</v>
          </cell>
          <cell r="I107" t="str">
            <v>PH-SG-200</v>
          </cell>
          <cell r="J107" t="str">
            <v>PH200</v>
          </cell>
          <cell r="K107" t="str">
            <v>PH200-10</v>
          </cell>
        </row>
        <row r="108">
          <cell r="A108" t="str">
            <v>PH2021</v>
          </cell>
          <cell r="B108" t="str">
            <v xml:space="preserve">HEALTHY PUBLIC POLICY </v>
          </cell>
          <cell r="C108" t="str">
            <v>HEALTH INFORMATION</v>
          </cell>
          <cell r="D108" t="str">
            <v>Payroll and Non-payroll</v>
          </cell>
          <cell r="E108" t="str">
            <v>Ed Grassetti</v>
          </cell>
          <cell r="F108" t="str">
            <v>338-8109</v>
          </cell>
          <cell r="G108" t="str">
            <v>Paul Fleiszer</v>
          </cell>
          <cell r="H108" t="str">
            <v>InActive</v>
          </cell>
          <cell r="I108" t="str">
            <v>PH-SG-200</v>
          </cell>
          <cell r="J108" t="str">
            <v>PH200</v>
          </cell>
          <cell r="K108">
            <v>0</v>
          </cell>
        </row>
        <row r="109">
          <cell r="A109" t="str">
            <v>PH2022</v>
          </cell>
          <cell r="B109" t="str">
            <v xml:space="preserve">HEALTHY PUBLIC POLICY </v>
          </cell>
          <cell r="C109" t="str">
            <v>** INACTIVE ** FORMER PHRED</v>
          </cell>
          <cell r="D109" t="str">
            <v>Payroll and Non-payroll</v>
          </cell>
          <cell r="E109" t="str">
            <v>Ed Grassetti</v>
          </cell>
          <cell r="F109" t="str">
            <v>338-8109</v>
          </cell>
          <cell r="G109">
            <v>0</v>
          </cell>
          <cell r="H109" t="str">
            <v>InActive</v>
          </cell>
          <cell r="I109" t="str">
            <v>PH-PF-200</v>
          </cell>
          <cell r="J109" t="str">
            <v>PH200</v>
          </cell>
          <cell r="K109">
            <v>0</v>
          </cell>
        </row>
        <row r="110">
          <cell r="A110" t="str">
            <v>PH2031</v>
          </cell>
          <cell r="B110" t="str">
            <v xml:space="preserve">PERFORMANCE &amp; STANDARDS </v>
          </cell>
          <cell r="C110" t="str">
            <v>PROFESSIONAL DEVELOPMENT &amp; EDU TEAM</v>
          </cell>
          <cell r="D110" t="str">
            <v>Payroll and Non-payroll</v>
          </cell>
          <cell r="E110" t="str">
            <v>Ed Grassetti</v>
          </cell>
          <cell r="F110" t="str">
            <v>338-8109</v>
          </cell>
          <cell r="G110" t="str">
            <v>Maureen Cava</v>
          </cell>
          <cell r="H110" t="str">
            <v>Active</v>
          </cell>
          <cell r="I110" t="str">
            <v>PH-SG-900</v>
          </cell>
          <cell r="J110" t="str">
            <v>PH900</v>
          </cell>
          <cell r="K110" t="str">
            <v>PH900-10</v>
          </cell>
        </row>
        <row r="111">
          <cell r="A111" t="str">
            <v>PH2032</v>
          </cell>
          <cell r="B111" t="str">
            <v xml:space="preserve">HEALTHY PUBLIC POLICY </v>
          </cell>
          <cell r="C111" t="str">
            <v>** INACTIVE **</v>
          </cell>
          <cell r="D111" t="str">
            <v>Payroll and Non-payroll</v>
          </cell>
          <cell r="E111" t="str">
            <v>Ed Grassetti</v>
          </cell>
          <cell r="F111" t="str">
            <v>338-8109</v>
          </cell>
          <cell r="G111">
            <v>0</v>
          </cell>
          <cell r="H111" t="str">
            <v>InActive</v>
          </cell>
          <cell r="I111" t="str">
            <v>PH-PF-200</v>
          </cell>
          <cell r="J111" t="str">
            <v>PH200</v>
          </cell>
          <cell r="K111">
            <v>0</v>
          </cell>
        </row>
        <row r="112">
          <cell r="A112" t="str">
            <v>PH2041</v>
          </cell>
          <cell r="B112" t="str">
            <v xml:space="preserve">HEALTHY PUBLIC POLICY </v>
          </cell>
          <cell r="C112" t="str">
            <v>HEALTH PLANNING</v>
          </cell>
          <cell r="D112" t="str">
            <v>Payroll and Non-payroll</v>
          </cell>
          <cell r="E112" t="str">
            <v>Ed Grassetti</v>
          </cell>
          <cell r="F112" t="str">
            <v>338-8109</v>
          </cell>
          <cell r="G112">
            <v>0</v>
          </cell>
          <cell r="H112" t="str">
            <v>InActive</v>
          </cell>
          <cell r="I112" t="str">
            <v>PH-SG-200</v>
          </cell>
          <cell r="J112" t="str">
            <v>PH200</v>
          </cell>
          <cell r="K112">
            <v>0</v>
          </cell>
        </row>
        <row r="113">
          <cell r="A113" t="str">
            <v>PH2051</v>
          </cell>
          <cell r="B113" t="str">
            <v xml:space="preserve">HEALTHY PUBLIC POLICY </v>
          </cell>
          <cell r="C113" t="str">
            <v>HEALTH PROMOTION - HEALTHY LIFESTYLES</v>
          </cell>
          <cell r="D113" t="str">
            <v>Payroll and Non-payroll</v>
          </cell>
          <cell r="E113" t="str">
            <v>Ed Grassetti</v>
          </cell>
          <cell r="F113" t="str">
            <v>338-8109</v>
          </cell>
          <cell r="G113" t="str">
            <v>Connie Uetrecht</v>
          </cell>
          <cell r="H113" t="str">
            <v>InActive</v>
          </cell>
          <cell r="I113" t="str">
            <v>PH-SG-200</v>
          </cell>
          <cell r="J113" t="str">
            <v>PH200</v>
          </cell>
          <cell r="K113">
            <v>0</v>
          </cell>
        </row>
        <row r="114">
          <cell r="A114" t="str">
            <v>PH2052</v>
          </cell>
          <cell r="B114" t="str">
            <v xml:space="preserve">HEALTHY PUBLIC POLICY </v>
          </cell>
          <cell r="C114" t="str">
            <v>** INACTIVE ** FORMER PHRED</v>
          </cell>
          <cell r="D114" t="str">
            <v>Payroll and Non-payroll</v>
          </cell>
          <cell r="E114" t="str">
            <v>Ed Grassetti</v>
          </cell>
          <cell r="F114" t="str">
            <v>338-8109</v>
          </cell>
          <cell r="G114">
            <v>0</v>
          </cell>
          <cell r="H114" t="str">
            <v>InActive</v>
          </cell>
          <cell r="I114" t="str">
            <v>PH-PF-200</v>
          </cell>
          <cell r="J114" t="str">
            <v>PH200</v>
          </cell>
          <cell r="K114">
            <v>0</v>
          </cell>
        </row>
        <row r="115">
          <cell r="A115" t="str">
            <v>PH2061</v>
          </cell>
          <cell r="B115" t="str">
            <v xml:space="preserve">HEALTHY PUBLIC POLICY </v>
          </cell>
          <cell r="C115" t="str">
            <v xml:space="preserve">** INACTIVE ** HEALTH PROMOTION -SEXUAL H, </v>
          </cell>
          <cell r="D115" t="str">
            <v>Payroll and Non-payroll</v>
          </cell>
          <cell r="E115" t="str">
            <v>Ed Grassetti</v>
          </cell>
          <cell r="F115" t="str">
            <v>338-8109</v>
          </cell>
          <cell r="G115">
            <v>0</v>
          </cell>
          <cell r="H115" t="str">
            <v>InActive</v>
          </cell>
          <cell r="I115" t="str">
            <v>PH-PF-200</v>
          </cell>
          <cell r="J115" t="str">
            <v>PH200</v>
          </cell>
          <cell r="K115">
            <v>0</v>
          </cell>
        </row>
        <row r="116">
          <cell r="A116" t="str">
            <v>PH2062</v>
          </cell>
          <cell r="B116" t="str">
            <v xml:space="preserve">HEALTHY PUBLIC POLICY </v>
          </cell>
          <cell r="C116" t="str">
            <v>** INACTIVE ** FORMER PHRED</v>
          </cell>
          <cell r="D116" t="str">
            <v>Payroll and Non-payroll</v>
          </cell>
          <cell r="E116" t="str">
            <v>Ed Grassetti</v>
          </cell>
          <cell r="F116" t="str">
            <v>338-8109</v>
          </cell>
          <cell r="G116">
            <v>0</v>
          </cell>
          <cell r="H116" t="str">
            <v>InActive</v>
          </cell>
          <cell r="I116" t="str">
            <v>PH-PF-200</v>
          </cell>
          <cell r="J116" t="str">
            <v>PH200</v>
          </cell>
          <cell r="K116">
            <v>0</v>
          </cell>
        </row>
        <row r="117">
          <cell r="A117" t="str">
            <v>PH2063</v>
          </cell>
          <cell r="B117" t="str">
            <v xml:space="preserve">HEALTHY PUBLIC POLICY </v>
          </cell>
          <cell r="C117" t="str">
            <v>IMMIGRANT WOMEN'S HEALTH CENTRE</v>
          </cell>
          <cell r="D117" t="str">
            <v>Corporate Account</v>
          </cell>
          <cell r="E117" t="str">
            <v>Ed Grassetti</v>
          </cell>
          <cell r="F117" t="str">
            <v>338-8109</v>
          </cell>
          <cell r="G117" t="str">
            <v>Jann Houston</v>
          </cell>
          <cell r="H117" t="str">
            <v>InActive</v>
          </cell>
          <cell r="I117" t="str">
            <v>PH-SG-200</v>
          </cell>
          <cell r="J117" t="str">
            <v>PH200</v>
          </cell>
          <cell r="K117">
            <v>0</v>
          </cell>
        </row>
        <row r="118">
          <cell r="A118" t="str">
            <v>PH2064</v>
          </cell>
          <cell r="B118" t="str">
            <v>HEALTHY LIVING - CHRONIC DISEASE PREVENTION</v>
          </cell>
          <cell r="C118" t="str">
            <v>PLANNED PARENTHOOD OF TORONTO</v>
          </cell>
          <cell r="D118" t="str">
            <v>Corporate Account</v>
          </cell>
          <cell r="E118" t="str">
            <v>Rod Sarria</v>
          </cell>
          <cell r="F118" t="str">
            <v>338-0761</v>
          </cell>
          <cell r="G118" t="str">
            <v>Barbara Macpherson</v>
          </cell>
          <cell r="H118" t="str">
            <v>InActive</v>
          </cell>
          <cell r="I118" t="str">
            <v>PH-SG-601</v>
          </cell>
          <cell r="J118" t="str">
            <v>PH610</v>
          </cell>
          <cell r="K118">
            <v>0</v>
          </cell>
        </row>
        <row r="119">
          <cell r="A119" t="str">
            <v>PH2065</v>
          </cell>
          <cell r="B119" t="str">
            <v>HEALTHY LIVING - HEALTHY COMMUNITIES</v>
          </cell>
          <cell r="C119" t="str">
            <v>AIDS COMMITTEE OF TORONTO</v>
          </cell>
          <cell r="D119" t="str">
            <v>Corporate Account</v>
          </cell>
          <cell r="E119" t="str">
            <v>Rod Sarria</v>
          </cell>
          <cell r="F119" t="str">
            <v>338-0761</v>
          </cell>
          <cell r="G119" t="str">
            <v>Barbara Macpherson</v>
          </cell>
          <cell r="H119" t="str">
            <v>Active</v>
          </cell>
          <cell r="I119" t="str">
            <v>PH-SG-602</v>
          </cell>
          <cell r="J119" t="str">
            <v>PH620</v>
          </cell>
          <cell r="K119" t="str">
            <v>PH620-10</v>
          </cell>
        </row>
        <row r="120">
          <cell r="A120" t="str">
            <v>PH2066</v>
          </cell>
          <cell r="B120" t="str">
            <v xml:space="preserve">HEALTHY PUBLIC POLICY </v>
          </cell>
          <cell r="C120" t="str">
            <v>YOUTHLINK</v>
          </cell>
          <cell r="D120" t="str">
            <v>Corporate Account</v>
          </cell>
          <cell r="E120" t="str">
            <v>Ed Grassetti</v>
          </cell>
          <cell r="F120" t="str">
            <v>338-8109</v>
          </cell>
          <cell r="G120" t="str">
            <v>Barbara Macpherson</v>
          </cell>
          <cell r="H120" t="str">
            <v>InActive</v>
          </cell>
          <cell r="I120" t="str">
            <v>PH-SG-200</v>
          </cell>
          <cell r="J120" t="str">
            <v>PH200</v>
          </cell>
          <cell r="K120">
            <v>0</v>
          </cell>
        </row>
        <row r="121">
          <cell r="A121" t="str">
            <v>PH2067</v>
          </cell>
          <cell r="B121" t="str">
            <v>HEALTHY LIVING - HEALTHY COMMUNITIES</v>
          </cell>
          <cell r="C121" t="str">
            <v>SIECCAN</v>
          </cell>
          <cell r="D121" t="str">
            <v>Non-payroll Only</v>
          </cell>
          <cell r="E121" t="str">
            <v>Rod Sarria</v>
          </cell>
          <cell r="F121" t="str">
            <v>338-0761</v>
          </cell>
          <cell r="G121" t="str">
            <v>Barbara Macpherson</v>
          </cell>
          <cell r="H121" t="str">
            <v>Active</v>
          </cell>
          <cell r="I121" t="str">
            <v>PH-PF-602</v>
          </cell>
          <cell r="J121" t="str">
            <v>PH620</v>
          </cell>
          <cell r="K121" t="str">
            <v>PH620-10</v>
          </cell>
        </row>
        <row r="122">
          <cell r="A122" t="str">
            <v>PH2071</v>
          </cell>
          <cell r="B122" t="str">
            <v xml:space="preserve">HEALTHY PUBLIC POLICY </v>
          </cell>
          <cell r="C122" t="str">
            <v>HEALTHY PUBLIC POLICY TEAM 1</v>
          </cell>
          <cell r="D122" t="str">
            <v>Payroll and Non-payroll</v>
          </cell>
          <cell r="E122" t="str">
            <v>Ed Grassetti</v>
          </cell>
          <cell r="F122" t="str">
            <v>338-8109</v>
          </cell>
          <cell r="G122" t="str">
            <v>Shawn Chirrey</v>
          </cell>
          <cell r="H122" t="str">
            <v>Active</v>
          </cell>
          <cell r="I122" t="str">
            <v>PH-SG-200</v>
          </cell>
          <cell r="J122" t="str">
            <v>PH200</v>
          </cell>
          <cell r="K122" t="str">
            <v>PH200-10</v>
          </cell>
        </row>
        <row r="123">
          <cell r="A123" t="str">
            <v>PH2072</v>
          </cell>
          <cell r="B123" t="str">
            <v xml:space="preserve">HEALTHY PUBLIC POLICY </v>
          </cell>
          <cell r="C123" t="str">
            <v>** INACTIVE **</v>
          </cell>
          <cell r="D123" t="str">
            <v>Payroll and Non-payroll</v>
          </cell>
          <cell r="E123" t="str">
            <v>Ed Grassetti</v>
          </cell>
          <cell r="F123" t="str">
            <v>338-8109</v>
          </cell>
          <cell r="G123">
            <v>0</v>
          </cell>
          <cell r="H123" t="str">
            <v>InActive</v>
          </cell>
          <cell r="I123" t="str">
            <v>PH-PF-200</v>
          </cell>
          <cell r="J123" t="str">
            <v>PH200</v>
          </cell>
          <cell r="K123">
            <v>0</v>
          </cell>
        </row>
        <row r="124">
          <cell r="A124" t="str">
            <v>PH2081</v>
          </cell>
          <cell r="B124" t="str">
            <v xml:space="preserve">PERFORMANCE &amp; STANDARDS </v>
          </cell>
          <cell r="C124" t="str">
            <v>HEALTH COMMUNICATION</v>
          </cell>
          <cell r="D124" t="str">
            <v>Payroll and Non-payroll</v>
          </cell>
          <cell r="E124" t="str">
            <v>Ed Grassetti</v>
          </cell>
          <cell r="F124" t="str">
            <v>338-8109</v>
          </cell>
          <cell r="G124" t="str">
            <v>Rick Travaglini</v>
          </cell>
          <cell r="H124" t="str">
            <v>Active</v>
          </cell>
          <cell r="I124" t="str">
            <v>PH-SG-900</v>
          </cell>
          <cell r="J124" t="str">
            <v>PH900</v>
          </cell>
          <cell r="K124" t="str">
            <v>PH900-10</v>
          </cell>
        </row>
        <row r="125">
          <cell r="A125" t="str">
            <v>PH2082</v>
          </cell>
          <cell r="B125" t="str">
            <v xml:space="preserve">HEALTHY PUBLIC POLICY </v>
          </cell>
          <cell r="C125" t="str">
            <v>HPP - CORPORATE CHARGES</v>
          </cell>
          <cell r="D125" t="str">
            <v>Corporate Account</v>
          </cell>
          <cell r="E125" t="str">
            <v>Ed Grassetti</v>
          </cell>
          <cell r="F125" t="str">
            <v>338-8109</v>
          </cell>
          <cell r="G125" t="str">
            <v>Riyaz Kachra</v>
          </cell>
          <cell r="H125" t="str">
            <v>Active</v>
          </cell>
          <cell r="I125" t="str">
            <v>PH-SG-200</v>
          </cell>
          <cell r="J125" t="str">
            <v>PH200</v>
          </cell>
          <cell r="K125" t="str">
            <v>PH200-10</v>
          </cell>
        </row>
        <row r="126">
          <cell r="A126" t="str">
            <v>PH2083</v>
          </cell>
          <cell r="B126" t="str">
            <v xml:space="preserve">HEALTHY PUBLIC POLICY </v>
          </cell>
          <cell r="C126" t="str">
            <v>CYAC - VISION &amp; HEARING</v>
          </cell>
          <cell r="D126" t="str">
            <v>Payroll and Non-payroll</v>
          </cell>
          <cell r="E126" t="str">
            <v>Ed Grassetti</v>
          </cell>
          <cell r="F126" t="str">
            <v>338-8109</v>
          </cell>
          <cell r="G126" t="str">
            <v>Jan Fordham</v>
          </cell>
          <cell r="H126" t="str">
            <v>InActive</v>
          </cell>
          <cell r="I126" t="str">
            <v>PH-SG-200</v>
          </cell>
          <cell r="J126" t="str">
            <v>PH200</v>
          </cell>
          <cell r="K126">
            <v>0</v>
          </cell>
        </row>
        <row r="127">
          <cell r="A127" t="str">
            <v>PH2084</v>
          </cell>
          <cell r="B127" t="str">
            <v xml:space="preserve">HEALTHY PUBLIC POLICY </v>
          </cell>
          <cell r="C127" t="str">
            <v>HEALTH PROM. - ENVIR. PROTECTION - GRANTS</v>
          </cell>
          <cell r="D127" t="str">
            <v>Non-payroll Only</v>
          </cell>
          <cell r="E127" t="str">
            <v>Ed Grassetti</v>
          </cell>
          <cell r="F127" t="str">
            <v>338-8109</v>
          </cell>
          <cell r="G127" t="str">
            <v>Shawn Chirrey</v>
          </cell>
          <cell r="H127" t="str">
            <v>Active</v>
          </cell>
          <cell r="I127" t="str">
            <v>PH-OG-200</v>
          </cell>
          <cell r="J127" t="str">
            <v>PH200</v>
          </cell>
          <cell r="K127" t="str">
            <v>PH200-10</v>
          </cell>
        </row>
        <row r="128">
          <cell r="A128" t="str">
            <v>PH2085</v>
          </cell>
          <cell r="B128" t="str">
            <v xml:space="preserve">HEALTHY PUBLIC POLICY </v>
          </cell>
          <cell r="C128" t="str">
            <v>CYAC - PHYSICAL FITNESS DEVELOPMENT</v>
          </cell>
          <cell r="D128" t="str">
            <v>Payroll and Non-payroll</v>
          </cell>
          <cell r="E128" t="str">
            <v>Ed Grassetti</v>
          </cell>
          <cell r="F128" t="str">
            <v>338-8109</v>
          </cell>
          <cell r="G128" t="str">
            <v>Connie Uetrecht</v>
          </cell>
          <cell r="H128" t="str">
            <v>InActive</v>
          </cell>
          <cell r="I128" t="str">
            <v>PH-SG-200</v>
          </cell>
          <cell r="J128" t="str">
            <v>PH200</v>
          </cell>
          <cell r="K128">
            <v>0</v>
          </cell>
        </row>
        <row r="129">
          <cell r="A129" t="str">
            <v>PH2086</v>
          </cell>
          <cell r="B129" t="str">
            <v xml:space="preserve">HEALTHY PUBLIC POLICY </v>
          </cell>
          <cell r="C129" t="str">
            <v>HEALTH PROMOTION - FAMILY HEALTH</v>
          </cell>
          <cell r="D129" t="str">
            <v>Payroll and Non-payroll</v>
          </cell>
          <cell r="E129" t="str">
            <v>Ed Grassetti</v>
          </cell>
          <cell r="F129" t="str">
            <v>338-8109</v>
          </cell>
          <cell r="G129" t="str">
            <v>Jan Fordham</v>
          </cell>
          <cell r="H129" t="str">
            <v>InActive</v>
          </cell>
          <cell r="I129" t="str">
            <v>PH-SG-200</v>
          </cell>
          <cell r="J129" t="str">
            <v>PH200</v>
          </cell>
          <cell r="K129">
            <v>0</v>
          </cell>
        </row>
        <row r="130">
          <cell r="A130" t="str">
            <v>PH2087</v>
          </cell>
          <cell r="B130" t="str">
            <v xml:space="preserve">HEALTHY PUBLIC POLICY </v>
          </cell>
          <cell r="C130" t="str">
            <v>HEALTHY PUBLIC POLICY TEAM 2</v>
          </cell>
          <cell r="D130" t="str">
            <v>Payroll and Non-payroll</v>
          </cell>
          <cell r="E130" t="str">
            <v>Ed Grassetti</v>
          </cell>
          <cell r="F130" t="str">
            <v>338-8109</v>
          </cell>
          <cell r="G130" t="str">
            <v>Jan Fordham</v>
          </cell>
          <cell r="H130" t="str">
            <v>Active</v>
          </cell>
          <cell r="I130" t="str">
            <v>PH-SG-200</v>
          </cell>
          <cell r="J130" t="str">
            <v>PH200</v>
          </cell>
          <cell r="K130" t="str">
            <v>PH200-10</v>
          </cell>
        </row>
        <row r="131">
          <cell r="A131" t="str">
            <v>PH2088</v>
          </cell>
          <cell r="B131" t="str">
            <v xml:space="preserve">PERFORMANCE &amp; STANDARDS </v>
          </cell>
          <cell r="C131" t="str">
            <v>PUBLIC HEALTH LIBRARIES</v>
          </cell>
          <cell r="D131" t="str">
            <v>Payroll and Non-payroll</v>
          </cell>
          <cell r="E131" t="str">
            <v>Ed Grassetti</v>
          </cell>
          <cell r="F131" t="str">
            <v>338-8109</v>
          </cell>
          <cell r="G131" t="str">
            <v>Bruce Gardham/Maureen Cava</v>
          </cell>
          <cell r="H131" t="str">
            <v>Active</v>
          </cell>
          <cell r="I131" t="str">
            <v>PH-SG-900</v>
          </cell>
          <cell r="J131" t="str">
            <v>PH900</v>
          </cell>
          <cell r="K131" t="str">
            <v>PH900-10</v>
          </cell>
        </row>
        <row r="132">
          <cell r="A132" t="str">
            <v>PH2089</v>
          </cell>
          <cell r="B132" t="str">
            <v xml:space="preserve">HEALTHY PUBLIC POLICY </v>
          </cell>
          <cell r="C132" t="str">
            <v>ENVIRONMENTAL STUDIES</v>
          </cell>
          <cell r="D132" t="str">
            <v>Non-payroll Only</v>
          </cell>
          <cell r="E132" t="str">
            <v>Ed Grassetti</v>
          </cell>
          <cell r="F132" t="str">
            <v>338-8109</v>
          </cell>
          <cell r="G132" t="str">
            <v>Monica Campbell</v>
          </cell>
          <cell r="H132" t="str">
            <v>InActive</v>
          </cell>
          <cell r="I132" t="str">
            <v>PH-OG-200</v>
          </cell>
          <cell r="J132" t="str">
            <v>PH200</v>
          </cell>
          <cell r="K132">
            <v>0</v>
          </cell>
        </row>
        <row r="133">
          <cell r="A133" t="str">
            <v>PH2090</v>
          </cell>
          <cell r="B133" t="str">
            <v xml:space="preserve">HEALTHY PUBLIC POLICY </v>
          </cell>
          <cell r="C133" t="str">
            <v>20/20: THE WAY TO CLEAN AIR</v>
          </cell>
          <cell r="D133" t="str">
            <v>Non-payroll Only</v>
          </cell>
          <cell r="E133" t="str">
            <v>Ed Grassetti</v>
          </cell>
          <cell r="F133" t="str">
            <v>338-8109</v>
          </cell>
          <cell r="G133" t="str">
            <v>Shawn Chirrey</v>
          </cell>
          <cell r="H133" t="str">
            <v>Active</v>
          </cell>
          <cell r="I133" t="str">
            <v>PH-OG-200</v>
          </cell>
          <cell r="J133" t="str">
            <v>PH200</v>
          </cell>
          <cell r="K133" t="str">
            <v>PH200-10</v>
          </cell>
        </row>
        <row r="134">
          <cell r="A134" t="str">
            <v>PH2091</v>
          </cell>
          <cell r="B134" t="str">
            <v xml:space="preserve">HEALTHY PUBLIC POLICY </v>
          </cell>
          <cell r="C134" t="str">
            <v>SMOG - HEAT RESEARCH</v>
          </cell>
          <cell r="D134" t="str">
            <v>Non-payroll Only</v>
          </cell>
          <cell r="E134" t="str">
            <v>Ed Grassetti</v>
          </cell>
          <cell r="F134" t="str">
            <v>338-8109</v>
          </cell>
          <cell r="G134" t="str">
            <v>Monica Campbell</v>
          </cell>
          <cell r="H134" t="str">
            <v>InActive</v>
          </cell>
          <cell r="I134" t="str">
            <v>PH-OG-200</v>
          </cell>
          <cell r="J134" t="str">
            <v>PH200</v>
          </cell>
          <cell r="K134">
            <v>0</v>
          </cell>
        </row>
        <row r="135">
          <cell r="A135" t="str">
            <v>PH2092</v>
          </cell>
          <cell r="B135" t="str">
            <v xml:space="preserve">HEALTHY PUBLIC POLICY </v>
          </cell>
          <cell r="C135" t="str">
            <v>DRUG PREVENTION GRANT</v>
          </cell>
          <cell r="D135" t="str">
            <v>Non-payroll Only</v>
          </cell>
          <cell r="E135" t="str">
            <v>Ed Grassetti</v>
          </cell>
          <cell r="F135" t="str">
            <v>338-8109</v>
          </cell>
          <cell r="G135" t="str">
            <v>Connie Uetrecht</v>
          </cell>
          <cell r="H135" t="str">
            <v>InActive</v>
          </cell>
          <cell r="I135" t="str">
            <v>PH-OG-200</v>
          </cell>
          <cell r="J135" t="str">
            <v>PH200</v>
          </cell>
          <cell r="K135">
            <v>0</v>
          </cell>
        </row>
        <row r="136">
          <cell r="A136" t="str">
            <v>PH2093</v>
          </cell>
          <cell r="B136" t="str">
            <v xml:space="preserve">HEALTHY PUBLIC POLICY </v>
          </cell>
          <cell r="C136" t="str">
            <v>PROJECT ON PATH TO EXCELLENT PRACTICE</v>
          </cell>
          <cell r="D136" t="str">
            <v>Payroll and Non-payroll</v>
          </cell>
          <cell r="E136" t="str">
            <v>Ed Grassetti</v>
          </cell>
          <cell r="F136" t="str">
            <v>338-8109</v>
          </cell>
          <cell r="G136" t="str">
            <v>Maureen Cava/Maria Herrera</v>
          </cell>
          <cell r="H136" t="str">
            <v>InActive</v>
          </cell>
          <cell r="I136" t="str">
            <v>PH-OG-200</v>
          </cell>
          <cell r="J136" t="str">
            <v>PH200</v>
          </cell>
          <cell r="K136">
            <v>0</v>
          </cell>
        </row>
        <row r="137">
          <cell r="A137" t="str">
            <v>PH2094</v>
          </cell>
          <cell r="B137" t="str">
            <v xml:space="preserve">HEALTHY PUBLIC POLICY </v>
          </cell>
          <cell r="C137" t="str">
            <v>PESTICIDE EDUCATION</v>
          </cell>
          <cell r="D137" t="str">
            <v>Non-payroll Only</v>
          </cell>
          <cell r="E137" t="str">
            <v>Ed Grassetti</v>
          </cell>
          <cell r="F137" t="str">
            <v>338-8109</v>
          </cell>
          <cell r="G137" t="str">
            <v>Carol Mee</v>
          </cell>
          <cell r="H137" t="str">
            <v>InActive</v>
          </cell>
          <cell r="I137" t="str">
            <v>PH-SG-200</v>
          </cell>
          <cell r="J137" t="str">
            <v>PH200</v>
          </cell>
          <cell r="K137" t="str">
            <v>PH200-10</v>
          </cell>
        </row>
        <row r="138">
          <cell r="A138" t="str">
            <v>PH2095</v>
          </cell>
          <cell r="B138" t="str">
            <v xml:space="preserve">HEALTHY PUBLIC POLICY </v>
          </cell>
          <cell r="C138" t="str">
            <v>HEALTHY FAMILIES &amp; COMMUNITIES</v>
          </cell>
          <cell r="D138" t="str">
            <v>Payroll and Non-payroll</v>
          </cell>
          <cell r="E138" t="str">
            <v>Ed Grassetti</v>
          </cell>
          <cell r="F138" t="str">
            <v>338-8109</v>
          </cell>
          <cell r="G138" t="str">
            <v>Jan Fordham</v>
          </cell>
          <cell r="H138" t="str">
            <v>Active</v>
          </cell>
          <cell r="I138" t="str">
            <v>PH-SG-200</v>
          </cell>
          <cell r="J138" t="str">
            <v>PH200</v>
          </cell>
          <cell r="K138" t="str">
            <v>PH200-10</v>
          </cell>
        </row>
        <row r="139">
          <cell r="A139" t="str">
            <v>PH2096</v>
          </cell>
          <cell r="B139" t="str">
            <v xml:space="preserve">PERFORMANCE &amp; STANDARDS </v>
          </cell>
          <cell r="C139" t="str">
            <v>SURVEILLANCE &amp; EPIDEMIOLOGY TEAM</v>
          </cell>
          <cell r="D139" t="str">
            <v>Payroll and Non-payroll</v>
          </cell>
          <cell r="E139" t="str">
            <v>Ed Grassetti</v>
          </cell>
          <cell r="F139" t="str">
            <v>338-8109</v>
          </cell>
          <cell r="G139" t="str">
            <v>Paul Fleiszer</v>
          </cell>
          <cell r="H139" t="str">
            <v>Active</v>
          </cell>
          <cell r="I139" t="str">
            <v>PH-SG-900</v>
          </cell>
          <cell r="J139" t="str">
            <v>PH900</v>
          </cell>
          <cell r="K139" t="str">
            <v>PH900-10</v>
          </cell>
        </row>
        <row r="140">
          <cell r="A140" t="str">
            <v>PH2097</v>
          </cell>
          <cell r="B140" t="str">
            <v xml:space="preserve">PERFORMANCE &amp; STANDARDS </v>
          </cell>
          <cell r="C140" t="str">
            <v>HEALTHY LIVING &amp; DISEASE PREVENTION</v>
          </cell>
          <cell r="D140" t="str">
            <v>Payroll and Non-payroll</v>
          </cell>
          <cell r="E140" t="str">
            <v>Ed Grassetti</v>
          </cell>
          <cell r="F140" t="str">
            <v>338-8109</v>
          </cell>
          <cell r="G140" t="str">
            <v>Karen Beckermann</v>
          </cell>
          <cell r="H140" t="str">
            <v>Active</v>
          </cell>
          <cell r="I140" t="str">
            <v>PH-SG-900</v>
          </cell>
          <cell r="J140" t="str">
            <v>PH900</v>
          </cell>
          <cell r="K140" t="str">
            <v>PH900-10</v>
          </cell>
        </row>
        <row r="141">
          <cell r="A141" t="str">
            <v>PH2098</v>
          </cell>
          <cell r="B141" t="str">
            <v xml:space="preserve">HEALTHY PUBLIC POLICY </v>
          </cell>
          <cell r="C141" t="str">
            <v>20/20 THE WAY TO CLEAN AIR - ETR PILOT</v>
          </cell>
          <cell r="D141" t="str">
            <v>Payroll and Non-payroll</v>
          </cell>
          <cell r="E141" t="str">
            <v>Ed Grassetti</v>
          </cell>
          <cell r="F141" t="str">
            <v>338-8109</v>
          </cell>
          <cell r="G141" t="str">
            <v>Carol Mee</v>
          </cell>
          <cell r="H141" t="str">
            <v>InActive</v>
          </cell>
          <cell r="I141" t="str">
            <v>PH-OG-200</v>
          </cell>
          <cell r="J141" t="str">
            <v>PH200</v>
          </cell>
          <cell r="K141">
            <v>0</v>
          </cell>
        </row>
        <row r="142">
          <cell r="A142" t="str">
            <v>PH2099</v>
          </cell>
          <cell r="B142" t="str">
            <v xml:space="preserve">HEALTHY PUBLIC POLICY </v>
          </cell>
          <cell r="C142" t="str">
            <v>20/20 THE WAY TO CLEAN AIR-MINISTRY OF THE ENVIR</v>
          </cell>
          <cell r="D142" t="str">
            <v>Non-payroll Only</v>
          </cell>
          <cell r="E142" t="str">
            <v>Ed Grassetti</v>
          </cell>
          <cell r="F142" t="str">
            <v>338-8109</v>
          </cell>
          <cell r="G142" t="str">
            <v>Shawn Chirrey</v>
          </cell>
          <cell r="H142" t="str">
            <v>Active</v>
          </cell>
          <cell r="I142" t="str">
            <v>PH-OG-200</v>
          </cell>
          <cell r="J142" t="str">
            <v>PH200</v>
          </cell>
          <cell r="K142" t="str">
            <v>PH200-10</v>
          </cell>
        </row>
        <row r="143">
          <cell r="A143" t="str">
            <v>PH2100</v>
          </cell>
          <cell r="B143" t="str">
            <v xml:space="preserve">HEALTHY PUBLIC POLICY </v>
          </cell>
          <cell r="C143" t="str">
            <v>AIR QUALITY HEALTH INDEX</v>
          </cell>
          <cell r="D143" t="str">
            <v>Non-payroll Only</v>
          </cell>
          <cell r="E143" t="str">
            <v>Ed Grassetti</v>
          </cell>
          <cell r="F143" t="str">
            <v>338-8109</v>
          </cell>
          <cell r="G143" t="str">
            <v>Shawn Chirrey</v>
          </cell>
          <cell r="H143" t="str">
            <v>Active</v>
          </cell>
          <cell r="I143" t="str">
            <v>PH-OG-200</v>
          </cell>
          <cell r="J143" t="str">
            <v>PH200</v>
          </cell>
          <cell r="K143" t="str">
            <v>PH200-10</v>
          </cell>
        </row>
        <row r="144">
          <cell r="A144" t="str">
            <v>PH2101</v>
          </cell>
          <cell r="B144" t="str">
            <v xml:space="preserve">HEALTHY PUBLIC POLICY </v>
          </cell>
          <cell r="C144" t="str">
            <v>TORONO CANCER PREVENTION COALITION</v>
          </cell>
          <cell r="D144" t="str">
            <v>Non-payroll Only</v>
          </cell>
          <cell r="E144" t="str">
            <v>Ed Grassetti</v>
          </cell>
          <cell r="F144" t="str">
            <v>338-8109</v>
          </cell>
          <cell r="G144" t="str">
            <v>Jan Fordham</v>
          </cell>
          <cell r="H144" t="str">
            <v>Active</v>
          </cell>
          <cell r="I144" t="str">
            <v>PH-OG-200</v>
          </cell>
          <cell r="J144" t="str">
            <v>PH200</v>
          </cell>
          <cell r="K144" t="str">
            <v>PH200-10</v>
          </cell>
        </row>
        <row r="145">
          <cell r="A145" t="str">
            <v>PH2102</v>
          </cell>
          <cell r="B145" t="str">
            <v xml:space="preserve">PERFORMANCE &amp; STANDARDS </v>
          </cell>
          <cell r="C145" t="str">
            <v>NURSING LEADERSHIP</v>
          </cell>
          <cell r="D145" t="str">
            <v>Non-payroll Only</v>
          </cell>
          <cell r="E145" t="str">
            <v>Ed Grassetti</v>
          </cell>
          <cell r="F145" t="str">
            <v>338-8109</v>
          </cell>
          <cell r="G145" t="str">
            <v>Maureen Cava</v>
          </cell>
          <cell r="H145" t="str">
            <v>Active</v>
          </cell>
          <cell r="I145" t="str">
            <v>PH-OG-900</v>
          </cell>
          <cell r="J145" t="str">
            <v>PH900</v>
          </cell>
          <cell r="K145" t="str">
            <v>PH900-10</v>
          </cell>
        </row>
        <row r="146">
          <cell r="A146" t="str">
            <v>PH2103</v>
          </cell>
          <cell r="B146" t="str">
            <v xml:space="preserve">HEALTHY PUBLIC POLICY </v>
          </cell>
          <cell r="C146" t="str">
            <v>ENVIRONMENTAL REPORTING DISCLOSURE &amp; INNOVA</v>
          </cell>
          <cell r="D146" t="str">
            <v>Payroll Only</v>
          </cell>
          <cell r="E146" t="str">
            <v>Ed Grassetti</v>
          </cell>
          <cell r="F146" t="str">
            <v>338-8109</v>
          </cell>
          <cell r="G146" t="str">
            <v>Shawn Chirrey</v>
          </cell>
          <cell r="H146" t="str">
            <v>Active</v>
          </cell>
          <cell r="I146" t="str">
            <v>PH-OG-200</v>
          </cell>
          <cell r="J146" t="str">
            <v>PH200</v>
          </cell>
          <cell r="K146" t="str">
            <v>PH200-10</v>
          </cell>
        </row>
        <row r="147">
          <cell r="A147" t="str">
            <v>PH2104</v>
          </cell>
          <cell r="B147" t="str">
            <v xml:space="preserve">HEALTHY PUBLIC POLICY </v>
          </cell>
          <cell r="C147" t="str">
            <v>HEAT VLUNERABILITY ASSESSMENT</v>
          </cell>
          <cell r="D147">
            <v>0</v>
          </cell>
          <cell r="E147" t="str">
            <v>Ed Grassetti</v>
          </cell>
          <cell r="F147" t="str">
            <v>338-8109</v>
          </cell>
          <cell r="G147">
            <v>0</v>
          </cell>
          <cell r="H147" t="str">
            <v>NEW</v>
          </cell>
          <cell r="I147" t="str">
            <v>PH-OG-200</v>
          </cell>
          <cell r="J147" t="str">
            <v>PH200</v>
          </cell>
          <cell r="K147">
            <v>0</v>
          </cell>
        </row>
        <row r="148">
          <cell r="A148" t="str">
            <v>PH2105</v>
          </cell>
          <cell r="B148" t="str">
            <v xml:space="preserve">HEALTHY PUBLIC POLICY </v>
          </cell>
          <cell r="C148" t="str">
            <v>CHEM TRAC-ENVIRONMENTAL REP AND DISCLOSURE</v>
          </cell>
          <cell r="D148" t="str">
            <v>Payroll and Non-payroll</v>
          </cell>
          <cell r="E148" t="str">
            <v>Ed Grassetti</v>
          </cell>
          <cell r="F148" t="str">
            <v>338-8109</v>
          </cell>
          <cell r="G148" t="str">
            <v>Shawn Chirrey</v>
          </cell>
          <cell r="H148" t="str">
            <v>Active</v>
          </cell>
          <cell r="I148" t="str">
            <v>PH-SG-200</v>
          </cell>
          <cell r="J148" t="str">
            <v>PH200</v>
          </cell>
          <cell r="K148" t="str">
            <v>PH200-10</v>
          </cell>
        </row>
        <row r="149">
          <cell r="A149" t="str">
            <v>PH2106</v>
          </cell>
          <cell r="B149" t="str">
            <v xml:space="preserve">HEALTHY PUBLIC POLICY </v>
          </cell>
          <cell r="C149" t="str">
            <v>BUILT ENVIRONMENT &amp; HEALTH</v>
          </cell>
          <cell r="D149" t="str">
            <v>Payroll and Non-payroll</v>
          </cell>
          <cell r="E149" t="str">
            <v>Ed Grassetti</v>
          </cell>
          <cell r="F149" t="str">
            <v>338-8109</v>
          </cell>
          <cell r="G149" t="str">
            <v>Shawn Chirrey</v>
          </cell>
          <cell r="H149" t="str">
            <v>Active</v>
          </cell>
          <cell r="I149" t="str">
            <v>PH-OG-200</v>
          </cell>
          <cell r="J149" t="str">
            <v>PH200</v>
          </cell>
          <cell r="K149" t="str">
            <v>PH200-10</v>
          </cell>
        </row>
        <row r="150">
          <cell r="A150" t="str">
            <v>PH2107</v>
          </cell>
          <cell r="B150" t="str">
            <v xml:space="preserve">HEALTHY PUBLIC POLICY </v>
          </cell>
          <cell r="C150" t="str">
            <v>OP IMP ENV REPT/DISCLOSURE</v>
          </cell>
          <cell r="D150" t="str">
            <v>Payroll and Non-payroll</v>
          </cell>
          <cell r="E150" t="str">
            <v>Ed Grassetti</v>
          </cell>
          <cell r="F150" t="str">
            <v>338-8109</v>
          </cell>
          <cell r="G150" t="str">
            <v>Shawn Chirrey</v>
          </cell>
          <cell r="H150" t="str">
            <v>Active</v>
          </cell>
          <cell r="I150" t="str">
            <v>PH-SG-200</v>
          </cell>
          <cell r="J150" t="str">
            <v>PH200</v>
          </cell>
          <cell r="K150" t="str">
            <v>PH200-10</v>
          </cell>
        </row>
        <row r="151">
          <cell r="A151" t="str">
            <v>PH2108</v>
          </cell>
          <cell r="B151" t="str">
            <v xml:space="preserve">HEALTHY PUBLIC POLICY </v>
          </cell>
          <cell r="C151" t="str">
            <v>CLIMATE CHANGE - ORAC</v>
          </cell>
          <cell r="D151" t="str">
            <v>Non-payroll Only</v>
          </cell>
          <cell r="E151" t="str">
            <v>Ed Grassetti</v>
          </cell>
          <cell r="F151" t="str">
            <v>338-8109</v>
          </cell>
          <cell r="G151" t="str">
            <v>Shawn Chirrey</v>
          </cell>
          <cell r="H151" t="str">
            <v>Active</v>
          </cell>
          <cell r="I151" t="str">
            <v>PH-OG-200</v>
          </cell>
          <cell r="J151" t="str">
            <v>PH200</v>
          </cell>
          <cell r="K151" t="str">
            <v>PH200-10</v>
          </cell>
        </row>
        <row r="152">
          <cell r="A152" t="str">
            <v>PH2109</v>
          </cell>
          <cell r="B152" t="str">
            <v xml:space="preserve">HEALTHY PUBLIC POLICY </v>
          </cell>
          <cell r="C152" t="str">
            <v>BUILT ENVIRONMENT - UD4H</v>
          </cell>
          <cell r="D152" t="str">
            <v>Non-payroll Only</v>
          </cell>
          <cell r="E152" t="str">
            <v>Ed Grassetti</v>
          </cell>
          <cell r="F152" t="str">
            <v>338-8109</v>
          </cell>
          <cell r="G152" t="str">
            <v>Shawn Chirrey</v>
          </cell>
          <cell r="H152" t="str">
            <v>Active</v>
          </cell>
          <cell r="I152" t="str">
            <v>PH-OG-200</v>
          </cell>
          <cell r="J152" t="str">
            <v>PH200</v>
          </cell>
          <cell r="K152" t="str">
            <v>PH200-10</v>
          </cell>
        </row>
        <row r="153">
          <cell r="A153" t="str">
            <v>PH2110</v>
          </cell>
          <cell r="B153" t="str">
            <v xml:space="preserve">HEALTHY PUBLIC POLICY </v>
          </cell>
          <cell r="C153" t="str">
            <v>HEALTH EMERGENCY SYS</v>
          </cell>
          <cell r="D153" t="str">
            <v>Payroll Only</v>
          </cell>
          <cell r="E153" t="str">
            <v>Ed Grassetti</v>
          </cell>
          <cell r="F153" t="str">
            <v>338-8109</v>
          </cell>
          <cell r="G153" t="str">
            <v>Peter Oliver</v>
          </cell>
          <cell r="H153" t="str">
            <v>Active</v>
          </cell>
          <cell r="I153" t="str">
            <v>PH-OG-200</v>
          </cell>
          <cell r="J153" t="str">
            <v>PH200</v>
          </cell>
          <cell r="K153" t="str">
            <v>PH200-10</v>
          </cell>
        </row>
        <row r="154">
          <cell r="A154" t="str">
            <v>PH2111</v>
          </cell>
          <cell r="B154" t="str">
            <v xml:space="preserve">PERFORMANCE &amp; STANDARDS </v>
          </cell>
          <cell r="C154" t="str">
            <v>BUILDING CAPACITY - UNREGULATED HEALTH WORKE</v>
          </cell>
          <cell r="D154" t="str">
            <v>Payroll and Non-payroll</v>
          </cell>
          <cell r="E154" t="str">
            <v>Ed Grassetti</v>
          </cell>
          <cell r="F154" t="str">
            <v>338-8109</v>
          </cell>
          <cell r="G154" t="str">
            <v>Maureen Cava/Heather Parker</v>
          </cell>
          <cell r="H154" t="str">
            <v>Active</v>
          </cell>
          <cell r="I154" t="str">
            <v>PH-OG-900</v>
          </cell>
          <cell r="J154" t="str">
            <v>PH900</v>
          </cell>
          <cell r="K154" t="str">
            <v>PH900-10</v>
          </cell>
        </row>
        <row r="155">
          <cell r="A155" t="str">
            <v>PH2112</v>
          </cell>
          <cell r="B155" t="str">
            <v xml:space="preserve">PERFORMANCE &amp; STANDARDS </v>
          </cell>
          <cell r="C155" t="str">
            <v>NEWCOMER HEALTH STATUS</v>
          </cell>
          <cell r="D155" t="str">
            <v>Non-payroll Only</v>
          </cell>
          <cell r="E155" t="str">
            <v>Ed Grassetti</v>
          </cell>
          <cell r="F155" t="str">
            <v>338-8109</v>
          </cell>
          <cell r="G155" t="str">
            <v>Paul Fleiszer</v>
          </cell>
          <cell r="H155" t="str">
            <v>Active</v>
          </cell>
          <cell r="I155" t="str">
            <v>PH-OG-900</v>
          </cell>
          <cell r="J155" t="str">
            <v>PH900</v>
          </cell>
          <cell r="K155" t="str">
            <v>PH900-10</v>
          </cell>
        </row>
        <row r="156">
          <cell r="A156" t="str">
            <v>PH2113</v>
          </cell>
          <cell r="B156" t="str">
            <v xml:space="preserve">PERFORMANCE &amp; STANDARDS </v>
          </cell>
          <cell r="C156" t="str">
            <v>PERFORMANCE &amp; STANDARDS CORP CHARGES</v>
          </cell>
          <cell r="D156" t="str">
            <v>Payroll and Non-payroll</v>
          </cell>
          <cell r="E156" t="str">
            <v>Ed Grassetti</v>
          </cell>
          <cell r="F156" t="str">
            <v>338-8109</v>
          </cell>
          <cell r="G156" t="str">
            <v>Riyaz Kachra</v>
          </cell>
          <cell r="H156" t="str">
            <v>Active</v>
          </cell>
          <cell r="I156" t="str">
            <v>PH-SG-900</v>
          </cell>
          <cell r="J156" t="str">
            <v>PH900</v>
          </cell>
          <cell r="K156" t="str">
            <v>PH900-10</v>
          </cell>
        </row>
        <row r="157">
          <cell r="A157" t="str">
            <v>PH2114</v>
          </cell>
          <cell r="B157" t="str">
            <v xml:space="preserve">PERFORMANCE &amp; STANDARDS </v>
          </cell>
          <cell r="C157" t="str">
            <v>PERFORMANCE &amp; STANDARDS DIRECTOR'S OFFICE</v>
          </cell>
          <cell r="D157" t="str">
            <v>Payroll and Non-payroll</v>
          </cell>
          <cell r="E157" t="str">
            <v>Ed Grassetti</v>
          </cell>
          <cell r="F157" t="str">
            <v>338-8109</v>
          </cell>
          <cell r="G157" t="str">
            <v>Debra Williams</v>
          </cell>
          <cell r="H157" t="str">
            <v>Active</v>
          </cell>
          <cell r="I157" t="str">
            <v>PH-SG-900</v>
          </cell>
          <cell r="J157" t="str">
            <v>PH900</v>
          </cell>
          <cell r="K157" t="str">
            <v>PH900-10</v>
          </cell>
        </row>
        <row r="158">
          <cell r="A158" t="str">
            <v>PH2115</v>
          </cell>
          <cell r="B158" t="str">
            <v xml:space="preserve">PERFORMANCE &amp; STANDARDS </v>
          </cell>
          <cell r="C158" t="str">
            <v>PLANNING &amp; PERFORMANCE TEAM</v>
          </cell>
          <cell r="D158" t="str">
            <v>Payroll and Non-payroll</v>
          </cell>
          <cell r="E158" t="str">
            <v>Ed Grassetti</v>
          </cell>
          <cell r="F158" t="str">
            <v>338-8109</v>
          </cell>
          <cell r="G158" t="str">
            <v>Karen Beckermann</v>
          </cell>
          <cell r="H158" t="str">
            <v>Active</v>
          </cell>
          <cell r="I158" t="str">
            <v>PH-SG-900</v>
          </cell>
          <cell r="J158" t="str">
            <v>PH900</v>
          </cell>
          <cell r="K158" t="str">
            <v>PH900-10</v>
          </cell>
        </row>
        <row r="159">
          <cell r="A159" t="str">
            <v>PH2116</v>
          </cell>
          <cell r="B159" t="str">
            <v xml:space="preserve">PERFORMANCE &amp; STANDARDS </v>
          </cell>
          <cell r="C159" t="str">
            <v>NIPISSING UNDERGRADUATE PROGRAM</v>
          </cell>
          <cell r="D159" t="str">
            <v>Payroll Only</v>
          </cell>
          <cell r="E159" t="str">
            <v>Ed Grassetti</v>
          </cell>
          <cell r="F159" t="str">
            <v>338-8109</v>
          </cell>
          <cell r="G159" t="str">
            <v>Maureen Cava</v>
          </cell>
          <cell r="H159" t="str">
            <v>Active</v>
          </cell>
          <cell r="I159" t="str">
            <v>PH-OG-900</v>
          </cell>
          <cell r="J159" t="str">
            <v>PH900</v>
          </cell>
          <cell r="K159" t="str">
            <v>PH900-10</v>
          </cell>
        </row>
        <row r="160">
          <cell r="A160" t="str">
            <v>PH2117</v>
          </cell>
          <cell r="B160" t="str">
            <v xml:space="preserve">PERFORMANCE &amp; STANDARDS </v>
          </cell>
          <cell r="C160" t="str">
            <v>NURSING QUALITY PRACTICE</v>
          </cell>
          <cell r="D160" t="str">
            <v>Payroll and Non-payroll</v>
          </cell>
          <cell r="E160" t="str">
            <v>Ed Grassetti</v>
          </cell>
          <cell r="F160" t="str">
            <v>338-8109</v>
          </cell>
          <cell r="G160" t="str">
            <v>Maureen Cava</v>
          </cell>
          <cell r="H160" t="str">
            <v>Active</v>
          </cell>
          <cell r="I160" t="str">
            <v>PH-PF-900</v>
          </cell>
          <cell r="J160" t="str">
            <v>PH900</v>
          </cell>
          <cell r="K160" t="str">
            <v>PH900-10</v>
          </cell>
        </row>
        <row r="161">
          <cell r="A161" t="str">
            <v>PH2118</v>
          </cell>
          <cell r="B161" t="str">
            <v xml:space="preserve">HEALTHY PUBLIC POLICY </v>
          </cell>
          <cell r="C161" t="str">
            <v>HEAT EMERGENCY (NRCAN)</v>
          </cell>
          <cell r="D161">
            <v>0</v>
          </cell>
          <cell r="E161" t="str">
            <v>Ed Grassetti</v>
          </cell>
          <cell r="F161" t="str">
            <v>338-8109</v>
          </cell>
          <cell r="G161">
            <v>0</v>
          </cell>
          <cell r="H161" t="str">
            <v>Active</v>
          </cell>
          <cell r="I161" t="str">
            <v>PH-OG-200</v>
          </cell>
          <cell r="J161" t="str">
            <v>PH200</v>
          </cell>
          <cell r="K161" t="str">
            <v>PH200-10</v>
          </cell>
        </row>
        <row r="162">
          <cell r="A162" t="str">
            <v>PH2119</v>
          </cell>
          <cell r="B162" t="str">
            <v xml:space="preserve">PERFORMANCE &amp; STANDARDS </v>
          </cell>
          <cell r="C162" t="str">
            <v>DATAMART DATA WAREHOUSE PHASE 1</v>
          </cell>
          <cell r="D162">
            <v>0</v>
          </cell>
          <cell r="E162" t="str">
            <v>Ed Grassetti</v>
          </cell>
          <cell r="F162" t="str">
            <v>338-8109</v>
          </cell>
          <cell r="G162">
            <v>0</v>
          </cell>
          <cell r="H162" t="str">
            <v>NEW</v>
          </cell>
          <cell r="I162" t="str">
            <v>PH-OG-900</v>
          </cell>
          <cell r="J162" t="str">
            <v>PH900</v>
          </cell>
          <cell r="K162" t="str">
            <v>PH900-10</v>
          </cell>
        </row>
        <row r="163">
          <cell r="A163" t="str">
            <v>PH300P</v>
          </cell>
          <cell r="B163" t="str">
            <v xml:space="preserve">HEALTHY FAMILIES – Director </v>
          </cell>
          <cell r="C163" t="str">
            <v>PLANNING-FAMILY HLTH</v>
          </cell>
          <cell r="D163">
            <v>0</v>
          </cell>
          <cell r="E163" t="str">
            <v>Rubin Viray</v>
          </cell>
          <cell r="F163" t="str">
            <v>338-8122</v>
          </cell>
          <cell r="G163">
            <v>0</v>
          </cell>
          <cell r="H163" t="str">
            <v>NEW</v>
          </cell>
          <cell r="I163" t="str">
            <v>PH-SG-301</v>
          </cell>
          <cell r="J163" t="str">
            <v>PH300</v>
          </cell>
          <cell r="K163">
            <v>0</v>
          </cell>
        </row>
        <row r="164">
          <cell r="A164" t="str">
            <v>PH3010</v>
          </cell>
          <cell r="B164" t="str">
            <v>HEALTHY LIVING - CHRONIC DISEASE PREVENTION</v>
          </cell>
          <cell r="C164" t="str">
            <v>HOLDING UNIT: HL-CHRONIC DIS PREV</v>
          </cell>
          <cell r="D164" t="str">
            <v>Corporate Account</v>
          </cell>
          <cell r="E164" t="str">
            <v>Rod Sarria</v>
          </cell>
          <cell r="F164" t="str">
            <v>338-0761</v>
          </cell>
          <cell r="G164" t="str">
            <v>Riyaz Kachra</v>
          </cell>
          <cell r="H164" t="str">
            <v>InActive</v>
          </cell>
          <cell r="I164" t="str">
            <v>PH-SG-601</v>
          </cell>
          <cell r="J164" t="str">
            <v>PH610</v>
          </cell>
          <cell r="K164" t="str">
            <v>PH610-10</v>
          </cell>
        </row>
        <row r="165">
          <cell r="A165" t="str">
            <v>PH3011</v>
          </cell>
          <cell r="B165" t="str">
            <v>HEALTHY LIVING - CHRONIC DISEASE PREVENTION</v>
          </cell>
          <cell r="C165" t="str">
            <v>DIRECTOR'S OFFICE: HL-CDP</v>
          </cell>
          <cell r="D165" t="str">
            <v>Payroll and Non-payroll</v>
          </cell>
          <cell r="E165" t="str">
            <v>Rod Sarria</v>
          </cell>
          <cell r="F165" t="str">
            <v>338-0761</v>
          </cell>
          <cell r="G165" t="str">
            <v>Carol Timmings</v>
          </cell>
          <cell r="H165" t="str">
            <v>Active</v>
          </cell>
          <cell r="I165" t="str">
            <v>PH-SG-601</v>
          </cell>
          <cell r="J165" t="str">
            <v>PH610</v>
          </cell>
          <cell r="K165" t="str">
            <v>PH610-10</v>
          </cell>
        </row>
        <row r="166">
          <cell r="A166" t="str">
            <v>PH3012</v>
          </cell>
          <cell r="B166" t="str">
            <v>HEALTHY FAMILIES - DIRECTOR</v>
          </cell>
          <cell r="C166" t="str">
            <v>** INACTIVE ** EAST - FAMILY HEALTH</v>
          </cell>
          <cell r="D166" t="str">
            <v>Payroll and Non-payroll</v>
          </cell>
          <cell r="E166" t="str">
            <v>Rubin Viray</v>
          </cell>
          <cell r="F166" t="str">
            <v>338-8122</v>
          </cell>
          <cell r="G166" t="str">
            <v xml:space="preserve">J Radau, D Chopping, J MacDonald, </v>
          </cell>
          <cell r="H166" t="str">
            <v>InActive</v>
          </cell>
          <cell r="I166" t="str">
            <v>PH-I-G02</v>
          </cell>
          <cell r="J166">
            <v>0</v>
          </cell>
          <cell r="K166">
            <v>0</v>
          </cell>
        </row>
        <row r="167">
          <cell r="A167" t="str">
            <v>PH3013</v>
          </cell>
          <cell r="B167" t="str">
            <v>HEALTHY LIVING - CHRONIC DISEASE PREVENTION</v>
          </cell>
          <cell r="C167" t="str">
            <v>** INACTIVE **EAST - HEALTHY LIFESTYLES</v>
          </cell>
          <cell r="D167" t="str">
            <v>Payroll and Non-payroll</v>
          </cell>
          <cell r="E167" t="str">
            <v>Rod Sarria</v>
          </cell>
          <cell r="F167" t="str">
            <v>338-0761</v>
          </cell>
          <cell r="G167" t="str">
            <v>Anne Birks</v>
          </cell>
          <cell r="H167" t="str">
            <v>InActive</v>
          </cell>
          <cell r="I167" t="str">
            <v>PH-SG-601</v>
          </cell>
          <cell r="J167" t="str">
            <v>PH610</v>
          </cell>
          <cell r="K167">
            <v>0</v>
          </cell>
        </row>
        <row r="168">
          <cell r="A168" t="str">
            <v>PH3014</v>
          </cell>
          <cell r="B168" t="str">
            <v>HEALTHY LIVING - CHRONIC DISEASE PREVENTION</v>
          </cell>
          <cell r="C168" t="str">
            <v>FH / HL - EAST - HEART HEALTH</v>
          </cell>
          <cell r="D168" t="str">
            <v>Non-payroll Only</v>
          </cell>
          <cell r="E168" t="str">
            <v>Rod Sarria</v>
          </cell>
          <cell r="F168" t="str">
            <v>338-0761</v>
          </cell>
          <cell r="G168" t="str">
            <v>Eden Rockett</v>
          </cell>
          <cell r="H168" t="str">
            <v>InActive</v>
          </cell>
          <cell r="I168" t="str">
            <v>PH-PF-601</v>
          </cell>
          <cell r="J168" t="str">
            <v>PH610</v>
          </cell>
          <cell r="K168">
            <v>0</v>
          </cell>
        </row>
        <row r="169">
          <cell r="A169" t="str">
            <v>PH3015</v>
          </cell>
          <cell r="B169" t="str">
            <v xml:space="preserve">DENTAL / ORAL HEALTH </v>
          </cell>
          <cell r="C169" t="str">
            <v>** INACTIVE ** FH / HL - EAST - DENTAL HEALTH</v>
          </cell>
          <cell r="D169" t="str">
            <v>Payroll and Non-payroll</v>
          </cell>
          <cell r="E169" t="str">
            <v>Connie Morra</v>
          </cell>
          <cell r="F169" t="str">
            <v>338-8116</v>
          </cell>
          <cell r="G169" t="str">
            <v>Mary Kudrac/D. Ito</v>
          </cell>
          <cell r="H169" t="str">
            <v>InActive</v>
          </cell>
          <cell r="I169" t="str">
            <v>PH-SG-700</v>
          </cell>
          <cell r="J169" t="str">
            <v>PH700</v>
          </cell>
          <cell r="K169">
            <v>0</v>
          </cell>
        </row>
        <row r="170">
          <cell r="A170" t="str">
            <v>PH3016</v>
          </cell>
          <cell r="B170" t="str">
            <v xml:space="preserve">DENTAL / ORAL HEALTH </v>
          </cell>
          <cell r="C170" t="str">
            <v>** INACTIVE ** FH / HL - EAST - CINOT</v>
          </cell>
          <cell r="D170" t="str">
            <v>Payroll and Non-payroll</v>
          </cell>
          <cell r="E170" t="str">
            <v>Connie Morra</v>
          </cell>
          <cell r="F170" t="str">
            <v>338-8116</v>
          </cell>
          <cell r="G170" t="str">
            <v>Mary Kudrac/D. Ito</v>
          </cell>
          <cell r="H170" t="str">
            <v>InActive</v>
          </cell>
          <cell r="I170" t="str">
            <v>PH-SG-700</v>
          </cell>
          <cell r="J170" t="str">
            <v>PH700</v>
          </cell>
          <cell r="K170">
            <v>0</v>
          </cell>
        </row>
        <row r="171">
          <cell r="A171" t="str">
            <v>PH3017</v>
          </cell>
          <cell r="B171" t="str">
            <v xml:space="preserve">DENTAL / ORAL HEALTH </v>
          </cell>
          <cell r="C171" t="str">
            <v>** INACTIVE ** FH / HL - EAST - ONT. WORKS</v>
          </cell>
          <cell r="D171" t="str">
            <v>Payroll and Non-payroll</v>
          </cell>
          <cell r="E171" t="str">
            <v>Connie Morra</v>
          </cell>
          <cell r="F171" t="str">
            <v>338-8116</v>
          </cell>
          <cell r="G171" t="str">
            <v>Mary Kudrac/D. Ito</v>
          </cell>
          <cell r="H171" t="str">
            <v>InActive</v>
          </cell>
          <cell r="I171" t="str">
            <v>PH-OG-700</v>
          </cell>
          <cell r="J171" t="str">
            <v>PH700</v>
          </cell>
          <cell r="K171">
            <v>0</v>
          </cell>
        </row>
        <row r="172">
          <cell r="A172" t="str">
            <v>PH3018</v>
          </cell>
          <cell r="B172" t="str">
            <v xml:space="preserve">HEALTHY FAMILIES – Maternal Infant Health Stream </v>
          </cell>
          <cell r="C172" t="str">
            <v>HEALTHIEST BABIES POSSIBLE</v>
          </cell>
          <cell r="D172" t="str">
            <v>Payroll and Non-payroll</v>
          </cell>
          <cell r="E172" t="str">
            <v>Rubin Viray</v>
          </cell>
          <cell r="F172" t="str">
            <v>338-8122</v>
          </cell>
          <cell r="G172" t="str">
            <v>Diane Shrott</v>
          </cell>
          <cell r="H172" t="str">
            <v>Active</v>
          </cell>
          <cell r="I172" t="str">
            <v>PH-SG-302</v>
          </cell>
          <cell r="J172" t="str">
            <v>PH300</v>
          </cell>
          <cell r="K172" t="str">
            <v>PH300-20</v>
          </cell>
        </row>
        <row r="173">
          <cell r="A173" t="str">
            <v>PH3019</v>
          </cell>
          <cell r="B173" t="str">
            <v>HEALTHY LIVING - CHRONIC DISEASE PREVENTION</v>
          </cell>
          <cell r="C173" t="str">
            <v>HL CORPORATE CHARGES: CDP</v>
          </cell>
          <cell r="D173" t="str">
            <v>Corporate Account</v>
          </cell>
          <cell r="E173" t="str">
            <v>Rod Sarria</v>
          </cell>
          <cell r="F173" t="str">
            <v>338-0761</v>
          </cell>
          <cell r="G173" t="str">
            <v>Riyaz Kachra</v>
          </cell>
          <cell r="H173" t="str">
            <v>Active</v>
          </cell>
          <cell r="I173" t="str">
            <v>PH-SG-601</v>
          </cell>
          <cell r="J173" t="str">
            <v>PH610</v>
          </cell>
          <cell r="K173" t="str">
            <v>PH610-10</v>
          </cell>
        </row>
        <row r="174">
          <cell r="A174" t="str">
            <v>PH3020</v>
          </cell>
          <cell r="B174" t="str">
            <v>HEALTHY LIVING - CHRONIC DISEASE PREVENTION</v>
          </cell>
          <cell r="C174" t="str">
            <v>HEART HEALTH - CITY WIDE</v>
          </cell>
          <cell r="D174" t="str">
            <v>Non-payroll Only</v>
          </cell>
          <cell r="E174" t="str">
            <v>Rod Sarria</v>
          </cell>
          <cell r="F174" t="str">
            <v>338-0761</v>
          </cell>
          <cell r="G174" t="str">
            <v>Linda Ferguson</v>
          </cell>
          <cell r="H174" t="str">
            <v>InActive</v>
          </cell>
          <cell r="I174" t="str">
            <v>PH-PF-601</v>
          </cell>
          <cell r="J174" t="str">
            <v>PH610</v>
          </cell>
          <cell r="K174">
            <v>0</v>
          </cell>
        </row>
        <row r="175">
          <cell r="A175" t="str">
            <v>PH3021</v>
          </cell>
          <cell r="B175" t="str">
            <v>HEALTHY LIVING - CHRONIC DISEASE PREVENTION</v>
          </cell>
          <cell r="C175" t="str">
            <v>CANCER PREVENTION COALITION</v>
          </cell>
          <cell r="D175" t="str">
            <v>Payroll and Non-payroll</v>
          </cell>
          <cell r="E175" t="str">
            <v>Rod Sarria</v>
          </cell>
          <cell r="F175" t="str">
            <v>338-0761</v>
          </cell>
          <cell r="G175" t="str">
            <v>Mary-Anne McBean</v>
          </cell>
          <cell r="H175" t="str">
            <v>InActive</v>
          </cell>
          <cell r="I175" t="str">
            <v>PH-CF-601</v>
          </cell>
          <cell r="J175" t="str">
            <v>PH610</v>
          </cell>
          <cell r="K175">
            <v>0</v>
          </cell>
        </row>
        <row r="176">
          <cell r="A176" t="str">
            <v>PH3022</v>
          </cell>
          <cell r="B176" t="str">
            <v xml:space="preserve">HEALTHY FAMILIES – Early Years Stream </v>
          </cell>
          <cell r="C176" t="str">
            <v>PEER NUTRITION #1</v>
          </cell>
          <cell r="D176" t="str">
            <v>Payroll and Non-payroll</v>
          </cell>
          <cell r="E176" t="str">
            <v>Rubin Viray</v>
          </cell>
          <cell r="F176" t="str">
            <v>338-8122</v>
          </cell>
          <cell r="G176" t="str">
            <v>Angela Golabek</v>
          </cell>
          <cell r="H176" t="str">
            <v>Active</v>
          </cell>
          <cell r="I176" t="str">
            <v>PH-SG-303</v>
          </cell>
          <cell r="J176" t="str">
            <v>PH300</v>
          </cell>
          <cell r="K176" t="str">
            <v>PH300-30</v>
          </cell>
        </row>
        <row r="177">
          <cell r="A177" t="str">
            <v>PH3023</v>
          </cell>
          <cell r="B177" t="str">
            <v>HEALTHY LIVING - CHRONIC DISEASE PREVENTION</v>
          </cell>
          <cell r="C177" t="str">
            <v>TOBACCO STRGY- NOT TO KIDS</v>
          </cell>
          <cell r="D177" t="str">
            <v>Payroll and Non-payroll</v>
          </cell>
          <cell r="E177" t="str">
            <v>Rod Sarria</v>
          </cell>
          <cell r="F177" t="str">
            <v>338-0761</v>
          </cell>
          <cell r="G177" t="str">
            <v>Marg Metzger</v>
          </cell>
          <cell r="H177" t="str">
            <v>InActive</v>
          </cell>
          <cell r="I177" t="str">
            <v>PH-SG-601</v>
          </cell>
          <cell r="J177" t="str">
            <v>PH610</v>
          </cell>
          <cell r="K177" t="str">
            <v>PH610-10</v>
          </cell>
        </row>
        <row r="178">
          <cell r="A178" t="str">
            <v>PH3024</v>
          </cell>
          <cell r="B178" t="str">
            <v xml:space="preserve">HEALTHY FAMILIES – Early Years Stream </v>
          </cell>
          <cell r="C178" t="str">
            <v>PEER NUTRITION #2</v>
          </cell>
          <cell r="D178" t="str">
            <v>Payroll and Non-payroll</v>
          </cell>
          <cell r="E178" t="str">
            <v>Rubin Viray</v>
          </cell>
          <cell r="F178" t="str">
            <v>338-8122</v>
          </cell>
          <cell r="G178" t="str">
            <v>Susan Knowles</v>
          </cell>
          <cell r="H178" t="str">
            <v>Active</v>
          </cell>
          <cell r="I178" t="str">
            <v>PH-SG-303</v>
          </cell>
          <cell r="J178" t="str">
            <v>PH300</v>
          </cell>
          <cell r="K178" t="str">
            <v>PH300-30</v>
          </cell>
        </row>
        <row r="179">
          <cell r="A179" t="str">
            <v>PH3030</v>
          </cell>
          <cell r="B179" t="str">
            <v xml:space="preserve">HEALTHY FAMILIES – Director </v>
          </cell>
          <cell r="C179" t="str">
            <v>HEALTHY FAMILIES HOLDING UNIT</v>
          </cell>
          <cell r="D179" t="str">
            <v>Corporate Account</v>
          </cell>
          <cell r="E179" t="str">
            <v>Rubin Viray</v>
          </cell>
          <cell r="F179" t="str">
            <v>338-8122</v>
          </cell>
          <cell r="G179" t="str">
            <v>Joanne Gilmore</v>
          </cell>
          <cell r="H179" t="str">
            <v>Active</v>
          </cell>
          <cell r="I179" t="str">
            <v>PH-SG-301</v>
          </cell>
          <cell r="J179" t="str">
            <v>PH300</v>
          </cell>
          <cell r="K179" t="str">
            <v>PH300-10</v>
          </cell>
        </row>
        <row r="180">
          <cell r="A180" t="str">
            <v>PH3031</v>
          </cell>
          <cell r="B180" t="str">
            <v xml:space="preserve">HEALTHY FAMILIES – Early Years Stream </v>
          </cell>
          <cell r="C180" t="str">
            <v>EARLY YEARS PROGRAM SUPPORT</v>
          </cell>
          <cell r="D180" t="str">
            <v>Payroll and Non-payroll</v>
          </cell>
          <cell r="E180" t="str">
            <v>Rubin Viray</v>
          </cell>
          <cell r="F180" t="str">
            <v>338-8122</v>
          </cell>
          <cell r="G180" t="str">
            <v>Donalda McCabe</v>
          </cell>
          <cell r="H180" t="str">
            <v>Active</v>
          </cell>
          <cell r="I180" t="str">
            <v>PH-SG-303</v>
          </cell>
          <cell r="J180" t="str">
            <v>PH300</v>
          </cell>
          <cell r="K180" t="str">
            <v>PH300-30</v>
          </cell>
        </row>
        <row r="181">
          <cell r="A181" t="str">
            <v>PH3032</v>
          </cell>
          <cell r="B181" t="str">
            <v>HEALTHY FAMILIES - DIRECTOR</v>
          </cell>
          <cell r="C181" t="str">
            <v>** INACTIVE ** NORTH - FAMILY HEALTH</v>
          </cell>
          <cell r="D181" t="str">
            <v>Payroll and Non-payroll</v>
          </cell>
          <cell r="E181" t="str">
            <v>Rubin Viray</v>
          </cell>
          <cell r="F181" t="str">
            <v>338-8122</v>
          </cell>
          <cell r="G181" t="str">
            <v>Blue, Douglas, Oliver, Gilmore</v>
          </cell>
          <cell r="H181" t="str">
            <v>InActive</v>
          </cell>
          <cell r="I181" t="str">
            <v>PH-I-G02</v>
          </cell>
          <cell r="J181">
            <v>0</v>
          </cell>
          <cell r="K181">
            <v>0</v>
          </cell>
        </row>
        <row r="182">
          <cell r="A182" t="str">
            <v>PH3033</v>
          </cell>
          <cell r="B182" t="str">
            <v>HEALTHY LIVING - CHRONIC DISEASE PREVENTION</v>
          </cell>
          <cell r="C182" t="str">
            <v>** INACTIVE ** NORTH - HEALTHY LIFESTYLES</v>
          </cell>
          <cell r="D182" t="str">
            <v>Payroll and Non-payroll</v>
          </cell>
          <cell r="E182" t="str">
            <v>Rod Sarria</v>
          </cell>
          <cell r="F182" t="str">
            <v>338-0761</v>
          </cell>
          <cell r="G182" t="str">
            <v>Marinella Arduini</v>
          </cell>
          <cell r="H182" t="str">
            <v>InActive</v>
          </cell>
          <cell r="I182" t="str">
            <v>PH-SG-601</v>
          </cell>
          <cell r="J182" t="str">
            <v>PH610</v>
          </cell>
          <cell r="K182">
            <v>0</v>
          </cell>
        </row>
        <row r="183">
          <cell r="A183" t="str">
            <v>PH3034</v>
          </cell>
          <cell r="B183" t="str">
            <v>HEALTHY LIVING - CHRONIC DISEASE PREVENTION</v>
          </cell>
          <cell r="C183" t="str">
            <v>FH / HL - NORTH - HEART HEALTH</v>
          </cell>
          <cell r="D183" t="str">
            <v>Non-payroll Only</v>
          </cell>
          <cell r="E183" t="str">
            <v>Rod Sarria</v>
          </cell>
          <cell r="F183" t="str">
            <v>338-0761</v>
          </cell>
          <cell r="G183" t="str">
            <v>Marg Metzger</v>
          </cell>
          <cell r="H183" t="str">
            <v>InActive</v>
          </cell>
          <cell r="I183" t="str">
            <v>PH-PF-601</v>
          </cell>
          <cell r="J183" t="str">
            <v>PH610</v>
          </cell>
          <cell r="K183">
            <v>0</v>
          </cell>
        </row>
        <row r="184">
          <cell r="A184" t="str">
            <v>PH3035</v>
          </cell>
          <cell r="B184" t="str">
            <v xml:space="preserve">DENTAL / ORAL HEALTH </v>
          </cell>
          <cell r="C184" t="str">
            <v>FH / HL - NORTH - DENTAL HEALTH</v>
          </cell>
          <cell r="D184" t="str">
            <v>Payroll and Non-payroll</v>
          </cell>
          <cell r="E184" t="str">
            <v>Connie Morra</v>
          </cell>
          <cell r="F184" t="str">
            <v>338-8116</v>
          </cell>
          <cell r="G184" t="str">
            <v>Melvin Hsu</v>
          </cell>
          <cell r="H184" t="str">
            <v>InActive</v>
          </cell>
          <cell r="I184" t="str">
            <v>PH-DP-700</v>
          </cell>
          <cell r="J184" t="str">
            <v>PH700</v>
          </cell>
          <cell r="K184" t="str">
            <v>PH700-10</v>
          </cell>
        </row>
        <row r="185">
          <cell r="A185" t="str">
            <v>PH3036</v>
          </cell>
          <cell r="B185" t="str">
            <v xml:space="preserve">DENTAL / ORAL HEALTH </v>
          </cell>
          <cell r="C185" t="str">
            <v>** INACTIVE ** FH / HL - NORTH - CINOT</v>
          </cell>
          <cell r="D185" t="str">
            <v>Payroll and Non-payroll</v>
          </cell>
          <cell r="E185" t="str">
            <v>Connie Morra</v>
          </cell>
          <cell r="F185" t="str">
            <v>338-8116</v>
          </cell>
          <cell r="G185">
            <v>0</v>
          </cell>
          <cell r="H185" t="str">
            <v>InActive</v>
          </cell>
          <cell r="I185" t="str">
            <v>PH-SG-700</v>
          </cell>
          <cell r="J185" t="str">
            <v>PH700</v>
          </cell>
          <cell r="K185">
            <v>0</v>
          </cell>
        </row>
        <row r="186">
          <cell r="A186" t="str">
            <v>PH3037</v>
          </cell>
          <cell r="B186" t="str">
            <v xml:space="preserve">DENTAL / ORAL HEALTH </v>
          </cell>
          <cell r="C186" t="str">
            <v>FH/HL - NORTH - ONTARIO WORKS</v>
          </cell>
          <cell r="D186" t="str">
            <v>Payroll and Non-payroll</v>
          </cell>
          <cell r="E186" t="str">
            <v>Connie Morra</v>
          </cell>
          <cell r="F186" t="str">
            <v>338-8116</v>
          </cell>
          <cell r="G186">
            <v>0</v>
          </cell>
          <cell r="H186" t="str">
            <v>InActive</v>
          </cell>
          <cell r="I186" t="str">
            <v>PH-OG-700</v>
          </cell>
          <cell r="J186" t="str">
            <v>PH700</v>
          </cell>
          <cell r="K186">
            <v>0</v>
          </cell>
        </row>
        <row r="187">
          <cell r="A187" t="str">
            <v>PH3038</v>
          </cell>
          <cell r="B187" t="str">
            <v xml:space="preserve">HEALTHY FAMILIES - 100% – HBHC Stream </v>
          </cell>
          <cell r="C187" t="str">
            <v>FHV/Contracts</v>
          </cell>
          <cell r="D187" t="str">
            <v>Payroll and Non-payroll</v>
          </cell>
          <cell r="E187" t="str">
            <v>Rubin Viray</v>
          </cell>
          <cell r="F187" t="str">
            <v>338-8122</v>
          </cell>
          <cell r="G187" t="str">
            <v>Saleha Bismilla</v>
          </cell>
          <cell r="H187" t="str">
            <v>Active</v>
          </cell>
          <cell r="I187" t="str">
            <v>PH-PF-304</v>
          </cell>
          <cell r="J187" t="str">
            <v>PH300</v>
          </cell>
          <cell r="K187" t="str">
            <v>PH300-40</v>
          </cell>
        </row>
        <row r="188">
          <cell r="A188" t="str">
            <v>PH3039</v>
          </cell>
          <cell r="B188" t="str">
            <v xml:space="preserve">HEALTHY FAMILIES - 100% – Early Years Stream </v>
          </cell>
          <cell r="C188" t="str">
            <v>PRESCHOOL SPEECH &amp; LANGUAGE</v>
          </cell>
          <cell r="D188" t="str">
            <v>Payroll and Non-payroll</v>
          </cell>
          <cell r="E188" t="str">
            <v>Rubin Viray</v>
          </cell>
          <cell r="F188" t="str">
            <v>338-8122</v>
          </cell>
          <cell r="G188" t="str">
            <v>Martha Cole</v>
          </cell>
          <cell r="H188" t="str">
            <v>Active</v>
          </cell>
          <cell r="I188" t="str">
            <v>PH-PF-303</v>
          </cell>
          <cell r="J188" t="str">
            <v>PH300</v>
          </cell>
          <cell r="K188" t="str">
            <v>PH300-30</v>
          </cell>
        </row>
        <row r="189">
          <cell r="A189" t="str">
            <v>PH3040</v>
          </cell>
          <cell r="B189" t="str">
            <v>HEALTHY LIVING - CHRONIC DISEASE PREVENTION</v>
          </cell>
          <cell r="C189" t="str">
            <v>HEALTHY LIVING INTAKE</v>
          </cell>
          <cell r="D189" t="str">
            <v>Payroll and Non-payroll</v>
          </cell>
          <cell r="E189" t="str">
            <v>Rod Sarria</v>
          </cell>
          <cell r="F189" t="str">
            <v>338-0761</v>
          </cell>
          <cell r="G189" t="str">
            <v>Stella Cho</v>
          </cell>
          <cell r="H189" t="str">
            <v>Active</v>
          </cell>
          <cell r="I189" t="str">
            <v>PH-SG-601</v>
          </cell>
          <cell r="J189" t="str">
            <v>PH610</v>
          </cell>
          <cell r="K189" t="str">
            <v>PH610-10</v>
          </cell>
        </row>
        <row r="190">
          <cell r="A190" t="str">
            <v>PH3041</v>
          </cell>
          <cell r="B190" t="str">
            <v>HEALTHY LIVING - CHRONIC DISEASE PREVENTION</v>
          </cell>
          <cell r="C190" t="str">
            <v>EAT SMART</v>
          </cell>
          <cell r="D190" t="str">
            <v>Payroll and Non-payroll</v>
          </cell>
          <cell r="E190" t="str">
            <v>Rod Sarria</v>
          </cell>
          <cell r="F190" t="str">
            <v>338-0761</v>
          </cell>
          <cell r="G190" t="str">
            <v>Judi Wilkie/Sari Simkins</v>
          </cell>
          <cell r="H190" t="str">
            <v>InActive</v>
          </cell>
          <cell r="I190" t="str">
            <v>PH-SG-601</v>
          </cell>
          <cell r="J190" t="str">
            <v>PH610</v>
          </cell>
          <cell r="K190" t="str">
            <v>PH610-10</v>
          </cell>
        </row>
        <row r="191">
          <cell r="A191" t="str">
            <v>PH3042</v>
          </cell>
          <cell r="B191" t="str">
            <v>HEALTHY LIVING - CHRONIC DISEASE PREVENTION</v>
          </cell>
          <cell r="C191" t="str">
            <v>** INACTIVE ** FARMERS MARKET</v>
          </cell>
          <cell r="D191" t="str">
            <v>Payroll and Non-payroll</v>
          </cell>
          <cell r="E191" t="str">
            <v>Rod Sarria</v>
          </cell>
          <cell r="F191" t="str">
            <v>338-0761</v>
          </cell>
          <cell r="G191" t="str">
            <v>Connie Uetrecht</v>
          </cell>
          <cell r="H191" t="str">
            <v>InActive</v>
          </cell>
          <cell r="I191" t="str">
            <v>PH-SG-601</v>
          </cell>
          <cell r="J191" t="str">
            <v>PH610</v>
          </cell>
          <cell r="K191">
            <v>0</v>
          </cell>
        </row>
        <row r="192">
          <cell r="A192" t="str">
            <v>PH3043</v>
          </cell>
          <cell r="B192" t="str">
            <v xml:space="preserve">HEALTHY FAMILIES – Director </v>
          </cell>
          <cell r="C192" t="str">
            <v>HEALTHY FAMILIES CORPORATE CHARGES</v>
          </cell>
          <cell r="D192" t="str">
            <v>Corporate Account</v>
          </cell>
          <cell r="E192" t="str">
            <v>Rubin Viray</v>
          </cell>
          <cell r="F192" t="str">
            <v>338-8122</v>
          </cell>
          <cell r="G192" t="str">
            <v>Riyaz Kachra</v>
          </cell>
          <cell r="H192" t="str">
            <v>Active</v>
          </cell>
          <cell r="I192" t="str">
            <v>PH-SG-301</v>
          </cell>
          <cell r="J192" t="str">
            <v>PH300</v>
          </cell>
          <cell r="K192" t="str">
            <v>PH300-10</v>
          </cell>
        </row>
        <row r="193">
          <cell r="A193" t="str">
            <v>PH3044</v>
          </cell>
          <cell r="B193" t="str">
            <v>HEALTHY LIVING - CHRONIC DISEASE PREVENTION</v>
          </cell>
          <cell r="C193" t="str">
            <v>** INACTIVE ** PARTNERS IN CHILD NUTRITION</v>
          </cell>
          <cell r="D193" t="str">
            <v>Payroll and Non-payroll</v>
          </cell>
          <cell r="E193" t="str">
            <v>Rod Sarria</v>
          </cell>
          <cell r="F193" t="str">
            <v>338-0761</v>
          </cell>
          <cell r="G193" t="str">
            <v>Connie Uetrecht</v>
          </cell>
          <cell r="H193" t="str">
            <v>InActive</v>
          </cell>
          <cell r="I193" t="str">
            <v>PH-SG-601</v>
          </cell>
          <cell r="J193" t="str">
            <v>PH610</v>
          </cell>
          <cell r="K193">
            <v>0</v>
          </cell>
        </row>
        <row r="194">
          <cell r="A194" t="str">
            <v>PH3045</v>
          </cell>
          <cell r="B194" t="str">
            <v>HEALTHY LIVING - HEALTHY COMMUNITIES</v>
          </cell>
          <cell r="C194" t="str">
            <v>HOME SAFETY</v>
          </cell>
          <cell r="D194" t="str">
            <v>Non-payroll Only</v>
          </cell>
          <cell r="E194" t="str">
            <v>Rod Sarria</v>
          </cell>
          <cell r="F194" t="str">
            <v>338-0761</v>
          </cell>
          <cell r="G194" t="str">
            <v>Kerri Richards/Denise DePape</v>
          </cell>
          <cell r="H194" t="str">
            <v>InActive</v>
          </cell>
          <cell r="I194" t="str">
            <v>PH-SG-602</v>
          </cell>
          <cell r="J194" t="str">
            <v>PH620</v>
          </cell>
          <cell r="K194">
            <v>0</v>
          </cell>
        </row>
        <row r="195">
          <cell r="A195" t="str">
            <v>PH3046</v>
          </cell>
          <cell r="B195" t="str">
            <v>HEALTHY LIVING - CHRONIC DISEASE PREVENTION</v>
          </cell>
          <cell r="C195" t="str">
            <v>** INACTIVE ** WHEEL SMART</v>
          </cell>
          <cell r="D195" t="str">
            <v>Non-payroll Only</v>
          </cell>
          <cell r="E195" t="str">
            <v>Rod Sarria</v>
          </cell>
          <cell r="F195" t="str">
            <v>338-0761</v>
          </cell>
          <cell r="G195" t="str">
            <v>Kerri Richards</v>
          </cell>
          <cell r="H195" t="str">
            <v>InActive</v>
          </cell>
          <cell r="I195" t="str">
            <v>PH-SG-601</v>
          </cell>
          <cell r="J195" t="str">
            <v>PH610</v>
          </cell>
          <cell r="K195">
            <v>0</v>
          </cell>
        </row>
        <row r="196">
          <cell r="A196" t="str">
            <v>PH3047</v>
          </cell>
          <cell r="B196" t="str">
            <v>HEALTHY LIVING - HEALTHY COMMUNITIES</v>
          </cell>
          <cell r="C196" t="str">
            <v>PARTNERS IN PREVENTION</v>
          </cell>
          <cell r="D196" t="str">
            <v>Non-payroll Only</v>
          </cell>
          <cell r="E196" t="str">
            <v>Rod Sarria</v>
          </cell>
          <cell r="F196" t="str">
            <v>338-0761</v>
          </cell>
          <cell r="G196" t="str">
            <v>Kerri Richards</v>
          </cell>
          <cell r="H196" t="str">
            <v>InActive</v>
          </cell>
          <cell r="I196" t="str">
            <v>PH-SG-602</v>
          </cell>
          <cell r="J196" t="str">
            <v>PH620</v>
          </cell>
          <cell r="K196">
            <v>0</v>
          </cell>
        </row>
        <row r="197">
          <cell r="A197" t="str">
            <v>PH3048</v>
          </cell>
          <cell r="B197" t="str">
            <v>HEALTHY LIVING - CHRONIC DISEASE PREVENTION</v>
          </cell>
          <cell r="C197" t="str">
            <v>** INACTIVE ** HOME ALONE</v>
          </cell>
          <cell r="D197" t="str">
            <v>Non-payroll Only</v>
          </cell>
          <cell r="E197" t="str">
            <v>Rod Sarria</v>
          </cell>
          <cell r="F197" t="str">
            <v>338-0761</v>
          </cell>
          <cell r="G197" t="str">
            <v>Kerri Richards</v>
          </cell>
          <cell r="H197" t="str">
            <v>InActive</v>
          </cell>
          <cell r="I197" t="str">
            <v>PH-SG-601</v>
          </cell>
          <cell r="J197" t="str">
            <v>PH610</v>
          </cell>
          <cell r="K197">
            <v>0</v>
          </cell>
        </row>
        <row r="198">
          <cell r="A198" t="str">
            <v>PH3049</v>
          </cell>
          <cell r="B198" t="str">
            <v>HEALTHY LIVING - HEALTHY COMMUNITIES</v>
          </cell>
          <cell r="C198" t="str">
            <v>ROAD SAFETY</v>
          </cell>
          <cell r="D198" t="str">
            <v>Non-payroll Only</v>
          </cell>
          <cell r="E198" t="str">
            <v>Rod Sarria</v>
          </cell>
          <cell r="F198" t="str">
            <v>338-0761</v>
          </cell>
          <cell r="G198" t="str">
            <v>Denise DePape/Kerri Richards</v>
          </cell>
          <cell r="H198" t="str">
            <v>InActive</v>
          </cell>
          <cell r="I198" t="str">
            <v>PH-SG-602</v>
          </cell>
          <cell r="J198" t="str">
            <v>PH620</v>
          </cell>
          <cell r="K198" t="str">
            <v>PH620-10</v>
          </cell>
        </row>
        <row r="199">
          <cell r="A199" t="str">
            <v>PH3050</v>
          </cell>
          <cell r="B199" t="str">
            <v>HEALTHY LIVING - HEALTHY COMMUNITIES</v>
          </cell>
          <cell r="C199" t="str">
            <v>H L - HOLDING UNIT- HEALTHY COMMUNITY</v>
          </cell>
          <cell r="D199" t="str">
            <v>Corporate Account</v>
          </cell>
          <cell r="E199" t="str">
            <v>Rod Sarria</v>
          </cell>
          <cell r="F199" t="str">
            <v>338-0761</v>
          </cell>
          <cell r="G199" t="str">
            <v>Riyaz Kachra</v>
          </cell>
          <cell r="H199" t="str">
            <v>InActive</v>
          </cell>
          <cell r="I199" t="str">
            <v>PH-SG-602</v>
          </cell>
          <cell r="J199" t="str">
            <v>PH620</v>
          </cell>
          <cell r="K199" t="str">
            <v>PH620-10</v>
          </cell>
        </row>
        <row r="200">
          <cell r="A200" t="str">
            <v>PH3051</v>
          </cell>
          <cell r="B200" t="str">
            <v>HEALTHY LIVING - HEALTHY COMMUNITIES</v>
          </cell>
          <cell r="C200" t="str">
            <v>HL: DIRECTOR'S OFFICE - HEALTHY COMMUNITY</v>
          </cell>
          <cell r="D200" t="str">
            <v>Payroll and Non-payroll</v>
          </cell>
          <cell r="E200" t="str">
            <v>Rod Sarria</v>
          </cell>
          <cell r="F200" t="str">
            <v>338-0761</v>
          </cell>
          <cell r="G200" t="str">
            <v>Jann Houston</v>
          </cell>
          <cell r="H200" t="str">
            <v>Active</v>
          </cell>
          <cell r="I200" t="str">
            <v>PH-SG-602</v>
          </cell>
          <cell r="J200" t="str">
            <v>PH620</v>
          </cell>
          <cell r="K200" t="str">
            <v>PH620-10</v>
          </cell>
        </row>
        <row r="201">
          <cell r="A201" t="str">
            <v>PH3052</v>
          </cell>
          <cell r="B201" t="str">
            <v>HEALTHY FAMILIES - DIRECTOR</v>
          </cell>
          <cell r="C201" t="str">
            <v>** INACTIVE ** CENTRAL - FAMILY HEALTH</v>
          </cell>
          <cell r="D201" t="str">
            <v>Payroll and Non-payroll</v>
          </cell>
          <cell r="E201" t="str">
            <v>Rubin Viray</v>
          </cell>
          <cell r="F201" t="str">
            <v>338-8122</v>
          </cell>
          <cell r="G201" t="str">
            <v xml:space="preserve">Stewart, Zanetti, </v>
          </cell>
          <cell r="H201" t="str">
            <v>InActive</v>
          </cell>
          <cell r="I201" t="str">
            <v>PH-I-G02</v>
          </cell>
          <cell r="J201" t="str">
            <v>PH620</v>
          </cell>
          <cell r="K201">
            <v>0</v>
          </cell>
        </row>
        <row r="202">
          <cell r="A202" t="str">
            <v>PH3053</v>
          </cell>
          <cell r="B202" t="str">
            <v>HEALTHY LIVING - CHRONIC DISEASE PREVENTION</v>
          </cell>
          <cell r="C202" t="str">
            <v>** INACTIVE ** SOUTH - HEALTHY LIFESTYLES</v>
          </cell>
          <cell r="D202" t="str">
            <v>Non-payroll Only</v>
          </cell>
          <cell r="E202" t="str">
            <v>Rod Sarria</v>
          </cell>
          <cell r="F202" t="str">
            <v>338-0761</v>
          </cell>
          <cell r="G202" t="str">
            <v>Audrey Birenbaum</v>
          </cell>
          <cell r="H202" t="str">
            <v>InActive</v>
          </cell>
          <cell r="I202" t="str">
            <v>PH-SG-602</v>
          </cell>
          <cell r="J202" t="str">
            <v>PH620</v>
          </cell>
          <cell r="K202">
            <v>0</v>
          </cell>
        </row>
        <row r="203">
          <cell r="A203" t="str">
            <v>PH3054</v>
          </cell>
          <cell r="B203" t="str">
            <v>HEALTHY LIVING - CHRONIC DISEASE PREVENTION</v>
          </cell>
          <cell r="C203" t="str">
            <v>FH/HL - SOUTH HEART HEALTH</v>
          </cell>
          <cell r="D203" t="str">
            <v>Non-payroll Only</v>
          </cell>
          <cell r="E203" t="str">
            <v>Rod Sarria</v>
          </cell>
          <cell r="F203" t="str">
            <v>338-0761</v>
          </cell>
          <cell r="G203" t="str">
            <v>Elaine Kingsley</v>
          </cell>
          <cell r="H203" t="str">
            <v>InActive</v>
          </cell>
          <cell r="I203" t="str">
            <v>PH-PF-601</v>
          </cell>
          <cell r="J203" t="str">
            <v>PH610</v>
          </cell>
          <cell r="K203">
            <v>0</v>
          </cell>
        </row>
        <row r="204">
          <cell r="A204" t="str">
            <v>PH3055</v>
          </cell>
          <cell r="B204" t="str">
            <v xml:space="preserve">DENTAL / ORAL HEALTH </v>
          </cell>
          <cell r="C204" t="str">
            <v>FH / HL - SOUTH - DENTAL HEALTH</v>
          </cell>
          <cell r="D204" t="str">
            <v>Payroll and Non-payroll</v>
          </cell>
          <cell r="E204" t="str">
            <v>Connie Morra</v>
          </cell>
          <cell r="F204" t="str">
            <v>338-8116</v>
          </cell>
          <cell r="G204" t="str">
            <v>M. Kudrac, D. Ito</v>
          </cell>
          <cell r="H204" t="str">
            <v>InActive</v>
          </cell>
          <cell r="I204" t="str">
            <v>PH-DP-700</v>
          </cell>
          <cell r="J204" t="str">
            <v>PH700</v>
          </cell>
          <cell r="K204">
            <v>0</v>
          </cell>
        </row>
        <row r="205">
          <cell r="A205" t="str">
            <v>PH3056</v>
          </cell>
          <cell r="B205" t="str">
            <v xml:space="preserve">DENTAL / ORAL HEALTH </v>
          </cell>
          <cell r="C205" t="str">
            <v>DENTAL &amp; ORAL HEALTH - CINOT - CITYWIDE</v>
          </cell>
          <cell r="D205" t="str">
            <v>Payroll and Non-payroll</v>
          </cell>
          <cell r="E205" t="str">
            <v>Connie Morra</v>
          </cell>
          <cell r="F205" t="str">
            <v>338-8116</v>
          </cell>
          <cell r="G205" t="str">
            <v>Dr. Michele Wong</v>
          </cell>
          <cell r="H205" t="str">
            <v>Active</v>
          </cell>
          <cell r="I205" t="str">
            <v>PH-SG-700</v>
          </cell>
          <cell r="J205" t="str">
            <v>PH700</v>
          </cell>
          <cell r="K205" t="str">
            <v>PH700-10</v>
          </cell>
        </row>
        <row r="206">
          <cell r="A206" t="str">
            <v>PH3057</v>
          </cell>
          <cell r="B206" t="str">
            <v xml:space="preserve">DENTAL / ORAL HEALTH </v>
          </cell>
          <cell r="C206" t="str">
            <v>FH / HL - ONTARIO WORKS DENTAL PROG.</v>
          </cell>
          <cell r="D206" t="str">
            <v>Payroll and Non-payroll</v>
          </cell>
          <cell r="E206" t="str">
            <v>Connie Morra</v>
          </cell>
          <cell r="F206" t="str">
            <v>338-8116</v>
          </cell>
          <cell r="G206" t="str">
            <v>Dr. Hazel Stewart</v>
          </cell>
          <cell r="H206" t="str">
            <v>Active</v>
          </cell>
          <cell r="I206" t="str">
            <v>PH-OG-700</v>
          </cell>
          <cell r="J206" t="str">
            <v>PH700</v>
          </cell>
          <cell r="K206" t="str">
            <v>PH700-10</v>
          </cell>
        </row>
        <row r="207">
          <cell r="A207" t="str">
            <v>PH3058</v>
          </cell>
          <cell r="B207" t="str">
            <v>HEALTHY FAMILIES - DIRECTOR</v>
          </cell>
          <cell r="C207" t="str">
            <v>CONTRACTING IN</v>
          </cell>
          <cell r="D207" t="str">
            <v>Payroll and Non-payroll</v>
          </cell>
          <cell r="E207" t="str">
            <v>Rubin Viray</v>
          </cell>
          <cell r="F207" t="str">
            <v>338-8122</v>
          </cell>
          <cell r="G207" t="str">
            <v>Denise Oliver</v>
          </cell>
          <cell r="H207" t="str">
            <v>InActive</v>
          </cell>
          <cell r="I207" t="str">
            <v>PH-I-G02</v>
          </cell>
          <cell r="J207">
            <v>0</v>
          </cell>
          <cell r="K207">
            <v>0</v>
          </cell>
        </row>
        <row r="208">
          <cell r="A208" t="str">
            <v>PH3059</v>
          </cell>
          <cell r="B208" t="str">
            <v>HEALTHY FAMILIES - DIRECTOR</v>
          </cell>
          <cell r="C208" t="str">
            <v>** INACTIVE ** (former MHlth/Urb. Issues)</v>
          </cell>
          <cell r="D208" t="str">
            <v>Payroll and Non-payroll</v>
          </cell>
          <cell r="E208" t="str">
            <v>Rubin Viray</v>
          </cell>
          <cell r="F208" t="str">
            <v>338-8122</v>
          </cell>
          <cell r="G208" t="str">
            <v>Karen Whitworth/Maria Herrera</v>
          </cell>
          <cell r="H208" t="str">
            <v>InActive</v>
          </cell>
          <cell r="I208" t="str">
            <v>PH-I-G02</v>
          </cell>
          <cell r="J208">
            <v>0</v>
          </cell>
          <cell r="K208">
            <v>0</v>
          </cell>
        </row>
        <row r="209">
          <cell r="A209" t="str">
            <v>PH3060</v>
          </cell>
          <cell r="B209" t="str">
            <v>HEALTHY LIVING - CHRONIC DISEASE PREVENTION</v>
          </cell>
          <cell r="C209" t="str">
            <v>** INACTIVE ** COLD WEATHER ALERT</v>
          </cell>
          <cell r="D209" t="str">
            <v>Non-payroll Only</v>
          </cell>
          <cell r="E209" t="str">
            <v>Rod Sarria</v>
          </cell>
          <cell r="F209" t="str">
            <v>338-0761</v>
          </cell>
          <cell r="G209" t="str">
            <v>Maria Herrera</v>
          </cell>
          <cell r="H209" t="str">
            <v>InActive</v>
          </cell>
          <cell r="I209" t="str">
            <v>PH-SG-601</v>
          </cell>
          <cell r="J209" t="str">
            <v>PH610</v>
          </cell>
          <cell r="K209">
            <v>0</v>
          </cell>
        </row>
        <row r="210">
          <cell r="A210" t="str">
            <v>PH3061</v>
          </cell>
          <cell r="B210" t="str">
            <v xml:space="preserve">DENTAL / ORAL HEALTH </v>
          </cell>
          <cell r="C210" t="str">
            <v>ONTARIO WORKS ADMINISTRATION</v>
          </cell>
          <cell r="D210" t="str">
            <v>Payroll and Non-payroll</v>
          </cell>
          <cell r="E210" t="str">
            <v>Connie Morra</v>
          </cell>
          <cell r="F210" t="str">
            <v>338-8116</v>
          </cell>
          <cell r="G210" t="str">
            <v>Dr. Michele Wong</v>
          </cell>
          <cell r="H210" t="str">
            <v>Active</v>
          </cell>
          <cell r="I210" t="str">
            <v>PH-OG-700</v>
          </cell>
          <cell r="J210" t="str">
            <v>PH700</v>
          </cell>
          <cell r="K210" t="str">
            <v>PH700-10</v>
          </cell>
        </row>
        <row r="211">
          <cell r="A211" t="str">
            <v>PH3062</v>
          </cell>
          <cell r="B211" t="str">
            <v>HEALTHY LIVING - HEALTHY COMMUNITIES</v>
          </cell>
          <cell r="C211" t="str">
            <v>HL - CORPORATE CHARGES - HEALTHY COMMUNITIES</v>
          </cell>
          <cell r="D211" t="str">
            <v>Corporate Account</v>
          </cell>
          <cell r="E211" t="str">
            <v>Rod Sarria</v>
          </cell>
          <cell r="F211" t="str">
            <v>338-0761</v>
          </cell>
          <cell r="G211" t="str">
            <v>Riyaz Kachra</v>
          </cell>
          <cell r="H211" t="str">
            <v>Active</v>
          </cell>
          <cell r="I211" t="str">
            <v>PH-SG-602</v>
          </cell>
          <cell r="J211" t="str">
            <v>PH620</v>
          </cell>
          <cell r="K211" t="str">
            <v>PH620-10</v>
          </cell>
        </row>
        <row r="212">
          <cell r="A212" t="str">
            <v>PH3063</v>
          </cell>
          <cell r="B212" t="str">
            <v>HEALTHY LIVING - CHRONIC DISEASE PREVENTION</v>
          </cell>
          <cell r="C212" t="str">
            <v>** INACTIVE ** COMMUNITY FOOD ADVISOR</v>
          </cell>
          <cell r="D212" t="str">
            <v>Non-payroll Only</v>
          </cell>
          <cell r="E212" t="str">
            <v>Rod Sarria</v>
          </cell>
          <cell r="F212" t="str">
            <v>338-0761</v>
          </cell>
          <cell r="G212" t="str">
            <v>Connie Uetrecht</v>
          </cell>
          <cell r="H212" t="str">
            <v>InActive</v>
          </cell>
          <cell r="I212" t="str">
            <v>PH-CF-601</v>
          </cell>
          <cell r="J212" t="str">
            <v>PH610</v>
          </cell>
          <cell r="K212">
            <v>0</v>
          </cell>
        </row>
        <row r="213">
          <cell r="A213" t="str">
            <v>PH3064</v>
          </cell>
          <cell r="B213" t="str">
            <v xml:space="preserve">HEALTHY ENVIRONMENT </v>
          </cell>
          <cell r="C213" t="str">
            <v>INTEGRATED PEST MANAGEMENT</v>
          </cell>
          <cell r="D213" t="str">
            <v>Non-payroll Only</v>
          </cell>
          <cell r="E213" t="str">
            <v>Rod Sarria</v>
          </cell>
          <cell r="F213" t="str">
            <v>338-0761</v>
          </cell>
          <cell r="G213">
            <v>0</v>
          </cell>
          <cell r="H213" t="str">
            <v>InActive</v>
          </cell>
          <cell r="I213" t="str">
            <v>PH-SG-501</v>
          </cell>
          <cell r="J213" t="str">
            <v>PH500</v>
          </cell>
          <cell r="K213">
            <v>0</v>
          </cell>
        </row>
        <row r="214">
          <cell r="A214" t="str">
            <v>PH3065</v>
          </cell>
          <cell r="B214" t="str">
            <v>HEALTHY LIVING - CHRONIC DISEASE PREVENTION</v>
          </cell>
          <cell r="C214" t="str">
            <v>COMMUNITY DEVELOPMENT - CHILD NUTRITION</v>
          </cell>
          <cell r="D214" t="str">
            <v>Non-payroll Only</v>
          </cell>
          <cell r="E214" t="str">
            <v>Rod Sarria</v>
          </cell>
          <cell r="F214" t="str">
            <v>338-0761</v>
          </cell>
          <cell r="G214" t="str">
            <v>Connie Uethrect</v>
          </cell>
          <cell r="H214" t="str">
            <v>InActive</v>
          </cell>
          <cell r="I214" t="str">
            <v>PH-SG-601</v>
          </cell>
          <cell r="J214" t="str">
            <v>PH610</v>
          </cell>
          <cell r="K214">
            <v>0</v>
          </cell>
        </row>
        <row r="215">
          <cell r="A215" t="str">
            <v>PH3066</v>
          </cell>
          <cell r="B215" t="str">
            <v xml:space="preserve">DENTAL / ORAL HEALTH </v>
          </cell>
          <cell r="C215" t="str">
            <v>DENTAL PROGRAM EXPANSION</v>
          </cell>
          <cell r="D215" t="str">
            <v>Payroll and Non-payroll</v>
          </cell>
          <cell r="E215" t="str">
            <v>Connie Morra</v>
          </cell>
          <cell r="F215" t="str">
            <v>338-8116</v>
          </cell>
          <cell r="G215" t="str">
            <v>Mary Kudrac/D. Ito</v>
          </cell>
          <cell r="H215" t="str">
            <v>InActive</v>
          </cell>
          <cell r="I215" t="str">
            <v>PH-CF-700</v>
          </cell>
          <cell r="J215" t="str">
            <v>PH700</v>
          </cell>
          <cell r="K215">
            <v>0</v>
          </cell>
        </row>
        <row r="216">
          <cell r="A216" t="str">
            <v>PH3067</v>
          </cell>
          <cell r="B216" t="str">
            <v>HEALTHY FAMILIES - 100% - DIRECTOR</v>
          </cell>
          <cell r="C216" t="str">
            <v>** INACTIVE ** FH/HL - HB/HC - POST PARTUM</v>
          </cell>
          <cell r="D216" t="str">
            <v>Payroll and Non-payroll</v>
          </cell>
          <cell r="E216" t="str">
            <v>Rubin Viray</v>
          </cell>
          <cell r="F216" t="str">
            <v>338-8122</v>
          </cell>
          <cell r="G216" t="str">
            <v>Joanne Cooper</v>
          </cell>
          <cell r="H216" t="str">
            <v>InActive</v>
          </cell>
          <cell r="I216" t="str">
            <v>PH-I-G02</v>
          </cell>
          <cell r="J216">
            <v>0</v>
          </cell>
          <cell r="K216">
            <v>0</v>
          </cell>
        </row>
        <row r="217">
          <cell r="A217" t="str">
            <v>PH3068</v>
          </cell>
          <cell r="B217" t="str">
            <v>HEALTHY FAMILIES - DIRECTOR</v>
          </cell>
          <cell r="C217" t="str">
            <v>** INACTIVE ** PP - EARLY PARENTING</v>
          </cell>
          <cell r="D217" t="str">
            <v>Payroll and Non-payroll</v>
          </cell>
          <cell r="E217" t="str">
            <v>Rubin Viray</v>
          </cell>
          <cell r="F217" t="str">
            <v>338-8122</v>
          </cell>
          <cell r="G217" t="str">
            <v>Susan Blue</v>
          </cell>
          <cell r="H217" t="str">
            <v>InActive</v>
          </cell>
          <cell r="I217" t="str">
            <v>PH-I-G02</v>
          </cell>
          <cell r="J217">
            <v>0</v>
          </cell>
          <cell r="K217">
            <v>0</v>
          </cell>
        </row>
        <row r="218">
          <cell r="A218" t="str">
            <v>PH3070</v>
          </cell>
          <cell r="B218" t="str">
            <v>HEALTHY FAMILIES - DIRECTOR</v>
          </cell>
          <cell r="C218" t="str">
            <v>RIH - HOLDING UNIT</v>
          </cell>
          <cell r="D218" t="str">
            <v>Corporate Account</v>
          </cell>
          <cell r="E218" t="str">
            <v>Rubin Viray</v>
          </cell>
          <cell r="F218" t="str">
            <v>338-8122</v>
          </cell>
          <cell r="G218" t="str">
            <v>Riyaz Kachra</v>
          </cell>
          <cell r="H218" t="str">
            <v>InActive</v>
          </cell>
          <cell r="I218" t="str">
            <v>PH-I-G02</v>
          </cell>
          <cell r="J218" t="str">
            <v>PH300</v>
          </cell>
          <cell r="K218" t="str">
            <v>PH300-50</v>
          </cell>
        </row>
        <row r="219">
          <cell r="A219" t="str">
            <v>PH3071</v>
          </cell>
          <cell r="B219" t="str">
            <v xml:space="preserve">HEALTHY FAMILIES – Maternal Infant Health Stream </v>
          </cell>
          <cell r="C219" t="str">
            <v>MATERNAL INFANT HEALTH PRGM SUPP</v>
          </cell>
          <cell r="D219" t="str">
            <v>Payroll and Non-payroll</v>
          </cell>
          <cell r="E219" t="str">
            <v>Rubin Viray</v>
          </cell>
          <cell r="F219" t="str">
            <v>338-8122</v>
          </cell>
          <cell r="G219" t="str">
            <v>Denise Oliver</v>
          </cell>
          <cell r="H219" t="str">
            <v>Active</v>
          </cell>
          <cell r="I219" t="str">
            <v>PH-SG-302</v>
          </cell>
          <cell r="J219" t="str">
            <v>PH300</v>
          </cell>
          <cell r="K219" t="str">
            <v>PH300-20</v>
          </cell>
        </row>
        <row r="220">
          <cell r="A220" t="str">
            <v>PH3072</v>
          </cell>
          <cell r="B220" t="str">
            <v>HEALTHY FAMILIES - DIRECTOR</v>
          </cell>
          <cell r="C220" t="str">
            <v>** INACTIVE **  FAMILY HEALTH</v>
          </cell>
          <cell r="D220" t="str">
            <v>Payroll and Non-payroll</v>
          </cell>
          <cell r="E220" t="str">
            <v>Rubin Viray</v>
          </cell>
          <cell r="F220" t="str">
            <v>338-8122</v>
          </cell>
          <cell r="G220" t="str">
            <v xml:space="preserve">Bodnaryk, Hylton, Kljajic, Atawo, </v>
          </cell>
          <cell r="H220" t="str">
            <v>InActive</v>
          </cell>
          <cell r="I220" t="str">
            <v>PH-I-G02</v>
          </cell>
          <cell r="J220">
            <v>0</v>
          </cell>
          <cell r="K220">
            <v>0</v>
          </cell>
        </row>
        <row r="221">
          <cell r="A221" t="str">
            <v>PH3073</v>
          </cell>
          <cell r="B221" t="str">
            <v>HEALTHY LIVING - CHRONIC DISEASE PREVENTION</v>
          </cell>
          <cell r="C221" t="str">
            <v>** INACTIVE **  WEST - HEALTHY LIFESTYLES</v>
          </cell>
          <cell r="D221" t="str">
            <v>Payroll and Non-payroll</v>
          </cell>
          <cell r="E221" t="str">
            <v>Rod Sarria</v>
          </cell>
          <cell r="F221" t="str">
            <v>338-0761</v>
          </cell>
          <cell r="G221" t="str">
            <v>Joanna Liebert</v>
          </cell>
          <cell r="H221" t="str">
            <v>InActive</v>
          </cell>
          <cell r="I221" t="str">
            <v>PH-SG-601</v>
          </cell>
          <cell r="J221" t="str">
            <v>PH610</v>
          </cell>
          <cell r="K221">
            <v>0</v>
          </cell>
        </row>
        <row r="222">
          <cell r="A222" t="str">
            <v>PH3074</v>
          </cell>
          <cell r="B222" t="str">
            <v>HEALTHY LIVING - CHRONIC DISEASE PREVENTION</v>
          </cell>
          <cell r="C222" t="str">
            <v>FH / HL - WEST - HEART HEALTH</v>
          </cell>
          <cell r="D222" t="str">
            <v>Non-payroll Only</v>
          </cell>
          <cell r="E222" t="str">
            <v>Rod Sarria</v>
          </cell>
          <cell r="F222" t="str">
            <v>338-0761</v>
          </cell>
          <cell r="G222" t="str">
            <v>Linda Ferguson</v>
          </cell>
          <cell r="H222" t="str">
            <v>InActive</v>
          </cell>
          <cell r="I222" t="str">
            <v>PH-PF-601</v>
          </cell>
          <cell r="J222" t="str">
            <v>PH610</v>
          </cell>
          <cell r="K222">
            <v>0</v>
          </cell>
        </row>
        <row r="223">
          <cell r="A223" t="str">
            <v>PH3075</v>
          </cell>
          <cell r="B223" t="str">
            <v xml:space="preserve">DENTAL / ORAL HEALTH </v>
          </cell>
          <cell r="C223" t="str">
            <v>FH / HL - WEST - DENTAL HEALTH</v>
          </cell>
          <cell r="D223" t="str">
            <v>Payroll and Non-payroll</v>
          </cell>
          <cell r="E223" t="str">
            <v>Connie Morra</v>
          </cell>
          <cell r="F223" t="str">
            <v>338-8116</v>
          </cell>
          <cell r="G223" t="str">
            <v>Mary Kudrac/D. Ito</v>
          </cell>
          <cell r="H223" t="str">
            <v>InActive</v>
          </cell>
          <cell r="I223" t="str">
            <v>PH-DP-700</v>
          </cell>
          <cell r="J223" t="str">
            <v>PH700</v>
          </cell>
          <cell r="K223">
            <v>0</v>
          </cell>
        </row>
        <row r="224">
          <cell r="A224" t="str">
            <v>PH3076</v>
          </cell>
          <cell r="B224" t="str">
            <v xml:space="preserve">DENTAL / ORAL HEALTH </v>
          </cell>
          <cell r="C224" t="str">
            <v>** INACTIVE ** FH / HL - WEST - CINOT</v>
          </cell>
          <cell r="D224" t="str">
            <v>Payroll and Non-payroll</v>
          </cell>
          <cell r="E224" t="str">
            <v>Connie Morra</v>
          </cell>
          <cell r="F224" t="str">
            <v>338-8116</v>
          </cell>
          <cell r="G224" t="str">
            <v>Mary Kudrac/D. Ito</v>
          </cell>
          <cell r="H224" t="str">
            <v>InActive</v>
          </cell>
          <cell r="I224" t="str">
            <v>PH-CF-700</v>
          </cell>
          <cell r="J224" t="str">
            <v>PH700</v>
          </cell>
          <cell r="K224">
            <v>0</v>
          </cell>
        </row>
        <row r="225">
          <cell r="A225" t="str">
            <v>PH3077</v>
          </cell>
          <cell r="B225" t="str">
            <v xml:space="preserve">DENTAL / ORAL HEALTH </v>
          </cell>
          <cell r="C225" t="str">
            <v>** INACTIVE ** WEST - ONTARIO WORKS</v>
          </cell>
          <cell r="D225" t="str">
            <v>Payroll and Non-payroll</v>
          </cell>
          <cell r="E225" t="str">
            <v>Connie Morra</v>
          </cell>
          <cell r="F225" t="str">
            <v>338-8116</v>
          </cell>
          <cell r="G225" t="str">
            <v>Mary Kudrac/Dick Ito</v>
          </cell>
          <cell r="H225" t="str">
            <v>InActive</v>
          </cell>
          <cell r="I225" t="str">
            <v>PH-CF-700</v>
          </cell>
          <cell r="J225" t="str">
            <v>PH700</v>
          </cell>
          <cell r="K225">
            <v>0</v>
          </cell>
        </row>
        <row r="226">
          <cell r="A226" t="str">
            <v>PH3078</v>
          </cell>
          <cell r="B226" t="str">
            <v>HEALTHY LIVING - CHRONIC DISEASE PREVENTION</v>
          </cell>
          <cell r="C226" t="str">
            <v>** INACTIVE ** EATING FOR TWO</v>
          </cell>
          <cell r="D226" t="str">
            <v>Non-payroll Only</v>
          </cell>
          <cell r="E226" t="str">
            <v>Rod Sarria</v>
          </cell>
          <cell r="F226" t="str">
            <v>338-0761</v>
          </cell>
          <cell r="G226" t="str">
            <v>Daria Kljajic</v>
          </cell>
          <cell r="H226" t="str">
            <v>InActive</v>
          </cell>
          <cell r="I226" t="str">
            <v>PH-CF-601</v>
          </cell>
          <cell r="J226" t="str">
            <v>PH610</v>
          </cell>
          <cell r="K226">
            <v>0</v>
          </cell>
        </row>
        <row r="227">
          <cell r="A227" t="str">
            <v>PH3079</v>
          </cell>
          <cell r="B227" t="str">
            <v>HEALTHY FAMILIES - DIRECTOR</v>
          </cell>
          <cell r="C227" t="str">
            <v>REPRO INFANT HLTH CORPORATE CHARGES</v>
          </cell>
          <cell r="D227" t="str">
            <v>Corporate Account</v>
          </cell>
          <cell r="E227" t="str">
            <v>Rubin Viray</v>
          </cell>
          <cell r="F227" t="str">
            <v>338-8122</v>
          </cell>
          <cell r="G227" t="str">
            <v>Riyaz Kachra</v>
          </cell>
          <cell r="H227" t="str">
            <v>InActive</v>
          </cell>
          <cell r="I227" t="str">
            <v>PH-I-G02</v>
          </cell>
          <cell r="J227" t="str">
            <v>PH300</v>
          </cell>
          <cell r="K227" t="str">
            <v>PH300-50</v>
          </cell>
        </row>
        <row r="228">
          <cell r="A228" t="str">
            <v>PH3080</v>
          </cell>
          <cell r="B228" t="str">
            <v>HEALTHY FAMILIES - DIRECTOR</v>
          </cell>
          <cell r="C228" t="str">
            <v>** INACTIVE ** HAVING A BABY DROP IN</v>
          </cell>
          <cell r="D228" t="str">
            <v>Payroll and Non-payroll</v>
          </cell>
          <cell r="E228" t="str">
            <v>Rubin Viray</v>
          </cell>
          <cell r="F228" t="str">
            <v>338-8122</v>
          </cell>
          <cell r="G228">
            <v>0</v>
          </cell>
          <cell r="H228" t="str">
            <v>InActive</v>
          </cell>
          <cell r="I228" t="str">
            <v>PH-I-G02</v>
          </cell>
          <cell r="J228">
            <v>0</v>
          </cell>
          <cell r="K228">
            <v>0</v>
          </cell>
        </row>
        <row r="229">
          <cell r="A229" t="str">
            <v>PH3081</v>
          </cell>
          <cell r="B229" t="str">
            <v>HEALTHY LIVING - CHRONIC DISEASE PREVENTION</v>
          </cell>
          <cell r="C229" t="str">
            <v>** INACTIVE ** IN THE DRIVERS SEAT</v>
          </cell>
          <cell r="D229" t="str">
            <v>Non-payroll Only</v>
          </cell>
          <cell r="E229" t="str">
            <v>Rod Sarria</v>
          </cell>
          <cell r="F229" t="str">
            <v>338-0761</v>
          </cell>
          <cell r="G229" t="str">
            <v>Pat Thomas</v>
          </cell>
          <cell r="H229" t="str">
            <v>InActive</v>
          </cell>
          <cell r="I229" t="str">
            <v>PH-CF-601</v>
          </cell>
          <cell r="J229" t="str">
            <v>PH610</v>
          </cell>
          <cell r="K229">
            <v>0</v>
          </cell>
        </row>
        <row r="230">
          <cell r="A230" t="str">
            <v>PH3082</v>
          </cell>
          <cell r="B230" t="str">
            <v xml:space="preserve">HEALTHY FAMILIES – Early Years Stream </v>
          </cell>
          <cell r="C230" t="str">
            <v>EARLY PARENTING</v>
          </cell>
          <cell r="D230" t="str">
            <v>Non-payroll Only</v>
          </cell>
          <cell r="E230" t="str">
            <v>Rubin Viray</v>
          </cell>
          <cell r="F230" t="str">
            <v>338-8122</v>
          </cell>
          <cell r="G230" t="str">
            <v>G. Atawo/A Golabek/F. Santos Furtado</v>
          </cell>
          <cell r="H230" t="str">
            <v>Active</v>
          </cell>
          <cell r="I230" t="str">
            <v>PH-SG-303</v>
          </cell>
          <cell r="J230" t="str">
            <v>PH300</v>
          </cell>
          <cell r="K230" t="str">
            <v>PH300-30</v>
          </cell>
        </row>
        <row r="231">
          <cell r="A231" t="str">
            <v>PH3083</v>
          </cell>
          <cell r="B231" t="str">
            <v>HEALTHY LIVING - CHRONIC DISEASE PREVENTION</v>
          </cell>
          <cell r="C231" t="str">
            <v>HOT WEATHER ALERT  --  INACTIVE --</v>
          </cell>
          <cell r="D231" t="str">
            <v>Non-payroll Only</v>
          </cell>
          <cell r="E231" t="str">
            <v>Rod Sarria</v>
          </cell>
          <cell r="F231" t="str">
            <v>338-0761</v>
          </cell>
          <cell r="G231" t="str">
            <v>Marco Vittiglio</v>
          </cell>
          <cell r="H231" t="str">
            <v>InActive</v>
          </cell>
          <cell r="I231" t="str">
            <v>PH-CF-601</v>
          </cell>
          <cell r="J231" t="str">
            <v>PH610</v>
          </cell>
          <cell r="K231">
            <v>0</v>
          </cell>
        </row>
        <row r="232">
          <cell r="A232" t="str">
            <v>PH3084</v>
          </cell>
          <cell r="B232" t="str">
            <v>HEALTHY LIVING - HEALTHY COMMUNITIES</v>
          </cell>
          <cell r="C232" t="str">
            <v>CYAC - CHILD MENTORING</v>
          </cell>
          <cell r="D232" t="str">
            <v>Payroll and Non-payroll</v>
          </cell>
          <cell r="E232" t="str">
            <v>Rod Sarria</v>
          </cell>
          <cell r="F232" t="str">
            <v>338-0761</v>
          </cell>
          <cell r="G232" t="str">
            <v>Darlene Berry</v>
          </cell>
          <cell r="H232" t="str">
            <v>Active</v>
          </cell>
          <cell r="I232" t="str">
            <v>PH-SG-602</v>
          </cell>
          <cell r="J232" t="str">
            <v>PH620</v>
          </cell>
          <cell r="K232" t="str">
            <v>PH620-10</v>
          </cell>
        </row>
        <row r="233">
          <cell r="A233" t="str">
            <v>PH3085</v>
          </cell>
          <cell r="B233" t="str">
            <v>HEALTHY LIVING - CHRONIC DISEASE PREVENTION</v>
          </cell>
          <cell r="C233" t="str">
            <v>** INACTIVE ** CYAC - SCHOOL NUTRITION PROGRAM</v>
          </cell>
          <cell r="D233" t="str">
            <v>Non-payroll Only</v>
          </cell>
          <cell r="E233" t="str">
            <v>Rod Sarria</v>
          </cell>
          <cell r="F233" t="str">
            <v>338-0761</v>
          </cell>
          <cell r="G233" t="str">
            <v>Connie Uetrecht</v>
          </cell>
          <cell r="H233" t="str">
            <v>InActive</v>
          </cell>
          <cell r="I233" t="str">
            <v>PH-SG-601</v>
          </cell>
          <cell r="J233" t="str">
            <v>PH610</v>
          </cell>
          <cell r="K233">
            <v>0</v>
          </cell>
        </row>
        <row r="234">
          <cell r="A234" t="str">
            <v>PH3086</v>
          </cell>
          <cell r="B234" t="str">
            <v>HEALTHY FAMILIES - DIRECTOR</v>
          </cell>
          <cell r="C234" t="str">
            <v>CYAC - PRENATAL NUTRITION</v>
          </cell>
          <cell r="D234" t="str">
            <v>Payroll and Non-payroll</v>
          </cell>
          <cell r="E234" t="str">
            <v>Rubin Viray</v>
          </cell>
          <cell r="F234" t="str">
            <v>338-8122</v>
          </cell>
          <cell r="G234" t="str">
            <v>Diane Shrott/D Kljajic</v>
          </cell>
          <cell r="H234" t="str">
            <v>InActive</v>
          </cell>
          <cell r="I234" t="str">
            <v>PH-I-G02</v>
          </cell>
          <cell r="J234">
            <v>0</v>
          </cell>
          <cell r="K234">
            <v>0</v>
          </cell>
        </row>
        <row r="235">
          <cell r="A235" t="str">
            <v>PH3088</v>
          </cell>
          <cell r="B235" t="str">
            <v>HEALTHY FAMILIES - 100% - DIRECTOR</v>
          </cell>
          <cell r="C235" t="str">
            <v>FH / HL - WEST - HLTHY BABIES/HLTHY CHILDREN</v>
          </cell>
          <cell r="D235" t="str">
            <v>Payroll and Non-payroll</v>
          </cell>
          <cell r="E235" t="str">
            <v>Rubin Viray</v>
          </cell>
          <cell r="F235" t="str">
            <v>338-8122</v>
          </cell>
          <cell r="G235" t="str">
            <v>Lorraine Bodnaryk</v>
          </cell>
          <cell r="H235" t="str">
            <v>InActive</v>
          </cell>
          <cell r="I235" t="str">
            <v>PH-I-G02</v>
          </cell>
          <cell r="J235">
            <v>0</v>
          </cell>
          <cell r="K235">
            <v>0</v>
          </cell>
        </row>
        <row r="236">
          <cell r="A236" t="str">
            <v>PH3089</v>
          </cell>
          <cell r="B236" t="str">
            <v xml:space="preserve">HEALTHY FAMILIES - 100% – HBHC Stream </v>
          </cell>
          <cell r="C236" t="str">
            <v>HBHC PORGRAM SUPPORT</v>
          </cell>
          <cell r="D236" t="str">
            <v>Payroll and Non-payroll</v>
          </cell>
          <cell r="E236" t="str">
            <v>Rubin Viray</v>
          </cell>
          <cell r="F236" t="str">
            <v>338-8122</v>
          </cell>
          <cell r="G236" t="str">
            <v>Mary Lou Walker</v>
          </cell>
          <cell r="H236" t="str">
            <v>Active</v>
          </cell>
          <cell r="I236" t="str">
            <v>PH-PF-304</v>
          </cell>
          <cell r="J236" t="str">
            <v>PH300</v>
          </cell>
          <cell r="K236" t="str">
            <v>PH300-40</v>
          </cell>
        </row>
        <row r="237">
          <cell r="A237" t="str">
            <v>PH3090</v>
          </cell>
          <cell r="B237" t="str">
            <v>HEALTHY FAMILIES - 100% - DIRECTOR</v>
          </cell>
          <cell r="C237" t="str">
            <v>FH / HL - SOUTH - HLTHY BABIES/HLTHY CHILDREN</v>
          </cell>
          <cell r="D237" t="str">
            <v>Payroll and Non-payroll</v>
          </cell>
          <cell r="E237" t="str">
            <v>Rubin Viray</v>
          </cell>
          <cell r="F237" t="str">
            <v>338-8122</v>
          </cell>
          <cell r="G237" t="str">
            <v>Mark Toffoli</v>
          </cell>
          <cell r="H237" t="str">
            <v>InActive</v>
          </cell>
          <cell r="I237" t="str">
            <v>PH-I-G02</v>
          </cell>
          <cell r="J237">
            <v>0</v>
          </cell>
          <cell r="K237">
            <v>0</v>
          </cell>
        </row>
        <row r="238">
          <cell r="A238" t="str">
            <v>PH3091</v>
          </cell>
          <cell r="B238" t="str">
            <v>HEALTHY FAMILIES - 100% - DIRECTOR</v>
          </cell>
          <cell r="C238" t="str">
            <v>FH / HL - EAST - HLTHY BABIES/HLTHY CHILDREN</v>
          </cell>
          <cell r="D238" t="str">
            <v>Payroll and Non-payroll</v>
          </cell>
          <cell r="E238" t="str">
            <v>Rubin Viray</v>
          </cell>
          <cell r="F238" t="str">
            <v>338-8122</v>
          </cell>
          <cell r="G238" t="str">
            <v>Mark Toffoli</v>
          </cell>
          <cell r="H238" t="str">
            <v>InActive</v>
          </cell>
          <cell r="I238" t="str">
            <v>PH-I-G02</v>
          </cell>
          <cell r="J238">
            <v>0</v>
          </cell>
          <cell r="K238">
            <v>0</v>
          </cell>
        </row>
        <row r="239">
          <cell r="A239" t="str">
            <v>PH3092</v>
          </cell>
          <cell r="B239" t="str">
            <v>HEALTHY LIVING - HEALTHY COMMUNITIES</v>
          </cell>
          <cell r="C239" t="str">
            <v>MENTAL HEALTH</v>
          </cell>
          <cell r="D239" t="str">
            <v>Payroll and Non-payroll</v>
          </cell>
          <cell r="E239" t="str">
            <v>Rod Sarria</v>
          </cell>
          <cell r="F239" t="str">
            <v>338-0761</v>
          </cell>
          <cell r="G239" t="str">
            <v>Jan Lancaster</v>
          </cell>
          <cell r="H239" t="str">
            <v>Active</v>
          </cell>
          <cell r="I239" t="str">
            <v>PH-SG-602</v>
          </cell>
          <cell r="J239" t="str">
            <v>PH620</v>
          </cell>
          <cell r="K239" t="str">
            <v>PH620-10</v>
          </cell>
        </row>
        <row r="240">
          <cell r="A240" t="str">
            <v>PH3093</v>
          </cell>
          <cell r="B240" t="str">
            <v>HEALTHY LIVING - HEALTHY COMMUNITIES</v>
          </cell>
          <cell r="C240" t="str">
            <v>URBAN ISSUES</v>
          </cell>
          <cell r="D240" t="str">
            <v>Payroll and Non-payroll</v>
          </cell>
          <cell r="E240" t="str">
            <v>Rod Sarria</v>
          </cell>
          <cell r="F240" t="str">
            <v>338-0761</v>
          </cell>
          <cell r="G240" t="str">
            <v>Maria Herrera</v>
          </cell>
          <cell r="H240" t="str">
            <v>Active</v>
          </cell>
          <cell r="I240" t="str">
            <v>PH-SG-602</v>
          </cell>
          <cell r="J240" t="str">
            <v>PH620</v>
          </cell>
          <cell r="K240" t="str">
            <v>PH620-10</v>
          </cell>
        </row>
        <row r="241">
          <cell r="A241" t="str">
            <v>PH3094</v>
          </cell>
          <cell r="B241" t="str">
            <v xml:space="preserve">DENTAL / ORAL HEALTH </v>
          </cell>
          <cell r="C241" t="str">
            <v>CYAC - CHILD DENTAL PROGRAM</v>
          </cell>
          <cell r="D241" t="str">
            <v>Payroll and Non-payroll</v>
          </cell>
          <cell r="E241" t="str">
            <v>Connie Morra</v>
          </cell>
          <cell r="F241" t="str">
            <v>338-8116</v>
          </cell>
          <cell r="G241" t="str">
            <v>Dr. Hazel Stewart</v>
          </cell>
          <cell r="H241" t="str">
            <v>InActive</v>
          </cell>
          <cell r="I241" t="str">
            <v>PH-CF-700</v>
          </cell>
          <cell r="J241" t="str">
            <v>PH700</v>
          </cell>
          <cell r="K241">
            <v>0</v>
          </cell>
        </row>
        <row r="242">
          <cell r="A242" t="str">
            <v>PH3095</v>
          </cell>
          <cell r="B242" t="str">
            <v>HEALTHY LIVING - HEALTHY COMMUNITIES</v>
          </cell>
          <cell r="C242" t="str">
            <v>CYAC - YOUTH VIOLENCE - PREVENTION (WWW)</v>
          </cell>
          <cell r="D242" t="str">
            <v>Payroll and Non-payroll</v>
          </cell>
          <cell r="E242" t="str">
            <v>Rod Sarria</v>
          </cell>
          <cell r="F242" t="str">
            <v>338-0761</v>
          </cell>
          <cell r="G242" t="str">
            <v>Kerri Richards</v>
          </cell>
          <cell r="H242" t="str">
            <v>InActive</v>
          </cell>
          <cell r="I242" t="str">
            <v>PH-SG-602</v>
          </cell>
          <cell r="J242" t="str">
            <v>PH620</v>
          </cell>
          <cell r="K242">
            <v>0</v>
          </cell>
        </row>
        <row r="243">
          <cell r="A243" t="str">
            <v>PH3096</v>
          </cell>
          <cell r="B243" t="str">
            <v>HEALTHY LIVING - HEALTHY COMMUNITIES</v>
          </cell>
          <cell r="C243" t="str">
            <v>CYAC - YOUTH VIOLENCE - OPENING DOORS</v>
          </cell>
          <cell r="D243" t="str">
            <v>Payroll and Non-payroll</v>
          </cell>
          <cell r="E243" t="str">
            <v>Rod Sarria</v>
          </cell>
          <cell r="F243" t="str">
            <v>338-0761</v>
          </cell>
          <cell r="G243" t="str">
            <v>Kerri Richards</v>
          </cell>
          <cell r="H243" t="str">
            <v>InActive</v>
          </cell>
          <cell r="I243" t="str">
            <v>PH-SG-602</v>
          </cell>
          <cell r="J243" t="str">
            <v>PH620</v>
          </cell>
          <cell r="K243">
            <v>0</v>
          </cell>
        </row>
        <row r="244">
          <cell r="A244" t="str">
            <v>PH3097</v>
          </cell>
          <cell r="B244" t="str">
            <v>HEALTHY LIVING - HEALTHY COMMUNITIES</v>
          </cell>
          <cell r="C244" t="str">
            <v>CYAC - MENTAL HEALTH</v>
          </cell>
          <cell r="D244" t="str">
            <v>Payroll and Non-payroll</v>
          </cell>
          <cell r="E244" t="str">
            <v>Rod Sarria</v>
          </cell>
          <cell r="F244" t="str">
            <v>338-0761</v>
          </cell>
          <cell r="G244" t="str">
            <v>Jan Lancaster</v>
          </cell>
          <cell r="H244" t="str">
            <v>InActive</v>
          </cell>
          <cell r="I244" t="str">
            <v>PH-SG-602</v>
          </cell>
          <cell r="J244" t="str">
            <v>PH620</v>
          </cell>
          <cell r="K244">
            <v>0</v>
          </cell>
        </row>
        <row r="245">
          <cell r="A245" t="str">
            <v>PH3098</v>
          </cell>
          <cell r="B245" t="str">
            <v>HEALTHY LIVING - CHRONIC DISEASE PREVENTION</v>
          </cell>
          <cell r="C245" t="str">
            <v>CYAC - YOUNG CHILDREN (FITNESS)</v>
          </cell>
          <cell r="D245" t="str">
            <v>Payroll and Non-payroll</v>
          </cell>
          <cell r="E245" t="str">
            <v>Rod Sarria</v>
          </cell>
          <cell r="F245" t="str">
            <v>338-0761</v>
          </cell>
          <cell r="G245" t="str">
            <v>Marinella Arduini/Anne Birks</v>
          </cell>
          <cell r="H245" t="str">
            <v>InActive</v>
          </cell>
          <cell r="I245" t="str">
            <v>PH-SG-601</v>
          </cell>
          <cell r="J245" t="str">
            <v>PH610</v>
          </cell>
          <cell r="K245">
            <v>0</v>
          </cell>
        </row>
        <row r="246">
          <cell r="A246" t="str">
            <v>PH3099</v>
          </cell>
          <cell r="B246" t="str">
            <v>HEALTHY LIVING - CHRONIC DISEASE PREVENTION</v>
          </cell>
          <cell r="C246" t="str">
            <v>Eat Smart Research Project</v>
          </cell>
          <cell r="D246" t="str">
            <v>Payroll and Non-payroll</v>
          </cell>
          <cell r="E246" t="str">
            <v>Rod Sarria</v>
          </cell>
          <cell r="F246" t="str">
            <v>338-0761</v>
          </cell>
          <cell r="G246" t="str">
            <v>Connie Uetrecht</v>
          </cell>
          <cell r="H246" t="str">
            <v>InActive</v>
          </cell>
          <cell r="I246" t="str">
            <v/>
          </cell>
          <cell r="J246">
            <v>0</v>
          </cell>
          <cell r="K246">
            <v>0</v>
          </cell>
        </row>
        <row r="247">
          <cell r="A247" t="str">
            <v>PH3100</v>
          </cell>
          <cell r="B247" t="str">
            <v>HEALTHY FAMILIES - 100% - DIRECTOR</v>
          </cell>
          <cell r="C247" t="str">
            <v xml:space="preserve">EARLY YEARS COMMUNITY COORDINATOR </v>
          </cell>
          <cell r="D247" t="str">
            <v>Payroll and Non-payroll</v>
          </cell>
          <cell r="E247" t="str">
            <v>Rubin Viray</v>
          </cell>
          <cell r="F247" t="str">
            <v>338-8122</v>
          </cell>
          <cell r="G247" t="str">
            <v>Susan Makin</v>
          </cell>
          <cell r="H247" t="str">
            <v>InActive</v>
          </cell>
          <cell r="I247" t="str">
            <v>PH-I-G02</v>
          </cell>
          <cell r="J247">
            <v>0</v>
          </cell>
          <cell r="K247">
            <v>0</v>
          </cell>
        </row>
        <row r="248">
          <cell r="A248" t="str">
            <v>PH3101</v>
          </cell>
          <cell r="B248" t="str">
            <v xml:space="preserve">HEALTHY FAMILIES - 100% – Early Years Stream </v>
          </cell>
          <cell r="C248" t="str">
            <v>INFANT HEARING</v>
          </cell>
          <cell r="D248" t="str">
            <v>Payroll and Non-payroll</v>
          </cell>
          <cell r="E248" t="str">
            <v>Rubin Viray</v>
          </cell>
          <cell r="F248" t="str">
            <v>338-8122</v>
          </cell>
          <cell r="G248" t="str">
            <v>Martha Cole/Margaret Sum</v>
          </cell>
          <cell r="H248" t="str">
            <v>Active</v>
          </cell>
          <cell r="I248" t="str">
            <v>PH-PF-303</v>
          </cell>
          <cell r="J248" t="str">
            <v>PH300</v>
          </cell>
          <cell r="K248" t="str">
            <v>PH300-30</v>
          </cell>
        </row>
        <row r="249">
          <cell r="A249" t="str">
            <v>PH3500</v>
          </cell>
          <cell r="B249" t="str">
            <v xml:space="preserve">HEALTHY FAMILIES – Director </v>
          </cell>
          <cell r="C249" t="str">
            <v>CONTINUOUS QUALITY IMPROVEMENT TEAM</v>
          </cell>
          <cell r="D249" t="str">
            <v>Payroll and Non-payroll</v>
          </cell>
          <cell r="E249" t="str">
            <v>Rubin Viray</v>
          </cell>
          <cell r="F249" t="str">
            <v>338-8122</v>
          </cell>
          <cell r="G249" t="str">
            <v>Lorraine Telford</v>
          </cell>
          <cell r="H249" t="str">
            <v>Active</v>
          </cell>
          <cell r="I249" t="str">
            <v>PH-SG-301</v>
          </cell>
          <cell r="J249" t="str">
            <v>PH300</v>
          </cell>
          <cell r="K249" t="str">
            <v>PH300-10</v>
          </cell>
        </row>
        <row r="250">
          <cell r="A250" t="str">
            <v>PH3501</v>
          </cell>
          <cell r="B250" t="str">
            <v>HEALTHY FAMILIES - DIRECTOR</v>
          </cell>
          <cell r="C250" t="str">
            <v>CANADA PRENATAL NUTRITION PROGRAM</v>
          </cell>
          <cell r="D250" t="str">
            <v>Payroll and Non-payroll</v>
          </cell>
          <cell r="E250" t="str">
            <v>Rubin Viray</v>
          </cell>
          <cell r="F250" t="str">
            <v>338-8122</v>
          </cell>
          <cell r="G250" t="str">
            <v>D Chopping/D Kljajic</v>
          </cell>
          <cell r="H250" t="str">
            <v>InActive</v>
          </cell>
          <cell r="I250" t="str">
            <v>PH-I-G02</v>
          </cell>
          <cell r="J250" t="str">
            <v>PH300</v>
          </cell>
          <cell r="K250" t="str">
            <v>PH300-50</v>
          </cell>
        </row>
        <row r="251">
          <cell r="A251" t="str">
            <v>PH3502</v>
          </cell>
          <cell r="B251" t="str">
            <v>HEALTHY FAMILIES - DIRECTOR</v>
          </cell>
          <cell r="C251" t="str">
            <v>FH/HL - FAMILY HEALTH - EAST NO. 3</v>
          </cell>
          <cell r="D251" t="str">
            <v>Payroll Only</v>
          </cell>
          <cell r="E251" t="str">
            <v>Rubin Viray</v>
          </cell>
          <cell r="F251" t="str">
            <v>338-8122</v>
          </cell>
          <cell r="G251" t="str">
            <v>Diane Chopping</v>
          </cell>
          <cell r="H251" t="str">
            <v>InActive</v>
          </cell>
          <cell r="I251" t="str">
            <v>PH-I-G02</v>
          </cell>
          <cell r="J251">
            <v>0</v>
          </cell>
          <cell r="K251">
            <v>0</v>
          </cell>
        </row>
        <row r="252">
          <cell r="A252" t="str">
            <v>PH3503</v>
          </cell>
          <cell r="B252" t="str">
            <v>HEALTHY FAMILIES - DIRECTOR</v>
          </cell>
          <cell r="C252" t="str">
            <v>FH/HL - FAMILY HEALTH - EAST NO. 4</v>
          </cell>
          <cell r="D252" t="str">
            <v>Payroll Only</v>
          </cell>
          <cell r="E252" t="str">
            <v>Rubin Viray</v>
          </cell>
          <cell r="F252" t="str">
            <v>338-8122</v>
          </cell>
          <cell r="G252" t="str">
            <v>Monica Mitchell</v>
          </cell>
          <cell r="H252" t="str">
            <v>InActive</v>
          </cell>
          <cell r="I252" t="str">
            <v>PH-I-G02</v>
          </cell>
          <cell r="J252">
            <v>0</v>
          </cell>
          <cell r="K252">
            <v>0</v>
          </cell>
        </row>
        <row r="253">
          <cell r="A253" t="str">
            <v>PH3504</v>
          </cell>
          <cell r="B253" t="str">
            <v>HEALTHY FAMILIES - DIRECTOR</v>
          </cell>
          <cell r="C253" t="str">
            <v>FH/HL - FAMILY HEALTH - EAST NO. 5</v>
          </cell>
          <cell r="D253" t="str">
            <v>Payroll Only</v>
          </cell>
          <cell r="E253" t="str">
            <v>Rubin Viray</v>
          </cell>
          <cell r="F253" t="str">
            <v>338-8122</v>
          </cell>
          <cell r="G253" t="str">
            <v>Charlene Bain</v>
          </cell>
          <cell r="H253" t="str">
            <v>InActive</v>
          </cell>
          <cell r="I253" t="str">
            <v>PH-I-G02</v>
          </cell>
          <cell r="J253">
            <v>0</v>
          </cell>
          <cell r="K253">
            <v>0</v>
          </cell>
        </row>
        <row r="254">
          <cell r="A254" t="str">
            <v>PH3505</v>
          </cell>
          <cell r="B254" t="str">
            <v xml:space="preserve">HEALTHY FAMILIES – Maternal Infant Health Stream </v>
          </cell>
          <cell r="C254" t="str">
            <v>MATERNAL INFANT HEALTH 4</v>
          </cell>
          <cell r="D254" t="str">
            <v>Payroll and Non-payroll</v>
          </cell>
          <cell r="E254" t="str">
            <v>Rubin Viray</v>
          </cell>
          <cell r="F254" t="str">
            <v>338-8122</v>
          </cell>
          <cell r="G254" t="str">
            <v>Susan Blue</v>
          </cell>
          <cell r="H254" t="str">
            <v>Active</v>
          </cell>
          <cell r="I254" t="str">
            <v>PH-SG-302</v>
          </cell>
          <cell r="J254" t="str">
            <v>PH300</v>
          </cell>
          <cell r="K254" t="str">
            <v>PH300-20</v>
          </cell>
        </row>
        <row r="255">
          <cell r="A255" t="str">
            <v>PH3506</v>
          </cell>
          <cell r="B255" t="str">
            <v>HEALTHY LIVING - CHRONIC DISEASE PREVENTION</v>
          </cell>
          <cell r="C255" t="str">
            <v>FH/HL-HEALTHY LIFESTYLES - EAST NO.1</v>
          </cell>
          <cell r="D255" t="str">
            <v>Payroll Only</v>
          </cell>
          <cell r="E255" t="str">
            <v>Rod Sarria</v>
          </cell>
          <cell r="F255" t="str">
            <v>338-0761</v>
          </cell>
          <cell r="G255" t="str">
            <v>Denise DePape</v>
          </cell>
          <cell r="H255" t="str">
            <v>InActive</v>
          </cell>
          <cell r="I255" t="str">
            <v>PH-SG-601</v>
          </cell>
          <cell r="J255" t="str">
            <v>PH610</v>
          </cell>
          <cell r="K255">
            <v>0</v>
          </cell>
        </row>
        <row r="256">
          <cell r="A256" t="str">
            <v>PH3507</v>
          </cell>
          <cell r="B256" t="str">
            <v>HEALTHY LIVING - CHRONIC DISEASE PREVENTION</v>
          </cell>
          <cell r="C256" t="str">
            <v>FH/HL-HEALTHY LIFESTYLES-EAST NO.2</v>
          </cell>
          <cell r="D256" t="str">
            <v>Payroll Only</v>
          </cell>
          <cell r="E256" t="str">
            <v>Rod Sarria</v>
          </cell>
          <cell r="F256" t="str">
            <v>338-0761</v>
          </cell>
          <cell r="G256" t="str">
            <v>Eden Rockett</v>
          </cell>
          <cell r="H256" t="str">
            <v>InActive</v>
          </cell>
          <cell r="I256" t="str">
            <v>PH-SG-601</v>
          </cell>
          <cell r="J256" t="str">
            <v>PH610</v>
          </cell>
          <cell r="K256">
            <v>0</v>
          </cell>
        </row>
        <row r="257">
          <cell r="A257" t="str">
            <v>PH3508</v>
          </cell>
          <cell r="B257" t="str">
            <v>HEALTHY LIVING - CHRONIC DISEASE PREVENTION</v>
          </cell>
          <cell r="C257" t="str">
            <v>FH/HL HEALTHY LIFESTYLES-EAST NO.3</v>
          </cell>
          <cell r="D257" t="str">
            <v>Payroll and Non-payroll</v>
          </cell>
          <cell r="E257" t="str">
            <v>Rod Sarria</v>
          </cell>
          <cell r="F257" t="str">
            <v>338-0761</v>
          </cell>
          <cell r="G257" t="str">
            <v>Judi Wilki</v>
          </cell>
          <cell r="H257" t="str">
            <v>InActive</v>
          </cell>
          <cell r="I257" t="str">
            <v>PH-SG-601</v>
          </cell>
          <cell r="J257" t="str">
            <v>PH610</v>
          </cell>
          <cell r="K257">
            <v>0</v>
          </cell>
        </row>
        <row r="258">
          <cell r="A258" t="str">
            <v>PH3509</v>
          </cell>
          <cell r="B258" t="str">
            <v>HEALTHY LIVING - CHRONIC DISEASE PREVENTION</v>
          </cell>
          <cell r="C258" t="str">
            <v>FH/HL-HEALTHY LIFESTYLES-EAST NO.4</v>
          </cell>
          <cell r="D258" t="str">
            <v>Payroll Only</v>
          </cell>
          <cell r="E258" t="str">
            <v>Rod Sarria</v>
          </cell>
          <cell r="F258" t="str">
            <v>338-0761</v>
          </cell>
          <cell r="G258" t="str">
            <v>Anne Birks</v>
          </cell>
          <cell r="H258" t="str">
            <v>InActive</v>
          </cell>
          <cell r="I258" t="str">
            <v>PH-SG-601</v>
          </cell>
          <cell r="J258" t="str">
            <v>PH610</v>
          </cell>
          <cell r="K258">
            <v>0</v>
          </cell>
        </row>
        <row r="259">
          <cell r="A259" t="str">
            <v>PH3510</v>
          </cell>
          <cell r="B259" t="str">
            <v>HEALTHY LIVING - CHRONIC DISEASE PREVENTION</v>
          </cell>
          <cell r="C259" t="str">
            <v>PHYSICAL ACTIVITY PROMOTION</v>
          </cell>
          <cell r="D259" t="str">
            <v>Payroll and Non-payroll</v>
          </cell>
          <cell r="E259" t="str">
            <v>Rod Sarria</v>
          </cell>
          <cell r="F259" t="str">
            <v>338-0761</v>
          </cell>
          <cell r="G259" t="str">
            <v>Marinella Arduini/Anne Birks</v>
          </cell>
          <cell r="H259" t="str">
            <v>Active</v>
          </cell>
          <cell r="I259" t="str">
            <v>PH-SG-601</v>
          </cell>
          <cell r="J259" t="str">
            <v>PH610</v>
          </cell>
          <cell r="K259" t="str">
            <v>PH610-10</v>
          </cell>
        </row>
        <row r="260">
          <cell r="A260" t="str">
            <v>PH3511</v>
          </cell>
          <cell r="B260" t="str">
            <v>HEALTHY LIVING - CHRONIC DISEASE PREVENTION</v>
          </cell>
          <cell r="C260" t="str">
            <v>TOBACCO USE PREVENTION</v>
          </cell>
          <cell r="D260" t="str">
            <v>Payroll and Non-payroll</v>
          </cell>
          <cell r="E260" t="str">
            <v>Rod Sarria</v>
          </cell>
          <cell r="F260" t="str">
            <v>338-0761</v>
          </cell>
          <cell r="G260" t="str">
            <v>Marg Metzger, Suzanne Thibault</v>
          </cell>
          <cell r="H260" t="str">
            <v>Active</v>
          </cell>
          <cell r="I260" t="str">
            <v>PH-SG-601</v>
          </cell>
          <cell r="J260" t="str">
            <v>PH610</v>
          </cell>
          <cell r="K260" t="str">
            <v>PH610-10</v>
          </cell>
        </row>
        <row r="261">
          <cell r="A261" t="str">
            <v>PH3512</v>
          </cell>
          <cell r="B261" t="str">
            <v>HEALTHY LIVING - CHRONIC DISEASE PREVENTION</v>
          </cell>
          <cell r="C261" t="str">
            <v>CANCER PREVENTION</v>
          </cell>
          <cell r="D261" t="str">
            <v>Payroll and Non-payroll</v>
          </cell>
          <cell r="E261" t="str">
            <v>Rod Sarria</v>
          </cell>
          <cell r="F261" t="str">
            <v>338-0761</v>
          </cell>
          <cell r="G261" t="str">
            <v>Linda Ferguson</v>
          </cell>
          <cell r="H261" t="str">
            <v>Active</v>
          </cell>
          <cell r="I261" t="str">
            <v>PH-SG-601</v>
          </cell>
          <cell r="J261" t="str">
            <v>PH610</v>
          </cell>
          <cell r="K261" t="str">
            <v>PH610-10</v>
          </cell>
        </row>
        <row r="262">
          <cell r="A262" t="str">
            <v>PH3513</v>
          </cell>
          <cell r="B262" t="str">
            <v>HEALTHY LIVING - CHRONIC DISEASE PREVENTION</v>
          </cell>
          <cell r="C262" t="str">
            <v>NUTRITION PROMOTION</v>
          </cell>
          <cell r="D262" t="str">
            <v>Payroll and Non-payroll</v>
          </cell>
          <cell r="E262" t="str">
            <v>Rod Sarria</v>
          </cell>
          <cell r="F262" t="str">
            <v>338-0761</v>
          </cell>
          <cell r="G262" t="str">
            <v>Judi Wilkie/Sari Simkins</v>
          </cell>
          <cell r="H262" t="str">
            <v>Active</v>
          </cell>
          <cell r="I262" t="str">
            <v>PH-SG-601</v>
          </cell>
          <cell r="J262" t="str">
            <v>PH610</v>
          </cell>
          <cell r="K262" t="str">
            <v>PH610-10</v>
          </cell>
        </row>
        <row r="263">
          <cell r="A263" t="str">
            <v>PH3514</v>
          </cell>
          <cell r="B263" t="str">
            <v>HEALTHY LIVING - CHRONIC DISEASE PREVENTION</v>
          </cell>
          <cell r="C263" t="str">
            <v>HL - PEER NUTRITION</v>
          </cell>
          <cell r="D263" t="str">
            <v>Non-payroll Only</v>
          </cell>
          <cell r="E263" t="str">
            <v>Rod Sarria</v>
          </cell>
          <cell r="F263" t="str">
            <v>338-0761</v>
          </cell>
          <cell r="G263" t="str">
            <v>Judi Wilkie</v>
          </cell>
          <cell r="H263" t="str">
            <v>InActive</v>
          </cell>
          <cell r="I263" t="str">
            <v/>
          </cell>
          <cell r="J263">
            <v>0</v>
          </cell>
          <cell r="K263">
            <v>0</v>
          </cell>
        </row>
        <row r="264">
          <cell r="A264" t="str">
            <v>PH3515</v>
          </cell>
          <cell r="B264" t="str">
            <v>HEALTHY LIVING - HEALTHY COMMUNITIES</v>
          </cell>
          <cell r="C264" t="str">
            <v>INJURY/SUBSTANCE ABUSE PREVENTION</v>
          </cell>
          <cell r="D264" t="str">
            <v>Payroll and Non-payroll</v>
          </cell>
          <cell r="E264" t="str">
            <v>Rod Sarria</v>
          </cell>
          <cell r="F264" t="str">
            <v>338-0761</v>
          </cell>
          <cell r="G264" t="str">
            <v>Shaila Krishna, Kerri Richards</v>
          </cell>
          <cell r="H264" t="str">
            <v>Active</v>
          </cell>
          <cell r="I264" t="str">
            <v>PH-SG-601</v>
          </cell>
          <cell r="J264" t="str">
            <v>PH610</v>
          </cell>
          <cell r="K264" t="str">
            <v>PH610-10</v>
          </cell>
        </row>
        <row r="265">
          <cell r="A265" t="str">
            <v>PH3516</v>
          </cell>
          <cell r="B265" t="str">
            <v>HEALTHY LIVING - CHRONIC DISEASE PREVENTION</v>
          </cell>
          <cell r="C265" t="str">
            <v>FH - VIOLENCE PREVENTION</v>
          </cell>
          <cell r="D265" t="str">
            <v>Non-payroll Only</v>
          </cell>
          <cell r="E265" t="str">
            <v>Rod Sarria</v>
          </cell>
          <cell r="F265" t="str">
            <v>338-0761</v>
          </cell>
          <cell r="G265" t="str">
            <v>Maria Herrara</v>
          </cell>
          <cell r="H265" t="str">
            <v>InActive</v>
          </cell>
          <cell r="I265" t="str">
            <v>PH-SG-601</v>
          </cell>
          <cell r="J265" t="str">
            <v>PH610</v>
          </cell>
          <cell r="K265">
            <v>0</v>
          </cell>
        </row>
        <row r="266">
          <cell r="A266" t="str">
            <v>PH3517</v>
          </cell>
          <cell r="B266" t="str">
            <v xml:space="preserve">HEALTHY FAMILIES – Maternal Infant Health Stream </v>
          </cell>
          <cell r="C266" t="str">
            <v>POSTPARTUM</v>
          </cell>
          <cell r="D266" t="str">
            <v>Non-payroll Only</v>
          </cell>
          <cell r="E266" t="str">
            <v>Rubin Viray</v>
          </cell>
          <cell r="F266" t="str">
            <v>338-8122</v>
          </cell>
          <cell r="G266" t="str">
            <v>Bernadette Kint</v>
          </cell>
          <cell r="H266" t="str">
            <v>Active</v>
          </cell>
          <cell r="I266" t="str">
            <v>PH-SG-302</v>
          </cell>
          <cell r="J266" t="str">
            <v>PH300</v>
          </cell>
          <cell r="K266" t="str">
            <v>PH300-20</v>
          </cell>
        </row>
        <row r="267">
          <cell r="A267" t="str">
            <v>PH3518</v>
          </cell>
          <cell r="B267" t="str">
            <v xml:space="preserve">HEALTHY FAMILIES – Maternal Infant Health Stream </v>
          </cell>
          <cell r="C267" t="str">
            <v>BREASTFEEDING/INFANT FEEDING</v>
          </cell>
          <cell r="D267" t="str">
            <v>Non-payroll Only</v>
          </cell>
          <cell r="E267" t="str">
            <v>Rubin Viray</v>
          </cell>
          <cell r="F267" t="str">
            <v>338-8122</v>
          </cell>
          <cell r="G267" t="str">
            <v>Olga Jovkovic</v>
          </cell>
          <cell r="H267" t="str">
            <v>Active</v>
          </cell>
          <cell r="I267" t="str">
            <v>PH-SG-302</v>
          </cell>
          <cell r="J267" t="str">
            <v>PH300</v>
          </cell>
          <cell r="K267" t="str">
            <v>PH300-20</v>
          </cell>
        </row>
        <row r="268">
          <cell r="A268" t="str">
            <v>PH3519</v>
          </cell>
          <cell r="B268" t="str">
            <v xml:space="preserve">HEALTHY FAMILIES – Maternal Infant Health Stream </v>
          </cell>
          <cell r="C268" t="str">
            <v>REPRO COMMUNITY</v>
          </cell>
          <cell r="D268" t="str">
            <v>Payroll and Non-payroll</v>
          </cell>
          <cell r="E268" t="str">
            <v>Rubin Viray</v>
          </cell>
          <cell r="F268" t="str">
            <v>338-8122</v>
          </cell>
          <cell r="G268" t="str">
            <v>Susan Blue</v>
          </cell>
          <cell r="H268" t="str">
            <v>Active</v>
          </cell>
          <cell r="I268" t="str">
            <v>PH-SG-302</v>
          </cell>
          <cell r="J268" t="str">
            <v>PH300</v>
          </cell>
          <cell r="K268" t="str">
            <v>PH300-20</v>
          </cell>
        </row>
        <row r="269">
          <cell r="A269" t="str">
            <v>PH3520</v>
          </cell>
          <cell r="B269" t="str">
            <v>HEALTHY LIVING - HEALTHY COMMUNITIES</v>
          </cell>
          <cell r="C269" t="str">
            <v>VULNERABLE ADULTS/SENIORS</v>
          </cell>
          <cell r="D269" t="str">
            <v>Non-payroll Only</v>
          </cell>
          <cell r="E269" t="str">
            <v>Rod Sarria</v>
          </cell>
          <cell r="F269" t="str">
            <v>338-0761</v>
          </cell>
          <cell r="G269" t="str">
            <v>Patricia Thomas/Allie Lehman</v>
          </cell>
          <cell r="H269" t="str">
            <v>Active</v>
          </cell>
          <cell r="I269" t="str">
            <v>PH-SG-601</v>
          </cell>
          <cell r="J269" t="str">
            <v>PH610</v>
          </cell>
          <cell r="K269" t="str">
            <v>PH610-10</v>
          </cell>
        </row>
        <row r="270">
          <cell r="A270" t="str">
            <v>PH3521</v>
          </cell>
          <cell r="B270" t="str">
            <v>HEALTHY LIVING - HEALTHY COMMUNITIES</v>
          </cell>
          <cell r="C270" t="str">
            <v>HL - SEXUAL HEALTH PROMOTION</v>
          </cell>
          <cell r="D270" t="str">
            <v>Payroll and Non-payroll</v>
          </cell>
          <cell r="E270" t="str">
            <v>Rod Sarria</v>
          </cell>
          <cell r="F270" t="str">
            <v>338-0761</v>
          </cell>
          <cell r="G270" t="str">
            <v>Elaine Kingsley</v>
          </cell>
          <cell r="H270" t="str">
            <v>Active</v>
          </cell>
          <cell r="I270" t="str">
            <v>PH-SG-602</v>
          </cell>
          <cell r="J270" t="str">
            <v>PH620</v>
          </cell>
          <cell r="K270" t="str">
            <v>PH620-10</v>
          </cell>
        </row>
        <row r="271">
          <cell r="A271" t="str">
            <v>PH3522</v>
          </cell>
          <cell r="B271" t="str">
            <v xml:space="preserve">HEALTHY ENVIRONMENT </v>
          </cell>
          <cell r="C271" t="str">
            <v>HL: WEST NILE VIRUS - HLTH CONNECTIONS</v>
          </cell>
          <cell r="D271" t="str">
            <v>Payroll and Non-payroll</v>
          </cell>
          <cell r="E271" t="str">
            <v>Rod Sarria</v>
          </cell>
          <cell r="F271" t="str">
            <v>338-0761</v>
          </cell>
          <cell r="G271" t="str">
            <v>Stella Cho</v>
          </cell>
          <cell r="H271" t="str">
            <v>InActive</v>
          </cell>
          <cell r="I271" t="str">
            <v>PH-SG-501</v>
          </cell>
          <cell r="J271" t="str">
            <v>PH500</v>
          </cell>
          <cell r="K271">
            <v>0</v>
          </cell>
        </row>
        <row r="272">
          <cell r="A272" t="str">
            <v>PH3523</v>
          </cell>
          <cell r="B272" t="str">
            <v xml:space="preserve">HEALTHY FAMILIES – Early Years Stream </v>
          </cell>
          <cell r="C272" t="str">
            <v>COMMUNITY EARLY YEARS</v>
          </cell>
          <cell r="D272" t="str">
            <v>Payroll and Non-payroll</v>
          </cell>
          <cell r="E272" t="str">
            <v>Rubin Viray</v>
          </cell>
          <cell r="F272" t="str">
            <v>338-8122</v>
          </cell>
          <cell r="G272" t="str">
            <v>M. Toffoli/N. Welch</v>
          </cell>
          <cell r="H272" t="str">
            <v>Active</v>
          </cell>
          <cell r="I272" t="str">
            <v>PH-SG-303</v>
          </cell>
          <cell r="J272" t="str">
            <v>PH300</v>
          </cell>
          <cell r="K272" t="str">
            <v>PH300-30</v>
          </cell>
        </row>
        <row r="273">
          <cell r="A273" t="str">
            <v>PH3524</v>
          </cell>
          <cell r="B273" t="str">
            <v>HEALTHY LIVING - HEALTHY COMMUNITIES</v>
          </cell>
          <cell r="C273" t="str">
            <v>HL-HC PROGRAM SUPPORT</v>
          </cell>
          <cell r="D273" t="str">
            <v>Non-payroll Only</v>
          </cell>
          <cell r="E273" t="str">
            <v>Rod Sarria</v>
          </cell>
          <cell r="F273" t="str">
            <v>338-0761</v>
          </cell>
          <cell r="G273" t="str">
            <v>Elaine Kingsley</v>
          </cell>
          <cell r="H273" t="str">
            <v>Active</v>
          </cell>
          <cell r="I273" t="str">
            <v>PH-SG-602</v>
          </cell>
          <cell r="J273" t="str">
            <v>PH620</v>
          </cell>
          <cell r="K273" t="str">
            <v>PH620-10</v>
          </cell>
        </row>
        <row r="274">
          <cell r="A274" t="str">
            <v>PH3525</v>
          </cell>
          <cell r="B274" t="str">
            <v xml:space="preserve">HEALTHY FAMILIES – Maternal Infant Health Stream </v>
          </cell>
          <cell r="C274" t="str">
            <v>MATERNAL INFANT HEALTH 5</v>
          </cell>
          <cell r="D274" t="str">
            <v>Payroll and Non-payroll</v>
          </cell>
          <cell r="E274" t="str">
            <v>Rubin Viray</v>
          </cell>
          <cell r="F274" t="str">
            <v>338-8122</v>
          </cell>
          <cell r="G274" t="str">
            <v>Dianne Chopping</v>
          </cell>
          <cell r="H274" t="str">
            <v>Active</v>
          </cell>
          <cell r="I274" t="str">
            <v>PH-SG-302</v>
          </cell>
          <cell r="J274" t="str">
            <v>PH300</v>
          </cell>
          <cell r="K274" t="str">
            <v>PH300-20</v>
          </cell>
        </row>
        <row r="275">
          <cell r="A275" t="str">
            <v>PH3526</v>
          </cell>
          <cell r="B275" t="str">
            <v xml:space="preserve">HEALTHY FAMILIES – Early Years Stream </v>
          </cell>
          <cell r="C275" t="str">
            <v>EARLY YEARS 4</v>
          </cell>
          <cell r="D275" t="str">
            <v>Payroll and Non-payroll</v>
          </cell>
          <cell r="E275" t="str">
            <v>Rubin Viray</v>
          </cell>
          <cell r="F275" t="str">
            <v>338-8122</v>
          </cell>
          <cell r="G275" t="str">
            <v>Debbie Zanetti</v>
          </cell>
          <cell r="H275" t="str">
            <v>Active</v>
          </cell>
          <cell r="I275" t="str">
            <v>PH-SG-303</v>
          </cell>
          <cell r="J275" t="str">
            <v>PH300</v>
          </cell>
          <cell r="K275" t="str">
            <v>PH300-30</v>
          </cell>
        </row>
        <row r="276">
          <cell r="A276" t="str">
            <v>PH3527</v>
          </cell>
          <cell r="B276" t="str">
            <v xml:space="preserve">HEALTHY FAMILIES - 100% – HBHC Stream </v>
          </cell>
          <cell r="C276" t="str">
            <v>HBHC6</v>
          </cell>
          <cell r="D276" t="str">
            <v>Payroll and Non-payroll</v>
          </cell>
          <cell r="E276" t="str">
            <v>Rubin Viray</v>
          </cell>
          <cell r="F276" t="str">
            <v>338-8122</v>
          </cell>
          <cell r="G276" t="str">
            <v>Joan Crookston</v>
          </cell>
          <cell r="H276" t="str">
            <v>Active</v>
          </cell>
          <cell r="I276" t="str">
            <v>PH-PF-304</v>
          </cell>
          <cell r="J276" t="str">
            <v>PH300</v>
          </cell>
          <cell r="K276" t="str">
            <v>PH300-40</v>
          </cell>
        </row>
        <row r="277">
          <cell r="A277" t="str">
            <v>PH3528</v>
          </cell>
          <cell r="B277" t="str">
            <v>HEALTHY FAMILIES - DIRECTOR</v>
          </cell>
          <cell r="C277" t="str">
            <v>FH/HL: FAMILY HEALTH - NORTH NO. 4</v>
          </cell>
          <cell r="D277" t="str">
            <v>Payroll Only</v>
          </cell>
          <cell r="E277" t="str">
            <v>Rubin Viray</v>
          </cell>
          <cell r="F277" t="str">
            <v>338-8122</v>
          </cell>
          <cell r="G277" t="str">
            <v>Joanne Gilmore</v>
          </cell>
          <cell r="H277" t="str">
            <v>InActive</v>
          </cell>
          <cell r="I277" t="str">
            <v>PH-I-G02</v>
          </cell>
          <cell r="J277">
            <v>0</v>
          </cell>
          <cell r="K277">
            <v>0</v>
          </cell>
        </row>
        <row r="278">
          <cell r="A278" t="str">
            <v>PH3529</v>
          </cell>
          <cell r="B278" t="str">
            <v>HEALTHY LIVING - CHRONIC DISEASE PREVENTION</v>
          </cell>
          <cell r="C278" t="str">
            <v>FH/HL-HEALTHY LIFESTYLES-NORTH NO.1</v>
          </cell>
          <cell r="D278" t="str">
            <v>Payroll Only</v>
          </cell>
          <cell r="E278" t="str">
            <v>Rod Sarria</v>
          </cell>
          <cell r="F278" t="str">
            <v>338-0761</v>
          </cell>
          <cell r="G278" t="str">
            <v>Marg Metzger</v>
          </cell>
          <cell r="H278" t="str">
            <v>InActive</v>
          </cell>
          <cell r="I278" t="str">
            <v>PH-SG-601</v>
          </cell>
          <cell r="J278" t="str">
            <v>PH610</v>
          </cell>
          <cell r="K278">
            <v>0</v>
          </cell>
        </row>
        <row r="279">
          <cell r="A279" t="str">
            <v>PH3530</v>
          </cell>
          <cell r="B279" t="str">
            <v>HEALTHY LIVING - HEALTHY COMMUNITIES</v>
          </cell>
          <cell r="C279" t="str">
            <v>FH/HL-HEALTHY LIFESTYES - NORTH NO.2</v>
          </cell>
          <cell r="D279" t="str">
            <v>Payroll Only</v>
          </cell>
          <cell r="E279" t="str">
            <v>Rod Sarria</v>
          </cell>
          <cell r="F279" t="str">
            <v>338-0761</v>
          </cell>
          <cell r="G279" t="str">
            <v>Kerri Richards</v>
          </cell>
          <cell r="H279" t="str">
            <v>InActive</v>
          </cell>
          <cell r="I279" t="str">
            <v>PH-SG-602</v>
          </cell>
          <cell r="J279" t="str">
            <v>PH620</v>
          </cell>
          <cell r="K279">
            <v>0</v>
          </cell>
        </row>
        <row r="280">
          <cell r="A280" t="str">
            <v>PH3531</v>
          </cell>
          <cell r="B280" t="str">
            <v>HEALTHY LIVING - CHRONIC DISEASE PREVENTION</v>
          </cell>
          <cell r="C280" t="str">
            <v>FH/HL HEALTHY LIFESTYLES-NORTH NO.3</v>
          </cell>
          <cell r="D280" t="str">
            <v>Payroll Only</v>
          </cell>
          <cell r="E280" t="str">
            <v>Rod Sarria</v>
          </cell>
          <cell r="F280" t="str">
            <v>338-0761</v>
          </cell>
          <cell r="G280" t="str">
            <v>Marinella Arduini</v>
          </cell>
          <cell r="H280" t="str">
            <v>InActive</v>
          </cell>
          <cell r="I280" t="str">
            <v>PH-SG-601</v>
          </cell>
          <cell r="J280" t="str">
            <v>PH610</v>
          </cell>
          <cell r="K280">
            <v>0</v>
          </cell>
        </row>
        <row r="281">
          <cell r="A281" t="str">
            <v>PH3533</v>
          </cell>
          <cell r="B281" t="str">
            <v>HEALTHY LIVING - CHRONIC DISEASE PREVENTION</v>
          </cell>
          <cell r="C281" t="str">
            <v>HL-CDP PROGRAM SUPPORT EAST</v>
          </cell>
          <cell r="D281" t="str">
            <v>Non-payroll Only</v>
          </cell>
          <cell r="E281" t="str">
            <v>Rod Sarria</v>
          </cell>
          <cell r="F281" t="str">
            <v>338-0761</v>
          </cell>
          <cell r="G281" t="str">
            <v>Audrey Birenbaum</v>
          </cell>
          <cell r="H281" t="str">
            <v>InActive</v>
          </cell>
          <cell r="I281" t="str">
            <v>PH-SG-601</v>
          </cell>
          <cell r="J281" t="str">
            <v>PH610</v>
          </cell>
          <cell r="K281">
            <v>0</v>
          </cell>
        </row>
        <row r="282">
          <cell r="A282" t="str">
            <v>PH3534</v>
          </cell>
          <cell r="B282" t="str">
            <v>HEALTHY FAMILIES - DIRECTOR</v>
          </cell>
          <cell r="C282" t="str">
            <v>FH/HL: FAMILY HEALTH - PROGRAM SUPPORT NORTH</v>
          </cell>
          <cell r="D282" t="str">
            <v>Non-payroll Only</v>
          </cell>
          <cell r="E282" t="str">
            <v>Rubin Viray</v>
          </cell>
          <cell r="F282" t="str">
            <v>338-8122</v>
          </cell>
          <cell r="G282" t="str">
            <v>Mark Toffoli</v>
          </cell>
          <cell r="H282" t="str">
            <v>InActive</v>
          </cell>
          <cell r="I282" t="str">
            <v>PH-I-G02</v>
          </cell>
          <cell r="J282">
            <v>0</v>
          </cell>
          <cell r="K282">
            <v>0</v>
          </cell>
        </row>
        <row r="283">
          <cell r="A283" t="str">
            <v>PH3535</v>
          </cell>
          <cell r="B283" t="str">
            <v>HEALTHY FAMILIES - 100% - HBHC STREAM</v>
          </cell>
          <cell r="C283" t="str">
            <v>HBHC PRE&amp;POST NATAL</v>
          </cell>
          <cell r="D283" t="str">
            <v>Non-payroll Only</v>
          </cell>
          <cell r="E283" t="str">
            <v>Rubin Viray</v>
          </cell>
          <cell r="F283" t="str">
            <v>338-8122</v>
          </cell>
          <cell r="G283" t="str">
            <v>Anna Stewart/Sandy Zidner</v>
          </cell>
          <cell r="H283" t="str">
            <v>InActive</v>
          </cell>
          <cell r="I283" t="str">
            <v>PH-PF-304</v>
          </cell>
          <cell r="J283" t="str">
            <v>PH300</v>
          </cell>
          <cell r="K283" t="str">
            <v>PH300-40</v>
          </cell>
        </row>
        <row r="284">
          <cell r="A284" t="str">
            <v>PH3536</v>
          </cell>
          <cell r="B284" t="str">
            <v>HEALTHY FAMILIES - 100% - DIRECTOR</v>
          </cell>
          <cell r="C284" t="str">
            <v>HBHC POSTPARTUM</v>
          </cell>
          <cell r="D284" t="str">
            <v>Payroll and Non-payroll</v>
          </cell>
          <cell r="E284" t="str">
            <v>Rubin Viray</v>
          </cell>
          <cell r="F284" t="str">
            <v>338-8122</v>
          </cell>
          <cell r="G284" t="str">
            <v>Denise Oliver/J. Cooper</v>
          </cell>
          <cell r="H284" t="str">
            <v>InActive</v>
          </cell>
          <cell r="I284" t="str">
            <v>PH-I-G02</v>
          </cell>
          <cell r="J284" t="str">
            <v>PH300</v>
          </cell>
          <cell r="K284" t="str">
            <v>PH300-50</v>
          </cell>
        </row>
        <row r="285">
          <cell r="A285" t="str">
            <v>PH3537</v>
          </cell>
          <cell r="B285" t="str">
            <v>HEALTHY FAMILIES - 100% - MATERNAL INFANT HEALTH STREAM</v>
          </cell>
          <cell r="C285" t="str">
            <v>HBHC HIGH RISK PARENTING</v>
          </cell>
          <cell r="D285" t="str">
            <v>Payroll and Non-payroll</v>
          </cell>
          <cell r="E285" t="str">
            <v>Rubin Viray</v>
          </cell>
          <cell r="F285" t="str">
            <v>338-8122</v>
          </cell>
          <cell r="G285" t="str">
            <v>V Elliott-Car/ML Walker/J. Cooper</v>
          </cell>
          <cell r="H285" t="str">
            <v>InActive</v>
          </cell>
          <cell r="I285" t="str">
            <v>PH-I-G02</v>
          </cell>
          <cell r="J285" t="str">
            <v>PH300</v>
          </cell>
          <cell r="K285" t="str">
            <v>PH300-50</v>
          </cell>
        </row>
        <row r="286">
          <cell r="A286" t="str">
            <v>PH3538</v>
          </cell>
          <cell r="B286" t="str">
            <v>HEALTHY FAMILIES - 100% - HBHC STREAM</v>
          </cell>
          <cell r="C286" t="str">
            <v>HBHC CHILD HEALTH</v>
          </cell>
          <cell r="D286" t="str">
            <v>Payroll and Non-payroll</v>
          </cell>
          <cell r="E286" t="str">
            <v>Rubin Viray</v>
          </cell>
          <cell r="F286" t="str">
            <v>338-8122</v>
          </cell>
          <cell r="G286" t="str">
            <v>Valerie Elliott-Carthew</v>
          </cell>
          <cell r="H286" t="str">
            <v>InActive</v>
          </cell>
          <cell r="I286" t="str">
            <v>PH-PF-304</v>
          </cell>
          <cell r="J286" t="str">
            <v>PH300</v>
          </cell>
          <cell r="K286" t="str">
            <v>PH300-40</v>
          </cell>
        </row>
        <row r="287">
          <cell r="A287" t="str">
            <v>PH3539</v>
          </cell>
          <cell r="B287" t="str">
            <v xml:space="preserve">HEALTHY FAMILIES – Maternal Infant Health Stream </v>
          </cell>
          <cell r="C287" t="str">
            <v>MATERNAL INFANT HEALTH 1</v>
          </cell>
          <cell r="D287" t="str">
            <v>Payroll and Non-payroll</v>
          </cell>
          <cell r="E287" t="str">
            <v>Rubin Viray</v>
          </cell>
          <cell r="F287" t="str">
            <v>338-8122</v>
          </cell>
          <cell r="G287" t="str">
            <v>Olga Jovkovi</v>
          </cell>
          <cell r="H287" t="str">
            <v>Active</v>
          </cell>
          <cell r="I287" t="str">
            <v>PH-SG-302</v>
          </cell>
          <cell r="J287" t="str">
            <v>PH300</v>
          </cell>
          <cell r="K287" t="str">
            <v>PH300-20</v>
          </cell>
        </row>
        <row r="288">
          <cell r="A288" t="str">
            <v>PH3540</v>
          </cell>
          <cell r="B288" t="str">
            <v xml:space="preserve">HEALTHY FAMILIES – Early Years Stream </v>
          </cell>
          <cell r="C288" t="str">
            <v>EARLY YEARS 1</v>
          </cell>
          <cell r="D288" t="str">
            <v>Payroll and Non-payroll</v>
          </cell>
          <cell r="E288" t="str">
            <v>Rubin Viray</v>
          </cell>
          <cell r="F288" t="str">
            <v>338-8122</v>
          </cell>
          <cell r="G288" t="str">
            <v>Angela Golabek</v>
          </cell>
          <cell r="H288" t="str">
            <v>Active</v>
          </cell>
          <cell r="I288" t="str">
            <v>PH-SG-303</v>
          </cell>
          <cell r="J288" t="str">
            <v>PH300</v>
          </cell>
          <cell r="K288" t="str">
            <v>PH300-30</v>
          </cell>
        </row>
        <row r="289">
          <cell r="A289" t="str">
            <v>PH3541</v>
          </cell>
          <cell r="B289" t="str">
            <v xml:space="preserve">HEALTHY FAMILIES – Early Years Stream </v>
          </cell>
          <cell r="C289" t="str">
            <v>EARLY YEARS 2</v>
          </cell>
          <cell r="D289" t="str">
            <v>Payroll and Non-payroll</v>
          </cell>
          <cell r="E289" t="str">
            <v>Rubin Viray</v>
          </cell>
          <cell r="F289" t="str">
            <v>338-8122</v>
          </cell>
          <cell r="G289" t="str">
            <v>Gladys Atawo</v>
          </cell>
          <cell r="H289" t="str">
            <v>Active</v>
          </cell>
          <cell r="I289" t="str">
            <v>PH-SG-303</v>
          </cell>
          <cell r="J289" t="str">
            <v>PH300</v>
          </cell>
          <cell r="K289" t="str">
            <v>PH300-30</v>
          </cell>
        </row>
        <row r="290">
          <cell r="A290" t="str">
            <v>PH3542</v>
          </cell>
          <cell r="B290" t="str">
            <v>HEALTHY FAMILIES - DIRECTOR</v>
          </cell>
          <cell r="C290" t="str">
            <v>FH/HL - FAMILY HEALTH - WEST NO. 4</v>
          </cell>
          <cell r="D290" t="str">
            <v>Payroll Only</v>
          </cell>
          <cell r="E290" t="str">
            <v>Rubin Viray</v>
          </cell>
          <cell r="F290" t="str">
            <v>338-8122</v>
          </cell>
          <cell r="G290" t="str">
            <v>Jan Smith</v>
          </cell>
          <cell r="H290" t="str">
            <v>InActive</v>
          </cell>
          <cell r="I290" t="str">
            <v>PH-I-G02</v>
          </cell>
          <cell r="J290">
            <v>0</v>
          </cell>
          <cell r="K290">
            <v>0</v>
          </cell>
        </row>
        <row r="291">
          <cell r="A291" t="str">
            <v>PH3543</v>
          </cell>
          <cell r="B291" t="str">
            <v>HEALTHY FAMILIES - DIRECTOR</v>
          </cell>
          <cell r="C291" t="str">
            <v>FH/HL - FAMILY HEALTH - WEST NO. 5</v>
          </cell>
          <cell r="D291" t="str">
            <v>Payroll Only</v>
          </cell>
          <cell r="E291" t="str">
            <v>Rubin Viray</v>
          </cell>
          <cell r="F291" t="str">
            <v>338-8122</v>
          </cell>
          <cell r="G291" t="str">
            <v>Daria Kljajic</v>
          </cell>
          <cell r="H291" t="str">
            <v>InActive</v>
          </cell>
          <cell r="I291" t="str">
            <v>PH-I-G02</v>
          </cell>
          <cell r="J291">
            <v>0</v>
          </cell>
          <cell r="K291">
            <v>0</v>
          </cell>
        </row>
        <row r="292">
          <cell r="A292" t="str">
            <v>PH3544</v>
          </cell>
          <cell r="B292" t="str">
            <v>HEALTHY FAMILIES - DIRECTOR</v>
          </cell>
          <cell r="C292" t="str">
            <v>FH/HL - FAMILY HEALTH - PROGRAM SUPPORT WEST</v>
          </cell>
          <cell r="D292" t="str">
            <v>Non-payroll Only</v>
          </cell>
          <cell r="E292" t="str">
            <v>Rubin Viray</v>
          </cell>
          <cell r="F292" t="str">
            <v>338-8122</v>
          </cell>
          <cell r="G292" t="str">
            <v>Lorraine Bodnaryk</v>
          </cell>
          <cell r="H292" t="str">
            <v>InActive</v>
          </cell>
          <cell r="I292" t="str">
            <v>PH-I-G02</v>
          </cell>
          <cell r="J292">
            <v>0</v>
          </cell>
          <cell r="K292">
            <v>0</v>
          </cell>
        </row>
        <row r="293">
          <cell r="A293" t="str">
            <v>PH3545</v>
          </cell>
          <cell r="B293" t="str">
            <v>HEALTHY LIVING - CHRONIC DISEASE PREVENTION</v>
          </cell>
          <cell r="C293" t="str">
            <v>HL CHRONIC DISEASE PREVENTION NO.2</v>
          </cell>
          <cell r="D293" t="str">
            <v>Payroll Only</v>
          </cell>
          <cell r="E293" t="str">
            <v>Rod Sarria</v>
          </cell>
          <cell r="F293" t="str">
            <v>338-0761</v>
          </cell>
          <cell r="G293" t="str">
            <v>Linda Ferguson</v>
          </cell>
          <cell r="H293" t="str">
            <v>InActive</v>
          </cell>
          <cell r="I293" t="str">
            <v>PH-SG-601</v>
          </cell>
          <cell r="J293" t="str">
            <v>PH610</v>
          </cell>
          <cell r="K293" t="str">
            <v>PH610-10</v>
          </cell>
        </row>
        <row r="294">
          <cell r="A294" t="str">
            <v>PH3546</v>
          </cell>
          <cell r="B294" t="str">
            <v>HEALTHY LIVING - CHRONIC DISEASE PREVENTION</v>
          </cell>
          <cell r="C294" t="str">
            <v>FH/HL-HEALTHY LIFESTYLES-WEST NO.2</v>
          </cell>
          <cell r="D294" t="str">
            <v>Payroll Only</v>
          </cell>
          <cell r="E294" t="str">
            <v>Rod Sarria</v>
          </cell>
          <cell r="F294" t="str">
            <v>338-0761</v>
          </cell>
          <cell r="G294" t="str">
            <v>Sari Simkins</v>
          </cell>
          <cell r="H294" t="str">
            <v>InActive</v>
          </cell>
          <cell r="I294" t="str">
            <v>PH-SG-601</v>
          </cell>
          <cell r="J294" t="str">
            <v>PH610</v>
          </cell>
          <cell r="K294" t="str">
            <v>PH610-10</v>
          </cell>
        </row>
        <row r="295">
          <cell r="A295" t="str">
            <v>PH3547</v>
          </cell>
          <cell r="B295" t="str">
            <v>HEALTHY LIVING - HEALTHY COMMUNITIES</v>
          </cell>
          <cell r="C295" t="str">
            <v>FH/HL-HEALTHY LIFESTYLES SOUTH NO.3</v>
          </cell>
          <cell r="D295" t="str">
            <v>Payroll Only</v>
          </cell>
          <cell r="E295" t="str">
            <v>Rod Sarria</v>
          </cell>
          <cell r="F295" t="str">
            <v>338-0761</v>
          </cell>
          <cell r="G295" t="str">
            <v>Vincenza Pietropaulo</v>
          </cell>
          <cell r="H295" t="str">
            <v>InActive</v>
          </cell>
          <cell r="I295" t="str">
            <v>PH-SG-602</v>
          </cell>
          <cell r="J295" t="str">
            <v>PH620</v>
          </cell>
          <cell r="K295">
            <v>0</v>
          </cell>
        </row>
        <row r="296">
          <cell r="A296" t="str">
            <v>PH3548</v>
          </cell>
          <cell r="B296" t="str">
            <v>HEALTHY LIVING - HEALTHY COMMUNITIES</v>
          </cell>
          <cell r="C296" t="str">
            <v>FH/HL-HEALTHY LIFESTYLES WEST NO.4</v>
          </cell>
          <cell r="D296" t="str">
            <v>Payroll Only</v>
          </cell>
          <cell r="E296" t="str">
            <v>Rod Sarria</v>
          </cell>
          <cell r="F296" t="str">
            <v>338-0761</v>
          </cell>
          <cell r="G296" t="str">
            <v>Patricia Thomas</v>
          </cell>
          <cell r="H296" t="str">
            <v>InActive</v>
          </cell>
          <cell r="I296" t="str">
            <v>PH-SG-602</v>
          </cell>
          <cell r="J296" t="str">
            <v>PH620</v>
          </cell>
          <cell r="K296" t="str">
            <v>PH620-10</v>
          </cell>
        </row>
        <row r="297">
          <cell r="A297" t="str">
            <v>PH3549</v>
          </cell>
          <cell r="B297" t="str">
            <v>HEALTHY LIVING - HEALTHY COMMUNITIES</v>
          </cell>
          <cell r="C297" t="str">
            <v>HL-HC PROGRAM SUPPORT- WEST</v>
          </cell>
          <cell r="D297" t="str">
            <v>Non-payroll Only</v>
          </cell>
          <cell r="E297" t="str">
            <v>Rod Sarria</v>
          </cell>
          <cell r="F297" t="str">
            <v>338-0761</v>
          </cell>
          <cell r="G297" t="str">
            <v>Elaine Kingsley</v>
          </cell>
          <cell r="H297" t="str">
            <v>InActive</v>
          </cell>
          <cell r="I297" t="str">
            <v>PH-SG-602</v>
          </cell>
          <cell r="J297" t="str">
            <v>PH620</v>
          </cell>
          <cell r="K297">
            <v>0</v>
          </cell>
        </row>
        <row r="298">
          <cell r="A298" t="str">
            <v>PH3550</v>
          </cell>
          <cell r="B298" t="str">
            <v xml:space="preserve">HEALTHY FAMILIES – Early Years Stream </v>
          </cell>
          <cell r="C298" t="str">
            <v>EARLY YEARS 3</v>
          </cell>
          <cell r="D298" t="str">
            <v>Payroll and Non-payroll</v>
          </cell>
          <cell r="E298" t="str">
            <v>Rubin Viray</v>
          </cell>
          <cell r="F298" t="str">
            <v>338-8122</v>
          </cell>
          <cell r="G298" t="str">
            <v>Claudette Holloway</v>
          </cell>
          <cell r="H298" t="str">
            <v>Active</v>
          </cell>
          <cell r="I298" t="str">
            <v>PH-SG-303</v>
          </cell>
          <cell r="J298" t="str">
            <v>PH300</v>
          </cell>
          <cell r="K298" t="str">
            <v>PH300-30</v>
          </cell>
        </row>
        <row r="299">
          <cell r="A299" t="str">
            <v>PH3551</v>
          </cell>
          <cell r="B299" t="str">
            <v>HEALTHY FAMILIES - DIRECTOR</v>
          </cell>
          <cell r="C299" t="str">
            <v>FH/HL - FAMILY HEALTH - SOUTH NO. 2</v>
          </cell>
          <cell r="D299" t="str">
            <v>Payroll Only</v>
          </cell>
          <cell r="E299" t="str">
            <v>Rubin Viray</v>
          </cell>
          <cell r="F299" t="str">
            <v>338-8122</v>
          </cell>
          <cell r="G299" t="str">
            <v>Mark Toffoli</v>
          </cell>
          <cell r="H299" t="str">
            <v>InActive</v>
          </cell>
          <cell r="I299" t="str">
            <v>PH-I-G02</v>
          </cell>
          <cell r="J299">
            <v>0</v>
          </cell>
          <cell r="K299">
            <v>0</v>
          </cell>
        </row>
        <row r="300">
          <cell r="A300" t="str">
            <v>PH3552</v>
          </cell>
          <cell r="B300" t="str">
            <v>HEALTHY FAMILIES - DIRECTOR</v>
          </cell>
          <cell r="C300" t="str">
            <v>FH/HL - FAMILY HEALTH - SOUTH NO. 3</v>
          </cell>
          <cell r="D300" t="str">
            <v>Payroll Only</v>
          </cell>
          <cell r="E300" t="str">
            <v>Rubin Viray</v>
          </cell>
          <cell r="F300" t="str">
            <v>338-8122</v>
          </cell>
          <cell r="G300" t="str">
            <v>Debbie Zanetti</v>
          </cell>
          <cell r="H300" t="str">
            <v>InActive</v>
          </cell>
          <cell r="I300" t="str">
            <v>PH-I-G02</v>
          </cell>
          <cell r="J300">
            <v>0</v>
          </cell>
          <cell r="K300">
            <v>0</v>
          </cell>
        </row>
        <row r="301">
          <cell r="A301" t="str">
            <v>PH3553</v>
          </cell>
          <cell r="B301" t="str">
            <v xml:space="preserve">HEALTHY FAMILIES – Maternal Infant Health Stream </v>
          </cell>
          <cell r="C301" t="str">
            <v>MATERNAL INFANT HEALTH 3</v>
          </cell>
          <cell r="D301" t="str">
            <v>Payroll and Non-payroll</v>
          </cell>
          <cell r="E301" t="str">
            <v>Rubin Viray</v>
          </cell>
          <cell r="F301" t="str">
            <v>338-8122</v>
          </cell>
          <cell r="G301" t="str">
            <v>Marie Klaasen</v>
          </cell>
          <cell r="H301" t="str">
            <v>Active</v>
          </cell>
          <cell r="I301" t="str">
            <v>PH-SG-302</v>
          </cell>
          <cell r="J301" t="str">
            <v>PH300</v>
          </cell>
          <cell r="K301" t="str">
            <v>PH300-20</v>
          </cell>
        </row>
        <row r="302">
          <cell r="A302" t="str">
            <v>PH3554</v>
          </cell>
          <cell r="B302" t="str">
            <v xml:space="preserve">HEALTHY FAMILIES – Maternal Infant Health Stream </v>
          </cell>
          <cell r="C302" t="str">
            <v>MATERNAL INFANT HEALTH 2</v>
          </cell>
          <cell r="D302" t="str">
            <v>Payroll and Non-payroll</v>
          </cell>
          <cell r="E302" t="str">
            <v>Rubin Viray</v>
          </cell>
          <cell r="F302" t="str">
            <v>338-8122</v>
          </cell>
          <cell r="G302" t="str">
            <v>So Yan Seto</v>
          </cell>
          <cell r="H302" t="str">
            <v>Active</v>
          </cell>
          <cell r="I302" t="str">
            <v>PH-SG-302</v>
          </cell>
          <cell r="J302" t="str">
            <v>PH300</v>
          </cell>
          <cell r="K302" t="str">
            <v>PH300-20</v>
          </cell>
        </row>
        <row r="303">
          <cell r="A303" t="str">
            <v>PH3555</v>
          </cell>
          <cell r="B303" t="str">
            <v xml:space="preserve">HEALTHY FAMILIES – Early Years Stream </v>
          </cell>
          <cell r="C303" t="str">
            <v>EARLY YEARS 5</v>
          </cell>
          <cell r="D303" t="str">
            <v>Payroll and Non-payroll</v>
          </cell>
          <cell r="E303" t="str">
            <v>Rubin Viray</v>
          </cell>
          <cell r="F303" t="str">
            <v>338-8122</v>
          </cell>
          <cell r="G303" t="str">
            <v>Mark Toffoli</v>
          </cell>
          <cell r="H303" t="str">
            <v>Active</v>
          </cell>
          <cell r="I303" t="str">
            <v>PH-SG-303</v>
          </cell>
          <cell r="J303" t="str">
            <v>PH300</v>
          </cell>
          <cell r="K303" t="str">
            <v>PH300-30</v>
          </cell>
        </row>
        <row r="304">
          <cell r="A304" t="str">
            <v>PH3556</v>
          </cell>
          <cell r="B304" t="str">
            <v>HEALTHY FAMILIES - DIRECTOR</v>
          </cell>
          <cell r="C304" t="str">
            <v>FH/HL - FAMILY HEALTH - SOUTH NO. 7</v>
          </cell>
          <cell r="D304" t="str">
            <v>Payroll Only</v>
          </cell>
          <cell r="E304" t="str">
            <v>Rubin Viray</v>
          </cell>
          <cell r="F304" t="str">
            <v>338-8122</v>
          </cell>
          <cell r="G304" t="str">
            <v>Valerie Elliott-Carthew</v>
          </cell>
          <cell r="H304" t="str">
            <v>InActive</v>
          </cell>
          <cell r="I304" t="str">
            <v>PH-I-G02</v>
          </cell>
          <cell r="J304">
            <v>0</v>
          </cell>
          <cell r="K304">
            <v>0</v>
          </cell>
        </row>
        <row r="305">
          <cell r="A305" t="str">
            <v>PH3557</v>
          </cell>
          <cell r="B305" t="str">
            <v xml:space="preserve">HEALTHY FAMILIES – Maternal Infant Health Stream </v>
          </cell>
          <cell r="C305" t="str">
            <v>PRENATAL</v>
          </cell>
          <cell r="D305" t="str">
            <v>Payroll and Non-payroll</v>
          </cell>
          <cell r="E305" t="str">
            <v>Rubin Viray</v>
          </cell>
          <cell r="F305" t="str">
            <v>338-8122</v>
          </cell>
          <cell r="G305" t="str">
            <v>S. Blue/L Kieran</v>
          </cell>
          <cell r="H305" t="str">
            <v>Active</v>
          </cell>
          <cell r="I305" t="str">
            <v>PH-SG-302</v>
          </cell>
          <cell r="J305" t="str">
            <v>PH300</v>
          </cell>
          <cell r="K305" t="str">
            <v>PH300-20</v>
          </cell>
        </row>
        <row r="306">
          <cell r="A306" t="str">
            <v>PH3558</v>
          </cell>
          <cell r="B306" t="str">
            <v>HEALTHY FAMILIES - DIRECTOR</v>
          </cell>
          <cell r="C306" t="str">
            <v>FH/HL - FAMILY HEALTH - SOUTH NO. 9</v>
          </cell>
          <cell r="D306" t="str">
            <v>Payroll Only</v>
          </cell>
          <cell r="E306" t="str">
            <v>Rubin Viray</v>
          </cell>
          <cell r="F306" t="str">
            <v>338-8122</v>
          </cell>
          <cell r="G306" t="str">
            <v>Angela Golabek</v>
          </cell>
          <cell r="H306" t="str">
            <v>InActive</v>
          </cell>
          <cell r="I306" t="str">
            <v>PH-I-G02</v>
          </cell>
          <cell r="J306">
            <v>0</v>
          </cell>
          <cell r="K306">
            <v>0</v>
          </cell>
        </row>
        <row r="307">
          <cell r="A307" t="str">
            <v>PH3559</v>
          </cell>
          <cell r="B307" t="str">
            <v>HEALTHY FAMILIES - DIRECTOR</v>
          </cell>
          <cell r="C307" t="str">
            <v>FH/HL - FAMILY HEALTH - PRGM SUPPORT SOUTH</v>
          </cell>
          <cell r="D307" t="str">
            <v>Non-payroll Only</v>
          </cell>
          <cell r="E307" t="str">
            <v>Rubin Viray</v>
          </cell>
          <cell r="F307" t="str">
            <v>338-8122</v>
          </cell>
          <cell r="G307" t="str">
            <v>Mark Toffoli</v>
          </cell>
          <cell r="H307" t="str">
            <v>InActive</v>
          </cell>
          <cell r="I307" t="str">
            <v>PH-I-G02</v>
          </cell>
          <cell r="J307">
            <v>0</v>
          </cell>
          <cell r="K307">
            <v>0</v>
          </cell>
        </row>
        <row r="308">
          <cell r="A308" t="str">
            <v>PH3560</v>
          </cell>
          <cell r="B308" t="str">
            <v>HEALTHY LIVING - CHRONIC DISEASE PREVENTION</v>
          </cell>
          <cell r="C308" t="str">
            <v>HL - CHRONIC DISEASE PREVENTION NO.1</v>
          </cell>
          <cell r="D308" t="str">
            <v>Payroll Only</v>
          </cell>
          <cell r="E308" t="str">
            <v>Rod Sarria</v>
          </cell>
          <cell r="F308" t="str">
            <v>338-0761</v>
          </cell>
          <cell r="G308" t="str">
            <v>Audrey Birenbaum</v>
          </cell>
          <cell r="H308" t="str">
            <v>InActive</v>
          </cell>
          <cell r="I308" t="str">
            <v>PH-SG-601</v>
          </cell>
          <cell r="J308" t="str">
            <v>PH610</v>
          </cell>
          <cell r="K308" t="str">
            <v>PH610-10</v>
          </cell>
        </row>
        <row r="309">
          <cell r="A309" t="str">
            <v>PH3561</v>
          </cell>
          <cell r="B309" t="str">
            <v>HEALTHY LIVING - HEALTHY COMMUNITIES</v>
          </cell>
          <cell r="C309" t="str">
            <v>FH/HL-HEALTHY LIFESTYLES SOUTH NO. 2</v>
          </cell>
          <cell r="D309" t="str">
            <v>Payroll Only</v>
          </cell>
          <cell r="E309" t="str">
            <v>Rod Sarria</v>
          </cell>
          <cell r="F309" t="str">
            <v>338-0761</v>
          </cell>
          <cell r="G309" t="str">
            <v>Allie Lehmann</v>
          </cell>
          <cell r="H309" t="str">
            <v>InActive</v>
          </cell>
          <cell r="I309" t="str">
            <v>PH-SG-602</v>
          </cell>
          <cell r="J309" t="str">
            <v>PH620</v>
          </cell>
          <cell r="K309" t="str">
            <v>PH620-10</v>
          </cell>
        </row>
        <row r="310">
          <cell r="A310" t="str">
            <v>PH3562</v>
          </cell>
          <cell r="B310" t="str">
            <v>HEALTHY LIVING - HEALTHY COMMUNITIES</v>
          </cell>
          <cell r="C310" t="str">
            <v>FH/HL - HEALTHY LIFESTYLES SOUTH NO.3</v>
          </cell>
          <cell r="D310" t="str">
            <v>Payroll Only</v>
          </cell>
          <cell r="E310" t="str">
            <v>Rod Sarria</v>
          </cell>
          <cell r="F310" t="str">
            <v>338-0761</v>
          </cell>
          <cell r="G310" t="str">
            <v>Darlene Berry</v>
          </cell>
          <cell r="H310" t="str">
            <v>InActive</v>
          </cell>
          <cell r="I310" t="str">
            <v>PH-SG-602</v>
          </cell>
          <cell r="J310" t="str">
            <v>PH620</v>
          </cell>
          <cell r="K310">
            <v>0</v>
          </cell>
        </row>
        <row r="311">
          <cell r="A311" t="str">
            <v>PH3563</v>
          </cell>
          <cell r="B311" t="str">
            <v>HEALTHY LIVING - HEALTHY COMMUNITIES</v>
          </cell>
          <cell r="C311" t="str">
            <v>GH/HL - HEALTHY LIFESTYLES SOUTH NO.4</v>
          </cell>
          <cell r="D311" t="str">
            <v>Payroll Only</v>
          </cell>
          <cell r="E311" t="str">
            <v>Rod Sarria</v>
          </cell>
          <cell r="F311" t="str">
            <v>338-0761</v>
          </cell>
          <cell r="G311" t="str">
            <v>Elaine Kingsley (Acting)</v>
          </cell>
          <cell r="H311" t="str">
            <v>InActive</v>
          </cell>
          <cell r="I311" t="str">
            <v>PH-SG-602</v>
          </cell>
          <cell r="J311" t="str">
            <v>PH620</v>
          </cell>
          <cell r="K311">
            <v>0</v>
          </cell>
        </row>
        <row r="312">
          <cell r="A312" t="str">
            <v>PH3564</v>
          </cell>
          <cell r="B312" t="str">
            <v>HEALTHY LIVING - CHRONIC DISEASE PREVENTION</v>
          </cell>
          <cell r="C312" t="str">
            <v>HL-CDP PROGRAM SUPPORT</v>
          </cell>
          <cell r="D312" t="str">
            <v>Non-payroll Only</v>
          </cell>
          <cell r="E312" t="str">
            <v>Rod Sarria</v>
          </cell>
          <cell r="F312" t="str">
            <v>338-0761</v>
          </cell>
          <cell r="G312" t="str">
            <v>Marinella Arduini</v>
          </cell>
          <cell r="H312" t="str">
            <v>Active</v>
          </cell>
          <cell r="I312" t="str">
            <v>PH-SG-601</v>
          </cell>
          <cell r="J312" t="str">
            <v>PH610</v>
          </cell>
          <cell r="K312" t="str">
            <v>PH610-10</v>
          </cell>
        </row>
        <row r="313">
          <cell r="A313" t="str">
            <v>PH3565</v>
          </cell>
          <cell r="B313" t="str">
            <v>HEALTHY LIVING - CHRONIC DISEASE PREVENTION</v>
          </cell>
          <cell r="C313" t="str">
            <v>TOBACCO CESSATION</v>
          </cell>
          <cell r="D313" t="str">
            <v>Non-payroll Only</v>
          </cell>
          <cell r="E313" t="str">
            <v>Rod Sarria</v>
          </cell>
          <cell r="F313" t="str">
            <v>338-0761</v>
          </cell>
          <cell r="G313" t="str">
            <v>Marg Metzger/Cathy Clarke</v>
          </cell>
          <cell r="H313" t="str">
            <v>InActive</v>
          </cell>
          <cell r="I313" t="str">
            <v>PH-SG-601</v>
          </cell>
          <cell r="J313" t="str">
            <v>PH610</v>
          </cell>
          <cell r="K313" t="str">
            <v>PH610-10</v>
          </cell>
        </row>
        <row r="314">
          <cell r="A314" t="str">
            <v>PH3566</v>
          </cell>
          <cell r="B314" t="str">
            <v>HEALTHY LIVING - HEALTHY COMMUNITIES</v>
          </cell>
          <cell r="C314" t="str">
            <v>SUBSTANCE ABUSE-OTHER PROGRAMS</v>
          </cell>
          <cell r="D314" t="str">
            <v>Non-payroll Only</v>
          </cell>
          <cell r="E314" t="str">
            <v>Rod Sarria</v>
          </cell>
          <cell r="F314" t="str">
            <v>338-0761</v>
          </cell>
          <cell r="G314" t="str">
            <v>Denise DePape</v>
          </cell>
          <cell r="H314" t="str">
            <v>InActive</v>
          </cell>
          <cell r="I314" t="str">
            <v>PH-SG-602</v>
          </cell>
          <cell r="J314" t="str">
            <v>PH620</v>
          </cell>
          <cell r="K314">
            <v>0</v>
          </cell>
        </row>
        <row r="315">
          <cell r="A315" t="str">
            <v>PH3567</v>
          </cell>
          <cell r="B315" t="str">
            <v>HEALTHY FAMILIES - 100% - DIRECTOR</v>
          </cell>
          <cell r="C315" t="str">
            <v>FH: HB/HC - PROGRAM SUPPORT</v>
          </cell>
          <cell r="D315" t="str">
            <v>Non-payroll Only</v>
          </cell>
          <cell r="E315" t="str">
            <v>Rubin Viray</v>
          </cell>
          <cell r="F315" t="str">
            <v>338-8122</v>
          </cell>
          <cell r="G315" t="str">
            <v>Joanne Cooper</v>
          </cell>
          <cell r="H315" t="str">
            <v>InActive</v>
          </cell>
          <cell r="I315" t="str">
            <v>PH-I-G02</v>
          </cell>
          <cell r="J315">
            <v>0</v>
          </cell>
          <cell r="K315">
            <v>0</v>
          </cell>
        </row>
        <row r="316">
          <cell r="A316" t="str">
            <v>PH3568</v>
          </cell>
          <cell r="B316" t="str">
            <v xml:space="preserve">HEALTHY FAMILIES – Early Years Stream </v>
          </cell>
          <cell r="C316" t="str">
            <v>NOBODY'S PERFECT</v>
          </cell>
          <cell r="D316" t="str">
            <v>Payroll and Non-payroll</v>
          </cell>
          <cell r="E316" t="str">
            <v>Rubin Viray</v>
          </cell>
          <cell r="F316" t="str">
            <v>338-8122</v>
          </cell>
          <cell r="G316" t="str">
            <v>Gladys Atawo</v>
          </cell>
          <cell r="H316" t="str">
            <v>Active</v>
          </cell>
          <cell r="I316" t="str">
            <v>PH-SG-303</v>
          </cell>
          <cell r="J316" t="str">
            <v>PH300</v>
          </cell>
          <cell r="K316" t="str">
            <v>PH300-30</v>
          </cell>
        </row>
        <row r="317">
          <cell r="A317" t="str">
            <v>PH3569</v>
          </cell>
          <cell r="B317" t="str">
            <v>HEALTHY LIVING - CHRONIC DISEASE PREVENTION</v>
          </cell>
          <cell r="C317" t="str">
            <v>GET YOUR MOVE ON</v>
          </cell>
          <cell r="D317" t="str">
            <v>Non-payroll Only</v>
          </cell>
          <cell r="E317" t="str">
            <v>Rod Sarria</v>
          </cell>
          <cell r="F317" t="str">
            <v>338-0761</v>
          </cell>
          <cell r="G317" t="str">
            <v>Barbara Hansen</v>
          </cell>
          <cell r="H317" t="str">
            <v>InActive</v>
          </cell>
          <cell r="I317" t="str">
            <v>PH-SG-601</v>
          </cell>
          <cell r="J317" t="str">
            <v>PH610</v>
          </cell>
          <cell r="K317">
            <v>0</v>
          </cell>
        </row>
        <row r="318">
          <cell r="A318" t="str">
            <v>PH3570</v>
          </cell>
          <cell r="B318" t="str">
            <v>HEALTHY FAMILIES - 100% - MATERNAL INFANT HEALTH STREAM</v>
          </cell>
          <cell r="C318" t="str">
            <v>INJURY &amp; FAMILY ABUSE PREVENTION</v>
          </cell>
          <cell r="D318" t="str">
            <v>Payroll and Non-payroll</v>
          </cell>
          <cell r="E318" t="str">
            <v>Rubin Viray</v>
          </cell>
          <cell r="F318" t="str">
            <v>338-8122</v>
          </cell>
          <cell r="G318" t="str">
            <v>Jan Fordham</v>
          </cell>
          <cell r="H318" t="str">
            <v>InActive</v>
          </cell>
          <cell r="I318" t="str">
            <v>PH-I-G02</v>
          </cell>
          <cell r="J318" t="str">
            <v>PH300</v>
          </cell>
          <cell r="K318" t="str">
            <v>PH300-50</v>
          </cell>
        </row>
        <row r="319">
          <cell r="A319" t="str">
            <v>PH3571</v>
          </cell>
          <cell r="B319" t="str">
            <v>HEALTHY FAMILIES - 100% - MATERNAL INFANT HEALTH STREAM</v>
          </cell>
          <cell r="C319" t="str">
            <v>HEALTHY PREGNANCY &amp; CHILD DEVELOPMENT</v>
          </cell>
          <cell r="D319" t="str">
            <v>Payroll and Non-payroll</v>
          </cell>
          <cell r="E319" t="str">
            <v>Rubin Viray</v>
          </cell>
          <cell r="F319" t="str">
            <v>338-8122</v>
          </cell>
          <cell r="G319" t="str">
            <v>Jan Fordham</v>
          </cell>
          <cell r="H319" t="str">
            <v>InActive</v>
          </cell>
          <cell r="I319" t="str">
            <v>PH-I-G02</v>
          </cell>
          <cell r="J319" t="str">
            <v>PH300</v>
          </cell>
          <cell r="K319" t="str">
            <v>PH300-50</v>
          </cell>
        </row>
        <row r="320">
          <cell r="A320" t="str">
            <v>PH3572</v>
          </cell>
          <cell r="B320" t="str">
            <v>HEALTHY FAMILIES - 100% - DIRECTOR</v>
          </cell>
          <cell r="C320" t="str">
            <v>PERINATAL &amp; CHLD HLTH SURVEY STRATEGIES</v>
          </cell>
          <cell r="D320" t="str">
            <v>Non-payroll Only</v>
          </cell>
          <cell r="E320" t="str">
            <v>Rubin Viray</v>
          </cell>
          <cell r="F320" t="str">
            <v>338-8122</v>
          </cell>
          <cell r="G320" t="str">
            <v>Paul Fleiszer</v>
          </cell>
          <cell r="H320" t="str">
            <v>InActive</v>
          </cell>
          <cell r="I320" t="str">
            <v>PH-I-G02</v>
          </cell>
          <cell r="J320">
            <v>0</v>
          </cell>
          <cell r="K320">
            <v>0</v>
          </cell>
        </row>
        <row r="321">
          <cell r="A321" t="str">
            <v>PH3573</v>
          </cell>
          <cell r="B321" t="str">
            <v>HEALTHY FAMILIES - 100% - DIRECTOR</v>
          </cell>
          <cell r="C321" t="str">
            <v>HOMELESS AT-RISK PRENATAL</v>
          </cell>
          <cell r="D321" t="str">
            <v>Payroll and Non-payroll</v>
          </cell>
          <cell r="E321" t="str">
            <v>Rubin Viray</v>
          </cell>
          <cell r="F321" t="str">
            <v>338-8122</v>
          </cell>
          <cell r="G321" t="str">
            <v>Alice Gorman</v>
          </cell>
          <cell r="H321" t="str">
            <v>InActive</v>
          </cell>
          <cell r="I321" t="str">
            <v>PH-I-G02</v>
          </cell>
          <cell r="J321" t="str">
            <v>PH300</v>
          </cell>
          <cell r="K321" t="str">
            <v>PH300-50</v>
          </cell>
        </row>
        <row r="322">
          <cell r="A322" t="str">
            <v>PH3575</v>
          </cell>
          <cell r="B322" t="str">
            <v>HEALTHY FAMILIES - DIRECTOR</v>
          </cell>
          <cell r="C322" t="str">
            <v>FH - PRENATAL CLASSES</v>
          </cell>
          <cell r="D322" t="str">
            <v>Payroll and Non-payroll</v>
          </cell>
          <cell r="E322" t="str">
            <v>Rubin Viray</v>
          </cell>
          <cell r="F322" t="str">
            <v>338-8122</v>
          </cell>
          <cell r="G322" t="str">
            <v>Susan Blue</v>
          </cell>
          <cell r="H322" t="str">
            <v>InActive</v>
          </cell>
          <cell r="I322" t="str">
            <v>PH-I-G02</v>
          </cell>
          <cell r="J322">
            <v>0</v>
          </cell>
          <cell r="K322">
            <v>0</v>
          </cell>
        </row>
        <row r="323">
          <cell r="A323" t="str">
            <v>PH3576</v>
          </cell>
          <cell r="B323" t="str">
            <v>HEALTHY FAMILIES - DIRECTOR</v>
          </cell>
          <cell r="C323" t="str">
            <v>TOR COMMUNITY HEALTH INFO SYSTEM</v>
          </cell>
          <cell r="D323" t="str">
            <v>Payroll and Non-payroll</v>
          </cell>
          <cell r="E323" t="str">
            <v>Rubin Viray</v>
          </cell>
          <cell r="F323" t="str">
            <v>338-8122</v>
          </cell>
          <cell r="G323" t="str">
            <v>Sandra Crutcher</v>
          </cell>
          <cell r="H323" t="str">
            <v>InActive</v>
          </cell>
          <cell r="I323" t="str">
            <v>PH-I-G02</v>
          </cell>
          <cell r="J323">
            <v>0</v>
          </cell>
          <cell r="K323">
            <v>0</v>
          </cell>
        </row>
        <row r="324">
          <cell r="A324" t="str">
            <v>PH3577</v>
          </cell>
          <cell r="B324" t="str">
            <v>HEALTHY FAMILIES - 100% - DIRECTOR</v>
          </cell>
          <cell r="C324" t="str">
            <v>HBHC:  FRENCH LANGUAGE</v>
          </cell>
          <cell r="D324" t="str">
            <v>Payroll and Non-payroll</v>
          </cell>
          <cell r="E324" t="str">
            <v>Rubin Viray</v>
          </cell>
          <cell r="F324" t="str">
            <v>338-8122</v>
          </cell>
          <cell r="G324" t="str">
            <v>Angela Golabek</v>
          </cell>
          <cell r="H324" t="str">
            <v>InActive</v>
          </cell>
          <cell r="I324" t="str">
            <v>PH-I-G02</v>
          </cell>
          <cell r="J324">
            <v>0</v>
          </cell>
          <cell r="K324">
            <v>0</v>
          </cell>
        </row>
        <row r="325">
          <cell r="A325" t="str">
            <v>PH3578</v>
          </cell>
          <cell r="B325" t="str">
            <v>HEALTHY LIVING - HEALTHY COMMUNITIES</v>
          </cell>
          <cell r="C325" t="str">
            <v>ONE ON ONE MENTORING - ENHANCEMENT</v>
          </cell>
          <cell r="D325" t="str">
            <v>Payroll and Non-payroll</v>
          </cell>
          <cell r="E325" t="str">
            <v>Rod Sarria</v>
          </cell>
          <cell r="F325" t="str">
            <v>338-0761</v>
          </cell>
          <cell r="G325" t="str">
            <v>Maria Herrera</v>
          </cell>
          <cell r="H325" t="str">
            <v>Active</v>
          </cell>
          <cell r="I325" t="str">
            <v>PH-OG-602</v>
          </cell>
          <cell r="J325" t="str">
            <v>PH620</v>
          </cell>
          <cell r="K325" t="str">
            <v>PH620-10</v>
          </cell>
        </row>
        <row r="326">
          <cell r="A326" t="str">
            <v>PH3579</v>
          </cell>
          <cell r="B326" t="str">
            <v>HEALTHY LIVING - HEALTHY COMMUNITIES</v>
          </cell>
          <cell r="C326" t="str">
            <v>YOUTH PROJECT REUNIFICATION AND ADAPTATION</v>
          </cell>
          <cell r="D326" t="str">
            <v>Payroll and Non-payroll</v>
          </cell>
          <cell r="E326" t="str">
            <v>Rod Sarria</v>
          </cell>
          <cell r="F326" t="str">
            <v>338-0761</v>
          </cell>
          <cell r="G326" t="str">
            <v>Maria Herrera</v>
          </cell>
          <cell r="H326" t="str">
            <v>InActive</v>
          </cell>
          <cell r="I326" t="str">
            <v>PH-OG-602</v>
          </cell>
          <cell r="J326" t="str">
            <v>PH620</v>
          </cell>
          <cell r="K326">
            <v>0</v>
          </cell>
        </row>
        <row r="327">
          <cell r="A327" t="str">
            <v>PH3580</v>
          </cell>
          <cell r="B327" t="str">
            <v>HEALTHY LIVING - HEALTHY COMMUNITIES</v>
          </cell>
          <cell r="C327" t="str">
            <v>HOMELESS YOUTH WITH DISORDERS</v>
          </cell>
          <cell r="D327" t="str">
            <v>Payroll and Non-payroll</v>
          </cell>
          <cell r="E327" t="str">
            <v>Rod Sarria</v>
          </cell>
          <cell r="F327" t="str">
            <v>338-0761</v>
          </cell>
          <cell r="G327" t="str">
            <v>Maria Herrera</v>
          </cell>
          <cell r="H327" t="str">
            <v>Active</v>
          </cell>
          <cell r="I327" t="str">
            <v>PH-OG-602</v>
          </cell>
          <cell r="J327" t="str">
            <v>PH620</v>
          </cell>
          <cell r="K327" t="str">
            <v>PH620-10</v>
          </cell>
        </row>
        <row r="328">
          <cell r="A328" t="str">
            <v>PH3581</v>
          </cell>
          <cell r="B328" t="str">
            <v>HEALTHY LIVING - CHRONIC DISEASE PREVENTION</v>
          </cell>
          <cell r="C328" t="str">
            <v>PHYSICAL ACTIVITIES - FEMALE YOUTHS</v>
          </cell>
          <cell r="D328" t="str">
            <v>Payroll and Non-payroll</v>
          </cell>
          <cell r="E328" t="str">
            <v>Rod Sarria</v>
          </cell>
          <cell r="F328" t="str">
            <v>338-0761</v>
          </cell>
          <cell r="G328" t="str">
            <v>Sari Simkins</v>
          </cell>
          <cell r="H328" t="str">
            <v>InActive</v>
          </cell>
          <cell r="I328" t="str">
            <v>PH-SG-601</v>
          </cell>
          <cell r="J328" t="str">
            <v>PH610</v>
          </cell>
          <cell r="K328">
            <v>0</v>
          </cell>
        </row>
        <row r="329">
          <cell r="A329" t="str">
            <v>PH3582</v>
          </cell>
          <cell r="B329" t="str">
            <v>HEALTHY LIVING - CHRONIC DISEASE PREVENTION</v>
          </cell>
          <cell r="C329" t="str">
            <v>SCHOOL FOOD NUTRITION PROG. - PILOT</v>
          </cell>
          <cell r="D329" t="str">
            <v>Payroll and Non-payroll</v>
          </cell>
          <cell r="E329" t="str">
            <v>Rod Sarria</v>
          </cell>
          <cell r="F329" t="str">
            <v>338-0761</v>
          </cell>
          <cell r="G329" t="str">
            <v>Judi Wilkie</v>
          </cell>
          <cell r="H329" t="str">
            <v>InActive</v>
          </cell>
          <cell r="I329" t="str">
            <v>PH-SG-601</v>
          </cell>
          <cell r="J329" t="str">
            <v>PH610</v>
          </cell>
          <cell r="K329">
            <v>0</v>
          </cell>
        </row>
        <row r="330">
          <cell r="A330" t="str">
            <v>PH3583</v>
          </cell>
          <cell r="B330" t="str">
            <v>HEALTHY LIVING - CHRONIC DISEASE PREVENTION</v>
          </cell>
          <cell r="C330" t="str">
            <v>PARTNERS IN PREVENTION- ENHANCEMENTS</v>
          </cell>
          <cell r="D330" t="str">
            <v>Payroll and Non-payroll</v>
          </cell>
          <cell r="E330" t="str">
            <v>Rod Sarria</v>
          </cell>
          <cell r="F330" t="str">
            <v>338-0761</v>
          </cell>
          <cell r="G330" t="str">
            <v>Maria Herrera</v>
          </cell>
          <cell r="H330" t="str">
            <v>InActive</v>
          </cell>
          <cell r="I330" t="str">
            <v>PH-SG-601</v>
          </cell>
          <cell r="J330" t="str">
            <v>PH610</v>
          </cell>
          <cell r="K330">
            <v>0</v>
          </cell>
        </row>
        <row r="331">
          <cell r="A331" t="str">
            <v>PH3584</v>
          </cell>
          <cell r="B331" t="str">
            <v>HEALTHY LIVING - HEALTHY COMMUNITIES</v>
          </cell>
          <cell r="C331" t="str">
            <v>AMBASSADOR PROGRAM</v>
          </cell>
          <cell r="D331" t="str">
            <v>Payroll and Non-payroll</v>
          </cell>
          <cell r="E331" t="str">
            <v>Rod Sarria</v>
          </cell>
          <cell r="F331" t="str">
            <v>338-0761</v>
          </cell>
          <cell r="G331" t="str">
            <v>Maria Herrera</v>
          </cell>
          <cell r="H331" t="str">
            <v>InActive</v>
          </cell>
          <cell r="I331" t="str">
            <v>PH-SG-602</v>
          </cell>
          <cell r="J331" t="str">
            <v>PH620</v>
          </cell>
          <cell r="K331">
            <v>0</v>
          </cell>
        </row>
        <row r="332">
          <cell r="A332" t="str">
            <v>PH3600</v>
          </cell>
          <cell r="B332" t="str">
            <v xml:space="preserve">DENTAL / ORAL HEALTH </v>
          </cell>
          <cell r="C332" t="str">
            <v>DENTAL SERVICES - DIRECTOR'S OFFICE</v>
          </cell>
          <cell r="D332" t="str">
            <v>Payroll and Non-payroll</v>
          </cell>
          <cell r="E332" t="str">
            <v>Connie Morra</v>
          </cell>
          <cell r="F332" t="str">
            <v>338-8116</v>
          </cell>
          <cell r="G332" t="str">
            <v>Dr. Hazel Stewart</v>
          </cell>
          <cell r="H332" t="str">
            <v>Active</v>
          </cell>
          <cell r="I332" t="str">
            <v>PH-SG-700</v>
          </cell>
          <cell r="J332" t="str">
            <v>PH700</v>
          </cell>
          <cell r="K332" t="str">
            <v>PH700-10</v>
          </cell>
        </row>
        <row r="333">
          <cell r="A333" t="str">
            <v>PH3601</v>
          </cell>
          <cell r="B333" t="str">
            <v xml:space="preserve">DENTAL / ORAL HEALTH </v>
          </cell>
          <cell r="C333" t="str">
            <v>DENTAL HEALTH CITYWIDE</v>
          </cell>
          <cell r="D333" t="str">
            <v>Payroll and Non-payroll</v>
          </cell>
          <cell r="E333" t="str">
            <v>Connie Morra</v>
          </cell>
          <cell r="F333" t="str">
            <v>338-8116</v>
          </cell>
          <cell r="G333" t="str">
            <v>Dr. Michelle Wong</v>
          </cell>
          <cell r="H333" t="str">
            <v>Active</v>
          </cell>
          <cell r="I333" t="str">
            <v>PH-DP-700</v>
          </cell>
          <cell r="J333" t="str">
            <v>PH700</v>
          </cell>
          <cell r="K333" t="str">
            <v>PH700-10</v>
          </cell>
        </row>
        <row r="334">
          <cell r="A334" t="str">
            <v>PH3610</v>
          </cell>
          <cell r="B334" t="str">
            <v>HEALTHY LIVING - HEALTHY COMMUNITIES</v>
          </cell>
          <cell r="C334" t="str">
            <v>OW - HOMELESS PARENTS</v>
          </cell>
          <cell r="D334" t="str">
            <v>Payroll and Non-payroll</v>
          </cell>
          <cell r="E334" t="str">
            <v>Rod Sarria</v>
          </cell>
          <cell r="F334" t="str">
            <v>338-0761</v>
          </cell>
          <cell r="G334" t="str">
            <v>Maria Herrera</v>
          </cell>
          <cell r="H334" t="str">
            <v>InActive</v>
          </cell>
          <cell r="I334" t="str">
            <v>PH-OG-602</v>
          </cell>
          <cell r="J334" t="str">
            <v>PH620</v>
          </cell>
          <cell r="K334">
            <v>0</v>
          </cell>
        </row>
        <row r="335">
          <cell r="A335" t="str">
            <v>PH3611</v>
          </cell>
          <cell r="B335" t="str">
            <v xml:space="preserve">DENTAL / ORAL HEALTH </v>
          </cell>
          <cell r="C335" t="str">
            <v>OW - MOBILE DENTAL CLINIC</v>
          </cell>
          <cell r="D335" t="str">
            <v>Non-payroll Only</v>
          </cell>
          <cell r="E335" t="str">
            <v>Connie Morra</v>
          </cell>
          <cell r="F335" t="str">
            <v>338-8116</v>
          </cell>
          <cell r="G335" t="str">
            <v>Joel Rosenbloom</v>
          </cell>
          <cell r="H335" t="str">
            <v>InActive</v>
          </cell>
          <cell r="I335" t="str">
            <v>PH-OG-700</v>
          </cell>
          <cell r="J335" t="str">
            <v>PH700</v>
          </cell>
          <cell r="K335">
            <v>0</v>
          </cell>
        </row>
        <row r="336">
          <cell r="A336" t="str">
            <v>PH3612</v>
          </cell>
          <cell r="B336" t="str">
            <v>HEALTHY LIVING - HEALTHY COMMUNITIES</v>
          </cell>
          <cell r="C336" t="str">
            <v>OW - SAFER PARTYING</v>
          </cell>
          <cell r="D336" t="str">
            <v>Payroll and Non-payroll</v>
          </cell>
          <cell r="E336" t="str">
            <v>Rod Sarria</v>
          </cell>
          <cell r="F336" t="str">
            <v>338-0761</v>
          </cell>
          <cell r="G336" t="str">
            <v>Denise DePape/Kerri Richards</v>
          </cell>
          <cell r="H336" t="str">
            <v>InActive</v>
          </cell>
          <cell r="I336" t="str">
            <v>PH-OG-602</v>
          </cell>
          <cell r="J336" t="str">
            <v>PH620</v>
          </cell>
          <cell r="K336">
            <v>0</v>
          </cell>
        </row>
        <row r="337">
          <cell r="A337" t="str">
            <v>PH3613</v>
          </cell>
          <cell r="B337" t="str">
            <v>HEALTHY LIVING - HEALTHY COMMUNITIES</v>
          </cell>
          <cell r="C337" t="str">
            <v>OW - YOUTH HEALTH PROJECT</v>
          </cell>
          <cell r="D337" t="str">
            <v>Payroll and Non-payroll</v>
          </cell>
          <cell r="E337" t="str">
            <v>Rod Sarria</v>
          </cell>
          <cell r="F337" t="str">
            <v>338-0761</v>
          </cell>
          <cell r="G337" t="str">
            <v>Kerri Richards/Denise DePape</v>
          </cell>
          <cell r="H337" t="str">
            <v>InActive</v>
          </cell>
          <cell r="I337" t="str">
            <v>PH-OG-602</v>
          </cell>
          <cell r="J337" t="str">
            <v>PH620</v>
          </cell>
          <cell r="K337">
            <v>0</v>
          </cell>
        </row>
        <row r="338">
          <cell r="A338" t="str">
            <v>PH3614</v>
          </cell>
          <cell r="B338" t="str">
            <v>HEALTHY LIVING - HEALTHY COMMUNITIES</v>
          </cell>
          <cell r="C338" t="str">
            <v>SCHOOL AGED CHILDREN</v>
          </cell>
          <cell r="D338" t="str">
            <v>Non-payroll Only</v>
          </cell>
          <cell r="E338" t="str">
            <v>Rod Sarria</v>
          </cell>
          <cell r="F338" t="str">
            <v>338-0761</v>
          </cell>
          <cell r="G338" t="str">
            <v>Vincenza Pietropaolo/Darlene Berry</v>
          </cell>
          <cell r="H338" t="str">
            <v>Active</v>
          </cell>
          <cell r="I338" t="str">
            <v>PH-SG-602</v>
          </cell>
          <cell r="J338" t="str">
            <v>PH620</v>
          </cell>
          <cell r="K338" t="str">
            <v>PH620-10</v>
          </cell>
        </row>
        <row r="339">
          <cell r="A339" t="str">
            <v>PH3615</v>
          </cell>
          <cell r="B339" t="str">
            <v>HEALTHY LIVING - CHRONIC DISEASE PREVENTION</v>
          </cell>
          <cell r="C339" t="str">
            <v>WORKPLACE HEALTH</v>
          </cell>
          <cell r="D339" t="str">
            <v>Payroll and Non-payroll</v>
          </cell>
          <cell r="E339" t="str">
            <v>Rod Sarria</v>
          </cell>
          <cell r="F339" t="str">
            <v>338-0761</v>
          </cell>
          <cell r="G339" t="str">
            <v>Audrey Birenbaum</v>
          </cell>
          <cell r="H339" t="str">
            <v>Active</v>
          </cell>
          <cell r="I339" t="str">
            <v>PH-SG-601</v>
          </cell>
          <cell r="J339" t="str">
            <v>PH610</v>
          </cell>
          <cell r="K339" t="str">
            <v>PH610-10</v>
          </cell>
        </row>
        <row r="340">
          <cell r="A340" t="str">
            <v>PH3616</v>
          </cell>
          <cell r="B340" t="str">
            <v xml:space="preserve">HEALTHY FAMILIES – Director </v>
          </cell>
          <cell r="C340" t="str">
            <v>EDUCATION STEERING COMMITTEE</v>
          </cell>
          <cell r="D340" t="str">
            <v>Non-payroll Only</v>
          </cell>
          <cell r="E340" t="str">
            <v>Rubin Viray</v>
          </cell>
          <cell r="F340" t="str">
            <v>338-8122</v>
          </cell>
          <cell r="G340" t="str">
            <v>Lorraine Telford</v>
          </cell>
          <cell r="H340" t="str">
            <v>Active</v>
          </cell>
          <cell r="I340" t="str">
            <v>PH-SG-301</v>
          </cell>
          <cell r="J340" t="str">
            <v>PH300</v>
          </cell>
          <cell r="K340" t="str">
            <v>PH300-10</v>
          </cell>
        </row>
        <row r="341">
          <cell r="A341" t="str">
            <v>PH3617</v>
          </cell>
          <cell r="B341" t="str">
            <v xml:space="preserve">HEALTHY FAMILIES - 100% – HBHC Stream </v>
          </cell>
          <cell r="C341" t="str">
            <v>ISCIS</v>
          </cell>
          <cell r="D341" t="str">
            <v>Payroll and Non-payroll</v>
          </cell>
          <cell r="E341" t="str">
            <v>Rubin Viray</v>
          </cell>
          <cell r="F341" t="str">
            <v>338-8122</v>
          </cell>
          <cell r="G341" t="str">
            <v>Roxanne Campbell</v>
          </cell>
          <cell r="H341" t="str">
            <v>Active</v>
          </cell>
          <cell r="I341" t="str">
            <v>PH-PF-304</v>
          </cell>
          <cell r="J341" t="str">
            <v>PH300</v>
          </cell>
          <cell r="K341" t="str">
            <v>PH300-40</v>
          </cell>
        </row>
        <row r="342">
          <cell r="A342" t="str">
            <v>PH3618</v>
          </cell>
          <cell r="B342" t="str">
            <v>HEALTHY LIVING - CHRONIC DISEASE PREVENTION</v>
          </cell>
          <cell r="C342" t="str">
            <v>CONSOLIDATED HEART HEALTH</v>
          </cell>
          <cell r="D342" t="str">
            <v>Non-payroll Only</v>
          </cell>
          <cell r="E342" t="str">
            <v>Rod Sarria</v>
          </cell>
          <cell r="F342" t="str">
            <v>338-0761</v>
          </cell>
          <cell r="G342" t="str">
            <v>Linda Ferguson</v>
          </cell>
          <cell r="H342" t="str">
            <v>Active</v>
          </cell>
          <cell r="I342" t="str">
            <v>PH-PF-601</v>
          </cell>
          <cell r="J342" t="str">
            <v>PH610</v>
          </cell>
          <cell r="K342" t="str">
            <v>PH610-10</v>
          </cell>
        </row>
        <row r="343">
          <cell r="A343" t="str">
            <v>PH3619</v>
          </cell>
          <cell r="B343" t="str">
            <v xml:space="preserve">DENTAL / ORAL HEALTH </v>
          </cell>
          <cell r="C343" t="str">
            <v>DENTAL - CORPORATE CHARGES</v>
          </cell>
          <cell r="D343" t="str">
            <v>Non-payroll Only</v>
          </cell>
          <cell r="E343" t="str">
            <v>Connie Morra</v>
          </cell>
          <cell r="F343" t="str">
            <v>338-8116</v>
          </cell>
          <cell r="G343" t="str">
            <v>Riyaz Kachra</v>
          </cell>
          <cell r="H343" t="str">
            <v>InActive</v>
          </cell>
          <cell r="I343" t="str">
            <v>PH-SG-700</v>
          </cell>
          <cell r="J343" t="str">
            <v>PH700</v>
          </cell>
          <cell r="K343">
            <v>0</v>
          </cell>
        </row>
        <row r="344">
          <cell r="A344" t="str">
            <v>PH3620</v>
          </cell>
          <cell r="B344" t="str">
            <v>HEALTHY FAMILIES - MATERNAL INFANT HEALTH STREAM</v>
          </cell>
          <cell r="C344" t="str">
            <v>HEALTHY FAMILIES CHILD HEALTH 8</v>
          </cell>
          <cell r="D344" t="str">
            <v>Payroll and Non-payroll</v>
          </cell>
          <cell r="E344" t="str">
            <v>Rubin Viray</v>
          </cell>
          <cell r="F344" t="str">
            <v>338-8122</v>
          </cell>
          <cell r="G344" t="str">
            <v>Juanita Hogg-Devine</v>
          </cell>
          <cell r="H344" t="str">
            <v>InActive</v>
          </cell>
          <cell r="I344" t="str">
            <v>PH-I-G02</v>
          </cell>
          <cell r="J344">
            <v>0</v>
          </cell>
          <cell r="K344">
            <v>0</v>
          </cell>
        </row>
        <row r="345">
          <cell r="A345" t="str">
            <v>PH3621</v>
          </cell>
          <cell r="B345" t="str">
            <v xml:space="preserve">HEALTHY FAMILIES - 100% – HBHC Stream </v>
          </cell>
          <cell r="C345" t="str">
            <v>HBHC3</v>
          </cell>
          <cell r="D345" t="str">
            <v>Payroll and Non-payroll</v>
          </cell>
          <cell r="E345" t="str">
            <v>Rubin Viray</v>
          </cell>
          <cell r="F345" t="str">
            <v>338-8122</v>
          </cell>
          <cell r="G345" t="str">
            <v>Alice Gorman</v>
          </cell>
          <cell r="H345" t="str">
            <v>Active</v>
          </cell>
          <cell r="I345" t="str">
            <v>PH-PF-304</v>
          </cell>
          <cell r="J345" t="str">
            <v>PH300</v>
          </cell>
          <cell r="K345" t="str">
            <v>PH300-40</v>
          </cell>
        </row>
        <row r="346">
          <cell r="A346" t="str">
            <v>PH3622</v>
          </cell>
          <cell r="B346" t="str">
            <v>HEALTHY FAMILIES - 100% - DIRECTOR</v>
          </cell>
          <cell r="C346" t="str">
            <v>HEALTHY FAMILIES REPRO-INFANT 12</v>
          </cell>
          <cell r="D346" t="str">
            <v>Payroll and Non-payroll</v>
          </cell>
          <cell r="E346" t="str">
            <v>Rubin Viray</v>
          </cell>
          <cell r="F346" t="str">
            <v>338-8122</v>
          </cell>
          <cell r="G346" t="str">
            <v>Sandy Zidner</v>
          </cell>
          <cell r="H346" t="str">
            <v>InActive</v>
          </cell>
          <cell r="I346" t="str">
            <v>PH-I-G02</v>
          </cell>
          <cell r="J346">
            <v>0</v>
          </cell>
          <cell r="K346">
            <v>0</v>
          </cell>
        </row>
        <row r="347">
          <cell r="A347" t="str">
            <v>PH3623</v>
          </cell>
          <cell r="B347" t="str">
            <v xml:space="preserve">HEALTHY FAMILIES - 100% – HBHC Stream </v>
          </cell>
          <cell r="C347" t="str">
            <v>HBHC1</v>
          </cell>
          <cell r="D347" t="str">
            <v>Payroll and Non-payroll</v>
          </cell>
          <cell r="E347" t="str">
            <v>Rubin Viray</v>
          </cell>
          <cell r="F347" t="str">
            <v>338-8122</v>
          </cell>
          <cell r="G347" t="str">
            <v>Saleha Bismilla</v>
          </cell>
          <cell r="H347" t="str">
            <v>Active</v>
          </cell>
          <cell r="I347" t="str">
            <v>PH-PF-304</v>
          </cell>
          <cell r="J347" t="str">
            <v>PH300</v>
          </cell>
          <cell r="K347" t="str">
            <v>PH300-40</v>
          </cell>
        </row>
        <row r="348">
          <cell r="A348" t="str">
            <v>PH3624</v>
          </cell>
          <cell r="B348" t="str">
            <v>HEALTHY FAMILIES - 100% - DIRECTOR</v>
          </cell>
          <cell r="C348" t="str">
            <v>HEALTHY FAMILIES HBHC REPRO-INFANT HLTH 3</v>
          </cell>
          <cell r="D348" t="str">
            <v>Payroll and Non-payroll</v>
          </cell>
          <cell r="E348" t="str">
            <v>Rubin Viray</v>
          </cell>
          <cell r="F348" t="str">
            <v>338-8122</v>
          </cell>
          <cell r="G348" t="str">
            <v>Sandy Zidner</v>
          </cell>
          <cell r="H348" t="str">
            <v>InActive</v>
          </cell>
          <cell r="I348" t="str">
            <v>PH-I-G02</v>
          </cell>
          <cell r="J348" t="str">
            <v>PH300</v>
          </cell>
          <cell r="K348" t="str">
            <v>PH300-50</v>
          </cell>
        </row>
        <row r="349">
          <cell r="A349" t="str">
            <v>PH3625</v>
          </cell>
          <cell r="B349" t="str">
            <v xml:space="preserve">HEALTHY FAMILIES - 100% – HBHC Stream </v>
          </cell>
          <cell r="C349" t="str">
            <v>HBHC5</v>
          </cell>
          <cell r="D349" t="str">
            <v>Payroll and Non-payroll</v>
          </cell>
          <cell r="E349" t="str">
            <v>Rubin Viray</v>
          </cell>
          <cell r="F349" t="str">
            <v>338-8122</v>
          </cell>
          <cell r="G349" t="str">
            <v>Charlene Bain</v>
          </cell>
          <cell r="H349" t="str">
            <v>Active</v>
          </cell>
          <cell r="I349" t="str">
            <v>PH-PF-304</v>
          </cell>
          <cell r="J349" t="str">
            <v>PH300</v>
          </cell>
          <cell r="K349" t="str">
            <v>PH300-40</v>
          </cell>
        </row>
        <row r="350">
          <cell r="A350" t="str">
            <v>PH3626</v>
          </cell>
          <cell r="B350" t="str">
            <v xml:space="preserve">HEALTHY FAMILIES - 100% – HBHC Stream </v>
          </cell>
          <cell r="C350" t="str">
            <v>HBHC2</v>
          </cell>
          <cell r="D350" t="str">
            <v>Payroll and Non-payroll</v>
          </cell>
          <cell r="E350" t="str">
            <v>Rubin Viray</v>
          </cell>
          <cell r="F350" t="str">
            <v>338-8122</v>
          </cell>
          <cell r="G350" t="str">
            <v>Sandy Zidner</v>
          </cell>
          <cell r="H350" t="str">
            <v>Active</v>
          </cell>
          <cell r="I350" t="str">
            <v>PH-PF-304</v>
          </cell>
          <cell r="J350" t="str">
            <v>PH300</v>
          </cell>
          <cell r="K350" t="str">
            <v>PH300-40</v>
          </cell>
        </row>
        <row r="351">
          <cell r="A351" t="str">
            <v>PH3627</v>
          </cell>
          <cell r="B351" t="str">
            <v xml:space="preserve">HEALTHY FAMILIES - 100% – HBHC Stream </v>
          </cell>
          <cell r="C351" t="str">
            <v>HBHC</v>
          </cell>
          <cell r="D351" t="str">
            <v>HOLDING ACCOUNT</v>
          </cell>
          <cell r="E351" t="str">
            <v>Rubin Viray</v>
          </cell>
          <cell r="F351" t="str">
            <v>338-8122</v>
          </cell>
          <cell r="G351">
            <v>0</v>
          </cell>
          <cell r="H351" t="str">
            <v>Active</v>
          </cell>
          <cell r="I351" t="str">
            <v>PH-PF-304</v>
          </cell>
          <cell r="J351" t="str">
            <v>PH300</v>
          </cell>
          <cell r="K351" t="str">
            <v>PH300-40</v>
          </cell>
        </row>
        <row r="352">
          <cell r="A352" t="str">
            <v>PH3628</v>
          </cell>
          <cell r="B352" t="str">
            <v xml:space="preserve">HEALTHY FAMILIES - 100% – HBHC Stream </v>
          </cell>
          <cell r="C352" t="str">
            <v>HBHC4</v>
          </cell>
          <cell r="D352" t="str">
            <v>Payroll and Non-payroll</v>
          </cell>
          <cell r="E352" t="str">
            <v>Rubin Viray</v>
          </cell>
          <cell r="F352" t="str">
            <v>338-8122</v>
          </cell>
          <cell r="G352" t="str">
            <v>Valerie Elliott-Carthew</v>
          </cell>
          <cell r="H352" t="str">
            <v>Active</v>
          </cell>
          <cell r="I352" t="str">
            <v>PH-PF-304</v>
          </cell>
          <cell r="J352" t="str">
            <v>PH300</v>
          </cell>
          <cell r="K352" t="str">
            <v>PH300-40</v>
          </cell>
        </row>
        <row r="353">
          <cell r="A353" t="str">
            <v>PH3629</v>
          </cell>
          <cell r="B353" t="str">
            <v xml:space="preserve">HEALTHY FAMILIES - 100% – HBHC Stream </v>
          </cell>
          <cell r="C353" t="str">
            <v>FHV1</v>
          </cell>
          <cell r="D353" t="str">
            <v>Payroll and Non-payroll</v>
          </cell>
          <cell r="E353" t="str">
            <v>Rubin Viray</v>
          </cell>
          <cell r="F353" t="str">
            <v>338-8122</v>
          </cell>
          <cell r="G353" t="str">
            <v>Laura Dionne</v>
          </cell>
          <cell r="H353" t="str">
            <v>Active</v>
          </cell>
          <cell r="I353" t="str">
            <v>PH-PF-304</v>
          </cell>
          <cell r="J353" t="str">
            <v>PH300</v>
          </cell>
          <cell r="K353" t="str">
            <v>PH300-40</v>
          </cell>
        </row>
        <row r="354">
          <cell r="A354" t="str">
            <v>PH3630</v>
          </cell>
          <cell r="B354" t="str">
            <v xml:space="preserve">HEALTHY FAMILIES - 100% – HBHC Stream </v>
          </cell>
          <cell r="C354" t="str">
            <v>FHV2</v>
          </cell>
          <cell r="D354" t="str">
            <v>Payroll and Non-payroll</v>
          </cell>
          <cell r="E354" t="str">
            <v>Rubin Viray</v>
          </cell>
          <cell r="F354" t="str">
            <v>338-8122</v>
          </cell>
          <cell r="G354" t="str">
            <v>Glenda Vergos</v>
          </cell>
          <cell r="H354" t="str">
            <v>Active</v>
          </cell>
          <cell r="I354" t="str">
            <v>PH-PF-304</v>
          </cell>
          <cell r="J354" t="str">
            <v>PH300</v>
          </cell>
          <cell r="K354" t="str">
            <v>PH300-40</v>
          </cell>
        </row>
        <row r="355">
          <cell r="A355" t="str">
            <v>PH3631</v>
          </cell>
          <cell r="B355" t="str">
            <v xml:space="preserve">HEALTHY FAMILIES - 100% – HBHC Stream </v>
          </cell>
          <cell r="C355" t="str">
            <v>FHV3</v>
          </cell>
          <cell r="D355" t="str">
            <v>Payroll and Non-payroll</v>
          </cell>
          <cell r="E355" t="str">
            <v>Rubin Viray</v>
          </cell>
          <cell r="F355" t="str">
            <v>338-8122</v>
          </cell>
          <cell r="G355" t="str">
            <v>Ann Liddy</v>
          </cell>
          <cell r="H355" t="str">
            <v>Active</v>
          </cell>
          <cell r="I355" t="str">
            <v>PH-PF-304</v>
          </cell>
          <cell r="J355" t="str">
            <v>PH300</v>
          </cell>
          <cell r="K355" t="str">
            <v>PH300-40</v>
          </cell>
        </row>
        <row r="356">
          <cell r="A356" t="str">
            <v>PH3632</v>
          </cell>
          <cell r="B356" t="str">
            <v xml:space="preserve">HEALTHY FAMILIES - 100% – HBHC Stream </v>
          </cell>
          <cell r="C356" t="str">
            <v>FHV4</v>
          </cell>
          <cell r="D356" t="str">
            <v>Payroll and Non-payroll</v>
          </cell>
          <cell r="E356" t="str">
            <v>Rubin Viray</v>
          </cell>
          <cell r="F356" t="str">
            <v>338-8122</v>
          </cell>
          <cell r="G356" t="str">
            <v>Ann Liddy</v>
          </cell>
          <cell r="H356" t="str">
            <v>Active</v>
          </cell>
          <cell r="I356" t="str">
            <v>PH-PF-304</v>
          </cell>
          <cell r="J356" t="str">
            <v>PH300</v>
          </cell>
          <cell r="K356" t="str">
            <v>PH300-40</v>
          </cell>
        </row>
        <row r="357">
          <cell r="A357" t="str">
            <v>PH3633</v>
          </cell>
          <cell r="B357" t="str">
            <v>HEALTHY FAMILIES - DIRECTOR</v>
          </cell>
          <cell r="C357" t="str">
            <v>NOBODY'S PERFECT PARENTING PROGRAM</v>
          </cell>
          <cell r="D357" t="str">
            <v>Non-payroll Only</v>
          </cell>
          <cell r="E357" t="str">
            <v>Rubin Viray</v>
          </cell>
          <cell r="F357" t="str">
            <v>338-8122</v>
          </cell>
          <cell r="G357" t="str">
            <v>Gladys Atawo</v>
          </cell>
          <cell r="H357" t="str">
            <v>InActive</v>
          </cell>
          <cell r="I357" t="str">
            <v>PH-I-G02</v>
          </cell>
          <cell r="J357">
            <v>0</v>
          </cell>
          <cell r="K357">
            <v>0</v>
          </cell>
        </row>
        <row r="358">
          <cell r="A358" t="str">
            <v>PH3634</v>
          </cell>
          <cell r="B358" t="str">
            <v>HEALTHY FAMILIES - DIRECTOR</v>
          </cell>
          <cell r="C358" t="str">
            <v>INCREDIBLE YEARS PARENTING PROGRAM</v>
          </cell>
          <cell r="D358" t="str">
            <v>Non-payroll Only</v>
          </cell>
          <cell r="E358" t="str">
            <v>Rubin Viray</v>
          </cell>
          <cell r="F358" t="str">
            <v>338-8122</v>
          </cell>
          <cell r="G358" t="str">
            <v>Gladys Atawo</v>
          </cell>
          <cell r="H358" t="str">
            <v>InActive</v>
          </cell>
          <cell r="I358" t="str">
            <v>PH-I-G02</v>
          </cell>
          <cell r="J358">
            <v>0</v>
          </cell>
          <cell r="K358">
            <v>0</v>
          </cell>
        </row>
        <row r="359">
          <cell r="A359" t="str">
            <v>PH3635</v>
          </cell>
          <cell r="B359" t="str">
            <v>HEALTHY LIVING - HEALTHY COMMUNITIES</v>
          </cell>
          <cell r="C359" t="str">
            <v>DRUG STRATEGY CONSULTATION &amp; SITE RESEARCH</v>
          </cell>
          <cell r="D359" t="str">
            <v>Payroll and Non-payroll</v>
          </cell>
          <cell r="E359" t="str">
            <v>Rod Sarria</v>
          </cell>
          <cell r="F359" t="str">
            <v>338-0761</v>
          </cell>
          <cell r="G359" t="str">
            <v>Liz Janzen</v>
          </cell>
          <cell r="H359" t="str">
            <v>InActive</v>
          </cell>
          <cell r="I359" t="str">
            <v>PH-OG-602</v>
          </cell>
          <cell r="J359" t="str">
            <v>PH620</v>
          </cell>
          <cell r="K359" t="str">
            <v>PH620-10</v>
          </cell>
        </row>
        <row r="360">
          <cell r="A360" t="str">
            <v>PH3636</v>
          </cell>
          <cell r="B360" t="str">
            <v>HEALTHY LIVING - CHRONIC DISEASE PREVENTION</v>
          </cell>
          <cell r="C360" t="str">
            <v>GET YOUR MOVE ON INFRASTRUCTURE</v>
          </cell>
          <cell r="D360" t="str">
            <v>Payroll and Non-payroll</v>
          </cell>
          <cell r="E360" t="str">
            <v>Rod Sarria</v>
          </cell>
          <cell r="F360" t="str">
            <v>338-0761</v>
          </cell>
          <cell r="G360" t="str">
            <v>Barbara Hansen</v>
          </cell>
          <cell r="H360" t="str">
            <v>InActive</v>
          </cell>
          <cell r="I360" t="str">
            <v>PH-OG-601</v>
          </cell>
          <cell r="J360" t="str">
            <v>PH610</v>
          </cell>
          <cell r="K360" t="str">
            <v>PH610-10</v>
          </cell>
        </row>
        <row r="361">
          <cell r="A361" t="str">
            <v>PH3637</v>
          </cell>
          <cell r="B361" t="str">
            <v>HEALTHY LIVING - CHRONIC DISEASE PREVENTION</v>
          </cell>
          <cell r="C361" t="str">
            <v>SMOKE FREE ONTARIO SMO</v>
          </cell>
          <cell r="D361" t="str">
            <v>Payroll and Non-payroll</v>
          </cell>
          <cell r="E361" t="str">
            <v>Rod Sarria</v>
          </cell>
          <cell r="F361" t="str">
            <v>338-0761</v>
          </cell>
          <cell r="G361" t="str">
            <v>Marg Metzger/Eden Rockett</v>
          </cell>
          <cell r="H361" t="str">
            <v>InActive</v>
          </cell>
          <cell r="I361" t="str">
            <v>PH-PF-601</v>
          </cell>
          <cell r="J361" t="str">
            <v>PH610</v>
          </cell>
          <cell r="K361">
            <v>0</v>
          </cell>
        </row>
        <row r="362">
          <cell r="A362" t="str">
            <v>PH3638</v>
          </cell>
          <cell r="B362" t="str">
            <v>HEALTHY LIVING - CHRONIC DISEASE PREVENTION</v>
          </cell>
          <cell r="C362" t="str">
            <v>SFO-GRANTS</v>
          </cell>
          <cell r="D362" t="str">
            <v>Non-payroll Only</v>
          </cell>
          <cell r="E362" t="str">
            <v>Rod Sarria</v>
          </cell>
          <cell r="F362" t="str">
            <v>338-0761</v>
          </cell>
          <cell r="G362" t="str">
            <v>Suzanne Thibault</v>
          </cell>
          <cell r="H362" t="str">
            <v>Active</v>
          </cell>
          <cell r="I362" t="str">
            <v>PH-PF-601</v>
          </cell>
          <cell r="J362" t="str">
            <v>PH610</v>
          </cell>
          <cell r="K362" t="str">
            <v>PH610-10</v>
          </cell>
        </row>
        <row r="363">
          <cell r="A363" t="str">
            <v>PH3639</v>
          </cell>
          <cell r="B363" t="str">
            <v>HEALTHY LIVING - CHRONIC DISEASE PREVENTION</v>
          </cell>
          <cell r="C363" t="str">
            <v xml:space="preserve">OTS INNOVATIVE SMOKING INTERVENTION </v>
          </cell>
          <cell r="D363" t="str">
            <v>Payroll and Non-payroll</v>
          </cell>
          <cell r="E363" t="str">
            <v>Rod Sarria</v>
          </cell>
          <cell r="F363" t="str">
            <v>338-0761</v>
          </cell>
          <cell r="G363" t="str">
            <v>Marg Metzger</v>
          </cell>
          <cell r="H363" t="str">
            <v>InActive</v>
          </cell>
          <cell r="I363" t="str">
            <v>PH-PF-601</v>
          </cell>
          <cell r="J363" t="str">
            <v>PH610</v>
          </cell>
          <cell r="K363" t="str">
            <v>PH610-10</v>
          </cell>
        </row>
        <row r="364">
          <cell r="A364" t="str">
            <v>PH3640</v>
          </cell>
          <cell r="B364" t="str">
            <v>HEALTHY LIVING - CHRONIC DISEASE PREVENTION</v>
          </cell>
          <cell r="C364" t="str">
            <v>OTS TOBACCO CONTROL AREA NETWORK PROGRAM (</v>
          </cell>
          <cell r="D364" t="str">
            <v>Payroll and Non-payroll</v>
          </cell>
          <cell r="E364" t="str">
            <v>Rod Sarria</v>
          </cell>
          <cell r="F364" t="str">
            <v>338-0761</v>
          </cell>
          <cell r="G364" t="str">
            <v>Suzanne Thibault</v>
          </cell>
          <cell r="H364" t="str">
            <v>Active</v>
          </cell>
          <cell r="I364" t="str">
            <v>PH-PF-601</v>
          </cell>
          <cell r="J364" t="str">
            <v>PH610</v>
          </cell>
          <cell r="K364" t="str">
            <v>PH610-10</v>
          </cell>
        </row>
        <row r="365">
          <cell r="A365" t="str">
            <v>PH3641</v>
          </cell>
          <cell r="B365" t="str">
            <v>HEALTHY LIVING - CHRONIC DISEASE PREVENTION</v>
          </cell>
          <cell r="C365" t="str">
            <v>SFO - YOUTH ACTION ALLIANCE</v>
          </cell>
          <cell r="D365" t="str">
            <v>Payroll and Non-payroll</v>
          </cell>
          <cell r="E365" t="str">
            <v>Rod Sarria</v>
          </cell>
          <cell r="F365" t="str">
            <v>338-0761</v>
          </cell>
          <cell r="G365" t="str">
            <v>Suzanne Thibault</v>
          </cell>
          <cell r="H365" t="str">
            <v>Active</v>
          </cell>
          <cell r="I365" t="str">
            <v>PH-PF-601</v>
          </cell>
          <cell r="J365" t="str">
            <v>PH610</v>
          </cell>
          <cell r="K365" t="str">
            <v>PH610-10</v>
          </cell>
        </row>
        <row r="366">
          <cell r="A366" t="str">
            <v>PH3642</v>
          </cell>
          <cell r="B366" t="str">
            <v xml:space="preserve">HEALTHY FAMILIES – Maternal Infant Health Stream </v>
          </cell>
          <cell r="C366" t="str">
            <v>MATERNAL INFANT HEALTH 6</v>
          </cell>
          <cell r="D366" t="str">
            <v>Payroll and Non-payroll</v>
          </cell>
          <cell r="E366" t="str">
            <v>Rubin Viray</v>
          </cell>
          <cell r="F366" t="str">
            <v>338-8122</v>
          </cell>
          <cell r="G366" t="str">
            <v>Bernadette Kint</v>
          </cell>
          <cell r="H366" t="str">
            <v>Active</v>
          </cell>
          <cell r="I366" t="str">
            <v>PH-SG-302</v>
          </cell>
          <cell r="J366" t="str">
            <v>PH300</v>
          </cell>
          <cell r="K366" t="str">
            <v>PH300-20</v>
          </cell>
        </row>
        <row r="367">
          <cell r="A367" t="str">
            <v>PH3643</v>
          </cell>
          <cell r="B367" t="str">
            <v xml:space="preserve">HEALTHY FAMILIES – Early Years Stream </v>
          </cell>
          <cell r="C367" t="str">
            <v>EARLY YEARS 6</v>
          </cell>
          <cell r="D367" t="str">
            <v>Payroll and Non-payroll</v>
          </cell>
          <cell r="E367" t="str">
            <v>Rubin Viray</v>
          </cell>
          <cell r="F367" t="str">
            <v>338-8122</v>
          </cell>
          <cell r="G367" t="str">
            <v>Nicole Welch</v>
          </cell>
          <cell r="H367" t="str">
            <v>Active</v>
          </cell>
          <cell r="I367" t="str">
            <v>PH-SG-303</v>
          </cell>
          <cell r="J367" t="str">
            <v>PH300</v>
          </cell>
          <cell r="K367" t="str">
            <v>PH300-30</v>
          </cell>
        </row>
        <row r="368">
          <cell r="A368" t="str">
            <v>PH3644</v>
          </cell>
          <cell r="B368" t="str">
            <v>HEALTHY FAMILIES - 100% - HBHC STREAM</v>
          </cell>
          <cell r="C368" t="str">
            <v>ISCIS GRANT</v>
          </cell>
          <cell r="D368" t="str">
            <v>Payroll and Non-payroll</v>
          </cell>
          <cell r="E368" t="str">
            <v>Rubin Viray</v>
          </cell>
          <cell r="F368" t="str">
            <v>338-8122</v>
          </cell>
          <cell r="G368" t="str">
            <v>Roxanne Campbell</v>
          </cell>
          <cell r="H368" t="str">
            <v>InActive</v>
          </cell>
          <cell r="I368" t="str">
            <v>PH-PF-304</v>
          </cell>
          <cell r="J368" t="str">
            <v>PH300</v>
          </cell>
          <cell r="K368" t="str">
            <v>PH300-40</v>
          </cell>
        </row>
        <row r="369">
          <cell r="A369" t="str">
            <v>PH3645</v>
          </cell>
          <cell r="B369" t="str">
            <v xml:space="preserve">HEALTHY FAMILIES – Director </v>
          </cell>
          <cell r="C369" t="str">
            <v>RESEARCH PROJECTS</v>
          </cell>
          <cell r="D369" t="str">
            <v>Non-payroll Only</v>
          </cell>
          <cell r="E369" t="str">
            <v>Rubin Viray</v>
          </cell>
          <cell r="F369" t="str">
            <v>338-8122</v>
          </cell>
          <cell r="G369" t="str">
            <v>Bernadette Kint</v>
          </cell>
          <cell r="H369" t="str">
            <v>Active</v>
          </cell>
          <cell r="I369" t="str">
            <v>PH-OG-301</v>
          </cell>
          <cell r="J369" t="str">
            <v>PH300</v>
          </cell>
          <cell r="K369" t="str">
            <v>PH300-10</v>
          </cell>
        </row>
        <row r="370">
          <cell r="A370" t="str">
            <v>PH3646</v>
          </cell>
          <cell r="B370" t="str">
            <v>HEALTHY LIVING - CHRONIC DISEASE PREVENTION</v>
          </cell>
          <cell r="C370" t="str">
            <v>SFO - TOBACCO CONTROL COORDINATION</v>
          </cell>
          <cell r="D370" t="str">
            <v>Payroll and Non-payroll</v>
          </cell>
          <cell r="E370" t="str">
            <v>Rod Sarria</v>
          </cell>
          <cell r="F370" t="str">
            <v>338-0761</v>
          </cell>
          <cell r="G370" t="str">
            <v>Suzanne Thibault</v>
          </cell>
          <cell r="H370" t="str">
            <v>Active</v>
          </cell>
          <cell r="I370" t="str">
            <v>PH-PF-601</v>
          </cell>
          <cell r="J370" t="str">
            <v>PH610</v>
          </cell>
          <cell r="K370" t="str">
            <v>PH610-10</v>
          </cell>
        </row>
        <row r="371">
          <cell r="A371" t="str">
            <v>PH3647</v>
          </cell>
          <cell r="B371" t="str">
            <v xml:space="preserve">HEALTHY FAMILIES – Director </v>
          </cell>
          <cell r="C371" t="str">
            <v>CQI/TCHIS</v>
          </cell>
          <cell r="D371" t="str">
            <v>Payroll and Non-payroll</v>
          </cell>
          <cell r="E371" t="str">
            <v>Rubin Viray</v>
          </cell>
          <cell r="F371" t="str">
            <v>338-8122</v>
          </cell>
          <cell r="G371" t="str">
            <v>Joanna Liebert</v>
          </cell>
          <cell r="H371" t="str">
            <v>Active</v>
          </cell>
          <cell r="I371" t="str">
            <v>PH-SG-301</v>
          </cell>
          <cell r="J371" t="str">
            <v>PH300</v>
          </cell>
          <cell r="K371" t="str">
            <v>PH300-10</v>
          </cell>
        </row>
        <row r="372">
          <cell r="A372" t="str">
            <v>PH3648</v>
          </cell>
          <cell r="B372" t="str">
            <v>HEALTHY LIVING - CHRONIC DISEASE PREVENTION</v>
          </cell>
          <cell r="C372" t="str">
            <v>DIETETIC PRACTICE COUNCIL</v>
          </cell>
          <cell r="D372" t="str">
            <v>Non-payroll Only</v>
          </cell>
          <cell r="E372" t="str">
            <v>Rod Sarria</v>
          </cell>
          <cell r="F372" t="str">
            <v>338-0761</v>
          </cell>
          <cell r="G372" t="str">
            <v>Vida Stevens</v>
          </cell>
          <cell r="H372" t="str">
            <v>Active</v>
          </cell>
          <cell r="I372" t="str">
            <v>PH-SG-601</v>
          </cell>
          <cell r="J372" t="str">
            <v>PH610</v>
          </cell>
          <cell r="K372" t="str">
            <v>PH610-10</v>
          </cell>
        </row>
        <row r="373">
          <cell r="A373" t="str">
            <v>PH3700</v>
          </cell>
          <cell r="B373" t="str">
            <v xml:space="preserve">DENTAL / ORAL HEALTH </v>
          </cell>
          <cell r="C373" t="str">
            <v>DENTAL - HOLDING UNIT</v>
          </cell>
          <cell r="D373" t="str">
            <v>Corporate Account</v>
          </cell>
          <cell r="E373" t="str">
            <v>Connie Morra</v>
          </cell>
          <cell r="F373" t="str">
            <v>338-8116</v>
          </cell>
          <cell r="G373" t="str">
            <v>Riyaz Kachra</v>
          </cell>
          <cell r="H373" t="str">
            <v>InActive</v>
          </cell>
          <cell r="I373" t="str">
            <v>PH-SG-700</v>
          </cell>
          <cell r="J373" t="str">
            <v>PH700</v>
          </cell>
          <cell r="K373" t="str">
            <v>PH700-10</v>
          </cell>
        </row>
        <row r="374">
          <cell r="A374" t="str">
            <v>PH3701</v>
          </cell>
          <cell r="B374" t="str">
            <v>HEALTHY LIVING - HEALTHY COMMUNITIES</v>
          </cell>
          <cell r="C374" t="str">
            <v>COMMUNITY CRISIS RESPONSE &amp; RECOVERY</v>
          </cell>
          <cell r="D374" t="str">
            <v>Payroll and Non-payroll</v>
          </cell>
          <cell r="E374" t="str">
            <v>Rod Sarria</v>
          </cell>
          <cell r="F374" t="str">
            <v>338-0761</v>
          </cell>
          <cell r="G374" t="str">
            <v>J. Lancaster/M. Herrera</v>
          </cell>
          <cell r="H374" t="str">
            <v>InActive</v>
          </cell>
          <cell r="I374" t="str">
            <v>PH-CF-602</v>
          </cell>
          <cell r="J374" t="str">
            <v>PH620</v>
          </cell>
          <cell r="K374" t="str">
            <v>PH620-10</v>
          </cell>
        </row>
        <row r="375">
          <cell r="A375" t="str">
            <v>PH3702</v>
          </cell>
          <cell r="B375" t="str">
            <v xml:space="preserve">HEALTHY ENVIRONMENT </v>
          </cell>
          <cell r="C375" t="str">
            <v>HEAT ALERT OUTREACH</v>
          </cell>
          <cell r="D375" t="str">
            <v>Payroll and Non-payroll</v>
          </cell>
          <cell r="E375" t="str">
            <v>Rod Sarria</v>
          </cell>
          <cell r="F375" t="str">
            <v>338-0761</v>
          </cell>
          <cell r="G375" t="str">
            <v>Reg Ayre</v>
          </cell>
          <cell r="H375" t="str">
            <v>InActive</v>
          </cell>
          <cell r="I375" t="str">
            <v>PH-CF-501</v>
          </cell>
          <cell r="J375" t="str">
            <v>PH500</v>
          </cell>
          <cell r="K375" t="str">
            <v>PH500-10</v>
          </cell>
        </row>
        <row r="376">
          <cell r="A376" t="str">
            <v>PH3703</v>
          </cell>
          <cell r="B376" t="str">
            <v>HEALTHY LIVING - HEALTHY COMMUNITIES</v>
          </cell>
          <cell r="C376" t="str">
            <v>ONE ON ONE YOUTH MENTORING</v>
          </cell>
          <cell r="D376" t="str">
            <v>Payroll and Non-payroll</v>
          </cell>
          <cell r="E376" t="str">
            <v>Rod Sarria</v>
          </cell>
          <cell r="F376" t="str">
            <v>338-0761</v>
          </cell>
          <cell r="G376" t="str">
            <v>Darlene Berry</v>
          </cell>
          <cell r="H376" t="str">
            <v>InActive</v>
          </cell>
          <cell r="I376" t="str">
            <v>PH-CF-602</v>
          </cell>
          <cell r="J376" t="str">
            <v>PH620</v>
          </cell>
          <cell r="K376" t="str">
            <v>PH620-10</v>
          </cell>
        </row>
        <row r="377">
          <cell r="A377" t="str">
            <v>PH3704</v>
          </cell>
          <cell r="B377" t="str">
            <v>HEALTHY LIVING - HEALTHY COMMUNITIES</v>
          </cell>
          <cell r="C377" t="str">
            <v>TORONTO COMPREHENSIVE DRUG STRATEGY</v>
          </cell>
          <cell r="D377" t="str">
            <v>Payroll and Non-payroll</v>
          </cell>
          <cell r="E377" t="str">
            <v>Rod Sarria</v>
          </cell>
          <cell r="F377" t="str">
            <v>338-0761</v>
          </cell>
          <cell r="G377" t="str">
            <v>Susan Shepherd</v>
          </cell>
          <cell r="H377" t="str">
            <v>Active</v>
          </cell>
          <cell r="I377" t="str">
            <v>PH-SG-602</v>
          </cell>
          <cell r="J377" t="str">
            <v>PH620</v>
          </cell>
          <cell r="K377" t="str">
            <v>PH620-10</v>
          </cell>
        </row>
        <row r="378">
          <cell r="A378" t="str">
            <v>PH3705</v>
          </cell>
          <cell r="B378" t="str">
            <v>HEALTHY LIVING - CHRONIC DISEASE PREVENTION</v>
          </cell>
          <cell r="C378" t="str">
            <v>SUPPORT YOUTH PRIORITY NEIGHBOURHOODS</v>
          </cell>
          <cell r="D378" t="str">
            <v>Payroll and Non-payroll</v>
          </cell>
          <cell r="E378" t="str">
            <v>Rod Sarria</v>
          </cell>
          <cell r="F378" t="str">
            <v>338-0761</v>
          </cell>
          <cell r="G378" t="str">
            <v>Anne Birks/Marnella Arduni</v>
          </cell>
          <cell r="H378" t="str">
            <v>InActive</v>
          </cell>
          <cell r="I378" t="str">
            <v>PH-SG-601</v>
          </cell>
          <cell r="J378" t="str">
            <v>PH610</v>
          </cell>
          <cell r="K378" t="str">
            <v>PH610-10</v>
          </cell>
        </row>
        <row r="379">
          <cell r="A379" t="str">
            <v>PH3706</v>
          </cell>
          <cell r="B379" t="str">
            <v>HEALTHY LIVING - CHRONIC DISEASE PREVENTION</v>
          </cell>
          <cell r="C379" t="str">
            <v>BUILDING PHYSICALLY ACTIVE COMMUNITIES</v>
          </cell>
          <cell r="D379" t="str">
            <v>Non-payroll Only</v>
          </cell>
          <cell r="E379" t="str">
            <v>Rod Sarria</v>
          </cell>
          <cell r="F379" t="str">
            <v>338-0761</v>
          </cell>
          <cell r="G379" t="str">
            <v>Marinella Arduini/Anne Birks</v>
          </cell>
          <cell r="H379" t="str">
            <v>InActive</v>
          </cell>
          <cell r="I379" t="str">
            <v>PH-OG-601</v>
          </cell>
          <cell r="J379" t="str">
            <v>PH610</v>
          </cell>
          <cell r="K379" t="str">
            <v>PH610-10</v>
          </cell>
        </row>
        <row r="380">
          <cell r="A380" t="str">
            <v>PH3707</v>
          </cell>
          <cell r="B380" t="str">
            <v xml:space="preserve">HEALTHY FAMILIES – Early Years Stream </v>
          </cell>
          <cell r="C380" t="str">
            <v>INVESTING IN FAMILIES</v>
          </cell>
          <cell r="D380" t="str">
            <v>Payroll and Non-payroll</v>
          </cell>
          <cell r="E380" t="str">
            <v>Rubin Viray</v>
          </cell>
          <cell r="F380" t="str">
            <v>338-8122</v>
          </cell>
          <cell r="G380" t="str">
            <v>Claudette Holloway</v>
          </cell>
          <cell r="H380" t="str">
            <v>Active</v>
          </cell>
          <cell r="I380" t="str">
            <v>PH-OG-303</v>
          </cell>
          <cell r="J380" t="str">
            <v>PH300</v>
          </cell>
          <cell r="K380" t="str">
            <v>PH300-30</v>
          </cell>
        </row>
        <row r="381">
          <cell r="A381" t="str">
            <v>PH3708</v>
          </cell>
          <cell r="B381" t="str">
            <v>HEALTHY LIVING - HEALTHY COMMUNITIES</v>
          </cell>
          <cell r="C381" t="str">
            <v>CHLAMYDIA INFO CMA</v>
          </cell>
          <cell r="D381" t="str">
            <v>Non-payroll Only</v>
          </cell>
          <cell r="E381" t="str">
            <v>Rod Sarria</v>
          </cell>
          <cell r="F381" t="str">
            <v>338-0761</v>
          </cell>
          <cell r="G381" t="str">
            <v>Allie Lehmann</v>
          </cell>
          <cell r="H381" t="str">
            <v>InActive</v>
          </cell>
          <cell r="I381" t="str">
            <v>PH-OG-602</v>
          </cell>
          <cell r="J381" t="str">
            <v>PH620</v>
          </cell>
          <cell r="K381">
            <v>0</v>
          </cell>
        </row>
        <row r="382">
          <cell r="A382" t="str">
            <v>PH3709</v>
          </cell>
          <cell r="B382" t="str">
            <v xml:space="preserve">HEALTHY FAMILIES – Director </v>
          </cell>
          <cell r="C382" t="str">
            <v>HF/HL MANDATORY MANAGEMENT REPORTING</v>
          </cell>
          <cell r="D382" t="str">
            <v>Payroll Only</v>
          </cell>
          <cell r="E382" t="str">
            <v>Rubin Viray</v>
          </cell>
          <cell r="F382" t="str">
            <v>338-8122</v>
          </cell>
          <cell r="G382" t="str">
            <v>Peter Oliver/Ness Lee</v>
          </cell>
          <cell r="H382" t="str">
            <v>Active</v>
          </cell>
          <cell r="I382" t="str">
            <v>PH-I-G02</v>
          </cell>
          <cell r="J382" t="str">
            <v>PH300</v>
          </cell>
          <cell r="K382" t="str">
            <v>PH300-50</v>
          </cell>
        </row>
        <row r="383">
          <cell r="A383" t="str">
            <v>PH3710</v>
          </cell>
          <cell r="B383" t="str">
            <v xml:space="preserve">DENTAL / ORAL HEALTH </v>
          </cell>
          <cell r="C383" t="str">
            <v>DENTAL STRATEGY AND IMPLEMENTATION</v>
          </cell>
          <cell r="D383" t="str">
            <v>Payroll Only</v>
          </cell>
          <cell r="E383" t="str">
            <v>Connie Morra</v>
          </cell>
          <cell r="F383" t="str">
            <v>338-8116</v>
          </cell>
          <cell r="G383" t="str">
            <v>Peter Oliver/Tony Van Krieken</v>
          </cell>
          <cell r="H383" t="str">
            <v>Active</v>
          </cell>
          <cell r="I383" t="str">
            <v>PH-OG-700</v>
          </cell>
          <cell r="J383" t="str">
            <v>PH700</v>
          </cell>
          <cell r="K383" t="str">
            <v>PH700-10</v>
          </cell>
        </row>
        <row r="384">
          <cell r="A384" t="str">
            <v>PH3711</v>
          </cell>
          <cell r="B384" t="str">
            <v xml:space="preserve">HEALTHY FAMILIES - 100% – Early Years Stream </v>
          </cell>
          <cell r="C384" t="str">
            <v>BLIND LOW VISION (BLV)</v>
          </cell>
          <cell r="D384" t="str">
            <v>Payroll and Non-payroll</v>
          </cell>
          <cell r="E384" t="str">
            <v>Rubin Viray</v>
          </cell>
          <cell r="F384" t="str">
            <v>338-8122</v>
          </cell>
          <cell r="G384" t="str">
            <v>Martha Cole/Margaret Sum</v>
          </cell>
          <cell r="H384" t="str">
            <v>Active</v>
          </cell>
          <cell r="I384" t="str">
            <v>PH-PF-303</v>
          </cell>
          <cell r="J384" t="str">
            <v>PH300</v>
          </cell>
          <cell r="K384" t="str">
            <v>PH300-30</v>
          </cell>
        </row>
        <row r="385">
          <cell r="A385" t="str">
            <v>PH3712</v>
          </cell>
          <cell r="B385" t="str">
            <v>HEALTHY LIVING - HEALTHY COMMUNITIES</v>
          </cell>
          <cell r="C385" t="str">
            <v>INSPOT</v>
          </cell>
          <cell r="D385" t="str">
            <v>Non-payroll Only</v>
          </cell>
          <cell r="E385" t="str">
            <v>Rod Sarria</v>
          </cell>
          <cell r="F385" t="str">
            <v>338-0761</v>
          </cell>
          <cell r="G385" t="str">
            <v>Allie Lehmann</v>
          </cell>
          <cell r="H385" t="str">
            <v>InActive</v>
          </cell>
          <cell r="I385" t="str">
            <v>PH-PF-602</v>
          </cell>
          <cell r="J385" t="str">
            <v>PH620</v>
          </cell>
          <cell r="K385">
            <v>0</v>
          </cell>
        </row>
        <row r="386">
          <cell r="A386" t="str">
            <v>PH3713</v>
          </cell>
          <cell r="B386" t="str">
            <v xml:space="preserve">DENTAL / ORAL HEALTH </v>
          </cell>
          <cell r="C386" t="str">
            <v>DENTAL SV FOR ST. YOUTH &amp; LOW INCOME ADULTS</v>
          </cell>
          <cell r="D386" t="str">
            <v>Payroll and Non-payroll</v>
          </cell>
          <cell r="E386" t="str">
            <v>Connie Morra</v>
          </cell>
          <cell r="F386" t="str">
            <v>338-8116</v>
          </cell>
          <cell r="G386" t="str">
            <v>Dr. Melvin Hsu</v>
          </cell>
          <cell r="H386" t="str">
            <v>Active</v>
          </cell>
          <cell r="I386" t="str">
            <v>PH-CF-700</v>
          </cell>
          <cell r="J386" t="str">
            <v>PH700</v>
          </cell>
          <cell r="K386" t="str">
            <v>PH700-10</v>
          </cell>
        </row>
        <row r="387">
          <cell r="A387" t="str">
            <v>PH3714</v>
          </cell>
          <cell r="B387" t="str">
            <v>HEALTHY FAMILIES - DIRECTOR</v>
          </cell>
          <cell r="C387" t="str">
            <v>NURSING GRADUATE GUARANTEE INITIATIVE</v>
          </cell>
          <cell r="D387" t="str">
            <v>Payroll Only</v>
          </cell>
          <cell r="E387" t="str">
            <v>Rubin Viray</v>
          </cell>
          <cell r="F387" t="str">
            <v>338-8122</v>
          </cell>
          <cell r="G387" t="str">
            <v>Dianne Chopping</v>
          </cell>
          <cell r="H387" t="str">
            <v>InActive</v>
          </cell>
          <cell r="I387" t="str">
            <v>PH-I-G02</v>
          </cell>
          <cell r="J387" t="str">
            <v>PH300</v>
          </cell>
          <cell r="K387" t="str">
            <v>PH300-50</v>
          </cell>
        </row>
        <row r="388">
          <cell r="A388" t="str">
            <v>PH3715</v>
          </cell>
          <cell r="B388" t="str">
            <v xml:space="preserve">HEALTHY FAMILIES – Director </v>
          </cell>
          <cell r="C388" t="str">
            <v>TCHIS PROGRAM SUPPORT</v>
          </cell>
          <cell r="D388" t="str">
            <v>Payroll and Non-payroll</v>
          </cell>
          <cell r="E388" t="str">
            <v>Rubin Viray</v>
          </cell>
          <cell r="F388" t="str">
            <v>338-8122</v>
          </cell>
          <cell r="G388" t="str">
            <v>P. Oliver/G. Best/Joanna Liebert</v>
          </cell>
          <cell r="H388" t="str">
            <v>Active</v>
          </cell>
          <cell r="I388" t="str">
            <v>PH-SG-301</v>
          </cell>
          <cell r="J388" t="str">
            <v>PH300</v>
          </cell>
          <cell r="K388" t="str">
            <v>PH300-10</v>
          </cell>
        </row>
        <row r="389">
          <cell r="A389" t="str">
            <v>PH3716</v>
          </cell>
          <cell r="B389" t="str">
            <v>HEALTHY LIVING - HEALTHY COMMUNITIES</v>
          </cell>
          <cell r="C389" t="str">
            <v>ONTARIO HEALTHY SCHOOLS CONFERENCE 2008</v>
          </cell>
          <cell r="D389" t="str">
            <v>Non-payroll Only</v>
          </cell>
          <cell r="E389" t="str">
            <v>Rod Sarria</v>
          </cell>
          <cell r="F389" t="str">
            <v>338-0761</v>
          </cell>
          <cell r="G389" t="str">
            <v>Vincenza Pietropaolo</v>
          </cell>
          <cell r="H389" t="str">
            <v>InActive</v>
          </cell>
          <cell r="I389" t="str">
            <v>PH-OG-602</v>
          </cell>
          <cell r="J389" t="str">
            <v>PH620</v>
          </cell>
          <cell r="K389" t="str">
            <v>PH620-10</v>
          </cell>
        </row>
        <row r="390">
          <cell r="A390" t="str">
            <v>PH3717</v>
          </cell>
          <cell r="B390" t="str">
            <v xml:space="preserve">HEALTHY FAMILIES – Early Years Stream </v>
          </cell>
          <cell r="C390" t="str">
            <v>NUTRITION</v>
          </cell>
          <cell r="D390" t="str">
            <v>Non-payroll Only</v>
          </cell>
          <cell r="E390" t="str">
            <v>Rubin Viray</v>
          </cell>
          <cell r="F390" t="str">
            <v>338-8122</v>
          </cell>
          <cell r="G390" t="str">
            <v>Claudette Holloway</v>
          </cell>
          <cell r="H390" t="str">
            <v>Active</v>
          </cell>
          <cell r="I390" t="str">
            <v>PH-SG-303</v>
          </cell>
          <cell r="J390" t="str">
            <v>PH300</v>
          </cell>
          <cell r="K390" t="str">
            <v>PH300-30</v>
          </cell>
        </row>
        <row r="391">
          <cell r="A391" t="str">
            <v>PH3718</v>
          </cell>
          <cell r="B391" t="str">
            <v xml:space="preserve">HEALTHY FAMILIES – Early Years Stream </v>
          </cell>
          <cell r="C391" t="str">
            <v>INCREDIBLE YEARS</v>
          </cell>
          <cell r="D391" t="str">
            <v>Non-payroll Only</v>
          </cell>
          <cell r="E391" t="str">
            <v>Rubin Viray</v>
          </cell>
          <cell r="F391" t="str">
            <v>338-8122</v>
          </cell>
          <cell r="G391">
            <v>0</v>
          </cell>
          <cell r="H391" t="str">
            <v>Active</v>
          </cell>
          <cell r="I391" t="str">
            <v>PH-SG-303</v>
          </cell>
          <cell r="J391" t="str">
            <v>PH300</v>
          </cell>
          <cell r="K391" t="str">
            <v>PH300-30</v>
          </cell>
        </row>
        <row r="392">
          <cell r="A392" t="str">
            <v>PH3719</v>
          </cell>
          <cell r="B392" t="str">
            <v>HEALTHY LIVING - CHRONIC DISEASE PREVENTION</v>
          </cell>
          <cell r="C392" t="str">
            <v>INTEGRATED CHRONIC DISEASE PREVENTION</v>
          </cell>
          <cell r="D392" t="str">
            <v>Non-payroll Only</v>
          </cell>
          <cell r="E392" t="str">
            <v>Rod Sarria</v>
          </cell>
          <cell r="F392" t="str">
            <v>338-0761</v>
          </cell>
          <cell r="G392" t="str">
            <v>Marinella Arduini</v>
          </cell>
          <cell r="H392" t="str">
            <v>Active</v>
          </cell>
          <cell r="I392" t="str">
            <v>PH-SG-601</v>
          </cell>
          <cell r="J392" t="str">
            <v>PH610</v>
          </cell>
          <cell r="K392" t="str">
            <v>PH610-10</v>
          </cell>
        </row>
        <row r="393">
          <cell r="A393" t="str">
            <v>PH3720</v>
          </cell>
          <cell r="B393" t="str">
            <v>HEALTHY FAMILIES - DIRECTOR</v>
          </cell>
          <cell r="C393" t="str">
            <v>NURSING GRADUATE GURANTEE PHASE II 2008/09</v>
          </cell>
          <cell r="D393" t="str">
            <v>Payroll and Non-payroll</v>
          </cell>
          <cell r="E393" t="str">
            <v>Rubin Viray</v>
          </cell>
          <cell r="F393" t="str">
            <v>338-8122</v>
          </cell>
          <cell r="G393" t="str">
            <v>Dianne chopping</v>
          </cell>
          <cell r="H393" t="str">
            <v>InActive</v>
          </cell>
          <cell r="I393" t="str">
            <v>PH-I-G02</v>
          </cell>
          <cell r="J393" t="str">
            <v>PH300</v>
          </cell>
          <cell r="K393" t="str">
            <v>PH300-50</v>
          </cell>
        </row>
        <row r="394">
          <cell r="A394" t="str">
            <v>PH3721</v>
          </cell>
          <cell r="B394" t="str">
            <v>HEALTHY FAMILIES - MATERNAL INFANT HEALTH STREAM</v>
          </cell>
          <cell r="C394" t="str">
            <v>PEER NUTRITION - URBAN ABORIGINAL STRATEGY</v>
          </cell>
          <cell r="D394" t="str">
            <v>Payroll and Non-payroll</v>
          </cell>
          <cell r="E394" t="str">
            <v>Rubin Viray</v>
          </cell>
          <cell r="F394" t="str">
            <v>338-8122</v>
          </cell>
          <cell r="G394" t="str">
            <v>Vida Stevens</v>
          </cell>
          <cell r="H394" t="str">
            <v>InActive</v>
          </cell>
          <cell r="I394" t="str">
            <v>PH-I-G02</v>
          </cell>
          <cell r="J394" t="str">
            <v>PH300</v>
          </cell>
          <cell r="K394" t="str">
            <v>PH300-50</v>
          </cell>
        </row>
        <row r="395">
          <cell r="A395" t="str">
            <v>PH3722</v>
          </cell>
          <cell r="B395" t="str">
            <v xml:space="preserve">DENTAL / ORAL HEALTH </v>
          </cell>
          <cell r="C395" t="str">
            <v>CINOT EXPANSION 14 TO 17 YEARS OF AGE</v>
          </cell>
          <cell r="D395" t="str">
            <v>Non-payroll Only</v>
          </cell>
          <cell r="E395" t="str">
            <v>Connie Morra</v>
          </cell>
          <cell r="F395" t="str">
            <v>338-8116</v>
          </cell>
          <cell r="G395" t="str">
            <v>Melvin Hsu</v>
          </cell>
          <cell r="H395" t="str">
            <v>Active</v>
          </cell>
          <cell r="I395" t="str">
            <v>PH-SG-700</v>
          </cell>
          <cell r="J395" t="str">
            <v>PH700</v>
          </cell>
          <cell r="K395" t="str">
            <v>PH700-10</v>
          </cell>
        </row>
        <row r="396">
          <cell r="A396" t="str">
            <v>PH3723</v>
          </cell>
          <cell r="B396" t="str">
            <v>HEALTHY LIVING - CHRONIC DISEASE PREVENTION</v>
          </cell>
          <cell r="C396" t="str">
            <v>DIABETES STRATEGY - WORKPLACE INTERVENTION</v>
          </cell>
          <cell r="D396" t="str">
            <v>Payroll and Non-payroll</v>
          </cell>
          <cell r="E396" t="str">
            <v>Rod Sarria</v>
          </cell>
          <cell r="F396" t="str">
            <v>338-0761</v>
          </cell>
          <cell r="G396" t="str">
            <v>Marinella Arduini</v>
          </cell>
          <cell r="H396" t="str">
            <v>Active</v>
          </cell>
          <cell r="I396" t="str">
            <v>PH-PF-601</v>
          </cell>
          <cell r="J396" t="str">
            <v>PH610</v>
          </cell>
          <cell r="K396" t="str">
            <v>PH610-10</v>
          </cell>
        </row>
        <row r="397">
          <cell r="A397" t="str">
            <v>PH3724</v>
          </cell>
          <cell r="B397" t="str">
            <v>HEALTHY LIVING - CHRONIC DISEASE PREVENTION</v>
          </cell>
          <cell r="C397" t="str">
            <v>DIABETES STRATEGY - COMMUNITY INTERVENTION</v>
          </cell>
          <cell r="D397" t="str">
            <v>Payroll and Non-payroll</v>
          </cell>
          <cell r="E397" t="str">
            <v>Rod Sarria</v>
          </cell>
          <cell r="F397" t="str">
            <v>338-0761</v>
          </cell>
          <cell r="G397" t="str">
            <v>Marinella Arduini</v>
          </cell>
          <cell r="H397" t="str">
            <v>Active</v>
          </cell>
          <cell r="I397" t="str">
            <v>PH-PF-601</v>
          </cell>
          <cell r="J397" t="str">
            <v>PH610</v>
          </cell>
          <cell r="K397" t="str">
            <v>PH610-10</v>
          </cell>
        </row>
        <row r="398">
          <cell r="A398" t="str">
            <v>PH3725</v>
          </cell>
          <cell r="B398" t="str">
            <v xml:space="preserve">HEALTHY FAMILIES - 100% – Director </v>
          </cell>
          <cell r="C398" t="str">
            <v>BEST PRACTICE CQI</v>
          </cell>
          <cell r="D398" t="str">
            <v>Payroll and Non-payroll</v>
          </cell>
          <cell r="E398" t="str">
            <v>Rubin Viray</v>
          </cell>
          <cell r="F398" t="str">
            <v>338-8122</v>
          </cell>
          <cell r="G398" t="str">
            <v>Susan Makin</v>
          </cell>
          <cell r="H398" t="str">
            <v>Active</v>
          </cell>
          <cell r="I398" t="str">
            <v>PH-OG-301</v>
          </cell>
          <cell r="J398" t="str">
            <v>PH300</v>
          </cell>
          <cell r="K398" t="str">
            <v>PH300-10</v>
          </cell>
        </row>
        <row r="399">
          <cell r="A399" t="str">
            <v>PH3726</v>
          </cell>
          <cell r="B399" t="str">
            <v>HEALTHY LIVING - CHRONIC DISEASE PREVENTION</v>
          </cell>
          <cell r="C399" t="str">
            <v>NURSING GRADUATE GUARANTEE PROGRAM - PHASE</v>
          </cell>
          <cell r="D399" t="str">
            <v>Payroll and Non-payroll</v>
          </cell>
          <cell r="E399" t="str">
            <v>Rod Sarria</v>
          </cell>
          <cell r="F399" t="str">
            <v>338-0761</v>
          </cell>
          <cell r="G399" t="str">
            <v>Carol Timmings/Marg Metzgar</v>
          </cell>
          <cell r="H399" t="str">
            <v>Active</v>
          </cell>
          <cell r="I399" t="str">
            <v>PH-PF-601</v>
          </cell>
          <cell r="J399" t="str">
            <v>PH610</v>
          </cell>
          <cell r="K399" t="str">
            <v>PH610-10</v>
          </cell>
        </row>
        <row r="400">
          <cell r="A400" t="str">
            <v>PH3727</v>
          </cell>
          <cell r="B400" t="str">
            <v>HEALTHY LIVING - HEALTHY COMMUNITIES</v>
          </cell>
          <cell r="C400" t="str">
            <v>MOHLTC SYPHILIS FUNDING</v>
          </cell>
          <cell r="D400" t="str">
            <v>Non-payroll Only</v>
          </cell>
          <cell r="E400" t="str">
            <v>Rod Sarria</v>
          </cell>
          <cell r="F400" t="str">
            <v>338-0761</v>
          </cell>
          <cell r="G400" t="str">
            <v>Bruce Clarke</v>
          </cell>
          <cell r="H400" t="str">
            <v>Active</v>
          </cell>
          <cell r="I400" t="str">
            <v>PH-PF-602</v>
          </cell>
          <cell r="J400" t="str">
            <v>PH620</v>
          </cell>
          <cell r="K400" t="str">
            <v>PH620-10</v>
          </cell>
        </row>
        <row r="401">
          <cell r="A401" t="str">
            <v>PH3728</v>
          </cell>
          <cell r="B401" t="str">
            <v xml:space="preserve">HEALTHY FAMILIES – Director </v>
          </cell>
          <cell r="C401" t="str">
            <v>HF DIRECTORATE SUPPORT</v>
          </cell>
          <cell r="D401" t="str">
            <v>Payroll and Non-payroll</v>
          </cell>
          <cell r="E401" t="str">
            <v>Rubin Viray</v>
          </cell>
          <cell r="F401" t="str">
            <v>338-8122</v>
          </cell>
          <cell r="G401" t="str">
            <v>Sue Makin</v>
          </cell>
          <cell r="H401" t="str">
            <v>Active</v>
          </cell>
          <cell r="I401" t="str">
            <v>PH-SG-301</v>
          </cell>
          <cell r="J401" t="str">
            <v>PH300</v>
          </cell>
          <cell r="K401" t="str">
            <v>PH300-10</v>
          </cell>
        </row>
        <row r="402">
          <cell r="A402" t="str">
            <v>PH3729</v>
          </cell>
          <cell r="B402" t="str">
            <v xml:space="preserve">HEALTHY FAMILIES – Maternal Infant Health Stream </v>
          </cell>
          <cell r="C402" t="str">
            <v>HF HL SYSTEMS INT</v>
          </cell>
          <cell r="D402" t="str">
            <v>Payroll Only</v>
          </cell>
          <cell r="E402" t="str">
            <v>Rubin Viray</v>
          </cell>
          <cell r="F402" t="str">
            <v>338-8122</v>
          </cell>
          <cell r="G402" t="str">
            <v>Peter Oliver</v>
          </cell>
          <cell r="H402" t="str">
            <v>Active</v>
          </cell>
          <cell r="I402" t="str">
            <v>PH-OG-302</v>
          </cell>
          <cell r="J402" t="str">
            <v>PH300</v>
          </cell>
          <cell r="K402" t="str">
            <v>PH300-20</v>
          </cell>
        </row>
        <row r="403">
          <cell r="A403" t="str">
            <v>PH3730</v>
          </cell>
          <cell r="B403" t="str">
            <v>HEALTHY LIVING - HEALTHY COMMUNITIES</v>
          </cell>
          <cell r="C403" t="str">
            <v>REUNIFICATION AND ADAPTATION PROJECT (RAP-TPH)</v>
          </cell>
          <cell r="D403" t="str">
            <v>Payroll and Non-payroll</v>
          </cell>
          <cell r="E403" t="str">
            <v>Rod Sarria</v>
          </cell>
          <cell r="F403" t="str">
            <v>338-0761</v>
          </cell>
          <cell r="G403" t="str">
            <v>Maria Herrera</v>
          </cell>
          <cell r="H403" t="str">
            <v>Active</v>
          </cell>
          <cell r="I403" t="str">
            <v>PH-OG-602</v>
          </cell>
          <cell r="J403" t="str">
            <v>PH620</v>
          </cell>
          <cell r="K403" t="str">
            <v>PH620-10</v>
          </cell>
        </row>
        <row r="404">
          <cell r="A404" t="str">
            <v>PH3731</v>
          </cell>
          <cell r="B404" t="str">
            <v>HEALTHY LIVING - CHRONIC DISEASE PREVENTION</v>
          </cell>
          <cell r="C404" t="str">
            <v>CDP - AGINCOURT ROUGE</v>
          </cell>
          <cell r="D404" t="str">
            <v>Payroll and Non-payroll</v>
          </cell>
          <cell r="E404" t="str">
            <v>Rod Sarria</v>
          </cell>
          <cell r="F404" t="str">
            <v>338-0761</v>
          </cell>
          <cell r="G404" t="str">
            <v>Judi Wilkie</v>
          </cell>
          <cell r="H404" t="str">
            <v>Active</v>
          </cell>
          <cell r="I404" t="str">
            <v>PH-SG-601</v>
          </cell>
          <cell r="J404" t="str">
            <v>PH610</v>
          </cell>
          <cell r="K404" t="str">
            <v>PH610-10</v>
          </cell>
        </row>
        <row r="405">
          <cell r="A405" t="str">
            <v>PH3732</v>
          </cell>
          <cell r="B405" t="str">
            <v>HEALTHY LIVING - CHRONIC DISEASE PREVENTION</v>
          </cell>
          <cell r="C405" t="str">
            <v>CDP - SCARBOROUGH CENTRE AND CLIFFS</v>
          </cell>
          <cell r="D405" t="str">
            <v>Payroll and Non-payroll</v>
          </cell>
          <cell r="E405" t="str">
            <v>Rod Sarria</v>
          </cell>
          <cell r="F405" t="str">
            <v>338-0761</v>
          </cell>
          <cell r="G405" t="str">
            <v>Anne Birks</v>
          </cell>
          <cell r="H405" t="str">
            <v>Active</v>
          </cell>
          <cell r="I405" t="str">
            <v>PH-SG-601</v>
          </cell>
          <cell r="J405" t="str">
            <v>PH610</v>
          </cell>
          <cell r="K405" t="str">
            <v>PH610-10</v>
          </cell>
        </row>
        <row r="406">
          <cell r="A406" t="str">
            <v>PH3733</v>
          </cell>
          <cell r="B406" t="str">
            <v>HEALTHY LIVING - CHRONIC DISEASE PREVENTION</v>
          </cell>
          <cell r="C406" t="str">
            <v>CDP - PARKDALE DOWNTOWN WATERFRONT</v>
          </cell>
          <cell r="D406" t="str">
            <v>Payroll and Non-payroll</v>
          </cell>
          <cell r="E406" t="str">
            <v>Rod Sarria</v>
          </cell>
          <cell r="F406" t="str">
            <v>338-0761</v>
          </cell>
          <cell r="G406" t="str">
            <v>Audrey Birenbaum</v>
          </cell>
          <cell r="H406" t="str">
            <v>Active</v>
          </cell>
          <cell r="I406" t="str">
            <v>PH-SG-601</v>
          </cell>
          <cell r="J406" t="str">
            <v>PH610</v>
          </cell>
          <cell r="K406" t="str">
            <v>PH610-10</v>
          </cell>
        </row>
        <row r="407">
          <cell r="A407" t="str">
            <v>PH3734</v>
          </cell>
          <cell r="B407" t="str">
            <v>HEALTHY LIVING - CHRONIC DISEASE PREVENTION</v>
          </cell>
          <cell r="C407" t="str">
            <v>CDP - MIDTOWN DANFORTH EAST YORK</v>
          </cell>
          <cell r="D407" t="str">
            <v>Payroll and Non-payroll</v>
          </cell>
          <cell r="E407" t="str">
            <v>Rod Sarria</v>
          </cell>
          <cell r="F407" t="str">
            <v>338-0761</v>
          </cell>
          <cell r="G407" t="str">
            <v>Cathy Clarke</v>
          </cell>
          <cell r="H407" t="str">
            <v>Active</v>
          </cell>
          <cell r="I407" t="str">
            <v>PH-SG-601</v>
          </cell>
          <cell r="J407" t="str">
            <v>PH610</v>
          </cell>
          <cell r="K407" t="str">
            <v>PH610-10</v>
          </cell>
        </row>
        <row r="408">
          <cell r="A408" t="str">
            <v>PH3735</v>
          </cell>
          <cell r="B408" t="str">
            <v>HEALTHY LIVING - CHRONIC DISEASE PREVENTION</v>
          </cell>
          <cell r="C408" t="str">
            <v>CDP - WILLOWDALE NORTH TORONTO DON MILLS</v>
          </cell>
          <cell r="D408" t="str">
            <v>Payroll and Non-payroll</v>
          </cell>
          <cell r="E408" t="str">
            <v>Rod Sarria</v>
          </cell>
          <cell r="F408" t="str">
            <v>338-0761</v>
          </cell>
          <cell r="G408" t="str">
            <v>Marg Metzger</v>
          </cell>
          <cell r="H408" t="str">
            <v>Active</v>
          </cell>
          <cell r="I408" t="str">
            <v>PH-SG-601</v>
          </cell>
          <cell r="J408" t="str">
            <v>PH610</v>
          </cell>
          <cell r="K408" t="str">
            <v>PH610-10</v>
          </cell>
        </row>
        <row r="409">
          <cell r="A409" t="str">
            <v>PH3736</v>
          </cell>
          <cell r="B409" t="str">
            <v>HEALTHY LIVING - CHRONIC DISEASE PREVENTION</v>
          </cell>
          <cell r="C409" t="str">
            <v>CDP - HUMBER DOWNSVIEW</v>
          </cell>
          <cell r="D409" t="str">
            <v>Payroll and Non-payroll</v>
          </cell>
          <cell r="E409" t="str">
            <v>Rod Sarria</v>
          </cell>
          <cell r="F409" t="str">
            <v>338-0761</v>
          </cell>
          <cell r="G409" t="str">
            <v>Marinella Arduini</v>
          </cell>
          <cell r="H409" t="str">
            <v>Active</v>
          </cell>
          <cell r="I409" t="str">
            <v>PH-SG-601</v>
          </cell>
          <cell r="J409" t="str">
            <v>PH610</v>
          </cell>
          <cell r="K409" t="str">
            <v>PH610-10</v>
          </cell>
        </row>
        <row r="410">
          <cell r="A410" t="str">
            <v>PH3737</v>
          </cell>
          <cell r="B410" t="str">
            <v>HEALTHY LIVING - CHRONIC DISEASE PREVENTION</v>
          </cell>
          <cell r="C410" t="str">
            <v>CDP - YORK WESTON AND JUNCTION</v>
          </cell>
          <cell r="D410" t="str">
            <v>Payroll and Non-payroll</v>
          </cell>
          <cell r="E410" t="str">
            <v>Rod Sarria</v>
          </cell>
          <cell r="F410" t="str">
            <v>338-0761</v>
          </cell>
          <cell r="G410" t="str">
            <v>Sari Simkins</v>
          </cell>
          <cell r="H410" t="str">
            <v>Active</v>
          </cell>
          <cell r="I410" t="str">
            <v>PH-SG-601</v>
          </cell>
          <cell r="J410" t="str">
            <v>PH610</v>
          </cell>
          <cell r="K410" t="str">
            <v>PH610-10</v>
          </cell>
        </row>
        <row r="411">
          <cell r="A411" t="str">
            <v>PH3738</v>
          </cell>
          <cell r="B411" t="str">
            <v>HEALTHY LIVING - CHRONIC DISEASE PREVENTION</v>
          </cell>
          <cell r="C411" t="str">
            <v>CDP - ETOBICOKE SOUTH</v>
          </cell>
          <cell r="D411" t="str">
            <v>Payroll and Non-payroll</v>
          </cell>
          <cell r="E411" t="str">
            <v>Rod Sarria</v>
          </cell>
          <cell r="F411" t="str">
            <v>338-0761</v>
          </cell>
          <cell r="G411" t="str">
            <v>Suzanne Thibault</v>
          </cell>
          <cell r="H411" t="str">
            <v>Active</v>
          </cell>
          <cell r="I411" t="str">
            <v>PH-SG-601</v>
          </cell>
          <cell r="J411" t="str">
            <v>PH610</v>
          </cell>
          <cell r="K411" t="str">
            <v>PH610-10</v>
          </cell>
        </row>
        <row r="412">
          <cell r="A412" t="str">
            <v>PH3739</v>
          </cell>
          <cell r="B412" t="str">
            <v>HEALTHY LIVING - CHRONIC DISEASE PREVENTION</v>
          </cell>
          <cell r="C412" t="str">
            <v>CDP - REXDALE</v>
          </cell>
          <cell r="D412" t="str">
            <v>Payroll and Non-payroll</v>
          </cell>
          <cell r="E412" t="str">
            <v>Rod Sarria</v>
          </cell>
          <cell r="F412" t="str">
            <v>338-0761</v>
          </cell>
          <cell r="G412" t="str">
            <v>Linda Ferguson</v>
          </cell>
          <cell r="H412" t="str">
            <v>Active</v>
          </cell>
          <cell r="I412" t="str">
            <v>PH-SG-601</v>
          </cell>
          <cell r="J412" t="str">
            <v>PH610</v>
          </cell>
          <cell r="K412" t="str">
            <v>PH610-10</v>
          </cell>
        </row>
        <row r="413">
          <cell r="A413" t="str">
            <v>PH3740</v>
          </cell>
          <cell r="B413" t="str">
            <v xml:space="preserve">DENTAL / ORAL HEALTH </v>
          </cell>
          <cell r="C413" t="str">
            <v>HEALTHY SMILES PRG</v>
          </cell>
          <cell r="D413" t="str">
            <v>Payroll and Non-payroll</v>
          </cell>
          <cell r="E413" t="str">
            <v>Connie Morra</v>
          </cell>
          <cell r="F413" t="str">
            <v>338-8116</v>
          </cell>
          <cell r="G413" t="str">
            <v>Dr. Melvin Hsu</v>
          </cell>
          <cell r="H413" t="str">
            <v>Active</v>
          </cell>
          <cell r="I413" t="str">
            <v>PH-PF-700</v>
          </cell>
          <cell r="J413" t="str">
            <v>PH700</v>
          </cell>
          <cell r="K413" t="str">
            <v>PH700-10</v>
          </cell>
        </row>
        <row r="414">
          <cell r="A414" t="str">
            <v>PH3741</v>
          </cell>
          <cell r="B414" t="str">
            <v>HEALTHY LIVING - HEALTHY COMMUNITIES</v>
          </cell>
          <cell r="C414" t="str">
            <v>TORONTO FOOD STRATEGY TEAM</v>
          </cell>
          <cell r="D414" t="str">
            <v>Payroll and Non-payroll</v>
          </cell>
          <cell r="E414" t="str">
            <v>Rod Sarria</v>
          </cell>
          <cell r="F414" t="str">
            <v>338-0761</v>
          </cell>
          <cell r="G414" t="str">
            <v>Barbara Emanuel</v>
          </cell>
          <cell r="H414" t="str">
            <v>Active</v>
          </cell>
          <cell r="I414" t="str">
            <v>PH-SG-602</v>
          </cell>
          <cell r="J414" t="str">
            <v>PH620</v>
          </cell>
          <cell r="K414" t="str">
            <v>PH620-10</v>
          </cell>
        </row>
        <row r="415">
          <cell r="A415" t="str">
            <v>PH3742</v>
          </cell>
          <cell r="B415" t="str">
            <v>HEALTHY LIVING - HEALTHY COMMUNITIES</v>
          </cell>
          <cell r="C415" t="str">
            <v>GRANTS &amp; CONDOM TEAM</v>
          </cell>
          <cell r="D415" t="str">
            <v>Payroll and Non-payroll</v>
          </cell>
          <cell r="E415" t="str">
            <v>Rod Sarria</v>
          </cell>
          <cell r="F415" t="str">
            <v>338-0761</v>
          </cell>
          <cell r="G415" t="str">
            <v>Barbara MacPherson</v>
          </cell>
          <cell r="H415" t="str">
            <v>Active</v>
          </cell>
          <cell r="I415" t="str">
            <v>PH-SG-602</v>
          </cell>
          <cell r="J415" t="str">
            <v>PH620</v>
          </cell>
          <cell r="K415" t="str">
            <v>PH620-10</v>
          </cell>
        </row>
        <row r="416">
          <cell r="A416" t="str">
            <v>PH3743</v>
          </cell>
          <cell r="B416" t="str">
            <v xml:space="preserve">DENTAL / ORAL HEALTH </v>
          </cell>
          <cell r="C416" t="str">
            <v>HSP ONE-TIME</v>
          </cell>
          <cell r="D416" t="str">
            <v>Payroll and Non-payroll</v>
          </cell>
          <cell r="E416" t="str">
            <v>Connie Morra</v>
          </cell>
          <cell r="F416" t="str">
            <v>338-8116</v>
          </cell>
          <cell r="G416" t="str">
            <v>Dr. Melvin Hsu</v>
          </cell>
          <cell r="H416" t="str">
            <v>Active</v>
          </cell>
          <cell r="I416" t="str">
            <v>PH-PF-700</v>
          </cell>
          <cell r="J416" t="str">
            <v>PH700</v>
          </cell>
          <cell r="K416" t="str">
            <v>PH700-10</v>
          </cell>
        </row>
        <row r="417">
          <cell r="A417" t="str">
            <v>PH3744</v>
          </cell>
          <cell r="B417" t="str">
            <v>HEALTHY LIVING - CHRONIC DISEASE PREVENTION</v>
          </cell>
          <cell r="C417" t="str">
            <v>RNAO CESSATION BPG</v>
          </cell>
          <cell r="D417" t="str">
            <v>Payroll and Non-payroll</v>
          </cell>
          <cell r="E417" t="str">
            <v>Rod Sarria</v>
          </cell>
          <cell r="F417" t="str">
            <v>338-0761</v>
          </cell>
          <cell r="G417" t="str">
            <v>Catherine Clarke</v>
          </cell>
          <cell r="H417" t="str">
            <v>Active</v>
          </cell>
          <cell r="I417" t="str">
            <v>PH-OG-601</v>
          </cell>
          <cell r="J417" t="str">
            <v>PH610</v>
          </cell>
          <cell r="K417" t="str">
            <v>PH610-10</v>
          </cell>
        </row>
        <row r="418">
          <cell r="A418" t="str">
            <v>PH3745</v>
          </cell>
          <cell r="B418" t="str">
            <v>HEALTHY LIVING - HEALTHY COMMUNITIES</v>
          </cell>
          <cell r="C418" t="str">
            <v>VASIP BED BUGS PROJECT</v>
          </cell>
          <cell r="D418" t="str">
            <v>Payroll Only</v>
          </cell>
          <cell r="E418" t="str">
            <v>Rod Sarria</v>
          </cell>
          <cell r="F418" t="str">
            <v>338-0761</v>
          </cell>
          <cell r="G418" t="str">
            <v>Allie Lehmann</v>
          </cell>
          <cell r="H418" t="str">
            <v>Active</v>
          </cell>
          <cell r="I418" t="str">
            <v>PH-PF-602</v>
          </cell>
          <cell r="J418" t="str">
            <v>PH620</v>
          </cell>
          <cell r="K418" t="str">
            <v>PH620-10</v>
          </cell>
        </row>
        <row r="419">
          <cell r="A419" t="str">
            <v>PH3746</v>
          </cell>
          <cell r="B419" t="str">
            <v>HEALTHY LIVING - HEALTHY COMMUNITIES</v>
          </cell>
          <cell r="C419" t="str">
            <v>TORONTO FOOD POLICY</v>
          </cell>
          <cell r="D419" t="str">
            <v>Non-payroll Only</v>
          </cell>
          <cell r="E419" t="str">
            <v>Rod Sarria</v>
          </cell>
          <cell r="F419" t="str">
            <v>338-0761</v>
          </cell>
          <cell r="G419" t="str">
            <v>Barbara Emanuel</v>
          </cell>
          <cell r="H419" t="str">
            <v>Active</v>
          </cell>
          <cell r="I419" t="str">
            <v>PH-SG-602</v>
          </cell>
          <cell r="J419" t="str">
            <v>PH620</v>
          </cell>
          <cell r="K419" t="str">
            <v>PH620-10</v>
          </cell>
        </row>
        <row r="420">
          <cell r="A420" t="str">
            <v>PH3747</v>
          </cell>
          <cell r="B420" t="str">
            <v xml:space="preserve">HEALTHY FAMILIES – Early Years Stream </v>
          </cell>
          <cell r="C420" t="str">
            <v>MAKE THE CONNECTION</v>
          </cell>
          <cell r="D420" t="str">
            <v>Non-payroll Only</v>
          </cell>
          <cell r="E420" t="str">
            <v>Rubin Viray</v>
          </cell>
          <cell r="F420" t="str">
            <v>338-8122</v>
          </cell>
          <cell r="G420" t="str">
            <v>Fern Santos Furtado/A. Golabek</v>
          </cell>
          <cell r="H420" t="str">
            <v>Active</v>
          </cell>
          <cell r="I420" t="str">
            <v>PH-SG-303</v>
          </cell>
          <cell r="J420" t="str">
            <v>PH300</v>
          </cell>
          <cell r="K420" t="str">
            <v>PH300-30</v>
          </cell>
        </row>
        <row r="421">
          <cell r="A421" t="str">
            <v>PH3748</v>
          </cell>
          <cell r="B421" t="str">
            <v>HEALTHY LIVING - CHRONIC DISEASE PREVENTION</v>
          </cell>
          <cell r="C421" t="str">
            <v>DETERMINANTS OF HLTH</v>
          </cell>
          <cell r="D421" t="str">
            <v>Payroll and Non-payroll</v>
          </cell>
          <cell r="E421" t="str">
            <v>Rod Sarria</v>
          </cell>
          <cell r="F421" t="str">
            <v>338-0761</v>
          </cell>
          <cell r="G421" t="str">
            <v>Catherine Clarke</v>
          </cell>
          <cell r="H421" t="str">
            <v>Active</v>
          </cell>
          <cell r="I421" t="str">
            <v>PH-PF-601</v>
          </cell>
          <cell r="J421" t="str">
            <v>PH610</v>
          </cell>
          <cell r="K421" t="str">
            <v>PH610-10</v>
          </cell>
        </row>
        <row r="422">
          <cell r="A422" t="str">
            <v>PH3749</v>
          </cell>
          <cell r="B422" t="str">
            <v>HEALTHY LIVING - HEALTHY COMMUNITIES</v>
          </cell>
          <cell r="C422" t="str">
            <v>NURSING SECRETARIAT</v>
          </cell>
          <cell r="D422" t="str">
            <v>Payroll and Non-payroll</v>
          </cell>
          <cell r="E422" t="str">
            <v>Rod Sarria</v>
          </cell>
          <cell r="F422" t="str">
            <v>338-0761</v>
          </cell>
          <cell r="G422" t="str">
            <v>Maria Herrera</v>
          </cell>
          <cell r="H422" t="str">
            <v>Active</v>
          </cell>
          <cell r="I422" t="str">
            <v>PH-PF-602</v>
          </cell>
          <cell r="J422" t="str">
            <v>PH620</v>
          </cell>
          <cell r="K422" t="str">
            <v>PH620-10</v>
          </cell>
        </row>
        <row r="423">
          <cell r="A423" t="str">
            <v>PH3750</v>
          </cell>
          <cell r="B423" t="str">
            <v>HEALTHY LIVING - CHRONIC DISEASE PREVENTION</v>
          </cell>
          <cell r="C423" t="str">
            <v>STUDENT NUTRITION</v>
          </cell>
          <cell r="D423">
            <v>0</v>
          </cell>
          <cell r="E423" t="str">
            <v>Rod Sarria</v>
          </cell>
          <cell r="F423" t="str">
            <v>338-0761</v>
          </cell>
          <cell r="G423">
            <v>0</v>
          </cell>
          <cell r="H423" t="str">
            <v>NEW</v>
          </cell>
          <cell r="I423" t="str">
            <v>PH-CF-601</v>
          </cell>
          <cell r="J423" t="str">
            <v>PH610</v>
          </cell>
          <cell r="K423" t="str">
            <v>PH610-10</v>
          </cell>
        </row>
        <row r="424">
          <cell r="A424" t="str">
            <v>PH3751</v>
          </cell>
          <cell r="B424" t="str">
            <v>HEALTHY LIVING - HEALTHY COMMUNITIES</v>
          </cell>
          <cell r="C424" t="str">
            <v>GLOBAL AIDS INITIATIVE</v>
          </cell>
          <cell r="D424">
            <v>0</v>
          </cell>
          <cell r="E424" t="str">
            <v>Rod Sarria</v>
          </cell>
          <cell r="F424" t="str">
            <v>338-0761</v>
          </cell>
          <cell r="G424">
            <v>0</v>
          </cell>
          <cell r="H424" t="str">
            <v>NEW</v>
          </cell>
          <cell r="I424" t="str">
            <v>PH-CF-602</v>
          </cell>
          <cell r="J424" t="str">
            <v>PH620</v>
          </cell>
          <cell r="K424" t="str">
            <v>PH620-10</v>
          </cell>
        </row>
        <row r="425">
          <cell r="A425" t="str">
            <v>PH3752</v>
          </cell>
          <cell r="B425" t="str">
            <v>HEALTHY LIVING - HEALTHY COMMUNITIES</v>
          </cell>
          <cell r="C425" t="str">
            <v>AIDS PREVENTION COMMUNITY INVESTMENT PRO</v>
          </cell>
          <cell r="D425">
            <v>0</v>
          </cell>
          <cell r="E425" t="str">
            <v>Rod Sarria</v>
          </cell>
          <cell r="F425" t="str">
            <v>338-0761</v>
          </cell>
          <cell r="G425">
            <v>0</v>
          </cell>
          <cell r="H425" t="str">
            <v>NEW</v>
          </cell>
          <cell r="I425" t="str">
            <v>PH-SG-602</v>
          </cell>
          <cell r="J425" t="str">
            <v>PH620</v>
          </cell>
          <cell r="K425" t="str">
            <v>PH620-10</v>
          </cell>
        </row>
        <row r="426">
          <cell r="A426" t="str">
            <v>PH3753</v>
          </cell>
          <cell r="B426" t="str">
            <v xml:space="preserve">HEALTHY FAMILIES – Early Years Stream </v>
          </cell>
          <cell r="C426" t="str">
            <v>PEER NUTRITION PROGRAM WEST</v>
          </cell>
          <cell r="D426">
            <v>0</v>
          </cell>
          <cell r="E426" t="str">
            <v>Rubin Viray</v>
          </cell>
          <cell r="F426" t="str">
            <v>338-8122</v>
          </cell>
          <cell r="G426">
            <v>0</v>
          </cell>
          <cell r="H426" t="str">
            <v>NEW</v>
          </cell>
          <cell r="I426" t="str">
            <v>PH-SG-303</v>
          </cell>
          <cell r="J426" t="str">
            <v>PH300</v>
          </cell>
          <cell r="K426">
            <v>0</v>
          </cell>
        </row>
        <row r="427">
          <cell r="A427" t="str">
            <v>PH3754</v>
          </cell>
          <cell r="B427" t="str">
            <v>HEALTHY LIVING - HEALTHY COMMUNITIES</v>
          </cell>
          <cell r="C427" t="str">
            <v>DRUG PREVETION COMMUNITY INVESTMENT PRO</v>
          </cell>
          <cell r="D427">
            <v>0</v>
          </cell>
          <cell r="E427" t="str">
            <v>Rod Sarria</v>
          </cell>
          <cell r="F427" t="str">
            <v>338-0761</v>
          </cell>
          <cell r="G427">
            <v>0</v>
          </cell>
          <cell r="H427" t="str">
            <v>NEW</v>
          </cell>
          <cell r="I427" t="str">
            <v>PH-SG-602</v>
          </cell>
          <cell r="J427" t="str">
            <v>PH620</v>
          </cell>
          <cell r="K427" t="str">
            <v>PH620-10</v>
          </cell>
        </row>
        <row r="428">
          <cell r="A428" t="str">
            <v>PH4010</v>
          </cell>
          <cell r="B428" t="str">
            <v xml:space="preserve">COMMUNICABLE DISEASES </v>
          </cell>
          <cell r="C428" t="str">
            <v>COMMUNICABLE DISEASE - HOLDING UNIT</v>
          </cell>
          <cell r="D428" t="str">
            <v>Corporate Account</v>
          </cell>
          <cell r="E428" t="str">
            <v>Janice Poon</v>
          </cell>
          <cell r="F428" t="str">
            <v>338-8114</v>
          </cell>
          <cell r="G428" t="str">
            <v>Riyaz Kachra</v>
          </cell>
          <cell r="H428" t="str">
            <v>InActive</v>
          </cell>
          <cell r="I428" t="str">
            <v>PH-SG-400</v>
          </cell>
          <cell r="J428" t="str">
            <v>PH400</v>
          </cell>
          <cell r="K428" t="str">
            <v>PH400-10</v>
          </cell>
        </row>
        <row r="429">
          <cell r="A429" t="str">
            <v>PH4011</v>
          </cell>
          <cell r="B429" t="str">
            <v xml:space="preserve">COMMUNICABLE DISEASES </v>
          </cell>
          <cell r="C429" t="str">
            <v>COMMUNICABLE DISEASE - DIRECTOR'S OFFICE</v>
          </cell>
          <cell r="D429" t="str">
            <v>Payroll and Non-payroll</v>
          </cell>
          <cell r="E429" t="str">
            <v>Janice Poon</v>
          </cell>
          <cell r="F429" t="str">
            <v>338-8114</v>
          </cell>
          <cell r="G429" t="str">
            <v>Dr. Barbara Yaffe</v>
          </cell>
          <cell r="H429" t="str">
            <v>Active</v>
          </cell>
          <cell r="I429" t="str">
            <v>PH-SG-400</v>
          </cell>
          <cell r="J429" t="str">
            <v>PH400</v>
          </cell>
          <cell r="K429" t="str">
            <v>PH400-10</v>
          </cell>
        </row>
        <row r="430">
          <cell r="A430" t="str">
            <v>PH4021</v>
          </cell>
          <cell r="B430" t="str">
            <v xml:space="preserve">COMMUNICABLE DISEASES </v>
          </cell>
          <cell r="C430" t="str">
            <v>TUBERCULOSIS PROGRAM</v>
          </cell>
          <cell r="D430" t="str">
            <v>Payroll and Non-payroll</v>
          </cell>
          <cell r="E430" t="str">
            <v>Janice Poon</v>
          </cell>
          <cell r="F430" t="str">
            <v>338-8114</v>
          </cell>
          <cell r="G430" t="str">
            <v>Marnie Kraguljac</v>
          </cell>
          <cell r="H430" t="str">
            <v>Active</v>
          </cell>
          <cell r="I430" t="str">
            <v>PH-SG-400</v>
          </cell>
          <cell r="J430" t="str">
            <v>PH400</v>
          </cell>
          <cell r="K430" t="str">
            <v>PH400-10</v>
          </cell>
        </row>
        <row r="431">
          <cell r="A431" t="str">
            <v>PH4022</v>
          </cell>
          <cell r="B431" t="str">
            <v xml:space="preserve">COMMUNICABLE DISEASES </v>
          </cell>
          <cell r="C431" t="str">
            <v>** INACTIVE ** (former TB)</v>
          </cell>
          <cell r="D431" t="str">
            <v>Payroll and Non-payroll</v>
          </cell>
          <cell r="E431" t="str">
            <v>Janice Poon</v>
          </cell>
          <cell r="F431" t="str">
            <v>338-8114</v>
          </cell>
          <cell r="G431" t="str">
            <v>Sharron Pollock</v>
          </cell>
          <cell r="H431" t="str">
            <v>InActive</v>
          </cell>
          <cell r="I431" t="str">
            <v>PH-SG-400</v>
          </cell>
          <cell r="J431" t="str">
            <v>PH400</v>
          </cell>
          <cell r="K431">
            <v>0</v>
          </cell>
        </row>
        <row r="432">
          <cell r="A432" t="str">
            <v>PH4031</v>
          </cell>
          <cell r="B432" t="str">
            <v xml:space="preserve">COMMUNICABLE DISEASES </v>
          </cell>
          <cell r="C432" t="str">
            <v>INFECTION CONTROL</v>
          </cell>
          <cell r="D432" t="str">
            <v>Payroll and Non-payroll</v>
          </cell>
          <cell r="E432" t="str">
            <v>Janice Poon</v>
          </cell>
          <cell r="F432" t="str">
            <v>338-8114</v>
          </cell>
          <cell r="G432" t="str">
            <v>Monica Mitchell</v>
          </cell>
          <cell r="H432" t="str">
            <v>Active</v>
          </cell>
          <cell r="I432" t="str">
            <v>PH-SG-400</v>
          </cell>
          <cell r="J432" t="str">
            <v>PH400</v>
          </cell>
          <cell r="K432" t="str">
            <v>PH400-10</v>
          </cell>
        </row>
        <row r="433">
          <cell r="A433" t="str">
            <v>PH4032</v>
          </cell>
          <cell r="B433" t="str">
            <v xml:space="preserve">COMMUNICABLE DISEASES </v>
          </cell>
          <cell r="C433" t="str">
            <v>INFECTION CONTROL - SOUTH</v>
          </cell>
          <cell r="D433" t="str">
            <v>Payroll and Non-payroll</v>
          </cell>
          <cell r="E433" t="str">
            <v>Janice Poon</v>
          </cell>
          <cell r="F433" t="str">
            <v>338-8114</v>
          </cell>
          <cell r="G433" t="str">
            <v>Abimbola Forde A/R</v>
          </cell>
          <cell r="H433" t="str">
            <v>InActive</v>
          </cell>
          <cell r="I433" t="str">
            <v>PH-SG-400</v>
          </cell>
          <cell r="J433" t="str">
            <v>PH400</v>
          </cell>
          <cell r="K433">
            <v>0</v>
          </cell>
        </row>
        <row r="434">
          <cell r="A434" t="str">
            <v>PH4041</v>
          </cell>
          <cell r="B434" t="str">
            <v xml:space="preserve">COMMUNICABLE DISEASES </v>
          </cell>
          <cell r="C434" t="str">
            <v>SEXUALLY TRANS. INFECTIONS PROGRAM - N/E</v>
          </cell>
          <cell r="D434" t="str">
            <v>Payroll and Non-payroll</v>
          </cell>
          <cell r="E434" t="str">
            <v>Janice Poon</v>
          </cell>
          <cell r="F434" t="str">
            <v>338-8114</v>
          </cell>
          <cell r="G434" t="str">
            <v>Anthony Leonard</v>
          </cell>
          <cell r="H434" t="str">
            <v>Active</v>
          </cell>
          <cell r="I434" t="str">
            <v>PH-SG-400</v>
          </cell>
          <cell r="J434" t="str">
            <v>PH400</v>
          </cell>
          <cell r="K434" t="str">
            <v>PH400-10</v>
          </cell>
        </row>
        <row r="435">
          <cell r="A435" t="str">
            <v>PH4042</v>
          </cell>
          <cell r="B435" t="str">
            <v xml:space="preserve">COMMUNICABLE DISEASES </v>
          </cell>
          <cell r="C435" t="str">
            <v>SEXUALLY TRANS. INFECTIONS PROGRAM - S/W</v>
          </cell>
          <cell r="D435" t="str">
            <v>Payroll and Non-payroll</v>
          </cell>
          <cell r="E435" t="str">
            <v>Janice Poon</v>
          </cell>
          <cell r="F435" t="str">
            <v>338-8114</v>
          </cell>
          <cell r="G435" t="str">
            <v>Bruce Clarke</v>
          </cell>
          <cell r="H435" t="str">
            <v>Active</v>
          </cell>
          <cell r="I435" t="str">
            <v>PH-SG-400</v>
          </cell>
          <cell r="J435" t="str">
            <v>PH400</v>
          </cell>
          <cell r="K435" t="str">
            <v>PH400-10</v>
          </cell>
        </row>
        <row r="436">
          <cell r="A436" t="str">
            <v>PH4043</v>
          </cell>
          <cell r="B436" t="str">
            <v xml:space="preserve">COMMUNICABLE DISEASES </v>
          </cell>
          <cell r="C436" t="str">
            <v>AIDS HOTLINE</v>
          </cell>
          <cell r="D436" t="str">
            <v>Payroll and Non-payroll</v>
          </cell>
          <cell r="E436" t="str">
            <v>Janice Poon</v>
          </cell>
          <cell r="F436" t="str">
            <v>338-8114</v>
          </cell>
          <cell r="G436" t="str">
            <v>Bruce Clarke, Brian Chen</v>
          </cell>
          <cell r="H436" t="str">
            <v>Active</v>
          </cell>
          <cell r="I436" t="str">
            <v>PH-PF-400</v>
          </cell>
          <cell r="J436" t="str">
            <v>PH400</v>
          </cell>
          <cell r="K436" t="str">
            <v>PH400-10</v>
          </cell>
        </row>
        <row r="437">
          <cell r="A437" t="str">
            <v>PH4051</v>
          </cell>
          <cell r="B437" t="str">
            <v xml:space="preserve">COMMUNICABLE DISEASES </v>
          </cell>
          <cell r="C437" t="str">
            <v>SEXUAL HEALTH CLINICS - NORTH / EAST</v>
          </cell>
          <cell r="D437" t="str">
            <v>Payroll and Non-payroll</v>
          </cell>
          <cell r="E437" t="str">
            <v>Janice Poon</v>
          </cell>
          <cell r="F437" t="str">
            <v>338-8114</v>
          </cell>
          <cell r="G437" t="str">
            <v>Catherine Datta</v>
          </cell>
          <cell r="H437" t="str">
            <v>Active</v>
          </cell>
          <cell r="I437" t="str">
            <v>PH-SG-400</v>
          </cell>
          <cell r="J437" t="str">
            <v>PH400</v>
          </cell>
          <cell r="K437" t="str">
            <v>PH400-10</v>
          </cell>
        </row>
        <row r="438">
          <cell r="A438" t="str">
            <v>PH4052</v>
          </cell>
          <cell r="B438" t="str">
            <v xml:space="preserve">COMMUNICABLE DISEASES </v>
          </cell>
          <cell r="C438" t="str">
            <v>SEXUAL HEALTH CLINICS - SOUTH / WEST</v>
          </cell>
          <cell r="D438" t="str">
            <v>Payroll and Non-payroll</v>
          </cell>
          <cell r="E438" t="str">
            <v>Janice Poon</v>
          </cell>
          <cell r="F438" t="str">
            <v>338-8114</v>
          </cell>
          <cell r="G438" t="str">
            <v>Carrie Johnston</v>
          </cell>
          <cell r="H438" t="str">
            <v>Active</v>
          </cell>
          <cell r="I438" t="str">
            <v>PH-SG-400</v>
          </cell>
          <cell r="J438" t="str">
            <v>PH400</v>
          </cell>
          <cell r="K438" t="str">
            <v>PH400-10</v>
          </cell>
        </row>
        <row r="439">
          <cell r="A439" t="str">
            <v>PH4053</v>
          </cell>
          <cell r="B439" t="str">
            <v xml:space="preserve">COMMUNICABLE DISEASES </v>
          </cell>
          <cell r="C439" t="str">
            <v>FUNDED CLINICS - NORTH / EAST</v>
          </cell>
          <cell r="D439" t="str">
            <v>Payroll and Non-payroll</v>
          </cell>
          <cell r="E439" t="str">
            <v>Janice Poon</v>
          </cell>
          <cell r="F439" t="str">
            <v>338-8114</v>
          </cell>
          <cell r="G439" t="str">
            <v>Catherine Datta</v>
          </cell>
          <cell r="H439" t="str">
            <v>Active</v>
          </cell>
          <cell r="I439" t="str">
            <v>PH-SG-400</v>
          </cell>
          <cell r="J439" t="str">
            <v>PH400</v>
          </cell>
          <cell r="K439" t="str">
            <v>PH400-10</v>
          </cell>
        </row>
        <row r="440">
          <cell r="A440" t="str">
            <v>PH4054</v>
          </cell>
          <cell r="B440" t="str">
            <v xml:space="preserve">COMMUNICABLE DISEASES </v>
          </cell>
          <cell r="C440" t="str">
            <v>FUNDED CLINICS - SOUTH / WEST</v>
          </cell>
          <cell r="D440" t="str">
            <v>Payroll and Non-payroll</v>
          </cell>
          <cell r="E440" t="str">
            <v>Janice Poon</v>
          </cell>
          <cell r="F440" t="str">
            <v>338-8114</v>
          </cell>
          <cell r="G440" t="str">
            <v>Catherine Datta</v>
          </cell>
          <cell r="H440" t="str">
            <v>Active</v>
          </cell>
          <cell r="I440" t="str">
            <v>PH-SG-400</v>
          </cell>
          <cell r="J440" t="str">
            <v>PH400</v>
          </cell>
          <cell r="K440" t="str">
            <v>PH400-10</v>
          </cell>
        </row>
        <row r="441">
          <cell r="A441" t="str">
            <v>PH4061</v>
          </cell>
          <cell r="B441" t="str">
            <v xml:space="preserve">COMMUNICABLE DISEASES </v>
          </cell>
          <cell r="C441" t="str">
            <v>NEEDLE EXCHANGE PROGRAM</v>
          </cell>
          <cell r="D441" t="str">
            <v>Payroll and Non-payroll</v>
          </cell>
          <cell r="E441" t="str">
            <v>Janice Poon</v>
          </cell>
          <cell r="F441" t="str">
            <v>338-8114</v>
          </cell>
          <cell r="G441" t="str">
            <v>Shaun Hopkins</v>
          </cell>
          <cell r="H441" t="str">
            <v>Active</v>
          </cell>
          <cell r="I441" t="str">
            <v>PH-SG-400</v>
          </cell>
          <cell r="J441" t="str">
            <v>PH400</v>
          </cell>
          <cell r="K441" t="str">
            <v>PH400-10</v>
          </cell>
        </row>
        <row r="442">
          <cell r="A442" t="str">
            <v>PH4062</v>
          </cell>
          <cell r="B442" t="str">
            <v xml:space="preserve">COMMUNICABLE DISEASES </v>
          </cell>
          <cell r="C442" t="str">
            <v>METHADONE PROGRAM</v>
          </cell>
          <cell r="D442" t="str">
            <v>Payroll and Non-payroll</v>
          </cell>
          <cell r="E442" t="str">
            <v>Janice Poon</v>
          </cell>
          <cell r="F442" t="str">
            <v>338-8114</v>
          </cell>
          <cell r="G442" t="str">
            <v>Shaun Hopkins</v>
          </cell>
          <cell r="H442" t="str">
            <v>Active</v>
          </cell>
          <cell r="I442" t="str">
            <v>PH-CF-400</v>
          </cell>
          <cell r="J442" t="str">
            <v>PH400</v>
          </cell>
          <cell r="K442" t="str">
            <v>PH400-10</v>
          </cell>
        </row>
        <row r="443">
          <cell r="A443" t="str">
            <v>PH4063</v>
          </cell>
          <cell r="B443" t="str">
            <v xml:space="preserve">COMMUNICABLE DISEASES </v>
          </cell>
          <cell r="C443" t="str">
            <v>NTL NEEDLE EXCHANGE NEWSLETTER</v>
          </cell>
          <cell r="D443" t="str">
            <v>Payroll and Non-payroll</v>
          </cell>
          <cell r="E443" t="str">
            <v>Janice Poon</v>
          </cell>
          <cell r="F443" t="str">
            <v>338-8114</v>
          </cell>
          <cell r="G443" t="str">
            <v>Shaun Hopkins</v>
          </cell>
          <cell r="H443" t="str">
            <v>InActive</v>
          </cell>
          <cell r="I443" t="str">
            <v>PH-SG-400</v>
          </cell>
          <cell r="J443" t="str">
            <v>PH400</v>
          </cell>
          <cell r="K443">
            <v>0</v>
          </cell>
        </row>
        <row r="444">
          <cell r="A444" t="str">
            <v>PH4065</v>
          </cell>
          <cell r="B444" t="str">
            <v xml:space="preserve">COMMUNICABLE DISEASES </v>
          </cell>
          <cell r="C444" t="str">
            <v>AIDS BUREAU</v>
          </cell>
          <cell r="D444" t="str">
            <v>Payroll and Non-payroll</v>
          </cell>
          <cell r="E444" t="str">
            <v>Janice Poon</v>
          </cell>
          <cell r="F444" t="str">
            <v>338-8114</v>
          </cell>
          <cell r="G444" t="str">
            <v>Shaun Hopkins</v>
          </cell>
          <cell r="H444" t="str">
            <v>Active</v>
          </cell>
          <cell r="I444" t="str">
            <v>PH-PF-400</v>
          </cell>
          <cell r="J444" t="str">
            <v>PH400</v>
          </cell>
          <cell r="K444" t="str">
            <v>PH400-10</v>
          </cell>
        </row>
        <row r="445">
          <cell r="A445" t="str">
            <v>PH4066</v>
          </cell>
          <cell r="B445" t="str">
            <v xml:space="preserve">COMMUNICABLE DISEASES </v>
          </cell>
          <cell r="C445" t="str">
            <v>METHADONE PROGRAM 100% PROVINCIAL FUNDED</v>
          </cell>
          <cell r="D445" t="str">
            <v>Payroll and Non-payroll</v>
          </cell>
          <cell r="E445" t="str">
            <v>Janice Poon</v>
          </cell>
          <cell r="F445" t="str">
            <v>338-8114</v>
          </cell>
          <cell r="G445" t="str">
            <v>Shaun Hopkins</v>
          </cell>
          <cell r="H445" t="str">
            <v>Active</v>
          </cell>
          <cell r="I445" t="str">
            <v>PH-PF-400</v>
          </cell>
          <cell r="J445" t="str">
            <v>PH400</v>
          </cell>
          <cell r="K445" t="str">
            <v>PH400-10</v>
          </cell>
        </row>
        <row r="446">
          <cell r="A446" t="str">
            <v>PH4071</v>
          </cell>
          <cell r="B446" t="str">
            <v xml:space="preserve">COMMUNICABLE DISEASES </v>
          </cell>
          <cell r="C446" t="str">
            <v>COMM. DISEASE SURVEILLANCE UNIT</v>
          </cell>
          <cell r="D446" t="str">
            <v>Payroll and Non-payroll</v>
          </cell>
          <cell r="E446" t="str">
            <v>Janice Poon</v>
          </cell>
          <cell r="F446" t="str">
            <v>338-8114</v>
          </cell>
          <cell r="G446" t="str">
            <v>Effie Gournis</v>
          </cell>
          <cell r="H446" t="str">
            <v>Active</v>
          </cell>
          <cell r="I446" t="str">
            <v>PH-SG-400</v>
          </cell>
          <cell r="J446" t="str">
            <v>PH400</v>
          </cell>
          <cell r="K446" t="str">
            <v>PH400-10</v>
          </cell>
        </row>
        <row r="447">
          <cell r="A447" t="str">
            <v>PH4081</v>
          </cell>
          <cell r="B447" t="str">
            <v xml:space="preserve">COMMUNICABLE DISEASES </v>
          </cell>
          <cell r="C447" t="str">
            <v>VACCINE PREVENTABLE DISEASE</v>
          </cell>
          <cell r="D447" t="str">
            <v>Payroll and Non-payroll</v>
          </cell>
          <cell r="E447" t="str">
            <v>Janice Poon</v>
          </cell>
          <cell r="F447" t="str">
            <v>338-8114</v>
          </cell>
          <cell r="G447" t="str">
            <v>Ameeta Mathur/J. Cameron</v>
          </cell>
          <cell r="H447" t="str">
            <v>Active</v>
          </cell>
          <cell r="I447" t="str">
            <v>PH-SG-400</v>
          </cell>
          <cell r="J447" t="str">
            <v>PH400</v>
          </cell>
          <cell r="K447" t="str">
            <v>PH400-10</v>
          </cell>
        </row>
        <row r="448">
          <cell r="A448" t="str">
            <v>PH4082</v>
          </cell>
          <cell r="B448" t="str">
            <v xml:space="preserve">COMMUNICABLE DISEASES </v>
          </cell>
          <cell r="C448" t="str">
            <v>** INACTIVE ** HEPATITIS B</v>
          </cell>
          <cell r="D448" t="str">
            <v>Payroll and Non-payroll</v>
          </cell>
          <cell r="E448" t="str">
            <v>Janice Poon</v>
          </cell>
          <cell r="F448" t="str">
            <v>338-8114</v>
          </cell>
          <cell r="G448" t="str">
            <v>Candy Lipton (A/R)</v>
          </cell>
          <cell r="H448" t="str">
            <v>InActive</v>
          </cell>
          <cell r="I448" t="str">
            <v>PH-SG-400</v>
          </cell>
          <cell r="J448" t="str">
            <v>PH400</v>
          </cell>
          <cell r="K448">
            <v>0</v>
          </cell>
        </row>
        <row r="449">
          <cell r="A449" t="str">
            <v>PH4083</v>
          </cell>
          <cell r="B449" t="str">
            <v xml:space="preserve">COMMUNICABLE DISEASES </v>
          </cell>
          <cell r="C449" t="str">
            <v>COMMUNICABLE DISEASE - CORPORATE CHARGES</v>
          </cell>
          <cell r="D449" t="str">
            <v>Corporate Account</v>
          </cell>
          <cell r="E449" t="str">
            <v>Janice Poon</v>
          </cell>
          <cell r="F449" t="str">
            <v>338-8114</v>
          </cell>
          <cell r="G449" t="str">
            <v>Riyaz Kachra</v>
          </cell>
          <cell r="H449" t="str">
            <v>Active</v>
          </cell>
          <cell r="I449" t="str">
            <v>PH-SG-400</v>
          </cell>
          <cell r="J449" t="str">
            <v>PH400</v>
          </cell>
          <cell r="K449" t="str">
            <v>PH400-10</v>
          </cell>
        </row>
        <row r="450">
          <cell r="A450" t="str">
            <v>PH4084</v>
          </cell>
          <cell r="B450" t="str">
            <v xml:space="preserve">COMMUNICABLE DISEASES </v>
          </cell>
          <cell r="C450" t="str">
            <v>INFLUENZA IMMUNIZATION</v>
          </cell>
          <cell r="D450" t="str">
            <v>Non-payroll Only</v>
          </cell>
          <cell r="E450" t="str">
            <v>Janice Poon</v>
          </cell>
          <cell r="F450" t="str">
            <v>338-8114</v>
          </cell>
          <cell r="G450" t="str">
            <v>Ameeta Mathur A/R</v>
          </cell>
          <cell r="H450" t="str">
            <v>InActive</v>
          </cell>
          <cell r="I450" t="str">
            <v>PH-SG-400</v>
          </cell>
          <cell r="J450" t="str">
            <v>PH400</v>
          </cell>
          <cell r="K450">
            <v>0</v>
          </cell>
        </row>
        <row r="451">
          <cell r="A451" t="str">
            <v>PH4085</v>
          </cell>
          <cell r="B451" t="str">
            <v xml:space="preserve">COMMUNICABLE DISEASES </v>
          </cell>
          <cell r="C451" t="str">
            <v>CD: MENINIGITIS COMMUNITY CLINICS</v>
          </cell>
          <cell r="D451" t="str">
            <v>Payroll and Non-payroll</v>
          </cell>
          <cell r="E451" t="str">
            <v>Janice Poon</v>
          </cell>
          <cell r="F451" t="str">
            <v>338-8114</v>
          </cell>
          <cell r="G451" t="str">
            <v>Ronald McFarlane</v>
          </cell>
          <cell r="H451" t="str">
            <v>InActive</v>
          </cell>
          <cell r="I451" t="str">
            <v>PH-SG-400</v>
          </cell>
          <cell r="J451" t="str">
            <v>PH400</v>
          </cell>
          <cell r="K451">
            <v>0</v>
          </cell>
        </row>
        <row r="452">
          <cell r="A452" t="str">
            <v>PH4090</v>
          </cell>
          <cell r="B452" t="str">
            <v xml:space="preserve">COMMUNICABLE DISEASES </v>
          </cell>
          <cell r="C452" t="str">
            <v>CD - COMMUNITY FLU CLINICS</v>
          </cell>
          <cell r="D452" t="str">
            <v>Payroll and Non-payroll</v>
          </cell>
          <cell r="E452" t="str">
            <v>Janice Poon</v>
          </cell>
          <cell r="F452" t="str">
            <v>338-8114</v>
          </cell>
          <cell r="G452" t="str">
            <v>Ameeta Mathur(A/R)</v>
          </cell>
          <cell r="H452" t="str">
            <v>InActive</v>
          </cell>
          <cell r="I452" t="str">
            <v>PH-PF-400</v>
          </cell>
          <cell r="J452" t="str">
            <v>PH400</v>
          </cell>
          <cell r="K452">
            <v>0</v>
          </cell>
        </row>
        <row r="453">
          <cell r="A453" t="str">
            <v>PH4091</v>
          </cell>
          <cell r="B453" t="str">
            <v xml:space="preserve">COMMUNICABLE DISEASES </v>
          </cell>
          <cell r="C453" t="str">
            <v>INFECTION CONTROL - WEST</v>
          </cell>
          <cell r="D453" t="str">
            <v>Payroll and Non-payroll</v>
          </cell>
          <cell r="E453" t="str">
            <v>Janice Poon</v>
          </cell>
          <cell r="F453" t="str">
            <v>338-8114</v>
          </cell>
          <cell r="G453" t="str">
            <v>Mark Barlett</v>
          </cell>
          <cell r="H453" t="str">
            <v>InActive</v>
          </cell>
          <cell r="I453" t="str">
            <v>PH-SG-400</v>
          </cell>
          <cell r="J453" t="str">
            <v>PH400</v>
          </cell>
          <cell r="K453">
            <v>0</v>
          </cell>
        </row>
        <row r="454">
          <cell r="A454" t="str">
            <v>PH4092</v>
          </cell>
          <cell r="B454" t="str">
            <v xml:space="preserve">COMMUNICABLE DISEASES </v>
          </cell>
          <cell r="C454" t="str">
            <v>INFECTION CONTROL - EAST</v>
          </cell>
          <cell r="D454" t="str">
            <v>Payroll and Non-payroll</v>
          </cell>
          <cell r="E454" t="str">
            <v>Janice Poon</v>
          </cell>
          <cell r="F454" t="str">
            <v>338-8114</v>
          </cell>
          <cell r="G454" t="str">
            <v>Manisa Jiaravuthisan</v>
          </cell>
          <cell r="H454" t="str">
            <v>InActive</v>
          </cell>
          <cell r="I454" t="str">
            <v>PH-SG-400</v>
          </cell>
          <cell r="J454" t="str">
            <v>PH400</v>
          </cell>
          <cell r="K454">
            <v>0</v>
          </cell>
        </row>
        <row r="455">
          <cell r="A455" t="str">
            <v>PH4093</v>
          </cell>
          <cell r="B455" t="str">
            <v xml:space="preserve">COMMUNICABLE DISEASES </v>
          </cell>
          <cell r="C455" t="str">
            <v>CD: WEST NILE VIRUS</v>
          </cell>
          <cell r="D455" t="str">
            <v>Payroll and Non-payroll</v>
          </cell>
          <cell r="E455" t="str">
            <v>Janice Poon</v>
          </cell>
          <cell r="F455" t="str">
            <v>338-8114</v>
          </cell>
          <cell r="G455" t="str">
            <v>Ronald McFarlane</v>
          </cell>
          <cell r="H455" t="str">
            <v>InActive</v>
          </cell>
          <cell r="I455" t="str">
            <v>PH-CF-400</v>
          </cell>
          <cell r="J455" t="str">
            <v>PH400</v>
          </cell>
          <cell r="K455">
            <v>0</v>
          </cell>
        </row>
        <row r="456">
          <cell r="A456" t="str">
            <v>PH4094</v>
          </cell>
          <cell r="B456" t="str">
            <v xml:space="preserve">COMMUNICABLE DISEASES </v>
          </cell>
          <cell r="C456" t="str">
            <v>CD: STD CLINICS-OHIP REVENUE</v>
          </cell>
          <cell r="D456" t="str">
            <v>Payroll and Non-payroll</v>
          </cell>
          <cell r="E456" t="str">
            <v>Janice Poon</v>
          </cell>
          <cell r="F456" t="str">
            <v>338-8114</v>
          </cell>
          <cell r="G456" t="str">
            <v>Catherine Datta</v>
          </cell>
          <cell r="H456" t="str">
            <v>Active</v>
          </cell>
          <cell r="I456" t="str">
            <v>PH-OG-400</v>
          </cell>
          <cell r="J456" t="str">
            <v>PH400</v>
          </cell>
          <cell r="K456" t="str">
            <v>PH400-10</v>
          </cell>
        </row>
        <row r="457">
          <cell r="A457" t="str">
            <v>PH4095</v>
          </cell>
          <cell r="B457" t="str">
            <v xml:space="preserve">FINANCE AND ADMINISTRATION </v>
          </cell>
          <cell r="C457" t="str">
            <v>TPH BIOTERRORISM RESPONSE</v>
          </cell>
          <cell r="D457" t="str">
            <v>Non-payroll Only</v>
          </cell>
          <cell r="E457" t="str">
            <v>Connie Morra</v>
          </cell>
          <cell r="F457" t="str">
            <v>338-8116</v>
          </cell>
          <cell r="G457" t="str">
            <v>BONNIE HENRY</v>
          </cell>
          <cell r="H457" t="str">
            <v>InActive</v>
          </cell>
          <cell r="I457" t="str">
            <v>PH-SG-800</v>
          </cell>
          <cell r="J457" t="str">
            <v>PH800</v>
          </cell>
          <cell r="K457">
            <v>0</v>
          </cell>
        </row>
        <row r="458">
          <cell r="A458" t="str">
            <v>PH4096</v>
          </cell>
          <cell r="B458" t="str">
            <v xml:space="preserve">COMMUNICABLE DISEASES </v>
          </cell>
          <cell r="C458" t="str">
            <v>HEPATITIS A</v>
          </cell>
          <cell r="D458" t="str">
            <v>Payroll and Non-payroll</v>
          </cell>
          <cell r="E458" t="str">
            <v>Janice Poon</v>
          </cell>
          <cell r="F458" t="str">
            <v>338-8114</v>
          </cell>
          <cell r="G458" t="str">
            <v>Ameeta Mathur</v>
          </cell>
          <cell r="H458" t="str">
            <v>InActive</v>
          </cell>
          <cell r="I458" t="str">
            <v>PH-PF-400</v>
          </cell>
          <cell r="J458" t="str">
            <v>PH400</v>
          </cell>
          <cell r="K458">
            <v>0</v>
          </cell>
        </row>
        <row r="459">
          <cell r="A459" t="str">
            <v>PH4100</v>
          </cell>
          <cell r="B459" t="str">
            <v xml:space="preserve">COMMUNICABLE DISEASES </v>
          </cell>
          <cell r="C459" t="str">
            <v>ANTIBIOTIC RESISTANT ORGANISMS EDUCATION</v>
          </cell>
          <cell r="D459" t="str">
            <v>Non-payroll Only</v>
          </cell>
          <cell r="E459" t="str">
            <v>Janice Poon</v>
          </cell>
          <cell r="F459" t="str">
            <v>338-8114</v>
          </cell>
          <cell r="G459" t="str">
            <v>Faron Kolbe</v>
          </cell>
          <cell r="H459" t="str">
            <v>InActive</v>
          </cell>
          <cell r="I459" t="str">
            <v>PH-PF-400</v>
          </cell>
          <cell r="J459" t="str">
            <v>PH400</v>
          </cell>
          <cell r="K459" t="str">
            <v>PH400-10</v>
          </cell>
        </row>
        <row r="460">
          <cell r="A460" t="str">
            <v>PH4101</v>
          </cell>
          <cell r="B460" t="str">
            <v xml:space="preserve">COMMUNICABLE DISEASES </v>
          </cell>
          <cell r="C460" t="str">
            <v>ATYPICAL PNEUMONIA CLUSTER RESPONSE</v>
          </cell>
          <cell r="D460" t="str">
            <v>Payroll and Non-payroll</v>
          </cell>
          <cell r="E460" t="str">
            <v>Janice Poon</v>
          </cell>
          <cell r="F460" t="str">
            <v>338-8114</v>
          </cell>
          <cell r="G460" t="str">
            <v>Faron Kolbe</v>
          </cell>
          <cell r="H460" t="str">
            <v>InActive</v>
          </cell>
          <cell r="I460" t="str">
            <v>PH-SG-400</v>
          </cell>
          <cell r="J460" t="str">
            <v>PH400</v>
          </cell>
          <cell r="K460">
            <v>0</v>
          </cell>
        </row>
        <row r="461">
          <cell r="A461" t="str">
            <v>PH4102</v>
          </cell>
          <cell r="B461" t="str">
            <v xml:space="preserve">COMMUNICABLE DISEASES </v>
          </cell>
          <cell r="C461" t="str">
            <v>SAR - HOUSEHOLD TRANSMISSION</v>
          </cell>
          <cell r="D461" t="str">
            <v>Payroll and Non-payroll</v>
          </cell>
          <cell r="E461" t="str">
            <v>Janice Poon</v>
          </cell>
          <cell r="F461" t="str">
            <v>338-8114</v>
          </cell>
          <cell r="G461" t="str">
            <v>Effie Gournis</v>
          </cell>
          <cell r="H461" t="str">
            <v>InActive</v>
          </cell>
          <cell r="I461" t="str">
            <v/>
          </cell>
          <cell r="J461">
            <v>0</v>
          </cell>
          <cell r="K461">
            <v>0</v>
          </cell>
        </row>
        <row r="462">
          <cell r="A462" t="str">
            <v>PH4103</v>
          </cell>
          <cell r="B462" t="str">
            <v xml:space="preserve">COMMUNICABLE DISEASES </v>
          </cell>
          <cell r="C462" t="str">
            <v>COMMUNICABLE DISEASE CONTROL INF. SYS. (CDCIS)</v>
          </cell>
          <cell r="D462" t="str">
            <v>Payroll Only</v>
          </cell>
          <cell r="E462" t="str">
            <v>Janice Poon</v>
          </cell>
          <cell r="F462" t="str">
            <v>338-8114</v>
          </cell>
          <cell r="G462" t="str">
            <v>Faron Kolbe</v>
          </cell>
          <cell r="H462" t="str">
            <v>InActive</v>
          </cell>
          <cell r="I462" t="str">
            <v>PH-OG-400</v>
          </cell>
          <cell r="J462" t="str">
            <v>PH400</v>
          </cell>
          <cell r="K462" t="str">
            <v>PH400-10</v>
          </cell>
        </row>
        <row r="463">
          <cell r="A463" t="str">
            <v>PH4104</v>
          </cell>
          <cell r="B463" t="str">
            <v xml:space="preserve">COMMUNICABLE DISEASES </v>
          </cell>
          <cell r="C463" t="str">
            <v>SARS QUARANTINE STUDY</v>
          </cell>
          <cell r="D463" t="str">
            <v>Payroll and Non-payroll</v>
          </cell>
          <cell r="E463" t="str">
            <v>Janice Poon</v>
          </cell>
          <cell r="F463" t="str">
            <v>338-8114</v>
          </cell>
          <cell r="G463" t="str">
            <v>Elizabeth Rae/Verna Cooke</v>
          </cell>
          <cell r="H463" t="str">
            <v>InActive</v>
          </cell>
          <cell r="I463" t="str">
            <v/>
          </cell>
          <cell r="J463">
            <v>0</v>
          </cell>
          <cell r="K463">
            <v>0</v>
          </cell>
        </row>
        <row r="464">
          <cell r="A464" t="str">
            <v>PH4105</v>
          </cell>
          <cell r="B464" t="str">
            <v xml:space="preserve">COMMUNICABLE DISEASES </v>
          </cell>
          <cell r="C464" t="str">
            <v>VACCINE PREVENTABLE DISEASE REDESIGN</v>
          </cell>
          <cell r="D464" t="str">
            <v>Payroll Only</v>
          </cell>
          <cell r="E464" t="str">
            <v>Janice Poon</v>
          </cell>
          <cell r="F464" t="str">
            <v>338-8114</v>
          </cell>
          <cell r="G464" t="str">
            <v>Peter Oliver</v>
          </cell>
          <cell r="H464" t="str">
            <v>InActive</v>
          </cell>
          <cell r="I464" t="str">
            <v>PH-SG-400</v>
          </cell>
          <cell r="J464" t="str">
            <v>PH400</v>
          </cell>
          <cell r="K464">
            <v>0</v>
          </cell>
        </row>
        <row r="465">
          <cell r="A465" t="str">
            <v>PH4110</v>
          </cell>
          <cell r="B465" t="str">
            <v xml:space="preserve">COMMUNICABLE DISEASES </v>
          </cell>
          <cell r="C465" t="str">
            <v>COMMUNICABLE DISEASE LIAISON UNIT- 100%</v>
          </cell>
          <cell r="D465" t="str">
            <v>Payroll and Non-payroll</v>
          </cell>
          <cell r="E465" t="str">
            <v>Janice Poon</v>
          </cell>
          <cell r="F465" t="str">
            <v>338-8114</v>
          </cell>
          <cell r="G465" t="str">
            <v>Anna Miranda</v>
          </cell>
          <cell r="H465" t="str">
            <v>Active</v>
          </cell>
          <cell r="I465" t="str">
            <v>PH-PF-400</v>
          </cell>
          <cell r="J465" t="str">
            <v>PH400</v>
          </cell>
          <cell r="K465" t="str">
            <v>PH400-10</v>
          </cell>
        </row>
        <row r="466">
          <cell r="A466" t="str">
            <v>PH4111</v>
          </cell>
          <cell r="B466" t="str">
            <v xml:space="preserve">COMMUNICABLE DISEASES </v>
          </cell>
          <cell r="C466" t="str">
            <v>COMMUNICABLE DISEASE LIAISON - 50%</v>
          </cell>
          <cell r="D466" t="str">
            <v>Payroll and Non-payroll</v>
          </cell>
          <cell r="E466" t="str">
            <v>Janice Poon</v>
          </cell>
          <cell r="F466" t="str">
            <v>338-8114</v>
          </cell>
          <cell r="G466" t="str">
            <v>Gerri Nephew/Albert Simhon</v>
          </cell>
          <cell r="H466" t="str">
            <v>InActive</v>
          </cell>
          <cell r="I466" t="str">
            <v/>
          </cell>
          <cell r="J466">
            <v>0</v>
          </cell>
          <cell r="K466">
            <v>0</v>
          </cell>
        </row>
        <row r="467">
          <cell r="A467" t="str">
            <v>PH4112</v>
          </cell>
          <cell r="B467" t="str">
            <v xml:space="preserve">COMMUNICABLE DISEASES </v>
          </cell>
          <cell r="C467" t="str">
            <v>SARS QUARANTINE STUDY</v>
          </cell>
          <cell r="D467" t="str">
            <v>Payroll and Non-payroll</v>
          </cell>
          <cell r="E467" t="str">
            <v>Janice Poon</v>
          </cell>
          <cell r="F467" t="str">
            <v>338-8114</v>
          </cell>
          <cell r="G467" t="str">
            <v>Dr. Elizabeth Rae</v>
          </cell>
          <cell r="H467" t="str">
            <v>InActive</v>
          </cell>
          <cell r="I467" t="str">
            <v>PH-PF-400</v>
          </cell>
          <cell r="J467" t="str">
            <v>PH400</v>
          </cell>
          <cell r="K467">
            <v>0</v>
          </cell>
        </row>
        <row r="468">
          <cell r="A468" t="str">
            <v>PH4113</v>
          </cell>
          <cell r="B468" t="str">
            <v xml:space="preserve">COMMUNICABLE DISEASES </v>
          </cell>
          <cell r="C468" t="str">
            <v>MENINGITIS C VACCINE</v>
          </cell>
          <cell r="D468" t="str">
            <v>Payroll and Non-payroll</v>
          </cell>
          <cell r="E468" t="str">
            <v>Janice Poon</v>
          </cell>
          <cell r="F468" t="str">
            <v>338-8114</v>
          </cell>
          <cell r="G468" t="str">
            <v>Ameeta Mathur/J. Cameron</v>
          </cell>
          <cell r="H468" t="str">
            <v>InActive</v>
          </cell>
          <cell r="I468" t="str">
            <v>PH-PF-400</v>
          </cell>
          <cell r="J468" t="str">
            <v>PH400</v>
          </cell>
          <cell r="K468" t="str">
            <v>PH400-10</v>
          </cell>
        </row>
        <row r="469">
          <cell r="A469" t="str">
            <v>PH4114</v>
          </cell>
          <cell r="B469" t="str">
            <v xml:space="preserve">COMMUNICABLE DISEASES </v>
          </cell>
          <cell r="C469" t="str">
            <v>TB ACTIVE CASE FINDING</v>
          </cell>
          <cell r="D469" t="str">
            <v>Payroll and Non-payroll</v>
          </cell>
          <cell r="E469" t="str">
            <v>Janice Poon</v>
          </cell>
          <cell r="F469" t="str">
            <v>338-8114</v>
          </cell>
          <cell r="G469" t="str">
            <v>Marg Mulholland</v>
          </cell>
          <cell r="H469" t="str">
            <v>InActive</v>
          </cell>
          <cell r="I469" t="str">
            <v>PH-SG-400</v>
          </cell>
          <cell r="J469" t="str">
            <v>PH400</v>
          </cell>
          <cell r="K469">
            <v>0</v>
          </cell>
        </row>
        <row r="470">
          <cell r="A470" t="str">
            <v>PH4115</v>
          </cell>
          <cell r="B470" t="str">
            <v xml:space="preserve">COMMUNICABLE DISEASES </v>
          </cell>
          <cell r="C470" t="str">
            <v>TB HOMELESS INITIATIVE</v>
          </cell>
          <cell r="D470" t="str">
            <v>Payroll and Non-payroll</v>
          </cell>
          <cell r="E470" t="str">
            <v>Janice Poon</v>
          </cell>
          <cell r="F470" t="str">
            <v>338-8114</v>
          </cell>
          <cell r="G470" t="str">
            <v>Marg Mulholland</v>
          </cell>
          <cell r="H470" t="str">
            <v>InActive</v>
          </cell>
          <cell r="I470" t="str">
            <v>PH-SG-400</v>
          </cell>
          <cell r="J470" t="str">
            <v>PH400</v>
          </cell>
          <cell r="K470">
            <v>0</v>
          </cell>
        </row>
        <row r="471">
          <cell r="A471" t="str">
            <v>PH4116</v>
          </cell>
          <cell r="B471" t="str">
            <v xml:space="preserve">COMMUNICABLE DISEASES </v>
          </cell>
          <cell r="C471" t="str">
            <v>TB AIR QUALITY GUIDELINES</v>
          </cell>
          <cell r="D471" t="str">
            <v>Non-payroll Only</v>
          </cell>
          <cell r="E471" t="str">
            <v>Janice Poon</v>
          </cell>
          <cell r="F471" t="str">
            <v>338-8114</v>
          </cell>
          <cell r="G471" t="str">
            <v>Marnie Kraguljac</v>
          </cell>
          <cell r="H471" t="str">
            <v>InActive</v>
          </cell>
          <cell r="I471" t="str">
            <v>PH-PF-400</v>
          </cell>
          <cell r="J471" t="str">
            <v>PH400</v>
          </cell>
          <cell r="K471" t="str">
            <v>PH400-10</v>
          </cell>
        </row>
        <row r="472">
          <cell r="A472" t="str">
            <v>PH4117</v>
          </cell>
          <cell r="B472" t="str">
            <v xml:space="preserve">COMMUNICABLE DISEASES </v>
          </cell>
          <cell r="C472" t="str">
            <v>SARS ADMINISTRATION (M.E.D.T.)</v>
          </cell>
          <cell r="D472" t="str">
            <v>Non-payroll Only</v>
          </cell>
          <cell r="E472" t="str">
            <v>Janice Poon</v>
          </cell>
          <cell r="F472" t="str">
            <v>338-8114</v>
          </cell>
          <cell r="G472" t="str">
            <v>Dr. Elizabeth Rea</v>
          </cell>
          <cell r="H472" t="str">
            <v>InActive</v>
          </cell>
          <cell r="I472" t="str">
            <v>PH-OG-400</v>
          </cell>
          <cell r="J472" t="str">
            <v>PH400</v>
          </cell>
          <cell r="K472">
            <v>0</v>
          </cell>
        </row>
        <row r="473">
          <cell r="A473" t="str">
            <v>PH4118</v>
          </cell>
          <cell r="B473" t="str">
            <v xml:space="preserve">COMMUNICABLE DISEASES </v>
          </cell>
          <cell r="C473" t="str">
            <v>iPHIS 100% FUNDED</v>
          </cell>
          <cell r="D473" t="str">
            <v>Payroll and Non-payroll</v>
          </cell>
          <cell r="E473" t="str">
            <v>Janice Poon</v>
          </cell>
          <cell r="F473" t="str">
            <v>338-8114</v>
          </cell>
          <cell r="G473" t="str">
            <v>Faron Kolbe</v>
          </cell>
          <cell r="H473" t="str">
            <v>InActive</v>
          </cell>
          <cell r="I473" t="str">
            <v>PH-PF-400</v>
          </cell>
          <cell r="J473" t="str">
            <v>PH400</v>
          </cell>
          <cell r="K473">
            <v>0</v>
          </cell>
        </row>
        <row r="474">
          <cell r="A474" t="str">
            <v>PH4119</v>
          </cell>
          <cell r="B474" t="str">
            <v xml:space="preserve">COMMUNICABLE DISEASES </v>
          </cell>
          <cell r="C474" t="str">
            <v>LEGIONNAIRES OUTBREAK INVESTIGATIONS</v>
          </cell>
          <cell r="D474" t="str">
            <v>Payroll and Non-payroll</v>
          </cell>
          <cell r="E474" t="str">
            <v>Janice Poon</v>
          </cell>
          <cell r="F474" t="str">
            <v>338-8114</v>
          </cell>
          <cell r="G474" t="str">
            <v>Dr. Barbara Yaffe</v>
          </cell>
          <cell r="H474" t="str">
            <v>InActive</v>
          </cell>
          <cell r="I474" t="str">
            <v>PH-SG-400</v>
          </cell>
          <cell r="J474" t="str">
            <v>PH400</v>
          </cell>
          <cell r="K474">
            <v>0</v>
          </cell>
        </row>
        <row r="475">
          <cell r="A475" t="str">
            <v>PH4120</v>
          </cell>
          <cell r="B475" t="str">
            <v xml:space="preserve">COMMUNICABLE DISEASES </v>
          </cell>
          <cell r="C475" t="str">
            <v>HEPATITIS C CONFERENCE</v>
          </cell>
          <cell r="D475" t="str">
            <v>Payroll and Non-payroll</v>
          </cell>
          <cell r="E475" t="str">
            <v>Janice Poon</v>
          </cell>
          <cell r="F475" t="str">
            <v>338-8114</v>
          </cell>
          <cell r="G475" t="str">
            <v>Shaun Hopkins</v>
          </cell>
          <cell r="H475" t="str">
            <v>InActive</v>
          </cell>
          <cell r="I475" t="str">
            <v>PH-OG-400</v>
          </cell>
          <cell r="J475" t="str">
            <v>PH400</v>
          </cell>
          <cell r="K475" t="str">
            <v>PH400-10</v>
          </cell>
        </row>
        <row r="476">
          <cell r="A476" t="str">
            <v>PH4121</v>
          </cell>
          <cell r="B476" t="str">
            <v xml:space="preserve">COMMUNICABLE DISEASES </v>
          </cell>
          <cell r="C476" t="str">
            <v>PANDEMIC INFLUENZA PREPAREDNESS</v>
          </cell>
          <cell r="D476" t="str">
            <v>Payroll and Non-payroll</v>
          </cell>
          <cell r="E476" t="str">
            <v>Janice Poon</v>
          </cell>
          <cell r="F476" t="str">
            <v>338-8114</v>
          </cell>
          <cell r="G476" t="str">
            <v>Gerri Carroll</v>
          </cell>
          <cell r="H476" t="str">
            <v>InActive</v>
          </cell>
          <cell r="I476" t="str">
            <v>PH-SG-400</v>
          </cell>
          <cell r="J476" t="str">
            <v>PH400</v>
          </cell>
          <cell r="K476" t="str">
            <v>PH400-10</v>
          </cell>
        </row>
        <row r="477">
          <cell r="A477" t="str">
            <v>PH4122</v>
          </cell>
          <cell r="B477" t="str">
            <v xml:space="preserve">COMMUNICABLE DISEASES </v>
          </cell>
          <cell r="C477" t="str">
            <v>I-TRACK</v>
          </cell>
          <cell r="D477" t="str">
            <v>Non-payroll Only</v>
          </cell>
          <cell r="E477" t="str">
            <v>Janice Poon</v>
          </cell>
          <cell r="F477" t="str">
            <v>338-8114</v>
          </cell>
          <cell r="G477" t="str">
            <v>Shaun Hopkins/Rita Shahin</v>
          </cell>
          <cell r="H477" t="str">
            <v>Active</v>
          </cell>
          <cell r="I477" t="str">
            <v>PH-OG-400</v>
          </cell>
          <cell r="J477" t="str">
            <v>PH400</v>
          </cell>
          <cell r="K477" t="str">
            <v>PH400-10</v>
          </cell>
        </row>
        <row r="478">
          <cell r="A478" t="str">
            <v>PH4123</v>
          </cell>
          <cell r="B478" t="str">
            <v xml:space="preserve">COMMUNICABLE DISEASES </v>
          </cell>
          <cell r="C478" t="str">
            <v xml:space="preserve">ONT. HARM REDUCTION SUPPLY DISTRIBUTION </v>
          </cell>
          <cell r="D478" t="str">
            <v>Non-payroll Only</v>
          </cell>
          <cell r="E478" t="str">
            <v>Janice Poon</v>
          </cell>
          <cell r="F478" t="str">
            <v>338-8114</v>
          </cell>
          <cell r="G478" t="str">
            <v>Shaun Hopkins/Rita Shahin</v>
          </cell>
          <cell r="H478" t="str">
            <v>InActive</v>
          </cell>
          <cell r="I478" t="str">
            <v>PH-OG-400</v>
          </cell>
          <cell r="J478" t="str">
            <v>PH400</v>
          </cell>
          <cell r="K478">
            <v>0</v>
          </cell>
        </row>
        <row r="479">
          <cell r="A479" t="str">
            <v>PH4124</v>
          </cell>
          <cell r="B479" t="str">
            <v xml:space="preserve">COMMUNICABLE DISEASES </v>
          </cell>
          <cell r="C479" t="str">
            <v>HEPATITIS A - SCHOOL CLINICS</v>
          </cell>
          <cell r="D479" t="str">
            <v>Payroll and Non-payroll</v>
          </cell>
          <cell r="E479" t="str">
            <v>Janice Poon</v>
          </cell>
          <cell r="F479" t="str">
            <v>338-8114</v>
          </cell>
          <cell r="G479" t="str">
            <v>Ameeta Mathur/J. Cameron</v>
          </cell>
          <cell r="H479" t="str">
            <v>InActive</v>
          </cell>
          <cell r="I479" t="str">
            <v>PH-SG-400</v>
          </cell>
          <cell r="J479" t="str">
            <v>PH400</v>
          </cell>
          <cell r="K479" t="str">
            <v>PH400-10</v>
          </cell>
        </row>
        <row r="480">
          <cell r="A480" t="str">
            <v>PH4125</v>
          </cell>
          <cell r="B480" t="str">
            <v xml:space="preserve">COMMUNICABLE DISEASES </v>
          </cell>
          <cell r="C480" t="str">
            <v>PH SURVEILLANCE AND MANAGEMENT SYSTEM</v>
          </cell>
          <cell r="D480" t="str">
            <v>Payroll Only</v>
          </cell>
          <cell r="E480" t="str">
            <v>Janice Poon</v>
          </cell>
          <cell r="F480" t="str">
            <v>338-8114</v>
          </cell>
          <cell r="G480" t="str">
            <v>Peter Oliver/Faron Kolbe/Eva Eisler</v>
          </cell>
          <cell r="H480" t="str">
            <v>Active</v>
          </cell>
          <cell r="I480" t="str">
            <v>PH-OG-400</v>
          </cell>
          <cell r="J480" t="str">
            <v>PH400</v>
          </cell>
          <cell r="K480" t="str">
            <v>PH400-10</v>
          </cell>
        </row>
        <row r="481">
          <cell r="A481" t="str">
            <v>PH4126</v>
          </cell>
          <cell r="B481" t="str">
            <v xml:space="preserve">COMMUNICABLE DISEASES </v>
          </cell>
          <cell r="C481" t="str">
            <v>CDC QUALITY ASSURANCE AND INTEGRATION</v>
          </cell>
          <cell r="D481" t="str">
            <v>Payroll and Non-payroll</v>
          </cell>
          <cell r="E481" t="str">
            <v>Janice Poon</v>
          </cell>
          <cell r="F481" t="str">
            <v>338-8114</v>
          </cell>
          <cell r="G481" t="str">
            <v>Zaheeda Daya</v>
          </cell>
          <cell r="H481" t="str">
            <v>Active</v>
          </cell>
          <cell r="I481" t="str">
            <v>PH-SG-400</v>
          </cell>
          <cell r="J481" t="str">
            <v>PH400</v>
          </cell>
          <cell r="K481" t="str">
            <v>PH400-10</v>
          </cell>
        </row>
        <row r="482">
          <cell r="A482" t="str">
            <v>PH4127</v>
          </cell>
          <cell r="B482" t="str">
            <v xml:space="preserve">COMMUNICABLE DISEASES </v>
          </cell>
          <cell r="C482" t="str">
            <v>HUMAN PAPILLOMAVIRUS VACCINATION CLINICS</v>
          </cell>
          <cell r="D482" t="str">
            <v>Payroll and Non-payroll</v>
          </cell>
          <cell r="E482" t="str">
            <v>Janice Poon</v>
          </cell>
          <cell r="F482" t="str">
            <v>338-8114</v>
          </cell>
          <cell r="G482" t="str">
            <v>Ameeta Mathur</v>
          </cell>
          <cell r="H482" t="str">
            <v>InActive</v>
          </cell>
          <cell r="I482" t="str">
            <v>PH-PF-400</v>
          </cell>
          <cell r="J482" t="str">
            <v>PH400</v>
          </cell>
          <cell r="K482" t="str">
            <v>PH400-10</v>
          </cell>
        </row>
        <row r="483">
          <cell r="A483" t="str">
            <v>PH4128</v>
          </cell>
          <cell r="B483" t="str">
            <v xml:space="preserve">COMMUNICABLE DISEASES </v>
          </cell>
          <cell r="C483" t="str">
            <v>UNIVERSAL INFLUENZA IMMUNIZATION CONFERENCE</v>
          </cell>
          <cell r="D483" t="str">
            <v>Non-payroll Only</v>
          </cell>
          <cell r="E483" t="str">
            <v>Janice Poon</v>
          </cell>
          <cell r="F483" t="str">
            <v>338-8114</v>
          </cell>
          <cell r="G483" t="str">
            <v>Ameeta Mathur</v>
          </cell>
          <cell r="H483" t="str">
            <v>InActive</v>
          </cell>
          <cell r="I483" t="str">
            <v>PH-PF-400</v>
          </cell>
          <cell r="J483" t="str">
            <v>PH400</v>
          </cell>
          <cell r="K483" t="str">
            <v>PH400-10</v>
          </cell>
        </row>
        <row r="484">
          <cell r="A484" t="str">
            <v>PH4129</v>
          </cell>
          <cell r="B484" t="str">
            <v xml:space="preserve">COMMUNICABLE DISEASES </v>
          </cell>
          <cell r="C484" t="str">
            <v>CD SURVEILLANCE NETWORK</v>
          </cell>
          <cell r="D484" t="str">
            <v>Non-payroll Only</v>
          </cell>
          <cell r="E484" t="str">
            <v>Janice Poon</v>
          </cell>
          <cell r="F484" t="str">
            <v>338-8114</v>
          </cell>
          <cell r="G484" t="str">
            <v>Effie Gournis</v>
          </cell>
          <cell r="H484" t="str">
            <v>InActive</v>
          </cell>
          <cell r="I484" t="str">
            <v>PH-PF-400</v>
          </cell>
          <cell r="J484" t="str">
            <v>PH400</v>
          </cell>
          <cell r="K484" t="str">
            <v>PH400-10</v>
          </cell>
        </row>
        <row r="485">
          <cell r="A485" t="str">
            <v>PH4130</v>
          </cell>
          <cell r="B485" t="str">
            <v xml:space="preserve">COMMUNICABLE DISEASES </v>
          </cell>
          <cell r="C485" t="str">
            <v>MEASLES OUTBREAK</v>
          </cell>
          <cell r="D485" t="str">
            <v>Payroll and Non-payroll</v>
          </cell>
          <cell r="E485" t="str">
            <v>Janice Poon</v>
          </cell>
          <cell r="F485" t="str">
            <v>338-8114</v>
          </cell>
          <cell r="G485" t="str">
            <v>Jann Houston</v>
          </cell>
          <cell r="H485" t="str">
            <v>InActive</v>
          </cell>
          <cell r="I485" t="str">
            <v>PH-SG-400</v>
          </cell>
          <cell r="J485" t="str">
            <v>PH400</v>
          </cell>
          <cell r="K485" t="str">
            <v>PH400-10</v>
          </cell>
        </row>
        <row r="486">
          <cell r="A486" t="str">
            <v>PH4131</v>
          </cell>
          <cell r="B486" t="str">
            <v xml:space="preserve">COMMUNICABLE DISEASES </v>
          </cell>
          <cell r="C486" t="str">
            <v>MUMPS CAMPAIGN</v>
          </cell>
          <cell r="D486" t="str">
            <v>Payroll and Non-payroll</v>
          </cell>
          <cell r="E486" t="str">
            <v>Janice Poon</v>
          </cell>
          <cell r="F486" t="str">
            <v>338-8114</v>
          </cell>
          <cell r="G486" t="str">
            <v>Joanne Cameron</v>
          </cell>
          <cell r="H486" t="str">
            <v>InActive</v>
          </cell>
          <cell r="I486" t="str">
            <v>PH-PF-400</v>
          </cell>
          <cell r="J486" t="str">
            <v>PH400</v>
          </cell>
          <cell r="K486" t="str">
            <v>PH400-10</v>
          </cell>
        </row>
        <row r="487">
          <cell r="A487" t="str">
            <v>PH4132</v>
          </cell>
          <cell r="B487" t="str">
            <v xml:space="preserve">COMMUNICABLE DISEASES </v>
          </cell>
          <cell r="C487" t="str">
            <v>ENHANCED HEPATITIS STRAIN SURVEILLANCE PROJE</v>
          </cell>
          <cell r="D487" t="str">
            <v>Payroll and Non-payroll</v>
          </cell>
          <cell r="E487" t="str">
            <v>Janice Poon</v>
          </cell>
          <cell r="F487" t="str">
            <v>338-8114</v>
          </cell>
          <cell r="G487" t="str">
            <v>Monica Mitchell</v>
          </cell>
          <cell r="H487" t="str">
            <v>Active</v>
          </cell>
          <cell r="I487" t="str">
            <v>PH-OG-400</v>
          </cell>
          <cell r="J487" t="str">
            <v>PH400</v>
          </cell>
          <cell r="K487" t="str">
            <v>PH400-10</v>
          </cell>
        </row>
        <row r="488">
          <cell r="A488" t="str">
            <v>PH4133</v>
          </cell>
          <cell r="B488" t="str">
            <v xml:space="preserve">COMMUNICABLE DISEASES </v>
          </cell>
          <cell r="C488" t="str">
            <v>MOHLTC CRN TRAINING</v>
          </cell>
          <cell r="D488" t="str">
            <v>Non-payroll Only</v>
          </cell>
          <cell r="E488" t="str">
            <v>Janice Poon</v>
          </cell>
          <cell r="F488" t="str">
            <v>338-8114</v>
          </cell>
          <cell r="G488" t="str">
            <v>Faron Kolbe</v>
          </cell>
          <cell r="H488" t="str">
            <v>InActive</v>
          </cell>
          <cell r="I488" t="str">
            <v>PH-PF-400</v>
          </cell>
          <cell r="J488" t="str">
            <v>PH400</v>
          </cell>
          <cell r="K488" t="str">
            <v>PH400-10</v>
          </cell>
        </row>
        <row r="489">
          <cell r="A489" t="str">
            <v>PH4134</v>
          </cell>
          <cell r="B489" t="str">
            <v xml:space="preserve">COMMUNICABLE DISEASES </v>
          </cell>
          <cell r="C489" t="str">
            <v>INFECTION COTNROL PRACTITIONER - NURSE</v>
          </cell>
          <cell r="D489" t="str">
            <v>Payroll Only</v>
          </cell>
          <cell r="E489" t="str">
            <v>Janice Poon</v>
          </cell>
          <cell r="F489" t="str">
            <v>338-8114</v>
          </cell>
          <cell r="G489" t="str">
            <v>Monica Mitchell</v>
          </cell>
          <cell r="H489" t="str">
            <v>Active</v>
          </cell>
          <cell r="I489" t="str">
            <v>PH-PF-400</v>
          </cell>
          <cell r="J489" t="str">
            <v>PH400</v>
          </cell>
          <cell r="K489" t="str">
            <v>PH400-10</v>
          </cell>
        </row>
        <row r="490">
          <cell r="A490" t="str">
            <v>PH4135</v>
          </cell>
          <cell r="B490" t="str">
            <v xml:space="preserve">COMMUNICABLE DISEASES </v>
          </cell>
          <cell r="C490" t="str">
            <v>HINI OUTBREAK (SWINE FLU)</v>
          </cell>
          <cell r="D490" t="str">
            <v>Payroll and Non-payroll</v>
          </cell>
          <cell r="E490" t="str">
            <v>Janice Poon</v>
          </cell>
          <cell r="F490" t="str">
            <v>338-8114</v>
          </cell>
          <cell r="G490" t="str">
            <v>Ameeta Mathur</v>
          </cell>
          <cell r="H490" t="str">
            <v>InActive</v>
          </cell>
          <cell r="I490" t="str">
            <v>PH-SG-400</v>
          </cell>
          <cell r="J490" t="str">
            <v>PH400</v>
          </cell>
          <cell r="K490" t="str">
            <v>PH400-10</v>
          </cell>
        </row>
        <row r="491">
          <cell r="A491" t="str">
            <v>PH4136</v>
          </cell>
          <cell r="B491" t="str">
            <v xml:space="preserve">COMMUNICABLE DISEASES </v>
          </cell>
          <cell r="C491" t="str">
            <v>MOHLTC PANORAMA PROJECT</v>
          </cell>
          <cell r="D491" t="str">
            <v>Payroll and Non-payroll</v>
          </cell>
          <cell r="E491" t="str">
            <v>Janice Poon</v>
          </cell>
          <cell r="F491" t="str">
            <v>338-8114</v>
          </cell>
          <cell r="G491" t="str">
            <v>Faron Kolbe</v>
          </cell>
          <cell r="H491" t="str">
            <v>InActive</v>
          </cell>
          <cell r="I491" t="str">
            <v>PH-PF-400</v>
          </cell>
          <cell r="J491" t="str">
            <v>PH400</v>
          </cell>
          <cell r="K491" t="str">
            <v>PH400-10</v>
          </cell>
        </row>
        <row r="492">
          <cell r="A492" t="str">
            <v>PH4137</v>
          </cell>
          <cell r="B492" t="str">
            <v xml:space="preserve">COMMUNICABLE DISEASES </v>
          </cell>
          <cell r="C492" t="str">
            <v>FLU CENTRE</v>
          </cell>
          <cell r="D492" t="str">
            <v>Payroll and Non-payroll</v>
          </cell>
          <cell r="E492" t="str">
            <v>Janice Poon</v>
          </cell>
          <cell r="F492" t="str">
            <v>338-8114</v>
          </cell>
          <cell r="G492" t="str">
            <v>Catherine Datta (A/R)</v>
          </cell>
          <cell r="H492" t="str">
            <v>InActive</v>
          </cell>
          <cell r="I492" t="str">
            <v>PH-PF-400</v>
          </cell>
          <cell r="J492" t="str">
            <v>PH400</v>
          </cell>
          <cell r="K492" t="str">
            <v>PH400-10</v>
          </cell>
        </row>
        <row r="493">
          <cell r="A493" t="str">
            <v>PH4138</v>
          </cell>
          <cell r="B493" t="str">
            <v xml:space="preserve">COMMUNICABLE DISEASES </v>
          </cell>
          <cell r="C493" t="str">
            <v>NIAGARA H1N1 SYSTEM</v>
          </cell>
          <cell r="D493" t="str">
            <v>Non-payroll Only</v>
          </cell>
          <cell r="E493" t="str">
            <v>Janice Poon</v>
          </cell>
          <cell r="F493" t="str">
            <v>338-8114</v>
          </cell>
          <cell r="G493" t="str">
            <v>Ameeta Mathur, Peter Oliver</v>
          </cell>
          <cell r="H493" t="str">
            <v>InActive</v>
          </cell>
          <cell r="I493" t="str">
            <v>PH-PF-400</v>
          </cell>
          <cell r="J493" t="str">
            <v>PH400</v>
          </cell>
          <cell r="K493" t="str">
            <v>PH400-10</v>
          </cell>
        </row>
        <row r="494">
          <cell r="A494" t="str">
            <v>PH4139</v>
          </cell>
          <cell r="B494" t="str">
            <v xml:space="preserve">COMMUNICABLE DISEASES </v>
          </cell>
          <cell r="C494" t="str">
            <v>HEALTH INFORMATICS</v>
          </cell>
          <cell r="D494" t="str">
            <v>Payroll and Non-payroll</v>
          </cell>
          <cell r="E494" t="str">
            <v>Janice Poon</v>
          </cell>
          <cell r="F494" t="str">
            <v>338-8114</v>
          </cell>
          <cell r="G494" t="str">
            <v>Faron Kolbe</v>
          </cell>
          <cell r="H494" t="str">
            <v>Active</v>
          </cell>
          <cell r="I494" t="str">
            <v>PH-SG-400</v>
          </cell>
          <cell r="J494" t="str">
            <v>PH400</v>
          </cell>
          <cell r="K494" t="str">
            <v>PH400-10</v>
          </cell>
        </row>
        <row r="495">
          <cell r="A495" t="str">
            <v>PH4140</v>
          </cell>
          <cell r="B495" t="str">
            <v xml:space="preserve">COMMUNICABLE DISEASES </v>
          </cell>
          <cell r="C495" t="str">
            <v>NEEDLE EXCHANGE 100% PROVINCIAL</v>
          </cell>
          <cell r="D495" t="str">
            <v>Non-payroll Only</v>
          </cell>
          <cell r="E495" t="str">
            <v>Janice Poon</v>
          </cell>
          <cell r="F495" t="str">
            <v>338-8114</v>
          </cell>
          <cell r="G495" t="str">
            <v>Shaun Hopkins</v>
          </cell>
          <cell r="H495" t="str">
            <v>Active</v>
          </cell>
          <cell r="I495" t="str">
            <v>PH-PF-400</v>
          </cell>
          <cell r="J495" t="str">
            <v>PH400</v>
          </cell>
          <cell r="K495" t="str">
            <v>PH400-10</v>
          </cell>
        </row>
        <row r="496">
          <cell r="A496" t="str">
            <v>PH4141</v>
          </cell>
          <cell r="B496" t="str">
            <v xml:space="preserve">COMMUNICABLE DISEASES </v>
          </cell>
          <cell r="C496" t="str">
            <v>HEPATITIS A - JANUARY 2011</v>
          </cell>
          <cell r="D496" t="str">
            <v>Payroll and Non-payroll</v>
          </cell>
          <cell r="E496" t="str">
            <v>Janice Poon</v>
          </cell>
          <cell r="F496" t="str">
            <v>338-8114</v>
          </cell>
          <cell r="G496" t="str">
            <v>Ameeta Mathur</v>
          </cell>
          <cell r="H496" t="str">
            <v>Active</v>
          </cell>
          <cell r="I496" t="str">
            <v>PH-SG-400</v>
          </cell>
          <cell r="J496" t="str">
            <v>PH400</v>
          </cell>
          <cell r="K496" t="str">
            <v>PH400-10</v>
          </cell>
        </row>
        <row r="497">
          <cell r="A497" t="str">
            <v>PH4142</v>
          </cell>
          <cell r="B497" t="str">
            <v xml:space="preserve">COMMUNICABLE DISEASES </v>
          </cell>
          <cell r="C497" t="str">
            <v>INSPOT EVALUATION AND PROMOTION</v>
          </cell>
          <cell r="D497" t="str">
            <v>Non-payroll Only</v>
          </cell>
          <cell r="E497" t="str">
            <v>Janice Poon</v>
          </cell>
          <cell r="F497" t="str">
            <v>338-8114</v>
          </cell>
          <cell r="G497" t="str">
            <v>Bruce Clarke</v>
          </cell>
          <cell r="H497" t="str">
            <v>Active</v>
          </cell>
          <cell r="I497" t="str">
            <v>PH-OG-400</v>
          </cell>
          <cell r="J497" t="str">
            <v>PH400</v>
          </cell>
          <cell r="K497" t="str">
            <v>PH400-10</v>
          </cell>
        </row>
        <row r="498">
          <cell r="A498" t="str">
            <v>PH4143</v>
          </cell>
          <cell r="B498" t="str">
            <v xml:space="preserve">COMMUNICABLE DISEASES </v>
          </cell>
          <cell r="C498" t="str">
            <v>MINISTRY OF HEALTH STI PROMOTION</v>
          </cell>
          <cell r="D498" t="str">
            <v>Non-payroll Only</v>
          </cell>
          <cell r="E498" t="str">
            <v>Janice Poon</v>
          </cell>
          <cell r="F498" t="str">
            <v>338-8114</v>
          </cell>
          <cell r="G498" t="str">
            <v>Bruce Clarke</v>
          </cell>
          <cell r="H498" t="str">
            <v>Active</v>
          </cell>
          <cell r="I498" t="str">
            <v>PH-PF-400</v>
          </cell>
          <cell r="J498" t="str">
            <v>PH400</v>
          </cell>
          <cell r="K498" t="str">
            <v>PH400-10</v>
          </cell>
        </row>
        <row r="499">
          <cell r="A499" t="str">
            <v>PH4144</v>
          </cell>
          <cell r="B499" t="str">
            <v xml:space="preserve">COMMUNICABLE DISEASES </v>
          </cell>
          <cell r="C499" t="str">
            <v>RESIDENT TRAINING</v>
          </cell>
          <cell r="D499" t="str">
            <v>Non-payroll Only</v>
          </cell>
          <cell r="E499" t="str">
            <v>Janice Poon</v>
          </cell>
          <cell r="F499" t="str">
            <v>338-8114</v>
          </cell>
          <cell r="G499" t="str">
            <v>Dr. Michael Finkelstein</v>
          </cell>
          <cell r="H499" t="str">
            <v>Active</v>
          </cell>
          <cell r="I499" t="str">
            <v>PH-OG-400</v>
          </cell>
          <cell r="J499" t="str">
            <v>PH400</v>
          </cell>
          <cell r="K499" t="str">
            <v>PH400-10</v>
          </cell>
        </row>
        <row r="500">
          <cell r="A500" t="str">
            <v>PH5010</v>
          </cell>
          <cell r="B500" t="str">
            <v xml:space="preserve">HEALTHY ENVIRONMENT </v>
          </cell>
          <cell r="C500" t="str">
            <v>HEALTHY ENVIRONMENTS - HOLDING UNIT</v>
          </cell>
          <cell r="D500" t="str">
            <v>Corporate Account</v>
          </cell>
          <cell r="E500" t="str">
            <v>Rod Sarria</v>
          </cell>
          <cell r="F500" t="str">
            <v>338-0761</v>
          </cell>
          <cell r="G500" t="str">
            <v>Riyaz Kachra</v>
          </cell>
          <cell r="H500" t="str">
            <v>Active</v>
          </cell>
          <cell r="I500" t="str">
            <v>PH-SG-501</v>
          </cell>
          <cell r="J500" t="str">
            <v>PH500</v>
          </cell>
          <cell r="K500" t="str">
            <v>PH500-10</v>
          </cell>
        </row>
        <row r="501">
          <cell r="A501" t="str">
            <v>PH5011</v>
          </cell>
          <cell r="B501" t="str">
            <v xml:space="preserve">HEALTHY ENVIRONMENT </v>
          </cell>
          <cell r="C501" t="str">
            <v>HEALTHY ENVIRONMENT - DIRECTOR'S OFFICE</v>
          </cell>
          <cell r="D501" t="str">
            <v>Payroll and non-payroll</v>
          </cell>
          <cell r="E501" t="str">
            <v>Rod Sarria</v>
          </cell>
          <cell r="F501" t="str">
            <v>338-0761</v>
          </cell>
          <cell r="G501" t="str">
            <v>Ronald de Burger</v>
          </cell>
          <cell r="H501" t="str">
            <v>Active</v>
          </cell>
          <cell r="I501" t="str">
            <v>PH-SG-501</v>
          </cell>
          <cell r="J501" t="str">
            <v>PH500</v>
          </cell>
          <cell r="K501" t="str">
            <v>PH500-10</v>
          </cell>
        </row>
        <row r="502">
          <cell r="A502" t="str">
            <v>PH5021</v>
          </cell>
          <cell r="B502" t="str">
            <v xml:space="preserve">HEALTHY ENVIRONMENT </v>
          </cell>
          <cell r="C502" t="str">
            <v>** INACTIVE ** HLTHY ENVIRONMENT - EAST</v>
          </cell>
          <cell r="D502" t="str">
            <v>Payroll and Non-payroll</v>
          </cell>
          <cell r="E502" t="str">
            <v>Rod Sarria</v>
          </cell>
          <cell r="F502" t="str">
            <v>338-0761</v>
          </cell>
          <cell r="G502" t="str">
            <v>Debra Wharton</v>
          </cell>
          <cell r="H502" t="str">
            <v>InActive</v>
          </cell>
          <cell r="I502" t="str">
            <v>PH-SG-501</v>
          </cell>
          <cell r="J502" t="str">
            <v>PH500</v>
          </cell>
          <cell r="K502">
            <v>0</v>
          </cell>
        </row>
        <row r="503">
          <cell r="A503" t="str">
            <v>PH5022</v>
          </cell>
          <cell r="B503" t="str">
            <v xml:space="preserve">HEALTHY ENVIRONMENT </v>
          </cell>
          <cell r="C503" t="str">
            <v>** INACTIVE ** HLTHY ENVIRONMENT - NORTH</v>
          </cell>
          <cell r="D503" t="str">
            <v>Payroll and Non-payroll</v>
          </cell>
          <cell r="E503" t="str">
            <v>Rod Sarria</v>
          </cell>
          <cell r="F503" t="str">
            <v>338-0761</v>
          </cell>
          <cell r="G503" t="str">
            <v>Debra Wharton</v>
          </cell>
          <cell r="H503" t="str">
            <v>InActive</v>
          </cell>
          <cell r="I503" t="str">
            <v>PH-SG-501</v>
          </cell>
          <cell r="J503" t="str">
            <v>PH500</v>
          </cell>
          <cell r="K503">
            <v>0</v>
          </cell>
        </row>
        <row r="504">
          <cell r="A504" t="str">
            <v>PH5023</v>
          </cell>
          <cell r="B504" t="str">
            <v xml:space="preserve">HEALTHY ENVIRONMENT </v>
          </cell>
          <cell r="C504" t="str">
            <v>** INACTIVE ** HLTHY ENVIRONMENT - SOUTH</v>
          </cell>
          <cell r="D504" t="str">
            <v>Payroll and Non-payroll</v>
          </cell>
          <cell r="E504" t="str">
            <v>Rod Sarria</v>
          </cell>
          <cell r="F504" t="str">
            <v>338-0761</v>
          </cell>
          <cell r="G504" t="str">
            <v>Debra Wharton</v>
          </cell>
          <cell r="H504" t="str">
            <v>InActive</v>
          </cell>
          <cell r="I504" t="str">
            <v>PH-SG-501</v>
          </cell>
          <cell r="J504" t="str">
            <v>PH500</v>
          </cell>
          <cell r="K504">
            <v>0</v>
          </cell>
        </row>
        <row r="505">
          <cell r="A505" t="str">
            <v>PH5024</v>
          </cell>
          <cell r="B505" t="str">
            <v xml:space="preserve">HEALTHY ENVIRONMENT </v>
          </cell>
          <cell r="C505" t="str">
            <v>** INACTIVE ** HLTHY ENVIRONMENT - WEST</v>
          </cell>
          <cell r="D505" t="str">
            <v>Payroll and Non-payroll</v>
          </cell>
          <cell r="E505" t="str">
            <v>Rod Sarria</v>
          </cell>
          <cell r="F505" t="str">
            <v>338-0761</v>
          </cell>
          <cell r="G505" t="str">
            <v>Debra Wharton</v>
          </cell>
          <cell r="H505" t="str">
            <v>InActive</v>
          </cell>
          <cell r="I505" t="str">
            <v>PH-SG-501</v>
          </cell>
          <cell r="J505" t="str">
            <v>PH500</v>
          </cell>
          <cell r="K505">
            <v>0</v>
          </cell>
        </row>
        <row r="506">
          <cell r="A506" t="str">
            <v>PH5025</v>
          </cell>
          <cell r="B506" t="str">
            <v xml:space="preserve">HEALTHY ENVIRONMENT </v>
          </cell>
          <cell r="C506" t="str">
            <v>TOBACCO CONTROL ACT</v>
          </cell>
          <cell r="D506" t="str">
            <v>Payroll and Non-payroll</v>
          </cell>
          <cell r="E506" t="str">
            <v>Rod Sarria</v>
          </cell>
          <cell r="F506" t="str">
            <v>338-0761</v>
          </cell>
          <cell r="G506" t="str">
            <v>Rob Colvin</v>
          </cell>
          <cell r="H506" t="str">
            <v>InActive</v>
          </cell>
          <cell r="I506" t="str">
            <v>PH-SG-501</v>
          </cell>
          <cell r="J506" t="str">
            <v>PH500</v>
          </cell>
          <cell r="K506">
            <v>0</v>
          </cell>
        </row>
        <row r="507">
          <cell r="A507" t="str">
            <v>PH5026</v>
          </cell>
          <cell r="B507" t="str">
            <v xml:space="preserve">HEALTHY ENVIRONMENT </v>
          </cell>
          <cell r="C507" t="str">
            <v>RETIREMENT HOMES - 2000 PROGRAM</v>
          </cell>
          <cell r="D507" t="str">
            <v>Payroll and Non-payroll</v>
          </cell>
          <cell r="E507" t="str">
            <v>Rod Sarria</v>
          </cell>
          <cell r="F507" t="str">
            <v>338-0761</v>
          </cell>
          <cell r="G507" t="str">
            <v>Jim Chan</v>
          </cell>
          <cell r="H507" t="str">
            <v>InActive</v>
          </cell>
          <cell r="I507" t="str">
            <v>PH-SG-501</v>
          </cell>
          <cell r="J507" t="str">
            <v>PH500</v>
          </cell>
          <cell r="K507">
            <v>0</v>
          </cell>
        </row>
        <row r="508">
          <cell r="A508" t="str">
            <v>PH5027</v>
          </cell>
          <cell r="B508" t="str">
            <v xml:space="preserve">HEALTHY ENVIRONMENT </v>
          </cell>
          <cell r="C508" t="str">
            <v>EMERGENCY PREPAREDNESS PROJECT</v>
          </cell>
          <cell r="D508" t="str">
            <v>Payroll and Non-payroll</v>
          </cell>
          <cell r="E508" t="str">
            <v>Rod Sarria</v>
          </cell>
          <cell r="F508" t="str">
            <v>338-0761</v>
          </cell>
          <cell r="G508" t="str">
            <v>Marco Vittiglio</v>
          </cell>
          <cell r="H508" t="str">
            <v>InActive</v>
          </cell>
          <cell r="I508" t="str">
            <v>PH-SG-501</v>
          </cell>
          <cell r="J508" t="str">
            <v>PH500</v>
          </cell>
          <cell r="K508">
            <v>0</v>
          </cell>
        </row>
        <row r="509">
          <cell r="A509" t="str">
            <v>PH5028</v>
          </cell>
          <cell r="B509" t="str">
            <v xml:space="preserve">HEALTHY ENVIRONMENT </v>
          </cell>
          <cell r="C509" t="str">
            <v>ENV. TOBACCO SMOKE (ETS) BY-LAW</v>
          </cell>
          <cell r="D509" t="str">
            <v>Payroll and Non-payroll</v>
          </cell>
          <cell r="E509" t="str">
            <v>Rod Sarria</v>
          </cell>
          <cell r="F509" t="str">
            <v>338-0761</v>
          </cell>
          <cell r="G509" t="str">
            <v>Rob Colvin</v>
          </cell>
          <cell r="H509" t="str">
            <v>InActive</v>
          </cell>
          <cell r="I509" t="str">
            <v>PH-SG-501</v>
          </cell>
          <cell r="J509" t="str">
            <v>PH500</v>
          </cell>
          <cell r="K509" t="str">
            <v>PH500-10</v>
          </cell>
        </row>
        <row r="510">
          <cell r="A510" t="str">
            <v>PH5029</v>
          </cell>
          <cell r="B510" t="str">
            <v xml:space="preserve">HEALTHY ENVIRONMENT </v>
          </cell>
          <cell r="C510" t="str">
            <v>HE: FOOD SAFETY - CITY WIDE</v>
          </cell>
          <cell r="D510" t="str">
            <v>Non-payroll Only</v>
          </cell>
          <cell r="E510" t="str">
            <v>Rod Sarria</v>
          </cell>
          <cell r="F510" t="str">
            <v>338-0761</v>
          </cell>
          <cell r="G510" t="str">
            <v>Wolf Saxler</v>
          </cell>
          <cell r="H510" t="str">
            <v>Active</v>
          </cell>
          <cell r="I510" t="str">
            <v>PH-SG-501</v>
          </cell>
          <cell r="J510" t="str">
            <v>PH500</v>
          </cell>
          <cell r="K510" t="str">
            <v>PH500-10</v>
          </cell>
        </row>
        <row r="511">
          <cell r="A511" t="str">
            <v>PH5030</v>
          </cell>
          <cell r="B511" t="str">
            <v>ANIMAL SERVICES</v>
          </cell>
          <cell r="C511" t="str">
            <v>TAS HEAD OFFICE</v>
          </cell>
          <cell r="D511" t="str">
            <v>Payroll and Non-payroll</v>
          </cell>
          <cell r="E511" t="str">
            <v>Ed Grassetti</v>
          </cell>
          <cell r="F511" t="str">
            <v>338-8109</v>
          </cell>
          <cell r="G511" t="str">
            <v>Eletta Purdy</v>
          </cell>
          <cell r="H511" t="str">
            <v>InActive</v>
          </cell>
          <cell r="I511" t="str">
            <v/>
          </cell>
          <cell r="J511">
            <v>0</v>
          </cell>
          <cell r="K511">
            <v>0</v>
          </cell>
        </row>
        <row r="512">
          <cell r="A512" t="str">
            <v>PH5031</v>
          </cell>
          <cell r="B512" t="str">
            <v>ANIMAL SERVICES</v>
          </cell>
          <cell r="C512" t="str">
            <v>ANIMAL SERVICES - EAST/EAST YORK</v>
          </cell>
          <cell r="D512" t="str">
            <v>Payroll and Non-payroll</v>
          </cell>
          <cell r="E512" t="str">
            <v>Ed Grassetti</v>
          </cell>
          <cell r="F512" t="str">
            <v>338-8109</v>
          </cell>
          <cell r="G512" t="str">
            <v>Eletta Purdy</v>
          </cell>
          <cell r="H512" t="str">
            <v>InActive</v>
          </cell>
          <cell r="I512" t="str">
            <v/>
          </cell>
          <cell r="J512">
            <v>0</v>
          </cell>
          <cell r="K512">
            <v>0</v>
          </cell>
        </row>
        <row r="513">
          <cell r="A513" t="str">
            <v>PH5032</v>
          </cell>
          <cell r="B513" t="str">
            <v>ANIMAL SERVICES</v>
          </cell>
          <cell r="C513" t="str">
            <v>TAS EAST REGION</v>
          </cell>
          <cell r="D513" t="str">
            <v>Payroll and Non-payroll</v>
          </cell>
          <cell r="E513" t="str">
            <v>Ed Grassetti</v>
          </cell>
          <cell r="F513" t="str">
            <v>338-8109</v>
          </cell>
          <cell r="G513" t="str">
            <v>Sue Shearstone</v>
          </cell>
          <cell r="H513" t="str">
            <v>InActive</v>
          </cell>
          <cell r="I513" t="str">
            <v/>
          </cell>
          <cell r="J513">
            <v>0</v>
          </cell>
          <cell r="K513">
            <v>0</v>
          </cell>
        </row>
        <row r="514">
          <cell r="A514" t="str">
            <v>PH5033</v>
          </cell>
          <cell r="B514" t="str">
            <v>ANIMAL SERVICES</v>
          </cell>
          <cell r="C514" t="str">
            <v>TAS NORTH REGION</v>
          </cell>
          <cell r="D514" t="str">
            <v>Payroll and Non-payroll</v>
          </cell>
          <cell r="E514" t="str">
            <v>Ed Grassetti</v>
          </cell>
          <cell r="F514" t="str">
            <v>338-8109</v>
          </cell>
          <cell r="G514" t="str">
            <v>Fiona Venedam</v>
          </cell>
          <cell r="H514" t="str">
            <v>InActive</v>
          </cell>
          <cell r="I514" t="str">
            <v/>
          </cell>
          <cell r="J514">
            <v>0</v>
          </cell>
          <cell r="K514">
            <v>0</v>
          </cell>
        </row>
        <row r="515">
          <cell r="A515" t="str">
            <v>PH5034</v>
          </cell>
          <cell r="B515" t="str">
            <v>ANIMAL SERVICES</v>
          </cell>
          <cell r="C515" t="str">
            <v>TAS SOUTH REGION</v>
          </cell>
          <cell r="D515" t="str">
            <v>Payroll and Non-payroll</v>
          </cell>
          <cell r="E515" t="str">
            <v>Ed Grassetti</v>
          </cell>
          <cell r="F515" t="str">
            <v>338-8109</v>
          </cell>
          <cell r="G515" t="str">
            <v>Mary Lou Leither</v>
          </cell>
          <cell r="H515" t="str">
            <v>InActive</v>
          </cell>
          <cell r="I515" t="str">
            <v/>
          </cell>
          <cell r="J515">
            <v>0</v>
          </cell>
          <cell r="K515">
            <v>0</v>
          </cell>
        </row>
        <row r="516">
          <cell r="A516" t="str">
            <v>PH5035</v>
          </cell>
          <cell r="B516" t="str">
            <v>ANIMAL SERVICES</v>
          </cell>
          <cell r="C516" t="str">
            <v>ANIMAL SERVICES - WEST/YORK</v>
          </cell>
          <cell r="D516" t="str">
            <v>Payroll and Non-payroll</v>
          </cell>
          <cell r="E516" t="str">
            <v>Ed Grassetti</v>
          </cell>
          <cell r="F516" t="str">
            <v>338-8109</v>
          </cell>
          <cell r="G516" t="str">
            <v>Natalie Trisch</v>
          </cell>
          <cell r="H516" t="str">
            <v>InActive</v>
          </cell>
          <cell r="I516" t="str">
            <v/>
          </cell>
          <cell r="J516">
            <v>0</v>
          </cell>
          <cell r="K516">
            <v>0</v>
          </cell>
        </row>
        <row r="517">
          <cell r="A517" t="str">
            <v>PH5036</v>
          </cell>
          <cell r="B517" t="str">
            <v>ANIMAL SERVICES</v>
          </cell>
          <cell r="C517" t="str">
            <v>TAS WEST REGION</v>
          </cell>
          <cell r="D517" t="str">
            <v>Payroll and Non-payroll</v>
          </cell>
          <cell r="E517" t="str">
            <v>Ed Grassetti</v>
          </cell>
          <cell r="F517" t="str">
            <v>338-8109</v>
          </cell>
          <cell r="G517" t="str">
            <v>Wendy Raike</v>
          </cell>
          <cell r="H517" t="str">
            <v>InActive</v>
          </cell>
          <cell r="I517" t="str">
            <v/>
          </cell>
          <cell r="J517">
            <v>0</v>
          </cell>
          <cell r="K517">
            <v>0</v>
          </cell>
        </row>
        <row r="518">
          <cell r="A518" t="str">
            <v>PH5037</v>
          </cell>
          <cell r="B518" t="str">
            <v xml:space="preserve">HEALTHY ENVIRONMENT </v>
          </cell>
          <cell r="C518" t="str">
            <v>TAS RABIES ED &amp; CONTROL</v>
          </cell>
          <cell r="D518" t="str">
            <v>Payroll and Non-payroll</v>
          </cell>
          <cell r="E518" t="str">
            <v>Rod Sarria</v>
          </cell>
          <cell r="F518" t="str">
            <v>338-0761</v>
          </cell>
          <cell r="G518" t="str">
            <v>K. Quinn</v>
          </cell>
          <cell r="H518" t="str">
            <v>Active</v>
          </cell>
          <cell r="I518" t="str">
            <v>PH-SG-501</v>
          </cell>
          <cell r="J518" t="str">
            <v>PH500</v>
          </cell>
          <cell r="K518" t="str">
            <v>PH500-10</v>
          </cell>
        </row>
        <row r="519">
          <cell r="A519" t="str">
            <v>PH5038</v>
          </cell>
          <cell r="B519" t="str">
            <v xml:space="preserve">HEALTHY ENVIRONMENT </v>
          </cell>
          <cell r="C519" t="str">
            <v>HEALTHY ENVIRONMENT - CORPORATE CHARGES</v>
          </cell>
          <cell r="D519" t="str">
            <v>Corporate Account</v>
          </cell>
          <cell r="E519" t="str">
            <v>Rod Sarria</v>
          </cell>
          <cell r="F519" t="str">
            <v>338-0761</v>
          </cell>
          <cell r="G519" t="str">
            <v>Riyaz Kachra</v>
          </cell>
          <cell r="H519" t="str">
            <v>Active</v>
          </cell>
          <cell r="I519" t="str">
            <v>PH-SG-501</v>
          </cell>
          <cell r="J519" t="str">
            <v>PH500</v>
          </cell>
          <cell r="K519" t="str">
            <v>PH500-10</v>
          </cell>
        </row>
        <row r="520">
          <cell r="A520" t="str">
            <v>PH5039</v>
          </cell>
          <cell r="B520" t="str">
            <v>ANIMAL SERVICES</v>
          </cell>
          <cell r="C520" t="str">
            <v>TAS DISPATCH &amp; LICENCING</v>
          </cell>
          <cell r="D520" t="str">
            <v>Payroll and Non-payroll</v>
          </cell>
          <cell r="E520" t="str">
            <v>Ed Grassetti</v>
          </cell>
          <cell r="F520" t="str">
            <v>338-8109</v>
          </cell>
          <cell r="G520" t="str">
            <v>K. Quinn</v>
          </cell>
          <cell r="H520" t="str">
            <v>InActive</v>
          </cell>
          <cell r="I520" t="str">
            <v/>
          </cell>
          <cell r="J520">
            <v>0</v>
          </cell>
          <cell r="K520">
            <v>0</v>
          </cell>
        </row>
        <row r="521">
          <cell r="A521" t="str">
            <v>PH5040</v>
          </cell>
          <cell r="B521" t="str">
            <v>ANIMAL SERVICES</v>
          </cell>
          <cell r="C521" t="str">
            <v>TAS ON-LINE LICENSING</v>
          </cell>
          <cell r="D521" t="str">
            <v>Payroll Only</v>
          </cell>
          <cell r="E521" t="str">
            <v>Ed Grassetti</v>
          </cell>
          <cell r="F521" t="str">
            <v>338-8109</v>
          </cell>
          <cell r="G521" t="str">
            <v>Yvonne De Wit/Peter Oliver</v>
          </cell>
          <cell r="H521" t="str">
            <v>InActive</v>
          </cell>
          <cell r="I521" t="str">
            <v/>
          </cell>
          <cell r="J521">
            <v>0</v>
          </cell>
          <cell r="K521">
            <v>0</v>
          </cell>
        </row>
        <row r="522">
          <cell r="A522" t="str">
            <v>PH5041</v>
          </cell>
          <cell r="B522" t="str">
            <v>ANIMAL SERVICES</v>
          </cell>
          <cell r="C522" t="str">
            <v>TAS LICENSING STRATEGY</v>
          </cell>
          <cell r="D522" t="str">
            <v>Payroll and Non-payroll</v>
          </cell>
          <cell r="E522" t="str">
            <v>Ed Grassetti</v>
          </cell>
          <cell r="F522" t="str">
            <v>338-8109</v>
          </cell>
          <cell r="G522" t="str">
            <v>Marianne Sirro</v>
          </cell>
          <cell r="H522" t="str">
            <v>InActive</v>
          </cell>
          <cell r="I522" t="str">
            <v/>
          </cell>
          <cell r="J522">
            <v>0</v>
          </cell>
          <cell r="K522">
            <v>0</v>
          </cell>
        </row>
        <row r="523">
          <cell r="A523" t="str">
            <v>PH5042</v>
          </cell>
          <cell r="B523" t="str">
            <v>ANIMAL SERVICES</v>
          </cell>
          <cell r="C523" t="str">
            <v>ANIMAL SERVICES - PROGRAM REVIEW</v>
          </cell>
          <cell r="D523" t="str">
            <v>Payroll and Non-payroll</v>
          </cell>
          <cell r="E523" t="str">
            <v>Ed Grassetti</v>
          </cell>
          <cell r="F523" t="str">
            <v>338-8109</v>
          </cell>
          <cell r="G523" t="str">
            <v>Eletta Purdy</v>
          </cell>
          <cell r="H523" t="str">
            <v>InActive</v>
          </cell>
          <cell r="I523" t="str">
            <v/>
          </cell>
          <cell r="J523">
            <v>0</v>
          </cell>
          <cell r="K523">
            <v>0</v>
          </cell>
        </row>
        <row r="524">
          <cell r="A524" t="str">
            <v>PH5043</v>
          </cell>
          <cell r="B524" t="str">
            <v>ANIMAL SERVICES</v>
          </cell>
          <cell r="C524" t="str">
            <v>ANIMAL SERVICES CORPORATE CHARGES</v>
          </cell>
          <cell r="D524" t="str">
            <v>Non-payroll Only</v>
          </cell>
          <cell r="E524" t="str">
            <v>Ed Grassetti</v>
          </cell>
          <cell r="F524" t="str">
            <v>338-8109</v>
          </cell>
          <cell r="G524" t="str">
            <v>Riyaz Kachra</v>
          </cell>
          <cell r="H524" t="str">
            <v>InActive</v>
          </cell>
          <cell r="I524" t="str">
            <v/>
          </cell>
          <cell r="J524">
            <v>0</v>
          </cell>
          <cell r="K524">
            <v>0</v>
          </cell>
        </row>
        <row r="525">
          <cell r="A525" t="str">
            <v>PH5044</v>
          </cell>
          <cell r="B525" t="str">
            <v>ANIMAL SERVICES</v>
          </cell>
          <cell r="C525" t="str">
            <v>TAS PLANNING &amp; EDUCATION</v>
          </cell>
          <cell r="D525" t="str">
            <v>Payroll and Non-payroll</v>
          </cell>
          <cell r="E525" t="str">
            <v>Ed Grassetti</v>
          </cell>
          <cell r="F525" t="str">
            <v>338-8109</v>
          </cell>
          <cell r="G525" t="str">
            <v>Eletta Purdy</v>
          </cell>
          <cell r="H525" t="str">
            <v>InActive</v>
          </cell>
          <cell r="I525" t="str">
            <v/>
          </cell>
          <cell r="J525">
            <v>0</v>
          </cell>
          <cell r="K525">
            <v>0</v>
          </cell>
        </row>
        <row r="526">
          <cell r="A526" t="str">
            <v>PH5045</v>
          </cell>
          <cell r="B526" t="str">
            <v>ANIMAL SERVICES</v>
          </cell>
          <cell r="C526" t="str">
            <v>TAS SPAY/NEUTER CLINIC</v>
          </cell>
          <cell r="D526" t="str">
            <v>Payroll and Non-payroll</v>
          </cell>
          <cell r="E526" t="str">
            <v>Ed Grassetti</v>
          </cell>
          <cell r="F526" t="str">
            <v>338-8109</v>
          </cell>
          <cell r="G526" t="str">
            <v>Natalie Trisch</v>
          </cell>
          <cell r="H526" t="str">
            <v>InActive</v>
          </cell>
          <cell r="I526" t="str">
            <v/>
          </cell>
          <cell r="J526">
            <v>0</v>
          </cell>
          <cell r="K526">
            <v>0</v>
          </cell>
        </row>
        <row r="527">
          <cell r="A527" t="str">
            <v>PH5046</v>
          </cell>
          <cell r="B527" t="str">
            <v>ANIMAL SERVICES</v>
          </cell>
          <cell r="C527" t="str">
            <v>TAS CALL CENTRE</v>
          </cell>
          <cell r="D527" t="str">
            <v>Payroll and Non-payroll</v>
          </cell>
          <cell r="E527" t="str">
            <v>Ed Grassetti</v>
          </cell>
          <cell r="F527" t="str">
            <v>338-8109</v>
          </cell>
          <cell r="G527" t="str">
            <v>K. Quinn</v>
          </cell>
          <cell r="H527" t="str">
            <v>InActive</v>
          </cell>
          <cell r="I527" t="str">
            <v/>
          </cell>
          <cell r="J527">
            <v>0</v>
          </cell>
          <cell r="K527">
            <v>0</v>
          </cell>
        </row>
        <row r="528">
          <cell r="A528" t="str">
            <v>PH5047</v>
          </cell>
          <cell r="B528" t="str">
            <v>ANIMAL SERVICES</v>
          </cell>
          <cell r="C528" t="str">
            <v>GENERAL DONATIONS</v>
          </cell>
          <cell r="D528" t="str">
            <v>Payroll and Non-payroll</v>
          </cell>
          <cell r="E528" t="str">
            <v>Ed Grassetti</v>
          </cell>
          <cell r="F528" t="str">
            <v>338-8109</v>
          </cell>
          <cell r="G528" t="str">
            <v>Eletta Purdy</v>
          </cell>
          <cell r="H528" t="str">
            <v>InActive</v>
          </cell>
          <cell r="I528" t="str">
            <v/>
          </cell>
          <cell r="J528">
            <v>0</v>
          </cell>
          <cell r="K528">
            <v>0</v>
          </cell>
        </row>
        <row r="529">
          <cell r="A529" t="str">
            <v>PH5048</v>
          </cell>
          <cell r="B529" t="str">
            <v>ANIMAL SERVICES</v>
          </cell>
          <cell r="C529" t="str">
            <v>TAS - VECTOR BORNE DISEASE</v>
          </cell>
          <cell r="D529" t="str">
            <v>Payroll and Non-payroll</v>
          </cell>
          <cell r="E529" t="str">
            <v>Ed Grassetti</v>
          </cell>
          <cell r="F529" t="str">
            <v>338-8109</v>
          </cell>
          <cell r="G529" t="str">
            <v>Eletta Purdy</v>
          </cell>
          <cell r="H529" t="str">
            <v>InActive</v>
          </cell>
          <cell r="I529" t="str">
            <v/>
          </cell>
          <cell r="J529">
            <v>0</v>
          </cell>
          <cell r="K529">
            <v>0</v>
          </cell>
        </row>
        <row r="530">
          <cell r="A530" t="str">
            <v>PH5100</v>
          </cell>
          <cell r="B530" t="str">
            <v xml:space="preserve">HEALTHY ENVIRONMENT </v>
          </cell>
          <cell r="C530" t="str">
            <v>HE TOR. HLTHY ENVIRON. INFO SYSTEM (THEIS)</v>
          </cell>
          <cell r="D530" t="str">
            <v>Payroll and Non-payroll</v>
          </cell>
          <cell r="E530" t="str">
            <v>Rod Sarria</v>
          </cell>
          <cell r="F530" t="str">
            <v>338-0761</v>
          </cell>
          <cell r="G530" t="str">
            <v>George Matsumura</v>
          </cell>
          <cell r="H530" t="str">
            <v>InActive</v>
          </cell>
          <cell r="I530" t="str">
            <v>PH-SG-501</v>
          </cell>
          <cell r="J530" t="str">
            <v>PH500</v>
          </cell>
          <cell r="K530">
            <v>0</v>
          </cell>
        </row>
        <row r="531">
          <cell r="A531" t="str">
            <v>PH5101</v>
          </cell>
          <cell r="B531" t="str">
            <v xml:space="preserve">HEALTHY ENVIRONMENT </v>
          </cell>
          <cell r="C531" t="str">
            <v>HE - RETIREMENT HOMES (COST SHARED)</v>
          </cell>
          <cell r="D531" t="str">
            <v>Payroll and Non-payroll</v>
          </cell>
          <cell r="E531" t="str">
            <v>Rod Sarria</v>
          </cell>
          <cell r="F531" t="str">
            <v>338-0761</v>
          </cell>
          <cell r="G531" t="str">
            <v>Jim Chan</v>
          </cell>
          <cell r="H531" t="str">
            <v>InActive</v>
          </cell>
          <cell r="I531" t="str">
            <v>PH-SG-501</v>
          </cell>
          <cell r="J531" t="str">
            <v>PH500</v>
          </cell>
          <cell r="K531">
            <v>0</v>
          </cell>
        </row>
        <row r="532">
          <cell r="A532" t="str">
            <v>PH5102</v>
          </cell>
          <cell r="B532" t="str">
            <v xml:space="preserve">HEALTHY ENVIRONMENT </v>
          </cell>
          <cell r="C532" t="str">
            <v>HE QUALITY ASSURANCE</v>
          </cell>
          <cell r="D532" t="str">
            <v>Payroll and Non-payroll</v>
          </cell>
          <cell r="E532" t="str">
            <v>Rod Sarria</v>
          </cell>
          <cell r="F532" t="str">
            <v>338-0761</v>
          </cell>
          <cell r="G532" t="str">
            <v>Sylvanus Thompson</v>
          </cell>
          <cell r="H532" t="str">
            <v>Active</v>
          </cell>
          <cell r="I532" t="str">
            <v>PH-SG-501</v>
          </cell>
          <cell r="J532" t="str">
            <v>PH500</v>
          </cell>
          <cell r="K532" t="str">
            <v>PH500-10</v>
          </cell>
        </row>
        <row r="533">
          <cell r="A533" t="str">
            <v>PH5103</v>
          </cell>
          <cell r="B533" t="str">
            <v xml:space="preserve">HEALTHY ENVIRONMENT </v>
          </cell>
          <cell r="C533" t="str">
            <v>HE FOOD HANDLER TRAINING</v>
          </cell>
          <cell r="D533" t="str">
            <v>Payroll and Non-payroll</v>
          </cell>
          <cell r="E533" t="str">
            <v>Rod Sarria</v>
          </cell>
          <cell r="F533" t="str">
            <v>338-0761</v>
          </cell>
          <cell r="G533" t="str">
            <v>Rob Colvin</v>
          </cell>
          <cell r="H533" t="str">
            <v>Active</v>
          </cell>
          <cell r="I533" t="str">
            <v>PH-OG-501</v>
          </cell>
          <cell r="J533" t="str">
            <v>PH500</v>
          </cell>
          <cell r="K533" t="str">
            <v>PH500-10</v>
          </cell>
        </row>
        <row r="534">
          <cell r="A534" t="str">
            <v>PH5104</v>
          </cell>
          <cell r="B534" t="str">
            <v xml:space="preserve">HEALTHY ENVIRONMENT </v>
          </cell>
          <cell r="C534" t="str">
            <v>HE FOOD SAFETY - WEST</v>
          </cell>
          <cell r="D534" t="str">
            <v>Payroll Only</v>
          </cell>
          <cell r="E534" t="str">
            <v>Rod Sarria</v>
          </cell>
          <cell r="F534" t="str">
            <v>338-0761</v>
          </cell>
          <cell r="G534" t="str">
            <v>Gerry Lawrence</v>
          </cell>
          <cell r="H534" t="str">
            <v>Active</v>
          </cell>
          <cell r="I534" t="str">
            <v>PH-SG-501</v>
          </cell>
          <cell r="J534" t="str">
            <v>PH500</v>
          </cell>
          <cell r="K534" t="str">
            <v>PH500-10</v>
          </cell>
        </row>
        <row r="535">
          <cell r="A535" t="str">
            <v>PH5105</v>
          </cell>
          <cell r="B535" t="str">
            <v xml:space="preserve">HEALTHY ENVIRONMENT </v>
          </cell>
          <cell r="C535" t="str">
            <v>HE: FOOD SAFETY - EAST</v>
          </cell>
          <cell r="D535" t="str">
            <v>Payroll Only</v>
          </cell>
          <cell r="E535" t="str">
            <v>Rod Sarria</v>
          </cell>
          <cell r="F535" t="str">
            <v>338-0761</v>
          </cell>
          <cell r="G535" t="str">
            <v>Deborah Wharton</v>
          </cell>
          <cell r="H535" t="str">
            <v>Active</v>
          </cell>
          <cell r="I535" t="str">
            <v>PH-SG-501</v>
          </cell>
          <cell r="J535" t="str">
            <v>PH500</v>
          </cell>
          <cell r="K535" t="str">
            <v>PH500-10</v>
          </cell>
        </row>
        <row r="536">
          <cell r="A536" t="str">
            <v>PH5106</v>
          </cell>
          <cell r="B536" t="str">
            <v xml:space="preserve">HEALTHY ENVIRONMENT </v>
          </cell>
          <cell r="C536" t="str">
            <v>HE: FOOD SAFETY - NORTH</v>
          </cell>
          <cell r="D536" t="str">
            <v>Payroll Only</v>
          </cell>
          <cell r="E536" t="str">
            <v>Rod Sarria</v>
          </cell>
          <cell r="F536" t="str">
            <v>338-0761</v>
          </cell>
          <cell r="G536" t="str">
            <v>Wolf Saxler</v>
          </cell>
          <cell r="H536" t="str">
            <v>Active</v>
          </cell>
          <cell r="I536" t="str">
            <v>PH-SG-501</v>
          </cell>
          <cell r="J536" t="str">
            <v>PH500</v>
          </cell>
          <cell r="K536" t="str">
            <v>PH500-10</v>
          </cell>
        </row>
        <row r="537">
          <cell r="A537" t="str">
            <v>PH5107</v>
          </cell>
          <cell r="B537" t="str">
            <v xml:space="preserve">HEALTHY ENVIRONMENT </v>
          </cell>
          <cell r="C537" t="str">
            <v>HE: FOOD SAFETY - SOUTH</v>
          </cell>
          <cell r="D537" t="str">
            <v>Payroll Only</v>
          </cell>
          <cell r="E537" t="str">
            <v>Rod Sarria</v>
          </cell>
          <cell r="F537" t="str">
            <v>338-0761</v>
          </cell>
          <cell r="G537" t="str">
            <v>R Colvin, S Lychowyd, J Chan</v>
          </cell>
          <cell r="H537" t="str">
            <v>Active</v>
          </cell>
          <cell r="I537" t="str">
            <v>PH-SG-501</v>
          </cell>
          <cell r="J537" t="str">
            <v>PH500</v>
          </cell>
          <cell r="K537" t="str">
            <v>PH500-10</v>
          </cell>
        </row>
        <row r="538">
          <cell r="A538" t="str">
            <v>PH5108</v>
          </cell>
          <cell r="B538" t="str">
            <v xml:space="preserve">HEALTHY ENVIRONMENT </v>
          </cell>
          <cell r="C538" t="str">
            <v>HE: HEALTH HAZARD - WEST</v>
          </cell>
          <cell r="D538" t="str">
            <v>Payroll Only</v>
          </cell>
          <cell r="E538" t="str">
            <v>Rod Sarria</v>
          </cell>
          <cell r="F538" t="str">
            <v>338-0761</v>
          </cell>
          <cell r="G538" t="str">
            <v>Marco Vittiglio</v>
          </cell>
          <cell r="H538" t="str">
            <v>Active</v>
          </cell>
          <cell r="I538" t="str">
            <v>PH-SG-501</v>
          </cell>
          <cell r="J538" t="str">
            <v>PH500</v>
          </cell>
          <cell r="K538" t="str">
            <v>PH500-10</v>
          </cell>
        </row>
        <row r="539">
          <cell r="A539" t="str">
            <v>PH5109</v>
          </cell>
          <cell r="B539" t="str">
            <v xml:space="preserve">HEALTHY ENVIRONMENT </v>
          </cell>
          <cell r="C539" t="str">
            <v>HE: HEALTH HAZARD - NORTH</v>
          </cell>
          <cell r="D539" t="str">
            <v>Payroll Only</v>
          </cell>
          <cell r="E539" t="str">
            <v>Rod Sarria</v>
          </cell>
          <cell r="F539" t="str">
            <v>338-0761</v>
          </cell>
          <cell r="G539" t="str">
            <v>Mahesh Patel</v>
          </cell>
          <cell r="H539" t="str">
            <v>Active</v>
          </cell>
          <cell r="I539" t="str">
            <v>PH-SG-501</v>
          </cell>
          <cell r="J539" t="str">
            <v>PH500</v>
          </cell>
          <cell r="K539" t="str">
            <v>PH500-10</v>
          </cell>
        </row>
        <row r="540">
          <cell r="A540" t="str">
            <v>PH5110</v>
          </cell>
          <cell r="B540" t="str">
            <v xml:space="preserve">HEALTHY ENVIRONMENT </v>
          </cell>
          <cell r="C540" t="str">
            <v>HE: HEALTH HAZARD - SOUTH</v>
          </cell>
          <cell r="D540" t="str">
            <v>Payroll Only</v>
          </cell>
          <cell r="E540" t="str">
            <v>Rod Sarria</v>
          </cell>
          <cell r="F540" t="str">
            <v>338-0761</v>
          </cell>
          <cell r="G540" t="str">
            <v>Reg Ayre/Danny Kartzalis/Elaine Pach</v>
          </cell>
          <cell r="H540" t="str">
            <v>Active</v>
          </cell>
          <cell r="I540" t="str">
            <v>PH-SG-501</v>
          </cell>
          <cell r="J540" t="str">
            <v>PH500</v>
          </cell>
          <cell r="K540" t="str">
            <v>PH500-10</v>
          </cell>
        </row>
        <row r="541">
          <cell r="A541" t="str">
            <v>PH5111</v>
          </cell>
          <cell r="B541" t="str">
            <v xml:space="preserve">HEALTHY ENVIRONMENT </v>
          </cell>
          <cell r="C541" t="str">
            <v>HE: HEALTH HAZARD - EAST</v>
          </cell>
          <cell r="D541" t="str">
            <v>Payroll Only</v>
          </cell>
          <cell r="E541" t="str">
            <v>Rod Sarria</v>
          </cell>
          <cell r="F541" t="str">
            <v>338-0761</v>
          </cell>
          <cell r="G541" t="str">
            <v>George Matsumura</v>
          </cell>
          <cell r="H541" t="str">
            <v>Active</v>
          </cell>
          <cell r="I541" t="str">
            <v>PH-SG-501</v>
          </cell>
          <cell r="J541" t="str">
            <v>PH500</v>
          </cell>
          <cell r="K541" t="str">
            <v>PH500-10</v>
          </cell>
        </row>
        <row r="542">
          <cell r="A542" t="str">
            <v>PH5112</v>
          </cell>
          <cell r="B542" t="str">
            <v xml:space="preserve">HEALTHY ENVIRONMENT </v>
          </cell>
          <cell r="C542" t="str">
            <v>HE: HEALTH HAZARD - CITY WIDE</v>
          </cell>
          <cell r="D542" t="str">
            <v>Non-payroll Only</v>
          </cell>
          <cell r="E542" t="str">
            <v>Rod Sarria</v>
          </cell>
          <cell r="F542" t="str">
            <v>338-0761</v>
          </cell>
          <cell r="G542" t="str">
            <v>Reg Ayre</v>
          </cell>
          <cell r="H542" t="str">
            <v>Active</v>
          </cell>
          <cell r="I542" t="str">
            <v>PH-SG-501</v>
          </cell>
          <cell r="J542" t="str">
            <v>PH500</v>
          </cell>
          <cell r="K542" t="str">
            <v>PH500-10</v>
          </cell>
        </row>
        <row r="543">
          <cell r="A543" t="str">
            <v>PH5113</v>
          </cell>
          <cell r="B543" t="str">
            <v xml:space="preserve">HEALTHY ENVIRONMENT </v>
          </cell>
          <cell r="C543" t="str">
            <v>HE: WEST NILE VIRUS - ENVIRONMENT</v>
          </cell>
          <cell r="D543" t="str">
            <v>Payroll and Non-payroll</v>
          </cell>
          <cell r="E543" t="str">
            <v>Rod Sarria</v>
          </cell>
          <cell r="F543" t="str">
            <v>338-0761</v>
          </cell>
          <cell r="G543" t="str">
            <v>D. Kartzalis/M. Pritchard</v>
          </cell>
          <cell r="H543" t="str">
            <v>InActive</v>
          </cell>
          <cell r="I543" t="str">
            <v>PH-SG-503</v>
          </cell>
          <cell r="J543" t="str">
            <v>PH500</v>
          </cell>
          <cell r="K543" t="str">
            <v>PH500-10</v>
          </cell>
        </row>
        <row r="544">
          <cell r="A544" t="str">
            <v>PH5114</v>
          </cell>
          <cell r="B544" t="str">
            <v xml:space="preserve">HEALTHY ENVIRONMENT </v>
          </cell>
          <cell r="C544" t="str">
            <v>WORLD YOUTH DAY</v>
          </cell>
          <cell r="D544" t="str">
            <v>Payroll and Non-payroll</v>
          </cell>
          <cell r="E544" t="str">
            <v>Rod Sarria</v>
          </cell>
          <cell r="F544" t="str">
            <v>338-0761</v>
          </cell>
          <cell r="G544" t="str">
            <v>Suzanne Shaw</v>
          </cell>
          <cell r="H544" t="str">
            <v>InActive</v>
          </cell>
          <cell r="I544" t="str">
            <v>PH-SG-501</v>
          </cell>
          <cell r="J544" t="str">
            <v>PH500</v>
          </cell>
          <cell r="K544">
            <v>0</v>
          </cell>
        </row>
        <row r="545">
          <cell r="A545" t="str">
            <v>PH5115</v>
          </cell>
          <cell r="B545" t="str">
            <v xml:space="preserve">HEALTHY ENVIRONMENT </v>
          </cell>
          <cell r="C545" t="str">
            <v>HE: WEST NILE VIRUS -ENHANCEMENT</v>
          </cell>
          <cell r="D545" t="str">
            <v>Payroll and Non-payroll</v>
          </cell>
          <cell r="E545" t="str">
            <v>Rod Sarria</v>
          </cell>
          <cell r="F545" t="str">
            <v>338-0761</v>
          </cell>
          <cell r="G545" t="str">
            <v>Danny Kartzalis (Acting)</v>
          </cell>
          <cell r="H545" t="str">
            <v>InActive</v>
          </cell>
          <cell r="I545" t="str">
            <v>PH-PF-501</v>
          </cell>
          <cell r="J545" t="str">
            <v>PH500</v>
          </cell>
          <cell r="K545">
            <v>0</v>
          </cell>
        </row>
        <row r="546">
          <cell r="A546" t="str">
            <v>PH5116</v>
          </cell>
          <cell r="B546" t="str">
            <v xml:space="preserve">HEALTHY ENVIRONMENT </v>
          </cell>
          <cell r="C546" t="str">
            <v xml:space="preserve">CDN INSTITUTE OF PUBLIC HEALTH INSPECTORS </v>
          </cell>
          <cell r="D546" t="str">
            <v>Non-payroll Only</v>
          </cell>
          <cell r="E546" t="str">
            <v>Rod Sarria</v>
          </cell>
          <cell r="F546" t="str">
            <v>338-0761</v>
          </cell>
          <cell r="G546" t="str">
            <v>Suzanne Shaw</v>
          </cell>
          <cell r="H546" t="str">
            <v>InActive</v>
          </cell>
          <cell r="I546" t="str">
            <v>PH-OG-501</v>
          </cell>
          <cell r="J546" t="str">
            <v>PH500</v>
          </cell>
          <cell r="K546">
            <v>0</v>
          </cell>
        </row>
        <row r="547">
          <cell r="A547" t="str">
            <v>PH5117</v>
          </cell>
          <cell r="B547" t="str">
            <v xml:space="preserve">HEALTHY ENVIRONMENT </v>
          </cell>
          <cell r="C547" t="str">
            <v>PESTICIDE ENFORCEMENT</v>
          </cell>
          <cell r="D547" t="str">
            <v>Payroll and Non-payroll</v>
          </cell>
          <cell r="E547" t="str">
            <v>Rod Sarria</v>
          </cell>
          <cell r="F547" t="str">
            <v>338-0761</v>
          </cell>
          <cell r="G547" t="str">
            <v>Reg Ayre</v>
          </cell>
          <cell r="H547" t="str">
            <v>Active</v>
          </cell>
          <cell r="I547" t="str">
            <v>PH-SG-501</v>
          </cell>
          <cell r="J547" t="str">
            <v>PH500</v>
          </cell>
          <cell r="K547" t="str">
            <v>PH500-10</v>
          </cell>
        </row>
        <row r="548">
          <cell r="A548" t="str">
            <v>PH5118</v>
          </cell>
          <cell r="B548" t="str">
            <v xml:space="preserve">HEALTHY ENVIRONMENT </v>
          </cell>
          <cell r="C548" t="str">
            <v>NO SMOKING BY-LAW (100%)</v>
          </cell>
          <cell r="D548" t="str">
            <v>Payroll and Non-payroll</v>
          </cell>
          <cell r="E548" t="str">
            <v>Rod Sarria</v>
          </cell>
          <cell r="F548" t="str">
            <v>338-0761</v>
          </cell>
          <cell r="G548" t="str">
            <v>Rob Colvin</v>
          </cell>
          <cell r="H548" t="str">
            <v>Active</v>
          </cell>
          <cell r="I548" t="str">
            <v>PH-PF-501</v>
          </cell>
          <cell r="J548" t="str">
            <v>PH500</v>
          </cell>
          <cell r="K548" t="str">
            <v>PH500-10</v>
          </cell>
        </row>
        <row r="549">
          <cell r="A549" t="str">
            <v>PH5119</v>
          </cell>
          <cell r="B549" t="str">
            <v xml:space="preserve">HEALTHY ENVIRONMENT </v>
          </cell>
          <cell r="C549" t="str">
            <v>TOBACCO ENFORCEMENT INFORMATION</v>
          </cell>
          <cell r="D549" t="str">
            <v>Payroll and Non-payroll</v>
          </cell>
          <cell r="E549" t="str">
            <v>Rod Sarria</v>
          </cell>
          <cell r="F549" t="str">
            <v>338-0761</v>
          </cell>
          <cell r="G549" t="str">
            <v>Jim Chan</v>
          </cell>
          <cell r="H549" t="str">
            <v>Active</v>
          </cell>
          <cell r="I549" t="str">
            <v>PH-PF-501</v>
          </cell>
          <cell r="J549" t="str">
            <v>PH500</v>
          </cell>
          <cell r="K549" t="str">
            <v>PH500-10</v>
          </cell>
        </row>
        <row r="550">
          <cell r="A550" t="str">
            <v>PH5120</v>
          </cell>
          <cell r="B550" t="str">
            <v xml:space="preserve">HEALTHY ENVIRONMENT </v>
          </cell>
          <cell r="C550" t="str">
            <v>SFO INSPECTION DATA ENTRY</v>
          </cell>
          <cell r="D550" t="str">
            <v>Payroll and Non-payroll</v>
          </cell>
          <cell r="E550" t="str">
            <v>Rod Sarria</v>
          </cell>
          <cell r="F550" t="str">
            <v>338-0761</v>
          </cell>
          <cell r="G550" t="str">
            <v>Rob Colvin</v>
          </cell>
          <cell r="H550" t="str">
            <v>InActive</v>
          </cell>
          <cell r="I550" t="str">
            <v>PH-PF-501</v>
          </cell>
          <cell r="J550" t="str">
            <v>PH500</v>
          </cell>
          <cell r="K550">
            <v>0</v>
          </cell>
        </row>
        <row r="551">
          <cell r="A551" t="str">
            <v>PH5121</v>
          </cell>
          <cell r="B551" t="str">
            <v xml:space="preserve">HEALTHY ENVIRONMENT </v>
          </cell>
          <cell r="C551" t="str">
            <v>HOT WEATHER RESPONSE PROGRAM</v>
          </cell>
          <cell r="D551" t="str">
            <v>Payroll and Non-payroll</v>
          </cell>
          <cell r="E551" t="str">
            <v>Rod Sarria</v>
          </cell>
          <cell r="F551" t="str">
            <v>338-0761</v>
          </cell>
          <cell r="G551" t="str">
            <v>Elaine Pacheco</v>
          </cell>
          <cell r="H551" t="str">
            <v>Active</v>
          </cell>
          <cell r="I551" t="str">
            <v>PH-SG-501</v>
          </cell>
          <cell r="J551" t="str">
            <v>PH500</v>
          </cell>
          <cell r="K551" t="str">
            <v>PH500-10</v>
          </cell>
        </row>
        <row r="552">
          <cell r="A552" t="str">
            <v>PH5122</v>
          </cell>
          <cell r="B552" t="str">
            <v xml:space="preserve">HEALTHY ENVIRONMENT </v>
          </cell>
          <cell r="C552" t="str">
            <v>VECTOR BORNE DISEASES PROGRAM</v>
          </cell>
          <cell r="D552" t="str">
            <v>Payroll and Non-payroll</v>
          </cell>
          <cell r="E552" t="str">
            <v>Rod Sarria</v>
          </cell>
          <cell r="F552" t="str">
            <v>338-0761</v>
          </cell>
          <cell r="G552" t="str">
            <v>Danny Kartzalis</v>
          </cell>
          <cell r="H552" t="str">
            <v>Active</v>
          </cell>
          <cell r="I552" t="str">
            <v>PH-SG-503</v>
          </cell>
          <cell r="J552" t="str">
            <v>PH500</v>
          </cell>
          <cell r="K552" t="str">
            <v>PH500-10</v>
          </cell>
        </row>
        <row r="553">
          <cell r="A553" t="str">
            <v>PH5123</v>
          </cell>
          <cell r="B553" t="str">
            <v xml:space="preserve">HEALTHY ENVIRONMENT </v>
          </cell>
          <cell r="C553" t="str">
            <v>SINGLE INCIDENT EMERGENCY</v>
          </cell>
          <cell r="D553" t="str">
            <v>Payroll and Non-payroll</v>
          </cell>
          <cell r="E553" t="str">
            <v>Rod Sarria</v>
          </cell>
          <cell r="F553" t="str">
            <v>338-0761</v>
          </cell>
          <cell r="G553" t="str">
            <v>Reg Ayre</v>
          </cell>
          <cell r="H553" t="str">
            <v>Active</v>
          </cell>
          <cell r="I553" t="str">
            <v>PH-SG-501</v>
          </cell>
          <cell r="J553" t="str">
            <v>PH500</v>
          </cell>
          <cell r="K553" t="str">
            <v>PH500-10</v>
          </cell>
        </row>
        <row r="554">
          <cell r="A554" t="str">
            <v>PH5124</v>
          </cell>
          <cell r="B554" t="str">
            <v xml:space="preserve">HEALTHY ENVIRONMENT </v>
          </cell>
          <cell r="C554" t="str">
            <v>MULTIPLE INCIDENT EMERGENCY</v>
          </cell>
          <cell r="D554" t="str">
            <v>Payroll Only</v>
          </cell>
          <cell r="E554" t="str">
            <v>Rod Sarria</v>
          </cell>
          <cell r="F554" t="str">
            <v>338-0761</v>
          </cell>
          <cell r="G554" t="str">
            <v>Reg Ayre</v>
          </cell>
          <cell r="H554" t="str">
            <v>Active</v>
          </cell>
          <cell r="I554" t="str">
            <v>PH-SG-501</v>
          </cell>
          <cell r="J554" t="str">
            <v>PH500</v>
          </cell>
          <cell r="K554" t="str">
            <v>PH500-10</v>
          </cell>
        </row>
        <row r="555">
          <cell r="A555" t="str">
            <v>PH5125</v>
          </cell>
          <cell r="B555" t="str">
            <v xml:space="preserve">HEALTHY ENVIRONMENT </v>
          </cell>
          <cell r="C555" t="str">
            <v>HE REPORTING</v>
          </cell>
          <cell r="D555" t="str">
            <v>Payroll Only</v>
          </cell>
          <cell r="E555" t="str">
            <v>Rod Sarria</v>
          </cell>
          <cell r="F555" t="str">
            <v>338-0761</v>
          </cell>
          <cell r="G555" t="str">
            <v>Peter Oliver/Ness Lee</v>
          </cell>
          <cell r="H555" t="str">
            <v>Active</v>
          </cell>
          <cell r="I555" t="str">
            <v>PH-OG-501</v>
          </cell>
          <cell r="J555" t="str">
            <v>PH500</v>
          </cell>
          <cell r="K555" t="str">
            <v>PH500-10</v>
          </cell>
        </row>
        <row r="556">
          <cell r="A556" t="str">
            <v>PH5126</v>
          </cell>
          <cell r="B556" t="str">
            <v xml:space="preserve">HEALTHY ENVIRONMENT </v>
          </cell>
          <cell r="C556" t="str">
            <v>HE INSPECTION SYSTEM</v>
          </cell>
          <cell r="D556" t="str">
            <v>Payroll Only</v>
          </cell>
          <cell r="E556" t="str">
            <v>Rod Sarria</v>
          </cell>
          <cell r="F556" t="str">
            <v>338-0761</v>
          </cell>
          <cell r="G556" t="str">
            <v>Peter Oliver/Mary Field</v>
          </cell>
          <cell r="H556" t="str">
            <v>Active</v>
          </cell>
          <cell r="I556" t="str">
            <v>PH-OG-501</v>
          </cell>
          <cell r="J556" t="str">
            <v>PH500</v>
          </cell>
          <cell r="K556" t="str">
            <v>PH500-10</v>
          </cell>
        </row>
        <row r="557">
          <cell r="A557" t="str">
            <v>PH5127</v>
          </cell>
          <cell r="B557" t="str">
            <v xml:space="preserve">HEALTHY ENVIRONMENT </v>
          </cell>
          <cell r="C557" t="str">
            <v>HEALTH E-SERVICES</v>
          </cell>
          <cell r="D557" t="str">
            <v>Payroll Only</v>
          </cell>
          <cell r="E557" t="str">
            <v>Rod Sarria</v>
          </cell>
          <cell r="F557" t="str">
            <v>338-0761</v>
          </cell>
          <cell r="G557" t="str">
            <v>Peter Oliver/George Pelekis</v>
          </cell>
          <cell r="H557" t="str">
            <v>Active</v>
          </cell>
          <cell r="I557" t="str">
            <v>PH-OG-501</v>
          </cell>
          <cell r="J557" t="str">
            <v>PH500</v>
          </cell>
          <cell r="K557" t="str">
            <v>PH500-10</v>
          </cell>
        </row>
        <row r="558">
          <cell r="A558" t="str">
            <v>PH5128</v>
          </cell>
          <cell r="B558" t="str">
            <v xml:space="preserve">HEALTHY ENVIRONMENT </v>
          </cell>
          <cell r="C558" t="str">
            <v>STREET FOOD PILOT</v>
          </cell>
          <cell r="D558" t="str">
            <v>Payroll and Non-payroll</v>
          </cell>
          <cell r="E558" t="str">
            <v>Rod Sarria</v>
          </cell>
          <cell r="F558" t="str">
            <v>338-0761</v>
          </cell>
          <cell r="G558" t="str">
            <v>Yvonne de Wit</v>
          </cell>
          <cell r="H558" t="str">
            <v>Active</v>
          </cell>
          <cell r="I558" t="str">
            <v>PH-OG-501</v>
          </cell>
          <cell r="J558" t="str">
            <v>PH500</v>
          </cell>
          <cell r="K558" t="str">
            <v>PH500-10</v>
          </cell>
        </row>
        <row r="559">
          <cell r="A559" t="str">
            <v>PH5129</v>
          </cell>
          <cell r="B559" t="str">
            <v xml:space="preserve">HEALTHY ENVIRONMENT </v>
          </cell>
          <cell r="C559" t="str">
            <v>BED BUGS PROJECT</v>
          </cell>
          <cell r="D559" t="str">
            <v>Non-payroll Only</v>
          </cell>
          <cell r="E559" t="str">
            <v>Rod Sarria</v>
          </cell>
          <cell r="F559" t="str">
            <v>338-0761</v>
          </cell>
          <cell r="G559" t="str">
            <v>Reg Ayre</v>
          </cell>
          <cell r="H559" t="str">
            <v>Active</v>
          </cell>
          <cell r="I559" t="str">
            <v>PH-CF-501</v>
          </cell>
          <cell r="J559" t="str">
            <v>PH500</v>
          </cell>
          <cell r="K559" t="str">
            <v>PH500-10</v>
          </cell>
        </row>
        <row r="560">
          <cell r="A560" t="str">
            <v>PH5130</v>
          </cell>
          <cell r="B560" t="str">
            <v xml:space="preserve">HEALTHY ENVIRONMENT </v>
          </cell>
          <cell r="C560" t="str">
            <v>G20 JUNE 2010</v>
          </cell>
          <cell r="D560" t="str">
            <v>Payroll and Non-payroll</v>
          </cell>
          <cell r="E560" t="str">
            <v>Rod Sarria</v>
          </cell>
          <cell r="F560" t="str">
            <v>338-0761</v>
          </cell>
          <cell r="G560" t="str">
            <v>Suzanne Lychowyd</v>
          </cell>
          <cell r="H560" t="str">
            <v>Active</v>
          </cell>
          <cell r="I560" t="str">
            <v>PH-OG-501</v>
          </cell>
          <cell r="J560" t="str">
            <v>PH500</v>
          </cell>
          <cell r="K560" t="str">
            <v>PH500-10</v>
          </cell>
        </row>
        <row r="561">
          <cell r="A561" t="str">
            <v>PH5131</v>
          </cell>
          <cell r="B561" t="str">
            <v xml:space="preserve">HEALTHY ENVIRONMENT </v>
          </cell>
          <cell r="C561" t="str">
            <v>SAFE WATER PROGRAM ONE TIME FUNDING</v>
          </cell>
          <cell r="D561" t="str">
            <v>Payroll and Non-payroll</v>
          </cell>
          <cell r="E561" t="str">
            <v>Rod Sarria</v>
          </cell>
          <cell r="F561" t="str">
            <v>338-0761</v>
          </cell>
          <cell r="G561">
            <v>0</v>
          </cell>
          <cell r="H561" t="str">
            <v>Active</v>
          </cell>
          <cell r="I561" t="str">
            <v>PH-PF-501</v>
          </cell>
          <cell r="J561" t="str">
            <v>PH500</v>
          </cell>
          <cell r="K561" t="str">
            <v>PH500-10</v>
          </cell>
        </row>
        <row r="562">
          <cell r="A562" t="str">
            <v>PH5132</v>
          </cell>
          <cell r="B562" t="str">
            <v xml:space="preserve">HEALTHY ENVIRONMENT </v>
          </cell>
          <cell r="C562" t="str">
            <v>HAIN'S FUNDING</v>
          </cell>
          <cell r="D562" t="str">
            <v>Payroll and Non-payroll</v>
          </cell>
          <cell r="E562" t="str">
            <v>Rod Sarria</v>
          </cell>
          <cell r="F562" t="str">
            <v>338-0761</v>
          </cell>
          <cell r="G562" t="str">
            <v>Wolf Saxler</v>
          </cell>
          <cell r="H562" t="str">
            <v>Active</v>
          </cell>
          <cell r="I562" t="str">
            <v>PH-PF-501</v>
          </cell>
          <cell r="J562" t="str">
            <v>PH500</v>
          </cell>
          <cell r="K562" t="str">
            <v>PH500-10</v>
          </cell>
        </row>
        <row r="563">
          <cell r="A563" t="str">
            <v>PH5133</v>
          </cell>
          <cell r="B563" t="str">
            <v xml:space="preserve">HEALTHY ENVIRONMENT </v>
          </cell>
          <cell r="C563" t="str">
            <v>BED BUGS (COST SHARED)</v>
          </cell>
          <cell r="D563" t="str">
            <v>Payroll and Non-payroll</v>
          </cell>
          <cell r="E563" t="str">
            <v>Rod Sarria</v>
          </cell>
          <cell r="F563" t="str">
            <v>338-0761</v>
          </cell>
          <cell r="G563" t="str">
            <v>Reg Ayre</v>
          </cell>
          <cell r="H563" t="str">
            <v>Active</v>
          </cell>
          <cell r="I563" t="str">
            <v>PH-SG-501</v>
          </cell>
          <cell r="J563" t="str">
            <v>PH500</v>
          </cell>
          <cell r="K563" t="str">
            <v>PH500-10</v>
          </cell>
        </row>
        <row r="564">
          <cell r="A564" t="str">
            <v>PH5134</v>
          </cell>
          <cell r="B564" t="str">
            <v xml:space="preserve">HEALTHY ENVIRONMENT </v>
          </cell>
          <cell r="C564" t="str">
            <v>Bed Bugs 100% Provincially funded</v>
          </cell>
          <cell r="D564" t="str">
            <v>Payroll and Non-payroll</v>
          </cell>
          <cell r="E564" t="str">
            <v>Rod Sarria</v>
          </cell>
          <cell r="F564" t="str">
            <v>338-0761</v>
          </cell>
          <cell r="G564" t="str">
            <v>Reg Ayre</v>
          </cell>
          <cell r="H564" t="str">
            <v>Active</v>
          </cell>
          <cell r="I564" t="str">
            <v>PH-PF-501</v>
          </cell>
          <cell r="J564" t="str">
            <v>PH500</v>
          </cell>
          <cell r="K564" t="str">
            <v>PH500-10</v>
          </cell>
        </row>
        <row r="565">
          <cell r="A565" t="str">
            <v>PH5135</v>
          </cell>
          <cell r="B565" t="str">
            <v xml:space="preserve">HEALTHY ENVIRONMENT </v>
          </cell>
          <cell r="C565" t="str">
            <v>LEGAL &amp; ENFORCEMENT</v>
          </cell>
          <cell r="E565" t="str">
            <v>Rod Sarria</v>
          </cell>
          <cell r="F565" t="str">
            <v>338-0761</v>
          </cell>
          <cell r="H565" t="str">
            <v>NEW</v>
          </cell>
          <cell r="I565" t="str">
            <v>PH-SG-501</v>
          </cell>
          <cell r="J565" t="str">
            <v>PH500</v>
          </cell>
          <cell r="K565" t="str">
            <v>PH500-10</v>
          </cell>
        </row>
        <row r="566">
          <cell r="A566" t="str">
            <v/>
          </cell>
          <cell r="B566" t="str">
            <v/>
          </cell>
        </row>
        <row r="567">
          <cell r="A567" t="str">
            <v/>
          </cell>
          <cell r="B567" t="str">
            <v/>
          </cell>
        </row>
        <row r="568">
          <cell r="A568" t="str">
            <v/>
          </cell>
          <cell r="B568" t="str">
            <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
      <sheetName val="Overview"/>
      <sheetName val="Variance Commentary"/>
      <sheetName val="Consulting Contracts"/>
      <sheetName val="Accrual Worksheet"/>
      <sheetName val="Non-Union Budget Adj"/>
      <sheetName val="Source"/>
      <sheetName val="Misc"/>
      <sheetName val="SAP"/>
      <sheetName val="Table"/>
      <sheetName val="Payroll"/>
      <sheetName val="Summary by Service"/>
    </sheetNames>
    <sheetDataSet>
      <sheetData sheetId="0" refreshError="1"/>
      <sheetData sheetId="1" refreshError="1"/>
      <sheetData sheetId="2" refreshError="1"/>
      <sheetData sheetId="3" refreshError="1"/>
      <sheetData sheetId="4"/>
      <sheetData sheetId="5" refreshError="1"/>
      <sheetData sheetId="6" refreshError="1"/>
      <sheetData sheetId="7">
        <row r="3">
          <cell r="C3">
            <v>41455</v>
          </cell>
        </row>
      </sheetData>
      <sheetData sheetId="8" refreshError="1"/>
      <sheetData sheetId="9">
        <row r="2">
          <cell r="H2">
            <v>1</v>
          </cell>
          <cell r="I2" t="str">
            <v>ONE</v>
          </cell>
        </row>
        <row r="3">
          <cell r="H3">
            <v>2</v>
          </cell>
          <cell r="I3" t="str">
            <v>TWO</v>
          </cell>
        </row>
        <row r="4">
          <cell r="H4">
            <v>3</v>
          </cell>
          <cell r="I4" t="str">
            <v>THREE</v>
          </cell>
        </row>
        <row r="5">
          <cell r="H5">
            <v>4</v>
          </cell>
          <cell r="I5" t="str">
            <v>FOUR</v>
          </cell>
        </row>
        <row r="6">
          <cell r="H6">
            <v>5</v>
          </cell>
          <cell r="I6" t="str">
            <v>FIVE</v>
          </cell>
        </row>
        <row r="7">
          <cell r="H7">
            <v>6</v>
          </cell>
          <cell r="I7" t="str">
            <v>SIX</v>
          </cell>
        </row>
        <row r="8">
          <cell r="H8">
            <v>7</v>
          </cell>
          <cell r="I8" t="str">
            <v>SEVEN</v>
          </cell>
        </row>
        <row r="9">
          <cell r="H9">
            <v>8</v>
          </cell>
          <cell r="I9" t="str">
            <v>EIGHT</v>
          </cell>
        </row>
        <row r="10">
          <cell r="H10">
            <v>9</v>
          </cell>
          <cell r="I10" t="str">
            <v>NINE</v>
          </cell>
        </row>
        <row r="11">
          <cell r="H11">
            <v>10</v>
          </cell>
          <cell r="I11" t="str">
            <v>TEN</v>
          </cell>
        </row>
        <row r="12">
          <cell r="H12">
            <v>11</v>
          </cell>
          <cell r="I12" t="str">
            <v>ELEVEN</v>
          </cell>
        </row>
        <row r="13">
          <cell r="H13">
            <v>12</v>
          </cell>
          <cell r="I13" t="str">
            <v>TWELVE</v>
          </cell>
        </row>
      </sheetData>
      <sheetData sheetId="10" refreshError="1"/>
      <sheetData sheetId="1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elines"/>
      <sheetName val="Definitions"/>
      <sheetName val="Example # 1"/>
      <sheetName val="Example # 2"/>
      <sheetName val="Child Care Services"/>
      <sheetName val="Child Care Sys Mgmt"/>
      <sheetName val="Measure Listing"/>
      <sheetName val="Key Figures "/>
      <sheetName val="Code"/>
    </sheetNames>
    <sheetDataSet>
      <sheetData sheetId="0"/>
      <sheetData sheetId="1"/>
      <sheetData sheetId="2"/>
      <sheetData sheetId="3"/>
      <sheetData sheetId="4"/>
      <sheetData sheetId="5"/>
      <sheetData sheetId="6"/>
      <sheetData sheetId="7"/>
      <sheetData sheetId="8">
        <row r="3">
          <cell r="V3" t="str">
            <v>Automatic</v>
          </cell>
        </row>
        <row r="4">
          <cell r="V4" t="str">
            <v>Manual</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0"/>
      <sheetName val="2020"/>
      <sheetName val="2080"/>
      <sheetName val="2600"/>
      <sheetName val="2650"/>
      <sheetName val="3020"/>
      <sheetName val="3030"/>
      <sheetName val="3032"/>
      <sheetName val="3080"/>
      <sheetName val="3410"/>
      <sheetName val="3420"/>
      <sheetName val="4199"/>
      <sheetName val="4414"/>
      <sheetName val="4416"/>
      <sheetName val="4310"/>
      <sheetName val="4472"/>
      <sheetName val="4474"/>
      <sheetName val="4760"/>
      <sheetName val="4808"/>
      <sheetName val="4811"/>
      <sheetName val="4813"/>
      <sheetName val="4814"/>
      <sheetName val="4818"/>
      <sheetName val="4820"/>
      <sheetName val="6030"/>
      <sheetName val="7130"/>
      <sheetName val="PH1031"/>
      <sheetName val="PH1041"/>
      <sheetName val="PH1061"/>
      <sheetName val="PH1062"/>
      <sheetName val="PH1064"/>
      <sheetName val="PH1067"/>
      <sheetName val="PH1071"/>
      <sheetName val="PH1083"/>
      <sheetName val="PH1084"/>
      <sheetName val="PH1087"/>
      <sheetName val="PH2011"/>
      <sheetName val="PH2031"/>
      <sheetName val="PH2071"/>
      <sheetName val="PH2081"/>
      <sheetName val="PH2087"/>
      <sheetName val="PH2095"/>
      <sheetName val="PH2096"/>
      <sheetName val="PH2097"/>
      <sheetName val="PH2105"/>
      <sheetName val="PH3011"/>
      <sheetName val="PH3018"/>
      <sheetName val="PH3038"/>
      <sheetName val="PH3039"/>
      <sheetName val="PH3040"/>
      <sheetName val="PH3071"/>
      <sheetName val="PH3093"/>
      <sheetName val="PH3500"/>
      <sheetName val="PH3510"/>
      <sheetName val="PH3520"/>
      <sheetName val="PH3521"/>
      <sheetName val="PH3541"/>
      <sheetName val="PH3601"/>
      <sheetName val="PH3614"/>
      <sheetName val="PH3615"/>
      <sheetName val="PH3617"/>
      <sheetName val="PH3618"/>
      <sheetName val="PH3640"/>
      <sheetName val="PH3641"/>
      <sheetName val="PH3647"/>
      <sheetName val="PH3704"/>
      <sheetName val="PH3715"/>
      <sheetName val="PH3722"/>
      <sheetName val="PH3723"/>
      <sheetName val="PH3724"/>
      <sheetName val="PH4011"/>
      <sheetName val="PH4021"/>
      <sheetName val="PH4031"/>
      <sheetName val="PH4042"/>
      <sheetName val="PH4061"/>
      <sheetName val="PH4066"/>
      <sheetName val="PH4071"/>
      <sheetName val="PH4081"/>
      <sheetName val="PH4110"/>
      <sheetName val="PH4126"/>
      <sheetName val="PH4135"/>
      <sheetName val="PH5029"/>
      <sheetName val="PH5030"/>
      <sheetName val="PH5039"/>
      <sheetName val="PH5041"/>
      <sheetName val="PH5103"/>
      <sheetName val="PH5112"/>
      <sheetName val="CPH001-05"/>
      <sheetName val="CPH001-06"/>
      <sheetName val="CPH001-07"/>
      <sheetName val="CPH001-08"/>
      <sheetName val="CPH001-09"/>
      <sheetName val="CPH001-10"/>
      <sheetName val="CPH001-11"/>
      <sheetName val="CPH001-12"/>
      <sheetName val="Template"/>
      <sheetName val="Template 2"/>
      <sheetName val="CC by CC"/>
      <sheetName val="C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ow r="1">
          <cell r="A1" t="str">
            <v>PH3601</v>
          </cell>
        </row>
      </sheetData>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ow r="4">
          <cell r="K4" t="str">
            <v>Requested by David Jacobs/Mary Field. See CC:PH3011. cancelled by Mary Field and Peter Oliver</v>
          </cell>
        </row>
      </sheetData>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MT"/>
      <sheetName val="Funding Group"/>
      <sheetName val="Directorate"/>
      <sheetName val="Portfolio"/>
      <sheetName val="Template"/>
      <sheetName val="Pivot"/>
      <sheetName val="Data"/>
      <sheetName val="Table"/>
      <sheetName val="Content"/>
      <sheetName val="SMT (2)"/>
      <sheetName val="Directorate (%)"/>
      <sheetName val="CS VR"/>
      <sheetName val="Summary By Program"/>
      <sheetName val="Summary (Directorate)"/>
      <sheetName val="Summary (CS Only)"/>
      <sheetName val="Directorate (%) (2)"/>
      <sheetName val="Sheet1"/>
      <sheetName val="Over 50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2">
          <cell r="D2" t="str">
            <v>PH100-10</v>
          </cell>
          <cell r="E2" t="str">
            <v>OFFICE OF THE MOH</v>
          </cell>
        </row>
        <row r="3">
          <cell r="D3" t="str">
            <v>PH200-10</v>
          </cell>
          <cell r="E3" t="str">
            <v>HEALTHY PUBLIC POLICY</v>
          </cell>
        </row>
        <row r="4">
          <cell r="D4" t="str">
            <v>PH300</v>
          </cell>
          <cell r="E4" t="str">
            <v>HEALTHY FAMILIES</v>
          </cell>
        </row>
        <row r="5">
          <cell r="D5" t="str">
            <v>PH300-10</v>
          </cell>
          <cell r="E5" t="str">
            <v>HEALTHY FAMILY DIRECTOR</v>
          </cell>
        </row>
        <row r="6">
          <cell r="D6" t="str">
            <v>PH300-20</v>
          </cell>
          <cell r="E6" t="str">
            <v>MATERNAL INFANT HEALTH</v>
          </cell>
        </row>
        <row r="7">
          <cell r="D7" t="str">
            <v>PH300-30</v>
          </cell>
          <cell r="E7" t="str">
            <v>EARLY YEARS STREAM</v>
          </cell>
        </row>
        <row r="8">
          <cell r="D8" t="str">
            <v>PH300-40</v>
          </cell>
          <cell r="E8" t="str">
            <v>HBHC STREAM</v>
          </cell>
        </row>
        <row r="9">
          <cell r="D9" t="str">
            <v>PH300-50</v>
          </cell>
          <cell r="E9" t="str">
            <v>INACTIVE</v>
          </cell>
        </row>
        <row r="10">
          <cell r="D10" t="str">
            <v>PH400-10</v>
          </cell>
          <cell r="E10" t="str">
            <v>COMMUNICABLE DISEASE</v>
          </cell>
        </row>
        <row r="11">
          <cell r="D11" t="str">
            <v>PH500-10</v>
          </cell>
          <cell r="E11" t="str">
            <v>HEALTHY ENVIRONMENTS</v>
          </cell>
        </row>
        <row r="12">
          <cell r="D12" t="str">
            <v>PH610-10</v>
          </cell>
          <cell r="E12" t="str">
            <v>CHRONIC DISEASE &amp; INJURY PREVENTION</v>
          </cell>
        </row>
        <row r="13">
          <cell r="D13" t="str">
            <v>PH620-10</v>
          </cell>
          <cell r="E13" t="str">
            <v>HEALTHY COMMUNITIES</v>
          </cell>
        </row>
        <row r="14">
          <cell r="D14" t="str">
            <v>PH700-10</v>
          </cell>
          <cell r="E14" t="str">
            <v>DENTAL/ORAL HEALTH</v>
          </cell>
        </row>
        <row r="15">
          <cell r="D15" t="str">
            <v>PH800</v>
          </cell>
          <cell r="E15" t="str">
            <v>FINANCE AND ADMINISTRATION</v>
          </cell>
        </row>
        <row r="16">
          <cell r="D16" t="str">
            <v>PH800-10</v>
          </cell>
          <cell r="E16" t="str">
            <v>DIRECTOR'S OFFICE</v>
          </cell>
        </row>
        <row r="17">
          <cell r="D17" t="str">
            <v>PH800-20</v>
          </cell>
          <cell r="E17" t="str">
            <v>INFORMATION SERVICES</v>
          </cell>
        </row>
        <row r="18">
          <cell r="D18" t="str">
            <v>PH800-30</v>
          </cell>
          <cell r="E18" t="str">
            <v>ADMINISTRATION</v>
          </cell>
        </row>
        <row r="19">
          <cell r="D19" t="str">
            <v>PH800-40</v>
          </cell>
          <cell r="E19" t="str">
            <v>INFORMATION TECHNOLOGY</v>
          </cell>
        </row>
        <row r="20">
          <cell r="D20" t="str">
            <v>PH800-50</v>
          </cell>
          <cell r="E20" t="str">
            <v>FINANCE</v>
          </cell>
        </row>
        <row r="21">
          <cell r="D21" t="str">
            <v>PH800-60</v>
          </cell>
          <cell r="E21" t="str">
            <v>PEOPLE SERVICES</v>
          </cell>
        </row>
        <row r="22">
          <cell r="D22" t="str">
            <v>PH900-10</v>
          </cell>
          <cell r="E22" t="str">
            <v>PERFORMANCE AND STANDARDS</v>
          </cell>
        </row>
        <row r="999">
          <cell r="A999" t="str">
            <v>DP</v>
          </cell>
          <cell r="B999" t="str">
            <v>Dental Partially Provincial Funded</v>
          </cell>
        </row>
        <row r="1000">
          <cell r="A1000" t="str">
            <v>PF</v>
          </cell>
          <cell r="B1000" t="str">
            <v>100% Provincially Funded</v>
          </cell>
        </row>
        <row r="1001">
          <cell r="A1001" t="str">
            <v>SG</v>
          </cell>
          <cell r="B1001" t="str">
            <v>Cost Shared</v>
          </cell>
        </row>
        <row r="1002">
          <cell r="A1002" t="str">
            <v>CF</v>
          </cell>
          <cell r="B1002" t="str">
            <v>100% City Funded</v>
          </cell>
        </row>
        <row r="1003">
          <cell r="A1003" t="str">
            <v>OG</v>
          </cell>
          <cell r="B1003" t="str">
            <v>100% Funded Other Sources</v>
          </cell>
        </row>
        <row r="1004">
          <cell r="A1004" t="str">
            <v>I</v>
          </cell>
          <cell r="B1004" t="str">
            <v>Inactive</v>
          </cell>
        </row>
        <row r="1005">
          <cell r="A1005" t="str">
            <v>I</v>
          </cell>
          <cell r="B1005" t="str">
            <v>Inactive</v>
          </cell>
        </row>
      </sheetData>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
      <sheetName val="Analysis"/>
      <sheetName val="Confirmation"/>
      <sheetName val="Form 010-IDCR "/>
      <sheetName val="Form 10A Consolidated IDC"/>
      <sheetName val="Form 10A Consolidated IDR"/>
      <sheetName val="Form 10 (7020)"/>
      <sheetName val="Form 10 (7025)"/>
      <sheetName val="Form 10 (7030)"/>
      <sheetName val="Form 10 (7035)"/>
      <sheetName val="Form 10 (7164)"/>
      <sheetName val="Form 10 (7052)"/>
      <sheetName val="Form 10 (7060)"/>
      <sheetName val="Form 10 (7070-7120)"/>
      <sheetName val="Form 10 (7120)"/>
      <sheetName val="Form 10 (7080)a"/>
      <sheetName val="Form 10 (7080)b"/>
      <sheetName val="Form 10 (7090)"/>
      <sheetName val="Form 10 (7097)"/>
      <sheetName val="Form 10 (7100)"/>
      <sheetName val="Form 10 (7102)"/>
      <sheetName val="Form 10 (7105)"/>
      <sheetName val="Form 10 (7125-4810)"/>
      <sheetName val="Form 10 (7130)"/>
      <sheetName val="Form 10 (7150-7735)"/>
      <sheetName val="Form 10 (7150) (100%)"/>
      <sheetName val="Form 10 (7170)"/>
      <sheetName val="Form 10 (7177)"/>
      <sheetName val="Form 10 (7710)"/>
      <sheetName val="Form 10 (7720)"/>
      <sheetName val="Form 10 (7735)"/>
      <sheetName val="Form 10 (7770)"/>
      <sheetName val="Form 10 Budget Adj Form"/>
      <sheetName val="Form 10A (sample)"/>
      <sheetName val="Form 10 (sample)"/>
      <sheetName val="Legend"/>
      <sheetName val="Data"/>
      <sheetName val="Changes"/>
      <sheetName val="Sheet2"/>
      <sheetName val="Hist"/>
      <sheetName val="Adj."/>
      <sheetName val="Sheet1"/>
      <sheetName val="Rec"/>
      <sheetName val="Table"/>
      <sheetName val="7125, 4810"/>
      <sheetName val="Form 10A Consolidated IDR (old)"/>
      <sheetName val="Form 10A Consolidated IDC (Old)"/>
      <sheetName val="Form 10A Consolidated IDC ID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ow r="2">
          <cell r="A2" t="str">
            <v>Citizen Centred Services "A":</v>
          </cell>
        </row>
      </sheetData>
      <sheetData sheetId="34">
        <row r="2">
          <cell r="A2" t="str">
            <v>Citizen Centred Services "A":</v>
          </cell>
        </row>
      </sheetData>
      <sheetData sheetId="35">
        <row r="2">
          <cell r="A2" t="str">
            <v>Citizen Centred Services "A":</v>
          </cell>
          <cell r="E2" t="str">
            <v>7010</v>
          </cell>
        </row>
        <row r="3">
          <cell r="A3" t="str">
            <v>Affordable Housing Office</v>
          </cell>
          <cell r="E3" t="str">
            <v>7020</v>
          </cell>
        </row>
        <row r="4">
          <cell r="A4" t="str">
            <v>Children's Services</v>
          </cell>
          <cell r="E4" t="str">
            <v>7025</v>
          </cell>
        </row>
        <row r="5">
          <cell r="A5" t="str">
            <v>Court Services</v>
          </cell>
          <cell r="E5" t="str">
            <v>7030</v>
          </cell>
        </row>
        <row r="6">
          <cell r="A6" t="str">
            <v xml:space="preserve">Economic Development &amp; Culture </v>
          </cell>
          <cell r="E6" t="str">
            <v>7035</v>
          </cell>
        </row>
        <row r="7">
          <cell r="A7" t="str">
            <v>Emergency Medical Services</v>
          </cell>
          <cell r="E7" t="str">
            <v>7036</v>
          </cell>
        </row>
        <row r="8">
          <cell r="A8" t="str">
            <v>Long Term Care Homes &amp; Services</v>
          </cell>
          <cell r="E8" t="str">
            <v>7040</v>
          </cell>
        </row>
        <row r="9">
          <cell r="A9" t="str">
            <v>Parks, Forestry &amp; Recreation</v>
          </cell>
          <cell r="E9" t="str">
            <v>7050</v>
          </cell>
        </row>
        <row r="10">
          <cell r="A10" t="str">
            <v>Shelter, Support &amp; Housing Administration</v>
          </cell>
          <cell r="E10" t="str">
            <v>7051</v>
          </cell>
        </row>
        <row r="11">
          <cell r="A11" t="str">
            <v xml:space="preserve">Social Development &amp; Administration </v>
          </cell>
          <cell r="E11" t="str">
            <v>7052</v>
          </cell>
        </row>
        <row r="12">
          <cell r="A12" t="str">
            <v>Toronto Employment &amp; Social Services</v>
          </cell>
          <cell r="E12" t="str">
            <v>7060</v>
          </cell>
        </row>
        <row r="13">
          <cell r="A13" t="str">
            <v>311 Toronto</v>
          </cell>
          <cell r="E13" t="str">
            <v>7070</v>
          </cell>
        </row>
        <row r="14">
          <cell r="A14" t="str">
            <v>Citizen Centred Services "B":</v>
          </cell>
          <cell r="E14" t="str">
            <v>7075</v>
          </cell>
        </row>
        <row r="15">
          <cell r="A15" t="str">
            <v>City Planning</v>
          </cell>
          <cell r="E15" t="str">
            <v>7077</v>
          </cell>
        </row>
        <row r="16">
          <cell r="A16" t="str">
            <v>Fire Services</v>
          </cell>
          <cell r="E16" t="str">
            <v>7080</v>
          </cell>
        </row>
        <row r="17">
          <cell r="A17" t="str">
            <v>Municipal Licensing &amp; Standards</v>
          </cell>
          <cell r="E17" t="str">
            <v>7085</v>
          </cell>
        </row>
        <row r="18">
          <cell r="A18" t="str">
            <v>Policy, Planning, Finance and Admin.</v>
          </cell>
          <cell r="E18" t="str">
            <v>7088</v>
          </cell>
        </row>
        <row r="19">
          <cell r="A19" t="str">
            <v>Technical Services</v>
          </cell>
          <cell r="E19" t="str">
            <v>7090</v>
          </cell>
        </row>
        <row r="20">
          <cell r="A20" t="str">
            <v>Toronto Building</v>
          </cell>
          <cell r="E20" t="str">
            <v>7093</v>
          </cell>
        </row>
        <row r="21">
          <cell r="A21" t="str">
            <v>Toronto Environment Office</v>
          </cell>
          <cell r="E21" t="str">
            <v>7094</v>
          </cell>
        </row>
        <row r="22">
          <cell r="A22" t="str">
            <v>Transportation Services</v>
          </cell>
          <cell r="E22" t="str">
            <v>7095</v>
          </cell>
        </row>
        <row r="23">
          <cell r="A23" t="str">
            <v>Internal Services:</v>
          </cell>
          <cell r="E23" t="str">
            <v>7096</v>
          </cell>
        </row>
        <row r="24">
          <cell r="A24" t="str">
            <v>Office of the Chief Financial Officer</v>
          </cell>
          <cell r="E24" t="str">
            <v>7097</v>
          </cell>
        </row>
        <row r="25">
          <cell r="A25" t="str">
            <v>Treasurer's Office</v>
          </cell>
          <cell r="E25" t="str">
            <v>7098</v>
          </cell>
        </row>
        <row r="26">
          <cell r="A26" t="str">
            <v>Facilities &amp; Real Estate</v>
          </cell>
          <cell r="E26" t="str">
            <v>7100</v>
          </cell>
        </row>
        <row r="27">
          <cell r="A27" t="str">
            <v>Fleet Services</v>
          </cell>
          <cell r="E27" t="str">
            <v>7101</v>
          </cell>
        </row>
        <row r="28">
          <cell r="A28" t="str">
            <v>Information &amp; Technology</v>
          </cell>
          <cell r="E28" t="str">
            <v>7102</v>
          </cell>
        </row>
        <row r="29">
          <cell r="A29" t="str">
            <v>City Manager</v>
          </cell>
          <cell r="E29" t="str">
            <v>7105</v>
          </cell>
        </row>
        <row r="30">
          <cell r="A30" t="str">
            <v>Other City Programs:</v>
          </cell>
          <cell r="E30" t="str">
            <v>7110</v>
          </cell>
        </row>
        <row r="31">
          <cell r="A31" t="str">
            <v>City Clerk's Office</v>
          </cell>
          <cell r="E31" t="str">
            <v>7120</v>
          </cell>
        </row>
        <row r="32">
          <cell r="A32" t="str">
            <v>Legal Services</v>
          </cell>
          <cell r="E32" t="str">
            <v>7125</v>
          </cell>
        </row>
        <row r="33">
          <cell r="A33" t="str">
            <v>Auditor General's Office</v>
          </cell>
          <cell r="E33" t="str">
            <v>7130</v>
          </cell>
        </row>
        <row r="34">
          <cell r="A34" t="str">
            <v>Mayor's Office</v>
          </cell>
          <cell r="E34" t="str">
            <v>7135</v>
          </cell>
        </row>
        <row r="35">
          <cell r="A35" t="str">
            <v>Council</v>
          </cell>
          <cell r="E35" t="str">
            <v>7136</v>
          </cell>
        </row>
        <row r="36">
          <cell r="A36" t="str">
            <v>Office of the Lobbyist Registrar</v>
          </cell>
          <cell r="E36" t="str">
            <v>7137</v>
          </cell>
        </row>
        <row r="37">
          <cell r="A37" t="str">
            <v>Office of the Integrity Commissioner</v>
          </cell>
          <cell r="E37" t="str">
            <v>7140</v>
          </cell>
        </row>
        <row r="38">
          <cell r="A38" t="str">
            <v>Office of the Ombudsperson</v>
          </cell>
          <cell r="E38" t="str">
            <v>7150</v>
          </cell>
        </row>
        <row r="39">
          <cell r="A39" t="str">
            <v>Special Purpose Bodies:</v>
          </cell>
          <cell r="E39" t="str">
            <v>7160</v>
          </cell>
        </row>
        <row r="40">
          <cell r="A40" t="str">
            <v>Toronto Public Health</v>
          </cell>
          <cell r="E40" t="str">
            <v>7161</v>
          </cell>
        </row>
        <row r="41">
          <cell r="A41" t="str">
            <v>Toronto Public Library</v>
          </cell>
          <cell r="E41" t="str">
            <v>7162</v>
          </cell>
        </row>
        <row r="42">
          <cell r="A42" t="str">
            <v>Association of Community Centers</v>
          </cell>
          <cell r="E42" t="str">
            <v>7163</v>
          </cell>
        </row>
        <row r="43">
          <cell r="A43" t="str">
            <v>Exhibition Place</v>
          </cell>
          <cell r="E43" t="str">
            <v>7164</v>
          </cell>
        </row>
        <row r="44">
          <cell r="A44" t="str">
            <v>Heritage Toronto</v>
          </cell>
          <cell r="E44" t="str">
            <v>7165</v>
          </cell>
        </row>
        <row r="45">
          <cell r="A45" t="str">
            <v>Theatres</v>
          </cell>
          <cell r="E45" t="str">
            <v>7170</v>
          </cell>
        </row>
        <row r="46">
          <cell r="A46" t="str">
            <v>Toronto Zoo</v>
          </cell>
          <cell r="E46" t="str">
            <v>7175</v>
          </cell>
        </row>
        <row r="47">
          <cell r="A47" t="str">
            <v>Arena Boards of Management</v>
          </cell>
          <cell r="E47" t="str">
            <v>7177</v>
          </cell>
        </row>
        <row r="48">
          <cell r="A48" t="str">
            <v>Yonge/Dundas Square</v>
          </cell>
          <cell r="E48" t="str">
            <v>7510</v>
          </cell>
        </row>
        <row r="49">
          <cell r="A49" t="str">
            <v>Toronto &amp; Region Conservation Authority</v>
          </cell>
          <cell r="E49" t="str">
            <v>7520</v>
          </cell>
        </row>
        <row r="50">
          <cell r="A50" t="str">
            <v xml:space="preserve">Toronto Transit Commission </v>
          </cell>
          <cell r="E50" t="str">
            <v>7530</v>
          </cell>
        </row>
        <row r="51">
          <cell r="A51" t="str">
            <v>Toronto Police Service</v>
          </cell>
          <cell r="E51" t="str">
            <v>7535</v>
          </cell>
        </row>
        <row r="52">
          <cell r="A52" t="str">
            <v>Toronto Police Services Board</v>
          </cell>
          <cell r="E52" t="str">
            <v>7540</v>
          </cell>
        </row>
        <row r="53">
          <cell r="A53" t="str">
            <v>Corporate Accounts:</v>
          </cell>
          <cell r="E53" t="str">
            <v>7541</v>
          </cell>
        </row>
        <row r="54">
          <cell r="A54" t="str">
            <v>Capital &amp; Corporate Financing</v>
          </cell>
          <cell r="E54" t="str">
            <v>7542</v>
          </cell>
        </row>
        <row r="55">
          <cell r="A55" t="str">
            <v>Non Program Expenditures</v>
          </cell>
          <cell r="E55" t="str">
            <v>7544</v>
          </cell>
        </row>
        <row r="56">
          <cell r="A56" t="str">
            <v>Non Program Revenues</v>
          </cell>
          <cell r="E56" t="str">
            <v>7546</v>
          </cell>
        </row>
        <row r="57">
          <cell r="A57" t="str">
            <v>Non Levy Accounts:</v>
          </cell>
          <cell r="E57" t="str">
            <v>7547</v>
          </cell>
        </row>
        <row r="58">
          <cell r="A58" t="str">
            <v>Solid Waste Management</v>
          </cell>
          <cell r="E58" t="str">
            <v>7548</v>
          </cell>
        </row>
        <row r="59">
          <cell r="A59" t="str">
            <v>Toronto Water</v>
          </cell>
          <cell r="E59" t="str">
            <v>7549</v>
          </cell>
        </row>
        <row r="60">
          <cell r="A60" t="str">
            <v>Toronto Parking Authority</v>
          </cell>
          <cell r="E60" t="str">
            <v>7550</v>
          </cell>
        </row>
        <row r="61">
          <cell r="E61" t="str">
            <v>7560</v>
          </cell>
        </row>
        <row r="62">
          <cell r="E62" t="str">
            <v>7565</v>
          </cell>
        </row>
        <row r="63">
          <cell r="E63" t="str">
            <v>7570</v>
          </cell>
        </row>
        <row r="64">
          <cell r="E64" t="str">
            <v>7580</v>
          </cell>
        </row>
        <row r="65">
          <cell r="E65" t="str">
            <v>7590</v>
          </cell>
        </row>
        <row r="66">
          <cell r="E66" t="str">
            <v>7591</v>
          </cell>
        </row>
        <row r="67">
          <cell r="E67" t="str">
            <v>7592</v>
          </cell>
        </row>
        <row r="68">
          <cell r="E68" t="str">
            <v>7593</v>
          </cell>
        </row>
        <row r="69">
          <cell r="E69" t="str">
            <v>7594</v>
          </cell>
        </row>
        <row r="70">
          <cell r="E70" t="str">
            <v>7596</v>
          </cell>
        </row>
        <row r="71">
          <cell r="E71" t="str">
            <v>7598</v>
          </cell>
        </row>
        <row r="72">
          <cell r="E72" t="str">
            <v>7599</v>
          </cell>
        </row>
        <row r="73">
          <cell r="E73" t="str">
            <v>7600</v>
          </cell>
        </row>
        <row r="74">
          <cell r="E74" t="str">
            <v>7609</v>
          </cell>
        </row>
        <row r="75">
          <cell r="E75" t="str">
            <v>7610</v>
          </cell>
        </row>
        <row r="76">
          <cell r="E76" t="str">
            <v>7611</v>
          </cell>
        </row>
        <row r="77">
          <cell r="E77" t="str">
            <v>7612</v>
          </cell>
        </row>
        <row r="78">
          <cell r="E78" t="str">
            <v>7614</v>
          </cell>
        </row>
        <row r="79">
          <cell r="E79" t="str">
            <v>7615</v>
          </cell>
        </row>
        <row r="80">
          <cell r="E80" t="str">
            <v>7616</v>
          </cell>
        </row>
        <row r="81">
          <cell r="E81" t="str">
            <v>7617</v>
          </cell>
        </row>
        <row r="82">
          <cell r="E82" t="str">
            <v>7619</v>
          </cell>
        </row>
        <row r="83">
          <cell r="E83" t="str">
            <v>7620</v>
          </cell>
        </row>
        <row r="84">
          <cell r="E84" t="str">
            <v>7630</v>
          </cell>
        </row>
        <row r="85">
          <cell r="E85" t="str">
            <v>7640</v>
          </cell>
        </row>
        <row r="86">
          <cell r="E86" t="str">
            <v>7642</v>
          </cell>
        </row>
        <row r="87">
          <cell r="E87" t="str">
            <v>7643</v>
          </cell>
        </row>
        <row r="88">
          <cell r="E88" t="str">
            <v>7644</v>
          </cell>
        </row>
        <row r="89">
          <cell r="E89" t="str">
            <v>7645</v>
          </cell>
        </row>
        <row r="90">
          <cell r="E90" t="str">
            <v>7646</v>
          </cell>
        </row>
        <row r="91">
          <cell r="E91" t="str">
            <v>7650</v>
          </cell>
        </row>
        <row r="92">
          <cell r="E92" t="str">
            <v>7651</v>
          </cell>
        </row>
        <row r="93">
          <cell r="E93" t="str">
            <v>7652</v>
          </cell>
        </row>
        <row r="94">
          <cell r="E94" t="str">
            <v>7653</v>
          </cell>
        </row>
        <row r="95">
          <cell r="E95" t="str">
            <v>7655</v>
          </cell>
        </row>
        <row r="96">
          <cell r="E96" t="str">
            <v>7656</v>
          </cell>
        </row>
        <row r="97">
          <cell r="E97" t="str">
            <v>7660</v>
          </cell>
        </row>
        <row r="98">
          <cell r="E98" t="str">
            <v>7670</v>
          </cell>
        </row>
        <row r="99">
          <cell r="E99" t="str">
            <v>7680</v>
          </cell>
        </row>
        <row r="100">
          <cell r="E100" t="str">
            <v>7682</v>
          </cell>
        </row>
        <row r="101">
          <cell r="E101" t="str">
            <v>7684</v>
          </cell>
        </row>
        <row r="102">
          <cell r="E102" t="str">
            <v>7686</v>
          </cell>
        </row>
        <row r="103">
          <cell r="E103" t="str">
            <v>7688</v>
          </cell>
        </row>
        <row r="104">
          <cell r="E104" t="str">
            <v>7689</v>
          </cell>
        </row>
        <row r="105">
          <cell r="E105" t="str">
            <v>7690</v>
          </cell>
        </row>
        <row r="106">
          <cell r="E106" t="str">
            <v>7700</v>
          </cell>
        </row>
        <row r="107">
          <cell r="E107" t="str">
            <v>7710</v>
          </cell>
        </row>
        <row r="108">
          <cell r="E108" t="str">
            <v>7720</v>
          </cell>
        </row>
        <row r="109">
          <cell r="E109" t="str">
            <v>7730</v>
          </cell>
        </row>
        <row r="110">
          <cell r="E110" t="str">
            <v>7732</v>
          </cell>
        </row>
        <row r="111">
          <cell r="E111" t="str">
            <v>7734</v>
          </cell>
        </row>
        <row r="112">
          <cell r="E112" t="str">
            <v>7735</v>
          </cell>
        </row>
        <row r="113">
          <cell r="E113" t="str">
            <v>7736</v>
          </cell>
        </row>
        <row r="114">
          <cell r="E114" t="str">
            <v>7737</v>
          </cell>
        </row>
        <row r="115">
          <cell r="E115" t="str">
            <v>7740</v>
          </cell>
        </row>
        <row r="116">
          <cell r="E116" t="str">
            <v>7750</v>
          </cell>
        </row>
        <row r="117">
          <cell r="E117" t="str">
            <v>7760</v>
          </cell>
        </row>
        <row r="118">
          <cell r="E118" t="str">
            <v>7765</v>
          </cell>
        </row>
        <row r="119">
          <cell r="E119" t="str">
            <v>7766</v>
          </cell>
        </row>
        <row r="120">
          <cell r="E120" t="str">
            <v>7770</v>
          </cell>
        </row>
        <row r="121">
          <cell r="E121" t="str">
            <v>7791</v>
          </cell>
        </row>
        <row r="122">
          <cell r="E122" t="str">
            <v>7792</v>
          </cell>
        </row>
        <row r="123">
          <cell r="E123" t="str">
            <v>7793</v>
          </cell>
        </row>
        <row r="124">
          <cell r="E124" t="str">
            <v>7794</v>
          </cell>
        </row>
      </sheetData>
      <sheetData sheetId="36"/>
      <sheetData sheetId="37"/>
      <sheetData sheetId="38"/>
      <sheetData sheetId="39"/>
      <sheetData sheetId="40"/>
      <sheetData sheetId="41"/>
      <sheetData sheetId="42">
        <row r="2">
          <cell r="N2">
            <v>1000</v>
          </cell>
        </row>
      </sheetData>
      <sheetData sheetId="43">
        <row r="2">
          <cell r="N2">
            <v>1000</v>
          </cell>
        </row>
      </sheetData>
      <sheetData sheetId="44"/>
      <sheetData sheetId="45"/>
      <sheetData sheetId="46"/>
      <sheetData sheetId="47"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40 Consl"/>
      <sheetName val="Reconciliation"/>
      <sheetName val="Sch40_city"/>
      <sheetName val="ABC"/>
      <sheetName val="Summary - Sch 40_City"/>
      <sheetName val="PSAB Adj"/>
      <sheetName val="CONTROL"/>
      <sheetName val="02"/>
      <sheetName val="CHECK"/>
      <sheetName val="MPMP"/>
      <sheetName val="10"/>
      <sheetName val="12"/>
      <sheetName val="20"/>
      <sheetName val="22A"/>
      <sheetName val="22B"/>
      <sheetName val="22C"/>
      <sheetName val="22D"/>
      <sheetName val="24A"/>
      <sheetName val="24B"/>
      <sheetName val="24C"/>
      <sheetName val="24D"/>
      <sheetName val="26A"/>
      <sheetName val="26B"/>
      <sheetName val="28"/>
      <sheetName val="40"/>
      <sheetName val="42"/>
      <sheetName val="50"/>
      <sheetName val="52"/>
      <sheetName val="60"/>
      <sheetName val="70"/>
      <sheetName val="72A"/>
      <sheetName val="72B"/>
      <sheetName val="74A"/>
      <sheetName val="74B"/>
      <sheetName val="74C"/>
      <sheetName val="74D"/>
      <sheetName val="80A"/>
      <sheetName val="80B"/>
      <sheetName val="80C"/>
      <sheetName val="82A"/>
      <sheetName val="82B"/>
      <sheetName val="PM90"/>
      <sheetName val="PM91"/>
      <sheetName val="PM92"/>
      <sheetName val="PM93"/>
      <sheetName val="PM94"/>
      <sheetName val="PM95"/>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cast Notes"/>
      <sheetName val="Demographic Data"/>
      <sheetName val="ApATb1"/>
      <sheetName val="ApATb2"/>
      <sheetName val="ApATb3"/>
      <sheetName val="ApATb4"/>
      <sheetName val="Assumptions"/>
      <sheetName val="Tb1 Forecast"/>
      <sheetName val="land"/>
      <sheetName val="Unit Costs"/>
      <sheetName val="Debt sch"/>
      <sheetName val="fleet list"/>
      <sheetName val="Land Ambulance"/>
      <sheetName val="Children's Services"/>
      <sheetName val="Social Housing"/>
      <sheetName val="Long Term Care"/>
      <sheetName val="Health Unit"/>
      <sheetName val="Public Works"/>
      <sheetName val="Roads"/>
      <sheetName val="TB3 Av Serv"/>
      <sheetName val="MaxAllowable"/>
      <sheetName val="Mel Lloyd Centre"/>
      <sheetName val="Roads unsorted"/>
      <sheetName val="Roads Project List"/>
      <sheetName val="SAR"/>
      <sheetName val="Cap Program"/>
      <sheetName val="TB4 Cap Summary"/>
      <sheetName val="TB5 Unadj. Rates"/>
      <sheetName val="Traffic counts"/>
      <sheetName val="Reserve mid-yr"/>
      <sheetName val="Reserve Funds"/>
      <sheetName val="Res Cash-Flow"/>
      <sheetName val="Non-Res Cash-Flow"/>
      <sheetName val="Summary Boxes"/>
      <sheetName val="TB6 Res Charge"/>
      <sheetName val="TB7 Non-Res Chrg"/>
      <sheetName val="Exec Sum Cap Summary"/>
      <sheetName val="Exec Summary - Rates"/>
      <sheetName val="TB8 Cnty Muni - Res"/>
      <sheetName val="TB9 Cnty Muni - Non-Res"/>
      <sheetName val="TB10 County Comp-Res"/>
      <sheetName val="TB11 County Comp-Non-res"/>
      <sheetName val="Table12 LTCap &amp; Operating"/>
      <sheetName val="ApE Tax Supported Capital"/>
      <sheetName val="ApE - Operating Cost"/>
      <sheetName val="NOT USED---&gt;&gt;"/>
      <sheetName val="Schedules - By-Law"/>
      <sheetName val="Proposed&amp;Existing - Not Used"/>
      <sheetName val="Capital Service Level"/>
      <sheetName val="Potential annual revenue"/>
      <sheetName val="Trails"/>
      <sheetName val="Wetlands"/>
      <sheetName val="Public Works raw"/>
      <sheetName val="Outdoor Combined"/>
      <sheetName val="Fleet"/>
      <sheetName val="Offences"/>
      <sheetName val="Table2 Serv Levels"/>
      <sheetName val="Employment"/>
      <sheetName val="Dufferin model 06Dec07 JB"/>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6 Program by Service"/>
      <sheetName val="007 Program by Expenditure"/>
      <sheetName val="008 Service 1  by Activity"/>
      <sheetName val="008 Serv 2 by Act"/>
      <sheetName val="008 Serv 3 by Act"/>
      <sheetName val="008 Serv 4 by Act"/>
      <sheetName val="008 Serv 5 by Act"/>
      <sheetName val="008 Serv 6 by Act"/>
      <sheetName val="009 Serv 1 by Exp"/>
      <sheetName val="009 Serv 2 by Exp"/>
      <sheetName val="009 Serv 3 by Exp"/>
      <sheetName val="009 Serv 4 by Exp"/>
      <sheetName val="Data-Pos"/>
      <sheetName val="Data-Fin"/>
      <sheetName val="009 Serv 5 by Expe"/>
      <sheetName val="009 Serv 6 by Exp"/>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A2" t="str">
            <v>CD10</v>
          </cell>
          <cell r="B2">
            <v>82</v>
          </cell>
          <cell r="C2">
            <v>76</v>
          </cell>
          <cell r="D2">
            <v>76</v>
          </cell>
          <cell r="E2">
            <v>87.9</v>
          </cell>
          <cell r="F2">
            <v>87.9</v>
          </cell>
          <cell r="G2">
            <v>87.9</v>
          </cell>
          <cell r="H2">
            <v>-7</v>
          </cell>
        </row>
        <row r="3">
          <cell r="A3" t="str">
            <v>CD20</v>
          </cell>
          <cell r="B3">
            <v>70.900000000000006</v>
          </cell>
          <cell r="C3">
            <v>51.9</v>
          </cell>
          <cell r="D3">
            <v>51.9</v>
          </cell>
          <cell r="E3">
            <v>40</v>
          </cell>
          <cell r="F3">
            <v>40</v>
          </cell>
          <cell r="G3">
            <v>40</v>
          </cell>
          <cell r="H3">
            <v>-17</v>
          </cell>
        </row>
        <row r="4">
          <cell r="A4" t="str">
            <v>CD30</v>
          </cell>
          <cell r="B4">
            <v>41</v>
          </cell>
          <cell r="C4">
            <v>40</v>
          </cell>
          <cell r="D4">
            <v>40</v>
          </cell>
          <cell r="E4">
            <v>44</v>
          </cell>
          <cell r="F4">
            <v>44</v>
          </cell>
          <cell r="G4">
            <v>44</v>
          </cell>
        </row>
        <row r="5">
          <cell r="A5" t="str">
            <v>CD40</v>
          </cell>
          <cell r="B5">
            <v>5</v>
          </cell>
          <cell r="C5">
            <v>5</v>
          </cell>
          <cell r="D5">
            <v>5</v>
          </cell>
          <cell r="E5">
            <v>5</v>
          </cell>
          <cell r="F5">
            <v>5</v>
          </cell>
          <cell r="G5">
            <v>5</v>
          </cell>
        </row>
        <row r="6">
          <cell r="A6">
            <v>0</v>
          </cell>
          <cell r="B6">
            <v>0</v>
          </cell>
          <cell r="C6">
            <v>0</v>
          </cell>
          <cell r="D6">
            <v>0</v>
          </cell>
          <cell r="E6">
            <v>0</v>
          </cell>
          <cell r="F6">
            <v>0</v>
          </cell>
          <cell r="G6">
            <v>0</v>
          </cell>
        </row>
        <row r="7">
          <cell r="A7">
            <v>0</v>
          </cell>
          <cell r="B7">
            <v>0</v>
          </cell>
          <cell r="C7">
            <v>0</v>
          </cell>
          <cell r="D7">
            <v>0</v>
          </cell>
          <cell r="E7">
            <v>0</v>
          </cell>
          <cell r="F7">
            <v>0</v>
          </cell>
          <cell r="G7">
            <v>0</v>
          </cell>
        </row>
        <row r="8">
          <cell r="A8">
            <v>0</v>
          </cell>
          <cell r="B8">
            <v>0</v>
          </cell>
          <cell r="C8">
            <v>0</v>
          </cell>
          <cell r="D8">
            <v>0</v>
          </cell>
          <cell r="E8">
            <v>0</v>
          </cell>
          <cell r="F8">
            <v>0</v>
          </cell>
          <cell r="G8">
            <v>0</v>
          </cell>
        </row>
      </sheetData>
      <sheetData sheetId="13">
        <row r="2">
          <cell r="A2" t="str">
            <v>CD101000</v>
          </cell>
          <cell r="B2">
            <v>6996.1590299999998</v>
          </cell>
          <cell r="C2">
            <v>7164.68001</v>
          </cell>
          <cell r="D2">
            <v>7164.68001</v>
          </cell>
          <cell r="E2">
            <v>7245.0069999999996</v>
          </cell>
          <cell r="F2">
            <v>7292.7529999999997</v>
          </cell>
          <cell r="G2">
            <v>7318.8270000000002</v>
          </cell>
        </row>
        <row r="3">
          <cell r="A3" t="str">
            <v>CD102000</v>
          </cell>
          <cell r="B3">
            <v>64.836089999999999</v>
          </cell>
          <cell r="C3">
            <v>63.81</v>
          </cell>
          <cell r="D3">
            <v>63.81</v>
          </cell>
          <cell r="E3">
            <v>64.810659999999999</v>
          </cell>
          <cell r="F3">
            <v>64.810659999999999</v>
          </cell>
          <cell r="G3">
            <v>64.810659999999999</v>
          </cell>
        </row>
        <row r="4">
          <cell r="A4" t="str">
            <v>CD103000</v>
          </cell>
          <cell r="B4">
            <v>17.975670000000001</v>
          </cell>
          <cell r="C4">
            <v>15.1</v>
          </cell>
          <cell r="D4">
            <v>15.1</v>
          </cell>
          <cell r="E4">
            <v>15.3718</v>
          </cell>
          <cell r="F4">
            <v>15.3718</v>
          </cell>
          <cell r="G4">
            <v>15.3718</v>
          </cell>
        </row>
        <row r="5">
          <cell r="A5" t="str">
            <v>CD104000</v>
          </cell>
          <cell r="B5">
            <v>385.17925000000002</v>
          </cell>
          <cell r="C5">
            <v>492.90273000000002</v>
          </cell>
          <cell r="D5">
            <v>292.50272999999999</v>
          </cell>
          <cell r="E5">
            <v>477.65044</v>
          </cell>
          <cell r="F5">
            <v>477.65044</v>
          </cell>
          <cell r="G5">
            <v>477.65044</v>
          </cell>
        </row>
        <row r="6">
          <cell r="A6" t="str">
            <v>CD105000</v>
          </cell>
          <cell r="B6">
            <v>0</v>
          </cell>
          <cell r="C6">
            <v>0</v>
          </cell>
          <cell r="D6">
            <v>0</v>
          </cell>
          <cell r="E6">
            <v>0</v>
          </cell>
          <cell r="F6">
            <v>0</v>
          </cell>
          <cell r="G6">
            <v>0</v>
          </cell>
        </row>
        <row r="7">
          <cell r="A7" t="str">
            <v>CD106100</v>
          </cell>
          <cell r="B7">
            <v>79.805800000000005</v>
          </cell>
          <cell r="C7">
            <v>80.441100000000006</v>
          </cell>
          <cell r="D7">
            <v>80.441100000000006</v>
          </cell>
          <cell r="E7">
            <v>80.441100000000006</v>
          </cell>
          <cell r="F7">
            <v>80.441100000000006</v>
          </cell>
          <cell r="G7">
            <v>80.441100000000006</v>
          </cell>
        </row>
        <row r="8">
          <cell r="A8" t="str">
            <v>CD106500</v>
          </cell>
          <cell r="B8">
            <v>33.301569999999998</v>
          </cell>
          <cell r="C8">
            <v>0</v>
          </cell>
          <cell r="D8">
            <v>0</v>
          </cell>
          <cell r="E8">
            <v>0</v>
          </cell>
          <cell r="F8">
            <v>0</v>
          </cell>
          <cell r="G8">
            <v>0</v>
          </cell>
        </row>
        <row r="9">
          <cell r="A9" t="str">
            <v>CD107000</v>
          </cell>
          <cell r="B9">
            <v>4792.2711900000004</v>
          </cell>
          <cell r="C9">
            <v>4249.2209999999995</v>
          </cell>
          <cell r="D9">
            <v>4249.2209999999995</v>
          </cell>
          <cell r="E9">
            <v>4316.0429999999997</v>
          </cell>
          <cell r="F9">
            <v>4316.0429999999997</v>
          </cell>
          <cell r="G9">
            <v>4316.0429999999997</v>
          </cell>
        </row>
        <row r="10">
          <cell r="A10" t="str">
            <v>CD107500</v>
          </cell>
          <cell r="B10">
            <v>-303.46314999999998</v>
          </cell>
          <cell r="C10">
            <v>-117.249</v>
          </cell>
          <cell r="D10">
            <v>-117.249</v>
          </cell>
          <cell r="E10">
            <v>-114.657</v>
          </cell>
          <cell r="F10">
            <v>-114.657</v>
          </cell>
          <cell r="G10">
            <v>-114.657</v>
          </cell>
        </row>
        <row r="11">
          <cell r="A11" t="str">
            <v>CD108100</v>
          </cell>
          <cell r="B11">
            <v>-4426.9020799999998</v>
          </cell>
          <cell r="C11">
            <v>-4684.7433700000001</v>
          </cell>
          <cell r="D11">
            <v>-4546.6433699999998</v>
          </cell>
          <cell r="E11">
            <v>-4704.9780000000001</v>
          </cell>
          <cell r="F11">
            <v>-4723.7960000000003</v>
          </cell>
          <cell r="G11">
            <v>-4733.5420000000004</v>
          </cell>
        </row>
        <row r="12">
          <cell r="A12" t="str">
            <v>CD108200</v>
          </cell>
          <cell r="B12">
            <v>0</v>
          </cell>
          <cell r="C12">
            <v>0</v>
          </cell>
          <cell r="D12">
            <v>0</v>
          </cell>
          <cell r="E12">
            <v>0</v>
          </cell>
          <cell r="F12">
            <v>0</v>
          </cell>
          <cell r="G12">
            <v>0</v>
          </cell>
        </row>
        <row r="13">
          <cell r="A13" t="str">
            <v>CD108300</v>
          </cell>
          <cell r="B13">
            <v>0</v>
          </cell>
          <cell r="C13">
            <v>0</v>
          </cell>
          <cell r="D13">
            <v>0</v>
          </cell>
          <cell r="E13">
            <v>0</v>
          </cell>
          <cell r="F13">
            <v>0</v>
          </cell>
          <cell r="G13">
            <v>0</v>
          </cell>
        </row>
        <row r="14">
          <cell r="A14" t="str">
            <v>CD108500</v>
          </cell>
          <cell r="B14">
            <v>-1.34365</v>
          </cell>
          <cell r="C14">
            <v>0</v>
          </cell>
          <cell r="D14">
            <v>0</v>
          </cell>
          <cell r="E14">
            <v>0</v>
          </cell>
          <cell r="F14">
            <v>0</v>
          </cell>
          <cell r="G14">
            <v>0</v>
          </cell>
        </row>
        <row r="15">
          <cell r="A15" t="str">
            <v>CD109200</v>
          </cell>
          <cell r="B15">
            <v>0</v>
          </cell>
          <cell r="C15">
            <v>0</v>
          </cell>
          <cell r="D15">
            <v>0</v>
          </cell>
          <cell r="E15">
            <v>0</v>
          </cell>
          <cell r="F15">
            <v>0</v>
          </cell>
          <cell r="G15">
            <v>0</v>
          </cell>
        </row>
        <row r="16">
          <cell r="A16" t="str">
            <v>CD109600</v>
          </cell>
          <cell r="B16">
            <v>-108.825</v>
          </cell>
          <cell r="C16">
            <v>-62.3</v>
          </cell>
          <cell r="D16">
            <v>0</v>
          </cell>
          <cell r="E16">
            <v>0</v>
          </cell>
          <cell r="F16">
            <v>0</v>
          </cell>
          <cell r="G16">
            <v>0</v>
          </cell>
        </row>
        <row r="17">
          <cell r="A17" t="str">
            <v>CD109900</v>
          </cell>
          <cell r="B17">
            <v>-14.75075</v>
          </cell>
          <cell r="C17">
            <v>0</v>
          </cell>
          <cell r="D17">
            <v>0</v>
          </cell>
          <cell r="E17">
            <v>0</v>
          </cell>
          <cell r="F17">
            <v>0</v>
          </cell>
          <cell r="G17">
            <v>0</v>
          </cell>
        </row>
        <row r="18">
          <cell r="A18" t="str">
            <v>CD201000</v>
          </cell>
          <cell r="B18">
            <v>3472.9878899999999</v>
          </cell>
          <cell r="C18">
            <v>4142.5288499999997</v>
          </cell>
          <cell r="D18">
            <v>4142.5288499999997</v>
          </cell>
          <cell r="E18">
            <v>3992.3042599999999</v>
          </cell>
          <cell r="F18">
            <v>3979.32726</v>
          </cell>
          <cell r="G18">
            <v>4022.3922600000001</v>
          </cell>
        </row>
        <row r="19">
          <cell r="A19" t="str">
            <v>CD202000</v>
          </cell>
          <cell r="B19">
            <v>28.86467</v>
          </cell>
          <cell r="C19">
            <v>56.550519999999999</v>
          </cell>
          <cell r="D19">
            <v>56.550519999999999</v>
          </cell>
          <cell r="E19">
            <v>54.104399999999998</v>
          </cell>
          <cell r="F19">
            <v>51.674399999999999</v>
          </cell>
          <cell r="G19">
            <v>51.674399999999999</v>
          </cell>
        </row>
        <row r="20">
          <cell r="A20" t="str">
            <v>CD203000</v>
          </cell>
          <cell r="B20">
            <v>28.488389999999999</v>
          </cell>
          <cell r="C20">
            <v>37.299999999999997</v>
          </cell>
          <cell r="D20">
            <v>37.299999999999997</v>
          </cell>
          <cell r="E20">
            <v>27.282399999999999</v>
          </cell>
          <cell r="F20">
            <v>27.282399999999999</v>
          </cell>
          <cell r="G20">
            <v>27.282399999999999</v>
          </cell>
        </row>
        <row r="21">
          <cell r="A21" t="str">
            <v>CD204000</v>
          </cell>
          <cell r="B21">
            <v>236.58426</v>
          </cell>
          <cell r="C21">
            <v>1624.2766899999999</v>
          </cell>
          <cell r="D21">
            <v>1624.2766899999999</v>
          </cell>
          <cell r="E21">
            <v>1500.2612099999999</v>
          </cell>
          <cell r="F21">
            <v>1441.66121</v>
          </cell>
          <cell r="G21">
            <v>1441.66121</v>
          </cell>
        </row>
        <row r="22">
          <cell r="A22" t="str">
            <v>CD205000</v>
          </cell>
          <cell r="B22">
            <v>0</v>
          </cell>
          <cell r="C22">
            <v>0</v>
          </cell>
          <cell r="D22">
            <v>0</v>
          </cell>
          <cell r="E22">
            <v>0</v>
          </cell>
          <cell r="F22">
            <v>0</v>
          </cell>
          <cell r="G22">
            <v>0</v>
          </cell>
        </row>
        <row r="23">
          <cell r="A23" t="str">
            <v>CD206100</v>
          </cell>
          <cell r="B23">
            <v>29.43</v>
          </cell>
          <cell r="C23">
            <v>29.43</v>
          </cell>
          <cell r="D23">
            <v>29.43</v>
          </cell>
          <cell r="E23">
            <v>29.43</v>
          </cell>
          <cell r="F23">
            <v>29.43</v>
          </cell>
          <cell r="G23">
            <v>29.43</v>
          </cell>
        </row>
        <row r="24">
          <cell r="A24" t="str">
            <v>CD206500</v>
          </cell>
          <cell r="B24">
            <v>1.4999999999999999E-2</v>
          </cell>
          <cell r="C24">
            <v>0</v>
          </cell>
          <cell r="D24">
            <v>0</v>
          </cell>
          <cell r="E24">
            <v>0</v>
          </cell>
          <cell r="F24">
            <v>0</v>
          </cell>
          <cell r="G24">
            <v>0</v>
          </cell>
        </row>
        <row r="25">
          <cell r="A25" t="str">
            <v>CD207000</v>
          </cell>
          <cell r="B25">
            <v>166.87497999999999</v>
          </cell>
          <cell r="C25">
            <v>2018.9559999999999</v>
          </cell>
          <cell r="D25">
            <v>2018.9559999999999</v>
          </cell>
          <cell r="E25">
            <v>982.90700000000004</v>
          </cell>
          <cell r="F25">
            <v>148.44999999999999</v>
          </cell>
          <cell r="G25">
            <v>148.44999999999999</v>
          </cell>
        </row>
        <row r="26">
          <cell r="A26" t="str">
            <v>CD207500</v>
          </cell>
          <cell r="B26">
            <v>-441.23971</v>
          </cell>
          <cell r="C26">
            <v>-461.6</v>
          </cell>
          <cell r="D26">
            <v>-461.6</v>
          </cell>
          <cell r="E26">
            <v>-461.6</v>
          </cell>
          <cell r="F26">
            <v>-461.6</v>
          </cell>
          <cell r="G26">
            <v>-461.6</v>
          </cell>
        </row>
        <row r="27">
          <cell r="A27" t="str">
            <v>CD208100</v>
          </cell>
          <cell r="B27">
            <v>-1055.2227</v>
          </cell>
          <cell r="C27">
            <v>-1330.9221700000001</v>
          </cell>
          <cell r="D27">
            <v>-1330.9221700000001</v>
          </cell>
          <cell r="E27">
            <v>-1302.6489999999999</v>
          </cell>
          <cell r="F27">
            <v>-1318.3415</v>
          </cell>
          <cell r="G27">
            <v>-1330.2525000000001</v>
          </cell>
        </row>
        <row r="28">
          <cell r="A28" t="str">
            <v>CD208200</v>
          </cell>
          <cell r="B28">
            <v>-341.04512999999997</v>
          </cell>
          <cell r="C28">
            <v>-3617.3119900000002</v>
          </cell>
          <cell r="D28">
            <v>-3617.3119900000002</v>
          </cell>
          <cell r="E28">
            <v>-2461.6039999999998</v>
          </cell>
          <cell r="F28">
            <v>-1500</v>
          </cell>
          <cell r="G28">
            <v>-1500</v>
          </cell>
        </row>
        <row r="29">
          <cell r="A29" t="str">
            <v>CD208300</v>
          </cell>
          <cell r="B29">
            <v>0</v>
          </cell>
          <cell r="C29">
            <v>0</v>
          </cell>
          <cell r="D29">
            <v>0</v>
          </cell>
          <cell r="E29">
            <v>0</v>
          </cell>
          <cell r="F29">
            <v>0</v>
          </cell>
          <cell r="G29">
            <v>0</v>
          </cell>
        </row>
        <row r="30">
          <cell r="A30" t="str">
            <v>CD208500</v>
          </cell>
          <cell r="B30">
            <v>0</v>
          </cell>
          <cell r="C30">
            <v>0</v>
          </cell>
          <cell r="D30">
            <v>0</v>
          </cell>
          <cell r="E30">
            <v>0</v>
          </cell>
          <cell r="F30">
            <v>0</v>
          </cell>
          <cell r="G30">
            <v>0</v>
          </cell>
        </row>
        <row r="31">
          <cell r="A31" t="str">
            <v>CD209200</v>
          </cell>
          <cell r="B31">
            <v>0</v>
          </cell>
          <cell r="C31">
            <v>0</v>
          </cell>
          <cell r="D31">
            <v>0</v>
          </cell>
          <cell r="E31">
            <v>0</v>
          </cell>
          <cell r="F31">
            <v>0</v>
          </cell>
          <cell r="G31">
            <v>0</v>
          </cell>
        </row>
        <row r="32">
          <cell r="A32" t="str">
            <v>CD209600</v>
          </cell>
          <cell r="B32">
            <v>0</v>
          </cell>
          <cell r="C32">
            <v>0</v>
          </cell>
          <cell r="D32">
            <v>0</v>
          </cell>
          <cell r="E32">
            <v>0</v>
          </cell>
          <cell r="F32">
            <v>0</v>
          </cell>
          <cell r="G32">
            <v>0</v>
          </cell>
        </row>
        <row r="33">
          <cell r="A33" t="str">
            <v>CD209900</v>
          </cell>
          <cell r="B33">
            <v>-7.5489699999999997</v>
          </cell>
          <cell r="C33">
            <v>0</v>
          </cell>
          <cell r="D33">
            <v>0</v>
          </cell>
          <cell r="E33">
            <v>0</v>
          </cell>
          <cell r="F33">
            <v>0</v>
          </cell>
          <cell r="G33">
            <v>0</v>
          </cell>
        </row>
        <row r="34">
          <cell r="A34" t="str">
            <v>CD301000</v>
          </cell>
          <cell r="B34">
            <v>3510.1138000000001</v>
          </cell>
          <cell r="C34">
            <v>3956.27637</v>
          </cell>
          <cell r="D34">
            <v>3956.27637</v>
          </cell>
          <cell r="E34">
            <v>4083.2878000000001</v>
          </cell>
          <cell r="F34">
            <v>4130.9498000000003</v>
          </cell>
          <cell r="G34">
            <v>4164.1188000000002</v>
          </cell>
        </row>
        <row r="35">
          <cell r="A35" t="str">
            <v>CD302000</v>
          </cell>
          <cell r="B35">
            <v>16.777069999999998</v>
          </cell>
          <cell r="C35">
            <v>30.1</v>
          </cell>
          <cell r="D35">
            <v>30.1</v>
          </cell>
          <cell r="E35">
            <v>30.587499999999999</v>
          </cell>
          <cell r="F35">
            <v>30.587499999999999</v>
          </cell>
          <cell r="G35">
            <v>30.587499999999999</v>
          </cell>
        </row>
        <row r="36">
          <cell r="A36" t="str">
            <v>CD303000</v>
          </cell>
          <cell r="B36">
            <v>3.3699599999999998</v>
          </cell>
          <cell r="C36">
            <v>6</v>
          </cell>
          <cell r="D36">
            <v>6</v>
          </cell>
          <cell r="E36">
            <v>6.1079999999999997</v>
          </cell>
          <cell r="F36">
            <v>6.1079999999999997</v>
          </cell>
          <cell r="G36">
            <v>6.1079999999999997</v>
          </cell>
        </row>
        <row r="37">
          <cell r="A37" t="str">
            <v>CD304000</v>
          </cell>
          <cell r="B37">
            <v>1642.95255</v>
          </cell>
          <cell r="C37">
            <v>2014.35301</v>
          </cell>
          <cell r="D37">
            <v>2014.35301</v>
          </cell>
          <cell r="E37">
            <v>2116.7441199999998</v>
          </cell>
          <cell r="F37">
            <v>2116.7441199999998</v>
          </cell>
          <cell r="G37">
            <v>2116.7441199999998</v>
          </cell>
        </row>
        <row r="38">
          <cell r="A38" t="str">
            <v>CD305000</v>
          </cell>
          <cell r="B38">
            <v>0</v>
          </cell>
          <cell r="C38">
            <v>0</v>
          </cell>
          <cell r="D38">
            <v>0</v>
          </cell>
          <cell r="E38">
            <v>0</v>
          </cell>
          <cell r="F38">
            <v>0</v>
          </cell>
          <cell r="G38">
            <v>0</v>
          </cell>
        </row>
        <row r="39">
          <cell r="A39" t="str">
            <v>CD306100</v>
          </cell>
          <cell r="B39">
            <v>0</v>
          </cell>
          <cell r="C39">
            <v>0</v>
          </cell>
          <cell r="D39">
            <v>0</v>
          </cell>
          <cell r="E39">
            <v>0</v>
          </cell>
          <cell r="F39">
            <v>0</v>
          </cell>
          <cell r="G39">
            <v>0</v>
          </cell>
        </row>
        <row r="40">
          <cell r="A40" t="str">
            <v>CD306500</v>
          </cell>
          <cell r="B40">
            <v>277.08544999999998</v>
          </cell>
          <cell r="C40">
            <v>11</v>
          </cell>
          <cell r="D40">
            <v>11</v>
          </cell>
          <cell r="E40">
            <v>11</v>
          </cell>
          <cell r="F40">
            <v>11</v>
          </cell>
          <cell r="G40">
            <v>11</v>
          </cell>
        </row>
        <row r="41">
          <cell r="A41" t="str">
            <v>CD307000</v>
          </cell>
          <cell r="B41">
            <v>27.06129</v>
          </cell>
          <cell r="C41">
            <v>0</v>
          </cell>
          <cell r="D41">
            <v>0</v>
          </cell>
          <cell r="E41">
            <v>0</v>
          </cell>
          <cell r="F41">
            <v>0</v>
          </cell>
          <cell r="G41">
            <v>0</v>
          </cell>
        </row>
        <row r="42">
          <cell r="A42" t="str">
            <v>CD307500</v>
          </cell>
          <cell r="B42">
            <v>-103.79603</v>
          </cell>
          <cell r="C42">
            <v>-173.1</v>
          </cell>
          <cell r="D42">
            <v>-173.1</v>
          </cell>
          <cell r="E42">
            <v>-173.1</v>
          </cell>
          <cell r="F42">
            <v>-173.1</v>
          </cell>
          <cell r="G42">
            <v>-173.1</v>
          </cell>
        </row>
        <row r="43">
          <cell r="A43" t="str">
            <v>CD308100</v>
          </cell>
          <cell r="B43">
            <v>-651.17452000000003</v>
          </cell>
          <cell r="C43">
            <v>-648.10420999999997</v>
          </cell>
          <cell r="D43">
            <v>-648.10420999999997</v>
          </cell>
          <cell r="E43">
            <v>-726.16899999999998</v>
          </cell>
          <cell r="F43">
            <v>-732.62750000000005</v>
          </cell>
          <cell r="G43">
            <v>-737.55499999999995</v>
          </cell>
        </row>
        <row r="44">
          <cell r="A44" t="str">
            <v>CD308200</v>
          </cell>
          <cell r="B44">
            <v>-1936.32863</v>
          </cell>
          <cell r="C44">
            <v>-2152.6893100000002</v>
          </cell>
          <cell r="D44">
            <v>-2152.6893100000002</v>
          </cell>
          <cell r="E44">
            <v>-2204.6587500000001</v>
          </cell>
          <cell r="F44">
            <v>-2204.6587500000001</v>
          </cell>
          <cell r="G44">
            <v>-2204.6587500000001</v>
          </cell>
        </row>
        <row r="45">
          <cell r="A45" t="str">
            <v>CD308300</v>
          </cell>
          <cell r="B45">
            <v>0</v>
          </cell>
          <cell r="C45">
            <v>0</v>
          </cell>
          <cell r="D45">
            <v>0</v>
          </cell>
          <cell r="E45">
            <v>0</v>
          </cell>
          <cell r="F45">
            <v>0</v>
          </cell>
          <cell r="G45">
            <v>0</v>
          </cell>
        </row>
        <row r="46">
          <cell r="A46" t="str">
            <v>CD308500</v>
          </cell>
          <cell r="B46">
            <v>-0.13500000000000001</v>
          </cell>
          <cell r="C46">
            <v>0</v>
          </cell>
          <cell r="D46">
            <v>0</v>
          </cell>
          <cell r="E46">
            <v>0</v>
          </cell>
          <cell r="F46">
            <v>0</v>
          </cell>
          <cell r="G46">
            <v>0</v>
          </cell>
        </row>
        <row r="47">
          <cell r="A47" t="str">
            <v>CD309200</v>
          </cell>
          <cell r="B47">
            <v>0</v>
          </cell>
          <cell r="C47">
            <v>0</v>
          </cell>
          <cell r="D47">
            <v>0</v>
          </cell>
          <cell r="E47">
            <v>0</v>
          </cell>
          <cell r="F47">
            <v>0</v>
          </cell>
          <cell r="G47">
            <v>0</v>
          </cell>
        </row>
        <row r="48">
          <cell r="A48" t="str">
            <v>CD309600</v>
          </cell>
          <cell r="B48">
            <v>0</v>
          </cell>
          <cell r="C48">
            <v>0</v>
          </cell>
          <cell r="D48">
            <v>0</v>
          </cell>
          <cell r="E48">
            <v>0</v>
          </cell>
          <cell r="F48">
            <v>0</v>
          </cell>
          <cell r="G48">
            <v>0</v>
          </cell>
        </row>
        <row r="49">
          <cell r="A49" t="str">
            <v>CD309900</v>
          </cell>
          <cell r="B49">
            <v>-119.52589</v>
          </cell>
          <cell r="C49">
            <v>0</v>
          </cell>
          <cell r="D49">
            <v>0</v>
          </cell>
          <cell r="E49">
            <v>0</v>
          </cell>
          <cell r="F49">
            <v>0</v>
          </cell>
          <cell r="G49">
            <v>0</v>
          </cell>
        </row>
        <row r="50">
          <cell r="A50" t="str">
            <v>CD401000</v>
          </cell>
          <cell r="B50">
            <v>540.84844999999996</v>
          </cell>
          <cell r="C50">
            <v>511.85266999999999</v>
          </cell>
          <cell r="D50">
            <v>511.85266999999999</v>
          </cell>
          <cell r="E50">
            <v>538.01</v>
          </cell>
          <cell r="F50">
            <v>548.04300000000001</v>
          </cell>
          <cell r="G50">
            <v>556.5</v>
          </cell>
        </row>
        <row r="51">
          <cell r="A51" t="str">
            <v>CD402000</v>
          </cell>
          <cell r="B51">
            <v>1.1370400000000001</v>
          </cell>
          <cell r="C51">
            <v>0</v>
          </cell>
          <cell r="D51">
            <v>0</v>
          </cell>
          <cell r="E51">
            <v>0</v>
          </cell>
          <cell r="F51">
            <v>0</v>
          </cell>
          <cell r="G51">
            <v>0</v>
          </cell>
        </row>
        <row r="52">
          <cell r="A52" t="str">
            <v>CD403000</v>
          </cell>
          <cell r="B52">
            <v>7.7178000000000004</v>
          </cell>
          <cell r="C52">
            <v>0</v>
          </cell>
          <cell r="D52">
            <v>0</v>
          </cell>
          <cell r="E52">
            <v>0</v>
          </cell>
          <cell r="F52">
            <v>0</v>
          </cell>
          <cell r="G52">
            <v>0</v>
          </cell>
        </row>
        <row r="53">
          <cell r="A53" t="str">
            <v>CD404000</v>
          </cell>
          <cell r="B53">
            <v>16.790500000000002</v>
          </cell>
          <cell r="C53">
            <v>36.547330000000002</v>
          </cell>
          <cell r="D53">
            <v>36.547330000000002</v>
          </cell>
          <cell r="E53">
            <v>37.205179999999999</v>
          </cell>
          <cell r="F53">
            <v>37.205179999999999</v>
          </cell>
          <cell r="G53">
            <v>37.205179999999999</v>
          </cell>
        </row>
        <row r="54">
          <cell r="A54" t="str">
            <v>CD405000</v>
          </cell>
          <cell r="B54">
            <v>0</v>
          </cell>
          <cell r="C54">
            <v>0</v>
          </cell>
          <cell r="D54">
            <v>0</v>
          </cell>
          <cell r="E54">
            <v>0</v>
          </cell>
          <cell r="F54">
            <v>0</v>
          </cell>
          <cell r="G54">
            <v>0</v>
          </cell>
        </row>
        <row r="55">
          <cell r="A55" t="str">
            <v>CD406100</v>
          </cell>
          <cell r="B55">
            <v>0</v>
          </cell>
          <cell r="C55">
            <v>0</v>
          </cell>
          <cell r="D55">
            <v>0</v>
          </cell>
          <cell r="E55">
            <v>0</v>
          </cell>
          <cell r="F55">
            <v>0</v>
          </cell>
          <cell r="G55">
            <v>0</v>
          </cell>
        </row>
        <row r="56">
          <cell r="A56" t="str">
            <v>CD406500</v>
          </cell>
          <cell r="B56">
            <v>0</v>
          </cell>
          <cell r="C56">
            <v>0</v>
          </cell>
          <cell r="D56">
            <v>0</v>
          </cell>
          <cell r="E56">
            <v>0</v>
          </cell>
          <cell r="F56">
            <v>0</v>
          </cell>
          <cell r="G56">
            <v>0</v>
          </cell>
        </row>
        <row r="57">
          <cell r="A57" t="str">
            <v>CD407000</v>
          </cell>
          <cell r="B57">
            <v>3.6269300000000002</v>
          </cell>
          <cell r="C57">
            <v>0</v>
          </cell>
          <cell r="D57">
            <v>0</v>
          </cell>
          <cell r="E57">
            <v>0</v>
          </cell>
          <cell r="F57">
            <v>0</v>
          </cell>
          <cell r="G57">
            <v>0</v>
          </cell>
        </row>
        <row r="58">
          <cell r="A58" t="str">
            <v>CD407500</v>
          </cell>
          <cell r="B58">
            <v>0</v>
          </cell>
          <cell r="C58">
            <v>0</v>
          </cell>
          <cell r="D58">
            <v>0</v>
          </cell>
          <cell r="E58">
            <v>0</v>
          </cell>
          <cell r="F58">
            <v>0</v>
          </cell>
          <cell r="G58">
            <v>0</v>
          </cell>
        </row>
        <row r="59">
          <cell r="A59" t="str">
            <v>CD408100</v>
          </cell>
          <cell r="B59">
            <v>0</v>
          </cell>
          <cell r="C59">
            <v>0</v>
          </cell>
          <cell r="D59">
            <v>0</v>
          </cell>
          <cell r="E59">
            <v>0</v>
          </cell>
          <cell r="F59">
            <v>0</v>
          </cell>
          <cell r="G59">
            <v>0</v>
          </cell>
        </row>
        <row r="60">
          <cell r="A60" t="str">
            <v>CD408200</v>
          </cell>
          <cell r="B60">
            <v>0</v>
          </cell>
          <cell r="C60">
            <v>0</v>
          </cell>
          <cell r="D60">
            <v>0</v>
          </cell>
          <cell r="E60">
            <v>0</v>
          </cell>
          <cell r="F60">
            <v>0</v>
          </cell>
          <cell r="G60">
            <v>0</v>
          </cell>
        </row>
        <row r="61">
          <cell r="A61" t="str">
            <v>CD408300</v>
          </cell>
          <cell r="B61">
            <v>0</v>
          </cell>
          <cell r="C61">
            <v>0</v>
          </cell>
          <cell r="D61">
            <v>0</v>
          </cell>
          <cell r="E61">
            <v>0</v>
          </cell>
          <cell r="F61">
            <v>0</v>
          </cell>
          <cell r="G61">
            <v>0</v>
          </cell>
        </row>
        <row r="62">
          <cell r="A62" t="str">
            <v>CD408500</v>
          </cell>
          <cell r="B62">
            <v>0</v>
          </cell>
          <cell r="C62">
            <v>0</v>
          </cell>
          <cell r="D62">
            <v>0</v>
          </cell>
          <cell r="E62">
            <v>0</v>
          </cell>
          <cell r="F62">
            <v>0</v>
          </cell>
          <cell r="G62">
            <v>0</v>
          </cell>
        </row>
        <row r="63">
          <cell r="A63" t="str">
            <v>CD409200</v>
          </cell>
          <cell r="B63">
            <v>0</v>
          </cell>
          <cell r="C63">
            <v>0</v>
          </cell>
          <cell r="D63">
            <v>0</v>
          </cell>
          <cell r="E63">
            <v>0</v>
          </cell>
          <cell r="F63">
            <v>0</v>
          </cell>
          <cell r="G63">
            <v>0</v>
          </cell>
        </row>
        <row r="64">
          <cell r="A64" t="str">
            <v>CD409600</v>
          </cell>
          <cell r="B64">
            <v>0</v>
          </cell>
          <cell r="C64">
            <v>0</v>
          </cell>
          <cell r="D64">
            <v>0</v>
          </cell>
          <cell r="E64">
            <v>0</v>
          </cell>
          <cell r="F64">
            <v>0</v>
          </cell>
          <cell r="G64">
            <v>0</v>
          </cell>
        </row>
        <row r="65">
          <cell r="A65" t="str">
            <v>CD409900</v>
          </cell>
          <cell r="B65">
            <v>0</v>
          </cell>
          <cell r="C65">
            <v>0</v>
          </cell>
          <cell r="D65">
            <v>0</v>
          </cell>
          <cell r="E65">
            <v>0</v>
          </cell>
          <cell r="F65">
            <v>0</v>
          </cell>
          <cell r="G65">
            <v>0</v>
          </cell>
        </row>
        <row r="66">
          <cell r="A66" t="str">
            <v>CD908300</v>
          </cell>
          <cell r="B66">
            <v>0</v>
          </cell>
          <cell r="C66">
            <v>0</v>
          </cell>
          <cell r="D66">
            <v>0</v>
          </cell>
          <cell r="E66">
            <v>0</v>
          </cell>
          <cell r="F66">
            <v>0</v>
          </cell>
          <cell r="G66">
            <v>0</v>
          </cell>
        </row>
        <row r="67">
          <cell r="A67" t="str">
            <v>CD909600</v>
          </cell>
          <cell r="B67">
            <v>0</v>
          </cell>
          <cell r="C67">
            <v>0</v>
          </cell>
          <cell r="D67">
            <v>0</v>
          </cell>
          <cell r="E67">
            <v>0</v>
          </cell>
          <cell r="F67">
            <v>0</v>
          </cell>
          <cell r="G67">
            <v>0</v>
          </cell>
        </row>
        <row r="68">
          <cell r="A68">
            <v>0</v>
          </cell>
          <cell r="B68">
            <v>0</v>
          </cell>
          <cell r="C68">
            <v>0</v>
          </cell>
          <cell r="D68">
            <v>0</v>
          </cell>
          <cell r="E68">
            <v>0</v>
          </cell>
          <cell r="F68">
            <v>0</v>
          </cell>
          <cell r="G68">
            <v>0</v>
          </cell>
        </row>
        <row r="69">
          <cell r="A69">
            <v>0</v>
          </cell>
          <cell r="B69">
            <v>0</v>
          </cell>
          <cell r="C69">
            <v>0</v>
          </cell>
          <cell r="D69">
            <v>0</v>
          </cell>
          <cell r="E69">
            <v>0</v>
          </cell>
          <cell r="F69">
            <v>0</v>
          </cell>
          <cell r="G69">
            <v>0</v>
          </cell>
        </row>
        <row r="70">
          <cell r="A70">
            <v>0</v>
          </cell>
          <cell r="B70">
            <v>0</v>
          </cell>
          <cell r="C70">
            <v>0</v>
          </cell>
          <cell r="D70">
            <v>0</v>
          </cell>
          <cell r="E70">
            <v>0</v>
          </cell>
          <cell r="F70">
            <v>0</v>
          </cell>
          <cell r="G70">
            <v>0</v>
          </cell>
        </row>
        <row r="71">
          <cell r="A71">
            <v>0</v>
          </cell>
          <cell r="B71">
            <v>0</v>
          </cell>
          <cell r="C71">
            <v>0</v>
          </cell>
          <cell r="D71">
            <v>0</v>
          </cell>
          <cell r="E71">
            <v>0</v>
          </cell>
          <cell r="F71">
            <v>0</v>
          </cell>
          <cell r="G71">
            <v>0</v>
          </cell>
        </row>
        <row r="72">
          <cell r="A72">
            <v>0</v>
          </cell>
          <cell r="B72">
            <v>0</v>
          </cell>
          <cell r="C72">
            <v>0</v>
          </cell>
          <cell r="D72">
            <v>0</v>
          </cell>
          <cell r="E72">
            <v>0</v>
          </cell>
          <cell r="F72">
            <v>0</v>
          </cell>
          <cell r="G72">
            <v>0</v>
          </cell>
        </row>
        <row r="73">
          <cell r="A73">
            <v>0</v>
          </cell>
          <cell r="B73">
            <v>0</v>
          </cell>
          <cell r="C73">
            <v>0</v>
          </cell>
          <cell r="D73">
            <v>0</v>
          </cell>
          <cell r="E73">
            <v>0</v>
          </cell>
          <cell r="F73">
            <v>0</v>
          </cell>
          <cell r="G73">
            <v>0</v>
          </cell>
        </row>
        <row r="74">
          <cell r="A74">
            <v>0</v>
          </cell>
          <cell r="B74">
            <v>0</v>
          </cell>
          <cell r="C74">
            <v>0</v>
          </cell>
          <cell r="D74">
            <v>0</v>
          </cell>
          <cell r="E74">
            <v>0</v>
          </cell>
          <cell r="F74">
            <v>0</v>
          </cell>
          <cell r="G74">
            <v>0</v>
          </cell>
        </row>
        <row r="75">
          <cell r="A75">
            <v>0</v>
          </cell>
          <cell r="B75">
            <v>0</v>
          </cell>
          <cell r="C75">
            <v>0</v>
          </cell>
          <cell r="D75">
            <v>0</v>
          </cell>
          <cell r="E75">
            <v>0</v>
          </cell>
          <cell r="F75">
            <v>0</v>
          </cell>
          <cell r="G75">
            <v>0</v>
          </cell>
        </row>
        <row r="76">
          <cell r="A76">
            <v>0</v>
          </cell>
          <cell r="B76">
            <v>0</v>
          </cell>
          <cell r="C76">
            <v>0</v>
          </cell>
          <cell r="D76">
            <v>0</v>
          </cell>
          <cell r="E76">
            <v>0</v>
          </cell>
          <cell r="F76">
            <v>0</v>
          </cell>
          <cell r="G76">
            <v>0</v>
          </cell>
        </row>
        <row r="77">
          <cell r="A77">
            <v>0</v>
          </cell>
          <cell r="B77">
            <v>0</v>
          </cell>
          <cell r="C77">
            <v>0</v>
          </cell>
          <cell r="D77">
            <v>0</v>
          </cell>
          <cell r="E77">
            <v>0</v>
          </cell>
          <cell r="F77">
            <v>0</v>
          </cell>
          <cell r="G77">
            <v>0</v>
          </cell>
        </row>
        <row r="78">
          <cell r="A78">
            <v>0</v>
          </cell>
          <cell r="B78">
            <v>0</v>
          </cell>
          <cell r="C78">
            <v>0</v>
          </cell>
          <cell r="D78">
            <v>0</v>
          </cell>
          <cell r="E78">
            <v>0</v>
          </cell>
          <cell r="F78">
            <v>0</v>
          </cell>
          <cell r="G78">
            <v>0</v>
          </cell>
        </row>
        <row r="79">
          <cell r="A79">
            <v>0</v>
          </cell>
          <cell r="B79">
            <v>0</v>
          </cell>
          <cell r="C79">
            <v>0</v>
          </cell>
          <cell r="D79">
            <v>0</v>
          </cell>
          <cell r="E79">
            <v>0</v>
          </cell>
          <cell r="F79">
            <v>0</v>
          </cell>
          <cell r="G79">
            <v>0</v>
          </cell>
        </row>
        <row r="80">
          <cell r="A80">
            <v>0</v>
          </cell>
          <cell r="B80">
            <v>0</v>
          </cell>
          <cell r="C80">
            <v>0</v>
          </cell>
          <cell r="D80">
            <v>0</v>
          </cell>
          <cell r="E80">
            <v>0</v>
          </cell>
          <cell r="F80">
            <v>0</v>
          </cell>
          <cell r="G80">
            <v>0</v>
          </cell>
        </row>
        <row r="81">
          <cell r="A81">
            <v>0</v>
          </cell>
          <cell r="B81">
            <v>0</v>
          </cell>
          <cell r="C81">
            <v>0</v>
          </cell>
          <cell r="D81">
            <v>0</v>
          </cell>
          <cell r="E81">
            <v>0</v>
          </cell>
          <cell r="F81">
            <v>0</v>
          </cell>
          <cell r="G81">
            <v>0</v>
          </cell>
        </row>
        <row r="82">
          <cell r="A82">
            <v>0</v>
          </cell>
          <cell r="B82">
            <v>0</v>
          </cell>
          <cell r="C82">
            <v>0</v>
          </cell>
          <cell r="D82">
            <v>0</v>
          </cell>
          <cell r="E82">
            <v>0</v>
          </cell>
          <cell r="F82">
            <v>0</v>
          </cell>
          <cell r="G82">
            <v>0</v>
          </cell>
        </row>
        <row r="83">
          <cell r="A83">
            <v>0</v>
          </cell>
          <cell r="B83">
            <v>0</v>
          </cell>
          <cell r="C83">
            <v>0</v>
          </cell>
          <cell r="D83">
            <v>0</v>
          </cell>
          <cell r="E83">
            <v>0</v>
          </cell>
          <cell r="F83">
            <v>0</v>
          </cell>
          <cell r="G83">
            <v>0</v>
          </cell>
        </row>
        <row r="84">
          <cell r="A84">
            <v>0</v>
          </cell>
          <cell r="B84">
            <v>0</v>
          </cell>
          <cell r="C84">
            <v>0</v>
          </cell>
          <cell r="D84">
            <v>0</v>
          </cell>
          <cell r="E84">
            <v>0</v>
          </cell>
          <cell r="F84">
            <v>0</v>
          </cell>
          <cell r="G84">
            <v>0</v>
          </cell>
        </row>
        <row r="85">
          <cell r="A85">
            <v>0</v>
          </cell>
          <cell r="B85">
            <v>0</v>
          </cell>
          <cell r="C85">
            <v>0</v>
          </cell>
          <cell r="D85">
            <v>0</v>
          </cell>
          <cell r="E85">
            <v>0</v>
          </cell>
          <cell r="F85">
            <v>0</v>
          </cell>
          <cell r="G85">
            <v>0</v>
          </cell>
        </row>
        <row r="86">
          <cell r="A86">
            <v>0</v>
          </cell>
          <cell r="B86">
            <v>0</v>
          </cell>
          <cell r="C86">
            <v>0</v>
          </cell>
          <cell r="D86">
            <v>0</v>
          </cell>
          <cell r="E86">
            <v>0</v>
          </cell>
          <cell r="F86">
            <v>0</v>
          </cell>
          <cell r="G86">
            <v>0</v>
          </cell>
        </row>
        <row r="87">
          <cell r="A87">
            <v>0</v>
          </cell>
          <cell r="B87">
            <v>0</v>
          </cell>
          <cell r="C87">
            <v>0</v>
          </cell>
          <cell r="D87">
            <v>0</v>
          </cell>
          <cell r="E87">
            <v>0</v>
          </cell>
          <cell r="F87">
            <v>0</v>
          </cell>
          <cell r="G87">
            <v>0</v>
          </cell>
        </row>
        <row r="88">
          <cell r="A88">
            <v>0</v>
          </cell>
          <cell r="B88">
            <v>0</v>
          </cell>
          <cell r="C88">
            <v>0</v>
          </cell>
          <cell r="D88">
            <v>0</v>
          </cell>
          <cell r="E88">
            <v>0</v>
          </cell>
          <cell r="F88">
            <v>0</v>
          </cell>
          <cell r="G88">
            <v>0</v>
          </cell>
        </row>
        <row r="89">
          <cell r="A89">
            <v>0</v>
          </cell>
          <cell r="B89">
            <v>0</v>
          </cell>
          <cell r="C89">
            <v>0</v>
          </cell>
          <cell r="D89">
            <v>0</v>
          </cell>
          <cell r="E89">
            <v>0</v>
          </cell>
          <cell r="F89">
            <v>0</v>
          </cell>
          <cell r="G89">
            <v>0</v>
          </cell>
        </row>
        <row r="90">
          <cell r="A90">
            <v>0</v>
          </cell>
          <cell r="B90">
            <v>0</v>
          </cell>
          <cell r="C90">
            <v>0</v>
          </cell>
          <cell r="D90">
            <v>0</v>
          </cell>
          <cell r="E90">
            <v>0</v>
          </cell>
          <cell r="F90">
            <v>0</v>
          </cell>
          <cell r="G90">
            <v>0</v>
          </cell>
        </row>
        <row r="91">
          <cell r="A91">
            <v>0</v>
          </cell>
          <cell r="B91">
            <v>0</v>
          </cell>
          <cell r="C91">
            <v>0</v>
          </cell>
          <cell r="D91">
            <v>0</v>
          </cell>
          <cell r="E91">
            <v>0</v>
          </cell>
          <cell r="F91">
            <v>0</v>
          </cell>
          <cell r="G91">
            <v>0</v>
          </cell>
        </row>
        <row r="92">
          <cell r="A92">
            <v>0</v>
          </cell>
          <cell r="B92">
            <v>0</v>
          </cell>
          <cell r="C92">
            <v>0</v>
          </cell>
          <cell r="D92">
            <v>0</v>
          </cell>
          <cell r="E92">
            <v>0</v>
          </cell>
          <cell r="F92">
            <v>0</v>
          </cell>
          <cell r="G92">
            <v>0</v>
          </cell>
        </row>
        <row r="93">
          <cell r="A93">
            <v>0</v>
          </cell>
          <cell r="B93">
            <v>0</v>
          </cell>
          <cell r="C93">
            <v>0</v>
          </cell>
          <cell r="D93">
            <v>0</v>
          </cell>
          <cell r="E93">
            <v>0</v>
          </cell>
          <cell r="F93">
            <v>0</v>
          </cell>
          <cell r="G93">
            <v>0</v>
          </cell>
        </row>
        <row r="94">
          <cell r="A94">
            <v>0</v>
          </cell>
          <cell r="B94">
            <v>0</v>
          </cell>
          <cell r="C94">
            <v>0</v>
          </cell>
          <cell r="D94">
            <v>0</v>
          </cell>
          <cell r="E94">
            <v>0</v>
          </cell>
          <cell r="F94">
            <v>0</v>
          </cell>
          <cell r="G94">
            <v>0</v>
          </cell>
        </row>
        <row r="95">
          <cell r="A95">
            <v>0</v>
          </cell>
          <cell r="B95">
            <v>0</v>
          </cell>
          <cell r="C95">
            <v>0</v>
          </cell>
          <cell r="D95">
            <v>0</v>
          </cell>
          <cell r="E95">
            <v>0</v>
          </cell>
          <cell r="F95">
            <v>0</v>
          </cell>
          <cell r="G95">
            <v>0</v>
          </cell>
        </row>
        <row r="96">
          <cell r="A96">
            <v>0</v>
          </cell>
          <cell r="B96">
            <v>0</v>
          </cell>
          <cell r="C96">
            <v>0</v>
          </cell>
          <cell r="D96">
            <v>0</v>
          </cell>
          <cell r="E96">
            <v>0</v>
          </cell>
          <cell r="F96">
            <v>0</v>
          </cell>
          <cell r="G96">
            <v>0</v>
          </cell>
        </row>
        <row r="97">
          <cell r="A97">
            <v>0</v>
          </cell>
          <cell r="B97">
            <v>0</v>
          </cell>
          <cell r="C97">
            <v>0</v>
          </cell>
          <cell r="D97">
            <v>0</v>
          </cell>
          <cell r="E97">
            <v>0</v>
          </cell>
          <cell r="F97">
            <v>0</v>
          </cell>
          <cell r="G97">
            <v>0</v>
          </cell>
        </row>
      </sheetData>
      <sheetData sheetId="14"/>
      <sheetData sheetId="15"/>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0-2029 program"/>
      <sheetName val="Reserve only"/>
      <sheetName val="operating impact - DC impact"/>
      <sheetName val="incremental - DC impact"/>
      <sheetName val="operating impact"/>
      <sheetName val="database"/>
      <sheetName val="TPS Presentation Start Here"/>
      <sheetName val="Op Imp from Cap no CF"/>
      <sheetName val="Summary no CF (2)"/>
      <sheetName val="Summary no CF"/>
      <sheetName val="Budget 2020 no CF"/>
      <sheetName val="2020-2029 by Category no CF"/>
      <sheetName val="Capital Constraints no CF"/>
      <sheetName val="Capacity to Spend no CF"/>
      <sheetName val="Spending rate no CF"/>
      <sheetName val="TPS Presentation End Here "/>
      <sheetName val="City Presentation Start Here"/>
      <sheetName val="Op Imp from Capital with CF"/>
      <sheetName val="Summary with CF"/>
      <sheetName val="Budget 2020 with CF"/>
      <sheetName val="2020-2029 by Category with CF"/>
      <sheetName val="Capital Constraints with CF"/>
      <sheetName val="Capacity to Spend with CF"/>
      <sheetName val="Spending rate with CF"/>
      <sheetName val="City Presentation End Here"/>
      <sheetName val="Oct 09 admin review"/>
      <sheetName val="2018 DC"/>
      <sheetName val="2020-2029"/>
      <sheetName val="revised district policing"/>
      <sheetName val="database oct 9 admin review"/>
      <sheetName val="2019 facility realign"/>
      <sheetName val="Adjusted Operating impact"/>
      <sheetName val="adjusted incremental Operating "/>
      <sheetName val="41 Division - 2020"/>
      <sheetName val="54-55"/>
      <sheetName val="old- district policing"/>
      <sheetName val="facility phase"/>
      <sheetName val="after City review (2)"/>
      <sheetName val="Captor"/>
      <sheetName val="Facility comparison"/>
      <sheetName val="revised2019-2028 operating"/>
      <sheetName val="reviseincremental operating"/>
      <sheetName val="OBLIG - App C1"/>
      <sheetName val="DC-Police"/>
      <sheetName val="2018 DC Forecast"/>
      <sheetName val="facility realign - final"/>
      <sheetName val="pivot table"/>
      <sheetName val="Sheet1"/>
    </sheetNames>
    <sheetDataSet>
      <sheetData sheetId="0" refreshError="1"/>
      <sheetData sheetId="1" refreshError="1"/>
      <sheetData sheetId="2">
        <row r="4">
          <cell r="A4" t="str">
            <v>Projects</v>
          </cell>
          <cell r="B4">
            <v>2012</v>
          </cell>
          <cell r="C4">
            <v>2013</v>
          </cell>
          <cell r="D4">
            <v>2014</v>
          </cell>
          <cell r="E4">
            <v>2015</v>
          </cell>
          <cell r="F4">
            <v>2016</v>
          </cell>
          <cell r="G4">
            <v>2017</v>
          </cell>
          <cell r="H4">
            <v>2018</v>
          </cell>
          <cell r="I4">
            <v>2019</v>
          </cell>
          <cell r="J4">
            <v>2020</v>
          </cell>
          <cell r="K4">
            <v>2021</v>
          </cell>
          <cell r="L4">
            <v>2022</v>
          </cell>
          <cell r="M4">
            <v>2023</v>
          </cell>
          <cell r="N4">
            <v>2024</v>
          </cell>
          <cell r="O4">
            <v>2025</v>
          </cell>
          <cell r="P4">
            <v>2026</v>
          </cell>
          <cell r="Q4">
            <v>2027</v>
          </cell>
          <cell r="R4">
            <v>2028</v>
          </cell>
          <cell r="S4">
            <v>2029</v>
          </cell>
          <cell r="T4" t="str">
            <v>Total 2025-2029</v>
          </cell>
          <cell r="U4" t="str">
            <v>Total 2020-2029</v>
          </cell>
          <cell r="V4" t="str">
            <v>Comments</v>
          </cell>
        </row>
        <row r="5">
          <cell r="A5" t="str">
            <v>Transforming Corporate Support</v>
          </cell>
          <cell r="B5">
            <v>0</v>
          </cell>
          <cell r="C5">
            <v>0</v>
          </cell>
          <cell r="D5">
            <v>0</v>
          </cell>
          <cell r="E5">
            <v>0</v>
          </cell>
          <cell r="F5">
            <v>0</v>
          </cell>
          <cell r="G5">
            <v>22</v>
          </cell>
          <cell r="H5">
            <v>84.509</v>
          </cell>
          <cell r="I5">
            <v>129.50900000000001</v>
          </cell>
          <cell r="J5">
            <v>129.50900000000001</v>
          </cell>
          <cell r="K5">
            <v>129.50900000000001</v>
          </cell>
          <cell r="L5">
            <v>129.50900000000001</v>
          </cell>
          <cell r="M5">
            <v>129.50900000000001</v>
          </cell>
          <cell r="N5">
            <v>129.50900000000001</v>
          </cell>
          <cell r="O5">
            <v>129.50900000000001</v>
          </cell>
          <cell r="P5">
            <v>129.50900000000001</v>
          </cell>
          <cell r="Q5">
            <v>129.50900000000001</v>
          </cell>
          <cell r="R5">
            <v>129.50900000000001</v>
          </cell>
          <cell r="S5">
            <v>129.50900000000001</v>
          </cell>
          <cell r="T5">
            <v>647.54500000000007</v>
          </cell>
          <cell r="U5">
            <v>1295.0900000000001</v>
          </cell>
        </row>
        <row r="6">
          <cell r="A6" t="str">
            <v>Connected Officer</v>
          </cell>
          <cell r="H6">
            <v>410</v>
          </cell>
          <cell r="I6">
            <v>717</v>
          </cell>
          <cell r="J6">
            <v>927.2</v>
          </cell>
          <cell r="K6">
            <v>927.2</v>
          </cell>
          <cell r="L6">
            <v>3013.5709999999999</v>
          </cell>
          <cell r="M6">
            <v>3708.9229999999998</v>
          </cell>
          <cell r="N6">
            <v>3708.9229999999998</v>
          </cell>
          <cell r="O6">
            <v>3708.9229999999998</v>
          </cell>
          <cell r="P6">
            <v>3708.9229999999998</v>
          </cell>
          <cell r="Q6">
            <v>3708.9229999999998</v>
          </cell>
          <cell r="R6">
            <v>3708.9229999999998</v>
          </cell>
          <cell r="S6">
            <v>3708.9229999999998</v>
          </cell>
          <cell r="T6">
            <v>18544.614999999998</v>
          </cell>
          <cell r="U6">
            <v>30830.431999999993</v>
          </cell>
          <cell r="V6" t="str">
            <v>data plan, licenses and maint</v>
          </cell>
        </row>
        <row r="7">
          <cell r="A7" t="str">
            <v>Radio Replacement</v>
          </cell>
          <cell r="I7">
            <v>150</v>
          </cell>
          <cell r="J7">
            <v>175</v>
          </cell>
          <cell r="K7">
            <v>175</v>
          </cell>
          <cell r="L7">
            <v>175</v>
          </cell>
          <cell r="M7">
            <v>175</v>
          </cell>
          <cell r="N7">
            <v>175</v>
          </cell>
          <cell r="O7">
            <v>175</v>
          </cell>
          <cell r="P7">
            <v>175</v>
          </cell>
          <cell r="Q7">
            <v>175</v>
          </cell>
          <cell r="R7">
            <v>175</v>
          </cell>
          <cell r="S7">
            <v>175</v>
          </cell>
          <cell r="T7">
            <v>875</v>
          </cell>
          <cell r="U7">
            <v>1750</v>
          </cell>
          <cell r="V7" t="str">
            <v>Battery management and radio management system</v>
          </cell>
        </row>
        <row r="8">
          <cell r="A8" t="str">
            <v>Body Worn Camera</v>
          </cell>
          <cell r="I8">
            <v>0</v>
          </cell>
          <cell r="J8">
            <v>2500</v>
          </cell>
          <cell r="K8">
            <v>5000</v>
          </cell>
          <cell r="L8">
            <v>5000</v>
          </cell>
          <cell r="M8">
            <v>5000</v>
          </cell>
          <cell r="N8">
            <v>5000</v>
          </cell>
          <cell r="O8">
            <v>5000</v>
          </cell>
          <cell r="P8">
            <v>5000</v>
          </cell>
          <cell r="Q8">
            <v>5000</v>
          </cell>
          <cell r="R8">
            <v>5000</v>
          </cell>
          <cell r="S8">
            <v>5000</v>
          </cell>
          <cell r="T8">
            <v>25000</v>
          </cell>
          <cell r="U8">
            <v>47500</v>
          </cell>
          <cell r="V8" t="str">
            <v>In RFI process - the operating impact is unknown an this is only an estimate</v>
          </cell>
        </row>
        <row r="9">
          <cell r="A9" t="str">
            <v xml:space="preserve">Peer to Peer Site </v>
          </cell>
          <cell r="B9">
            <v>0</v>
          </cell>
          <cell r="C9">
            <v>0</v>
          </cell>
          <cell r="D9">
            <v>0</v>
          </cell>
          <cell r="E9">
            <v>0</v>
          </cell>
          <cell r="F9">
            <v>0</v>
          </cell>
          <cell r="G9">
            <v>0</v>
          </cell>
          <cell r="H9">
            <v>0</v>
          </cell>
          <cell r="I9">
            <v>0</v>
          </cell>
          <cell r="J9">
            <v>141</v>
          </cell>
          <cell r="K9">
            <v>141</v>
          </cell>
          <cell r="L9">
            <v>141</v>
          </cell>
          <cell r="M9">
            <v>141</v>
          </cell>
          <cell r="N9">
            <v>141</v>
          </cell>
          <cell r="O9">
            <v>141</v>
          </cell>
          <cell r="P9">
            <v>141</v>
          </cell>
          <cell r="Q9">
            <v>141</v>
          </cell>
          <cell r="R9">
            <v>141</v>
          </cell>
          <cell r="S9">
            <v>141</v>
          </cell>
          <cell r="T9">
            <v>141</v>
          </cell>
          <cell r="U9">
            <v>1410</v>
          </cell>
          <cell r="V9" t="str">
            <v>Cogeco net impact and security impact;</v>
          </cell>
        </row>
        <row r="10">
          <cell r="A10" t="str">
            <v>ANCOE (Enterprise Business Intelligence, Global Search)</v>
          </cell>
          <cell r="D10">
            <v>0</v>
          </cell>
          <cell r="E10">
            <v>0</v>
          </cell>
          <cell r="F10">
            <v>0</v>
          </cell>
          <cell r="G10">
            <v>0</v>
          </cell>
          <cell r="H10">
            <v>0</v>
          </cell>
          <cell r="I10">
            <v>17</v>
          </cell>
          <cell r="J10">
            <v>547</v>
          </cell>
          <cell r="K10">
            <v>810</v>
          </cell>
          <cell r="L10">
            <v>810</v>
          </cell>
          <cell r="M10">
            <v>810</v>
          </cell>
          <cell r="N10">
            <v>1010</v>
          </cell>
          <cell r="O10">
            <v>1010</v>
          </cell>
          <cell r="P10">
            <v>1010</v>
          </cell>
          <cell r="Q10">
            <v>1010</v>
          </cell>
          <cell r="R10">
            <v>1010</v>
          </cell>
          <cell r="S10">
            <v>1010</v>
          </cell>
          <cell r="T10">
            <v>5050</v>
          </cell>
          <cell r="U10">
            <v>9037</v>
          </cell>
          <cell r="V10" t="str">
            <v xml:space="preserve">EBI - $120K salaries and benefits - estimated for 5 FTE's = $600K , Global Search -  $120K salaries and benefits - estimated for 2 FTE's -  estimated cost for 2 FTE's  $240K from 2024
EBI - $560K for System Maint;  Global Search - $250k Software Maintenance </v>
          </cell>
        </row>
        <row r="11">
          <cell r="A11" t="str">
            <v>Total Projects Operating Impact</v>
          </cell>
          <cell r="B11">
            <v>0</v>
          </cell>
          <cell r="C11">
            <v>0</v>
          </cell>
          <cell r="D11">
            <v>0</v>
          </cell>
          <cell r="E11">
            <v>0</v>
          </cell>
          <cell r="F11">
            <v>0</v>
          </cell>
          <cell r="G11">
            <v>22</v>
          </cell>
          <cell r="H11">
            <v>494.50900000000001</v>
          </cell>
          <cell r="I11">
            <v>1013.509</v>
          </cell>
          <cell r="J11">
            <v>4419.7089999999998</v>
          </cell>
          <cell r="K11">
            <v>7182.7089999999998</v>
          </cell>
          <cell r="L11">
            <v>9269.08</v>
          </cell>
          <cell r="M11">
            <v>9964.4320000000007</v>
          </cell>
          <cell r="N11">
            <v>10164.432000000001</v>
          </cell>
          <cell r="O11">
            <v>10164.432000000001</v>
          </cell>
          <cell r="P11">
            <v>10164.432000000001</v>
          </cell>
          <cell r="Q11">
            <v>10164.432000000001</v>
          </cell>
          <cell r="R11">
            <v>10164.432000000001</v>
          </cell>
          <cell r="S11">
            <v>10164.432000000001</v>
          </cell>
          <cell r="T11">
            <v>50258.159999999996</v>
          </cell>
          <cell r="U11">
            <v>91822.521999999997</v>
          </cell>
        </row>
        <row r="12">
          <cell r="A12" t="str">
            <v>Total Projects Operating Impact excluding Facilities Maint</v>
          </cell>
          <cell r="B12">
            <v>0</v>
          </cell>
          <cell r="C12">
            <v>0</v>
          </cell>
          <cell r="D12">
            <v>0</v>
          </cell>
          <cell r="E12" t="e">
            <v>#REF!</v>
          </cell>
          <cell r="F12" t="e">
            <v>#REF!</v>
          </cell>
          <cell r="G12" t="e">
            <v>#REF!</v>
          </cell>
          <cell r="H12" t="e">
            <v>#REF!</v>
          </cell>
          <cell r="I12" t="e">
            <v>#REF!</v>
          </cell>
          <cell r="J12" t="e">
            <v>#REF!</v>
          </cell>
          <cell r="K12" t="e">
            <v>#REF!</v>
          </cell>
          <cell r="L12" t="e">
            <v>#REF!</v>
          </cell>
          <cell r="M12" t="e">
            <v>#REF!</v>
          </cell>
          <cell r="N12" t="e">
            <v>#REF!</v>
          </cell>
          <cell r="O12" t="e">
            <v>#REF!</v>
          </cell>
          <cell r="P12" t="e">
            <v>#REF!</v>
          </cell>
          <cell r="Q12" t="e">
            <v>#REF!</v>
          </cell>
          <cell r="R12" t="e">
            <v>#REF!</v>
          </cell>
          <cell r="U12" t="e">
            <v>#REF!</v>
          </cell>
        </row>
        <row r="13">
          <cell r="A13" t="str">
            <v xml:space="preserve">Incremental impact </v>
          </cell>
          <cell r="B13">
            <v>0</v>
          </cell>
          <cell r="C13">
            <v>0</v>
          </cell>
          <cell r="D13">
            <v>0</v>
          </cell>
          <cell r="E13">
            <v>0</v>
          </cell>
          <cell r="F13">
            <v>0</v>
          </cell>
          <cell r="G13">
            <v>22</v>
          </cell>
          <cell r="H13">
            <v>494.50900000000001</v>
          </cell>
          <cell r="I13">
            <v>1013.509</v>
          </cell>
          <cell r="J13">
            <v>3406.2</v>
          </cell>
          <cell r="K13">
            <v>2763</v>
          </cell>
          <cell r="L13">
            <v>2086.3710000000001</v>
          </cell>
          <cell r="M13">
            <v>695.35200000000077</v>
          </cell>
          <cell r="N13">
            <v>200</v>
          </cell>
          <cell r="O13">
            <v>0</v>
          </cell>
          <cell r="P13">
            <v>0</v>
          </cell>
          <cell r="Q13">
            <v>0</v>
          </cell>
          <cell r="R13">
            <v>0</v>
          </cell>
          <cell r="S13">
            <v>0</v>
          </cell>
          <cell r="U13">
            <v>9150.9230000000007</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ow r="5">
          <cell r="C5" t="str">
            <v>Plan</v>
          </cell>
          <cell r="I5" t="str">
            <v>Total</v>
          </cell>
          <cell r="O5" t="str">
            <v>Total</v>
          </cell>
          <cell r="P5" t="str">
            <v>Total</v>
          </cell>
          <cell r="Q5" t="str">
            <v>Total</v>
          </cell>
        </row>
        <row r="6">
          <cell r="B6" t="str">
            <v>Project Name</v>
          </cell>
          <cell r="C6" t="str">
            <v>to end of 2019</v>
          </cell>
          <cell r="D6">
            <v>2020</v>
          </cell>
          <cell r="E6">
            <v>2021</v>
          </cell>
          <cell r="F6">
            <v>2022</v>
          </cell>
          <cell r="G6">
            <v>2023</v>
          </cell>
          <cell r="H6">
            <v>2024</v>
          </cell>
          <cell r="I6" t="str">
            <v>2020-2024 Request</v>
          </cell>
          <cell r="J6">
            <v>2025</v>
          </cell>
          <cell r="K6">
            <v>2026</v>
          </cell>
          <cell r="L6">
            <v>2027</v>
          </cell>
          <cell r="M6">
            <v>2028</v>
          </cell>
          <cell r="N6">
            <v>2029</v>
          </cell>
          <cell r="O6" t="str">
            <v>2025-2029 Forecast</v>
          </cell>
          <cell r="P6" t="str">
            <v>2020-2029 Program</v>
          </cell>
          <cell r="Q6" t="str">
            <v>Project Cost</v>
          </cell>
        </row>
        <row r="7">
          <cell r="B7" t="str">
            <v>Projects In Progress</v>
          </cell>
        </row>
        <row r="8">
          <cell r="B8" t="str">
            <v>State-of-Good-Repair - Police</v>
          </cell>
          <cell r="D8">
            <v>4400</v>
          </cell>
          <cell r="E8">
            <v>4400</v>
          </cell>
          <cell r="F8">
            <v>4400</v>
          </cell>
          <cell r="G8">
            <v>4400</v>
          </cell>
          <cell r="H8">
            <v>4400</v>
          </cell>
          <cell r="I8">
            <v>22000</v>
          </cell>
          <cell r="J8">
            <v>4400</v>
          </cell>
          <cell r="K8">
            <v>4400</v>
          </cell>
          <cell r="L8">
            <v>4400</v>
          </cell>
          <cell r="M8">
            <v>4400</v>
          </cell>
          <cell r="N8">
            <v>4400</v>
          </cell>
          <cell r="O8">
            <v>22000</v>
          </cell>
          <cell r="P8">
            <v>44000</v>
          </cell>
          <cell r="Q8">
            <v>44000</v>
          </cell>
        </row>
        <row r="9">
          <cell r="B9" t="str">
            <v>Transforming Corporate Support (HRMS, TRMS)</v>
          </cell>
          <cell r="C9">
            <v>7434.6</v>
          </cell>
          <cell r="D9">
            <v>1000</v>
          </cell>
          <cell r="I9">
            <v>1000</v>
          </cell>
          <cell r="K9">
            <v>0</v>
          </cell>
          <cell r="L9">
            <v>0</v>
          </cell>
          <cell r="M9">
            <v>0</v>
          </cell>
          <cell r="N9">
            <v>0</v>
          </cell>
          <cell r="O9">
            <v>0</v>
          </cell>
          <cell r="P9">
            <v>1000</v>
          </cell>
          <cell r="Q9">
            <v>8434.6</v>
          </cell>
        </row>
        <row r="10">
          <cell r="B10" t="str">
            <v>54/55 Amalgamation</v>
          </cell>
          <cell r="C10">
            <v>1184</v>
          </cell>
          <cell r="D10">
            <v>0</v>
          </cell>
          <cell r="E10">
            <v>5019</v>
          </cell>
          <cell r="F10">
            <v>6508</v>
          </cell>
          <cell r="G10">
            <v>11296</v>
          </cell>
          <cell r="H10">
            <v>10375</v>
          </cell>
          <cell r="I10">
            <v>33198</v>
          </cell>
          <cell r="J10">
            <v>4843</v>
          </cell>
          <cell r="K10">
            <v>0</v>
          </cell>
          <cell r="L10">
            <v>0</v>
          </cell>
          <cell r="M10">
            <v>0</v>
          </cell>
          <cell r="N10">
            <v>0</v>
          </cell>
          <cell r="O10">
            <v>4843</v>
          </cell>
          <cell r="P10">
            <v>38041</v>
          </cell>
          <cell r="Q10">
            <v>39225</v>
          </cell>
        </row>
        <row r="11">
          <cell r="B11" t="str">
            <v>32/33 Amalgamation</v>
          </cell>
          <cell r="C11">
            <v>4990</v>
          </cell>
          <cell r="D11">
            <v>3000</v>
          </cell>
          <cell r="E11">
            <v>3950</v>
          </cell>
          <cell r="F11">
            <v>0</v>
          </cell>
          <cell r="G11">
            <v>0</v>
          </cell>
          <cell r="H11">
            <v>0</v>
          </cell>
          <cell r="I11">
            <v>6950</v>
          </cell>
          <cell r="J11">
            <v>0</v>
          </cell>
          <cell r="K11">
            <v>0</v>
          </cell>
          <cell r="L11">
            <v>0</v>
          </cell>
          <cell r="M11">
            <v>0</v>
          </cell>
          <cell r="N11">
            <v>0</v>
          </cell>
          <cell r="O11">
            <v>0</v>
          </cell>
          <cell r="P11">
            <v>6950</v>
          </cell>
          <cell r="Q11">
            <v>11940</v>
          </cell>
        </row>
        <row r="12">
          <cell r="B12" t="str">
            <v>41 Division</v>
          </cell>
          <cell r="C12">
            <v>2956</v>
          </cell>
          <cell r="D12">
            <v>0</v>
          </cell>
          <cell r="E12">
            <v>12723</v>
          </cell>
          <cell r="F12">
            <v>12800</v>
          </cell>
          <cell r="G12">
            <v>10449</v>
          </cell>
          <cell r="H12">
            <v>0</v>
          </cell>
          <cell r="I12">
            <v>35972</v>
          </cell>
          <cell r="J12">
            <v>0</v>
          </cell>
          <cell r="K12">
            <v>0</v>
          </cell>
          <cell r="L12">
            <v>0</v>
          </cell>
          <cell r="M12">
            <v>0</v>
          </cell>
          <cell r="N12">
            <v>0</v>
          </cell>
          <cell r="O12">
            <v>0</v>
          </cell>
          <cell r="P12">
            <v>35972</v>
          </cell>
          <cell r="Q12">
            <v>38928</v>
          </cell>
        </row>
        <row r="13">
          <cell r="B13" t="str">
            <v>ANCOE (Enterprise Business Intelligence, Global Search)</v>
          </cell>
          <cell r="C13">
            <v>10841.647999999999</v>
          </cell>
          <cell r="D13">
            <v>585</v>
          </cell>
          <cell r="E13">
            <v>485</v>
          </cell>
          <cell r="F13">
            <v>485</v>
          </cell>
          <cell r="G13">
            <v>485</v>
          </cell>
          <cell r="H13">
            <v>0</v>
          </cell>
          <cell r="I13">
            <v>2040</v>
          </cell>
          <cell r="J13">
            <v>0</v>
          </cell>
          <cell r="K13">
            <v>0</v>
          </cell>
          <cell r="L13">
            <v>0</v>
          </cell>
          <cell r="M13">
            <v>0</v>
          </cell>
          <cell r="N13">
            <v>0</v>
          </cell>
          <cell r="O13">
            <v>0</v>
          </cell>
          <cell r="P13">
            <v>2040</v>
          </cell>
          <cell r="Q13">
            <v>12881.647999999999</v>
          </cell>
        </row>
        <row r="14">
          <cell r="B14" t="str">
            <v xml:space="preserve">Radio Replacement </v>
          </cell>
          <cell r="C14">
            <v>25175.508000000002</v>
          </cell>
          <cell r="D14">
            <v>4509</v>
          </cell>
          <cell r="E14">
            <v>5074</v>
          </cell>
          <cell r="F14">
            <v>3292</v>
          </cell>
          <cell r="G14">
            <v>0</v>
          </cell>
          <cell r="H14">
            <v>0</v>
          </cell>
          <cell r="I14">
            <v>12875</v>
          </cell>
          <cell r="J14">
            <v>0</v>
          </cell>
          <cell r="K14">
            <v>0</v>
          </cell>
          <cell r="L14">
            <v>14141</v>
          </cell>
          <cell r="M14">
            <v>4250</v>
          </cell>
          <cell r="N14">
            <v>5200</v>
          </cell>
          <cell r="O14">
            <v>23591</v>
          </cell>
          <cell r="P14">
            <v>36466</v>
          </cell>
          <cell r="Q14">
            <v>61641.508000000002</v>
          </cell>
        </row>
        <row r="15">
          <cell r="B15" t="str">
            <v>Automated Fingerprint Identification System (A.F.I.S.)  Replacement</v>
          </cell>
          <cell r="C15">
            <v>3053</v>
          </cell>
          <cell r="D15">
            <v>0</v>
          </cell>
          <cell r="E15">
            <v>0</v>
          </cell>
          <cell r="F15">
            <v>0</v>
          </cell>
          <cell r="G15">
            <v>0</v>
          </cell>
          <cell r="H15">
            <v>0</v>
          </cell>
          <cell r="I15">
            <v>0</v>
          </cell>
          <cell r="J15">
            <v>3053</v>
          </cell>
          <cell r="K15">
            <v>0</v>
          </cell>
          <cell r="L15">
            <v>0</v>
          </cell>
          <cell r="M15">
            <v>0</v>
          </cell>
          <cell r="N15">
            <v>0</v>
          </cell>
          <cell r="O15">
            <v>3053</v>
          </cell>
          <cell r="P15">
            <v>3053</v>
          </cell>
          <cell r="Q15">
            <v>6106</v>
          </cell>
        </row>
        <row r="16">
          <cell r="B16" t="str">
            <v>NG 911</v>
          </cell>
          <cell r="C16">
            <v>500</v>
          </cell>
          <cell r="D16">
            <v>5800</v>
          </cell>
          <cell r="E16">
            <v>500</v>
          </cell>
          <cell r="F16">
            <v>0</v>
          </cell>
          <cell r="G16">
            <v>0</v>
          </cell>
          <cell r="H16">
            <v>0</v>
          </cell>
          <cell r="I16">
            <v>6300</v>
          </cell>
          <cell r="J16">
            <v>0</v>
          </cell>
          <cell r="K16">
            <v>0</v>
          </cell>
          <cell r="L16">
            <v>0</v>
          </cell>
          <cell r="M16">
            <v>0</v>
          </cell>
          <cell r="N16">
            <v>0</v>
          </cell>
          <cell r="O16">
            <v>0</v>
          </cell>
          <cell r="P16">
            <v>6300</v>
          </cell>
          <cell r="Q16">
            <v>6800</v>
          </cell>
        </row>
        <row r="17">
          <cell r="B17" t="str">
            <v>Body Worn Camera - Phase II</v>
          </cell>
          <cell r="C17">
            <v>1032</v>
          </cell>
          <cell r="D17">
            <v>3125</v>
          </cell>
          <cell r="E17">
            <v>625</v>
          </cell>
          <cell r="F17">
            <v>0</v>
          </cell>
          <cell r="G17">
            <v>0</v>
          </cell>
          <cell r="H17">
            <v>0</v>
          </cell>
          <cell r="I17">
            <v>3750</v>
          </cell>
          <cell r="J17">
            <v>0</v>
          </cell>
          <cell r="K17">
            <v>0</v>
          </cell>
          <cell r="L17">
            <v>0</v>
          </cell>
          <cell r="M17">
            <v>0</v>
          </cell>
          <cell r="N17">
            <v>0</v>
          </cell>
          <cell r="O17">
            <v>0</v>
          </cell>
          <cell r="P17">
            <v>3750</v>
          </cell>
          <cell r="Q17">
            <v>4782</v>
          </cell>
        </row>
        <row r="18">
          <cell r="B18" t="str">
            <v>District Policing Program</v>
          </cell>
          <cell r="C18">
            <v>2900</v>
          </cell>
          <cell r="D18">
            <v>322</v>
          </cell>
          <cell r="E18">
            <v>3041</v>
          </cell>
          <cell r="F18">
            <v>1706.6</v>
          </cell>
          <cell r="G18">
            <v>0</v>
          </cell>
          <cell r="H18">
            <v>0</v>
          </cell>
          <cell r="I18">
            <v>5069.6000000000004</v>
          </cell>
          <cell r="J18">
            <v>0</v>
          </cell>
          <cell r="K18">
            <v>0</v>
          </cell>
          <cell r="L18">
            <v>0</v>
          </cell>
          <cell r="M18">
            <v>0</v>
          </cell>
          <cell r="N18">
            <v>0</v>
          </cell>
          <cell r="O18">
            <v>0</v>
          </cell>
          <cell r="P18">
            <v>5069.6000000000004</v>
          </cell>
          <cell r="Q18">
            <v>7969.6</v>
          </cell>
        </row>
        <row r="19">
          <cell r="B19" t="str">
            <v>12 Division Renovation</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row>
        <row r="20">
          <cell r="B20" t="str">
            <v>TPS Archiving</v>
          </cell>
          <cell r="C20">
            <v>510</v>
          </cell>
          <cell r="D20">
            <v>140</v>
          </cell>
          <cell r="I20">
            <v>140</v>
          </cell>
          <cell r="J20">
            <v>0</v>
          </cell>
          <cell r="K20">
            <v>0</v>
          </cell>
          <cell r="L20">
            <v>0</v>
          </cell>
          <cell r="M20">
            <v>0</v>
          </cell>
          <cell r="N20">
            <v>0</v>
          </cell>
          <cell r="O20">
            <v>0</v>
          </cell>
          <cell r="P20">
            <v>140</v>
          </cell>
          <cell r="Q20">
            <v>650</v>
          </cell>
        </row>
        <row r="21">
          <cell r="B21" t="str">
            <v>Total, Projects In Progress</v>
          </cell>
          <cell r="C21">
            <v>60576.756000000001</v>
          </cell>
          <cell r="D21">
            <v>22881</v>
          </cell>
          <cell r="E21">
            <v>35817</v>
          </cell>
          <cell r="F21">
            <v>29191.599999999999</v>
          </cell>
          <cell r="G21">
            <v>26630</v>
          </cell>
          <cell r="H21">
            <v>14775</v>
          </cell>
          <cell r="I21">
            <v>129294.6</v>
          </cell>
          <cell r="J21">
            <v>12296</v>
          </cell>
          <cell r="K21">
            <v>4400</v>
          </cell>
          <cell r="L21">
            <v>18541</v>
          </cell>
          <cell r="M21">
            <v>8650</v>
          </cell>
          <cell r="N21">
            <v>9600</v>
          </cell>
          <cell r="O21">
            <v>53487</v>
          </cell>
          <cell r="P21">
            <v>182781.6</v>
          </cell>
          <cell r="Q21">
            <v>243358.356</v>
          </cell>
        </row>
        <row r="22">
          <cell r="B22" t="str">
            <v>Upcoming Projects</v>
          </cell>
        </row>
        <row r="23">
          <cell r="B23" t="str">
            <v>13/53 Amalgamation New Build</v>
          </cell>
          <cell r="D23">
            <v>0</v>
          </cell>
          <cell r="E23">
            <v>400</v>
          </cell>
          <cell r="F23">
            <v>6316</v>
          </cell>
          <cell r="G23">
            <v>16596</v>
          </cell>
          <cell r="H23">
            <v>12896</v>
          </cell>
          <cell r="I23">
            <v>36208</v>
          </cell>
          <cell r="J23">
            <v>4164</v>
          </cell>
          <cell r="K23">
            <v>0</v>
          </cell>
          <cell r="L23">
            <v>0</v>
          </cell>
          <cell r="M23">
            <v>0</v>
          </cell>
          <cell r="N23">
            <v>0</v>
          </cell>
          <cell r="O23">
            <v>4164</v>
          </cell>
          <cell r="P23">
            <v>40372</v>
          </cell>
          <cell r="Q23">
            <v>40372</v>
          </cell>
        </row>
        <row r="24">
          <cell r="B24" t="str">
            <v>22 Division New Build</v>
          </cell>
          <cell r="D24">
            <v>0</v>
          </cell>
          <cell r="E24">
            <v>0</v>
          </cell>
          <cell r="F24">
            <v>0</v>
          </cell>
          <cell r="G24">
            <v>0</v>
          </cell>
          <cell r="H24">
            <v>0</v>
          </cell>
          <cell r="I24">
            <v>0</v>
          </cell>
          <cell r="J24">
            <v>400</v>
          </cell>
          <cell r="K24">
            <v>6316</v>
          </cell>
          <cell r="L24">
            <v>15396</v>
          </cell>
          <cell r="M24">
            <v>12996</v>
          </cell>
          <cell r="N24">
            <v>5292</v>
          </cell>
          <cell r="O24">
            <v>40400</v>
          </cell>
          <cell r="P24">
            <v>40400</v>
          </cell>
          <cell r="Q24">
            <v>40400</v>
          </cell>
        </row>
        <row r="25">
          <cell r="B25" t="str">
            <v xml:space="preserve">51 Division Major Expansion </v>
          </cell>
          <cell r="D25">
            <v>0</v>
          </cell>
          <cell r="E25">
            <v>0</v>
          </cell>
          <cell r="F25">
            <v>0</v>
          </cell>
          <cell r="G25">
            <v>0</v>
          </cell>
          <cell r="H25">
            <v>0</v>
          </cell>
          <cell r="I25">
            <v>0</v>
          </cell>
          <cell r="J25">
            <v>0</v>
          </cell>
          <cell r="K25">
            <v>1300</v>
          </cell>
          <cell r="L25">
            <v>3240</v>
          </cell>
          <cell r="M25">
            <v>1460</v>
          </cell>
          <cell r="N25">
            <v>0</v>
          </cell>
          <cell r="O25">
            <v>6000</v>
          </cell>
          <cell r="P25">
            <v>6000</v>
          </cell>
          <cell r="Q25">
            <v>6000</v>
          </cell>
        </row>
        <row r="26">
          <cell r="B26" t="str">
            <v>Additional Vehicles</v>
          </cell>
          <cell r="D26">
            <v>6750</v>
          </cell>
          <cell r="E26">
            <v>0</v>
          </cell>
          <cell r="F26">
            <v>0</v>
          </cell>
          <cell r="G26">
            <v>0</v>
          </cell>
          <cell r="H26">
            <v>0</v>
          </cell>
          <cell r="I26">
            <v>6750</v>
          </cell>
          <cell r="J26">
            <v>0</v>
          </cell>
          <cell r="K26">
            <v>0</v>
          </cell>
          <cell r="L26">
            <v>0</v>
          </cell>
          <cell r="M26">
            <v>0</v>
          </cell>
          <cell r="N26">
            <v>0</v>
          </cell>
          <cell r="O26">
            <v>0</v>
          </cell>
          <cell r="P26">
            <v>6750</v>
          </cell>
          <cell r="Q26">
            <v>6750</v>
          </cell>
        </row>
        <row r="27">
          <cell r="B27" t="str">
            <v>Communication Centre - New Facility</v>
          </cell>
          <cell r="C27">
            <v>0</v>
          </cell>
          <cell r="D27">
            <v>500</v>
          </cell>
          <cell r="I27">
            <v>500</v>
          </cell>
          <cell r="J27">
            <v>0</v>
          </cell>
          <cell r="K27">
            <v>0</v>
          </cell>
          <cell r="L27">
            <v>0</v>
          </cell>
          <cell r="M27">
            <v>0</v>
          </cell>
          <cell r="N27">
            <v>0</v>
          </cell>
          <cell r="O27">
            <v>0</v>
          </cell>
          <cell r="P27">
            <v>500</v>
          </cell>
          <cell r="Q27">
            <v>500</v>
          </cell>
        </row>
        <row r="28">
          <cell r="B28" t="str">
            <v xml:space="preserve">Property &amp; Evidence Warehouse Racking </v>
          </cell>
          <cell r="C28">
            <v>0</v>
          </cell>
          <cell r="D28">
            <v>40</v>
          </cell>
          <cell r="E28">
            <v>0</v>
          </cell>
          <cell r="F28">
            <v>0</v>
          </cell>
          <cell r="G28">
            <v>1000</v>
          </cell>
          <cell r="H28">
            <v>0</v>
          </cell>
          <cell r="I28">
            <v>1040</v>
          </cell>
          <cell r="J28">
            <v>0</v>
          </cell>
          <cell r="K28">
            <v>0</v>
          </cell>
          <cell r="L28">
            <v>0</v>
          </cell>
          <cell r="M28">
            <v>0</v>
          </cell>
          <cell r="N28">
            <v>0</v>
          </cell>
          <cell r="O28">
            <v>0</v>
          </cell>
          <cell r="P28">
            <v>1040</v>
          </cell>
          <cell r="Q28">
            <v>1040</v>
          </cell>
        </row>
        <row r="29">
          <cell r="B29" t="str">
            <v>Total, Upcoming Capital Projects:</v>
          </cell>
          <cell r="C29">
            <v>0</v>
          </cell>
          <cell r="D29">
            <v>7290</v>
          </cell>
          <cell r="E29">
            <v>400</v>
          </cell>
          <cell r="F29">
            <v>6316</v>
          </cell>
          <cell r="G29">
            <v>17596</v>
          </cell>
          <cell r="H29">
            <v>12896</v>
          </cell>
          <cell r="I29">
            <v>44498</v>
          </cell>
          <cell r="J29">
            <v>4564</v>
          </cell>
          <cell r="K29">
            <v>7616</v>
          </cell>
          <cell r="L29">
            <v>18636</v>
          </cell>
          <cell r="M29">
            <v>14456</v>
          </cell>
          <cell r="N29">
            <v>5292</v>
          </cell>
          <cell r="O29">
            <v>50564</v>
          </cell>
          <cell r="P29">
            <v>95062</v>
          </cell>
          <cell r="Q29">
            <v>95062</v>
          </cell>
        </row>
        <row r="30">
          <cell r="B30" t="str">
            <v>Total Gross Debt Funded Capital Projects:</v>
          </cell>
          <cell r="C30">
            <v>60576.756000000001</v>
          </cell>
          <cell r="D30">
            <v>30171</v>
          </cell>
          <cell r="E30">
            <v>36217</v>
          </cell>
          <cell r="F30">
            <v>35507.599999999999</v>
          </cell>
          <cell r="G30">
            <v>44226</v>
          </cell>
          <cell r="H30">
            <v>27671</v>
          </cell>
          <cell r="I30">
            <v>173792.6</v>
          </cell>
          <cell r="J30">
            <v>16860</v>
          </cell>
          <cell r="K30">
            <v>12016</v>
          </cell>
          <cell r="L30">
            <v>37177</v>
          </cell>
          <cell r="M30">
            <v>23106</v>
          </cell>
          <cell r="N30">
            <v>14892</v>
          </cell>
          <cell r="O30">
            <v>104051</v>
          </cell>
          <cell r="P30">
            <v>277843.59999999998</v>
          </cell>
          <cell r="Q30">
            <v>338420.35600000003</v>
          </cell>
        </row>
        <row r="31">
          <cell r="B31" t="str">
            <v>Other than debt expenditure (Draw from Reserve) for Life Cycle Replacement</v>
          </cell>
        </row>
        <row r="32">
          <cell r="B32" t="str">
            <v xml:space="preserve">Vehicle and Equipment </v>
          </cell>
          <cell r="C32">
            <v>70786.100000000006</v>
          </cell>
          <cell r="D32">
            <v>8081</v>
          </cell>
          <cell r="E32">
            <v>8448</v>
          </cell>
          <cell r="F32">
            <v>8417</v>
          </cell>
          <cell r="G32">
            <v>8264</v>
          </cell>
          <cell r="H32">
            <v>8315</v>
          </cell>
          <cell r="I32">
            <v>41525</v>
          </cell>
          <cell r="J32">
            <v>8011</v>
          </cell>
          <cell r="K32">
            <v>7901</v>
          </cell>
          <cell r="L32">
            <v>7901</v>
          </cell>
          <cell r="M32">
            <v>7901</v>
          </cell>
          <cell r="N32">
            <v>7901</v>
          </cell>
          <cell r="O32">
            <v>39615</v>
          </cell>
          <cell r="P32">
            <v>81140</v>
          </cell>
          <cell r="Q32">
            <v>151926.1</v>
          </cell>
        </row>
        <row r="33">
          <cell r="B33" t="str">
            <v>Remote Operated Vehicle (ROV) Marine unit</v>
          </cell>
          <cell r="C33">
            <v>108.9</v>
          </cell>
          <cell r="D33">
            <v>0</v>
          </cell>
          <cell r="E33">
            <v>0</v>
          </cell>
          <cell r="F33">
            <v>0</v>
          </cell>
          <cell r="G33">
            <v>0</v>
          </cell>
          <cell r="H33">
            <v>0</v>
          </cell>
          <cell r="I33">
            <v>0</v>
          </cell>
          <cell r="J33">
            <v>110</v>
          </cell>
          <cell r="K33">
            <v>0</v>
          </cell>
          <cell r="L33">
            <v>0</v>
          </cell>
          <cell r="M33">
            <v>0</v>
          </cell>
          <cell r="N33">
            <v>0</v>
          </cell>
          <cell r="O33">
            <v>110</v>
          </cell>
          <cell r="P33">
            <v>110</v>
          </cell>
          <cell r="Q33">
            <v>218.9</v>
          </cell>
        </row>
        <row r="34">
          <cell r="B34" t="str">
            <v xml:space="preserve">Workstation, Laptop, Printer </v>
          </cell>
          <cell r="C34">
            <v>38814.781999999999</v>
          </cell>
          <cell r="D34">
            <v>4335</v>
          </cell>
          <cell r="E34">
            <v>3287</v>
          </cell>
          <cell r="F34">
            <v>4233</v>
          </cell>
          <cell r="G34">
            <v>1970</v>
          </cell>
          <cell r="H34">
            <v>5496</v>
          </cell>
          <cell r="I34">
            <v>19321</v>
          </cell>
          <cell r="J34">
            <v>5095</v>
          </cell>
          <cell r="K34">
            <v>4493</v>
          </cell>
          <cell r="L34">
            <v>2770</v>
          </cell>
          <cell r="M34">
            <v>3674</v>
          </cell>
          <cell r="N34">
            <v>6183</v>
          </cell>
          <cell r="O34">
            <v>22215</v>
          </cell>
          <cell r="P34">
            <v>41536</v>
          </cell>
          <cell r="Q34">
            <v>80350.782000000007</v>
          </cell>
        </row>
        <row r="35">
          <cell r="B35" t="str">
            <v xml:space="preserve">Servers </v>
          </cell>
          <cell r="C35">
            <v>43749</v>
          </cell>
          <cell r="D35">
            <v>4441</v>
          </cell>
          <cell r="E35">
            <v>3634</v>
          </cell>
          <cell r="F35">
            <v>2325</v>
          </cell>
          <cell r="G35">
            <v>4113</v>
          </cell>
          <cell r="H35">
            <v>6512</v>
          </cell>
          <cell r="I35">
            <v>21025</v>
          </cell>
          <cell r="J35">
            <v>4678</v>
          </cell>
          <cell r="K35">
            <v>3825</v>
          </cell>
          <cell r="L35">
            <v>3825</v>
          </cell>
          <cell r="M35">
            <v>3825</v>
          </cell>
          <cell r="N35">
            <v>3825</v>
          </cell>
          <cell r="O35">
            <v>19978</v>
          </cell>
          <cell r="P35">
            <v>41003</v>
          </cell>
          <cell r="Q35">
            <v>84752</v>
          </cell>
        </row>
        <row r="36">
          <cell r="B36" t="str">
            <v xml:space="preserve">IT Business Resumption </v>
          </cell>
          <cell r="C36">
            <v>20846</v>
          </cell>
          <cell r="D36">
            <v>787</v>
          </cell>
          <cell r="E36">
            <v>2297</v>
          </cell>
          <cell r="F36">
            <v>660</v>
          </cell>
          <cell r="G36">
            <v>2716</v>
          </cell>
          <cell r="H36">
            <v>2163</v>
          </cell>
          <cell r="I36">
            <v>8623</v>
          </cell>
          <cell r="J36">
            <v>831</v>
          </cell>
          <cell r="K36">
            <v>2824</v>
          </cell>
          <cell r="L36">
            <v>2824</v>
          </cell>
          <cell r="M36">
            <v>2824</v>
          </cell>
          <cell r="N36">
            <v>2824</v>
          </cell>
          <cell r="O36">
            <v>12127</v>
          </cell>
          <cell r="P36">
            <v>20750</v>
          </cell>
          <cell r="Q36">
            <v>41596</v>
          </cell>
        </row>
        <row r="37">
          <cell r="B37" t="str">
            <v xml:space="preserve">Mobile Workstations </v>
          </cell>
          <cell r="C37">
            <v>24696.165000000001</v>
          </cell>
          <cell r="D37">
            <v>1000</v>
          </cell>
          <cell r="E37">
            <v>0</v>
          </cell>
          <cell r="F37">
            <v>0</v>
          </cell>
          <cell r="G37">
            <v>300</v>
          </cell>
          <cell r="H37">
            <v>9144</v>
          </cell>
          <cell r="I37">
            <v>10444</v>
          </cell>
          <cell r="J37">
            <v>1000</v>
          </cell>
          <cell r="K37">
            <v>0</v>
          </cell>
          <cell r="L37">
            <v>0</v>
          </cell>
          <cell r="M37">
            <v>300</v>
          </cell>
          <cell r="N37">
            <v>9144</v>
          </cell>
          <cell r="O37">
            <v>10444</v>
          </cell>
          <cell r="P37">
            <v>20888</v>
          </cell>
          <cell r="Q37">
            <v>45584.165000000001</v>
          </cell>
        </row>
        <row r="38">
          <cell r="B38" t="str">
            <v xml:space="preserve">Network Equipment </v>
          </cell>
          <cell r="C38">
            <v>19055.508999999998</v>
          </cell>
          <cell r="D38">
            <v>2900</v>
          </cell>
          <cell r="E38">
            <v>1750</v>
          </cell>
          <cell r="F38">
            <v>2250</v>
          </cell>
          <cell r="G38">
            <v>3750</v>
          </cell>
          <cell r="H38">
            <v>4350</v>
          </cell>
          <cell r="I38">
            <v>15000</v>
          </cell>
          <cell r="J38">
            <v>0</v>
          </cell>
          <cell r="K38">
            <v>5500</v>
          </cell>
          <cell r="L38">
            <v>5500</v>
          </cell>
          <cell r="M38">
            <v>1750</v>
          </cell>
          <cell r="O38">
            <v>12750</v>
          </cell>
          <cell r="P38">
            <v>27750</v>
          </cell>
          <cell r="Q38">
            <v>46805.508999999998</v>
          </cell>
        </row>
        <row r="39">
          <cell r="B39" t="str">
            <v>Locker Replacement</v>
          </cell>
          <cell r="C39">
            <v>3561</v>
          </cell>
          <cell r="D39">
            <v>168</v>
          </cell>
          <cell r="E39">
            <v>540</v>
          </cell>
          <cell r="F39">
            <v>540</v>
          </cell>
          <cell r="G39">
            <v>540</v>
          </cell>
          <cell r="H39">
            <v>540</v>
          </cell>
          <cell r="I39">
            <v>2328</v>
          </cell>
          <cell r="J39">
            <v>540</v>
          </cell>
          <cell r="K39">
            <v>540</v>
          </cell>
          <cell r="L39">
            <v>540</v>
          </cell>
          <cell r="M39">
            <v>540</v>
          </cell>
          <cell r="N39">
            <v>540</v>
          </cell>
          <cell r="O39">
            <v>2700</v>
          </cell>
          <cell r="P39">
            <v>5028</v>
          </cell>
          <cell r="Q39">
            <v>8589</v>
          </cell>
        </row>
        <row r="40">
          <cell r="B40" t="str">
            <v xml:space="preserve">Furniture Replacement </v>
          </cell>
          <cell r="C40">
            <v>9660</v>
          </cell>
          <cell r="D40">
            <v>500</v>
          </cell>
          <cell r="E40">
            <v>500</v>
          </cell>
          <cell r="F40">
            <v>500</v>
          </cell>
          <cell r="G40">
            <v>500</v>
          </cell>
          <cell r="H40">
            <v>500</v>
          </cell>
          <cell r="I40">
            <v>2500</v>
          </cell>
          <cell r="J40">
            <v>500</v>
          </cell>
          <cell r="K40">
            <v>500</v>
          </cell>
          <cell r="L40">
            <v>475</v>
          </cell>
          <cell r="M40">
            <v>500</v>
          </cell>
          <cell r="N40">
            <v>500</v>
          </cell>
          <cell r="O40">
            <v>2475</v>
          </cell>
          <cell r="P40">
            <v>4975</v>
          </cell>
          <cell r="Q40">
            <v>14635</v>
          </cell>
        </row>
        <row r="41">
          <cell r="B41" t="str">
            <v>Automatic Vehicle Locator (A.V.L.)</v>
          </cell>
          <cell r="C41">
            <v>1421.6579999999999</v>
          </cell>
          <cell r="D41">
            <v>1750</v>
          </cell>
          <cell r="E41">
            <v>0</v>
          </cell>
          <cell r="F41">
            <v>0</v>
          </cell>
          <cell r="G41">
            <v>0</v>
          </cell>
          <cell r="H41">
            <v>0</v>
          </cell>
          <cell r="I41">
            <v>1750</v>
          </cell>
          <cell r="J41">
            <v>1750</v>
          </cell>
          <cell r="K41">
            <v>0</v>
          </cell>
          <cell r="L41">
            <v>0</v>
          </cell>
          <cell r="M41">
            <v>0</v>
          </cell>
          <cell r="N41">
            <v>0</v>
          </cell>
          <cell r="O41">
            <v>1750</v>
          </cell>
          <cell r="P41">
            <v>3500</v>
          </cell>
          <cell r="Q41">
            <v>4921.6579999999994</v>
          </cell>
        </row>
        <row r="42">
          <cell r="B42" t="str">
            <v>In - Car Camera</v>
          </cell>
          <cell r="C42">
            <v>4263</v>
          </cell>
          <cell r="D42">
            <v>0</v>
          </cell>
          <cell r="E42">
            <v>500</v>
          </cell>
          <cell r="F42">
            <v>2750</v>
          </cell>
          <cell r="G42">
            <v>2250</v>
          </cell>
          <cell r="H42">
            <v>0</v>
          </cell>
          <cell r="I42">
            <v>5500</v>
          </cell>
          <cell r="J42">
            <v>0</v>
          </cell>
          <cell r="K42">
            <v>0</v>
          </cell>
          <cell r="L42">
            <v>0</v>
          </cell>
          <cell r="M42">
            <v>0</v>
          </cell>
          <cell r="N42">
            <v>0</v>
          </cell>
          <cell r="O42">
            <v>0</v>
          </cell>
          <cell r="P42">
            <v>5500</v>
          </cell>
          <cell r="Q42">
            <v>9763</v>
          </cell>
        </row>
        <row r="43">
          <cell r="B43" t="str">
            <v>Voice Logging</v>
          </cell>
          <cell r="C43">
            <v>1461</v>
          </cell>
          <cell r="D43">
            <v>0</v>
          </cell>
          <cell r="E43">
            <v>0</v>
          </cell>
          <cell r="F43">
            <v>0</v>
          </cell>
          <cell r="G43">
            <v>0</v>
          </cell>
          <cell r="H43">
            <v>500</v>
          </cell>
          <cell r="I43">
            <v>500</v>
          </cell>
          <cell r="J43">
            <v>0</v>
          </cell>
          <cell r="K43">
            <v>0</v>
          </cell>
          <cell r="L43">
            <v>0</v>
          </cell>
          <cell r="M43">
            <v>0</v>
          </cell>
          <cell r="N43">
            <v>0</v>
          </cell>
          <cell r="O43">
            <v>0</v>
          </cell>
          <cell r="P43">
            <v>500</v>
          </cell>
          <cell r="Q43">
            <v>1961</v>
          </cell>
        </row>
        <row r="44">
          <cell r="B44" t="str">
            <v xml:space="preserve">Electronic Surveillance </v>
          </cell>
          <cell r="C44">
            <v>2255.4</v>
          </cell>
          <cell r="D44">
            <v>0</v>
          </cell>
          <cell r="E44">
            <v>0</v>
          </cell>
          <cell r="F44">
            <v>0</v>
          </cell>
          <cell r="G44">
            <v>0</v>
          </cell>
          <cell r="H44">
            <v>1090</v>
          </cell>
          <cell r="I44">
            <v>1090</v>
          </cell>
          <cell r="J44">
            <v>0</v>
          </cell>
          <cell r="K44">
            <v>105</v>
          </cell>
          <cell r="L44">
            <v>0</v>
          </cell>
          <cell r="M44">
            <v>205</v>
          </cell>
          <cell r="N44">
            <v>0</v>
          </cell>
          <cell r="O44">
            <v>310</v>
          </cell>
          <cell r="P44">
            <v>1400</v>
          </cell>
          <cell r="Q44">
            <v>3655.4</v>
          </cell>
        </row>
        <row r="45">
          <cell r="B45" t="str">
            <v xml:space="preserve">Digital Photography </v>
          </cell>
          <cell r="C45">
            <v>757.68868962729198</v>
          </cell>
          <cell r="D45">
            <v>314</v>
          </cell>
          <cell r="E45">
            <v>316</v>
          </cell>
          <cell r="F45">
            <v>0</v>
          </cell>
          <cell r="G45">
            <v>0</v>
          </cell>
          <cell r="H45">
            <v>0</v>
          </cell>
          <cell r="I45">
            <v>630</v>
          </cell>
          <cell r="J45">
            <v>314</v>
          </cell>
          <cell r="K45">
            <v>316</v>
          </cell>
          <cell r="L45">
            <v>0</v>
          </cell>
          <cell r="M45">
            <v>0</v>
          </cell>
          <cell r="N45">
            <v>0</v>
          </cell>
          <cell r="O45">
            <v>630</v>
          </cell>
          <cell r="P45">
            <v>1260</v>
          </cell>
          <cell r="Q45">
            <v>2017.688689627292</v>
          </cell>
        </row>
        <row r="46">
          <cell r="B46" t="str">
            <v>Voicemail / Call Centre</v>
          </cell>
          <cell r="C46">
            <v>852</v>
          </cell>
          <cell r="D46">
            <v>0</v>
          </cell>
          <cell r="E46">
            <v>0</v>
          </cell>
          <cell r="F46">
            <v>0</v>
          </cell>
          <cell r="G46">
            <v>0</v>
          </cell>
          <cell r="H46">
            <v>0</v>
          </cell>
          <cell r="I46">
            <v>0</v>
          </cell>
          <cell r="J46">
            <v>0</v>
          </cell>
          <cell r="K46">
            <v>0</v>
          </cell>
          <cell r="L46">
            <v>0</v>
          </cell>
          <cell r="M46">
            <v>0</v>
          </cell>
          <cell r="N46">
            <v>0</v>
          </cell>
          <cell r="O46">
            <v>0</v>
          </cell>
          <cell r="P46">
            <v>0</v>
          </cell>
          <cell r="Q46">
            <v>852</v>
          </cell>
        </row>
        <row r="47">
          <cell r="B47" t="str">
            <v>Digital Video Asset Management (D.V.A.M. I &amp; II)</v>
          </cell>
          <cell r="C47">
            <v>4136.5169999999998</v>
          </cell>
          <cell r="D47">
            <v>1060</v>
          </cell>
          <cell r="E47">
            <v>1890</v>
          </cell>
          <cell r="F47">
            <v>665</v>
          </cell>
          <cell r="G47">
            <v>855</v>
          </cell>
          <cell r="H47">
            <v>385</v>
          </cell>
          <cell r="I47">
            <v>4855</v>
          </cell>
          <cell r="J47">
            <v>326</v>
          </cell>
          <cell r="K47">
            <v>1825</v>
          </cell>
          <cell r="L47">
            <v>650</v>
          </cell>
          <cell r="M47">
            <v>650</v>
          </cell>
          <cell r="N47">
            <v>650</v>
          </cell>
          <cell r="O47">
            <v>4101</v>
          </cell>
          <cell r="P47">
            <v>8956</v>
          </cell>
          <cell r="Q47">
            <v>13092.517</v>
          </cell>
        </row>
        <row r="48">
          <cell r="B48" t="str">
            <v>Property &amp; Evidence Scanners</v>
          </cell>
          <cell r="C48">
            <v>63</v>
          </cell>
          <cell r="D48">
            <v>0</v>
          </cell>
          <cell r="E48">
            <v>0</v>
          </cell>
          <cell r="F48">
            <v>0</v>
          </cell>
          <cell r="G48">
            <v>0</v>
          </cell>
          <cell r="H48">
            <v>0</v>
          </cell>
          <cell r="I48">
            <v>0</v>
          </cell>
          <cell r="J48">
            <v>43</v>
          </cell>
          <cell r="K48">
            <v>0</v>
          </cell>
          <cell r="L48">
            <v>0</v>
          </cell>
          <cell r="M48">
            <v>0</v>
          </cell>
          <cell r="O48">
            <v>43</v>
          </cell>
          <cell r="P48">
            <v>43</v>
          </cell>
          <cell r="Q48">
            <v>106</v>
          </cell>
        </row>
        <row r="49">
          <cell r="B49" t="str">
            <v xml:space="preserve">Divisional Parking Lot Network (D.P.L.N.) </v>
          </cell>
          <cell r="C49">
            <v>499.3</v>
          </cell>
          <cell r="D49">
            <v>1500</v>
          </cell>
          <cell r="E49">
            <v>0</v>
          </cell>
          <cell r="F49">
            <v>0</v>
          </cell>
          <cell r="G49">
            <v>0</v>
          </cell>
          <cell r="H49">
            <v>0</v>
          </cell>
          <cell r="I49">
            <v>1500</v>
          </cell>
          <cell r="J49">
            <v>0</v>
          </cell>
          <cell r="K49">
            <v>1700</v>
          </cell>
          <cell r="L49">
            <v>0</v>
          </cell>
          <cell r="M49">
            <v>0</v>
          </cell>
          <cell r="N49">
            <v>0</v>
          </cell>
          <cell r="O49">
            <v>1700</v>
          </cell>
          <cell r="P49">
            <v>3200</v>
          </cell>
          <cell r="Q49">
            <v>3699.3</v>
          </cell>
        </row>
        <row r="50">
          <cell r="B50" t="str">
            <v xml:space="preserve">Small Equipment (e.g. telephone handset) </v>
          </cell>
          <cell r="C50">
            <v>1220</v>
          </cell>
          <cell r="D50">
            <v>750</v>
          </cell>
          <cell r="E50">
            <v>750</v>
          </cell>
          <cell r="F50">
            <v>0</v>
          </cell>
          <cell r="G50">
            <v>0</v>
          </cell>
          <cell r="H50">
            <v>0</v>
          </cell>
          <cell r="I50">
            <v>1500</v>
          </cell>
          <cell r="J50">
            <v>0</v>
          </cell>
          <cell r="K50">
            <v>750</v>
          </cell>
          <cell r="L50">
            <v>750</v>
          </cell>
          <cell r="M50">
            <v>0</v>
          </cell>
          <cell r="N50">
            <v>0</v>
          </cell>
          <cell r="O50">
            <v>1500</v>
          </cell>
          <cell r="P50">
            <v>3000</v>
          </cell>
          <cell r="Q50">
            <v>4220</v>
          </cell>
        </row>
        <row r="51">
          <cell r="B51" t="str">
            <v>Small Equipment - test analyzers</v>
          </cell>
          <cell r="C51">
            <v>866.08</v>
          </cell>
          <cell r="D51">
            <v>0</v>
          </cell>
          <cell r="E51">
            <v>580</v>
          </cell>
          <cell r="F51">
            <v>580</v>
          </cell>
          <cell r="G51">
            <v>0</v>
          </cell>
          <cell r="H51">
            <v>0</v>
          </cell>
          <cell r="I51">
            <v>1160</v>
          </cell>
          <cell r="J51">
            <v>0</v>
          </cell>
          <cell r="K51">
            <v>0</v>
          </cell>
          <cell r="L51">
            <v>0</v>
          </cell>
          <cell r="M51">
            <v>0</v>
          </cell>
          <cell r="N51">
            <v>0</v>
          </cell>
          <cell r="O51">
            <v>0</v>
          </cell>
          <cell r="P51">
            <v>1160</v>
          </cell>
          <cell r="Q51">
            <v>2026.08</v>
          </cell>
        </row>
        <row r="52">
          <cell r="B52" t="str">
            <v xml:space="preserve">Small Equipment - In Car Camera (I.C.C.) Microphones </v>
          </cell>
          <cell r="C52">
            <v>314.26</v>
          </cell>
          <cell r="D52">
            <v>150</v>
          </cell>
          <cell r="I52">
            <v>150</v>
          </cell>
          <cell r="O52">
            <v>0</v>
          </cell>
          <cell r="P52">
            <v>150</v>
          </cell>
          <cell r="Q52">
            <v>464.26</v>
          </cell>
        </row>
        <row r="53">
          <cell r="B53" t="str">
            <v xml:space="preserve">Small Equipment - Video Recording Equipment </v>
          </cell>
          <cell r="C53">
            <v>866</v>
          </cell>
          <cell r="D53">
            <v>20</v>
          </cell>
          <cell r="E53">
            <v>70</v>
          </cell>
          <cell r="F53">
            <v>64</v>
          </cell>
          <cell r="G53">
            <v>78</v>
          </cell>
          <cell r="H53">
            <v>40</v>
          </cell>
          <cell r="I53">
            <v>272</v>
          </cell>
          <cell r="J53">
            <v>72</v>
          </cell>
          <cell r="K53">
            <v>82</v>
          </cell>
          <cell r="L53">
            <v>70</v>
          </cell>
          <cell r="M53">
            <v>58</v>
          </cell>
          <cell r="N53">
            <v>60</v>
          </cell>
          <cell r="O53">
            <v>342</v>
          </cell>
          <cell r="P53">
            <v>614</v>
          </cell>
          <cell r="Q53">
            <v>1480</v>
          </cell>
        </row>
        <row r="54">
          <cell r="B54" t="str">
            <v>Small Equipment - Video Recording Property &amp; Video Evidence Management</v>
          </cell>
          <cell r="C54">
            <v>5.5730000000000004</v>
          </cell>
          <cell r="D54">
            <v>47</v>
          </cell>
          <cell r="E54">
            <v>30</v>
          </cell>
          <cell r="F54">
            <v>17</v>
          </cell>
          <cell r="G54">
            <v>0</v>
          </cell>
          <cell r="H54">
            <v>47</v>
          </cell>
          <cell r="I54">
            <v>141</v>
          </cell>
          <cell r="J54">
            <v>30</v>
          </cell>
          <cell r="K54">
            <v>17</v>
          </cell>
          <cell r="L54">
            <v>30</v>
          </cell>
          <cell r="M54">
            <v>17</v>
          </cell>
          <cell r="O54">
            <v>94</v>
          </cell>
          <cell r="P54">
            <v>235</v>
          </cell>
          <cell r="Q54">
            <v>240.57300000000001</v>
          </cell>
        </row>
        <row r="55">
          <cell r="B55" t="str">
            <v xml:space="preserve">Small Equipment - Auditorium Audio and Visual Equipment </v>
          </cell>
          <cell r="C55">
            <v>0</v>
          </cell>
          <cell r="D55">
            <v>0</v>
          </cell>
          <cell r="E55">
            <v>0</v>
          </cell>
          <cell r="F55">
            <v>500</v>
          </cell>
          <cell r="G55">
            <v>0</v>
          </cell>
          <cell r="H55">
            <v>0</v>
          </cell>
          <cell r="I55">
            <v>500</v>
          </cell>
          <cell r="J55">
            <v>0</v>
          </cell>
          <cell r="K55">
            <v>0</v>
          </cell>
          <cell r="L55">
            <v>0</v>
          </cell>
          <cell r="M55">
            <v>500</v>
          </cell>
          <cell r="N55">
            <v>0</v>
          </cell>
          <cell r="O55">
            <v>500</v>
          </cell>
          <cell r="P55">
            <v>1000</v>
          </cell>
          <cell r="Q55">
            <v>1000</v>
          </cell>
        </row>
        <row r="56">
          <cell r="B56" t="str">
            <v>Radar Unit Replacement</v>
          </cell>
          <cell r="C56">
            <v>936.14800000000002</v>
          </cell>
          <cell r="D56">
            <v>9</v>
          </cell>
          <cell r="E56">
            <v>15</v>
          </cell>
          <cell r="F56">
            <v>12</v>
          </cell>
          <cell r="G56">
            <v>195</v>
          </cell>
          <cell r="H56">
            <v>79</v>
          </cell>
          <cell r="I56">
            <v>310</v>
          </cell>
          <cell r="J56">
            <v>178</v>
          </cell>
          <cell r="K56">
            <v>52</v>
          </cell>
          <cell r="L56">
            <v>231</v>
          </cell>
          <cell r="M56">
            <v>99</v>
          </cell>
          <cell r="N56">
            <v>0</v>
          </cell>
          <cell r="O56">
            <v>560</v>
          </cell>
          <cell r="P56">
            <v>870</v>
          </cell>
          <cell r="Q56">
            <v>1806.1480000000001</v>
          </cell>
        </row>
        <row r="57">
          <cell r="B57" t="str">
            <v xml:space="preserve">Livescan Machines </v>
          </cell>
          <cell r="C57">
            <v>540</v>
          </cell>
          <cell r="D57">
            <v>0</v>
          </cell>
          <cell r="E57">
            <v>0</v>
          </cell>
          <cell r="F57">
            <v>0</v>
          </cell>
          <cell r="G57">
            <v>0</v>
          </cell>
          <cell r="H57">
            <v>0</v>
          </cell>
          <cell r="I57">
            <v>0</v>
          </cell>
          <cell r="J57">
            <v>540</v>
          </cell>
          <cell r="K57">
            <v>0</v>
          </cell>
          <cell r="L57">
            <v>0</v>
          </cell>
          <cell r="M57">
            <v>0</v>
          </cell>
          <cell r="N57">
            <v>0</v>
          </cell>
          <cell r="O57">
            <v>540</v>
          </cell>
          <cell r="P57">
            <v>540</v>
          </cell>
          <cell r="Q57">
            <v>1080</v>
          </cell>
        </row>
        <row r="58">
          <cell r="B58" t="str">
            <v xml:space="preserve">Wireless Parking System </v>
          </cell>
          <cell r="C58">
            <v>3738.3</v>
          </cell>
          <cell r="D58">
            <v>0</v>
          </cell>
          <cell r="E58">
            <v>0</v>
          </cell>
          <cell r="F58">
            <v>5023</v>
          </cell>
          <cell r="G58">
            <v>0</v>
          </cell>
          <cell r="H58">
            <v>0</v>
          </cell>
          <cell r="I58">
            <v>5023</v>
          </cell>
          <cell r="J58">
            <v>0</v>
          </cell>
          <cell r="K58">
            <v>0</v>
          </cell>
          <cell r="L58">
            <v>5023</v>
          </cell>
          <cell r="M58">
            <v>0</v>
          </cell>
          <cell r="N58">
            <v>0</v>
          </cell>
          <cell r="O58">
            <v>5023</v>
          </cell>
          <cell r="P58">
            <v>10046</v>
          </cell>
          <cell r="Q58">
            <v>13784.3</v>
          </cell>
        </row>
        <row r="59">
          <cell r="B59" t="str">
            <v>Closed Circuit Television (C.C.T.V.)</v>
          </cell>
          <cell r="C59">
            <v>701</v>
          </cell>
          <cell r="D59">
            <v>275</v>
          </cell>
          <cell r="E59">
            <v>275</v>
          </cell>
          <cell r="F59">
            <v>0</v>
          </cell>
          <cell r="G59">
            <v>0</v>
          </cell>
          <cell r="H59">
            <v>0</v>
          </cell>
          <cell r="I59">
            <v>550</v>
          </cell>
          <cell r="J59">
            <v>300</v>
          </cell>
          <cell r="K59">
            <v>300</v>
          </cell>
          <cell r="L59">
            <v>0</v>
          </cell>
          <cell r="M59">
            <v>0</v>
          </cell>
          <cell r="N59">
            <v>0</v>
          </cell>
          <cell r="O59">
            <v>600</v>
          </cell>
          <cell r="P59">
            <v>1150</v>
          </cell>
          <cell r="Q59">
            <v>1851</v>
          </cell>
        </row>
        <row r="60">
          <cell r="B60" t="str">
            <v>Automated External Defibrillator (A.E.D.s.)</v>
          </cell>
          <cell r="C60">
            <v>23.308</v>
          </cell>
          <cell r="D60">
            <v>118</v>
          </cell>
          <cell r="E60">
            <v>3</v>
          </cell>
          <cell r="F60">
            <v>12</v>
          </cell>
          <cell r="G60">
            <v>3</v>
          </cell>
          <cell r="H60">
            <v>31</v>
          </cell>
          <cell r="I60">
            <v>167</v>
          </cell>
          <cell r="J60">
            <v>3</v>
          </cell>
          <cell r="K60">
            <v>14</v>
          </cell>
          <cell r="L60">
            <v>3</v>
          </cell>
          <cell r="M60">
            <v>14</v>
          </cell>
          <cell r="N60">
            <v>3</v>
          </cell>
          <cell r="O60">
            <v>37</v>
          </cell>
          <cell r="P60">
            <v>204</v>
          </cell>
          <cell r="Q60">
            <v>227.30799999999999</v>
          </cell>
        </row>
        <row r="61">
          <cell r="B61" t="str">
            <v xml:space="preserve">Conducted Energy Weapon (CEW) </v>
          </cell>
          <cell r="C61">
            <v>1302.2</v>
          </cell>
          <cell r="D61">
            <v>675</v>
          </cell>
          <cell r="E61">
            <v>675</v>
          </cell>
          <cell r="F61">
            <v>0</v>
          </cell>
          <cell r="G61">
            <v>1210</v>
          </cell>
          <cell r="H61">
            <v>0</v>
          </cell>
          <cell r="I61">
            <v>2560</v>
          </cell>
          <cell r="J61">
            <v>1350</v>
          </cell>
          <cell r="K61">
            <v>0</v>
          </cell>
          <cell r="L61">
            <v>0</v>
          </cell>
          <cell r="M61">
            <v>1210</v>
          </cell>
          <cell r="N61">
            <v>0</v>
          </cell>
          <cell r="O61">
            <v>2560</v>
          </cell>
          <cell r="P61">
            <v>5120</v>
          </cell>
          <cell r="Q61">
            <v>6422.2</v>
          </cell>
        </row>
        <row r="62">
          <cell r="B62" t="str">
            <v>Marine Vessel Electronics</v>
          </cell>
          <cell r="C62">
            <v>481</v>
          </cell>
          <cell r="D62">
            <v>0</v>
          </cell>
          <cell r="E62">
            <v>0</v>
          </cell>
          <cell r="F62">
            <v>785</v>
          </cell>
          <cell r="G62">
            <v>0</v>
          </cell>
          <cell r="H62">
            <v>0</v>
          </cell>
          <cell r="I62">
            <v>785</v>
          </cell>
          <cell r="J62">
            <v>0</v>
          </cell>
          <cell r="K62">
            <v>0</v>
          </cell>
          <cell r="L62">
            <v>600</v>
          </cell>
          <cell r="M62">
            <v>0</v>
          </cell>
          <cell r="N62">
            <v>0</v>
          </cell>
          <cell r="O62">
            <v>600</v>
          </cell>
          <cell r="P62">
            <v>1385</v>
          </cell>
          <cell r="Q62">
            <v>1866</v>
          </cell>
        </row>
        <row r="63">
          <cell r="B63" t="str">
            <v xml:space="preserve">Connected/Mobile Officer </v>
          </cell>
          <cell r="C63">
            <v>0</v>
          </cell>
          <cell r="D63">
            <v>461</v>
          </cell>
          <cell r="E63">
            <v>824</v>
          </cell>
          <cell r="F63">
            <v>1551</v>
          </cell>
          <cell r="G63">
            <v>1236.4000000000001</v>
          </cell>
          <cell r="H63">
            <v>1569.5</v>
          </cell>
          <cell r="I63">
            <v>5641.9</v>
          </cell>
          <cell r="J63">
            <v>1236.4000000000001</v>
          </cell>
          <cell r="K63">
            <v>1587.5</v>
          </cell>
          <cell r="L63">
            <v>1236.4000000000001</v>
          </cell>
          <cell r="M63">
            <v>1606.5</v>
          </cell>
          <cell r="N63">
            <v>1236.4000000000001</v>
          </cell>
          <cell r="O63">
            <v>6903.2000000000007</v>
          </cell>
          <cell r="P63">
            <v>12545.1</v>
          </cell>
          <cell r="Q63">
            <v>12545.1</v>
          </cell>
        </row>
        <row r="64">
          <cell r="B64" t="str">
            <v>Total Reserve Projects:</v>
          </cell>
          <cell r="C64">
            <v>257980.88868962726</v>
          </cell>
          <cell r="D64">
            <v>29341</v>
          </cell>
          <cell r="E64">
            <v>26384</v>
          </cell>
          <cell r="F64">
            <v>30884</v>
          </cell>
          <cell r="G64">
            <v>27980.400000000001</v>
          </cell>
          <cell r="H64">
            <v>40761.5</v>
          </cell>
          <cell r="I64">
            <v>155350.9</v>
          </cell>
          <cell r="J64">
            <v>26907.4</v>
          </cell>
          <cell r="K64">
            <v>32331.5</v>
          </cell>
          <cell r="L64">
            <v>32428.400000000001</v>
          </cell>
          <cell r="M64">
            <v>25673.5</v>
          </cell>
          <cell r="N64">
            <v>32866.400000000001</v>
          </cell>
          <cell r="O64">
            <v>150207.20000000001</v>
          </cell>
          <cell r="P64">
            <v>305558.09999999998</v>
          </cell>
          <cell r="Q64">
            <v>563538.98868962727</v>
          </cell>
        </row>
        <row r="65">
          <cell r="B65" t="str">
            <v>Total Gross Projects</v>
          </cell>
          <cell r="C65">
            <v>318557.64468962728</v>
          </cell>
          <cell r="D65">
            <v>59512</v>
          </cell>
          <cell r="E65">
            <v>62601</v>
          </cell>
          <cell r="F65">
            <v>66391.600000000006</v>
          </cell>
          <cell r="G65">
            <v>72206.399999999994</v>
          </cell>
          <cell r="H65">
            <v>68432.5</v>
          </cell>
          <cell r="I65">
            <v>329143.5</v>
          </cell>
          <cell r="J65">
            <v>43767.4</v>
          </cell>
          <cell r="K65">
            <v>44347.5</v>
          </cell>
          <cell r="L65">
            <v>69605.399999999994</v>
          </cell>
          <cell r="M65">
            <v>48779.5</v>
          </cell>
          <cell r="N65">
            <v>47758.400000000001</v>
          </cell>
          <cell r="O65">
            <v>254258.2</v>
          </cell>
          <cell r="P65">
            <v>583401.69999999995</v>
          </cell>
          <cell r="Q65">
            <v>901959.34468962741</v>
          </cell>
        </row>
        <row r="66">
          <cell r="B66" t="str">
            <v>Funding Sources:</v>
          </cell>
        </row>
        <row r="67">
          <cell r="B67" t="str">
            <v>Vehicle and Equipment Reserve</v>
          </cell>
          <cell r="C67">
            <v>-257980.88868962726</v>
          </cell>
          <cell r="D67">
            <v>-29341</v>
          </cell>
          <cell r="E67">
            <v>-26384</v>
          </cell>
          <cell r="F67">
            <v>-30884</v>
          </cell>
          <cell r="G67">
            <v>-27980.400000000001</v>
          </cell>
          <cell r="H67">
            <v>-40761.5</v>
          </cell>
          <cell r="I67">
            <v>-155350.9</v>
          </cell>
          <cell r="J67">
            <v>-26907.4</v>
          </cell>
          <cell r="K67">
            <v>-31302.5</v>
          </cell>
          <cell r="L67">
            <v>-32353.4</v>
          </cell>
          <cell r="M67">
            <v>-24182.5</v>
          </cell>
          <cell r="N67">
            <v>-31630</v>
          </cell>
          <cell r="O67">
            <v>-146375.79999999999</v>
          </cell>
          <cell r="P67">
            <v>-301726.69999999995</v>
          </cell>
          <cell r="Q67">
            <v>-559707.58868962724</v>
          </cell>
        </row>
        <row r="68">
          <cell r="B68" t="str">
            <v>Grant Funding- Connected Officer</v>
          </cell>
          <cell r="C68">
            <v>-2632</v>
          </cell>
          <cell r="I68">
            <v>0</v>
          </cell>
          <cell r="O68">
            <v>0</v>
          </cell>
          <cell r="P68">
            <v>0</v>
          </cell>
          <cell r="Q68">
            <v>-2632</v>
          </cell>
        </row>
        <row r="69">
          <cell r="B69" t="str">
            <v>Funding from Development Charges</v>
          </cell>
          <cell r="C69">
            <v>-30610</v>
          </cell>
          <cell r="D69">
            <v>-4484</v>
          </cell>
          <cell r="E69">
            <v>-14735</v>
          </cell>
          <cell r="F69">
            <v>-14530.6</v>
          </cell>
          <cell r="G69">
            <v>-12447.2</v>
          </cell>
          <cell r="H69">
            <v>-6776</v>
          </cell>
          <cell r="I69">
            <v>-52972.800000000003</v>
          </cell>
          <cell r="J69">
            <v>-6790</v>
          </cell>
          <cell r="K69">
            <v>-6368</v>
          </cell>
          <cell r="L69">
            <v>-6430</v>
          </cell>
          <cell r="M69">
            <v>-6558</v>
          </cell>
          <cell r="N69">
            <v>-2719.4</v>
          </cell>
          <cell r="O69">
            <v>-28865.4</v>
          </cell>
          <cell r="P69">
            <v>-81838.200000000012</v>
          </cell>
          <cell r="Q69">
            <v>-112448.20000000001</v>
          </cell>
        </row>
        <row r="70">
          <cell r="B70" t="str">
            <v>Total Funding Sources:</v>
          </cell>
          <cell r="C70">
            <v>-291222.88868962729</v>
          </cell>
          <cell r="D70">
            <v>-33825</v>
          </cell>
          <cell r="E70">
            <v>-41119</v>
          </cell>
          <cell r="F70">
            <v>-45414.6</v>
          </cell>
          <cell r="G70">
            <v>-40427.600000000006</v>
          </cell>
          <cell r="H70">
            <v>-47537.5</v>
          </cell>
          <cell r="I70">
            <v>-208323.7</v>
          </cell>
          <cell r="J70">
            <v>-33697.4</v>
          </cell>
          <cell r="K70">
            <v>-37670.5</v>
          </cell>
          <cell r="L70">
            <v>-38783.4</v>
          </cell>
          <cell r="M70">
            <v>-30740.5</v>
          </cell>
          <cell r="N70">
            <v>-34349.4</v>
          </cell>
          <cell r="O70">
            <v>-175241.19999999998</v>
          </cell>
          <cell r="P70">
            <v>-383564.89999999997</v>
          </cell>
          <cell r="Q70">
            <v>-674787.78868962731</v>
          </cell>
        </row>
        <row r="71">
          <cell r="B71" t="str">
            <v>Total Net Debt-Funding Request:</v>
          </cell>
          <cell r="D71">
            <v>25687</v>
          </cell>
          <cell r="E71">
            <v>21482</v>
          </cell>
          <cell r="F71">
            <v>20977.000000000007</v>
          </cell>
          <cell r="G71">
            <v>31778.799999999988</v>
          </cell>
          <cell r="H71">
            <v>20895</v>
          </cell>
          <cell r="I71">
            <v>120819.79999999999</v>
          </cell>
          <cell r="J71">
            <v>10070</v>
          </cell>
          <cell r="K71">
            <v>6677</v>
          </cell>
          <cell r="L71">
            <v>30821.999999999993</v>
          </cell>
          <cell r="M71">
            <v>18039</v>
          </cell>
          <cell r="N71">
            <v>13409</v>
          </cell>
          <cell r="O71">
            <v>79017.000000000029</v>
          </cell>
          <cell r="P71">
            <v>199836.79999999999</v>
          </cell>
          <cell r="Q71">
            <v>227171.5560000001</v>
          </cell>
        </row>
        <row r="72">
          <cell r="B72" t="str">
            <v xml:space="preserve"> 5-year Average:</v>
          </cell>
          <cell r="I72">
            <v>24163.96</v>
          </cell>
          <cell r="O72">
            <v>15803.400000000005</v>
          </cell>
          <cell r="P72">
            <v>19983.68</v>
          </cell>
        </row>
        <row r="73">
          <cell r="B73" t="str">
            <v>Previous year City Target:</v>
          </cell>
          <cell r="D73">
            <v>37186</v>
          </cell>
          <cell r="E73">
            <v>27346</v>
          </cell>
          <cell r="F73">
            <v>17751</v>
          </cell>
          <cell r="G73">
            <v>21051</v>
          </cell>
          <cell r="H73">
            <v>24795</v>
          </cell>
          <cell r="I73">
            <v>128129</v>
          </cell>
          <cell r="J73">
            <v>18111</v>
          </cell>
          <cell r="K73">
            <v>12533</v>
          </cell>
          <cell r="L73">
            <v>19541</v>
          </cell>
          <cell r="M73">
            <v>10103</v>
          </cell>
          <cell r="N73">
            <v>10103</v>
          </cell>
          <cell r="O73">
            <v>70391</v>
          </cell>
          <cell r="P73">
            <v>198520</v>
          </cell>
        </row>
        <row r="74">
          <cell r="B74" t="str">
            <v>City Target - 5-year Average:</v>
          </cell>
          <cell r="I74">
            <v>25625.8</v>
          </cell>
          <cell r="O74">
            <v>14078.2</v>
          </cell>
          <cell r="P74">
            <v>19852</v>
          </cell>
        </row>
        <row r="75">
          <cell r="B75" t="str">
            <v>Variance to Target:</v>
          </cell>
          <cell r="D75">
            <v>11499</v>
          </cell>
          <cell r="E75">
            <v>5864</v>
          </cell>
          <cell r="F75">
            <v>-3226.0000000000073</v>
          </cell>
          <cell r="G75">
            <v>-10727.799999999988</v>
          </cell>
          <cell r="H75">
            <v>3900</v>
          </cell>
          <cell r="I75">
            <v>7309.2000000000044</v>
          </cell>
          <cell r="J75">
            <v>8041</v>
          </cell>
          <cell r="K75">
            <v>5856</v>
          </cell>
          <cell r="L75">
            <v>-11280.999999999993</v>
          </cell>
          <cell r="M75">
            <v>-7936</v>
          </cell>
          <cell r="N75">
            <v>-3306</v>
          </cell>
          <cell r="O75">
            <v>-8625.9999999999927</v>
          </cell>
          <cell r="P75">
            <v>-1316.7999999999884</v>
          </cell>
        </row>
        <row r="76">
          <cell r="B76" t="str">
            <v>Cumulative Variance to Target</v>
          </cell>
          <cell r="E76">
            <v>17363</v>
          </cell>
          <cell r="F76">
            <v>14136.999999999993</v>
          </cell>
          <cell r="G76">
            <v>3409.2000000000044</v>
          </cell>
          <cell r="H76">
            <v>7309.2000000000044</v>
          </cell>
          <cell r="J76">
            <v>15350.200000000004</v>
          </cell>
          <cell r="K76">
            <v>21206.200000000004</v>
          </cell>
          <cell r="L76">
            <v>9925.2000000000116</v>
          </cell>
          <cell r="M76">
            <v>1989.2000000000116</v>
          </cell>
          <cell r="N76">
            <v>-1316.7999999999884</v>
          </cell>
        </row>
        <row r="77">
          <cell r="B77" t="str">
            <v>Variance to Target - 5-year Average:</v>
          </cell>
          <cell r="I77">
            <v>1461.8400000000008</v>
          </cell>
          <cell r="O77">
            <v>-1725.1999999999985</v>
          </cell>
          <cell r="P77">
            <v>-131.67999999999884</v>
          </cell>
        </row>
      </sheetData>
      <sheetData sheetId="28" refreshError="1"/>
      <sheetData sheetId="29" refreshError="1"/>
      <sheetData sheetId="30" refreshError="1"/>
      <sheetData sheetId="31">
        <row r="4">
          <cell r="A4" t="str">
            <v>Projects</v>
          </cell>
          <cell r="B4">
            <v>2012</v>
          </cell>
          <cell r="C4">
            <v>2013</v>
          </cell>
          <cell r="D4">
            <v>2014</v>
          </cell>
          <cell r="E4">
            <v>2015</v>
          </cell>
          <cell r="F4">
            <v>2016</v>
          </cell>
          <cell r="G4">
            <v>2017</v>
          </cell>
          <cell r="H4">
            <v>2018</v>
          </cell>
          <cell r="I4">
            <v>2019</v>
          </cell>
          <cell r="J4">
            <v>2020</v>
          </cell>
          <cell r="K4">
            <v>2021</v>
          </cell>
          <cell r="L4">
            <v>2022</v>
          </cell>
          <cell r="M4">
            <v>2023</v>
          </cell>
          <cell r="N4">
            <v>2024</v>
          </cell>
          <cell r="O4">
            <v>2025</v>
          </cell>
          <cell r="P4">
            <v>2026</v>
          </cell>
          <cell r="Q4">
            <v>2027</v>
          </cell>
          <cell r="R4">
            <v>2028</v>
          </cell>
          <cell r="S4">
            <v>2029</v>
          </cell>
          <cell r="T4" t="str">
            <v>Total 2025-2029</v>
          </cell>
          <cell r="U4" t="str">
            <v>Total 2020-2029</v>
          </cell>
          <cell r="V4" t="str">
            <v>Comments</v>
          </cell>
        </row>
        <row r="5">
          <cell r="A5" t="str">
            <v>13/53 Amalgamation New Build</v>
          </cell>
          <cell r="I5">
            <v>0</v>
          </cell>
          <cell r="J5">
            <v>0</v>
          </cell>
          <cell r="K5">
            <v>0</v>
          </cell>
          <cell r="L5">
            <v>0</v>
          </cell>
          <cell r="M5">
            <v>0</v>
          </cell>
          <cell r="N5">
            <v>0</v>
          </cell>
          <cell r="O5">
            <v>75</v>
          </cell>
          <cell r="P5">
            <v>150</v>
          </cell>
          <cell r="Q5">
            <v>153</v>
          </cell>
          <cell r="R5">
            <v>156.06</v>
          </cell>
          <cell r="S5">
            <v>159.18120000000002</v>
          </cell>
          <cell r="T5">
            <v>693.24119999999994</v>
          </cell>
          <cell r="U5">
            <v>693.24119999999994</v>
          </cell>
        </row>
        <row r="6">
          <cell r="A6" t="str">
            <v>22 Division</v>
          </cell>
          <cell r="I6">
            <v>0</v>
          </cell>
          <cell r="J6">
            <v>0</v>
          </cell>
          <cell r="K6">
            <v>0</v>
          </cell>
          <cell r="L6">
            <v>0</v>
          </cell>
          <cell r="M6">
            <v>0</v>
          </cell>
          <cell r="N6">
            <v>0</v>
          </cell>
          <cell r="O6">
            <v>0</v>
          </cell>
          <cell r="P6">
            <v>0</v>
          </cell>
          <cell r="Q6">
            <v>0</v>
          </cell>
          <cell r="R6">
            <v>0</v>
          </cell>
          <cell r="S6">
            <v>75</v>
          </cell>
          <cell r="T6">
            <v>75</v>
          </cell>
          <cell r="U6">
            <v>75</v>
          </cell>
        </row>
        <row r="7">
          <cell r="A7" t="str">
            <v>54/55 Amalgamation</v>
          </cell>
          <cell r="B7">
            <v>0</v>
          </cell>
          <cell r="C7">
            <v>0</v>
          </cell>
          <cell r="D7">
            <v>0</v>
          </cell>
          <cell r="E7">
            <v>0</v>
          </cell>
          <cell r="F7">
            <v>0</v>
          </cell>
          <cell r="G7">
            <v>0</v>
          </cell>
          <cell r="H7">
            <v>0</v>
          </cell>
          <cell r="I7">
            <v>0</v>
          </cell>
          <cell r="J7">
            <v>0</v>
          </cell>
          <cell r="K7">
            <v>0</v>
          </cell>
          <cell r="L7">
            <v>0</v>
          </cell>
          <cell r="M7">
            <v>0</v>
          </cell>
          <cell r="N7">
            <v>0</v>
          </cell>
          <cell r="O7">
            <v>72</v>
          </cell>
          <cell r="P7">
            <v>144</v>
          </cell>
          <cell r="Q7">
            <v>146.88</v>
          </cell>
          <cell r="R7">
            <v>149.8176</v>
          </cell>
          <cell r="S7">
            <v>152.813952</v>
          </cell>
          <cell r="T7">
            <v>665.51155199999994</v>
          </cell>
          <cell r="U7">
            <v>665.51155199999994</v>
          </cell>
        </row>
        <row r="8">
          <cell r="A8" t="str">
            <v>41 Div.</v>
          </cell>
          <cell r="B8">
            <v>0</v>
          </cell>
          <cell r="C8">
            <v>0</v>
          </cell>
          <cell r="D8">
            <v>0</v>
          </cell>
          <cell r="E8">
            <v>0</v>
          </cell>
          <cell r="F8">
            <v>0</v>
          </cell>
          <cell r="G8">
            <v>0</v>
          </cell>
          <cell r="H8">
            <v>0</v>
          </cell>
          <cell r="I8">
            <v>0</v>
          </cell>
          <cell r="J8">
            <v>0</v>
          </cell>
          <cell r="K8">
            <v>0</v>
          </cell>
          <cell r="L8">
            <v>0</v>
          </cell>
          <cell r="M8">
            <v>72</v>
          </cell>
          <cell r="N8">
            <v>144</v>
          </cell>
          <cell r="O8">
            <v>146.88</v>
          </cell>
          <cell r="P8">
            <v>149.8176</v>
          </cell>
          <cell r="Q8">
            <v>152.813952</v>
          </cell>
          <cell r="R8">
            <v>155.87023103999999</v>
          </cell>
          <cell r="S8">
            <v>158.98763566080001</v>
          </cell>
          <cell r="T8">
            <v>764.3694187008</v>
          </cell>
          <cell r="U8">
            <v>980.3694187008</v>
          </cell>
        </row>
        <row r="9">
          <cell r="A9" t="str">
            <v>Transforming Corporate Support</v>
          </cell>
          <cell r="B9">
            <v>0</v>
          </cell>
          <cell r="C9">
            <v>0</v>
          </cell>
          <cell r="D9">
            <v>0</v>
          </cell>
          <cell r="E9">
            <v>0</v>
          </cell>
          <cell r="F9">
            <v>0</v>
          </cell>
          <cell r="G9">
            <v>22</v>
          </cell>
          <cell r="H9">
            <v>84.509</v>
          </cell>
          <cell r="I9">
            <v>129.50900000000001</v>
          </cell>
          <cell r="J9">
            <v>129.50900000000001</v>
          </cell>
          <cell r="K9">
            <v>129.50900000000001</v>
          </cell>
          <cell r="L9">
            <v>129.50900000000001</v>
          </cell>
          <cell r="M9">
            <v>129.50900000000001</v>
          </cell>
          <cell r="N9">
            <v>129.50900000000001</v>
          </cell>
          <cell r="O9">
            <v>129.50900000000001</v>
          </cell>
          <cell r="P9">
            <v>129.50900000000001</v>
          </cell>
          <cell r="Q9">
            <v>129.50900000000001</v>
          </cell>
          <cell r="R9">
            <v>129.50900000000001</v>
          </cell>
          <cell r="S9">
            <v>129.50900000000001</v>
          </cell>
          <cell r="T9">
            <v>647.54500000000007</v>
          </cell>
          <cell r="U9">
            <v>1295.0900000000001</v>
          </cell>
        </row>
        <row r="10">
          <cell r="A10" t="str">
            <v>Connected Officer</v>
          </cell>
          <cell r="H10">
            <v>410</v>
          </cell>
          <cell r="I10">
            <v>717</v>
          </cell>
          <cell r="J10">
            <v>937.2410000000001</v>
          </cell>
          <cell r="K10">
            <v>937.2410000000001</v>
          </cell>
          <cell r="L10">
            <v>3023.6120000000001</v>
          </cell>
          <cell r="M10">
            <v>3718.9639999999999</v>
          </cell>
          <cell r="N10">
            <v>3718.9639999999999</v>
          </cell>
          <cell r="O10">
            <v>3718.9639999999999</v>
          </cell>
          <cell r="P10">
            <v>3718.9639999999999</v>
          </cell>
          <cell r="Q10">
            <v>3718.9639999999999</v>
          </cell>
          <cell r="R10">
            <v>3718.9639999999999</v>
          </cell>
          <cell r="S10">
            <v>3718.9639999999999</v>
          </cell>
          <cell r="T10">
            <v>18594.82</v>
          </cell>
          <cell r="U10">
            <v>30930.842000000001</v>
          </cell>
          <cell r="V10" t="str">
            <v>data plan, licenses and maint</v>
          </cell>
        </row>
        <row r="11">
          <cell r="A11" t="str">
            <v>Radio Replacement</v>
          </cell>
          <cell r="I11">
            <v>0</v>
          </cell>
          <cell r="J11">
            <v>75</v>
          </cell>
          <cell r="K11">
            <v>175</v>
          </cell>
          <cell r="L11">
            <v>175</v>
          </cell>
          <cell r="M11">
            <v>175</v>
          </cell>
          <cell r="N11">
            <v>175</v>
          </cell>
          <cell r="O11">
            <v>175</v>
          </cell>
          <cell r="P11">
            <v>175</v>
          </cell>
          <cell r="Q11">
            <v>175</v>
          </cell>
          <cell r="R11">
            <v>175</v>
          </cell>
          <cell r="S11">
            <v>175</v>
          </cell>
          <cell r="T11">
            <v>875</v>
          </cell>
          <cell r="U11">
            <v>1650</v>
          </cell>
          <cell r="V11" t="str">
            <v>Battery management and radio management system</v>
          </cell>
        </row>
        <row r="12">
          <cell r="A12" t="str">
            <v>Body Worn Camera</v>
          </cell>
          <cell r="I12">
            <v>0</v>
          </cell>
          <cell r="J12">
            <v>5000</v>
          </cell>
          <cell r="K12">
            <v>5000</v>
          </cell>
          <cell r="L12">
            <v>5000</v>
          </cell>
          <cell r="M12">
            <v>5000</v>
          </cell>
          <cell r="N12">
            <v>5000</v>
          </cell>
          <cell r="O12">
            <v>5000</v>
          </cell>
          <cell r="P12">
            <v>5000</v>
          </cell>
          <cell r="Q12">
            <v>5000</v>
          </cell>
          <cell r="R12">
            <v>5000</v>
          </cell>
          <cell r="S12">
            <v>5000</v>
          </cell>
          <cell r="T12">
            <v>25000</v>
          </cell>
          <cell r="U12">
            <v>50000</v>
          </cell>
          <cell r="V12" t="str">
            <v>In RFI process - the operating impact is unknown an this is only an estimate</v>
          </cell>
        </row>
        <row r="13">
          <cell r="A13" t="str">
            <v xml:space="preserve">Peer to Peer Site </v>
          </cell>
          <cell r="B13">
            <v>0</v>
          </cell>
          <cell r="C13">
            <v>0</v>
          </cell>
          <cell r="D13">
            <v>0</v>
          </cell>
          <cell r="E13">
            <v>0</v>
          </cell>
          <cell r="F13">
            <v>0</v>
          </cell>
          <cell r="G13">
            <v>0</v>
          </cell>
          <cell r="H13">
            <v>0</v>
          </cell>
          <cell r="I13">
            <v>0</v>
          </cell>
          <cell r="J13">
            <v>141</v>
          </cell>
          <cell r="K13">
            <v>144</v>
          </cell>
          <cell r="L13">
            <v>147</v>
          </cell>
          <cell r="M13">
            <v>150</v>
          </cell>
          <cell r="N13">
            <v>153</v>
          </cell>
          <cell r="O13">
            <v>156</v>
          </cell>
          <cell r="P13">
            <v>159</v>
          </cell>
          <cell r="Q13">
            <v>162</v>
          </cell>
          <cell r="R13">
            <v>165</v>
          </cell>
          <cell r="S13">
            <v>168</v>
          </cell>
          <cell r="T13">
            <v>810</v>
          </cell>
          <cell r="U13">
            <v>1545</v>
          </cell>
          <cell r="V13" t="str">
            <v>Cogeco net impact and security impact;</v>
          </cell>
        </row>
        <row r="14">
          <cell r="A14" t="str">
            <v>ANCOE (Enterprise Business Intelligence, Global Search)</v>
          </cell>
          <cell r="D14">
            <v>0</v>
          </cell>
          <cell r="E14">
            <v>0</v>
          </cell>
          <cell r="F14">
            <v>0</v>
          </cell>
          <cell r="G14">
            <v>0</v>
          </cell>
          <cell r="H14">
            <v>1028.8</v>
          </cell>
          <cell r="I14">
            <v>1046</v>
          </cell>
          <cell r="J14">
            <v>560</v>
          </cell>
          <cell r="K14">
            <v>810</v>
          </cell>
          <cell r="L14">
            <v>810</v>
          </cell>
          <cell r="M14">
            <v>810</v>
          </cell>
          <cell r="N14">
            <v>810</v>
          </cell>
          <cell r="O14">
            <v>810</v>
          </cell>
          <cell r="P14">
            <v>810</v>
          </cell>
          <cell r="Q14">
            <v>810</v>
          </cell>
          <cell r="R14">
            <v>810</v>
          </cell>
          <cell r="S14">
            <v>810</v>
          </cell>
          <cell r="T14">
            <v>4050</v>
          </cell>
          <cell r="U14">
            <v>7850</v>
          </cell>
          <cell r="V14" t="str">
            <v xml:space="preserve">EBI - $120K salaries and benefits - estimated for 5 FTE's = $600K , Global Search -  $120K salaries and benefits - estimated for 2 FTE's -  estimated cost for 2 FTE's  $240K from 2024
EBI - $560K for System Maint;  Global Search - $250k Software Maintenance </v>
          </cell>
        </row>
        <row r="15">
          <cell r="A15" t="str">
            <v>Total Projects Operating Impact</v>
          </cell>
          <cell r="B15">
            <v>0</v>
          </cell>
          <cell r="C15">
            <v>0</v>
          </cell>
          <cell r="D15">
            <v>0</v>
          </cell>
          <cell r="E15">
            <v>0</v>
          </cell>
          <cell r="F15">
            <v>0</v>
          </cell>
          <cell r="G15">
            <v>22</v>
          </cell>
          <cell r="H15">
            <v>1523.309</v>
          </cell>
          <cell r="I15">
            <v>1892.509</v>
          </cell>
          <cell r="J15">
            <v>6842.75</v>
          </cell>
          <cell r="K15">
            <v>7195.75</v>
          </cell>
          <cell r="L15">
            <v>9285.1209999999992</v>
          </cell>
          <cell r="M15">
            <v>10055.473</v>
          </cell>
          <cell r="N15">
            <v>10130.473</v>
          </cell>
          <cell r="O15">
            <v>10283.352999999999</v>
          </cell>
          <cell r="P15">
            <v>10436.2906</v>
          </cell>
          <cell r="Q15">
            <v>10448.166952</v>
          </cell>
          <cell r="R15">
            <v>10460.22083104</v>
          </cell>
          <cell r="S15">
            <v>10547.4557876608</v>
          </cell>
          <cell r="T15">
            <v>52175.487170700799</v>
          </cell>
          <cell r="U15">
            <v>95685.054170700809</v>
          </cell>
        </row>
        <row r="16">
          <cell r="A16" t="str">
            <v>Total Projects Operating Impact excluding Facilities Maint</v>
          </cell>
          <cell r="B16">
            <v>0</v>
          </cell>
          <cell r="C16">
            <v>0</v>
          </cell>
          <cell r="D16">
            <v>0</v>
          </cell>
          <cell r="E16" t="e">
            <v>#REF!</v>
          </cell>
          <cell r="F16" t="e">
            <v>#REF!</v>
          </cell>
          <cell r="G16" t="e">
            <v>#REF!</v>
          </cell>
          <cell r="H16" t="e">
            <v>#REF!</v>
          </cell>
          <cell r="I16" t="e">
            <v>#REF!</v>
          </cell>
          <cell r="J16" t="e">
            <v>#REF!</v>
          </cell>
          <cell r="K16" t="e">
            <v>#REF!</v>
          </cell>
          <cell r="L16" t="e">
            <v>#REF!</v>
          </cell>
          <cell r="M16" t="e">
            <v>#REF!</v>
          </cell>
          <cell r="N16" t="e">
            <v>#REF!</v>
          </cell>
          <cell r="O16" t="e">
            <v>#REF!</v>
          </cell>
          <cell r="P16" t="e">
            <v>#REF!</v>
          </cell>
          <cell r="Q16" t="e">
            <v>#REF!</v>
          </cell>
          <cell r="R16" t="e">
            <v>#REF!</v>
          </cell>
          <cell r="U16" t="e">
            <v>#REF!</v>
          </cell>
        </row>
        <row r="17">
          <cell r="A17" t="str">
            <v>Total Projects Operating Impact excluding Facilities Maint</v>
          </cell>
          <cell r="B17">
            <v>0</v>
          </cell>
          <cell r="C17">
            <v>0</v>
          </cell>
          <cell r="D17">
            <v>0</v>
          </cell>
          <cell r="E17">
            <v>0</v>
          </cell>
          <cell r="F17">
            <v>0</v>
          </cell>
          <cell r="G17">
            <v>22</v>
          </cell>
          <cell r="H17">
            <v>1523.309</v>
          </cell>
          <cell r="I17">
            <v>1892.509</v>
          </cell>
          <cell r="J17">
            <v>6612.23</v>
          </cell>
          <cell r="K17">
            <v>7351.75</v>
          </cell>
          <cell r="L17">
            <v>9438.1209999999992</v>
          </cell>
          <cell r="M17">
            <v>10133.473</v>
          </cell>
          <cell r="N17">
            <v>10133.473</v>
          </cell>
          <cell r="O17">
            <v>10133.473</v>
          </cell>
          <cell r="P17">
            <v>10133.473</v>
          </cell>
          <cell r="Q17">
            <v>10133.473</v>
          </cell>
          <cell r="R17">
            <v>10133.473</v>
          </cell>
          <cell r="S17">
            <v>10133.473</v>
          </cell>
          <cell r="U17">
            <v>86095.447999999989</v>
          </cell>
        </row>
      </sheetData>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ow r="4">
          <cell r="A4" t="str">
            <v>Projects</v>
          </cell>
          <cell r="B4">
            <v>2012</v>
          </cell>
          <cell r="C4">
            <v>2013</v>
          </cell>
          <cell r="D4">
            <v>2014</v>
          </cell>
          <cell r="E4">
            <v>2015</v>
          </cell>
          <cell r="F4">
            <v>2016</v>
          </cell>
          <cell r="G4">
            <v>2017</v>
          </cell>
          <cell r="H4">
            <v>2018</v>
          </cell>
          <cell r="I4">
            <v>2019</v>
          </cell>
          <cell r="J4">
            <v>2020</v>
          </cell>
          <cell r="K4">
            <v>2021</v>
          </cell>
          <cell r="L4">
            <v>2022</v>
          </cell>
          <cell r="M4">
            <v>2023</v>
          </cell>
          <cell r="N4">
            <v>2024</v>
          </cell>
          <cell r="O4">
            <v>2025</v>
          </cell>
          <cell r="P4">
            <v>2026</v>
          </cell>
          <cell r="Q4">
            <v>2027</v>
          </cell>
          <cell r="R4">
            <v>2028</v>
          </cell>
          <cell r="S4" t="str">
            <v>Total 2019-2028</v>
          </cell>
        </row>
        <row r="5">
          <cell r="A5" t="str">
            <v>Facility Realignment</v>
          </cell>
          <cell r="B5">
            <v>0</v>
          </cell>
          <cell r="C5">
            <v>0</v>
          </cell>
          <cell r="D5">
            <v>0</v>
          </cell>
          <cell r="E5">
            <v>0</v>
          </cell>
          <cell r="F5">
            <v>0</v>
          </cell>
          <cell r="G5">
            <v>0</v>
          </cell>
          <cell r="H5">
            <v>0</v>
          </cell>
          <cell r="I5">
            <v>0</v>
          </cell>
          <cell r="J5">
            <v>0</v>
          </cell>
          <cell r="K5">
            <v>300</v>
          </cell>
          <cell r="L5">
            <v>325</v>
          </cell>
          <cell r="M5">
            <v>325</v>
          </cell>
          <cell r="N5">
            <v>475</v>
          </cell>
          <cell r="O5">
            <v>475</v>
          </cell>
          <cell r="P5">
            <v>475</v>
          </cell>
          <cell r="Q5">
            <v>625</v>
          </cell>
          <cell r="R5">
            <v>625</v>
          </cell>
          <cell r="S5">
            <v>3625</v>
          </cell>
        </row>
        <row r="6">
          <cell r="A6" t="str">
            <v>54/55 Amalgamation</v>
          </cell>
          <cell r="B6">
            <v>0</v>
          </cell>
          <cell r="C6">
            <v>0</v>
          </cell>
          <cell r="D6">
            <v>0</v>
          </cell>
          <cell r="E6">
            <v>0</v>
          </cell>
          <cell r="F6">
            <v>0</v>
          </cell>
          <cell r="G6">
            <v>0</v>
          </cell>
          <cell r="H6">
            <v>0</v>
          </cell>
          <cell r="I6">
            <v>0</v>
          </cell>
          <cell r="J6">
            <v>0</v>
          </cell>
          <cell r="K6">
            <v>0</v>
          </cell>
          <cell r="L6">
            <v>0</v>
          </cell>
          <cell r="M6">
            <v>72</v>
          </cell>
          <cell r="N6">
            <v>144</v>
          </cell>
          <cell r="O6">
            <v>146.88</v>
          </cell>
          <cell r="P6">
            <v>149.8176</v>
          </cell>
          <cell r="Q6">
            <v>152.813952</v>
          </cell>
          <cell r="R6">
            <v>155.87023103999999</v>
          </cell>
          <cell r="S6">
            <v>821.38178303999996</v>
          </cell>
        </row>
        <row r="7">
          <cell r="A7" t="str">
            <v>41 Div.</v>
          </cell>
          <cell r="B7">
            <v>0</v>
          </cell>
          <cell r="C7">
            <v>0</v>
          </cell>
          <cell r="D7">
            <v>0</v>
          </cell>
          <cell r="E7">
            <v>0</v>
          </cell>
          <cell r="F7">
            <v>0</v>
          </cell>
          <cell r="G7">
            <v>0</v>
          </cell>
          <cell r="H7">
            <v>0</v>
          </cell>
          <cell r="I7">
            <v>0</v>
          </cell>
          <cell r="J7">
            <v>0</v>
          </cell>
          <cell r="K7">
            <v>72</v>
          </cell>
          <cell r="L7">
            <v>144</v>
          </cell>
          <cell r="M7">
            <v>146.88</v>
          </cell>
          <cell r="N7">
            <v>149.8176</v>
          </cell>
          <cell r="O7">
            <v>152.813952</v>
          </cell>
          <cell r="P7">
            <v>155.87023103999999</v>
          </cell>
          <cell r="Q7">
            <v>158.98763566080001</v>
          </cell>
          <cell r="R7">
            <v>162.16738837401601</v>
          </cell>
          <cell r="S7">
            <v>1142.5368070748159</v>
          </cell>
        </row>
        <row r="8">
          <cell r="A8" t="str">
            <v>Transforming Corporate Support</v>
          </cell>
          <cell r="B8">
            <v>0</v>
          </cell>
          <cell r="C8">
            <v>0</v>
          </cell>
          <cell r="D8">
            <v>0</v>
          </cell>
          <cell r="E8">
            <v>0</v>
          </cell>
          <cell r="F8">
            <v>0</v>
          </cell>
          <cell r="G8">
            <v>22</v>
          </cell>
          <cell r="H8">
            <v>84.509</v>
          </cell>
          <cell r="I8">
            <v>129.50900000000001</v>
          </cell>
          <cell r="J8">
            <v>-29.934999999999999</v>
          </cell>
          <cell r="K8">
            <v>-26.914000000000001</v>
          </cell>
          <cell r="L8">
            <v>-23.832000000000001</v>
          </cell>
          <cell r="M8">
            <v>-20.689</v>
          </cell>
          <cell r="N8">
            <v>-17.481999999999999</v>
          </cell>
          <cell r="O8">
            <v>-14.212</v>
          </cell>
          <cell r="P8">
            <v>-10.875999999999999</v>
          </cell>
          <cell r="Q8">
            <v>-7.4740000000000002</v>
          </cell>
          <cell r="R8">
            <v>-7.4740000000000002</v>
          </cell>
          <cell r="S8">
            <v>-29.378999999999987</v>
          </cell>
        </row>
        <row r="9">
          <cell r="A9" t="str">
            <v>Radio Replacement</v>
          </cell>
          <cell r="I9">
            <v>150</v>
          </cell>
          <cell r="J9">
            <v>175</v>
          </cell>
          <cell r="K9">
            <v>175</v>
          </cell>
          <cell r="L9">
            <v>175</v>
          </cell>
          <cell r="M9">
            <v>175</v>
          </cell>
          <cell r="N9">
            <v>175</v>
          </cell>
          <cell r="O9">
            <v>175</v>
          </cell>
          <cell r="P9">
            <v>175</v>
          </cell>
          <cell r="Q9">
            <v>175</v>
          </cell>
          <cell r="R9">
            <v>175</v>
          </cell>
          <cell r="S9">
            <v>1725</v>
          </cell>
        </row>
        <row r="10">
          <cell r="A10" t="str">
            <v>Peer to Peer Site</v>
          </cell>
          <cell r="B10">
            <v>0</v>
          </cell>
          <cell r="C10">
            <v>0</v>
          </cell>
          <cell r="D10">
            <v>0</v>
          </cell>
          <cell r="E10">
            <v>0</v>
          </cell>
          <cell r="F10">
            <v>0</v>
          </cell>
          <cell r="G10">
            <v>0</v>
          </cell>
          <cell r="H10">
            <v>0</v>
          </cell>
          <cell r="I10">
            <v>175</v>
          </cell>
          <cell r="J10">
            <v>353.5</v>
          </cell>
          <cell r="K10">
            <v>357.03500000000003</v>
          </cell>
          <cell r="L10">
            <v>360.60535000000004</v>
          </cell>
          <cell r="M10">
            <v>364.21140350000007</v>
          </cell>
          <cell r="N10">
            <v>367.85351753500009</v>
          </cell>
          <cell r="O10">
            <v>371.53205271035011</v>
          </cell>
          <cell r="P10">
            <v>375.24737323745364</v>
          </cell>
          <cell r="Q10">
            <v>378.99984696982818</v>
          </cell>
          <cell r="R10">
            <v>382.78984543952646</v>
          </cell>
          <cell r="S10">
            <v>3486.7743893921584</v>
          </cell>
        </row>
        <row r="11">
          <cell r="A11" t="str">
            <v>Enterprise Business Intelligence</v>
          </cell>
          <cell r="D11">
            <v>0</v>
          </cell>
          <cell r="E11">
            <v>0</v>
          </cell>
          <cell r="F11">
            <v>0</v>
          </cell>
          <cell r="G11">
            <v>0</v>
          </cell>
          <cell r="H11">
            <v>1028.8</v>
          </cell>
          <cell r="I11">
            <v>1690</v>
          </cell>
          <cell r="J11">
            <v>1690</v>
          </cell>
          <cell r="K11">
            <v>1690</v>
          </cell>
          <cell r="L11">
            <v>1690</v>
          </cell>
          <cell r="M11">
            <v>1690</v>
          </cell>
          <cell r="N11">
            <v>1690</v>
          </cell>
          <cell r="O11">
            <v>1690</v>
          </cell>
          <cell r="P11">
            <v>1690</v>
          </cell>
          <cell r="Q11">
            <v>1690</v>
          </cell>
          <cell r="R11">
            <v>1690</v>
          </cell>
          <cell r="S11">
            <v>16900</v>
          </cell>
        </row>
      </sheetData>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nce Report"/>
      <sheetName val="SAP PH 2011 P13 - Feb07"/>
      <sheetName val="Commentary"/>
      <sheetName val="By CE"/>
      <sheetName val="Detail"/>
      <sheetName val="InActive"/>
      <sheetName val="Active"/>
      <sheetName val="Sheet1"/>
      <sheetName val="Sheet3"/>
      <sheetName val="Sheet3 (2)"/>
      <sheetName val="Funding"/>
      <sheetName val="Tab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Cost Centre</v>
          </cell>
          <cell r="B1" t="str">
            <v>CC Description</v>
          </cell>
          <cell r="C1" t="str">
            <v>Funding</v>
          </cell>
        </row>
        <row r="2">
          <cell r="A2" t="str">
            <v>PH-G02</v>
          </cell>
          <cell r="B2" t="str">
            <v>PH (FUNDING SOURCES BY SERVICE)</v>
          </cell>
        </row>
        <row r="3">
          <cell r="A3" t="str">
            <v>PH-D-G02</v>
          </cell>
          <cell r="B3" t="str">
            <v>DENTAL PARTIAL PROVINCIAL FUNDED</v>
          </cell>
          <cell r="C3" t="str">
            <v>PH-G02</v>
          </cell>
        </row>
        <row r="4">
          <cell r="A4" t="str">
            <v>PH-DP-700</v>
          </cell>
          <cell r="B4" t="str">
            <v>DENTAL/ORAL HEALTH</v>
          </cell>
          <cell r="C4" t="str">
            <v>PH-D-G02</v>
          </cell>
        </row>
        <row r="5">
          <cell r="A5" t="str">
            <v>PH3035</v>
          </cell>
          <cell r="B5" t="str">
            <v>FH/HL - NORTH DENTAL HEALTH</v>
          </cell>
          <cell r="C5" t="str">
            <v>PH-DP-700</v>
          </cell>
        </row>
        <row r="6">
          <cell r="A6" t="str">
            <v>PH3055</v>
          </cell>
          <cell r="B6" t="str">
            <v>BLOCKEDFH/HL - SOUTH - DENTAL HEALTH</v>
          </cell>
          <cell r="C6" t="str">
            <v>PH-DP-700</v>
          </cell>
        </row>
        <row r="7">
          <cell r="A7" t="str">
            <v>PH3075</v>
          </cell>
          <cell r="B7" t="str">
            <v>BLOCKEDFH/HL - WEST - DENTAL HEALTH</v>
          </cell>
          <cell r="C7" t="str">
            <v>PH-DP-700</v>
          </cell>
        </row>
        <row r="8">
          <cell r="A8" t="str">
            <v>PH3601</v>
          </cell>
          <cell r="B8" t="str">
            <v>DENTAL HEALTH CITYWIDE</v>
          </cell>
          <cell r="C8" t="str">
            <v>PH-DP-700</v>
          </cell>
        </row>
        <row r="9">
          <cell r="A9" t="str">
            <v>PH-P-G02</v>
          </cell>
          <cell r="B9" t="str">
            <v>100% PROVINCIALLY FUNDED</v>
          </cell>
          <cell r="C9" t="str">
            <v>PH-G02</v>
          </cell>
        </row>
        <row r="10">
          <cell r="A10" t="str">
            <v>PH-PF-100</v>
          </cell>
          <cell r="B10" t="str">
            <v>OFFICE OF THE MOH</v>
          </cell>
          <cell r="C10" t="str">
            <v>PH-P-G02</v>
          </cell>
        </row>
        <row r="11">
          <cell r="A11" t="str">
            <v>PH1088</v>
          </cell>
          <cell r="B11" t="str">
            <v>PHYSICIAN SERVICES AGREEMENT</v>
          </cell>
          <cell r="C11" t="str">
            <v>PH-PF-100</v>
          </cell>
        </row>
        <row r="12">
          <cell r="A12" t="str">
            <v>PH-PF-200</v>
          </cell>
          <cell r="B12" t="str">
            <v>HEALTHY PUBLIC POLICY</v>
          </cell>
          <cell r="C12" t="str">
            <v>PH-P-G02</v>
          </cell>
        </row>
        <row r="13">
          <cell r="A13" t="str">
            <v>PH2022</v>
          </cell>
          <cell r="B13" t="str">
            <v>HEALTH INFORMATION-PHRED</v>
          </cell>
          <cell r="C13" t="str">
            <v>PH-PF-200</v>
          </cell>
        </row>
        <row r="14">
          <cell r="A14" t="str">
            <v>PH2032</v>
          </cell>
          <cell r="B14" t="str">
            <v>PH EDUCATION &amp; RESEARCH</v>
          </cell>
          <cell r="C14" t="str">
            <v>PH-PF-200</v>
          </cell>
        </row>
        <row r="15">
          <cell r="A15" t="str">
            <v>PH2052</v>
          </cell>
          <cell r="B15" t="str">
            <v>HEALTH PROM-HEALTHY LIFESTYLES-PHRED</v>
          </cell>
          <cell r="C15" t="str">
            <v>PH-PF-200</v>
          </cell>
        </row>
        <row r="16">
          <cell r="A16" t="str">
            <v>PH2061</v>
          </cell>
          <cell r="B16" t="str">
            <v>HEALTH PROM-SEXUAL H/ FAMILY H/ CDC</v>
          </cell>
          <cell r="C16" t="str">
            <v>PH-PF-200</v>
          </cell>
        </row>
        <row r="17">
          <cell r="A17" t="str">
            <v>PH2062</v>
          </cell>
          <cell r="B17" t="str">
            <v>BLOCKEDPH RESEARCH/ED/DEV-SEXUAL/FAM</v>
          </cell>
          <cell r="C17" t="str">
            <v>PH-PF-200</v>
          </cell>
        </row>
        <row r="18">
          <cell r="A18" t="str">
            <v>PH2072</v>
          </cell>
          <cell r="B18" t="str">
            <v>BLOCKEDHEALTH PROM-ENVIR PROTECTION</v>
          </cell>
          <cell r="C18" t="str">
            <v>PH-PF-200</v>
          </cell>
        </row>
        <row r="19">
          <cell r="A19" t="str">
            <v>PH-PF-300</v>
          </cell>
          <cell r="B19" t="str">
            <v>HEALTHY FAMILIES</v>
          </cell>
          <cell r="C19" t="str">
            <v>PH-P-G02</v>
          </cell>
        </row>
        <row r="20">
          <cell r="A20" t="str">
            <v>PH-PF-303</v>
          </cell>
          <cell r="B20" t="str">
            <v>EARLY YEARS STREAM</v>
          </cell>
          <cell r="C20" t="str">
            <v>PH-PF-300</v>
          </cell>
        </row>
        <row r="21">
          <cell r="A21" t="str">
            <v>PH3039</v>
          </cell>
          <cell r="B21" t="str">
            <v>PRESCHOOL SPEECH &amp; LANGUAGE</v>
          </cell>
          <cell r="C21" t="str">
            <v>PH-PF-303</v>
          </cell>
        </row>
        <row r="22">
          <cell r="A22" t="str">
            <v>PH3101</v>
          </cell>
          <cell r="B22" t="str">
            <v>INFANT HEARING SCREENING</v>
          </cell>
          <cell r="C22" t="str">
            <v>PH-PF-303</v>
          </cell>
        </row>
        <row r="23">
          <cell r="A23" t="str">
            <v>PH3711</v>
          </cell>
          <cell r="B23" t="str">
            <v>BLIND LOW VISION (BLV)</v>
          </cell>
          <cell r="C23" t="str">
            <v>PH-PF-303</v>
          </cell>
        </row>
        <row r="24">
          <cell r="A24" t="str">
            <v>PH-PF-304</v>
          </cell>
          <cell r="B24" t="str">
            <v>HBHC STREAM</v>
          </cell>
          <cell r="C24" t="str">
            <v>PH-PF-300</v>
          </cell>
        </row>
        <row r="25">
          <cell r="A25" t="str">
            <v>PH3038</v>
          </cell>
          <cell r="B25" t="str">
            <v>FAMILY HOME VISITOR &amp; CONTRACT AGENCIES</v>
          </cell>
          <cell r="C25" t="str">
            <v>PH-PF-304</v>
          </cell>
        </row>
        <row r="26">
          <cell r="A26" t="str">
            <v>PH3089</v>
          </cell>
          <cell r="B26" t="str">
            <v>HBHC PROGRAM SUPPORT</v>
          </cell>
          <cell r="C26" t="str">
            <v>PH-PF-304</v>
          </cell>
        </row>
        <row r="27">
          <cell r="A27" t="str">
            <v>PH3527</v>
          </cell>
          <cell r="B27" t="str">
            <v>HBHC6</v>
          </cell>
          <cell r="C27" t="str">
            <v>PH-PF-304</v>
          </cell>
        </row>
        <row r="28">
          <cell r="A28" t="str">
            <v>PH3535</v>
          </cell>
          <cell r="B28" t="str">
            <v>HBHC PRE&amp;POST NATAL</v>
          </cell>
          <cell r="C28" t="str">
            <v>PH-PF-304</v>
          </cell>
        </row>
        <row r="29">
          <cell r="A29" t="str">
            <v>PH3538</v>
          </cell>
          <cell r="B29" t="str">
            <v>HBHC CHILD HEALTH</v>
          </cell>
          <cell r="C29" t="str">
            <v>PH-PF-304</v>
          </cell>
        </row>
        <row r="30">
          <cell r="A30" t="str">
            <v>PH3617</v>
          </cell>
          <cell r="B30" t="str">
            <v>INTEGRATED SVCS FOR CHILDREN INFO SYSTEM</v>
          </cell>
          <cell r="C30" t="str">
            <v>PH-PF-304</v>
          </cell>
        </row>
        <row r="31">
          <cell r="A31" t="str">
            <v>PH3621</v>
          </cell>
          <cell r="B31" t="str">
            <v>HBHC3</v>
          </cell>
          <cell r="C31" t="str">
            <v>PH-PF-304</v>
          </cell>
        </row>
        <row r="32">
          <cell r="A32" t="str">
            <v>PH3623</v>
          </cell>
          <cell r="B32" t="str">
            <v>HBHC1</v>
          </cell>
          <cell r="C32" t="str">
            <v>PH-PF-304</v>
          </cell>
        </row>
        <row r="33">
          <cell r="A33" t="str">
            <v>PH3625</v>
          </cell>
          <cell r="B33" t="str">
            <v>HBHC5</v>
          </cell>
          <cell r="C33" t="str">
            <v>PH-PF-304</v>
          </cell>
        </row>
        <row r="34">
          <cell r="A34" t="str">
            <v>PH3626</v>
          </cell>
          <cell r="B34" t="str">
            <v>HBHC2</v>
          </cell>
          <cell r="C34" t="str">
            <v>PH-PF-304</v>
          </cell>
        </row>
        <row r="35">
          <cell r="A35" t="str">
            <v>PH3627</v>
          </cell>
          <cell r="B35" t="str">
            <v>HBHC HOLDING ACCOUNT</v>
          </cell>
          <cell r="C35" t="str">
            <v>PH-PF-304</v>
          </cell>
        </row>
        <row r="36">
          <cell r="A36" t="str">
            <v>PH3628</v>
          </cell>
          <cell r="B36" t="str">
            <v>HBHC4</v>
          </cell>
          <cell r="C36" t="str">
            <v>PH-PF-304</v>
          </cell>
        </row>
        <row r="37">
          <cell r="A37" t="str">
            <v>PH3629</v>
          </cell>
          <cell r="B37" t="str">
            <v>FHV1</v>
          </cell>
          <cell r="C37" t="str">
            <v>PH-PF-304</v>
          </cell>
        </row>
        <row r="38">
          <cell r="A38" t="str">
            <v>PH3630</v>
          </cell>
          <cell r="B38" t="str">
            <v>FHV2</v>
          </cell>
          <cell r="C38" t="str">
            <v>PH-PF-304</v>
          </cell>
        </row>
        <row r="39">
          <cell r="A39" t="str">
            <v>PH3631</v>
          </cell>
          <cell r="B39" t="str">
            <v>FHV3</v>
          </cell>
          <cell r="C39" t="str">
            <v>PH-PF-304</v>
          </cell>
        </row>
        <row r="40">
          <cell r="A40" t="str">
            <v>PH3632</v>
          </cell>
          <cell r="B40" t="str">
            <v>FHV4</v>
          </cell>
          <cell r="C40" t="str">
            <v>PH-PF-304</v>
          </cell>
        </row>
        <row r="41">
          <cell r="A41" t="str">
            <v>PH3644</v>
          </cell>
          <cell r="B41" t="str">
            <v>HBHC GRANT ISCIS</v>
          </cell>
          <cell r="C41" t="str">
            <v>PH-PF-304</v>
          </cell>
        </row>
        <row r="42">
          <cell r="A42" t="str">
            <v>PH-PF-400</v>
          </cell>
          <cell r="B42" t="str">
            <v>COMMUNICABLE DISEASE</v>
          </cell>
          <cell r="C42" t="str">
            <v>PH-P-G02</v>
          </cell>
        </row>
        <row r="43">
          <cell r="A43" t="str">
            <v>PH4043</v>
          </cell>
          <cell r="B43" t="str">
            <v>AIDS HOTLINE</v>
          </cell>
          <cell r="C43" t="str">
            <v>PH-PF-400</v>
          </cell>
        </row>
        <row r="44">
          <cell r="A44" t="str">
            <v>PH4065</v>
          </cell>
          <cell r="B44" t="str">
            <v>AIDS BUREAU</v>
          </cell>
          <cell r="C44" t="str">
            <v>PH-PF-400</v>
          </cell>
        </row>
        <row r="45">
          <cell r="A45" t="str">
            <v>PH4066</v>
          </cell>
          <cell r="B45" t="str">
            <v>METHADONE PROGRAM 100% PROVINCIAL FUNDED</v>
          </cell>
          <cell r="C45" t="str">
            <v>PH-PF-400</v>
          </cell>
        </row>
        <row r="46">
          <cell r="A46" t="str">
            <v>PH4090</v>
          </cell>
          <cell r="B46" t="str">
            <v>CD-COMMUNITY FLU CLINICS</v>
          </cell>
          <cell r="C46" t="str">
            <v>PH-PF-400</v>
          </cell>
        </row>
        <row r="47">
          <cell r="A47" t="str">
            <v>PH4096</v>
          </cell>
          <cell r="B47" t="str">
            <v>HEPATITIS A</v>
          </cell>
          <cell r="C47" t="str">
            <v>PH-PF-400</v>
          </cell>
        </row>
        <row r="48">
          <cell r="A48" t="str">
            <v>PH4100</v>
          </cell>
          <cell r="B48" t="str">
            <v>ANTIBIOTIC RESISTANT ORGANISMS EDUCATION</v>
          </cell>
          <cell r="C48" t="str">
            <v>PH-PF-400</v>
          </cell>
        </row>
        <row r="49">
          <cell r="A49" t="str">
            <v>PH4110</v>
          </cell>
          <cell r="B49" t="str">
            <v>COMMUNICABLE DISEASE LIAISON UNIT - 100%</v>
          </cell>
          <cell r="C49" t="str">
            <v>PH-PF-400</v>
          </cell>
        </row>
        <row r="50">
          <cell r="A50" t="str">
            <v>PH4112</v>
          </cell>
          <cell r="B50" t="str">
            <v>SARS QUARANTINE STUDY</v>
          </cell>
          <cell r="C50" t="str">
            <v>PH-PF-400</v>
          </cell>
        </row>
        <row r="51">
          <cell r="A51" t="str">
            <v>PH4113</v>
          </cell>
          <cell r="B51" t="str">
            <v>MENINGITIS C VACCINE</v>
          </cell>
          <cell r="C51" t="str">
            <v>PH-PF-400</v>
          </cell>
        </row>
        <row r="52">
          <cell r="A52" t="str">
            <v>PH4116</v>
          </cell>
          <cell r="B52" t="str">
            <v>TB AIR QUALITY GUIDELINES</v>
          </cell>
          <cell r="C52" t="str">
            <v>PH-PF-400</v>
          </cell>
        </row>
        <row r="53">
          <cell r="A53" t="str">
            <v>PH4118</v>
          </cell>
          <cell r="B53" t="str">
            <v>iPHIS 100% FUNDED</v>
          </cell>
          <cell r="C53" t="str">
            <v>PH-PF-400</v>
          </cell>
        </row>
        <row r="54">
          <cell r="A54" t="str">
            <v>PH4127</v>
          </cell>
          <cell r="B54" t="str">
            <v>HUMAN PAPILLOMAVIRUS VACCINATION CLINICS</v>
          </cell>
          <cell r="C54" t="str">
            <v>PH-PF-400</v>
          </cell>
        </row>
        <row r="55">
          <cell r="A55" t="str">
            <v>PH4128</v>
          </cell>
          <cell r="B55" t="str">
            <v>UNIVERSAL INFLUENZA IMMUNIZATION CONFERE</v>
          </cell>
          <cell r="C55" t="str">
            <v>PH-PF-400</v>
          </cell>
        </row>
        <row r="56">
          <cell r="A56" t="str">
            <v>PH4129</v>
          </cell>
          <cell r="B56" t="str">
            <v>CD SURVEILLANCE NETWORK</v>
          </cell>
          <cell r="C56" t="str">
            <v>PH-PF-400</v>
          </cell>
        </row>
        <row r="57">
          <cell r="A57" t="str">
            <v>PH4131</v>
          </cell>
          <cell r="B57" t="str">
            <v>MUMPS CAMPAIGN</v>
          </cell>
          <cell r="C57" t="str">
            <v>PH-PF-400</v>
          </cell>
        </row>
        <row r="58">
          <cell r="A58" t="str">
            <v>PH4133</v>
          </cell>
          <cell r="B58" t="str">
            <v>MOHLTC CRN TRAINING</v>
          </cell>
          <cell r="C58" t="str">
            <v>PH-PF-400</v>
          </cell>
        </row>
        <row r="59">
          <cell r="A59" t="str">
            <v>PH4134</v>
          </cell>
          <cell r="B59" t="str">
            <v>INFECTION CONTROL PRACTITIONER - NURSE</v>
          </cell>
          <cell r="C59" t="str">
            <v>PH-PF-400</v>
          </cell>
        </row>
        <row r="60">
          <cell r="A60" t="str">
            <v>PH4136</v>
          </cell>
          <cell r="B60" t="str">
            <v>MOHLTC PANORAMA PROJECT</v>
          </cell>
          <cell r="C60" t="str">
            <v>PH-PF-400</v>
          </cell>
        </row>
        <row r="61">
          <cell r="A61" t="str">
            <v>PH4137</v>
          </cell>
          <cell r="B61" t="str">
            <v>FLU CENTRE</v>
          </cell>
          <cell r="C61" t="str">
            <v>PH-PF-400</v>
          </cell>
        </row>
        <row r="62">
          <cell r="A62" t="str">
            <v>PH4138</v>
          </cell>
          <cell r="B62" t="str">
            <v>NIAGARA H1N1 SYSTEM</v>
          </cell>
          <cell r="C62" t="str">
            <v>PH-PF-400</v>
          </cell>
        </row>
        <row r="63">
          <cell r="A63" t="str">
            <v>PH4140</v>
          </cell>
          <cell r="B63" t="str">
            <v>NEEDLE EXCHANGE 100% PROVINCIAL</v>
          </cell>
          <cell r="C63" t="str">
            <v>PH-PF-400</v>
          </cell>
        </row>
        <row r="64">
          <cell r="A64" t="str">
            <v>PH4143</v>
          </cell>
          <cell r="B64" t="str">
            <v>MINISTRY OF HEALTH STI PROMOTION</v>
          </cell>
          <cell r="C64" t="str">
            <v>PH-PF-400</v>
          </cell>
        </row>
        <row r="65">
          <cell r="A65" t="str">
            <v>PH-PF-500</v>
          </cell>
          <cell r="B65" t="str">
            <v>HEALTHY ENVIRONMENTS</v>
          </cell>
          <cell r="C65" t="str">
            <v>PH-P-G02</v>
          </cell>
        </row>
        <row r="66">
          <cell r="A66" t="str">
            <v>PH-PF-501</v>
          </cell>
          <cell r="B66" t="str">
            <v>HEALTHY ENVIRONMENTS - EXCL ANIMAL SVCS</v>
          </cell>
          <cell r="C66" t="str">
            <v>PH-PF-500</v>
          </cell>
        </row>
        <row r="67">
          <cell r="A67" t="str">
            <v>PH5115</v>
          </cell>
          <cell r="B67" t="str">
            <v>HE-WEST NILE VIRUS-ENVIRONMENT</v>
          </cell>
          <cell r="C67" t="str">
            <v>PH-PF-501</v>
          </cell>
        </row>
        <row r="68">
          <cell r="A68" t="str">
            <v>PH5118</v>
          </cell>
          <cell r="B68" t="str">
            <v>NO SMOKING BY-LAW 100% - ONE TIME</v>
          </cell>
          <cell r="C68" t="str">
            <v>PH-PF-501</v>
          </cell>
        </row>
        <row r="69">
          <cell r="A69" t="str">
            <v>PH5119</v>
          </cell>
          <cell r="B69" t="str">
            <v>SMOKE-FREE ONTARIO ENFORCEMENT</v>
          </cell>
          <cell r="C69" t="str">
            <v>PH-PF-501</v>
          </cell>
        </row>
        <row r="70">
          <cell r="A70" t="str">
            <v>PH5120</v>
          </cell>
          <cell r="B70" t="str">
            <v>SMOKE FREE ONTARIO INSPECTION DATA ENTRY</v>
          </cell>
          <cell r="C70" t="str">
            <v>PH-PF-501</v>
          </cell>
        </row>
        <row r="71">
          <cell r="A71" t="str">
            <v>PH5131</v>
          </cell>
          <cell r="B71" t="str">
            <v>SAFE WATER PROGRAM</v>
          </cell>
          <cell r="C71" t="str">
            <v>PH-PF-501</v>
          </cell>
        </row>
        <row r="72">
          <cell r="A72" t="str">
            <v>PH5132</v>
          </cell>
          <cell r="B72" t="str">
            <v>HAINE'S FUNDING</v>
          </cell>
          <cell r="C72" t="str">
            <v>PH-PF-501</v>
          </cell>
        </row>
        <row r="73">
          <cell r="A73" t="str">
            <v>PH5134</v>
          </cell>
          <cell r="B73" t="str">
            <v>BED BUGS 100% PROVINCIALLY FUNDED</v>
          </cell>
          <cell r="C73" t="str">
            <v>PH-PF-501</v>
          </cell>
        </row>
        <row r="74">
          <cell r="A74" t="str">
            <v>PH-PF-600</v>
          </cell>
          <cell r="B74" t="str">
            <v>HEALTHY LIVING</v>
          </cell>
          <cell r="C74" t="str">
            <v>PH-P-G02</v>
          </cell>
        </row>
        <row r="75">
          <cell r="A75" t="str">
            <v>PH-PF-601</v>
          </cell>
          <cell r="B75" t="str">
            <v>HEALTHY LIVING - CHRON DIS &amp; INJ PREV</v>
          </cell>
          <cell r="C75" t="str">
            <v>PH-PF-600</v>
          </cell>
        </row>
        <row r="76">
          <cell r="A76" t="str">
            <v>PH3014</v>
          </cell>
          <cell r="B76" t="str">
            <v>FH/HL - EAST HEART HEALTH</v>
          </cell>
          <cell r="C76" t="str">
            <v>PH-PF-601</v>
          </cell>
        </row>
        <row r="77">
          <cell r="A77" t="str">
            <v>PH3020</v>
          </cell>
          <cell r="B77" t="str">
            <v>HEART HEALTH CITY WIDE</v>
          </cell>
          <cell r="C77" t="str">
            <v>PH-PF-601</v>
          </cell>
        </row>
        <row r="78">
          <cell r="A78" t="str">
            <v>PH3034</v>
          </cell>
          <cell r="B78" t="str">
            <v>FH/HL - NORTH - HEART HEALTH</v>
          </cell>
          <cell r="C78" t="str">
            <v>PH-PF-601</v>
          </cell>
        </row>
        <row r="79">
          <cell r="A79" t="str">
            <v>PH3054</v>
          </cell>
          <cell r="B79" t="str">
            <v>FH/HL - SOUTH HEART HEALTH</v>
          </cell>
          <cell r="C79" t="str">
            <v>PH-PF-601</v>
          </cell>
        </row>
        <row r="80">
          <cell r="A80" t="str">
            <v>PH3074</v>
          </cell>
          <cell r="B80" t="str">
            <v>FH/HL - WEST - HEART HEALTH</v>
          </cell>
          <cell r="C80" t="str">
            <v>PH-PF-601</v>
          </cell>
        </row>
        <row r="81">
          <cell r="A81" t="str">
            <v>PH3618</v>
          </cell>
          <cell r="B81" t="str">
            <v>HEALTHY COMMUNITIES PARTNERSHIP</v>
          </cell>
          <cell r="C81" t="str">
            <v>PH-PF-601</v>
          </cell>
        </row>
        <row r="82">
          <cell r="A82" t="str">
            <v>PH3637</v>
          </cell>
          <cell r="B82" t="str">
            <v>SMOKE FREE ONTARIO SMO</v>
          </cell>
          <cell r="C82" t="str">
            <v>PH-PF-601</v>
          </cell>
        </row>
        <row r="83">
          <cell r="A83" t="str">
            <v>PH3638</v>
          </cell>
          <cell r="B83" t="str">
            <v>SFO GRANTS</v>
          </cell>
          <cell r="C83" t="str">
            <v>PH-PF-601</v>
          </cell>
        </row>
        <row r="84">
          <cell r="A84" t="str">
            <v>PH3639</v>
          </cell>
          <cell r="B84" t="str">
            <v>OTS INNOVATIVE SMOKING INTERVENTION PROG</v>
          </cell>
          <cell r="C84" t="str">
            <v>PH-PF-601</v>
          </cell>
        </row>
        <row r="85">
          <cell r="A85" t="str">
            <v>PH3640</v>
          </cell>
          <cell r="B85" t="str">
            <v>OTS TOBACCO CONTROL AREA NETWORK PROG.</v>
          </cell>
          <cell r="C85" t="str">
            <v>PH-PF-601</v>
          </cell>
        </row>
        <row r="86">
          <cell r="A86" t="str">
            <v>PH3641</v>
          </cell>
          <cell r="B86" t="str">
            <v>SFO - YOUTH ACTION ALLIANCE</v>
          </cell>
          <cell r="C86" t="str">
            <v>PH-PF-601</v>
          </cell>
        </row>
        <row r="87">
          <cell r="A87" t="str">
            <v>PH3646</v>
          </cell>
          <cell r="B87" t="str">
            <v>SFO - TOBACCO CONTROL COORDINATION</v>
          </cell>
          <cell r="C87" t="str">
            <v>PH-PF-601</v>
          </cell>
        </row>
        <row r="88">
          <cell r="A88" t="str">
            <v>PH3723</v>
          </cell>
          <cell r="B88" t="str">
            <v>DIABETES STRATEGY-WORKPLACE INTERVENTION</v>
          </cell>
          <cell r="C88" t="str">
            <v>PH-PF-601</v>
          </cell>
        </row>
        <row r="89">
          <cell r="A89" t="str">
            <v>PH3724</v>
          </cell>
          <cell r="B89" t="str">
            <v>DIABETES STRATEGY-COMMUNITY INTERVENTION</v>
          </cell>
          <cell r="C89" t="str">
            <v>PH-PF-601</v>
          </cell>
        </row>
        <row r="90">
          <cell r="A90" t="str">
            <v>PH3726</v>
          </cell>
          <cell r="B90" t="str">
            <v>NURSING GRADUATE GUARANTEE PROGRAM - PH3</v>
          </cell>
          <cell r="C90" t="str">
            <v>PH-PF-601</v>
          </cell>
        </row>
        <row r="91">
          <cell r="A91" t="str">
            <v>PH3748</v>
          </cell>
          <cell r="B91" t="str">
            <v>DETERMINANTS OF HLTH</v>
          </cell>
          <cell r="C91" t="str">
            <v>PH-PF-601</v>
          </cell>
        </row>
        <row r="92">
          <cell r="A92" t="str">
            <v>PH-PF-602</v>
          </cell>
          <cell r="B92" t="str">
            <v>HEALTHY COMMUNITIES</v>
          </cell>
          <cell r="C92" t="str">
            <v>PH-PF-600</v>
          </cell>
        </row>
        <row r="93">
          <cell r="A93" t="str">
            <v>PH2067</v>
          </cell>
          <cell r="B93" t="str">
            <v>SIECCAN</v>
          </cell>
          <cell r="C93" t="str">
            <v>PH-PF-602</v>
          </cell>
        </row>
        <row r="94">
          <cell r="A94" t="str">
            <v>PH3712</v>
          </cell>
          <cell r="B94" t="str">
            <v>INSPOT</v>
          </cell>
          <cell r="C94" t="str">
            <v>PH-PF-602</v>
          </cell>
        </row>
        <row r="95">
          <cell r="A95" t="str">
            <v>PH3727</v>
          </cell>
          <cell r="B95" t="str">
            <v>MOHLTC SYPHILIS FUNDING</v>
          </cell>
          <cell r="C95" t="str">
            <v>PH-PF-602</v>
          </cell>
        </row>
        <row r="96">
          <cell r="A96" t="str">
            <v>PH3745</v>
          </cell>
          <cell r="B96" t="str">
            <v>VASIP BED BUGS PROJECT</v>
          </cell>
          <cell r="C96" t="str">
            <v>PH-PF-602</v>
          </cell>
        </row>
        <row r="97">
          <cell r="A97" t="str">
            <v>PH3749</v>
          </cell>
          <cell r="B97" t="str">
            <v>NURSING SECRETARIAT</v>
          </cell>
          <cell r="C97" t="str">
            <v>PH-PF-602</v>
          </cell>
        </row>
        <row r="98">
          <cell r="A98" t="str">
            <v>PH-PF-700</v>
          </cell>
          <cell r="B98" t="str">
            <v>DENTAL/ORAL HEALTH</v>
          </cell>
          <cell r="C98" t="str">
            <v>PH-P-G02</v>
          </cell>
        </row>
        <row r="99">
          <cell r="A99" t="str">
            <v>PH3740</v>
          </cell>
          <cell r="B99" t="str">
            <v>HEATHLY SMILES PRG</v>
          </cell>
          <cell r="C99" t="str">
            <v>PH-PF-700</v>
          </cell>
        </row>
        <row r="100">
          <cell r="A100" t="str">
            <v>PH3743</v>
          </cell>
          <cell r="B100" t="str">
            <v>HSP ONE-TIME</v>
          </cell>
          <cell r="C100" t="str">
            <v>PH-PF-700</v>
          </cell>
        </row>
        <row r="101">
          <cell r="A101" t="str">
            <v>PH-PF-900</v>
          </cell>
          <cell r="B101" t="str">
            <v>PERFORMANCE &amp; STANDARDS</v>
          </cell>
          <cell r="C101" t="str">
            <v>PH-P-G02</v>
          </cell>
        </row>
        <row r="102">
          <cell r="A102" t="str">
            <v>PH2117</v>
          </cell>
          <cell r="B102" t="str">
            <v>NURSING QUALITY PRACTICE</v>
          </cell>
          <cell r="C102" t="str">
            <v>PH-PF-900</v>
          </cell>
        </row>
        <row r="103">
          <cell r="A103" t="str">
            <v>PH-S-G02</v>
          </cell>
          <cell r="B103" t="str">
            <v>COST SHARED</v>
          </cell>
          <cell r="C103" t="str">
            <v>PH-G02</v>
          </cell>
        </row>
        <row r="104">
          <cell r="A104" t="str">
            <v>PH-SG-100</v>
          </cell>
          <cell r="B104" t="str">
            <v>OFFICE OF THE MOH</v>
          </cell>
          <cell r="C104" t="str">
            <v>PH-S-G02</v>
          </cell>
        </row>
        <row r="105">
          <cell r="A105" t="str">
            <v>PH1011</v>
          </cell>
          <cell r="B105" t="str">
            <v>BOARD OF HEALTH</v>
          </cell>
          <cell r="C105" t="str">
            <v>PH-SG-100</v>
          </cell>
        </row>
        <row r="106">
          <cell r="A106" t="str">
            <v>PH1021</v>
          </cell>
          <cell r="B106" t="str">
            <v>OFFICE OF THE MOH</v>
          </cell>
          <cell r="C106" t="str">
            <v>PH-SG-100</v>
          </cell>
        </row>
        <row r="107">
          <cell r="A107" t="str">
            <v>PH1073</v>
          </cell>
          <cell r="B107" t="str">
            <v>OMOH - HOLDING ACCOUNT</v>
          </cell>
          <cell r="C107" t="str">
            <v>PH-SG-100</v>
          </cell>
        </row>
        <row r="108">
          <cell r="A108" t="str">
            <v>PH1089</v>
          </cell>
          <cell r="B108" t="str">
            <v>STRATEGIC SUPPORT DIRECTOR OFFICE</v>
          </cell>
          <cell r="C108" t="str">
            <v>PH-SG-100</v>
          </cell>
        </row>
        <row r="109">
          <cell r="A109" t="str">
            <v>PH1090</v>
          </cell>
          <cell r="B109" t="str">
            <v>ACCESS &amp; EQUITY TEAM MANAGER</v>
          </cell>
          <cell r="C109" t="str">
            <v>PH-SG-100</v>
          </cell>
        </row>
        <row r="110">
          <cell r="A110" t="str">
            <v>PH1091</v>
          </cell>
          <cell r="B110" t="str">
            <v>COMMUNICATIONS-MEDIA RELATIONS</v>
          </cell>
          <cell r="C110" t="str">
            <v>PH-SG-100</v>
          </cell>
        </row>
        <row r="111">
          <cell r="A111" t="str">
            <v>PH1092</v>
          </cell>
          <cell r="B111" t="str">
            <v>OMOH - CORPORATE CHARGES</v>
          </cell>
          <cell r="C111" t="str">
            <v>PH-SG-100</v>
          </cell>
        </row>
        <row r="112">
          <cell r="A112" t="str">
            <v>PH-SG-200</v>
          </cell>
          <cell r="B112" t="str">
            <v>HEALTHY PUBLIC POLICY</v>
          </cell>
          <cell r="C112" t="str">
            <v>PH-S-G02</v>
          </cell>
        </row>
        <row r="113">
          <cell r="A113" t="str">
            <v>PH1023</v>
          </cell>
          <cell r="B113" t="str">
            <v>EMERGENCY PREPAREDNESS</v>
          </cell>
          <cell r="C113" t="str">
            <v>PH-SG-200</v>
          </cell>
        </row>
        <row r="114">
          <cell r="A114" t="str">
            <v>PH2000</v>
          </cell>
          <cell r="B114" t="str">
            <v>PUBLIC HEALTH PLAN&amp;POL - HOLDING UNIT</v>
          </cell>
          <cell r="C114" t="str">
            <v>PH-SG-200</v>
          </cell>
        </row>
        <row r="115">
          <cell r="A115" t="str">
            <v>PH2011</v>
          </cell>
          <cell r="B115" t="str">
            <v>HEALTHY PUBLIC POLICY DIRECTOR'S OFFICE</v>
          </cell>
          <cell r="C115" t="str">
            <v>PH-SG-200</v>
          </cell>
        </row>
        <row r="116">
          <cell r="A116" t="str">
            <v>PH2021</v>
          </cell>
          <cell r="B116" t="str">
            <v>HEALTH INFORMATION</v>
          </cell>
          <cell r="C116" t="str">
            <v>PH-SG-200</v>
          </cell>
        </row>
        <row r="117">
          <cell r="A117" t="str">
            <v>PH2041</v>
          </cell>
          <cell r="B117" t="str">
            <v>HEALTH PLANNING</v>
          </cell>
          <cell r="C117" t="str">
            <v>PH-SG-200</v>
          </cell>
        </row>
        <row r="118">
          <cell r="A118" t="str">
            <v>PH2051</v>
          </cell>
          <cell r="B118" t="str">
            <v>HEALTH PROM-HEALTHY LIFESTYLES</v>
          </cell>
          <cell r="C118" t="str">
            <v>PH-SG-200</v>
          </cell>
        </row>
        <row r="119">
          <cell r="A119" t="str">
            <v>PH2063</v>
          </cell>
          <cell r="B119" t="str">
            <v>BLOCKEDIMMIGRANT WOMENS HEALTH CENT</v>
          </cell>
          <cell r="C119" t="str">
            <v>PH-SG-200</v>
          </cell>
        </row>
        <row r="120">
          <cell r="A120" t="str">
            <v>PH2066</v>
          </cell>
          <cell r="B120" t="str">
            <v>YOUTHLINK</v>
          </cell>
          <cell r="C120" t="str">
            <v>PH-SG-200</v>
          </cell>
        </row>
        <row r="121">
          <cell r="A121" t="str">
            <v>PH2071</v>
          </cell>
          <cell r="B121" t="str">
            <v>HEALTHY PUBLIC POLICY TEAM 1</v>
          </cell>
          <cell r="C121" t="str">
            <v>PH-SG-200</v>
          </cell>
        </row>
        <row r="122">
          <cell r="A122" t="str">
            <v>PH2082</v>
          </cell>
          <cell r="B122" t="str">
            <v>HEALTHY PUBLIC POLICY CORP CHARGES</v>
          </cell>
          <cell r="C122" t="str">
            <v>PH-SG-200</v>
          </cell>
        </row>
        <row r="123">
          <cell r="A123" t="str">
            <v>PH2083</v>
          </cell>
          <cell r="B123" t="str">
            <v>CYAC - VISION &amp; HEARING</v>
          </cell>
          <cell r="C123" t="str">
            <v>PH-SG-200</v>
          </cell>
        </row>
        <row r="124">
          <cell r="A124" t="str">
            <v>PH2085</v>
          </cell>
          <cell r="B124" t="str">
            <v>CYAC PHYSICAL FITNESS DEVELOPMENT</v>
          </cell>
          <cell r="C124" t="str">
            <v>PH-SG-200</v>
          </cell>
        </row>
        <row r="125">
          <cell r="A125" t="str">
            <v>PH2086</v>
          </cell>
          <cell r="B125" t="str">
            <v>HEALTH PROMOTION-FAMILY HEALTH</v>
          </cell>
          <cell r="C125" t="str">
            <v>PH-SG-200</v>
          </cell>
        </row>
        <row r="126">
          <cell r="A126" t="str">
            <v>PH2087</v>
          </cell>
          <cell r="B126" t="str">
            <v>HEALTHY PUBLIC POLICY TEAM 2</v>
          </cell>
          <cell r="C126" t="str">
            <v>PH-SG-200</v>
          </cell>
        </row>
        <row r="127">
          <cell r="A127" t="str">
            <v>PH2094</v>
          </cell>
          <cell r="B127" t="str">
            <v>PESTICIDE EDUCATION</v>
          </cell>
          <cell r="C127" t="str">
            <v>PH-SG-200</v>
          </cell>
        </row>
        <row r="128">
          <cell r="A128" t="str">
            <v>PH2095</v>
          </cell>
          <cell r="B128" t="str">
            <v>HEALTHY FAMILIES &amp; COMMUNITIES</v>
          </cell>
          <cell r="C128" t="str">
            <v>PH-SG-200</v>
          </cell>
        </row>
        <row r="129">
          <cell r="A129" t="str">
            <v>PH2105</v>
          </cell>
          <cell r="B129" t="str">
            <v>CHEM TRAC-ENVIRONMENTAL REP AND DISCLOSU</v>
          </cell>
          <cell r="C129" t="str">
            <v>PH-SG-200</v>
          </cell>
        </row>
        <row r="130">
          <cell r="A130" t="str">
            <v>PH2107</v>
          </cell>
          <cell r="B130" t="str">
            <v>OPERATING IMPACT ENV REPT/DISCLOSURE</v>
          </cell>
          <cell r="C130" t="str">
            <v>PH-SG-200</v>
          </cell>
        </row>
        <row r="131">
          <cell r="A131" t="str">
            <v>PH-SG-300</v>
          </cell>
          <cell r="B131" t="str">
            <v>HEALTHY FAMILIES</v>
          </cell>
          <cell r="C131" t="str">
            <v>PH-S-G02</v>
          </cell>
        </row>
        <row r="132">
          <cell r="A132" t="str">
            <v>PH-SG-301</v>
          </cell>
          <cell r="B132" t="str">
            <v>HEALTHY FAMILIES - DIRECTOR</v>
          </cell>
          <cell r="C132" t="str">
            <v>PH-SG-300</v>
          </cell>
        </row>
        <row r="133">
          <cell r="A133" t="str">
            <v>PH300P</v>
          </cell>
          <cell r="B133" t="str">
            <v>PLANNING-FAMILY HLTH</v>
          </cell>
          <cell r="C133" t="str">
            <v>PH-SG-301</v>
          </cell>
        </row>
        <row r="134">
          <cell r="A134" t="str">
            <v>PH3030</v>
          </cell>
          <cell r="B134" t="str">
            <v>HEALTHY FAMILIES HOILDING UNIT</v>
          </cell>
          <cell r="C134" t="str">
            <v>PH-SG-301</v>
          </cell>
        </row>
        <row r="135">
          <cell r="A135" t="str">
            <v>PH3043</v>
          </cell>
          <cell r="B135" t="str">
            <v>HEALTHY FAMILIES CORPORATE CHARGES</v>
          </cell>
          <cell r="C135" t="str">
            <v>PH-SG-301</v>
          </cell>
        </row>
        <row r="136">
          <cell r="A136" t="str">
            <v>PH3500</v>
          </cell>
          <cell r="B136" t="str">
            <v>CONTINUOUS QUALITY IMPROVEMENT TEAM</v>
          </cell>
          <cell r="C136" t="str">
            <v>PH-SG-301</v>
          </cell>
        </row>
        <row r="137">
          <cell r="A137" t="str">
            <v>PH3616</v>
          </cell>
          <cell r="B137" t="str">
            <v>EDUCATION STEERING COMMITTEE</v>
          </cell>
          <cell r="C137" t="str">
            <v>PH-SG-301</v>
          </cell>
        </row>
        <row r="138">
          <cell r="A138" t="str">
            <v>PH3647</v>
          </cell>
          <cell r="B138" t="str">
            <v>CONTINOUS QUALITY IMPROVEMENT - TCHIS</v>
          </cell>
          <cell r="C138" t="str">
            <v>PH-SG-301</v>
          </cell>
        </row>
        <row r="139">
          <cell r="A139" t="str">
            <v>PH3715</v>
          </cell>
          <cell r="B139" t="str">
            <v>TCHIS PROGRAM SUPPORT</v>
          </cell>
          <cell r="C139" t="str">
            <v>PH-SG-301</v>
          </cell>
        </row>
        <row r="140">
          <cell r="A140" t="str">
            <v>PH3728</v>
          </cell>
          <cell r="B140" t="str">
            <v>HEALTHY FAMILY DIRECTORATE SUPPORT</v>
          </cell>
          <cell r="C140" t="str">
            <v>PH-SG-301</v>
          </cell>
        </row>
        <row r="141">
          <cell r="A141" t="str">
            <v>PH-SG-302</v>
          </cell>
          <cell r="B141" t="str">
            <v>MATERNAL INFANT HEALTH</v>
          </cell>
          <cell r="C141" t="str">
            <v>PH-SG-300</v>
          </cell>
        </row>
        <row r="142">
          <cell r="A142" t="str">
            <v>PH3018</v>
          </cell>
          <cell r="B142" t="str">
            <v>HEALTHIEST BABIES POSSIBLE</v>
          </cell>
          <cell r="C142" t="str">
            <v>PH-SG-302</v>
          </cell>
        </row>
        <row r="143">
          <cell r="A143" t="str">
            <v>PH3071</v>
          </cell>
          <cell r="B143" t="str">
            <v>MATERNAL INFANT HEALTH PROGRAM SUPPORT</v>
          </cell>
          <cell r="C143" t="str">
            <v>PH-SG-302</v>
          </cell>
        </row>
        <row r="144">
          <cell r="A144" t="str">
            <v>PH3505</v>
          </cell>
          <cell r="B144" t="str">
            <v>MATERNAL INFANT HEALTH 4</v>
          </cell>
          <cell r="C144" t="str">
            <v>PH-SG-302</v>
          </cell>
        </row>
        <row r="145">
          <cell r="A145" t="str">
            <v>PH3517</v>
          </cell>
          <cell r="B145" t="str">
            <v>POSTPARTUM</v>
          </cell>
          <cell r="C145" t="str">
            <v>PH-SG-302</v>
          </cell>
        </row>
        <row r="146">
          <cell r="A146" t="str">
            <v>PH3518</v>
          </cell>
          <cell r="B146" t="str">
            <v>BREASTFEEDING / INFANT HEALTH</v>
          </cell>
          <cell r="C146" t="str">
            <v>PH-SG-302</v>
          </cell>
        </row>
        <row r="147">
          <cell r="A147" t="str">
            <v>PH3519</v>
          </cell>
          <cell r="B147" t="str">
            <v>REPRO COMMUNITY</v>
          </cell>
          <cell r="C147" t="str">
            <v>PH-SG-302</v>
          </cell>
        </row>
        <row r="148">
          <cell r="A148" t="str">
            <v>PH3525</v>
          </cell>
          <cell r="B148" t="str">
            <v>MATERNAL INFANT HEALTH 5</v>
          </cell>
          <cell r="C148" t="str">
            <v>PH-SG-302</v>
          </cell>
        </row>
        <row r="149">
          <cell r="A149" t="str">
            <v>PH3539</v>
          </cell>
          <cell r="B149" t="str">
            <v>MATERNAL INFANT HEALTH 1</v>
          </cell>
          <cell r="C149" t="str">
            <v>PH-SG-302</v>
          </cell>
        </row>
        <row r="150">
          <cell r="A150" t="str">
            <v>PH3553</v>
          </cell>
          <cell r="B150" t="str">
            <v>MATERNAL INFANT HEALTH 3</v>
          </cell>
          <cell r="C150" t="str">
            <v>PH-SG-302</v>
          </cell>
        </row>
        <row r="151">
          <cell r="A151" t="str">
            <v>PH3554</v>
          </cell>
          <cell r="B151" t="str">
            <v>MATERNAL INFANT HEALTH 2</v>
          </cell>
          <cell r="C151" t="str">
            <v>PH-SG-302</v>
          </cell>
        </row>
        <row r="152">
          <cell r="A152" t="str">
            <v>PH3557</v>
          </cell>
          <cell r="B152" t="str">
            <v>PRENATAL</v>
          </cell>
          <cell r="C152" t="str">
            <v>PH-SG-302</v>
          </cell>
        </row>
        <row r="153">
          <cell r="A153" t="str">
            <v>PH3642</v>
          </cell>
          <cell r="B153" t="str">
            <v>MATERNAL INFANT HEALTH 6</v>
          </cell>
          <cell r="C153" t="str">
            <v>PH-SG-302</v>
          </cell>
        </row>
        <row r="154">
          <cell r="A154" t="str">
            <v>PH-SG-303</v>
          </cell>
          <cell r="B154" t="str">
            <v>EARLY YEARS STREAM</v>
          </cell>
          <cell r="C154" t="str">
            <v>PH-SG-300</v>
          </cell>
        </row>
        <row r="155">
          <cell r="A155" t="str">
            <v>PH3022</v>
          </cell>
          <cell r="B155" t="str">
            <v>PEER NUTRITION # 1</v>
          </cell>
          <cell r="C155" t="str">
            <v>PH-SG-303</v>
          </cell>
        </row>
        <row r="156">
          <cell r="A156" t="str">
            <v>PH3024</v>
          </cell>
          <cell r="B156" t="str">
            <v>PEER NUTRITION # 2</v>
          </cell>
          <cell r="C156" t="str">
            <v>PH-SG-303</v>
          </cell>
        </row>
        <row r="157">
          <cell r="A157" t="str">
            <v>PH3031</v>
          </cell>
          <cell r="B157" t="str">
            <v>EARLY YEARS PROGRAM SUPPORT</v>
          </cell>
          <cell r="C157" t="str">
            <v>PH-SG-303</v>
          </cell>
        </row>
        <row r="158">
          <cell r="A158" t="str">
            <v>PH3082</v>
          </cell>
          <cell r="B158" t="str">
            <v>EARLY PARENTING</v>
          </cell>
          <cell r="C158" t="str">
            <v>PH-SG-303</v>
          </cell>
        </row>
        <row r="159">
          <cell r="A159" t="str">
            <v>PH3523</v>
          </cell>
          <cell r="B159" t="str">
            <v>COMMUNITY EARLY YEARS</v>
          </cell>
          <cell r="C159" t="str">
            <v>PH-SG-303</v>
          </cell>
        </row>
        <row r="160">
          <cell r="A160" t="str">
            <v>PH3526</v>
          </cell>
          <cell r="B160" t="str">
            <v>EARLY YEARS 4</v>
          </cell>
          <cell r="C160" t="str">
            <v>PH-SG-303</v>
          </cell>
        </row>
        <row r="161">
          <cell r="A161" t="str">
            <v>PH3540</v>
          </cell>
          <cell r="B161" t="str">
            <v>EARLY YEARS 1</v>
          </cell>
          <cell r="C161" t="str">
            <v>PH-SG-303</v>
          </cell>
        </row>
        <row r="162">
          <cell r="A162" t="str">
            <v>PH3541</v>
          </cell>
          <cell r="B162" t="str">
            <v>EARLY YEARS 2</v>
          </cell>
          <cell r="C162" t="str">
            <v>PH-SG-303</v>
          </cell>
        </row>
        <row r="163">
          <cell r="A163" t="str">
            <v>PH3550</v>
          </cell>
          <cell r="B163" t="str">
            <v>EARLY YEARS 3</v>
          </cell>
          <cell r="C163" t="str">
            <v>PH-SG-303</v>
          </cell>
        </row>
        <row r="164">
          <cell r="A164" t="str">
            <v>PH3555</v>
          </cell>
          <cell r="B164" t="str">
            <v>EARLY YEARS 5</v>
          </cell>
          <cell r="C164" t="str">
            <v>PH-SG-303</v>
          </cell>
        </row>
        <row r="165">
          <cell r="A165" t="str">
            <v>PH3568</v>
          </cell>
          <cell r="B165" t="str">
            <v>NOBODY'S PERFECT</v>
          </cell>
          <cell r="C165" t="str">
            <v>PH-SG-303</v>
          </cell>
        </row>
        <row r="166">
          <cell r="A166" t="str">
            <v>PH3643</v>
          </cell>
          <cell r="B166" t="str">
            <v>EARLY YEARS 6</v>
          </cell>
          <cell r="C166" t="str">
            <v>PH-SG-303</v>
          </cell>
        </row>
        <row r="167">
          <cell r="A167" t="str">
            <v>PH3717</v>
          </cell>
          <cell r="B167" t="str">
            <v>NUTRITION</v>
          </cell>
          <cell r="C167" t="str">
            <v>PH-SG-303</v>
          </cell>
        </row>
        <row r="168">
          <cell r="A168" t="str">
            <v>PH3718</v>
          </cell>
          <cell r="B168" t="str">
            <v>INCREDIBLE YEARS</v>
          </cell>
          <cell r="C168" t="str">
            <v>PH-SG-303</v>
          </cell>
        </row>
        <row r="169">
          <cell r="A169" t="str">
            <v>PH3747</v>
          </cell>
          <cell r="B169" t="str">
            <v>MAKE THE CONNECTION</v>
          </cell>
          <cell r="C169" t="str">
            <v>PH-SG-303</v>
          </cell>
        </row>
        <row r="170">
          <cell r="A170" t="str">
            <v>PH3753</v>
          </cell>
          <cell r="B170" t="str">
            <v>PEER NUTRITION PROGRAM WEST</v>
          </cell>
          <cell r="C170" t="str">
            <v>PH-SG-303</v>
          </cell>
        </row>
        <row r="171">
          <cell r="A171" t="str">
            <v>PH-SG-400</v>
          </cell>
          <cell r="B171" t="str">
            <v>COMMUNICABLE DISEASE</v>
          </cell>
          <cell r="C171" t="str">
            <v>PH-S-G02</v>
          </cell>
        </row>
        <row r="172">
          <cell r="A172" t="str">
            <v>PH4010</v>
          </cell>
          <cell r="B172" t="str">
            <v>COMMUNICABLE DISEASE-HOLDING UNIT</v>
          </cell>
          <cell r="C172" t="str">
            <v>PH-SG-400</v>
          </cell>
        </row>
        <row r="173">
          <cell r="A173" t="str">
            <v>PH4011</v>
          </cell>
          <cell r="B173" t="str">
            <v>COMMUNICABLE DISEASE-DIRECTORS OFFICE</v>
          </cell>
          <cell r="C173" t="str">
            <v>PH-SG-400</v>
          </cell>
        </row>
        <row r="174">
          <cell r="A174" t="str">
            <v>PH4021</v>
          </cell>
          <cell r="B174" t="str">
            <v>TUBERCULOSIS PROGRAM</v>
          </cell>
          <cell r="C174" t="str">
            <v>PH-SG-400</v>
          </cell>
        </row>
        <row r="175">
          <cell r="A175" t="str">
            <v>PH4022</v>
          </cell>
          <cell r="B175" t="str">
            <v>BLOCKEDCENTRAL/WEST-TB PROGRAM</v>
          </cell>
          <cell r="C175" t="str">
            <v>PH-SG-400</v>
          </cell>
        </row>
        <row r="176">
          <cell r="A176" t="str">
            <v>PH4031</v>
          </cell>
          <cell r="B176" t="str">
            <v>INFECTION CONTROL - NORTH</v>
          </cell>
          <cell r="C176" t="str">
            <v>PH-SG-400</v>
          </cell>
        </row>
        <row r="177">
          <cell r="A177" t="str">
            <v>PH4032</v>
          </cell>
          <cell r="B177" t="str">
            <v>INFECTION CONTROL - SOUTH</v>
          </cell>
          <cell r="C177" t="str">
            <v>PH-SG-400</v>
          </cell>
        </row>
        <row r="178">
          <cell r="A178" t="str">
            <v>PH4041</v>
          </cell>
          <cell r="B178" t="str">
            <v>SEXUALLY TRANS INFECTIONS PROGRAM N/E</v>
          </cell>
          <cell r="C178" t="str">
            <v>PH-SG-400</v>
          </cell>
        </row>
        <row r="179">
          <cell r="A179" t="str">
            <v>PH4042</v>
          </cell>
          <cell r="B179" t="str">
            <v>SEXUALLY TRANS INFECTIONS PROGRAM S/W</v>
          </cell>
          <cell r="C179" t="str">
            <v>PH-SG-400</v>
          </cell>
        </row>
        <row r="180">
          <cell r="A180" t="str">
            <v>PH4051</v>
          </cell>
          <cell r="B180" t="str">
            <v>SEXUAL HEALTH CLINICS - NORTH/EAST</v>
          </cell>
          <cell r="C180" t="str">
            <v>PH-SG-400</v>
          </cell>
        </row>
        <row r="181">
          <cell r="A181" t="str">
            <v>PH4052</v>
          </cell>
          <cell r="B181" t="str">
            <v>SEXUAL HEALTH CLINICS - SOUTH/WEST</v>
          </cell>
          <cell r="C181" t="str">
            <v>PH-SG-400</v>
          </cell>
        </row>
        <row r="182">
          <cell r="A182" t="str">
            <v>PH4053</v>
          </cell>
          <cell r="B182" t="str">
            <v>FUNDED CLINICS - NORTH/EAST</v>
          </cell>
          <cell r="C182" t="str">
            <v>PH-SG-400</v>
          </cell>
        </row>
        <row r="183">
          <cell r="A183" t="str">
            <v>PH4054</v>
          </cell>
          <cell r="B183" t="str">
            <v>FUNDED CLINICS - SOUTH/WEST</v>
          </cell>
          <cell r="C183" t="str">
            <v>PH-SG-400</v>
          </cell>
        </row>
        <row r="184">
          <cell r="A184" t="str">
            <v>PH4061</v>
          </cell>
          <cell r="B184" t="str">
            <v>NEEDLE EXCHANGE PROGRM</v>
          </cell>
          <cell r="C184" t="str">
            <v>PH-SG-400</v>
          </cell>
        </row>
        <row r="185">
          <cell r="A185" t="str">
            <v>PH4063</v>
          </cell>
          <cell r="B185" t="str">
            <v>NTL NEEDLE EXCHANGE NEWSLETTER</v>
          </cell>
          <cell r="C185" t="str">
            <v>PH-SG-400</v>
          </cell>
        </row>
        <row r="186">
          <cell r="A186" t="str">
            <v>PH4071</v>
          </cell>
          <cell r="B186" t="str">
            <v>COMM. DISEASE SURVEILLANCE UNIT</v>
          </cell>
          <cell r="C186" t="str">
            <v>PH-SG-400</v>
          </cell>
        </row>
        <row r="187">
          <cell r="A187" t="str">
            <v>PH4081</v>
          </cell>
          <cell r="B187" t="str">
            <v>VACCINE PREVENTABLE DISEASE</v>
          </cell>
          <cell r="C187" t="str">
            <v>PH-SG-400</v>
          </cell>
        </row>
        <row r="188">
          <cell r="A188" t="str">
            <v>PH4082</v>
          </cell>
          <cell r="B188" t="str">
            <v>BLOCKEDHEPATITIS B</v>
          </cell>
          <cell r="C188" t="str">
            <v>PH-SG-400</v>
          </cell>
        </row>
        <row r="189">
          <cell r="A189" t="str">
            <v>PH4083</v>
          </cell>
          <cell r="B189" t="str">
            <v>CD-CORPORATE CHARGES</v>
          </cell>
          <cell r="C189" t="str">
            <v>PH-SG-400</v>
          </cell>
        </row>
        <row r="190">
          <cell r="A190" t="str">
            <v>PH4084</v>
          </cell>
          <cell r="B190" t="str">
            <v>CD-INFLUENZA IMMUNIZATION</v>
          </cell>
          <cell r="C190" t="str">
            <v>PH-SG-400</v>
          </cell>
        </row>
        <row r="191">
          <cell r="A191" t="str">
            <v>PH4085</v>
          </cell>
          <cell r="B191" t="str">
            <v>CD-MENINGITIS COMMUNITY CLINICS</v>
          </cell>
          <cell r="C191" t="str">
            <v>PH-SG-400</v>
          </cell>
        </row>
        <row r="192">
          <cell r="A192" t="str">
            <v>PH4091</v>
          </cell>
          <cell r="B192" t="str">
            <v>INFECTION CONTROL-WEST</v>
          </cell>
          <cell r="C192" t="str">
            <v>PH-SG-400</v>
          </cell>
        </row>
        <row r="193">
          <cell r="A193" t="str">
            <v>PH4092</v>
          </cell>
          <cell r="B193" t="str">
            <v>INFECTION CONTROL-EAST</v>
          </cell>
          <cell r="C193" t="str">
            <v>PH-SG-400</v>
          </cell>
        </row>
        <row r="194">
          <cell r="A194" t="str">
            <v>PH4101</v>
          </cell>
          <cell r="B194" t="str">
            <v>ATYPICAL PNEUMONIA CLUSTER RESPONSE</v>
          </cell>
          <cell r="C194" t="str">
            <v>PH-SG-400</v>
          </cell>
        </row>
        <row r="195">
          <cell r="A195" t="str">
            <v>PH4105</v>
          </cell>
          <cell r="B195" t="str">
            <v>VACCINE PREVENTABLE DISEASE REDESIGN</v>
          </cell>
          <cell r="C195" t="str">
            <v>PH-SG-400</v>
          </cell>
        </row>
        <row r="196">
          <cell r="A196" t="str">
            <v>PH4114</v>
          </cell>
          <cell r="B196" t="str">
            <v>TB ACTIVE CASE FINDING</v>
          </cell>
          <cell r="C196" t="str">
            <v>PH-SG-400</v>
          </cell>
        </row>
        <row r="197">
          <cell r="A197" t="str">
            <v>PH4115</v>
          </cell>
          <cell r="B197" t="str">
            <v>TB HOMELESS INITIATIVE</v>
          </cell>
          <cell r="C197" t="str">
            <v>PH-SG-400</v>
          </cell>
        </row>
        <row r="198">
          <cell r="A198" t="str">
            <v>PH4119</v>
          </cell>
          <cell r="B198" t="str">
            <v>LEGIONNAIRES OUTBREAK INVESTIGATIONS</v>
          </cell>
          <cell r="C198" t="str">
            <v>PH-SG-400</v>
          </cell>
        </row>
        <row r="199">
          <cell r="A199" t="str">
            <v>PH4121</v>
          </cell>
          <cell r="B199" t="str">
            <v>PANDEMIC INFLUENZA PREPAREDNESS</v>
          </cell>
          <cell r="C199" t="str">
            <v>PH-SG-400</v>
          </cell>
        </row>
        <row r="200">
          <cell r="A200" t="str">
            <v>PH4124</v>
          </cell>
          <cell r="B200" t="str">
            <v>HEPATITS A - SCHOOL CLINICS</v>
          </cell>
          <cell r="C200" t="str">
            <v>PH-SG-400</v>
          </cell>
        </row>
        <row r="201">
          <cell r="A201" t="str">
            <v>PH4126</v>
          </cell>
          <cell r="B201" t="str">
            <v>CDC QUALITY ASSURANCE AND INTEGRATION</v>
          </cell>
          <cell r="C201" t="str">
            <v>PH-SG-400</v>
          </cell>
        </row>
        <row r="202">
          <cell r="A202" t="str">
            <v>PH4130</v>
          </cell>
          <cell r="B202" t="str">
            <v>MEASLES OUTBREAK</v>
          </cell>
          <cell r="C202" t="str">
            <v>PH-SG-400</v>
          </cell>
        </row>
        <row r="203">
          <cell r="A203" t="str">
            <v>PH4135</v>
          </cell>
          <cell r="B203" t="str">
            <v>HINI OUTBREAK (SWINE FLU)</v>
          </cell>
          <cell r="C203" t="str">
            <v>PH-SG-400</v>
          </cell>
        </row>
        <row r="204">
          <cell r="A204" t="str">
            <v>PH4139</v>
          </cell>
          <cell r="B204" t="str">
            <v>HEALTH INFORMATICS</v>
          </cell>
          <cell r="C204" t="str">
            <v>PH-SG-400</v>
          </cell>
        </row>
        <row r="205">
          <cell r="A205" t="str">
            <v>PH4141</v>
          </cell>
          <cell r="B205" t="str">
            <v>HEPATITIS A CLINICS</v>
          </cell>
          <cell r="C205" t="str">
            <v>PH-SG-400</v>
          </cell>
        </row>
        <row r="206">
          <cell r="A206" t="str">
            <v>PH-SG-500</v>
          </cell>
          <cell r="B206" t="str">
            <v>HEALTHY ENVIRONMENTS</v>
          </cell>
          <cell r="C206" t="str">
            <v>PH-S-G02</v>
          </cell>
        </row>
        <row r="207">
          <cell r="A207" t="str">
            <v>PH-SG-501</v>
          </cell>
          <cell r="B207" t="str">
            <v>HEALTHY ENVIRONMENTS</v>
          </cell>
          <cell r="C207" t="str">
            <v>PH-SG-500</v>
          </cell>
        </row>
        <row r="208">
          <cell r="A208" t="str">
            <v>PH3064</v>
          </cell>
          <cell r="B208" t="str">
            <v>INTEGRATED PEST MANAGEMENT</v>
          </cell>
          <cell r="C208" t="str">
            <v>PH-SG-501</v>
          </cell>
        </row>
        <row r="209">
          <cell r="A209" t="str">
            <v>PH3522</v>
          </cell>
          <cell r="B209" t="str">
            <v>HL:W.NILE VIRUS-HLTH CONNECTIONS</v>
          </cell>
          <cell r="C209" t="str">
            <v>PH-SG-501</v>
          </cell>
        </row>
        <row r="210">
          <cell r="A210" t="str">
            <v>PH5010</v>
          </cell>
          <cell r="B210" t="str">
            <v>HEALTHY ENVIRONMENTS-HOLDING UNIT</v>
          </cell>
          <cell r="C210" t="str">
            <v>PH-SG-501</v>
          </cell>
        </row>
        <row r="211">
          <cell r="A211" t="str">
            <v>PH5011</v>
          </cell>
          <cell r="B211" t="str">
            <v>HEATHY ENVIRONMENT-DIRECTORS OFFICE</v>
          </cell>
          <cell r="C211" t="str">
            <v>PH-SG-501</v>
          </cell>
        </row>
        <row r="212">
          <cell r="A212" t="str">
            <v>PH5021</v>
          </cell>
          <cell r="B212" t="str">
            <v>BLOCKEDEAST-HEALTHY ENVIRONMENT</v>
          </cell>
          <cell r="C212" t="str">
            <v>PH-SG-501</v>
          </cell>
        </row>
        <row r="213">
          <cell r="A213" t="str">
            <v>PH5022</v>
          </cell>
          <cell r="B213" t="str">
            <v>NORTH-HEALTHY ENVIRONMENT</v>
          </cell>
          <cell r="C213" t="str">
            <v>PH-SG-501</v>
          </cell>
        </row>
        <row r="214">
          <cell r="A214" t="str">
            <v>PH5023</v>
          </cell>
          <cell r="B214" t="str">
            <v>SOUTH-HEALTHY ENVIRONMENT</v>
          </cell>
          <cell r="C214" t="str">
            <v>PH-SG-501</v>
          </cell>
        </row>
        <row r="215">
          <cell r="A215" t="str">
            <v>PH5024</v>
          </cell>
          <cell r="B215" t="str">
            <v>WEST-HEALTHY ENVIRONMENT</v>
          </cell>
          <cell r="C215" t="str">
            <v>PH-SG-501</v>
          </cell>
        </row>
        <row r="216">
          <cell r="A216" t="str">
            <v>PH5025</v>
          </cell>
          <cell r="B216" t="str">
            <v>TOBACCO CONTROL ACT</v>
          </cell>
          <cell r="C216" t="str">
            <v>PH-SG-501</v>
          </cell>
        </row>
        <row r="217">
          <cell r="A217" t="str">
            <v>PH5026</v>
          </cell>
          <cell r="B217" t="str">
            <v>RETIREMENT HOMES - 2000 PROGRAM</v>
          </cell>
          <cell r="C217" t="str">
            <v>PH-SG-501</v>
          </cell>
        </row>
        <row r="218">
          <cell r="A218" t="str">
            <v>PH5027</v>
          </cell>
          <cell r="B218" t="str">
            <v>BLOCKEDEMERGENCY PREPAREDNESS</v>
          </cell>
          <cell r="C218" t="str">
            <v>PH-SG-501</v>
          </cell>
        </row>
        <row r="219">
          <cell r="A219" t="str">
            <v>PH5028</v>
          </cell>
          <cell r="B219" t="str">
            <v>ENV. TOBACCO SMOKE (ETS) BY-LAW</v>
          </cell>
          <cell r="C219" t="str">
            <v>PH-SG-501</v>
          </cell>
        </row>
        <row r="220">
          <cell r="A220" t="str">
            <v>PH5029</v>
          </cell>
          <cell r="B220" t="str">
            <v>HE: FOOD SAFETY - CITY WIDE</v>
          </cell>
          <cell r="C220" t="str">
            <v>PH-SG-501</v>
          </cell>
        </row>
        <row r="221">
          <cell r="A221" t="str">
            <v>PH5037</v>
          </cell>
          <cell r="B221" t="str">
            <v>TAS RABIES ED &amp; CONTROL</v>
          </cell>
          <cell r="C221" t="str">
            <v>PH-SG-501</v>
          </cell>
        </row>
        <row r="222">
          <cell r="A222" t="str">
            <v>PH5038</v>
          </cell>
          <cell r="B222" t="str">
            <v>HE-CORPORATE CHARGES</v>
          </cell>
          <cell r="C222" t="str">
            <v>PH-SG-501</v>
          </cell>
        </row>
        <row r="223">
          <cell r="A223" t="str">
            <v>PH5100</v>
          </cell>
          <cell r="B223" t="str">
            <v>HE-TOR HLTHY ENVIRON INFO SYSTEM</v>
          </cell>
          <cell r="C223" t="str">
            <v>PH-SG-501</v>
          </cell>
        </row>
        <row r="224">
          <cell r="A224" t="str">
            <v>PH5101</v>
          </cell>
          <cell r="B224" t="str">
            <v>HE-RETIREMENT HOMES-COST SHARED</v>
          </cell>
          <cell r="C224" t="str">
            <v>PH-SG-501</v>
          </cell>
        </row>
        <row r="225">
          <cell r="A225" t="str">
            <v>PH5102</v>
          </cell>
          <cell r="B225" t="str">
            <v>HE-QUALITY ASSURANCE</v>
          </cell>
          <cell r="C225" t="str">
            <v>PH-SG-501</v>
          </cell>
        </row>
        <row r="226">
          <cell r="A226" t="str">
            <v>PH5104</v>
          </cell>
          <cell r="B226" t="str">
            <v>HE-FOOD SAFETY - WEST</v>
          </cell>
          <cell r="C226" t="str">
            <v>PH-SG-501</v>
          </cell>
        </row>
        <row r="227">
          <cell r="A227" t="str">
            <v>PH5105</v>
          </cell>
          <cell r="B227" t="str">
            <v>HE-FOOD SAFETY - EAST</v>
          </cell>
          <cell r="C227" t="str">
            <v>PH-SG-501</v>
          </cell>
        </row>
        <row r="228">
          <cell r="A228" t="str">
            <v>PH5106</v>
          </cell>
          <cell r="B228" t="str">
            <v>HE-FOOD SAFETY - NORTH</v>
          </cell>
          <cell r="C228" t="str">
            <v>PH-SG-501</v>
          </cell>
        </row>
        <row r="229">
          <cell r="A229" t="str">
            <v>PH5107</v>
          </cell>
          <cell r="B229" t="str">
            <v>HE-FOOD SAFETY - SOUTH</v>
          </cell>
          <cell r="C229" t="str">
            <v>PH-SG-501</v>
          </cell>
        </row>
        <row r="230">
          <cell r="A230" t="str">
            <v>PH5108</v>
          </cell>
          <cell r="B230" t="str">
            <v>HE-HEALTH HAZARD WEST</v>
          </cell>
          <cell r="C230" t="str">
            <v>PH-SG-501</v>
          </cell>
        </row>
        <row r="231">
          <cell r="A231" t="str">
            <v>PH5109</v>
          </cell>
          <cell r="B231" t="str">
            <v>HE-HEALTH HAZARD NORTH</v>
          </cell>
          <cell r="C231" t="str">
            <v>PH-SG-501</v>
          </cell>
        </row>
        <row r="232">
          <cell r="A232" t="str">
            <v>PH5110</v>
          </cell>
          <cell r="B232" t="str">
            <v>HE-HEALTH HAZARD SOUTH</v>
          </cell>
          <cell r="C232" t="str">
            <v>PH-SG-501</v>
          </cell>
        </row>
        <row r="233">
          <cell r="A233" t="str">
            <v>PH5111</v>
          </cell>
          <cell r="B233" t="str">
            <v>HE-HEALTH HAZARD EAST</v>
          </cell>
          <cell r="C233" t="str">
            <v>PH-SG-501</v>
          </cell>
        </row>
        <row r="234">
          <cell r="A234" t="str">
            <v>PH5112</v>
          </cell>
          <cell r="B234" t="str">
            <v>HE-HEALTH HAZARD CITY WIDE</v>
          </cell>
          <cell r="C234" t="str">
            <v>PH-SG-501</v>
          </cell>
        </row>
        <row r="235">
          <cell r="A235" t="str">
            <v>PH5114</v>
          </cell>
          <cell r="B235" t="str">
            <v>BLOCKEDPH-WORLD YOUTH DAY</v>
          </cell>
          <cell r="C235" t="str">
            <v>PH-SG-501</v>
          </cell>
        </row>
        <row r="236">
          <cell r="A236" t="str">
            <v>PH5117</v>
          </cell>
          <cell r="B236" t="str">
            <v>PESTICIDE ENFORCEMENT</v>
          </cell>
          <cell r="C236" t="str">
            <v>PH-SG-501</v>
          </cell>
        </row>
        <row r="237">
          <cell r="A237" t="str">
            <v>PH5121</v>
          </cell>
          <cell r="B237" t="str">
            <v>HOT WEATHER RESPONSE PROGRAM</v>
          </cell>
          <cell r="C237" t="str">
            <v>PH-SG-501</v>
          </cell>
        </row>
        <row r="238">
          <cell r="A238" t="str">
            <v>PH5123</v>
          </cell>
          <cell r="B238" t="str">
            <v>SINGLE INCIDENT EMERGENCY</v>
          </cell>
          <cell r="C238" t="str">
            <v>PH-SG-501</v>
          </cell>
        </row>
        <row r="239">
          <cell r="A239" t="str">
            <v>PH5124</v>
          </cell>
          <cell r="B239" t="str">
            <v>MULTIPLE INCIDENT EMERGENCY</v>
          </cell>
          <cell r="C239" t="str">
            <v>PH-SG-501</v>
          </cell>
        </row>
        <row r="240">
          <cell r="A240" t="str">
            <v>PH5133</v>
          </cell>
          <cell r="B240" t="str">
            <v>BED BUGS COST SHARED</v>
          </cell>
          <cell r="C240" t="str">
            <v>PH-SG-501</v>
          </cell>
        </row>
        <row r="241">
          <cell r="A241" t="str">
            <v>PH5135</v>
          </cell>
          <cell r="B241" t="str">
            <v>LEGAL &amp; ENFORCEMENT</v>
          </cell>
          <cell r="C241" t="str">
            <v>PH-SG-501</v>
          </cell>
        </row>
        <row r="242">
          <cell r="A242" t="str">
            <v>PH-SG-503</v>
          </cell>
          <cell r="B242" t="str">
            <v>HEALTHY ENVIRONMENTS - WEST NILE VIRUS</v>
          </cell>
          <cell r="C242" t="str">
            <v>PH-SG-500</v>
          </cell>
        </row>
        <row r="243">
          <cell r="A243" t="str">
            <v>PH5113</v>
          </cell>
          <cell r="B243" t="str">
            <v>WEST NILE VIRUS - ENVIRONMENT</v>
          </cell>
          <cell r="C243" t="str">
            <v>PH-SG-503</v>
          </cell>
        </row>
        <row r="244">
          <cell r="A244" t="str">
            <v>PH5122</v>
          </cell>
          <cell r="B244" t="str">
            <v>VECTOR BORNE DISEASES PROGRAM</v>
          </cell>
          <cell r="C244" t="str">
            <v>PH-SG-503</v>
          </cell>
        </row>
        <row r="245">
          <cell r="A245" t="str">
            <v>PH-SG-600</v>
          </cell>
          <cell r="B245" t="str">
            <v>HEALTHY LIVING</v>
          </cell>
          <cell r="C245" t="str">
            <v>PH-S-G02</v>
          </cell>
        </row>
        <row r="246">
          <cell r="A246" t="str">
            <v>PH-SG-601</v>
          </cell>
          <cell r="B246" t="str">
            <v>HEALTHY LIVING - CHRON DIS &amp; INJ PREV</v>
          </cell>
          <cell r="C246" t="str">
            <v>PH-SG-600</v>
          </cell>
        </row>
        <row r="247">
          <cell r="A247" t="str">
            <v>PH2064</v>
          </cell>
          <cell r="B247" t="str">
            <v>PLANNED PARENTHOOD OF TORONTO</v>
          </cell>
          <cell r="C247" t="str">
            <v>PH-SG-601</v>
          </cell>
        </row>
        <row r="248">
          <cell r="A248" t="str">
            <v>PH3010</v>
          </cell>
          <cell r="B248" t="str">
            <v>HOLDING UNIT: HL-CHRONIC DIS PREV</v>
          </cell>
          <cell r="C248" t="str">
            <v>PH-SG-601</v>
          </cell>
        </row>
        <row r="249">
          <cell r="A249" t="str">
            <v>PH3011</v>
          </cell>
          <cell r="B249" t="str">
            <v>DIRECTOR'S OFFICE: HL-CDP</v>
          </cell>
          <cell r="C249" t="str">
            <v>PH-SG-601</v>
          </cell>
        </row>
        <row r="250">
          <cell r="A250" t="str">
            <v>PH3013</v>
          </cell>
          <cell r="B250" t="str">
            <v>EAST-HEALTHY LIFESTYLES</v>
          </cell>
          <cell r="C250" t="str">
            <v>PH-SG-601</v>
          </cell>
        </row>
        <row r="251">
          <cell r="A251" t="str">
            <v>PH3019</v>
          </cell>
          <cell r="B251" t="str">
            <v>HL CORPORATE CHARGES: CDP</v>
          </cell>
          <cell r="C251" t="str">
            <v>PH-SG-601</v>
          </cell>
        </row>
        <row r="252">
          <cell r="A252" t="str">
            <v>PH3023</v>
          </cell>
          <cell r="B252" t="str">
            <v>TOBACCO STRATEGY - NOT TO KIDS</v>
          </cell>
          <cell r="C252" t="str">
            <v>PH-SG-601</v>
          </cell>
        </row>
        <row r="253">
          <cell r="A253" t="str">
            <v>PH3033</v>
          </cell>
          <cell r="B253" t="str">
            <v>NORTH-HEALTHY LIFESTYLES</v>
          </cell>
          <cell r="C253" t="str">
            <v>PH-SG-601</v>
          </cell>
        </row>
        <row r="254">
          <cell r="A254" t="str">
            <v>PH3040</v>
          </cell>
          <cell r="B254" t="str">
            <v>HL - INTAKE</v>
          </cell>
          <cell r="C254" t="str">
            <v>PH-SG-601</v>
          </cell>
        </row>
        <row r="255">
          <cell r="A255" t="str">
            <v>PH3041</v>
          </cell>
          <cell r="B255" t="str">
            <v>EAT SMART</v>
          </cell>
          <cell r="C255" t="str">
            <v>PH-SG-601</v>
          </cell>
        </row>
        <row r="256">
          <cell r="A256" t="str">
            <v>PH3042</v>
          </cell>
          <cell r="B256" t="str">
            <v>BLOCKEDFARMERS MARKET</v>
          </cell>
          <cell r="C256" t="str">
            <v>PH-SG-601</v>
          </cell>
        </row>
        <row r="257">
          <cell r="A257" t="str">
            <v>PH3044</v>
          </cell>
          <cell r="B257" t="str">
            <v>PARTNERS IN CHILD NUTRITION</v>
          </cell>
          <cell r="C257" t="str">
            <v>PH-SG-601</v>
          </cell>
        </row>
        <row r="258">
          <cell r="A258" t="str">
            <v>PH3046</v>
          </cell>
          <cell r="B258" t="str">
            <v>BLOCKEDWHEEL SMART</v>
          </cell>
          <cell r="C258" t="str">
            <v>PH-SG-601</v>
          </cell>
        </row>
        <row r="259">
          <cell r="A259" t="str">
            <v>PH3048</v>
          </cell>
          <cell r="B259" t="str">
            <v>BLOCKEDHOME ALONE</v>
          </cell>
          <cell r="C259" t="str">
            <v>PH-SG-601</v>
          </cell>
        </row>
        <row r="260">
          <cell r="A260" t="str">
            <v>PH3060</v>
          </cell>
          <cell r="B260" t="str">
            <v>COLD WEATHER ALERT</v>
          </cell>
          <cell r="C260" t="str">
            <v>PH-SG-601</v>
          </cell>
        </row>
        <row r="261">
          <cell r="A261" t="str">
            <v>PH3065</v>
          </cell>
          <cell r="B261" t="str">
            <v>COMMUNITY DEVELOPM/CHILD NUTRITION</v>
          </cell>
          <cell r="C261" t="str">
            <v>PH-SG-601</v>
          </cell>
        </row>
        <row r="262">
          <cell r="A262" t="str">
            <v>PH3073</v>
          </cell>
          <cell r="B262" t="str">
            <v>WEST-HEALTHY LIFESTYLES</v>
          </cell>
          <cell r="C262" t="str">
            <v>PH-SG-601</v>
          </cell>
        </row>
        <row r="263">
          <cell r="A263" t="str">
            <v>PH3085</v>
          </cell>
          <cell r="B263" t="str">
            <v>CYAC - SCHOOL NUTRITION PROGRAM</v>
          </cell>
          <cell r="C263" t="str">
            <v>PH-SG-601</v>
          </cell>
        </row>
        <row r="264">
          <cell r="A264" t="str">
            <v>PH3098</v>
          </cell>
          <cell r="B264" t="str">
            <v>CYAC - YOUNG CHILDREN (FITNESS)</v>
          </cell>
          <cell r="C264" t="str">
            <v>PH-SG-601</v>
          </cell>
        </row>
        <row r="265">
          <cell r="A265" t="str">
            <v>PH3506</v>
          </cell>
          <cell r="B265" t="str">
            <v>FH/HL - HEALTHLY LIFESTYLES - EAST NO. 1</v>
          </cell>
          <cell r="C265" t="str">
            <v>PH-SG-601</v>
          </cell>
        </row>
        <row r="266">
          <cell r="A266" t="str">
            <v>PH3507</v>
          </cell>
          <cell r="B266" t="str">
            <v>FH/HL - HEALTHLY LIFESTYLES - EAST NO. 2</v>
          </cell>
          <cell r="C266" t="str">
            <v>PH-SG-601</v>
          </cell>
        </row>
        <row r="267">
          <cell r="A267" t="str">
            <v>PH3508</v>
          </cell>
          <cell r="B267" t="str">
            <v>FH/HL - HEALTHLY LIFESTYLES - EAST NO. 3</v>
          </cell>
          <cell r="C267" t="str">
            <v>PH-SG-601</v>
          </cell>
        </row>
        <row r="268">
          <cell r="A268" t="str">
            <v>PH3509</v>
          </cell>
          <cell r="B268" t="str">
            <v>FH/HL - HEALTHLY LIFESTYLES - EAST NO. 4</v>
          </cell>
          <cell r="C268" t="str">
            <v>PH-SG-601</v>
          </cell>
        </row>
        <row r="269">
          <cell r="A269" t="str">
            <v>PH3510</v>
          </cell>
          <cell r="B269" t="str">
            <v>PHYSICAL ACTIVITY PROMOTION</v>
          </cell>
          <cell r="C269" t="str">
            <v>PH-SG-601</v>
          </cell>
        </row>
        <row r="270">
          <cell r="A270" t="str">
            <v>PH3511</v>
          </cell>
          <cell r="B270" t="str">
            <v>TOBACCO USE PREVENTION</v>
          </cell>
          <cell r="C270" t="str">
            <v>PH-SG-601</v>
          </cell>
        </row>
        <row r="271">
          <cell r="A271" t="str">
            <v>PH3512</v>
          </cell>
          <cell r="B271" t="str">
            <v>CANCER PREVENTION</v>
          </cell>
          <cell r="C271" t="str">
            <v>PH-SG-601</v>
          </cell>
        </row>
        <row r="272">
          <cell r="A272" t="str">
            <v>PH3513</v>
          </cell>
          <cell r="B272" t="str">
            <v>NUTRITION PROMOTION</v>
          </cell>
          <cell r="C272" t="str">
            <v>PH-SG-601</v>
          </cell>
        </row>
        <row r="273">
          <cell r="A273" t="str">
            <v>PH3516</v>
          </cell>
          <cell r="B273" t="str">
            <v>FH - VIOLENCE PREVENTION</v>
          </cell>
          <cell r="C273" t="str">
            <v>PH-SG-601</v>
          </cell>
        </row>
        <row r="274">
          <cell r="A274" t="str">
            <v>PH3529</v>
          </cell>
          <cell r="B274" t="str">
            <v>FH/HL: HEALTHY LIFESTYLES - NORTH NO. 1</v>
          </cell>
          <cell r="C274" t="str">
            <v>PH-SG-601</v>
          </cell>
        </row>
        <row r="275">
          <cell r="A275" t="str">
            <v>PH3531</v>
          </cell>
          <cell r="B275" t="str">
            <v>FH/HL: HEALTHY LIFESTYLES - NORTH NO. 3</v>
          </cell>
          <cell r="C275" t="str">
            <v>PH-SG-601</v>
          </cell>
        </row>
        <row r="276">
          <cell r="A276" t="str">
            <v>PH3533</v>
          </cell>
          <cell r="B276" t="str">
            <v>HL-CDP PROGRAM SUPPORT EAST</v>
          </cell>
          <cell r="C276" t="str">
            <v>PH-SG-601</v>
          </cell>
        </row>
        <row r="277">
          <cell r="A277" t="str">
            <v>PH3545</v>
          </cell>
          <cell r="B277" t="str">
            <v>HL CHRONIC DISEASE PREVENTION 2</v>
          </cell>
          <cell r="C277" t="str">
            <v>PH-SG-601</v>
          </cell>
        </row>
        <row r="278">
          <cell r="A278" t="str">
            <v>PH3546</v>
          </cell>
          <cell r="B278" t="str">
            <v>FH/HL - HEALTHY LIFESTYLES - WEST NO. 2</v>
          </cell>
          <cell r="C278" t="str">
            <v>PH-SG-601</v>
          </cell>
        </row>
        <row r="279">
          <cell r="A279" t="str">
            <v>PH3560</v>
          </cell>
          <cell r="B279" t="str">
            <v>HL CHRONIC DISEASE PREVENTION 1</v>
          </cell>
          <cell r="C279" t="str">
            <v>PH-SG-601</v>
          </cell>
        </row>
        <row r="280">
          <cell r="A280" t="str">
            <v>PH3564</v>
          </cell>
          <cell r="B280" t="str">
            <v>HL-CDP PROGRAM SUPPORT</v>
          </cell>
          <cell r="C280" t="str">
            <v>PH-SG-601</v>
          </cell>
        </row>
        <row r="281">
          <cell r="A281" t="str">
            <v>PH3565</v>
          </cell>
          <cell r="B281" t="str">
            <v>TOBACCO CESSATION</v>
          </cell>
          <cell r="C281" t="str">
            <v>PH-SG-601</v>
          </cell>
        </row>
        <row r="282">
          <cell r="A282" t="str">
            <v>PH3569</v>
          </cell>
          <cell r="B282" t="str">
            <v>GET YOUR MOVE ON</v>
          </cell>
          <cell r="C282" t="str">
            <v>PH-SG-601</v>
          </cell>
        </row>
        <row r="283">
          <cell r="A283" t="str">
            <v>PH3581</v>
          </cell>
          <cell r="B283" t="str">
            <v>PHYSICAL ACTIVITY - FEMALE YOUTH</v>
          </cell>
          <cell r="C283" t="str">
            <v>PH-SG-601</v>
          </cell>
        </row>
        <row r="284">
          <cell r="A284" t="str">
            <v>PH3582</v>
          </cell>
          <cell r="B284" t="str">
            <v>SCHOOL FOOD NUTRITION PROG. - PILOT</v>
          </cell>
          <cell r="C284" t="str">
            <v>PH-SG-601</v>
          </cell>
        </row>
        <row r="285">
          <cell r="A285" t="str">
            <v>PH3583</v>
          </cell>
          <cell r="B285" t="str">
            <v>PARTNERS IN PREVENTION - ENHANCEMENT</v>
          </cell>
          <cell r="C285" t="str">
            <v>PH-SG-601</v>
          </cell>
        </row>
        <row r="286">
          <cell r="A286" t="str">
            <v>PH3615</v>
          </cell>
          <cell r="B286" t="str">
            <v>WORKPLACE HEALTH</v>
          </cell>
          <cell r="C286" t="str">
            <v>PH-SG-601</v>
          </cell>
        </row>
        <row r="287">
          <cell r="A287" t="str">
            <v>PH3648</v>
          </cell>
          <cell r="B287" t="str">
            <v>DIETETIC PRACTICE COUNCIL</v>
          </cell>
          <cell r="C287" t="str">
            <v>PH-SG-601</v>
          </cell>
        </row>
        <row r="288">
          <cell r="A288" t="str">
            <v>PH3705</v>
          </cell>
          <cell r="B288" t="str">
            <v>SUPPORT YOUTH PRIORITY NEIGHBOURHOOD</v>
          </cell>
          <cell r="C288" t="str">
            <v>PH-SG-601</v>
          </cell>
        </row>
        <row r="289">
          <cell r="A289" t="str">
            <v>PH3719</v>
          </cell>
          <cell r="B289" t="str">
            <v>INTEGRATED CHRONIC DISEASE PREVENTION</v>
          </cell>
          <cell r="C289" t="str">
            <v>PH-SG-601</v>
          </cell>
        </row>
        <row r="290">
          <cell r="A290" t="str">
            <v>PH3731</v>
          </cell>
          <cell r="B290" t="str">
            <v>CDP - AGINCOURT ROUGE</v>
          </cell>
          <cell r="C290" t="str">
            <v>PH-SG-601</v>
          </cell>
        </row>
        <row r="291">
          <cell r="A291" t="str">
            <v>PH3732</v>
          </cell>
          <cell r="B291" t="str">
            <v>CDP - SCAR CENTRE AND CLIFFS</v>
          </cell>
          <cell r="C291" t="str">
            <v>PH-SG-601</v>
          </cell>
        </row>
        <row r="292">
          <cell r="A292" t="str">
            <v>PH3733</v>
          </cell>
          <cell r="B292" t="str">
            <v>CDP - PARKDALE DWTN WATERFRONT</v>
          </cell>
          <cell r="C292" t="str">
            <v>PH-SG-601</v>
          </cell>
        </row>
        <row r="293">
          <cell r="A293" t="str">
            <v>PH3734</v>
          </cell>
          <cell r="B293" t="str">
            <v>CDP - MIDTWN DANFORTH EAST YORK</v>
          </cell>
          <cell r="C293" t="str">
            <v>PH-SG-601</v>
          </cell>
        </row>
        <row r="294">
          <cell r="A294" t="str">
            <v>PH3735</v>
          </cell>
          <cell r="B294" t="str">
            <v>CDP - WILLOWDALE N TOR DON MILLS</v>
          </cell>
          <cell r="C294" t="str">
            <v>PH-SG-601</v>
          </cell>
        </row>
        <row r="295">
          <cell r="A295" t="str">
            <v>PH3736</v>
          </cell>
          <cell r="B295" t="str">
            <v>CDP - HUMBER DOWNSVIEW</v>
          </cell>
          <cell r="C295" t="str">
            <v>PH-SG-601</v>
          </cell>
        </row>
        <row r="296">
          <cell r="A296" t="str">
            <v>PH3737</v>
          </cell>
          <cell r="B296" t="str">
            <v>CDP - YORK WESTON AND JUNCTN</v>
          </cell>
          <cell r="C296" t="str">
            <v>PH-SG-601</v>
          </cell>
        </row>
        <row r="297">
          <cell r="A297" t="str">
            <v>PH3738</v>
          </cell>
          <cell r="B297" t="str">
            <v>CDP - ETOBICOKE SOUTH</v>
          </cell>
          <cell r="C297" t="str">
            <v>PH-SG-601</v>
          </cell>
        </row>
        <row r="298">
          <cell r="A298" t="str">
            <v>PH3739</v>
          </cell>
          <cell r="B298" t="str">
            <v>CDP - REXDALE</v>
          </cell>
          <cell r="C298" t="str">
            <v>PH-SG-601</v>
          </cell>
        </row>
        <row r="299">
          <cell r="A299" t="str">
            <v>PH-SG-602</v>
          </cell>
          <cell r="B299" t="str">
            <v>HEALTHY COMMUNITIES</v>
          </cell>
          <cell r="C299" t="str">
            <v>PH-SG-600</v>
          </cell>
        </row>
        <row r="300">
          <cell r="A300" t="str">
            <v>PH2065</v>
          </cell>
          <cell r="B300" t="str">
            <v>AIDS COMMITTEE OF TORONTO</v>
          </cell>
          <cell r="C300" t="str">
            <v>PH-SG-602</v>
          </cell>
        </row>
        <row r="301">
          <cell r="A301" t="str">
            <v>PH3045</v>
          </cell>
          <cell r="B301" t="str">
            <v>HOME SAFETY</v>
          </cell>
          <cell r="C301" t="str">
            <v>PH-SG-602</v>
          </cell>
        </row>
        <row r="302">
          <cell r="A302" t="str">
            <v>PH3047</v>
          </cell>
          <cell r="B302" t="str">
            <v>PARTNERS IN PREVENTION</v>
          </cell>
          <cell r="C302" t="str">
            <v>PH-SG-602</v>
          </cell>
        </row>
        <row r="303">
          <cell r="A303" t="str">
            <v>PH3049</v>
          </cell>
          <cell r="B303" t="str">
            <v>ROAD SAFETY</v>
          </cell>
          <cell r="C303" t="str">
            <v>PH-SG-602</v>
          </cell>
        </row>
        <row r="304">
          <cell r="A304" t="str">
            <v>PH3050</v>
          </cell>
          <cell r="B304" t="str">
            <v>HL HOLDING UNIT: HEALTY COMM</v>
          </cell>
          <cell r="C304" t="str">
            <v>PH-SG-602</v>
          </cell>
        </row>
        <row r="305">
          <cell r="A305" t="str">
            <v>PH3051</v>
          </cell>
          <cell r="B305" t="str">
            <v>HL DIRECTOR'S OFFICE: HEALTHY COMM</v>
          </cell>
          <cell r="C305" t="str">
            <v>PH-SG-602</v>
          </cell>
        </row>
        <row r="306">
          <cell r="A306" t="str">
            <v>PH3053</v>
          </cell>
          <cell r="B306" t="str">
            <v>CENTRAL-HEALTHY LIFESTYLES</v>
          </cell>
          <cell r="C306" t="str">
            <v>PH-SG-602</v>
          </cell>
        </row>
        <row r="307">
          <cell r="A307" t="str">
            <v>PH3062</v>
          </cell>
          <cell r="B307" t="str">
            <v>HL CORP CHARGES: HEALTHY COMM</v>
          </cell>
          <cell r="C307" t="str">
            <v>PH-SG-602</v>
          </cell>
        </row>
        <row r="308">
          <cell r="A308" t="str">
            <v>PH3084</v>
          </cell>
          <cell r="B308" t="str">
            <v>CYAC - CHILD MENTORING</v>
          </cell>
          <cell r="C308" t="str">
            <v>PH-SG-602</v>
          </cell>
        </row>
        <row r="309">
          <cell r="A309" t="str">
            <v>PH3092</v>
          </cell>
          <cell r="B309" t="str">
            <v>MENTAL HEALTH</v>
          </cell>
          <cell r="C309" t="str">
            <v>PH-SG-602</v>
          </cell>
        </row>
        <row r="310">
          <cell r="A310" t="str">
            <v>PH3093</v>
          </cell>
          <cell r="B310" t="str">
            <v>URBAN ISSUES</v>
          </cell>
          <cell r="C310" t="str">
            <v>PH-SG-602</v>
          </cell>
        </row>
        <row r="311">
          <cell r="A311" t="str">
            <v>PH3095</v>
          </cell>
          <cell r="B311" t="str">
            <v>CYAC - YOUTH VIOLENCE - PREVENTION (WWW)</v>
          </cell>
          <cell r="C311" t="str">
            <v>PH-SG-602</v>
          </cell>
        </row>
        <row r="312">
          <cell r="A312" t="str">
            <v>PH3096</v>
          </cell>
          <cell r="B312" t="str">
            <v>CYAC - YOUTH VIOLENCE - OPENING DOORS</v>
          </cell>
          <cell r="C312" t="str">
            <v>PH-SG-602</v>
          </cell>
        </row>
        <row r="313">
          <cell r="A313" t="str">
            <v>PH3097</v>
          </cell>
          <cell r="B313" t="str">
            <v>CYAC - MENTAL HEALTH</v>
          </cell>
          <cell r="C313" t="str">
            <v>PH-SG-602</v>
          </cell>
        </row>
        <row r="314">
          <cell r="A314" t="str">
            <v>PH3515</v>
          </cell>
          <cell r="B314" t="str">
            <v>INJURY PREVENTION/SUBSTANCE ABUSE PREVEN</v>
          </cell>
          <cell r="C314" t="str">
            <v>PH-SG-602</v>
          </cell>
        </row>
        <row r="315">
          <cell r="A315" t="str">
            <v>PH3520</v>
          </cell>
          <cell r="B315" t="str">
            <v>VULNERABLE ADULT/SENIORS</v>
          </cell>
          <cell r="C315" t="str">
            <v>PH-SG-602</v>
          </cell>
        </row>
        <row r="316">
          <cell r="A316" t="str">
            <v>PH3521</v>
          </cell>
          <cell r="B316" t="str">
            <v>HL - SEXUAL HEALTH PROMOTION</v>
          </cell>
          <cell r="C316" t="str">
            <v>PH-SG-602</v>
          </cell>
        </row>
        <row r="317">
          <cell r="A317" t="str">
            <v>PH3524</v>
          </cell>
          <cell r="B317" t="str">
            <v>HL-HC PROGRAM SUPPORT</v>
          </cell>
          <cell r="C317" t="str">
            <v>PH-SG-602</v>
          </cell>
        </row>
        <row r="318">
          <cell r="A318" t="str">
            <v>PH3530</v>
          </cell>
          <cell r="B318" t="str">
            <v>FH/HL: HEALTHY LIFESTYLES - NORTH NO. 2</v>
          </cell>
          <cell r="C318" t="str">
            <v>PH-SG-602</v>
          </cell>
        </row>
        <row r="319">
          <cell r="A319" t="str">
            <v>PH3547</v>
          </cell>
          <cell r="B319" t="str">
            <v>FH/HL - HEALTHY LIFESTYLES - WEST NO. 3</v>
          </cell>
          <cell r="C319" t="str">
            <v>PH-SG-602</v>
          </cell>
        </row>
        <row r="320">
          <cell r="A320" t="str">
            <v>PH3548</v>
          </cell>
          <cell r="B320" t="str">
            <v>FH/HL - HEALTHY LIFESTYLES - WEST NO. 4</v>
          </cell>
          <cell r="C320" t="str">
            <v>PH-SG-602</v>
          </cell>
        </row>
        <row r="321">
          <cell r="A321" t="str">
            <v>PH3549</v>
          </cell>
          <cell r="B321" t="str">
            <v>HL-HC PROGRAM SUPPORT - WEST</v>
          </cell>
          <cell r="C321" t="str">
            <v>PH-SG-602</v>
          </cell>
        </row>
        <row r="322">
          <cell r="A322" t="str">
            <v>PH3561</v>
          </cell>
          <cell r="B322" t="str">
            <v>FH/HL - HEALTHY LIFESTYLES - SOUTH NO. 2</v>
          </cell>
          <cell r="C322" t="str">
            <v>PH-SG-602</v>
          </cell>
        </row>
        <row r="323">
          <cell r="A323" t="str">
            <v>PH3562</v>
          </cell>
          <cell r="B323" t="str">
            <v>FH/HL - HEALTHY LIFESTYLES - SOUTH NO. 3</v>
          </cell>
          <cell r="C323" t="str">
            <v>PH-SG-602</v>
          </cell>
        </row>
        <row r="324">
          <cell r="A324" t="str">
            <v>PH3563</v>
          </cell>
          <cell r="B324" t="str">
            <v>FH/HL - HEALTHY LIFESTYLES - SOUTH NO. 4</v>
          </cell>
          <cell r="C324" t="str">
            <v>PH-SG-602</v>
          </cell>
        </row>
        <row r="325">
          <cell r="A325" t="str">
            <v>PH3566</v>
          </cell>
          <cell r="B325" t="str">
            <v>SUBSTANCE ABUSE-OTHER PROGRAMS</v>
          </cell>
          <cell r="C325" t="str">
            <v>PH-SG-602</v>
          </cell>
        </row>
        <row r="326">
          <cell r="A326" t="str">
            <v>PH3584</v>
          </cell>
          <cell r="B326" t="str">
            <v>AMBASSODOR PROGRAM</v>
          </cell>
          <cell r="C326" t="str">
            <v>PH-SG-602</v>
          </cell>
        </row>
        <row r="327">
          <cell r="A327" t="str">
            <v>PH3614</v>
          </cell>
          <cell r="B327" t="str">
            <v>SCHOOL AGED CHILDREN</v>
          </cell>
          <cell r="C327" t="str">
            <v>PH-SG-602</v>
          </cell>
        </row>
        <row r="328">
          <cell r="A328" t="str">
            <v>PH3704</v>
          </cell>
          <cell r="B328" t="str">
            <v>COMPREHENSIVE DRUG STRATEGY</v>
          </cell>
          <cell r="C328" t="str">
            <v>PH-SG-602</v>
          </cell>
        </row>
        <row r="329">
          <cell r="A329" t="str">
            <v>PH3741</v>
          </cell>
          <cell r="B329" t="str">
            <v>TORONTO FOOD STRATEGY TEAM</v>
          </cell>
          <cell r="C329" t="str">
            <v>PH-SG-602</v>
          </cell>
        </row>
        <row r="330">
          <cell r="A330" t="str">
            <v>PH3742</v>
          </cell>
          <cell r="B330" t="str">
            <v>GRANTS &amp; CONDOM TEAM</v>
          </cell>
          <cell r="C330" t="str">
            <v>PH-SG-602</v>
          </cell>
        </row>
        <row r="331">
          <cell r="A331" t="str">
            <v>PH3746</v>
          </cell>
          <cell r="B331" t="str">
            <v>TORONTO FOOD POLICY COUNCIL</v>
          </cell>
          <cell r="C331" t="str">
            <v>PH-SG-602</v>
          </cell>
        </row>
        <row r="332">
          <cell r="A332" t="str">
            <v>PH3752</v>
          </cell>
          <cell r="B332" t="str">
            <v>AIDS PREVENTION COMMUNITY INVESTMENT PRO</v>
          </cell>
          <cell r="C332" t="str">
            <v>PH-SG-602</v>
          </cell>
        </row>
        <row r="333">
          <cell r="A333" t="str">
            <v>PH3754</v>
          </cell>
          <cell r="B333" t="str">
            <v>DRUG PREVENTION COMMUNITY INVESTMENT PRO</v>
          </cell>
          <cell r="C333" t="str">
            <v>PH-SG-602</v>
          </cell>
        </row>
        <row r="334">
          <cell r="A334" t="str">
            <v>PH-SG-700</v>
          </cell>
          <cell r="B334" t="str">
            <v>DENTAL/ORAL HEALTH</v>
          </cell>
          <cell r="C334" t="str">
            <v>PH-S-G02</v>
          </cell>
        </row>
        <row r="335">
          <cell r="A335" t="str">
            <v>PH3015</v>
          </cell>
          <cell r="B335" t="str">
            <v>BLOCKEDFH/HL - EAST - DENTAL HEALTH</v>
          </cell>
          <cell r="C335" t="str">
            <v>PH-SG-700</v>
          </cell>
        </row>
        <row r="336">
          <cell r="A336" t="str">
            <v>PH3016</v>
          </cell>
          <cell r="B336" t="str">
            <v>BLOCKEDEAST-CINOT</v>
          </cell>
          <cell r="C336" t="str">
            <v>PH-SG-700</v>
          </cell>
        </row>
        <row r="337">
          <cell r="A337" t="str">
            <v>PH3036</v>
          </cell>
          <cell r="B337" t="str">
            <v>BLOCKEDNORTH-CINOT</v>
          </cell>
          <cell r="C337" t="str">
            <v>PH-SG-700</v>
          </cell>
        </row>
        <row r="338">
          <cell r="A338" t="str">
            <v>PH3056</v>
          </cell>
          <cell r="B338" t="str">
            <v>FH/HL - CINOT - CITYWIDE</v>
          </cell>
          <cell r="C338" t="str">
            <v>PH-SG-700</v>
          </cell>
        </row>
        <row r="339">
          <cell r="A339" t="str">
            <v>PH3600</v>
          </cell>
          <cell r="B339" t="str">
            <v>DENTAL SERVICES - DIRECTOR'S OFFICE</v>
          </cell>
          <cell r="C339" t="str">
            <v>PH-SG-700</v>
          </cell>
        </row>
        <row r="340">
          <cell r="A340" t="str">
            <v>PH3619</v>
          </cell>
          <cell r="B340" t="str">
            <v>DENTAL - CORPORATE CHARGES</v>
          </cell>
          <cell r="C340" t="str">
            <v>PH-SG-700</v>
          </cell>
        </row>
        <row r="341">
          <cell r="A341" t="str">
            <v>PH3700</v>
          </cell>
          <cell r="B341" t="str">
            <v>DENTAL HOLDING UNIT</v>
          </cell>
          <cell r="C341" t="str">
            <v>PH-SG-700</v>
          </cell>
        </row>
        <row r="342">
          <cell r="A342" t="str">
            <v>PH3722</v>
          </cell>
          <cell r="B342" t="str">
            <v>CINOT EXPANSION 14 - 17</v>
          </cell>
          <cell r="C342" t="str">
            <v>PH-SG-700</v>
          </cell>
        </row>
        <row r="343">
          <cell r="A343" t="str">
            <v>PH-SG-800</v>
          </cell>
          <cell r="B343" t="str">
            <v>FINANCE &amp; ADMINISTRATION</v>
          </cell>
          <cell r="C343" t="str">
            <v>PH-S-G02</v>
          </cell>
        </row>
        <row r="344">
          <cell r="A344" t="str">
            <v>PH0000</v>
          </cell>
          <cell r="B344" t="str">
            <v>UNALLOCATED PAYROLL</v>
          </cell>
          <cell r="C344" t="str">
            <v>PH-SG-800</v>
          </cell>
        </row>
        <row r="345">
          <cell r="A345" t="str">
            <v>PH1000</v>
          </cell>
          <cell r="B345" t="str">
            <v>FINANCE &amp; ADMINISTRATION - HOLDING UNIT</v>
          </cell>
          <cell r="C345" t="str">
            <v>PH-SG-800</v>
          </cell>
        </row>
        <row r="346">
          <cell r="A346" t="str">
            <v>PH1031</v>
          </cell>
          <cell r="B346" t="str">
            <v>DIRECTORS OFFICE</v>
          </cell>
          <cell r="C346" t="str">
            <v>PH-SG-800</v>
          </cell>
        </row>
        <row r="347">
          <cell r="A347" t="str">
            <v>PH1041</v>
          </cell>
          <cell r="B347" t="str">
            <v>FINANCIAL SERVICES</v>
          </cell>
          <cell r="C347" t="str">
            <v>PH-SG-800</v>
          </cell>
        </row>
        <row r="348">
          <cell r="A348" t="str">
            <v>PH1051</v>
          </cell>
          <cell r="B348" t="str">
            <v>INFORMATION TECHNOLOGY</v>
          </cell>
          <cell r="C348" t="str">
            <v>PH-SG-800</v>
          </cell>
        </row>
        <row r="349">
          <cell r="A349" t="str">
            <v>PH1061</v>
          </cell>
          <cell r="B349" t="str">
            <v>OFFICE SERVICES-EAST</v>
          </cell>
          <cell r="C349" t="str">
            <v>PH-SG-800</v>
          </cell>
        </row>
        <row r="350">
          <cell r="A350" t="str">
            <v>PH1062</v>
          </cell>
          <cell r="B350" t="str">
            <v>OFFICE SERVICES-NORTH</v>
          </cell>
          <cell r="C350" t="str">
            <v>PH-SG-800</v>
          </cell>
        </row>
        <row r="351">
          <cell r="A351" t="str">
            <v>PH1063</v>
          </cell>
          <cell r="B351" t="str">
            <v>BLOCKEDSOUTH-OFFICE SERVICES</v>
          </cell>
          <cell r="C351" t="str">
            <v>PH-SG-800</v>
          </cell>
        </row>
        <row r="352">
          <cell r="A352" t="str">
            <v>PH1064</v>
          </cell>
          <cell r="B352" t="str">
            <v>OFFICE SERVICES-WEST</v>
          </cell>
          <cell r="C352" t="str">
            <v>PH-SG-800</v>
          </cell>
        </row>
        <row r="353">
          <cell r="A353" t="str">
            <v>PH1065</v>
          </cell>
          <cell r="B353" t="str">
            <v>FINANCE&amp;ADMINISTRATION CORPORATE CHARGES</v>
          </cell>
          <cell r="C353" t="str">
            <v>PH-SG-800</v>
          </cell>
        </row>
        <row r="354">
          <cell r="A354" t="str">
            <v>PH1066</v>
          </cell>
          <cell r="B354" t="str">
            <v>OFFICE SERVICES - SOUTHWEST</v>
          </cell>
          <cell r="C354" t="str">
            <v>PH-SG-800</v>
          </cell>
        </row>
        <row r="355">
          <cell r="A355" t="str">
            <v>PH1067</v>
          </cell>
          <cell r="B355" t="str">
            <v>OFFICE SERVICES - MAIN OFFICE</v>
          </cell>
          <cell r="C355" t="str">
            <v>PH-SG-800</v>
          </cell>
        </row>
        <row r="356">
          <cell r="A356" t="str">
            <v>PH1068</v>
          </cell>
          <cell r="B356" t="str">
            <v>OFFICE SERVICES - SOUTHEAST</v>
          </cell>
          <cell r="C356" t="str">
            <v>PH-SG-800</v>
          </cell>
        </row>
        <row r="357">
          <cell r="A357" t="str">
            <v>PH1071</v>
          </cell>
          <cell r="B357" t="str">
            <v>TORONTO HEALTH CONNECTION-CONTACT</v>
          </cell>
          <cell r="C357" t="str">
            <v>PH-SG-800</v>
          </cell>
        </row>
        <row r="358">
          <cell r="A358" t="str">
            <v>PH1072</v>
          </cell>
          <cell r="B358" t="str">
            <v>OFFICE SERVICES - S/E &amp; S/W</v>
          </cell>
          <cell r="C358" t="str">
            <v>PH-SG-800</v>
          </cell>
        </row>
        <row r="359">
          <cell r="A359" t="str">
            <v>PH1074</v>
          </cell>
          <cell r="B359" t="str">
            <v>SUPPORT SERVICES - SOUTH CENTRAL</v>
          </cell>
          <cell r="C359" t="str">
            <v>PH-SG-800</v>
          </cell>
        </row>
        <row r="360">
          <cell r="A360" t="str">
            <v>PH1076</v>
          </cell>
          <cell r="B360" t="str">
            <v>INFRASTRUCTURE AND INVENTORY MANAGEMENT</v>
          </cell>
          <cell r="C360" t="str">
            <v>PH-SG-800</v>
          </cell>
        </row>
        <row r="361">
          <cell r="A361" t="str">
            <v>PH1077</v>
          </cell>
          <cell r="B361" t="str">
            <v>MANAGEMENT OF WEB BASED HEALTH INFORMATI</v>
          </cell>
          <cell r="C361" t="str">
            <v>PH-SG-800</v>
          </cell>
        </row>
        <row r="362">
          <cell r="A362" t="str">
            <v>PH1078</v>
          </cell>
          <cell r="B362" t="str">
            <v>NEW/ENHANCED INFORMATION TECHNOLOGY</v>
          </cell>
          <cell r="C362" t="str">
            <v>PH-SG-800</v>
          </cell>
        </row>
        <row r="363">
          <cell r="A363" t="str">
            <v>PH1079</v>
          </cell>
          <cell r="B363" t="str">
            <v>GENERAL DIVISIONAL EXPENDITURES</v>
          </cell>
          <cell r="C363" t="str">
            <v>PH-SG-800</v>
          </cell>
        </row>
        <row r="364">
          <cell r="A364" t="str">
            <v>PH1081</v>
          </cell>
          <cell r="B364" t="str">
            <v>PAYROLL AND COMPLEMENT</v>
          </cell>
          <cell r="C364" t="str">
            <v>PH-SG-800</v>
          </cell>
        </row>
        <row r="365">
          <cell r="A365" t="str">
            <v>PH1082</v>
          </cell>
          <cell r="B365" t="str">
            <v>PEOPLE SERVICES</v>
          </cell>
          <cell r="C365" t="str">
            <v>PH-SG-800</v>
          </cell>
        </row>
        <row r="366">
          <cell r="A366" t="str">
            <v>PH1083</v>
          </cell>
          <cell r="B366" t="str">
            <v>POLICY AND INFORMATION MANAGEMENT</v>
          </cell>
          <cell r="C366" t="str">
            <v>PH-SG-800</v>
          </cell>
        </row>
        <row r="367">
          <cell r="A367" t="str">
            <v>PH1084</v>
          </cell>
          <cell r="B367" t="str">
            <v>ADMINISTRATIVE OPERATIONS</v>
          </cell>
          <cell r="C367" t="str">
            <v>PH-SG-800</v>
          </cell>
        </row>
        <row r="368">
          <cell r="A368" t="str">
            <v>PH4095</v>
          </cell>
          <cell r="B368" t="str">
            <v>BLOCKED PH BIOTERRORISM RESPONSE</v>
          </cell>
          <cell r="C368" t="str">
            <v>PH-SG-800</v>
          </cell>
        </row>
        <row r="369">
          <cell r="A369" t="str">
            <v>PH-SG-900</v>
          </cell>
          <cell r="B369" t="str">
            <v>PERFORMANCE &amp; STANDARDS</v>
          </cell>
          <cell r="C369" t="str">
            <v>PH-S-G02</v>
          </cell>
        </row>
        <row r="370">
          <cell r="A370" t="str">
            <v>PH1022</v>
          </cell>
          <cell r="B370" t="str">
            <v>EMERGENCY PLANNING &amp; PREPAREDNESS</v>
          </cell>
          <cell r="C370" t="str">
            <v>PH-SG-900</v>
          </cell>
        </row>
        <row r="371">
          <cell r="A371" t="str">
            <v>PH2031</v>
          </cell>
          <cell r="B371" t="str">
            <v>PROFESSIONAL DEVELOPMENT &amp; EDU TEAM</v>
          </cell>
          <cell r="C371" t="str">
            <v>PH-SG-900</v>
          </cell>
        </row>
        <row r="372">
          <cell r="A372" t="str">
            <v>PH2081</v>
          </cell>
          <cell r="B372" t="str">
            <v>HEALTH COMMUNICATION</v>
          </cell>
          <cell r="C372" t="str">
            <v>PH-SG-900</v>
          </cell>
        </row>
        <row r="373">
          <cell r="A373" t="str">
            <v>PH2088</v>
          </cell>
          <cell r="B373" t="str">
            <v>PUBLIC HEALTH LIBRARIES</v>
          </cell>
          <cell r="C373" t="str">
            <v>PH-SG-900</v>
          </cell>
        </row>
        <row r="374">
          <cell r="A374" t="str">
            <v>PH2096</v>
          </cell>
          <cell r="B374" t="str">
            <v>SURVEILLANCE &amp; EPIDEMIOLOGY TEAM</v>
          </cell>
          <cell r="C374" t="str">
            <v>PH-SG-900</v>
          </cell>
        </row>
        <row r="375">
          <cell r="A375" t="str">
            <v>PH2097</v>
          </cell>
          <cell r="B375" t="str">
            <v>PLANNING &amp; PERFORMANCE TEAM</v>
          </cell>
          <cell r="C375" t="str">
            <v>PH-SG-900</v>
          </cell>
        </row>
        <row r="376">
          <cell r="A376" t="str">
            <v>PH2113</v>
          </cell>
          <cell r="B376" t="str">
            <v>PERFORMANCE &amp; STANDARDS CORP CHARGES</v>
          </cell>
          <cell r="C376" t="str">
            <v>PH-SG-900</v>
          </cell>
        </row>
        <row r="377">
          <cell r="A377" t="str">
            <v>PH2114</v>
          </cell>
          <cell r="B377" t="str">
            <v>PERF &amp; STD DIRECTOR'S OFFICE</v>
          </cell>
          <cell r="C377" t="str">
            <v>PH-SG-900</v>
          </cell>
        </row>
        <row r="378">
          <cell r="A378" t="str">
            <v>PH2115</v>
          </cell>
          <cell r="B378" t="str">
            <v>PLANNING &amp; PERFORMANCE TEAM</v>
          </cell>
          <cell r="C378" t="str">
            <v>PH-SG-900</v>
          </cell>
        </row>
        <row r="379">
          <cell r="A379" t="str">
            <v>PH-C-G02</v>
          </cell>
          <cell r="B379" t="str">
            <v>100% CITY FUNDED</v>
          </cell>
          <cell r="C379" t="str">
            <v>PH-G02</v>
          </cell>
        </row>
        <row r="380">
          <cell r="A380" t="str">
            <v>PH-CF-300</v>
          </cell>
          <cell r="B380" t="str">
            <v>HEALTHY FAMILIES</v>
          </cell>
          <cell r="C380" t="str">
            <v>PH-C-G02</v>
          </cell>
        </row>
        <row r="381">
          <cell r="A381" t="str">
            <v>PH-CF-301</v>
          </cell>
          <cell r="B381" t="str">
            <v>HEALTHY FAMILIES - REPRO &amp; INFANT HLTH</v>
          </cell>
          <cell r="C381" t="str">
            <v>PH-CF-300</v>
          </cell>
        </row>
        <row r="382">
          <cell r="A382" t="str">
            <v>PH-CF-400</v>
          </cell>
          <cell r="B382" t="str">
            <v>COMMUNICABLE DISEASE</v>
          </cell>
          <cell r="C382" t="str">
            <v>PH-C-G02</v>
          </cell>
        </row>
        <row r="383">
          <cell r="A383" t="str">
            <v>PH4062</v>
          </cell>
          <cell r="B383" t="str">
            <v>METHADONE PROGRAM</v>
          </cell>
          <cell r="C383" t="str">
            <v>PH-CF-400</v>
          </cell>
        </row>
        <row r="384">
          <cell r="A384" t="str">
            <v>PH4093</v>
          </cell>
          <cell r="B384" t="str">
            <v>BLOCKEDCD-WEST NILE VIRUS</v>
          </cell>
          <cell r="C384" t="str">
            <v>PH-CF-400</v>
          </cell>
        </row>
        <row r="385">
          <cell r="A385" t="str">
            <v>PH-CF-500</v>
          </cell>
          <cell r="B385" t="str">
            <v>HEALTHY ENVIRONMENTS</v>
          </cell>
          <cell r="C385" t="str">
            <v>PH-C-G02</v>
          </cell>
        </row>
        <row r="386">
          <cell r="A386" t="str">
            <v>PH-CF-501</v>
          </cell>
          <cell r="B386" t="str">
            <v>HEALTHY ENVIRONMENTS - EXCL ANIMAL SVCS</v>
          </cell>
          <cell r="C386" t="str">
            <v>PH-CF-500</v>
          </cell>
        </row>
        <row r="387">
          <cell r="A387" t="str">
            <v>PH3702</v>
          </cell>
          <cell r="B387" t="str">
            <v>HEAT ALERT OUTREACH - 100% CITY FD</v>
          </cell>
          <cell r="C387" t="str">
            <v>PH-CF-501</v>
          </cell>
        </row>
        <row r="388">
          <cell r="A388" t="str">
            <v>PH5129</v>
          </cell>
          <cell r="B388" t="str">
            <v>BED BUG PROJECT</v>
          </cell>
          <cell r="C388" t="str">
            <v>PH-CF-501</v>
          </cell>
        </row>
        <row r="389">
          <cell r="A389" t="str">
            <v>PH-CF-502</v>
          </cell>
          <cell r="B389" t="str">
            <v>HEALTHY ENVIRONMENTS - ANIMAL SERVICES</v>
          </cell>
          <cell r="C389" t="str">
            <v>PH-CF-500</v>
          </cell>
        </row>
        <row r="390">
          <cell r="A390" t="str">
            <v>PH-CF-600</v>
          </cell>
          <cell r="B390" t="str">
            <v>HEALTHY LIVING</v>
          </cell>
          <cell r="C390" t="str">
            <v>PH-C-G02</v>
          </cell>
        </row>
        <row r="391">
          <cell r="A391" t="str">
            <v>PH-CF-601</v>
          </cell>
          <cell r="B391" t="str">
            <v>CHRON DIS &amp; INJ PREV</v>
          </cell>
          <cell r="C391" t="str">
            <v>PH-CF-600</v>
          </cell>
        </row>
        <row r="392">
          <cell r="A392" t="str">
            <v>PH3021</v>
          </cell>
          <cell r="B392" t="str">
            <v>CANCER PREVENTION COALITION</v>
          </cell>
          <cell r="C392" t="str">
            <v>PH-CF-601</v>
          </cell>
        </row>
        <row r="393">
          <cell r="A393" t="str">
            <v>PH3063</v>
          </cell>
          <cell r="B393" t="str">
            <v>COMMUNITY FOOD ADVISOR</v>
          </cell>
          <cell r="C393" t="str">
            <v>PH-CF-601</v>
          </cell>
        </row>
        <row r="394">
          <cell r="A394" t="str">
            <v>PH3078</v>
          </cell>
          <cell r="B394" t="str">
            <v>EATING FOR TWO</v>
          </cell>
          <cell r="C394" t="str">
            <v>PH-CF-601</v>
          </cell>
        </row>
        <row r="395">
          <cell r="A395" t="str">
            <v>PH3081</v>
          </cell>
          <cell r="B395" t="str">
            <v>IN THE DRIVERS SEAT</v>
          </cell>
          <cell r="C395" t="str">
            <v>PH-CF-601</v>
          </cell>
        </row>
        <row r="396">
          <cell r="A396" t="str">
            <v>PH3083</v>
          </cell>
          <cell r="B396" t="str">
            <v>HOT WEATHER ALERT</v>
          </cell>
          <cell r="C396" t="str">
            <v>PH-CF-601</v>
          </cell>
        </row>
        <row r="397">
          <cell r="A397" t="str">
            <v>PH3750</v>
          </cell>
          <cell r="B397" t="str">
            <v>STUDENT NUTRITION</v>
          </cell>
          <cell r="C397" t="str">
            <v>PH-CF-601</v>
          </cell>
        </row>
        <row r="398">
          <cell r="A398" t="str">
            <v>PH-CF-602</v>
          </cell>
          <cell r="B398" t="str">
            <v>HEALTHY COMMUNITIES</v>
          </cell>
          <cell r="C398" t="str">
            <v>PH-CF-600</v>
          </cell>
        </row>
        <row r="399">
          <cell r="A399" t="str">
            <v>PH3701</v>
          </cell>
          <cell r="B399" t="str">
            <v>COM CRISIS RESPONSE&amp;RECOVERY 100% CITY</v>
          </cell>
          <cell r="C399" t="str">
            <v>PH-CF-602</v>
          </cell>
        </row>
        <row r="400">
          <cell r="A400" t="str">
            <v>PH3703</v>
          </cell>
          <cell r="B400" t="str">
            <v>ONE ON ONE YOUTH MENTORING-100% CITY FD</v>
          </cell>
          <cell r="C400" t="str">
            <v>PH-CF-602</v>
          </cell>
        </row>
        <row r="401">
          <cell r="A401" t="str">
            <v>PH3751</v>
          </cell>
          <cell r="B401" t="str">
            <v>GLOBAL AIDS INITIATIVE</v>
          </cell>
          <cell r="C401" t="str">
            <v>PH-CF-602</v>
          </cell>
        </row>
        <row r="402">
          <cell r="A402" t="str">
            <v>PH-CF-700</v>
          </cell>
          <cell r="B402" t="str">
            <v>DENTAL/ORAL HEALTH</v>
          </cell>
          <cell r="C402" t="str">
            <v>PH-C-G02</v>
          </cell>
        </row>
        <row r="403">
          <cell r="A403" t="str">
            <v>PH3066</v>
          </cell>
          <cell r="B403" t="str">
            <v>BLOCKEDDENTAL PROGRAM EXPANSION</v>
          </cell>
          <cell r="C403" t="str">
            <v>PH-CF-700</v>
          </cell>
        </row>
        <row r="404">
          <cell r="A404" t="str">
            <v>PH3076</v>
          </cell>
          <cell r="B404" t="str">
            <v>BLOCKEDWEST-CINOT</v>
          </cell>
          <cell r="C404" t="str">
            <v>PH-CF-700</v>
          </cell>
        </row>
        <row r="405">
          <cell r="A405" t="str">
            <v>PH3077</v>
          </cell>
          <cell r="B405" t="str">
            <v>BLOCKEDWEST-ONTARIO WORKS</v>
          </cell>
          <cell r="C405" t="str">
            <v>PH-CF-700</v>
          </cell>
        </row>
        <row r="406">
          <cell r="A406" t="str">
            <v>PH3094</v>
          </cell>
          <cell r="B406" t="str">
            <v>BLOCKEDCYAC - CHILD DENTAL</v>
          </cell>
          <cell r="C406" t="str">
            <v>PH-CF-700</v>
          </cell>
        </row>
        <row r="407">
          <cell r="A407" t="str">
            <v>PH3713</v>
          </cell>
          <cell r="B407" t="str">
            <v>DENTAL SV FOR ST. YOUTH&amp;LOW INCOME ADULT</v>
          </cell>
          <cell r="C407" t="str">
            <v>PH-CF-700</v>
          </cell>
        </row>
        <row r="408">
          <cell r="A408" t="str">
            <v>PH-CF-800</v>
          </cell>
          <cell r="B408" t="str">
            <v>FINANCE &amp; ADMINISTRATION</v>
          </cell>
          <cell r="C408" t="str">
            <v>PH-C-G02</v>
          </cell>
        </row>
        <row r="409">
          <cell r="A409" t="str">
            <v>PH1080</v>
          </cell>
          <cell r="B409" t="str">
            <v>CORPORATE I.T. RECOVERIES</v>
          </cell>
          <cell r="C409" t="str">
            <v>PH-CF-800</v>
          </cell>
        </row>
        <row r="410">
          <cell r="A410" t="str">
            <v>PH1086</v>
          </cell>
          <cell r="B410" t="str">
            <v>INFRASTRUCTURE MANAGEMENT-100% CITY FUND</v>
          </cell>
          <cell r="C410" t="str">
            <v>PH-CF-800</v>
          </cell>
        </row>
        <row r="411">
          <cell r="A411" t="str">
            <v>PH1087</v>
          </cell>
          <cell r="B411" t="str">
            <v>ANIMAL SERVICES IT</v>
          </cell>
          <cell r="C411" t="str">
            <v>PH-CF-800</v>
          </cell>
        </row>
        <row r="412">
          <cell r="A412" t="str">
            <v>PH-O-G02</v>
          </cell>
          <cell r="B412" t="str">
            <v>100% FUNDED OTHER SOURCES</v>
          </cell>
          <cell r="C412" t="str">
            <v>PH-G02</v>
          </cell>
        </row>
        <row r="413">
          <cell r="A413" t="str">
            <v>PH-OG-200</v>
          </cell>
          <cell r="B413" t="str">
            <v>HEALTHY PUBLIC POLICY</v>
          </cell>
          <cell r="C413" t="str">
            <v>PH-O-G02</v>
          </cell>
        </row>
        <row r="414">
          <cell r="A414" t="str">
            <v>PH2084</v>
          </cell>
          <cell r="B414" t="str">
            <v>HEALTH PROM. - ENVIR. PROTECTION - GRANT</v>
          </cell>
          <cell r="C414" t="str">
            <v>PH-OG-200</v>
          </cell>
        </row>
        <row r="415">
          <cell r="A415" t="str">
            <v>PH2089</v>
          </cell>
          <cell r="B415" t="str">
            <v>ENVIRONMENTAL STUDIES</v>
          </cell>
          <cell r="C415" t="str">
            <v>PH-OG-200</v>
          </cell>
        </row>
        <row r="416">
          <cell r="A416" t="str">
            <v>PH2090</v>
          </cell>
          <cell r="B416" t="str">
            <v>20/20 THE WAY TO CLEAN AIR</v>
          </cell>
          <cell r="C416" t="str">
            <v>PH-OG-200</v>
          </cell>
        </row>
        <row r="417">
          <cell r="A417" t="str">
            <v>PH2091</v>
          </cell>
          <cell r="B417" t="str">
            <v>SMOG - HEAT RESEARCH</v>
          </cell>
          <cell r="C417" t="str">
            <v>PH-OG-200</v>
          </cell>
        </row>
        <row r="418">
          <cell r="A418" t="str">
            <v>PH2092</v>
          </cell>
          <cell r="B418" t="str">
            <v>DRUG PREVENTION GRANT</v>
          </cell>
          <cell r="C418" t="str">
            <v>PH-OG-200</v>
          </cell>
        </row>
        <row r="419">
          <cell r="A419" t="str">
            <v>PH2093</v>
          </cell>
          <cell r="B419" t="str">
            <v>PROJECT ON PATH TO EXCELLENT PRACTICE</v>
          </cell>
          <cell r="C419" t="str">
            <v>PH-OG-200</v>
          </cell>
        </row>
        <row r="420">
          <cell r="A420" t="str">
            <v>PH2098</v>
          </cell>
          <cell r="B420" t="str">
            <v>20/20 THE WAY TO CLEAN AIR - ETR PILOT</v>
          </cell>
          <cell r="C420" t="str">
            <v>PH-OG-200</v>
          </cell>
        </row>
        <row r="421">
          <cell r="A421" t="str">
            <v>PH2099</v>
          </cell>
          <cell r="B421" t="str">
            <v>20/20 THE WAY TO CLEAN AIR-MIN. OF ENV</v>
          </cell>
          <cell r="C421" t="str">
            <v>PH-OG-200</v>
          </cell>
        </row>
        <row r="422">
          <cell r="A422" t="str">
            <v>PH2100</v>
          </cell>
          <cell r="B422" t="str">
            <v>AIR QUALITY HEALTH INDEX</v>
          </cell>
          <cell r="C422" t="str">
            <v>PH-OG-200</v>
          </cell>
        </row>
        <row r="423">
          <cell r="A423" t="str">
            <v>PH2101</v>
          </cell>
          <cell r="B423" t="str">
            <v>TORONTO CANCER PREVENTION COALITION</v>
          </cell>
          <cell r="C423" t="str">
            <v>PH-OG-200</v>
          </cell>
        </row>
        <row r="424">
          <cell r="A424" t="str">
            <v>PH2103</v>
          </cell>
          <cell r="B424" t="str">
            <v>ENVIRONMENTAL REPORTING DISCLOSURE&amp;INNOV</v>
          </cell>
          <cell r="C424" t="str">
            <v>PH-OG-200</v>
          </cell>
        </row>
        <row r="425">
          <cell r="A425" t="str">
            <v>PH2104</v>
          </cell>
          <cell r="B425" t="str">
            <v>HEAT VULNERABILITY ASSESSMENT</v>
          </cell>
          <cell r="C425" t="str">
            <v>PH-OG-200</v>
          </cell>
        </row>
        <row r="426">
          <cell r="A426" t="str">
            <v>PH2106</v>
          </cell>
          <cell r="B426" t="str">
            <v>BUILT ENVIRONMENT &amp; HEALTH</v>
          </cell>
          <cell r="C426" t="str">
            <v>PH-OG-200</v>
          </cell>
        </row>
        <row r="427">
          <cell r="A427" t="str">
            <v>PH2108</v>
          </cell>
          <cell r="B427" t="str">
            <v>CLIMATE CHANGE-ORAC</v>
          </cell>
          <cell r="C427" t="str">
            <v>PH-OG-200</v>
          </cell>
        </row>
        <row r="428">
          <cell r="A428" t="str">
            <v>PH2109</v>
          </cell>
          <cell r="B428" t="str">
            <v>BUILT ENVIRONMENT-UD4H</v>
          </cell>
          <cell r="C428" t="str">
            <v>PH-OG-200</v>
          </cell>
        </row>
        <row r="429">
          <cell r="A429" t="str">
            <v>PH2110</v>
          </cell>
          <cell r="B429" t="str">
            <v>HEALTH EMERGENCY SYS</v>
          </cell>
          <cell r="C429" t="str">
            <v>PH-OG-200</v>
          </cell>
        </row>
        <row r="430">
          <cell r="A430" t="str">
            <v>PH2118</v>
          </cell>
          <cell r="B430" t="str">
            <v>HEAT EMERGENCY (NRCAN)</v>
          </cell>
          <cell r="C430" t="str">
            <v>PH-OG-200</v>
          </cell>
        </row>
        <row r="431">
          <cell r="A431" t="str">
            <v>PH-OG-400</v>
          </cell>
          <cell r="B431" t="str">
            <v>COMMUNICABLE DISEASE</v>
          </cell>
          <cell r="C431" t="str">
            <v>PH-O-G02</v>
          </cell>
        </row>
        <row r="432">
          <cell r="A432" t="str">
            <v>PH4094</v>
          </cell>
          <cell r="B432" t="str">
            <v>CD-STD CLINICS-OHIP REVENUE</v>
          </cell>
          <cell r="C432" t="str">
            <v>PH-OG-400</v>
          </cell>
        </row>
        <row r="433">
          <cell r="A433" t="str">
            <v>PH4103</v>
          </cell>
          <cell r="B433" t="str">
            <v>CDCIS - IPHIS PILOT</v>
          </cell>
          <cell r="C433" t="str">
            <v>PH-OG-400</v>
          </cell>
        </row>
        <row r="434">
          <cell r="A434" t="str">
            <v>PH4117</v>
          </cell>
          <cell r="B434" t="str">
            <v>SARS ADMINISTRATION (M.E.D.T.)</v>
          </cell>
          <cell r="C434" t="str">
            <v>PH-OG-400</v>
          </cell>
        </row>
        <row r="435">
          <cell r="A435" t="str">
            <v>PH4120</v>
          </cell>
          <cell r="B435" t="str">
            <v>HEPATITIS C CONFERENCE</v>
          </cell>
          <cell r="C435" t="str">
            <v>PH-OG-400</v>
          </cell>
        </row>
        <row r="436">
          <cell r="A436" t="str">
            <v>PH4122</v>
          </cell>
          <cell r="B436" t="str">
            <v>I-TRACK STUDY</v>
          </cell>
          <cell r="C436" t="str">
            <v>PH-OG-400</v>
          </cell>
        </row>
        <row r="437">
          <cell r="A437" t="str">
            <v>PH4123</v>
          </cell>
          <cell r="B437" t="str">
            <v>ONT. HARM REDUCTION SUPPLY DISTRIB. PRO</v>
          </cell>
          <cell r="C437" t="str">
            <v>PH-OG-400</v>
          </cell>
        </row>
        <row r="438">
          <cell r="A438" t="str">
            <v>PH4125</v>
          </cell>
          <cell r="B438" t="str">
            <v>PH SURVEILLANCE AND MANAGEMENT SYSTEM</v>
          </cell>
          <cell r="C438" t="str">
            <v>PH-OG-400</v>
          </cell>
        </row>
        <row r="439">
          <cell r="A439" t="str">
            <v>PH4132</v>
          </cell>
          <cell r="B439" t="str">
            <v>ENHANCED HEPATITIS STRAIN SURVEILLANCE</v>
          </cell>
          <cell r="C439" t="str">
            <v>PH-OG-400</v>
          </cell>
        </row>
        <row r="440">
          <cell r="A440" t="str">
            <v>PH4142</v>
          </cell>
          <cell r="B440" t="str">
            <v>INSPOT EVALUATION AND PROMOTION</v>
          </cell>
          <cell r="C440" t="str">
            <v>PH-OG-400</v>
          </cell>
        </row>
        <row r="441">
          <cell r="A441" t="str">
            <v>PH4144</v>
          </cell>
          <cell r="B441" t="str">
            <v>RESIDENT TRAINING</v>
          </cell>
          <cell r="C441" t="str">
            <v>PH-OG-400</v>
          </cell>
        </row>
        <row r="442">
          <cell r="A442" t="str">
            <v>PH-OG-300</v>
          </cell>
          <cell r="B442" t="str">
            <v>HEALTHY FAMILIES</v>
          </cell>
          <cell r="C442" t="str">
            <v>PH-O-G02</v>
          </cell>
        </row>
        <row r="443">
          <cell r="A443" t="str">
            <v>PH-OG-301</v>
          </cell>
          <cell r="B443" t="str">
            <v>HEALTHY FAMILIES - DIRECTOR</v>
          </cell>
          <cell r="C443" t="str">
            <v>PH-OG-300</v>
          </cell>
        </row>
        <row r="444">
          <cell r="A444" t="str">
            <v>PH3645</v>
          </cell>
          <cell r="B444" t="str">
            <v>RESEARCH PROJECTS</v>
          </cell>
          <cell r="C444" t="str">
            <v>PH-OG-301</v>
          </cell>
        </row>
        <row r="445">
          <cell r="A445" t="str">
            <v>PH3725</v>
          </cell>
          <cell r="B445" t="str">
            <v>BEST PRACTICE CQI</v>
          </cell>
          <cell r="C445" t="str">
            <v>PH-OG-301</v>
          </cell>
        </row>
        <row r="446">
          <cell r="A446" t="str">
            <v>PH-OG-302</v>
          </cell>
          <cell r="B446" t="str">
            <v>MATERNAL INFANT HEALTH</v>
          </cell>
          <cell r="C446" t="str">
            <v>PH-OG-300</v>
          </cell>
        </row>
        <row r="447">
          <cell r="A447" t="str">
            <v>PH3729</v>
          </cell>
          <cell r="B447" t="str">
            <v>HF HL SYSTEMS INT</v>
          </cell>
          <cell r="C447" t="str">
            <v>PH-OG-302</v>
          </cell>
        </row>
        <row r="448">
          <cell r="A448" t="str">
            <v>PH-OG-303</v>
          </cell>
          <cell r="B448" t="str">
            <v>EARLY YEARS STREAM</v>
          </cell>
          <cell r="C448" t="str">
            <v>PH-OG-300</v>
          </cell>
        </row>
        <row r="449">
          <cell r="A449" t="str">
            <v>PH3707</v>
          </cell>
          <cell r="B449" t="str">
            <v>INVESTING IN FAMILIES</v>
          </cell>
          <cell r="C449" t="str">
            <v>PH-OG-303</v>
          </cell>
        </row>
        <row r="450">
          <cell r="A450" t="str">
            <v>PH-OG-304</v>
          </cell>
          <cell r="B450" t="str">
            <v>HBHC STREAM</v>
          </cell>
          <cell r="C450" t="str">
            <v>PH-OG-300</v>
          </cell>
        </row>
        <row r="451">
          <cell r="A451" t="str">
            <v>PH-OG-500</v>
          </cell>
          <cell r="B451" t="str">
            <v>HEALTHY ENVIRONMENTS</v>
          </cell>
          <cell r="C451" t="str">
            <v>PH-O-G02</v>
          </cell>
        </row>
        <row r="452">
          <cell r="A452" t="str">
            <v>PH-OG-501</v>
          </cell>
          <cell r="B452" t="str">
            <v>HEALTHY ENVIRONMENTS - EXCL ANIMAL SVCS</v>
          </cell>
          <cell r="C452" t="str">
            <v>PH-OG-500</v>
          </cell>
        </row>
        <row r="453">
          <cell r="A453" t="str">
            <v>PH5103</v>
          </cell>
          <cell r="B453" t="str">
            <v>HE-FOOD HANDLER TRAINING</v>
          </cell>
          <cell r="C453" t="str">
            <v>PH-OG-501</v>
          </cell>
        </row>
        <row r="454">
          <cell r="A454" t="str">
            <v>PH5116</v>
          </cell>
          <cell r="B454" t="str">
            <v>CDN INST PH INSP EDUC CONFERENCE</v>
          </cell>
          <cell r="C454" t="str">
            <v>PH-OG-501</v>
          </cell>
        </row>
        <row r="455">
          <cell r="A455" t="str">
            <v>PH5125</v>
          </cell>
          <cell r="B455" t="str">
            <v>HEALTHY ENVIRONMENTS REPORTING</v>
          </cell>
          <cell r="C455" t="str">
            <v>PH-OG-501</v>
          </cell>
        </row>
        <row r="456">
          <cell r="A456" t="str">
            <v>PH5126</v>
          </cell>
          <cell r="B456" t="str">
            <v>HEALTHY ENVIRONMENTS INSPECTION SYSTEM</v>
          </cell>
          <cell r="C456" t="str">
            <v>PH-OG-501</v>
          </cell>
        </row>
        <row r="457">
          <cell r="A457" t="str">
            <v>PH5127</v>
          </cell>
          <cell r="B457" t="str">
            <v>HEALTH E-SERVICES</v>
          </cell>
          <cell r="C457" t="str">
            <v>PH-OG-501</v>
          </cell>
        </row>
        <row r="458">
          <cell r="A458" t="str">
            <v>PH5128</v>
          </cell>
          <cell r="B458" t="str">
            <v>STREET FOOD PILOT</v>
          </cell>
          <cell r="C458" t="str">
            <v>PH-OG-501</v>
          </cell>
        </row>
        <row r="459">
          <cell r="A459" t="str">
            <v>PH5130</v>
          </cell>
          <cell r="B459" t="str">
            <v>G20 JUNE 2010</v>
          </cell>
          <cell r="C459" t="str">
            <v>PH-OG-501</v>
          </cell>
        </row>
        <row r="460">
          <cell r="A460" t="str">
            <v>PH-OG-502</v>
          </cell>
          <cell r="B460" t="str">
            <v>ANIMAL SERVICES</v>
          </cell>
          <cell r="C460" t="str">
            <v>PH-OG-500</v>
          </cell>
        </row>
        <row r="461">
          <cell r="A461" t="str">
            <v>PH-OG-600</v>
          </cell>
          <cell r="B461" t="str">
            <v>HEALTHY LIVING</v>
          </cell>
          <cell r="C461" t="str">
            <v>PH-O-G02</v>
          </cell>
        </row>
        <row r="462">
          <cell r="A462" t="str">
            <v>PH-OG-601</v>
          </cell>
          <cell r="B462" t="str">
            <v>HEALTHY LIVING - CHRON DIS &amp; INJ PREV</v>
          </cell>
          <cell r="C462" t="str">
            <v>PH-OG-600</v>
          </cell>
        </row>
        <row r="463">
          <cell r="A463" t="str">
            <v>PH3636</v>
          </cell>
          <cell r="B463" t="str">
            <v>GET YOUR MOVE ON INFRASTRUCTURE</v>
          </cell>
          <cell r="C463" t="str">
            <v>PH-OG-601</v>
          </cell>
        </row>
        <row r="464">
          <cell r="A464" t="str">
            <v>PH3706</v>
          </cell>
          <cell r="B464" t="str">
            <v>BUILDING PHYSICALLY ACTIVE COMMUNITIES</v>
          </cell>
          <cell r="C464" t="str">
            <v>PH-OG-601</v>
          </cell>
        </row>
        <row r="465">
          <cell r="A465" t="str">
            <v>PH3744</v>
          </cell>
          <cell r="B465" t="str">
            <v>RNAO CESSATION BPG</v>
          </cell>
          <cell r="C465" t="str">
            <v>PH-OG-601</v>
          </cell>
        </row>
        <row r="466">
          <cell r="A466" t="str">
            <v>PH-OG-602</v>
          </cell>
          <cell r="B466" t="str">
            <v>HEALTHY LIVING - HEALTHY COMMUNITIES</v>
          </cell>
          <cell r="C466" t="str">
            <v>PH-OG-600</v>
          </cell>
        </row>
        <row r="467">
          <cell r="A467" t="str">
            <v>PH3578</v>
          </cell>
          <cell r="B467" t="str">
            <v>ONE ON ONE MENTORING - ENHANCEMENT</v>
          </cell>
          <cell r="C467" t="str">
            <v>PH-OG-602</v>
          </cell>
        </row>
        <row r="468">
          <cell r="A468" t="str">
            <v>PH3579</v>
          </cell>
          <cell r="B468" t="str">
            <v>YOUTH PROJ. - REUNIFICATION &amp; ADAPTATION</v>
          </cell>
          <cell r="C468" t="str">
            <v>PH-OG-602</v>
          </cell>
        </row>
        <row r="469">
          <cell r="A469" t="str">
            <v>PH3580</v>
          </cell>
          <cell r="B469" t="str">
            <v>HOMELESS YOUTH WITH DISORDERS</v>
          </cell>
          <cell r="C469" t="str">
            <v>PH-OG-602</v>
          </cell>
        </row>
        <row r="470">
          <cell r="A470" t="str">
            <v>PH3610</v>
          </cell>
          <cell r="B470" t="str">
            <v>OW - HOMELESS PARENTS</v>
          </cell>
          <cell r="C470" t="str">
            <v>PH-OG-602</v>
          </cell>
        </row>
        <row r="471">
          <cell r="A471" t="str">
            <v>PH3612</v>
          </cell>
          <cell r="B471" t="str">
            <v>OW - SAFER PARTYING</v>
          </cell>
          <cell r="C471" t="str">
            <v>PH-OG-602</v>
          </cell>
        </row>
        <row r="472">
          <cell r="A472" t="str">
            <v>PH3613</v>
          </cell>
          <cell r="B472" t="str">
            <v>OW - YOUTH HEALTH PROJECT</v>
          </cell>
          <cell r="C472" t="str">
            <v>PH-OG-602</v>
          </cell>
        </row>
        <row r="473">
          <cell r="A473" t="str">
            <v>PH3635</v>
          </cell>
          <cell r="B473" t="str">
            <v>DRUG STRATEGY CONSULTATION &amp; SITE RESEAR</v>
          </cell>
          <cell r="C473" t="str">
            <v>PH-OG-602</v>
          </cell>
        </row>
        <row r="474">
          <cell r="A474" t="str">
            <v>PH3708</v>
          </cell>
          <cell r="B474" t="str">
            <v>CHLAMYDIA INFO CDN MEDICAL ASSOC</v>
          </cell>
          <cell r="C474" t="str">
            <v>PH-OG-602</v>
          </cell>
        </row>
        <row r="475">
          <cell r="A475" t="str">
            <v>PH3716</v>
          </cell>
          <cell r="B475" t="str">
            <v>ONTARIO HEALTHY SCHOOLS CONFERENCE 2008</v>
          </cell>
          <cell r="C475" t="str">
            <v>PH-OG-602</v>
          </cell>
        </row>
        <row r="476">
          <cell r="A476" t="str">
            <v>PH3730</v>
          </cell>
          <cell r="B476" t="str">
            <v>RAP - TPH</v>
          </cell>
          <cell r="C476" t="str">
            <v>PH-OG-602</v>
          </cell>
        </row>
        <row r="477">
          <cell r="A477" t="str">
            <v>PH-OG-700</v>
          </cell>
          <cell r="B477" t="str">
            <v>DENTAL/ORAL HEALTH</v>
          </cell>
          <cell r="C477" t="str">
            <v>PH-O-G02</v>
          </cell>
        </row>
        <row r="478">
          <cell r="A478" t="str">
            <v>PH3017</v>
          </cell>
          <cell r="B478" t="str">
            <v>BLOCKEDEAST-ONTARIO WORKS</v>
          </cell>
          <cell r="C478" t="str">
            <v>PH-OG-700</v>
          </cell>
        </row>
        <row r="479">
          <cell r="A479" t="str">
            <v>PH3037</v>
          </cell>
          <cell r="B479" t="str">
            <v>BLOCKEDFH/HL -NORTH -ONTARIO WORKS</v>
          </cell>
          <cell r="C479" t="str">
            <v>PH-OG-700</v>
          </cell>
        </row>
        <row r="480">
          <cell r="A480" t="str">
            <v>PH3057</v>
          </cell>
          <cell r="B480" t="str">
            <v>FH/HL - ONTARIO WORKS DENTAL PROG-CW</v>
          </cell>
          <cell r="C480" t="str">
            <v>PH-OG-700</v>
          </cell>
        </row>
        <row r="481">
          <cell r="A481" t="str">
            <v>PH3061</v>
          </cell>
          <cell r="B481" t="str">
            <v>ONTARIO WORKS ADMINISTRATION</v>
          </cell>
          <cell r="C481" t="str">
            <v>PH-OG-700</v>
          </cell>
        </row>
        <row r="482">
          <cell r="A482" t="str">
            <v>PH3611</v>
          </cell>
          <cell r="B482" t="str">
            <v>OW - MOBILE DENTAL CLINIC</v>
          </cell>
          <cell r="C482" t="str">
            <v>PH-OG-700</v>
          </cell>
        </row>
        <row r="483">
          <cell r="A483" t="str">
            <v>PH3710</v>
          </cell>
          <cell r="B483" t="str">
            <v>DENTAL STRATEGY AND IMPLEMENATION</v>
          </cell>
          <cell r="C483" t="str">
            <v>PH-OG-700</v>
          </cell>
        </row>
        <row r="484">
          <cell r="A484" t="str">
            <v>PH-OG-800</v>
          </cell>
          <cell r="B484" t="str">
            <v>FINANCE &amp; ADMINISTRATION</v>
          </cell>
          <cell r="C484" t="str">
            <v>PH-O-G02</v>
          </cell>
        </row>
        <row r="485">
          <cell r="A485" t="str">
            <v>PH1070</v>
          </cell>
          <cell r="B485" t="str">
            <v>CO-ORDINATED ACCESS</v>
          </cell>
          <cell r="C485" t="str">
            <v>PH-OG-800</v>
          </cell>
        </row>
        <row r="486">
          <cell r="A486" t="str">
            <v>PH1075</v>
          </cell>
          <cell r="B486" t="str">
            <v>PHIPA SYSTEM COMPLIANCE</v>
          </cell>
          <cell r="C486" t="str">
            <v>PH-OG-800</v>
          </cell>
        </row>
        <row r="487">
          <cell r="A487" t="str">
            <v>PH1085</v>
          </cell>
          <cell r="B487" t="str">
            <v>EXTERNAL SECONDMENTS</v>
          </cell>
          <cell r="C487" t="str">
            <v>PH-OG-800</v>
          </cell>
        </row>
        <row r="488">
          <cell r="A488" t="str">
            <v>PH1093</v>
          </cell>
          <cell r="B488" t="str">
            <v>WEB RE-BRAND</v>
          </cell>
          <cell r="C488" t="str">
            <v>PH-OG-800</v>
          </cell>
        </row>
        <row r="489">
          <cell r="A489" t="str">
            <v>PH-OG-900</v>
          </cell>
          <cell r="B489" t="str">
            <v>PERFORMANCE &amp; STANDARDS</v>
          </cell>
          <cell r="C489" t="str">
            <v>PH-O-G02</v>
          </cell>
        </row>
        <row r="490">
          <cell r="A490" t="str">
            <v>PH2102</v>
          </cell>
          <cell r="B490" t="str">
            <v>NURSING LEADERSHIP</v>
          </cell>
          <cell r="C490" t="str">
            <v>PH-OG-900</v>
          </cell>
        </row>
        <row r="491">
          <cell r="A491" t="str">
            <v>PH2111</v>
          </cell>
          <cell r="B491" t="str">
            <v>BUILDING CAPACITY UNREGULATED HTLH WORK</v>
          </cell>
          <cell r="C491" t="str">
            <v>PH-OG-900</v>
          </cell>
        </row>
        <row r="492">
          <cell r="A492" t="str">
            <v>PH2112</v>
          </cell>
          <cell r="B492" t="str">
            <v>NEW COMER HEALTH STATUS</v>
          </cell>
          <cell r="C492" t="str">
            <v>PH-OG-900</v>
          </cell>
        </row>
        <row r="493">
          <cell r="A493" t="str">
            <v>PH2116</v>
          </cell>
          <cell r="B493" t="str">
            <v>NIPISSING UNDERGRADUATE PROGRAM</v>
          </cell>
          <cell r="C493" t="str">
            <v>PH-OG-900</v>
          </cell>
        </row>
        <row r="494">
          <cell r="A494" t="str">
            <v>PH2119</v>
          </cell>
          <cell r="B494" t="str">
            <v>DATAMART DATA WAREHOUS PHASE 1</v>
          </cell>
          <cell r="C494" t="str">
            <v>PH-OG-900</v>
          </cell>
        </row>
        <row r="495">
          <cell r="A495" t="str">
            <v>PH-I-G02</v>
          </cell>
          <cell r="B495" t="str">
            <v>INACTIVE</v>
          </cell>
          <cell r="C495" t="str">
            <v>PH-G02</v>
          </cell>
        </row>
        <row r="496">
          <cell r="A496" t="str">
            <v>PH3012</v>
          </cell>
          <cell r="B496" t="str">
            <v>EAST-FAMILY HEALTH</v>
          </cell>
          <cell r="C496" t="str">
            <v>PH-I-G02</v>
          </cell>
        </row>
        <row r="497">
          <cell r="A497" t="str">
            <v>PH3032</v>
          </cell>
          <cell r="B497" t="str">
            <v>NORTH-FAMILY HEALTH</v>
          </cell>
          <cell r="C497" t="str">
            <v>PH-I-G02</v>
          </cell>
        </row>
        <row r="498">
          <cell r="A498" t="str">
            <v>PH3052</v>
          </cell>
          <cell r="B498" t="str">
            <v>CENTRAL-FAMILY HEALTH</v>
          </cell>
          <cell r="C498" t="str">
            <v>PH-I-G02</v>
          </cell>
        </row>
        <row r="499">
          <cell r="A499" t="str">
            <v>PH3058</v>
          </cell>
          <cell r="B499" t="str">
            <v>CONTRACTING IN</v>
          </cell>
          <cell r="C499" t="str">
            <v>PH-I-G02</v>
          </cell>
        </row>
        <row r="500">
          <cell r="A500" t="str">
            <v>PH3059</v>
          </cell>
          <cell r="B500" t="str">
            <v>BLOCKEDMENTAL HEALTH URBAN ISSUES</v>
          </cell>
          <cell r="C500" t="str">
            <v>PH-I-G02</v>
          </cell>
        </row>
        <row r="501">
          <cell r="A501" t="str">
            <v>PH3067</v>
          </cell>
          <cell r="B501" t="str">
            <v>BLOCKEDHBHC-POSTPARTUM</v>
          </cell>
          <cell r="C501" t="str">
            <v>PH-I-G02</v>
          </cell>
        </row>
        <row r="502">
          <cell r="A502" t="str">
            <v>PH3068</v>
          </cell>
          <cell r="B502" t="str">
            <v>BLOCKEDPOST PARTUM-EARLY PARENTING</v>
          </cell>
          <cell r="C502" t="str">
            <v>PH-I-G02</v>
          </cell>
        </row>
        <row r="503">
          <cell r="A503" t="str">
            <v>PH3070</v>
          </cell>
          <cell r="B503" t="str">
            <v>HF - RIH - HOLDING UNIT</v>
          </cell>
          <cell r="C503" t="str">
            <v>PH-I-G02</v>
          </cell>
        </row>
        <row r="504">
          <cell r="A504" t="str">
            <v>PH3072</v>
          </cell>
          <cell r="B504" t="str">
            <v>WEST-FAMILY HEALTH</v>
          </cell>
          <cell r="C504" t="str">
            <v>PH-I-G02</v>
          </cell>
        </row>
        <row r="505">
          <cell r="A505" t="str">
            <v>PH3079</v>
          </cell>
          <cell r="B505" t="str">
            <v>REPRO INFANT HLT CORPORATE CHARGES</v>
          </cell>
          <cell r="C505" t="str">
            <v>PH-I-G02</v>
          </cell>
        </row>
        <row r="506">
          <cell r="A506" t="str">
            <v>PH3080</v>
          </cell>
          <cell r="B506" t="str">
            <v>BLOCKEDHAVING A BABY DROP IN</v>
          </cell>
          <cell r="C506" t="str">
            <v>PH-I-G02</v>
          </cell>
        </row>
        <row r="507">
          <cell r="A507" t="str">
            <v>PH3086</v>
          </cell>
          <cell r="B507" t="str">
            <v>CYAC - PRENATAL NUTRITION</v>
          </cell>
          <cell r="C507" t="str">
            <v>PH-I-G02</v>
          </cell>
        </row>
        <row r="508">
          <cell r="A508" t="str">
            <v>PH3088</v>
          </cell>
          <cell r="B508" t="str">
            <v>FH / HL - WEST - HLTHY BABIES/HLTHY CHIL</v>
          </cell>
          <cell r="C508" t="str">
            <v>PH-I-G02</v>
          </cell>
        </row>
        <row r="509">
          <cell r="A509" t="str">
            <v>PH3090</v>
          </cell>
          <cell r="B509" t="str">
            <v>FH / HL - SOUTH - HLTHY BABIES/HLTHY CHI</v>
          </cell>
          <cell r="C509" t="str">
            <v>PH-I-G02</v>
          </cell>
        </row>
        <row r="510">
          <cell r="A510" t="str">
            <v>PH3091</v>
          </cell>
          <cell r="B510" t="str">
            <v>FH / HL - EAST - HLTHY BABIES/HLTHY CHIL</v>
          </cell>
          <cell r="C510" t="str">
            <v>PH-I-G02</v>
          </cell>
        </row>
        <row r="511">
          <cell r="A511" t="str">
            <v>PH3100</v>
          </cell>
          <cell r="B511" t="str">
            <v>EARLY YRS COMMUNITY COORDINATOR</v>
          </cell>
          <cell r="C511" t="str">
            <v>PH-I-G02</v>
          </cell>
        </row>
        <row r="512">
          <cell r="A512" t="str">
            <v>PH3501</v>
          </cell>
          <cell r="B512" t="str">
            <v>CANADA PRENATAL NUTRITION PROGRAM</v>
          </cell>
          <cell r="C512" t="str">
            <v>PH-I-G02</v>
          </cell>
        </row>
        <row r="513">
          <cell r="A513" t="str">
            <v>PH3502</v>
          </cell>
          <cell r="B513" t="str">
            <v>FH/HL - FAMILY HEALTH - EAST NO. 3</v>
          </cell>
          <cell r="C513" t="str">
            <v>PH-I-G02</v>
          </cell>
        </row>
        <row r="514">
          <cell r="A514" t="str">
            <v>PH3503</v>
          </cell>
          <cell r="B514" t="str">
            <v>FH/HL - FAMILY HEALTH - EAST NO. 4</v>
          </cell>
          <cell r="C514" t="str">
            <v>PH-I-G02</v>
          </cell>
        </row>
        <row r="515">
          <cell r="A515" t="str">
            <v>PH3504</v>
          </cell>
          <cell r="B515" t="str">
            <v>FH/HL - FAMILY HEALTH - EAST NO. 5</v>
          </cell>
          <cell r="C515" t="str">
            <v>PH-I-G02</v>
          </cell>
        </row>
        <row r="516">
          <cell r="A516" t="str">
            <v>PH3528</v>
          </cell>
          <cell r="B516" t="str">
            <v>FH/HL: FAMILY HEALTH - NORTH NO. 4</v>
          </cell>
          <cell r="C516" t="str">
            <v>PH-I-G02</v>
          </cell>
        </row>
        <row r="517">
          <cell r="A517" t="str">
            <v>PH3534</v>
          </cell>
          <cell r="B517" t="str">
            <v>FH/HL:FAMILY HEALTH-PROGRAM SUPPORT NORT</v>
          </cell>
          <cell r="C517" t="str">
            <v>PH-I-G02</v>
          </cell>
        </row>
        <row r="518">
          <cell r="A518" t="str">
            <v>PH3536</v>
          </cell>
          <cell r="B518" t="str">
            <v>HBHC POSTPARTUM</v>
          </cell>
          <cell r="C518" t="str">
            <v>PH-I-G02</v>
          </cell>
        </row>
        <row r="519">
          <cell r="A519" t="str">
            <v>PH3537</v>
          </cell>
          <cell r="B519" t="str">
            <v>HBHC HIGH RISK PARENTING</v>
          </cell>
          <cell r="C519" t="str">
            <v>PH-I-G02</v>
          </cell>
        </row>
        <row r="520">
          <cell r="A520" t="str">
            <v>PH3542</v>
          </cell>
          <cell r="B520" t="str">
            <v>FH/HL - FAMILY HEALTH - WEST NO. 4</v>
          </cell>
          <cell r="C520" t="str">
            <v>PH-I-G02</v>
          </cell>
        </row>
        <row r="521">
          <cell r="A521" t="str">
            <v>PH3543</v>
          </cell>
          <cell r="B521" t="str">
            <v>FH/HL - FAMILY HEALTH - WEST NO. 5</v>
          </cell>
          <cell r="C521" t="str">
            <v>PH-I-G02</v>
          </cell>
        </row>
        <row r="522">
          <cell r="A522" t="str">
            <v>PH3544</v>
          </cell>
          <cell r="B522" t="str">
            <v>FH/HL-FAMILY HEALTH-PROGRAM SUPPORT WEST</v>
          </cell>
          <cell r="C522" t="str">
            <v>PH-I-G02</v>
          </cell>
        </row>
        <row r="523">
          <cell r="A523" t="str">
            <v>PH3551</v>
          </cell>
          <cell r="B523" t="str">
            <v>FH/HL - FAMILY HEALTH - SOUTH NO. 2</v>
          </cell>
          <cell r="C523" t="str">
            <v>PH-I-G02</v>
          </cell>
        </row>
        <row r="524">
          <cell r="A524" t="str">
            <v>PH3552</v>
          </cell>
          <cell r="B524" t="str">
            <v>FH/HL - FAMILY HEALTH - SOUTH NO. 3</v>
          </cell>
          <cell r="C524" t="str">
            <v>PH-I-G02</v>
          </cell>
        </row>
        <row r="525">
          <cell r="A525" t="str">
            <v>PH3556</v>
          </cell>
          <cell r="B525" t="str">
            <v>FH/HL - FAMILY HEALTH - SOUTH NO. 7</v>
          </cell>
          <cell r="C525" t="str">
            <v>PH-I-G02</v>
          </cell>
        </row>
        <row r="526">
          <cell r="A526" t="str">
            <v>PH3558</v>
          </cell>
          <cell r="B526" t="str">
            <v>FH/HL - FAMILY HEALTH - SOUTH NO. 9</v>
          </cell>
          <cell r="C526" t="str">
            <v>PH-I-G02</v>
          </cell>
        </row>
        <row r="527">
          <cell r="A527" t="str">
            <v>PH3559</v>
          </cell>
          <cell r="B527" t="str">
            <v>FH/HL-FAMILY HEALTH-PRGM SUPPORT SOUTH</v>
          </cell>
          <cell r="C527" t="str">
            <v>PH-I-G02</v>
          </cell>
        </row>
        <row r="528">
          <cell r="A528" t="str">
            <v>PH3567</v>
          </cell>
          <cell r="B528" t="str">
            <v>FH: HB/HC - PROGRAM SUPPORT</v>
          </cell>
          <cell r="C528" t="str">
            <v>PH-I-G02</v>
          </cell>
        </row>
        <row r="529">
          <cell r="A529" t="str">
            <v>PH3570</v>
          </cell>
          <cell r="B529" t="str">
            <v>INJURY &amp; FAMILY VIOLENCE PREVENTION</v>
          </cell>
          <cell r="C529" t="str">
            <v>PH-I-G02</v>
          </cell>
        </row>
        <row r="530">
          <cell r="A530" t="str">
            <v>PH3571</v>
          </cell>
          <cell r="B530" t="str">
            <v>HEALTHY PREGNANCY &amp; CHILD DEVELOPMENT</v>
          </cell>
          <cell r="C530" t="str">
            <v>PH-I-G02</v>
          </cell>
        </row>
        <row r="531">
          <cell r="A531" t="str">
            <v>PH3572</v>
          </cell>
          <cell r="B531" t="str">
            <v>PERINATAL &amp; CHILD HEALTH SURVEY STRATEG</v>
          </cell>
          <cell r="C531" t="str">
            <v>PH-I-G02</v>
          </cell>
        </row>
        <row r="532">
          <cell r="A532" t="str">
            <v>PH3573</v>
          </cell>
          <cell r="B532" t="str">
            <v>HOMELESS AT-RISK PRENATAL</v>
          </cell>
          <cell r="C532" t="str">
            <v>PH-I-G02</v>
          </cell>
        </row>
        <row r="533">
          <cell r="A533" t="str">
            <v>PH3575</v>
          </cell>
          <cell r="B533" t="str">
            <v>FH - PRENATAL CLASSES</v>
          </cell>
          <cell r="C533" t="str">
            <v>PH-I-G02</v>
          </cell>
        </row>
        <row r="534">
          <cell r="A534" t="str">
            <v>PH3576</v>
          </cell>
          <cell r="B534" t="str">
            <v>TOR COMMUNITY HEALTH INFO SYSTEM</v>
          </cell>
          <cell r="C534" t="str">
            <v>PH-I-G02</v>
          </cell>
        </row>
        <row r="535">
          <cell r="A535" t="str">
            <v>PH3577</v>
          </cell>
          <cell r="B535" t="str">
            <v>HBHC : FRENCH LANGUAGE</v>
          </cell>
          <cell r="C535" t="str">
            <v>PH-I-G02</v>
          </cell>
        </row>
        <row r="536">
          <cell r="A536" t="str">
            <v>PH3620</v>
          </cell>
          <cell r="B536" t="str">
            <v>HEALTHY FAMILIES CHILD HEALTH 8</v>
          </cell>
          <cell r="C536" t="str">
            <v>PH-I-G02</v>
          </cell>
        </row>
        <row r="537">
          <cell r="A537" t="str">
            <v>PH3622</v>
          </cell>
          <cell r="B537" t="str">
            <v>HEALTHY FAMILIES REPRO-INFANT HLTH 12</v>
          </cell>
          <cell r="C537" t="str">
            <v>PH-I-G02</v>
          </cell>
        </row>
        <row r="538">
          <cell r="A538" t="str">
            <v>PH3624</v>
          </cell>
          <cell r="B538" t="str">
            <v>HF HBHC REPRO-INFANT HEALTH 3</v>
          </cell>
          <cell r="C538" t="str">
            <v>PH-I-G02</v>
          </cell>
        </row>
        <row r="539">
          <cell r="A539" t="str">
            <v>PH3633</v>
          </cell>
          <cell r="B539" t="str">
            <v>NOBODY'S PERFECT PARENTING PROGRAM</v>
          </cell>
          <cell r="C539" t="str">
            <v>PH-I-G02</v>
          </cell>
        </row>
        <row r="540">
          <cell r="A540" t="str">
            <v>PH3634</v>
          </cell>
          <cell r="B540" t="str">
            <v>INCREDIBLE YEARS PARENTING PROGRAM</v>
          </cell>
          <cell r="C540" t="str">
            <v>PH-I-G02</v>
          </cell>
        </row>
        <row r="541">
          <cell r="A541" t="str">
            <v>PH3709</v>
          </cell>
          <cell r="B541" t="str">
            <v>HF/HL MANDATORY MANAGEMENT REPORTING</v>
          </cell>
          <cell r="C541" t="str">
            <v>PH-I-G02</v>
          </cell>
        </row>
        <row r="542">
          <cell r="A542" t="str">
            <v>PH3714</v>
          </cell>
          <cell r="B542" t="str">
            <v>NURSING GRADUATE GUARANTEE INITIATIVE</v>
          </cell>
          <cell r="C542" t="str">
            <v>PH-I-G02</v>
          </cell>
        </row>
        <row r="543">
          <cell r="A543" t="str">
            <v>PH3720</v>
          </cell>
          <cell r="B543" t="str">
            <v>NURSING GRADUATE GUARANTEE PHASE 2 08/09</v>
          </cell>
          <cell r="C543" t="str">
            <v>PH-I-G02</v>
          </cell>
        </row>
        <row r="544">
          <cell r="A544" t="str">
            <v>PH3721</v>
          </cell>
          <cell r="B544" t="str">
            <v>PEER NUTRITION-URBAN ABORIGINAL STRATEGY</v>
          </cell>
          <cell r="C544" t="str">
            <v>PH-I-G02</v>
          </cell>
        </row>
      </sheetData>
      <sheetData sheetId="11">
        <row r="15">
          <cell r="A15" t="str">
            <v>Cost Centre</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elines"/>
      <sheetName val="Definitions"/>
      <sheetName val="EMS Program Map"/>
      <sheetName val="Example # 1"/>
      <sheetName val="Example # 2"/>
      <sheetName val="Community Para."/>
      <sheetName val="Emerg. Medi. Disp. &amp; Prel Care "/>
      <sheetName val="Emerg Medical Care"/>
      <sheetName val="City Emerg &amp; Major Event &amp; Mass"/>
      <sheetName val="Measure Listing"/>
      <sheetName val="Key Figures"/>
      <sheetName val="Code"/>
    </sheetNames>
    <sheetDataSet>
      <sheetData sheetId="0"/>
      <sheetData sheetId="1"/>
      <sheetData sheetId="2"/>
      <sheetData sheetId="3"/>
      <sheetData sheetId="4"/>
      <sheetData sheetId="5"/>
      <sheetData sheetId="6"/>
      <sheetData sheetId="7"/>
      <sheetData sheetId="8"/>
      <sheetData sheetId="9"/>
      <sheetData sheetId="10"/>
      <sheetData sheetId="11">
        <row r="2">
          <cell r="B2" t="str">
            <v>Community Paramedicine</v>
          </cell>
        </row>
        <row r="3">
          <cell r="X3" t="str">
            <v>Monthly</v>
          </cell>
        </row>
        <row r="4">
          <cell r="X4" t="str">
            <v>Quarterly</v>
          </cell>
        </row>
        <row r="5">
          <cell r="X5" t="str">
            <v>Annually</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remental_impact"/>
      <sheetName val="operating_impact"/>
      <sheetName val="Reserve calc"/>
    </sheetNames>
    <sheetDataSet>
      <sheetData sheetId="0"/>
      <sheetData sheetId="1">
        <row r="7">
          <cell r="A7" t="str">
            <v>Project Name</v>
          </cell>
          <cell r="C7">
            <v>2007</v>
          </cell>
          <cell r="D7">
            <v>2008</v>
          </cell>
          <cell r="E7">
            <v>2009</v>
          </cell>
          <cell r="F7">
            <v>2010</v>
          </cell>
          <cell r="G7">
            <v>2011</v>
          </cell>
          <cell r="H7">
            <v>2012</v>
          </cell>
          <cell r="I7" t="str">
            <v>Operational</v>
          </cell>
          <cell r="J7" t="str">
            <v>Operational</v>
          </cell>
          <cell r="K7" t="str">
            <v>Operational</v>
          </cell>
        </row>
        <row r="8">
          <cell r="I8" t="str">
            <v>Impact</v>
          </cell>
          <cell r="J8" t="str">
            <v>Impact</v>
          </cell>
          <cell r="K8" t="str">
            <v>Impact</v>
          </cell>
        </row>
        <row r="9">
          <cell r="A9" t="str">
            <v>Facility Projects</v>
          </cell>
        </row>
        <row r="10">
          <cell r="A10" t="str">
            <v>23 Division (Kipling and Finch)</v>
          </cell>
          <cell r="C10">
            <v>100</v>
          </cell>
          <cell r="D10">
            <v>202</v>
          </cell>
          <cell r="E10">
            <v>202</v>
          </cell>
          <cell r="F10">
            <v>202</v>
          </cell>
          <cell r="G10">
            <v>202</v>
          </cell>
          <cell r="H10">
            <v>202</v>
          </cell>
          <cell r="I10">
            <v>1110</v>
          </cell>
          <cell r="J10">
            <v>1010</v>
          </cell>
          <cell r="K10">
            <v>2120</v>
          </cell>
        </row>
        <row r="11">
          <cell r="A11" t="str">
            <v>New training Facility (Replacement of C.O. Bick College)</v>
          </cell>
          <cell r="C11">
            <v>0</v>
          </cell>
          <cell r="D11">
            <v>0</v>
          </cell>
          <cell r="E11">
            <v>520</v>
          </cell>
          <cell r="F11">
            <v>1040</v>
          </cell>
          <cell r="G11">
            <v>1040</v>
          </cell>
          <cell r="H11">
            <v>1040</v>
          </cell>
          <cell r="I11">
            <v>3640</v>
          </cell>
          <cell r="J11">
            <v>5200</v>
          </cell>
          <cell r="K11">
            <v>8840</v>
          </cell>
        </row>
        <row r="12">
          <cell r="A12" t="str">
            <v xml:space="preserve">11 Division </v>
          </cell>
          <cell r="C12">
            <v>0</v>
          </cell>
          <cell r="D12">
            <v>0</v>
          </cell>
          <cell r="E12">
            <v>0</v>
          </cell>
          <cell r="F12">
            <v>0</v>
          </cell>
          <cell r="G12">
            <v>101</v>
          </cell>
          <cell r="H12">
            <v>202</v>
          </cell>
          <cell r="I12">
            <v>303</v>
          </cell>
          <cell r="J12">
            <v>1010</v>
          </cell>
          <cell r="K12">
            <v>1313</v>
          </cell>
        </row>
        <row r="13">
          <cell r="A13" t="str">
            <v xml:space="preserve">14 Division </v>
          </cell>
          <cell r="C13">
            <v>0</v>
          </cell>
          <cell r="D13">
            <v>0</v>
          </cell>
          <cell r="E13">
            <v>0</v>
          </cell>
          <cell r="F13">
            <v>0</v>
          </cell>
          <cell r="G13">
            <v>0</v>
          </cell>
          <cell r="H13">
            <v>104</v>
          </cell>
          <cell r="I13">
            <v>104</v>
          </cell>
          <cell r="J13">
            <v>1040</v>
          </cell>
          <cell r="K13">
            <v>1144</v>
          </cell>
        </row>
        <row r="14">
          <cell r="A14" t="str">
            <v>54 Division</v>
          </cell>
          <cell r="C14">
            <v>0</v>
          </cell>
          <cell r="D14">
            <v>0</v>
          </cell>
          <cell r="E14">
            <v>0</v>
          </cell>
          <cell r="F14">
            <v>0</v>
          </cell>
          <cell r="G14">
            <v>0</v>
          </cell>
          <cell r="H14">
            <v>0</v>
          </cell>
          <cell r="I14">
            <v>0</v>
          </cell>
          <cell r="J14">
            <v>144</v>
          </cell>
          <cell r="K14">
            <v>144</v>
          </cell>
        </row>
        <row r="15">
          <cell r="A15" t="str">
            <v>Property &amp; Evidence Mangement Storage</v>
          </cell>
          <cell r="C15">
            <v>0</v>
          </cell>
          <cell r="D15">
            <v>0</v>
          </cell>
          <cell r="E15">
            <v>0</v>
          </cell>
          <cell r="F15">
            <v>0</v>
          </cell>
          <cell r="G15">
            <v>0</v>
          </cell>
          <cell r="H15">
            <v>0</v>
          </cell>
          <cell r="I15">
            <v>0</v>
          </cell>
          <cell r="J15">
            <v>288</v>
          </cell>
          <cell r="K15">
            <v>288</v>
          </cell>
        </row>
        <row r="16">
          <cell r="A16" t="str">
            <v>Information Technology Projects</v>
          </cell>
        </row>
        <row r="17">
          <cell r="A17" t="str">
            <v>Livescan Fingerprinting System (net of AFIS 2000)</v>
          </cell>
          <cell r="C17">
            <v>157</v>
          </cell>
          <cell r="D17">
            <v>157</v>
          </cell>
          <cell r="E17">
            <v>158</v>
          </cell>
          <cell r="F17">
            <v>158</v>
          </cell>
          <cell r="G17">
            <v>158</v>
          </cell>
          <cell r="H17">
            <v>158</v>
          </cell>
          <cell r="I17">
            <v>789</v>
          </cell>
          <cell r="J17">
            <v>790</v>
          </cell>
          <cell r="K17">
            <v>1579</v>
          </cell>
        </row>
        <row r="18">
          <cell r="A18" t="str">
            <v xml:space="preserve">Voice Logging Recording System </v>
          </cell>
          <cell r="C18">
            <v>85</v>
          </cell>
          <cell r="D18">
            <v>125</v>
          </cell>
          <cell r="E18">
            <v>125</v>
          </cell>
          <cell r="F18">
            <v>125</v>
          </cell>
          <cell r="G18">
            <v>125</v>
          </cell>
          <cell r="H18">
            <v>125</v>
          </cell>
          <cell r="I18">
            <v>710</v>
          </cell>
          <cell r="J18">
            <v>625</v>
          </cell>
          <cell r="K18">
            <v>1335</v>
          </cell>
        </row>
        <row r="19">
          <cell r="A19" t="str">
            <v xml:space="preserve">Automated Vehicle Location System Expansion </v>
          </cell>
          <cell r="C19">
            <v>0</v>
          </cell>
          <cell r="D19">
            <v>0</v>
          </cell>
          <cell r="E19">
            <v>30</v>
          </cell>
          <cell r="F19">
            <v>30</v>
          </cell>
          <cell r="G19">
            <v>30</v>
          </cell>
          <cell r="H19">
            <v>30</v>
          </cell>
          <cell r="I19">
            <v>120</v>
          </cell>
          <cell r="J19">
            <v>150</v>
          </cell>
          <cell r="K19">
            <v>270</v>
          </cell>
        </row>
        <row r="20">
          <cell r="A20" t="str">
            <v>TRMS additional functionality</v>
          </cell>
          <cell r="C20">
            <v>0</v>
          </cell>
          <cell r="D20">
            <v>50</v>
          </cell>
          <cell r="E20">
            <v>50</v>
          </cell>
          <cell r="F20">
            <v>50</v>
          </cell>
          <cell r="G20">
            <v>50</v>
          </cell>
          <cell r="H20">
            <v>50</v>
          </cell>
          <cell r="I20">
            <v>250</v>
          </cell>
          <cell r="J20">
            <v>250</v>
          </cell>
          <cell r="K20">
            <v>500</v>
          </cell>
        </row>
        <row r="21">
          <cell r="A21" t="str">
            <v>Jet forms Replacement</v>
          </cell>
          <cell r="C21">
            <v>0</v>
          </cell>
          <cell r="D21">
            <v>20</v>
          </cell>
          <cell r="E21">
            <v>40</v>
          </cell>
          <cell r="F21">
            <v>40</v>
          </cell>
          <cell r="G21">
            <v>40</v>
          </cell>
          <cell r="H21">
            <v>40</v>
          </cell>
          <cell r="I21">
            <v>180</v>
          </cell>
          <cell r="J21">
            <v>200</v>
          </cell>
          <cell r="K21">
            <v>380</v>
          </cell>
        </row>
        <row r="22">
          <cell r="A22" t="str">
            <v>In car Camera</v>
          </cell>
          <cell r="C22">
            <v>0</v>
          </cell>
          <cell r="D22">
            <v>0</v>
          </cell>
          <cell r="E22">
            <v>0</v>
          </cell>
          <cell r="F22">
            <v>0</v>
          </cell>
          <cell r="G22">
            <v>200</v>
          </cell>
          <cell r="H22">
            <v>200</v>
          </cell>
          <cell r="I22">
            <v>400</v>
          </cell>
          <cell r="J22">
            <v>1000</v>
          </cell>
          <cell r="K22">
            <v>1400</v>
          </cell>
        </row>
        <row r="23">
          <cell r="A23" t="str">
            <v>Digital Video Asset Management II</v>
          </cell>
          <cell r="C23">
            <v>0</v>
          </cell>
          <cell r="D23">
            <v>0</v>
          </cell>
          <cell r="E23">
            <v>0</v>
          </cell>
          <cell r="F23">
            <v>200</v>
          </cell>
          <cell r="G23">
            <v>200</v>
          </cell>
          <cell r="H23">
            <v>200</v>
          </cell>
          <cell r="I23">
            <v>600</v>
          </cell>
          <cell r="J23">
            <v>1000</v>
          </cell>
          <cell r="K23">
            <v>1600</v>
          </cell>
        </row>
        <row r="24">
          <cell r="A24" t="str">
            <v>Geocoding Engine</v>
          </cell>
          <cell r="C24">
            <v>0</v>
          </cell>
          <cell r="D24">
            <v>25</v>
          </cell>
          <cell r="E24">
            <v>52</v>
          </cell>
          <cell r="F24">
            <v>52</v>
          </cell>
          <cell r="G24">
            <v>52</v>
          </cell>
          <cell r="H24">
            <v>52</v>
          </cell>
          <cell r="I24">
            <v>233</v>
          </cell>
          <cell r="J24">
            <v>260</v>
          </cell>
          <cell r="K24">
            <v>493</v>
          </cell>
        </row>
        <row r="25">
          <cell r="A25" t="str">
            <v>PCANS</v>
          </cell>
          <cell r="D25">
            <v>0</v>
          </cell>
          <cell r="E25">
            <v>30</v>
          </cell>
          <cell r="F25">
            <v>30</v>
          </cell>
          <cell r="G25">
            <v>30</v>
          </cell>
          <cell r="H25">
            <v>30</v>
          </cell>
          <cell r="I25">
            <v>120</v>
          </cell>
          <cell r="J25">
            <v>150</v>
          </cell>
          <cell r="K25">
            <v>270</v>
          </cell>
        </row>
        <row r="26">
          <cell r="A26" t="str">
            <v>CASC System</v>
          </cell>
          <cell r="C26">
            <v>0</v>
          </cell>
          <cell r="D26">
            <v>0</v>
          </cell>
          <cell r="E26">
            <v>30</v>
          </cell>
          <cell r="F26">
            <v>31.5</v>
          </cell>
          <cell r="G26">
            <v>33.1</v>
          </cell>
          <cell r="H26">
            <v>34.700000000000003</v>
          </cell>
          <cell r="I26">
            <v>129.30000000000001</v>
          </cell>
          <cell r="J26">
            <v>173.5</v>
          </cell>
          <cell r="K26">
            <v>302.8</v>
          </cell>
        </row>
        <row r="27">
          <cell r="A27" t="str">
            <v>Data Warehouse Establishment</v>
          </cell>
          <cell r="C27">
            <v>0</v>
          </cell>
          <cell r="D27">
            <v>0</v>
          </cell>
          <cell r="E27">
            <v>0</v>
          </cell>
          <cell r="F27">
            <v>0</v>
          </cell>
          <cell r="G27">
            <v>0</v>
          </cell>
          <cell r="H27">
            <v>0</v>
          </cell>
          <cell r="I27">
            <v>0</v>
          </cell>
          <cell r="J27">
            <v>1550</v>
          </cell>
          <cell r="K27">
            <v>1550</v>
          </cell>
        </row>
        <row r="28">
          <cell r="A28" t="str">
            <v>Electronic Document Management</v>
          </cell>
          <cell r="C28">
            <v>0</v>
          </cell>
          <cell r="D28">
            <v>0</v>
          </cell>
          <cell r="E28">
            <v>0</v>
          </cell>
          <cell r="F28">
            <v>0</v>
          </cell>
          <cell r="G28">
            <v>0</v>
          </cell>
          <cell r="H28">
            <v>0</v>
          </cell>
          <cell r="I28">
            <v>0</v>
          </cell>
          <cell r="J28">
            <v>-262.5</v>
          </cell>
          <cell r="K28">
            <v>-262.5</v>
          </cell>
        </row>
        <row r="29">
          <cell r="A29" t="str">
            <v>Replacements /  Maintenance / Equipment</v>
          </cell>
        </row>
        <row r="30">
          <cell r="A30" t="str">
            <v>Police Radio communication System Replacement</v>
          </cell>
          <cell r="C30">
            <v>0</v>
          </cell>
          <cell r="D30">
            <v>267</v>
          </cell>
          <cell r="E30">
            <v>400</v>
          </cell>
          <cell r="F30">
            <v>400</v>
          </cell>
          <cell r="G30">
            <v>400</v>
          </cell>
          <cell r="H30">
            <v>400</v>
          </cell>
          <cell r="I30">
            <v>1867</v>
          </cell>
          <cell r="J30">
            <v>2000</v>
          </cell>
          <cell r="K30">
            <v>3867</v>
          </cell>
        </row>
        <row r="31">
          <cell r="A31" t="str">
            <v>Fuel Management System</v>
          </cell>
          <cell r="C31">
            <v>0</v>
          </cell>
          <cell r="D31">
            <v>0</v>
          </cell>
          <cell r="E31">
            <v>0</v>
          </cell>
          <cell r="F31">
            <v>0</v>
          </cell>
          <cell r="G31">
            <v>0</v>
          </cell>
          <cell r="H31">
            <v>0</v>
          </cell>
          <cell r="I31">
            <v>0</v>
          </cell>
          <cell r="J31">
            <v>25</v>
          </cell>
          <cell r="K31">
            <v>25</v>
          </cell>
        </row>
        <row r="32">
          <cell r="A32" t="str">
            <v>Other than Debt</v>
          </cell>
        </row>
        <row r="33">
          <cell r="A33" t="str">
            <v>IT Business Resumption</v>
          </cell>
          <cell r="C33">
            <v>345</v>
          </cell>
          <cell r="D33">
            <v>695.1</v>
          </cell>
          <cell r="E33">
            <v>1048.4000000000001</v>
          </cell>
          <cell r="F33">
            <v>1404.1</v>
          </cell>
          <cell r="G33">
            <v>1761</v>
          </cell>
          <cell r="H33">
            <v>1761</v>
          </cell>
          <cell r="I33">
            <v>6669.6</v>
          </cell>
          <cell r="J33">
            <v>8805</v>
          </cell>
          <cell r="K33">
            <v>15474.6</v>
          </cell>
        </row>
        <row r="34">
          <cell r="A34" t="str">
            <v>Mobile Workstations</v>
          </cell>
          <cell r="C34">
            <v>0</v>
          </cell>
          <cell r="D34">
            <v>1993</v>
          </cell>
          <cell r="E34">
            <v>1993</v>
          </cell>
          <cell r="F34">
            <v>1993</v>
          </cell>
          <cell r="G34">
            <v>1993</v>
          </cell>
          <cell r="H34">
            <v>1993</v>
          </cell>
          <cell r="I34">
            <v>9965</v>
          </cell>
          <cell r="J34">
            <v>9965</v>
          </cell>
          <cell r="K34">
            <v>19930</v>
          </cell>
        </row>
        <row r="35">
          <cell r="A35" t="str">
            <v>Servers</v>
          </cell>
          <cell r="C35">
            <v>656</v>
          </cell>
          <cell r="D35">
            <v>1321</v>
          </cell>
          <cell r="E35">
            <v>1992.5</v>
          </cell>
          <cell r="F35">
            <v>2668.6</v>
          </cell>
          <cell r="G35">
            <v>3347.1</v>
          </cell>
          <cell r="H35">
            <v>3347.1</v>
          </cell>
          <cell r="I35">
            <v>12676.3</v>
          </cell>
          <cell r="J35">
            <v>16735.5</v>
          </cell>
          <cell r="K35">
            <v>29411.8</v>
          </cell>
        </row>
        <row r="36">
          <cell r="A36" t="str">
            <v>Workstations, laptops</v>
          </cell>
          <cell r="C36">
            <v>1016</v>
          </cell>
          <cell r="D36">
            <v>1865</v>
          </cell>
          <cell r="E36">
            <v>2918.8</v>
          </cell>
          <cell r="F36">
            <v>3964.4</v>
          </cell>
          <cell r="G36">
            <v>3964.4</v>
          </cell>
          <cell r="H36">
            <v>3964.4</v>
          </cell>
          <cell r="I36">
            <v>16677</v>
          </cell>
          <cell r="J36">
            <v>19822</v>
          </cell>
          <cell r="K36">
            <v>36499</v>
          </cell>
        </row>
        <row r="37">
          <cell r="A37" t="str">
            <v>Locker Replacement</v>
          </cell>
          <cell r="C37">
            <v>0</v>
          </cell>
          <cell r="D37">
            <v>36.700000000000003</v>
          </cell>
          <cell r="E37">
            <v>73.3</v>
          </cell>
          <cell r="F37">
            <v>110</v>
          </cell>
          <cell r="G37">
            <v>146.69999999999999</v>
          </cell>
          <cell r="H37">
            <v>146.69999999999999</v>
          </cell>
          <cell r="I37">
            <v>513.4</v>
          </cell>
          <cell r="J37">
            <v>733.5</v>
          </cell>
          <cell r="K37">
            <v>1246.9000000000001</v>
          </cell>
        </row>
        <row r="38">
          <cell r="A38" t="str">
            <v>Furniture Replacement</v>
          </cell>
          <cell r="C38">
            <v>0</v>
          </cell>
          <cell r="D38">
            <v>150</v>
          </cell>
          <cell r="E38">
            <v>150</v>
          </cell>
          <cell r="F38">
            <v>150</v>
          </cell>
          <cell r="G38">
            <v>150</v>
          </cell>
          <cell r="H38">
            <v>150</v>
          </cell>
          <cell r="I38">
            <v>750</v>
          </cell>
          <cell r="J38">
            <v>750</v>
          </cell>
          <cell r="K38">
            <v>1500</v>
          </cell>
        </row>
        <row r="39">
          <cell r="A39" t="str">
            <v>Network Equipment</v>
          </cell>
          <cell r="C39">
            <v>180.8</v>
          </cell>
          <cell r="D39">
            <v>361.6</v>
          </cell>
          <cell r="E39">
            <v>542.4</v>
          </cell>
          <cell r="F39">
            <v>723.1</v>
          </cell>
          <cell r="G39">
            <v>903.9</v>
          </cell>
          <cell r="H39">
            <v>903.9</v>
          </cell>
          <cell r="I39">
            <v>3434.9</v>
          </cell>
          <cell r="J39">
            <v>4519.5</v>
          </cell>
          <cell r="K39">
            <v>7954.4</v>
          </cell>
        </row>
        <row r="40">
          <cell r="A40" t="str">
            <v>Total Operating Impact</v>
          </cell>
          <cell r="C40">
            <v>2539.8000000000002</v>
          </cell>
          <cell r="D40">
            <v>7268.4000000000005</v>
          </cell>
          <cell r="E40">
            <v>10355.4</v>
          </cell>
          <cell r="F40">
            <v>13371.7</v>
          </cell>
          <cell r="G40">
            <v>14927.2</v>
          </cell>
          <cell r="H40">
            <v>15133.8</v>
          </cell>
          <cell r="I40">
            <v>61241.5</v>
          </cell>
          <cell r="J40">
            <v>77933.5</v>
          </cell>
          <cell r="K40">
            <v>139174.99999999997</v>
          </cell>
        </row>
        <row r="41">
          <cell r="A41" t="str">
            <v>Incremental Impact</v>
          </cell>
          <cell r="C41">
            <v>-548.19999999999982</v>
          </cell>
          <cell r="D41">
            <v>4728.6000000000004</v>
          </cell>
          <cell r="E41">
            <v>3086.9999999999991</v>
          </cell>
          <cell r="F41">
            <v>3016.3000000000011</v>
          </cell>
          <cell r="G41">
            <v>1555.5</v>
          </cell>
          <cell r="H41">
            <v>206.59999999999854</v>
          </cell>
        </row>
      </sheetData>
      <sheetData sheetId="2"/>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PS adjusted"/>
      <sheetName val="issues"/>
      <sheetName val="target_2002_comp"/>
      <sheetName val="options"/>
      <sheetName val="Land"/>
      <sheetName val="TPS"/>
      <sheetName val="TPS_afterCAO"/>
      <sheetName val="PKG"/>
    </sheetNames>
    <sheetDataSet>
      <sheetData sheetId="0"/>
      <sheetData sheetId="1"/>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Estimate"/>
      <sheetName val="Drop Down"/>
    </sheetNames>
    <sheetDataSet>
      <sheetData sheetId="0"/>
      <sheetData sheetId="1"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Index"/>
      <sheetName val="demographic data"/>
      <sheetName val="Unit Costs"/>
      <sheetName val="Library"/>
      <sheetName val="Fire"/>
      <sheetName val="Police"/>
      <sheetName val="Indoor Rec"/>
      <sheetName val="Parkland"/>
      <sheetName val="Park Facilities"/>
      <sheetName val="Special Facilities"/>
      <sheetName val="Outdoor Bldgs"/>
      <sheetName val="Outdoor Combined"/>
      <sheetName val="Public Works"/>
      <sheetName val="Fleet"/>
      <sheetName val="2003 Fleet Inv"/>
      <sheetName val="Animal Control"/>
      <sheetName val="Transit"/>
      <sheetName val="Parking"/>
      <sheetName val="GROWTH-CAPITAL"/>
      <sheetName val="DC Calc"/>
      <sheetName val="Res Calc"/>
      <sheetName val="Non-Res Calc"/>
      <sheetName val="cap program"/>
      <sheetName val="Res Cash-Flow"/>
      <sheetName val="Capital Service Level"/>
      <sheetName val="debenture"/>
      <sheetName val="reservefund"/>
      <sheetName val="hist serv levels"/>
      <sheetName val="max allow"/>
      <sheetName val="max allow2"/>
      <sheetName val="Calc. Charges"/>
      <sheetName val="Table10 Chrg by Unit"/>
      <sheetName val="Table11-12 Proposed&amp;Existing"/>
      <sheetName val="water sewer summary"/>
      <sheetName val="Table10 Chrg by Unit (2)"/>
      <sheetName val="Table11-12 Proposed&amp;Existin (2)"/>
      <sheetName val="Assumptions"/>
      <sheetName val="Assessment"/>
      <sheetName val="Table1-2 Forecast"/>
      <sheetName val="Table3 Serv Levels"/>
      <sheetName val="Table4-5 Cap Summary"/>
      <sheetName val="Table6-7 Unadj. Rates"/>
      <sheetName val="Table8-9 Unadj&amp;Adjusted"/>
      <sheetName val="Table13 LTCap &amp; Operating"/>
      <sheetName val="Existing Reserve balance"/>
      <sheetName val="CPI"/>
      <sheetName val="Non-Res Cash-Flow"/>
      <sheetName val="ROADS"/>
      <sheetName val="roads charge"/>
      <sheetName val="Tax Supported Capital"/>
      <sheetName val="sewage treat"/>
      <sheetName val="sewage coll"/>
      <sheetName val="water serv pop"/>
      <sheetName val="water supply"/>
      <sheetName val="water mains"/>
      <sheetName val="master studies"/>
      <sheetName val="water sewer residential"/>
      <sheetName val="water sewer nres"/>
      <sheetName val="statcan inde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ronto index"/>
      <sheetName val="Growth Forecast"/>
      <sheetName val="Library"/>
      <sheetName val="Fire"/>
      <sheetName val="Police"/>
      <sheetName val="Indoor Rec"/>
      <sheetName val="Parkland"/>
      <sheetName val="Park Facilities"/>
      <sheetName val="Park Bldgs&amp;Vehicles"/>
      <sheetName val="Rec Combined"/>
      <sheetName val="Public Works"/>
      <sheetName val="Fleet"/>
      <sheetName val="Airport"/>
      <sheetName val="Unit Costs"/>
      <sheetName val="Max Allow"/>
      <sheetName val="Assumptions"/>
      <sheetName val="App D-Exist Reserve bal"/>
      <sheetName val="Cap Program"/>
      <sheetName val="Res Cash-Flow"/>
      <sheetName val="Non-Res Cash-Flow"/>
      <sheetName val="Summary Boxes"/>
      <sheetName val="Table1 Forecast"/>
      <sheetName val="Table2 Serv Levels"/>
      <sheetName val="Table3 Cap Summary"/>
      <sheetName val="Table4 - Eng Summary"/>
      <sheetName val="Table5 Unadj. Rates"/>
      <sheetName val="Table 7-8 Chrg by Unit"/>
      <sheetName val="Table 9-10 Prop&amp;Exist"/>
      <sheetName val="Table11 LTCap &amp; Oper"/>
      <sheetName val="Table12,13 Rate Comp"/>
      <sheetName val="Operating Cost"/>
      <sheetName val="Tax Supp Cap"/>
      <sheetName val="CPI"/>
      <sheetName val="bylaw ScA"/>
      <sheetName val="bylaw SchB"/>
      <sheetName val="bylaw SchC"/>
    </sheetNames>
    <sheetDataSet>
      <sheetData sheetId="0">
        <row r="1">
          <cell r="A1" t="str">
            <v>DEVELOPMENT CHARGE RATE INDEXING</v>
          </cell>
        </row>
      </sheetData>
      <sheetData sheetId="1">
        <row r="1">
          <cell r="A1" t="str">
            <v>TOWN OF PENETANGUISHENE</v>
          </cell>
        </row>
      </sheetData>
      <sheetData sheetId="2">
        <row r="1">
          <cell r="A1" t="str">
            <v>APPENDIX B.2</v>
          </cell>
        </row>
      </sheetData>
      <sheetData sheetId="3">
        <row r="1">
          <cell r="A1" t="str">
            <v>APPENDIX B.3</v>
          </cell>
        </row>
      </sheetData>
      <sheetData sheetId="4">
        <row r="1">
          <cell r="A1" t="str">
            <v>APPENDIX B.4</v>
          </cell>
        </row>
      </sheetData>
      <sheetData sheetId="5">
        <row r="1">
          <cell r="A1" t="str">
            <v>APPENDIX B.5</v>
          </cell>
        </row>
      </sheetData>
      <sheetData sheetId="6">
        <row r="1">
          <cell r="A1" t="str">
            <v>APPENDIX B.5</v>
          </cell>
        </row>
      </sheetData>
      <sheetData sheetId="7">
        <row r="1">
          <cell r="A1" t="str">
            <v>APPENDIX B.5</v>
          </cell>
        </row>
      </sheetData>
      <sheetData sheetId="8">
        <row r="1">
          <cell r="A1" t="str">
            <v>APPENDIX B.5</v>
          </cell>
        </row>
      </sheetData>
      <sheetData sheetId="9">
        <row r="1">
          <cell r="A1" t="str">
            <v>APPENDIX B.5</v>
          </cell>
        </row>
      </sheetData>
      <sheetData sheetId="10">
        <row r="1">
          <cell r="A1" t="str">
            <v>APPENDIX B.6</v>
          </cell>
        </row>
      </sheetData>
      <sheetData sheetId="11">
        <row r="1">
          <cell r="A1" t="str">
            <v>APPENDIX B.6</v>
          </cell>
        </row>
      </sheetData>
      <sheetData sheetId="12">
        <row r="1">
          <cell r="A1" t="str">
            <v>No plans for capital projects - no charge for this Study</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1">
          <cell r="A1" t="str">
            <v>APPENDIX E</v>
          </cell>
        </row>
      </sheetData>
      <sheetData sheetId="31">
        <row r="1">
          <cell r="A1" t="str">
            <v>APPENDIX E</v>
          </cell>
        </row>
      </sheetData>
      <sheetData sheetId="32"/>
      <sheetData sheetId="33"/>
      <sheetData sheetId="34"/>
      <sheetData sheetId="35"/>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gus water work"/>
      <sheetName val="Brownley Costs"/>
      <sheetName val="Angus water"/>
      <sheetName val="Angus Charges Rev Summary"/>
      <sheetName val="Res Cash-Flow"/>
      <sheetName val="Table7 Chrg by Unit"/>
      <sheetName val="bylaw sch"/>
      <sheetName val="Table 8 Non-Res Charges"/>
      <sheetName val="Forecast"/>
      <sheetName val="Unit Costs"/>
      <sheetName val="Library"/>
      <sheetName val="Fire"/>
      <sheetName val="Police"/>
      <sheetName val="Indoor Rec"/>
      <sheetName val="Parkland"/>
      <sheetName val="Park Facilities"/>
      <sheetName val="Outdoor Bldgs-not used"/>
      <sheetName val="Spec Facilities-not used"/>
      <sheetName val="Parks Equipment"/>
      <sheetName val="Outdoor Combined"/>
      <sheetName val="Public Works"/>
      <sheetName val="Roads"/>
      <sheetName val="serv levels"/>
      <sheetName val="max allow"/>
      <sheetName val="Reserve Balances"/>
      <sheetName val="Summary Boxes"/>
      <sheetName val="GROWTH-CAPITAL"/>
      <sheetName val="cap program"/>
      <sheetName val="DC Calc"/>
      <sheetName val="Res Calc"/>
      <sheetName val="Non-Res Calc"/>
      <sheetName val="Non-Res Cash-Flow"/>
      <sheetName val="Table1 Forecast"/>
      <sheetName val="Sheet2"/>
      <sheetName val="Table2 Serv Levels"/>
      <sheetName val="Table3 Cap Summary"/>
      <sheetName val="Table ENG. Cap Prog"/>
      <sheetName val="Table5 Unadj. Rates"/>
      <sheetName val="Table6 Unadj. Rates ENG"/>
      <sheetName val="res munic comp"/>
      <sheetName val="nres munic comp"/>
      <sheetName val="Sheet1"/>
      <sheetName val="angus summary"/>
      <sheetName val="Angus wwtp"/>
      <sheetName val="Other Angus Sewage works"/>
      <sheetName val="angus wwtp service"/>
      <sheetName val="amend sewer rates"/>
      <sheetName val="JUNE 2005 CHANGES"/>
      <sheetName val="angus wwtp shares"/>
      <sheetName val="Table9-10 Proposed&amp;Existing"/>
      <sheetName val="Table11 LTCap &amp; Oper"/>
      <sheetName val="Table X Proposed&amp;Existin"/>
      <sheetName val="Tax Supp Cap"/>
      <sheetName val="Operating Cost"/>
      <sheetName val="Baxter water"/>
      <sheetName val="thornton summary"/>
      <sheetName val="Thornton water"/>
      <sheetName val="eng summary"/>
      <sheetName val="Roads details"/>
      <sheetName val="Roads summary"/>
      <sheetName val="Assumptions"/>
      <sheetName val="Summary Tables-old"/>
      <sheetName val="Calc. Charges-not used"/>
      <sheetName val="CPI"/>
      <sheetName val="Capital Service Leve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Boxes"/>
      <sheetName val="demographic data"/>
      <sheetName val="Library"/>
      <sheetName val="Fire"/>
      <sheetName val="Police"/>
      <sheetName val="Recreation"/>
      <sheetName val="Parkland"/>
      <sheetName val="Park Facilities"/>
      <sheetName val="Special Facilities"/>
      <sheetName val="Parks Combined"/>
      <sheetName val="Parking"/>
      <sheetName val="Transit"/>
      <sheetName val="Public Works"/>
      <sheetName val="Fleet"/>
      <sheetName val="2004 Fleet"/>
      <sheetName val="1998 Fleet"/>
      <sheetName val="1997 Fleet"/>
      <sheetName val="1996 Fleet"/>
      <sheetName val="1995 Fleet"/>
      <sheetName val="1994 Fleet"/>
      <sheetName val="Roads-not used"/>
      <sheetName val="Res Cash-Flow"/>
      <sheetName val="Non-Res Cash-Flow"/>
      <sheetName val="Assumptions"/>
      <sheetName val="Reserve Funds"/>
      <sheetName val="Cap Program"/>
      <sheetName val="Table1 Forecast"/>
      <sheetName val="Table2 Serv Levels"/>
      <sheetName val="Table3 General Cap Summary"/>
      <sheetName val="Table4 Eng Cap Summary"/>
      <sheetName val="bylaw scB"/>
      <sheetName val="Table5 Chrg by Unit"/>
      <sheetName val="Table6 Non-Res Chrg"/>
      <sheetName val="bylaw scD"/>
      <sheetName val="current rates"/>
      <sheetName val="bylaw scC1"/>
      <sheetName val="bylaw scE"/>
      <sheetName val="Area Rates"/>
      <sheetName val="Table7 Total Area Rates"/>
      <sheetName val="Table8-9 Proposed&amp;Existing"/>
      <sheetName val="Table 10 Prop&amp;Exist Area Rates"/>
      <sheetName val="Table11 LTCap &amp; Operating"/>
      <sheetName val="Cap Summ-not used"/>
      <sheetName val="Operating Costs"/>
      <sheetName val="Tax Supported Capital"/>
      <sheetName val="All Charges"/>
      <sheetName val="eng summ"/>
      <sheetName val="gen ser unadj summ"/>
      <sheetName val="CPI"/>
      <sheetName val="DC Calc-not used"/>
      <sheetName val="GROWTH-CAPITAL-not used"/>
      <sheetName val="Res Calc-not used"/>
      <sheetName val="Non-Res Calc-not used"/>
      <sheetName val="Capital Service Level"/>
      <sheetName val="City Wide Unif pg1"/>
      <sheetName val="City Wide Unif pg2"/>
      <sheetName val="roads calc"/>
      <sheetName val="sewer calc"/>
      <sheetName val="Sewage Treatment"/>
      <sheetName val="growth area growth"/>
      <sheetName val="other growth"/>
      <sheetName val="growth summary"/>
      <sheetName val="Jackson"/>
      <sheetName val="Jackson calc"/>
      <sheetName val="Carnegie"/>
      <sheetName val="Carnegie Calc"/>
      <sheetName val="Lily Lake"/>
      <sheetName val="Lily Calc"/>
      <sheetName val="Chemong"/>
      <sheetName val="Chemong calc"/>
      <sheetName val="Auburn"/>
      <sheetName val="Auburn calc"/>
      <sheetName val="liftlock"/>
      <sheetName val="Liftlock calc"/>
      <sheetName val="Cold Spring"/>
      <sheetName val="ColdS calc"/>
      <sheetName val="City Wide Dev Area"/>
      <sheetName val="cityw da calc"/>
      <sheetName val="all projects"/>
    </sheetNames>
    <sheetDataSet>
      <sheetData sheetId="0"/>
      <sheetData sheetId="1">
        <row r="1">
          <cell r="A1" t="str">
            <v>CITY OF PETERBOROUGH</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CR"/>
      <sheetName val="TEY"/>
      <sheetName val="EY"/>
      <sheetName val="NY"/>
      <sheetName val="SC"/>
      <sheetName val="AQ"/>
      <sheetName val="SI"/>
      <sheetName val="AL"/>
      <sheetName val="CS"/>
      <sheetName val="DIR"/>
      <sheetName val="Cost Elements"/>
      <sheetName val="SAP"/>
      <sheetName val="Instructions"/>
    </sheetNames>
    <sheetDataSet>
      <sheetData sheetId="0"/>
      <sheetData sheetId="1"/>
      <sheetData sheetId="2"/>
      <sheetData sheetId="3"/>
      <sheetData sheetId="4"/>
      <sheetData sheetId="5"/>
      <sheetData sheetId="6"/>
      <sheetData sheetId="7"/>
      <sheetData sheetId="8"/>
      <sheetData sheetId="9"/>
      <sheetData sheetId="10"/>
      <sheetData sheetId="11">
        <row r="2">
          <cell r="J2">
            <v>3754.08</v>
          </cell>
        </row>
        <row r="3">
          <cell r="J3">
            <v>13656183.82</v>
          </cell>
        </row>
        <row r="4">
          <cell r="J4">
            <v>0</v>
          </cell>
        </row>
        <row r="5">
          <cell r="J5">
            <v>125464.65</v>
          </cell>
        </row>
        <row r="6">
          <cell r="J6">
            <v>0</v>
          </cell>
        </row>
        <row r="7">
          <cell r="J7">
            <v>0</v>
          </cell>
        </row>
        <row r="8">
          <cell r="J8">
            <v>45527.78</v>
          </cell>
        </row>
        <row r="9">
          <cell r="J9">
            <v>19225.32</v>
          </cell>
        </row>
        <row r="10">
          <cell r="J10">
            <v>141199.76</v>
          </cell>
        </row>
        <row r="11">
          <cell r="J11">
            <v>0</v>
          </cell>
        </row>
        <row r="12">
          <cell r="J12">
            <v>27008604.82</v>
          </cell>
        </row>
        <row r="13">
          <cell r="J13">
            <v>238275.56</v>
          </cell>
        </row>
        <row r="14">
          <cell r="J14">
            <v>0</v>
          </cell>
        </row>
        <row r="15">
          <cell r="J15">
            <v>7440</v>
          </cell>
        </row>
        <row r="16">
          <cell r="J16">
            <v>1311486.46</v>
          </cell>
        </row>
        <row r="17">
          <cell r="J17">
            <v>0</v>
          </cell>
        </row>
        <row r="18">
          <cell r="J18">
            <v>5334.72</v>
          </cell>
        </row>
        <row r="19">
          <cell r="J19">
            <v>0</v>
          </cell>
        </row>
        <row r="20">
          <cell r="J20">
            <v>187.2</v>
          </cell>
        </row>
        <row r="21">
          <cell r="J21">
            <v>0</v>
          </cell>
        </row>
        <row r="22">
          <cell r="J22">
            <v>0</v>
          </cell>
        </row>
        <row r="23">
          <cell r="J23">
            <v>301.58</v>
          </cell>
        </row>
        <row r="24">
          <cell r="J24">
            <v>0</v>
          </cell>
        </row>
        <row r="25">
          <cell r="J25">
            <v>104170.8</v>
          </cell>
        </row>
        <row r="26">
          <cell r="J26">
            <v>0</v>
          </cell>
        </row>
        <row r="27">
          <cell r="J27">
            <v>5434.29</v>
          </cell>
        </row>
        <row r="28">
          <cell r="J28">
            <v>0</v>
          </cell>
        </row>
        <row r="29">
          <cell r="J29">
            <v>3315.84</v>
          </cell>
        </row>
        <row r="30">
          <cell r="J30">
            <v>6366.86</v>
          </cell>
        </row>
        <row r="31">
          <cell r="J31">
            <v>30386.76</v>
          </cell>
        </row>
        <row r="32">
          <cell r="J32">
            <v>2354.61</v>
          </cell>
        </row>
        <row r="33">
          <cell r="J33">
            <v>0</v>
          </cell>
        </row>
        <row r="34">
          <cell r="J34">
            <v>1800</v>
          </cell>
        </row>
        <row r="35">
          <cell r="J35">
            <v>7724.45</v>
          </cell>
        </row>
        <row r="36">
          <cell r="J36">
            <v>4912.53</v>
          </cell>
        </row>
        <row r="37">
          <cell r="J37">
            <v>313.99</v>
          </cell>
        </row>
        <row r="38">
          <cell r="J38">
            <v>-2.0499999999999998</v>
          </cell>
        </row>
        <row r="39">
          <cell r="J39">
            <v>685664.24</v>
          </cell>
        </row>
        <row r="40">
          <cell r="J40">
            <v>386521.09</v>
          </cell>
        </row>
        <row r="41">
          <cell r="J41">
            <v>271874.71000000002</v>
          </cell>
        </row>
        <row r="42">
          <cell r="J42">
            <v>103830</v>
          </cell>
        </row>
        <row r="43">
          <cell r="J43">
            <v>1083812.97</v>
          </cell>
        </row>
        <row r="44">
          <cell r="J44">
            <v>13725.9</v>
          </cell>
        </row>
        <row r="45">
          <cell r="J45">
            <v>847863.77</v>
          </cell>
        </row>
        <row r="46">
          <cell r="J46">
            <v>1575381.16</v>
          </cell>
        </row>
        <row r="47">
          <cell r="J47">
            <v>1161868.69</v>
          </cell>
        </row>
        <row r="48">
          <cell r="J48">
            <v>0</v>
          </cell>
        </row>
        <row r="49">
          <cell r="J49">
            <v>0</v>
          </cell>
        </row>
        <row r="50">
          <cell r="J50">
            <v>336.48</v>
          </cell>
        </row>
        <row r="51">
          <cell r="J51">
            <v>0</v>
          </cell>
        </row>
        <row r="52">
          <cell r="J52">
            <v>0</v>
          </cell>
        </row>
        <row r="53">
          <cell r="J53">
            <v>0</v>
          </cell>
        </row>
        <row r="54">
          <cell r="J54">
            <v>-3377.05</v>
          </cell>
        </row>
        <row r="55">
          <cell r="J55">
            <v>103754.74</v>
          </cell>
        </row>
        <row r="56">
          <cell r="J56">
            <v>32410.73</v>
          </cell>
        </row>
        <row r="57">
          <cell r="J57">
            <v>0</v>
          </cell>
        </row>
        <row r="58">
          <cell r="J58">
            <v>109474.97</v>
          </cell>
        </row>
        <row r="59">
          <cell r="J59">
            <v>3283.32</v>
          </cell>
        </row>
        <row r="60">
          <cell r="J60">
            <v>28.01</v>
          </cell>
        </row>
        <row r="61">
          <cell r="J61">
            <v>0</v>
          </cell>
        </row>
        <row r="62">
          <cell r="J62">
            <v>5663.48</v>
          </cell>
        </row>
        <row r="63">
          <cell r="J63">
            <v>27291.7</v>
          </cell>
        </row>
        <row r="64">
          <cell r="J64">
            <v>328.56</v>
          </cell>
        </row>
        <row r="65">
          <cell r="J65">
            <v>4774.6899999999996</v>
          </cell>
        </row>
        <row r="66">
          <cell r="J66">
            <v>481.53</v>
          </cell>
        </row>
        <row r="67">
          <cell r="J67">
            <v>57751.61</v>
          </cell>
        </row>
        <row r="68">
          <cell r="J68">
            <v>9583.08</v>
          </cell>
        </row>
        <row r="69">
          <cell r="J69">
            <v>4140.8599999999997</v>
          </cell>
        </row>
        <row r="70">
          <cell r="J70">
            <v>86.38</v>
          </cell>
        </row>
        <row r="71">
          <cell r="J71">
            <v>0</v>
          </cell>
        </row>
        <row r="72">
          <cell r="J72">
            <v>1654.96</v>
          </cell>
        </row>
        <row r="73">
          <cell r="J73">
            <v>0</v>
          </cell>
        </row>
        <row r="74">
          <cell r="J74">
            <v>266998.51</v>
          </cell>
        </row>
        <row r="75">
          <cell r="J75">
            <v>183625.86</v>
          </cell>
        </row>
        <row r="76">
          <cell r="J76">
            <v>1111.3599999999999</v>
          </cell>
        </row>
        <row r="77">
          <cell r="J77">
            <v>-1477.23</v>
          </cell>
        </row>
        <row r="78">
          <cell r="J78">
            <v>552.79999999999995</v>
          </cell>
        </row>
        <row r="79">
          <cell r="J79">
            <v>565.16999999999996</v>
          </cell>
        </row>
        <row r="80">
          <cell r="J80">
            <v>0</v>
          </cell>
        </row>
        <row r="81">
          <cell r="J81">
            <v>0</v>
          </cell>
        </row>
        <row r="82">
          <cell r="J82">
            <v>0</v>
          </cell>
        </row>
        <row r="83">
          <cell r="J83">
            <v>379.66</v>
          </cell>
        </row>
        <row r="84">
          <cell r="J84">
            <v>0</v>
          </cell>
        </row>
        <row r="85">
          <cell r="J85">
            <v>12610.88</v>
          </cell>
        </row>
        <row r="86">
          <cell r="J86">
            <v>0</v>
          </cell>
        </row>
        <row r="87">
          <cell r="J87">
            <v>15487.11</v>
          </cell>
        </row>
        <row r="88">
          <cell r="J88">
            <v>262.41000000000003</v>
          </cell>
        </row>
        <row r="89">
          <cell r="J89">
            <v>17.62</v>
          </cell>
        </row>
        <row r="90">
          <cell r="J90">
            <v>24491.64</v>
          </cell>
        </row>
        <row r="91">
          <cell r="J91">
            <v>12768.43</v>
          </cell>
        </row>
        <row r="92">
          <cell r="J92">
            <v>0</v>
          </cell>
        </row>
        <row r="93">
          <cell r="J93">
            <v>229.11</v>
          </cell>
        </row>
        <row r="94">
          <cell r="J94">
            <v>3887.35</v>
          </cell>
        </row>
        <row r="95">
          <cell r="J95">
            <v>15312.08</v>
          </cell>
        </row>
        <row r="96">
          <cell r="J96">
            <v>81177.25</v>
          </cell>
        </row>
        <row r="97">
          <cell r="J97">
            <v>6120.17</v>
          </cell>
        </row>
        <row r="98">
          <cell r="J98">
            <v>7094.32</v>
          </cell>
        </row>
        <row r="99">
          <cell r="J99">
            <v>889210.36</v>
          </cell>
        </row>
        <row r="100">
          <cell r="J100">
            <v>0</v>
          </cell>
        </row>
        <row r="101">
          <cell r="J101">
            <v>27395.74</v>
          </cell>
        </row>
        <row r="102">
          <cell r="J102">
            <v>14.35</v>
          </cell>
        </row>
        <row r="103">
          <cell r="J103">
            <v>9807.2000000000007</v>
          </cell>
        </row>
        <row r="104">
          <cell r="J104">
            <v>4942.55</v>
          </cell>
        </row>
        <row r="105">
          <cell r="J105">
            <v>3867.29</v>
          </cell>
        </row>
        <row r="106">
          <cell r="J106">
            <v>200</v>
          </cell>
        </row>
        <row r="107">
          <cell r="J107">
            <v>356358.29</v>
          </cell>
        </row>
        <row r="108">
          <cell r="J108">
            <v>0</v>
          </cell>
        </row>
        <row r="109">
          <cell r="J109">
            <v>0</v>
          </cell>
        </row>
        <row r="110">
          <cell r="J110">
            <v>7791.4</v>
          </cell>
        </row>
        <row r="111">
          <cell r="J111">
            <v>10293.950000000001</v>
          </cell>
        </row>
        <row r="112">
          <cell r="J112">
            <v>167.56</v>
          </cell>
        </row>
        <row r="113">
          <cell r="J113">
            <v>853.14</v>
          </cell>
        </row>
        <row r="114">
          <cell r="J114">
            <v>1525.6</v>
          </cell>
        </row>
        <row r="115">
          <cell r="J115">
            <v>4561.4799999999996</v>
          </cell>
        </row>
        <row r="116">
          <cell r="J116">
            <v>0</v>
          </cell>
        </row>
        <row r="117">
          <cell r="J117">
            <v>6504.03</v>
          </cell>
        </row>
        <row r="118">
          <cell r="J118">
            <v>8007.05</v>
          </cell>
        </row>
        <row r="119">
          <cell r="J119">
            <v>69345.69</v>
          </cell>
        </row>
        <row r="120">
          <cell r="J120">
            <v>425.12</v>
          </cell>
        </row>
        <row r="121">
          <cell r="J121">
            <v>29056.880000000001</v>
          </cell>
        </row>
        <row r="122">
          <cell r="J122">
            <v>84.5</v>
          </cell>
        </row>
        <row r="123">
          <cell r="J123">
            <v>3259.64</v>
          </cell>
        </row>
        <row r="124">
          <cell r="J124">
            <v>742.9</v>
          </cell>
        </row>
        <row r="125">
          <cell r="J125">
            <v>4159.62</v>
          </cell>
        </row>
        <row r="126">
          <cell r="J126">
            <v>0</v>
          </cell>
        </row>
        <row r="127">
          <cell r="J127">
            <v>0</v>
          </cell>
        </row>
        <row r="128">
          <cell r="J128">
            <v>0</v>
          </cell>
        </row>
        <row r="129">
          <cell r="J129">
            <v>1692.37</v>
          </cell>
        </row>
        <row r="130">
          <cell r="J130">
            <v>6430.86</v>
          </cell>
        </row>
        <row r="131">
          <cell r="J131">
            <v>48.54</v>
          </cell>
        </row>
        <row r="132">
          <cell r="J132">
            <v>0</v>
          </cell>
        </row>
        <row r="133">
          <cell r="J133">
            <v>334.41</v>
          </cell>
        </row>
        <row r="134">
          <cell r="J134">
            <v>0</v>
          </cell>
        </row>
        <row r="135">
          <cell r="J135">
            <v>1174.95</v>
          </cell>
        </row>
        <row r="136">
          <cell r="J136">
            <v>150762.81</v>
          </cell>
        </row>
        <row r="137">
          <cell r="J137">
            <v>77148.33</v>
          </cell>
        </row>
        <row r="138">
          <cell r="J138">
            <v>0</v>
          </cell>
        </row>
        <row r="139">
          <cell r="J139">
            <v>0</v>
          </cell>
        </row>
        <row r="140">
          <cell r="J140">
            <v>3233.09</v>
          </cell>
        </row>
        <row r="141">
          <cell r="J141">
            <v>11839.96</v>
          </cell>
        </row>
        <row r="142">
          <cell r="J142">
            <v>17451.34</v>
          </cell>
        </row>
        <row r="143">
          <cell r="J143">
            <v>1209.58</v>
          </cell>
        </row>
        <row r="144">
          <cell r="J144">
            <v>0</v>
          </cell>
        </row>
        <row r="145">
          <cell r="J145">
            <v>183154.31</v>
          </cell>
        </row>
        <row r="146">
          <cell r="J146">
            <v>2350</v>
          </cell>
        </row>
        <row r="147">
          <cell r="J147">
            <v>68.16</v>
          </cell>
        </row>
        <row r="148">
          <cell r="J148">
            <v>58.32</v>
          </cell>
        </row>
        <row r="149">
          <cell r="J149">
            <v>573.78</v>
          </cell>
        </row>
        <row r="150">
          <cell r="J150">
            <v>238.43</v>
          </cell>
        </row>
        <row r="151">
          <cell r="J151">
            <v>0</v>
          </cell>
        </row>
        <row r="152">
          <cell r="J152">
            <v>21562.880000000001</v>
          </cell>
        </row>
        <row r="153">
          <cell r="J153">
            <v>0</v>
          </cell>
        </row>
        <row r="154">
          <cell r="J154">
            <v>0</v>
          </cell>
        </row>
        <row r="155">
          <cell r="J155">
            <v>0</v>
          </cell>
        </row>
        <row r="156">
          <cell r="J156">
            <v>11212.18</v>
          </cell>
        </row>
        <row r="157">
          <cell r="J157">
            <v>0</v>
          </cell>
        </row>
        <row r="158">
          <cell r="J158">
            <v>0</v>
          </cell>
        </row>
        <row r="159">
          <cell r="J159">
            <v>38790.370000000003</v>
          </cell>
        </row>
        <row r="160">
          <cell r="J160">
            <v>6043.65</v>
          </cell>
        </row>
        <row r="161">
          <cell r="J161">
            <v>0</v>
          </cell>
        </row>
        <row r="162">
          <cell r="J162">
            <v>436</v>
          </cell>
        </row>
        <row r="163">
          <cell r="J163">
            <v>6829.59</v>
          </cell>
        </row>
        <row r="164">
          <cell r="J164">
            <v>0</v>
          </cell>
        </row>
        <row r="165">
          <cell r="J165">
            <v>0</v>
          </cell>
        </row>
        <row r="166">
          <cell r="J166">
            <v>0</v>
          </cell>
        </row>
        <row r="167">
          <cell r="J167">
            <v>0</v>
          </cell>
        </row>
        <row r="168">
          <cell r="J168">
            <v>0</v>
          </cell>
        </row>
        <row r="169">
          <cell r="J169">
            <v>0</v>
          </cell>
        </row>
        <row r="170">
          <cell r="J170">
            <v>93045.7</v>
          </cell>
        </row>
        <row r="171">
          <cell r="J171">
            <v>4321.63</v>
          </cell>
        </row>
        <row r="172">
          <cell r="J172">
            <v>201.83</v>
          </cell>
        </row>
        <row r="173">
          <cell r="J173">
            <v>3590.99</v>
          </cell>
        </row>
        <row r="174">
          <cell r="J174">
            <v>111026.46</v>
          </cell>
        </row>
        <row r="175">
          <cell r="J175">
            <v>0</v>
          </cell>
        </row>
        <row r="176">
          <cell r="J176">
            <v>0</v>
          </cell>
        </row>
        <row r="177">
          <cell r="J177">
            <v>295.02999999999997</v>
          </cell>
        </row>
        <row r="178">
          <cell r="J178">
            <v>5744876.6699999999</v>
          </cell>
        </row>
        <row r="179">
          <cell r="J179">
            <v>227.5</v>
          </cell>
        </row>
        <row r="180">
          <cell r="J180">
            <v>866.84</v>
          </cell>
        </row>
        <row r="181">
          <cell r="J181">
            <v>0</v>
          </cell>
        </row>
        <row r="182">
          <cell r="J182">
            <v>86.46</v>
          </cell>
        </row>
        <row r="183">
          <cell r="J183">
            <v>29.14</v>
          </cell>
        </row>
        <row r="184">
          <cell r="J184">
            <v>31550</v>
          </cell>
        </row>
        <row r="185">
          <cell r="J185">
            <v>904.14</v>
          </cell>
        </row>
        <row r="186">
          <cell r="J186">
            <v>290</v>
          </cell>
        </row>
        <row r="187">
          <cell r="J187">
            <v>0</v>
          </cell>
        </row>
        <row r="188">
          <cell r="J188">
            <v>2209.86</v>
          </cell>
        </row>
        <row r="189">
          <cell r="J189">
            <v>9.34</v>
          </cell>
        </row>
        <row r="190">
          <cell r="J190">
            <v>500.19</v>
          </cell>
        </row>
        <row r="191">
          <cell r="J191">
            <v>7295.6</v>
          </cell>
        </row>
        <row r="192">
          <cell r="J192">
            <v>21026.86</v>
          </cell>
        </row>
        <row r="193">
          <cell r="J193">
            <v>-91719.17</v>
          </cell>
        </row>
        <row r="194">
          <cell r="J194">
            <v>270</v>
          </cell>
        </row>
        <row r="195">
          <cell r="J195">
            <v>5727.02</v>
          </cell>
        </row>
        <row r="196">
          <cell r="J196">
            <v>168</v>
          </cell>
        </row>
        <row r="197">
          <cell r="J197">
            <v>594</v>
          </cell>
        </row>
        <row r="198">
          <cell r="J198">
            <v>37148.839999999997</v>
          </cell>
        </row>
        <row r="199">
          <cell r="J199">
            <v>1189.48</v>
          </cell>
        </row>
        <row r="200">
          <cell r="J200">
            <v>32093.71</v>
          </cell>
        </row>
        <row r="201">
          <cell r="J201">
            <v>60003.98</v>
          </cell>
        </row>
        <row r="202">
          <cell r="J202">
            <v>3195</v>
          </cell>
        </row>
        <row r="203">
          <cell r="J203">
            <v>972.13</v>
          </cell>
        </row>
        <row r="204">
          <cell r="J204">
            <v>18298.990000000002</v>
          </cell>
        </row>
        <row r="205">
          <cell r="J205">
            <v>8260.33</v>
          </cell>
        </row>
        <row r="206">
          <cell r="J206">
            <v>23232.92</v>
          </cell>
        </row>
        <row r="207">
          <cell r="J207">
            <v>51002.23</v>
          </cell>
        </row>
        <row r="208">
          <cell r="J208">
            <v>6612.73</v>
          </cell>
        </row>
        <row r="209">
          <cell r="J209">
            <v>1708.2</v>
          </cell>
        </row>
        <row r="210">
          <cell r="J210">
            <v>4630.38</v>
          </cell>
        </row>
        <row r="211">
          <cell r="J211">
            <v>11173.68</v>
          </cell>
        </row>
        <row r="212">
          <cell r="J212">
            <v>43097.81</v>
          </cell>
        </row>
        <row r="213">
          <cell r="J213">
            <v>850.77</v>
          </cell>
        </row>
        <row r="214">
          <cell r="J214">
            <v>99.2</v>
          </cell>
        </row>
        <row r="215">
          <cell r="J215">
            <v>7702.96</v>
          </cell>
        </row>
        <row r="216">
          <cell r="J216">
            <v>10358.74</v>
          </cell>
        </row>
        <row r="217">
          <cell r="J217">
            <v>0</v>
          </cell>
        </row>
        <row r="218">
          <cell r="J218">
            <v>-221552</v>
          </cell>
        </row>
        <row r="219">
          <cell r="J219">
            <v>263.25</v>
          </cell>
        </row>
        <row r="220">
          <cell r="J220">
            <v>13391.61</v>
          </cell>
        </row>
        <row r="221">
          <cell r="J221">
            <v>2566.35</v>
          </cell>
        </row>
        <row r="222">
          <cell r="J222">
            <v>110713.99</v>
          </cell>
        </row>
        <row r="223">
          <cell r="J223">
            <v>7730.29</v>
          </cell>
        </row>
        <row r="224">
          <cell r="J224">
            <v>5719.96</v>
          </cell>
        </row>
        <row r="225">
          <cell r="J225">
            <v>8.5299999999999994</v>
          </cell>
        </row>
        <row r="226">
          <cell r="J226">
            <v>35.69</v>
          </cell>
        </row>
        <row r="227">
          <cell r="J227">
            <v>80601.100000000006</v>
          </cell>
        </row>
        <row r="228">
          <cell r="J228">
            <v>0</v>
          </cell>
        </row>
        <row r="229">
          <cell r="J229">
            <v>180</v>
          </cell>
        </row>
        <row r="230">
          <cell r="J230">
            <v>247</v>
          </cell>
        </row>
        <row r="231">
          <cell r="J231">
            <v>1050</v>
          </cell>
        </row>
        <row r="232">
          <cell r="J232">
            <v>36.4</v>
          </cell>
        </row>
        <row r="233">
          <cell r="J233">
            <v>0</v>
          </cell>
        </row>
        <row r="234">
          <cell r="J234">
            <v>757.44</v>
          </cell>
        </row>
        <row r="235">
          <cell r="J235">
            <v>0</v>
          </cell>
        </row>
        <row r="236">
          <cell r="J236">
            <v>37.619999999999997</v>
          </cell>
        </row>
        <row r="237">
          <cell r="J237">
            <v>3150.76</v>
          </cell>
        </row>
        <row r="238">
          <cell r="J238">
            <v>26306.86</v>
          </cell>
        </row>
        <row r="239">
          <cell r="J239">
            <v>31344.46</v>
          </cell>
        </row>
        <row r="240">
          <cell r="J240">
            <v>0</v>
          </cell>
        </row>
        <row r="241">
          <cell r="J241">
            <v>290609.90999999997</v>
          </cell>
        </row>
        <row r="242">
          <cell r="J242">
            <v>836.5</v>
          </cell>
        </row>
        <row r="243">
          <cell r="J243">
            <v>14080.52</v>
          </cell>
        </row>
        <row r="244">
          <cell r="J244">
            <v>4124.34</v>
          </cell>
        </row>
        <row r="245">
          <cell r="J245">
            <v>7893.17</v>
          </cell>
        </row>
        <row r="246">
          <cell r="J246">
            <v>43288.81</v>
          </cell>
        </row>
        <row r="247">
          <cell r="J247">
            <v>1397.03</v>
          </cell>
        </row>
        <row r="248">
          <cell r="J248">
            <v>40635.46</v>
          </cell>
        </row>
        <row r="249">
          <cell r="J249">
            <v>0</v>
          </cell>
        </row>
        <row r="250">
          <cell r="J250">
            <v>0</v>
          </cell>
        </row>
        <row r="251">
          <cell r="J251">
            <v>1220</v>
          </cell>
        </row>
        <row r="252">
          <cell r="J252">
            <v>1144.6500000000001</v>
          </cell>
        </row>
        <row r="253">
          <cell r="J253">
            <v>0</v>
          </cell>
        </row>
        <row r="254">
          <cell r="J254">
            <v>26258.71</v>
          </cell>
        </row>
        <row r="255">
          <cell r="J255">
            <v>0</v>
          </cell>
        </row>
        <row r="256">
          <cell r="J256">
            <v>612.15</v>
          </cell>
        </row>
        <row r="257">
          <cell r="J257">
            <v>1950.75</v>
          </cell>
        </row>
        <row r="258">
          <cell r="J258">
            <v>0</v>
          </cell>
        </row>
        <row r="259">
          <cell r="J259">
            <v>11676.32</v>
          </cell>
        </row>
        <row r="260">
          <cell r="J260">
            <v>200147.63</v>
          </cell>
        </row>
        <row r="261">
          <cell r="J261">
            <v>6.2</v>
          </cell>
        </row>
        <row r="262">
          <cell r="J262">
            <v>129.46</v>
          </cell>
        </row>
        <row r="263">
          <cell r="J263">
            <v>2082.94</v>
          </cell>
        </row>
        <row r="264">
          <cell r="J264">
            <v>3540.58</v>
          </cell>
        </row>
        <row r="265">
          <cell r="J265">
            <v>1132.3900000000001</v>
          </cell>
        </row>
        <row r="266">
          <cell r="J266">
            <v>170868.58</v>
          </cell>
        </row>
        <row r="267">
          <cell r="J267">
            <v>113721.35</v>
          </cell>
        </row>
        <row r="268">
          <cell r="J268">
            <v>784.38</v>
          </cell>
        </row>
        <row r="269">
          <cell r="J269">
            <v>177513.5</v>
          </cell>
        </row>
        <row r="270">
          <cell r="J270">
            <v>699.53</v>
          </cell>
        </row>
        <row r="271">
          <cell r="J271">
            <v>0</v>
          </cell>
        </row>
        <row r="272">
          <cell r="J272">
            <v>52488</v>
          </cell>
        </row>
        <row r="273">
          <cell r="J273">
            <v>12751.81</v>
          </cell>
        </row>
        <row r="274">
          <cell r="J274">
            <v>0</v>
          </cell>
        </row>
        <row r="275">
          <cell r="J275">
            <v>7403.84</v>
          </cell>
        </row>
        <row r="276">
          <cell r="J276">
            <v>3804.49</v>
          </cell>
        </row>
        <row r="277">
          <cell r="J277">
            <v>8586.06</v>
          </cell>
        </row>
        <row r="278">
          <cell r="J278">
            <v>89.25</v>
          </cell>
        </row>
        <row r="279">
          <cell r="J279">
            <v>0</v>
          </cell>
        </row>
        <row r="280">
          <cell r="J280">
            <v>82314.53</v>
          </cell>
        </row>
        <row r="281">
          <cell r="J281">
            <v>-20</v>
          </cell>
        </row>
        <row r="282">
          <cell r="J282">
            <v>0</v>
          </cell>
        </row>
        <row r="283">
          <cell r="J283">
            <v>90</v>
          </cell>
        </row>
        <row r="284">
          <cell r="J284">
            <v>0</v>
          </cell>
        </row>
        <row r="285">
          <cell r="J285">
            <v>50</v>
          </cell>
        </row>
        <row r="286">
          <cell r="J286">
            <v>195887.12</v>
          </cell>
        </row>
        <row r="287">
          <cell r="J287">
            <v>250719.57</v>
          </cell>
        </row>
        <row r="288">
          <cell r="J288">
            <v>1694.35</v>
          </cell>
        </row>
        <row r="289">
          <cell r="J289">
            <v>10.8</v>
          </cell>
        </row>
        <row r="290">
          <cell r="J290">
            <v>3800</v>
          </cell>
        </row>
        <row r="291">
          <cell r="J291">
            <v>0</v>
          </cell>
        </row>
        <row r="292">
          <cell r="J292">
            <v>0</v>
          </cell>
        </row>
        <row r="293">
          <cell r="J293">
            <v>0</v>
          </cell>
        </row>
        <row r="294">
          <cell r="J294">
            <v>500</v>
          </cell>
        </row>
        <row r="295">
          <cell r="J295">
            <v>45746.76</v>
          </cell>
        </row>
        <row r="296">
          <cell r="J296">
            <v>16590.79</v>
          </cell>
        </row>
        <row r="297">
          <cell r="J297">
            <v>34.01</v>
          </cell>
        </row>
        <row r="298">
          <cell r="J298">
            <v>150715.12</v>
          </cell>
        </row>
        <row r="299">
          <cell r="J299">
            <v>7.86</v>
          </cell>
        </row>
        <row r="300">
          <cell r="J300">
            <v>3209.31</v>
          </cell>
        </row>
        <row r="301">
          <cell r="J301">
            <v>3492</v>
          </cell>
        </row>
        <row r="302">
          <cell r="J302">
            <v>92069.81</v>
          </cell>
        </row>
        <row r="303">
          <cell r="J303">
            <v>67828.86</v>
          </cell>
        </row>
        <row r="304">
          <cell r="J304">
            <v>128249.02</v>
          </cell>
        </row>
        <row r="305">
          <cell r="J305">
            <v>0</v>
          </cell>
        </row>
        <row r="306">
          <cell r="J306">
            <v>8900</v>
          </cell>
        </row>
        <row r="307">
          <cell r="J307">
            <v>12137.73</v>
          </cell>
        </row>
        <row r="308">
          <cell r="J308">
            <v>240</v>
          </cell>
        </row>
        <row r="309">
          <cell r="J309">
            <v>10093.15</v>
          </cell>
        </row>
        <row r="310">
          <cell r="J310">
            <v>500</v>
          </cell>
        </row>
        <row r="311">
          <cell r="J311">
            <v>1179.45</v>
          </cell>
        </row>
        <row r="312">
          <cell r="J312">
            <v>3820</v>
          </cell>
        </row>
        <row r="313">
          <cell r="J313">
            <v>90</v>
          </cell>
        </row>
        <row r="314">
          <cell r="J314">
            <v>10648.38</v>
          </cell>
        </row>
        <row r="315">
          <cell r="J315">
            <v>5277.75</v>
          </cell>
        </row>
        <row r="316">
          <cell r="J316">
            <v>0</v>
          </cell>
        </row>
        <row r="317">
          <cell r="J317">
            <v>0</v>
          </cell>
        </row>
        <row r="318">
          <cell r="J318">
            <v>21</v>
          </cell>
        </row>
        <row r="319">
          <cell r="J319">
            <v>30</v>
          </cell>
        </row>
        <row r="320">
          <cell r="J320">
            <v>206</v>
          </cell>
        </row>
        <row r="321">
          <cell r="J321">
            <v>-2500</v>
          </cell>
        </row>
        <row r="322">
          <cell r="J322">
            <v>0</v>
          </cell>
        </row>
        <row r="323">
          <cell r="J323">
            <v>0</v>
          </cell>
        </row>
        <row r="324">
          <cell r="J324">
            <v>-40900</v>
          </cell>
        </row>
        <row r="325">
          <cell r="J325">
            <v>-14658</v>
          </cell>
        </row>
        <row r="326">
          <cell r="J326">
            <v>0</v>
          </cell>
        </row>
        <row r="327">
          <cell r="J327">
            <v>-30800.16</v>
          </cell>
        </row>
        <row r="328">
          <cell r="J328">
            <v>-15967432.029999999</v>
          </cell>
        </row>
        <row r="329">
          <cell r="J329">
            <v>-970727.5</v>
          </cell>
        </row>
        <row r="330">
          <cell r="J330">
            <v>-215500.51</v>
          </cell>
        </row>
        <row r="331">
          <cell r="J331">
            <v>-8572.8799999999992</v>
          </cell>
        </row>
        <row r="332">
          <cell r="J332">
            <v>0</v>
          </cell>
        </row>
        <row r="333">
          <cell r="J333">
            <v>-5531.4</v>
          </cell>
        </row>
        <row r="334">
          <cell r="J334">
            <v>-156984.63</v>
          </cell>
        </row>
        <row r="335">
          <cell r="J335">
            <v>0</v>
          </cell>
        </row>
        <row r="336">
          <cell r="J336">
            <v>-166605.97</v>
          </cell>
        </row>
        <row r="337">
          <cell r="J337">
            <v>-69346.429999999993</v>
          </cell>
        </row>
        <row r="338">
          <cell r="J338">
            <v>-982552.67</v>
          </cell>
        </row>
        <row r="339">
          <cell r="J339">
            <v>-962.64</v>
          </cell>
        </row>
        <row r="340">
          <cell r="J340">
            <v>-677898.58</v>
          </cell>
        </row>
        <row r="341">
          <cell r="J341">
            <v>-598205.4</v>
          </cell>
        </row>
        <row r="342">
          <cell r="J342">
            <v>-7288.72</v>
          </cell>
        </row>
        <row r="343">
          <cell r="J343">
            <v>-4491386.54</v>
          </cell>
        </row>
        <row r="344">
          <cell r="J344">
            <v>-191495.95</v>
          </cell>
        </row>
        <row r="345">
          <cell r="J345">
            <v>-15760</v>
          </cell>
        </row>
        <row r="346">
          <cell r="J346">
            <v>-40534.910000000003</v>
          </cell>
        </row>
        <row r="347">
          <cell r="J347">
            <v>0</v>
          </cell>
        </row>
        <row r="348">
          <cell r="J348">
            <v>-2263837.5499999998</v>
          </cell>
        </row>
        <row r="349">
          <cell r="J349">
            <v>0</v>
          </cell>
        </row>
        <row r="350">
          <cell r="J350">
            <v>-13004.8</v>
          </cell>
        </row>
        <row r="351">
          <cell r="J351">
            <v>-500000</v>
          </cell>
        </row>
        <row r="352">
          <cell r="J352">
            <v>0</v>
          </cell>
        </row>
        <row r="353">
          <cell r="J353">
            <v>-113180.42</v>
          </cell>
        </row>
        <row r="354">
          <cell r="J354">
            <v>-49843.31</v>
          </cell>
        </row>
        <row r="355">
          <cell r="J355">
            <v>-323.47000000000003</v>
          </cell>
        </row>
        <row r="356">
          <cell r="J356">
            <v>-2403.64</v>
          </cell>
        </row>
        <row r="357">
          <cell r="J357">
            <v>-4791.3500000000004</v>
          </cell>
        </row>
        <row r="358">
          <cell r="J358">
            <v>0</v>
          </cell>
        </row>
        <row r="359">
          <cell r="J359">
            <v>0</v>
          </cell>
        </row>
        <row r="360">
          <cell r="J360">
            <v>0</v>
          </cell>
        </row>
        <row r="361">
          <cell r="J361">
            <v>-187204.47</v>
          </cell>
        </row>
        <row r="362">
          <cell r="J362">
            <v>-109.56</v>
          </cell>
        </row>
        <row r="363">
          <cell r="J363">
            <v>0</v>
          </cell>
        </row>
        <row r="364">
          <cell r="J364">
            <v>-31015.46</v>
          </cell>
        </row>
        <row r="365">
          <cell r="J365">
            <v>0</v>
          </cell>
        </row>
        <row r="366">
          <cell r="J366">
            <v>0</v>
          </cell>
        </row>
        <row r="367">
          <cell r="J367">
            <v>1141177.96</v>
          </cell>
        </row>
        <row r="368">
          <cell r="J368">
            <v>0</v>
          </cell>
        </row>
        <row r="369">
          <cell r="J369">
            <v>11691.52</v>
          </cell>
        </row>
        <row r="370">
          <cell r="J370">
            <v>0</v>
          </cell>
        </row>
        <row r="371">
          <cell r="J371">
            <v>0</v>
          </cell>
        </row>
        <row r="372">
          <cell r="J372">
            <v>4196.68</v>
          </cell>
        </row>
        <row r="373">
          <cell r="J373">
            <v>12128.13</v>
          </cell>
        </row>
        <row r="374">
          <cell r="J374">
            <v>7532753.3799999999</v>
          </cell>
        </row>
        <row r="375">
          <cell r="J375">
            <v>106569.82</v>
          </cell>
        </row>
        <row r="376">
          <cell r="J376">
            <v>0</v>
          </cell>
        </row>
        <row r="377">
          <cell r="J377">
            <v>7300</v>
          </cell>
        </row>
        <row r="378">
          <cell r="J378">
            <v>356725.42</v>
          </cell>
        </row>
        <row r="379">
          <cell r="J379">
            <v>0</v>
          </cell>
        </row>
        <row r="380">
          <cell r="J380">
            <v>0</v>
          </cell>
        </row>
        <row r="381">
          <cell r="J381">
            <v>0</v>
          </cell>
        </row>
        <row r="382">
          <cell r="J382">
            <v>0</v>
          </cell>
        </row>
        <row r="383">
          <cell r="J383">
            <v>0</v>
          </cell>
        </row>
        <row r="384">
          <cell r="J384">
            <v>1515.2</v>
          </cell>
        </row>
        <row r="385">
          <cell r="J385">
            <v>0</v>
          </cell>
        </row>
        <row r="386">
          <cell r="J386">
            <v>151.52000000000001</v>
          </cell>
        </row>
        <row r="387">
          <cell r="J387">
            <v>0</v>
          </cell>
        </row>
        <row r="388">
          <cell r="J388">
            <v>84.48</v>
          </cell>
        </row>
        <row r="389">
          <cell r="J389">
            <v>70.05</v>
          </cell>
        </row>
        <row r="390">
          <cell r="J390">
            <v>248.48</v>
          </cell>
        </row>
        <row r="391">
          <cell r="J391">
            <v>24.85</v>
          </cell>
        </row>
        <row r="392">
          <cell r="J392">
            <v>0</v>
          </cell>
        </row>
        <row r="393">
          <cell r="J393">
            <v>-2.0499999999999998</v>
          </cell>
        </row>
        <row r="394">
          <cell r="J394">
            <v>52385.69</v>
          </cell>
        </row>
        <row r="395">
          <cell r="J395">
            <v>28922.33</v>
          </cell>
        </row>
        <row r="396">
          <cell r="J396">
            <v>22423.33</v>
          </cell>
        </row>
        <row r="397">
          <cell r="J397">
            <v>8538.6299999999992</v>
          </cell>
        </row>
        <row r="398">
          <cell r="J398">
            <v>236869.33</v>
          </cell>
        </row>
        <row r="399">
          <cell r="J399">
            <v>1151.52</v>
          </cell>
        </row>
        <row r="400">
          <cell r="J400">
            <v>180753.61</v>
          </cell>
        </row>
        <row r="401">
          <cell r="J401">
            <v>295885.56</v>
          </cell>
        </row>
        <row r="402">
          <cell r="J402">
            <v>93366.64</v>
          </cell>
        </row>
        <row r="403">
          <cell r="J403">
            <v>0</v>
          </cell>
        </row>
        <row r="404">
          <cell r="J404">
            <v>0</v>
          </cell>
        </row>
        <row r="405">
          <cell r="J405">
            <v>0</v>
          </cell>
        </row>
        <row r="406">
          <cell r="J406">
            <v>842.27</v>
          </cell>
        </row>
        <row r="407">
          <cell r="J407">
            <v>203.66</v>
          </cell>
        </row>
        <row r="408">
          <cell r="J408">
            <v>0</v>
          </cell>
        </row>
        <row r="409">
          <cell r="J409">
            <v>10181.030000000001</v>
          </cell>
        </row>
        <row r="410">
          <cell r="J410">
            <v>177.6</v>
          </cell>
        </row>
        <row r="411">
          <cell r="J411">
            <v>0</v>
          </cell>
        </row>
        <row r="412">
          <cell r="J412">
            <v>0</v>
          </cell>
        </row>
        <row r="413">
          <cell r="J413">
            <v>1618.72</v>
          </cell>
        </row>
        <row r="414">
          <cell r="J414">
            <v>0</v>
          </cell>
        </row>
        <row r="415">
          <cell r="J415">
            <v>0</v>
          </cell>
        </row>
        <row r="416">
          <cell r="J416">
            <v>5326.84</v>
          </cell>
        </row>
        <row r="417">
          <cell r="J417">
            <v>0</v>
          </cell>
        </row>
        <row r="418">
          <cell r="J418">
            <v>6.27</v>
          </cell>
        </row>
        <row r="419">
          <cell r="J419">
            <v>195.45</v>
          </cell>
        </row>
        <row r="420">
          <cell r="J420">
            <v>0</v>
          </cell>
        </row>
        <row r="421">
          <cell r="J421">
            <v>26926.25</v>
          </cell>
        </row>
        <row r="422">
          <cell r="J422">
            <v>43692.82</v>
          </cell>
        </row>
        <row r="423">
          <cell r="J423">
            <v>0</v>
          </cell>
        </row>
        <row r="424">
          <cell r="J424">
            <v>0</v>
          </cell>
        </row>
        <row r="425">
          <cell r="J425">
            <v>7094.09</v>
          </cell>
        </row>
        <row r="426">
          <cell r="J426">
            <v>10256.01</v>
          </cell>
        </row>
        <row r="427">
          <cell r="J427">
            <v>2152.17</v>
          </cell>
        </row>
        <row r="428">
          <cell r="J428">
            <v>1269.71</v>
          </cell>
        </row>
        <row r="429">
          <cell r="J429">
            <v>19028.48</v>
          </cell>
        </row>
        <row r="430">
          <cell r="J430">
            <v>937.36</v>
          </cell>
        </row>
        <row r="431">
          <cell r="J431">
            <v>1296</v>
          </cell>
        </row>
        <row r="432">
          <cell r="J432">
            <v>215602.57</v>
          </cell>
        </row>
        <row r="433">
          <cell r="J433">
            <v>0</v>
          </cell>
        </row>
        <row r="434">
          <cell r="J434">
            <v>841.82</v>
          </cell>
        </row>
        <row r="435">
          <cell r="J435">
            <v>221.2</v>
          </cell>
        </row>
        <row r="436">
          <cell r="J436">
            <v>894.63</v>
          </cell>
        </row>
        <row r="437">
          <cell r="J437">
            <v>5556.28</v>
          </cell>
        </row>
        <row r="438">
          <cell r="J438">
            <v>1538.67</v>
          </cell>
        </row>
        <row r="439">
          <cell r="J439">
            <v>2304.75</v>
          </cell>
        </row>
        <row r="440">
          <cell r="J440">
            <v>0</v>
          </cell>
        </row>
        <row r="441">
          <cell r="J441">
            <v>0</v>
          </cell>
        </row>
        <row r="442">
          <cell r="J442">
            <v>39.04</v>
          </cell>
        </row>
        <row r="443">
          <cell r="J443">
            <v>0</v>
          </cell>
        </row>
        <row r="444">
          <cell r="J444">
            <v>1359.64</v>
          </cell>
        </row>
        <row r="445">
          <cell r="J445">
            <v>0</v>
          </cell>
        </row>
        <row r="446">
          <cell r="J446">
            <v>0</v>
          </cell>
        </row>
        <row r="447">
          <cell r="J447">
            <v>236.05</v>
          </cell>
        </row>
        <row r="448">
          <cell r="J448">
            <v>1162.98</v>
          </cell>
        </row>
        <row r="449">
          <cell r="J449">
            <v>0</v>
          </cell>
        </row>
        <row r="450">
          <cell r="J450">
            <v>382.46</v>
          </cell>
        </row>
        <row r="451">
          <cell r="J451">
            <v>10680.32</v>
          </cell>
        </row>
        <row r="452">
          <cell r="J452">
            <v>49.66</v>
          </cell>
        </row>
        <row r="453">
          <cell r="J453">
            <v>860.91</v>
          </cell>
        </row>
        <row r="454">
          <cell r="J454">
            <v>18593.22</v>
          </cell>
        </row>
        <row r="455">
          <cell r="J455">
            <v>443.63</v>
          </cell>
        </row>
        <row r="456">
          <cell r="J456">
            <v>238.43</v>
          </cell>
        </row>
        <row r="457">
          <cell r="J457">
            <v>216.21</v>
          </cell>
        </row>
        <row r="458">
          <cell r="J458">
            <v>0</v>
          </cell>
        </row>
        <row r="459">
          <cell r="J459">
            <v>0</v>
          </cell>
        </row>
        <row r="460">
          <cell r="J460">
            <v>0</v>
          </cell>
        </row>
        <row r="461">
          <cell r="J461">
            <v>684.65</v>
          </cell>
        </row>
        <row r="462">
          <cell r="J462">
            <v>324</v>
          </cell>
        </row>
        <row r="463">
          <cell r="J463">
            <v>0</v>
          </cell>
        </row>
        <row r="464">
          <cell r="J464">
            <v>0</v>
          </cell>
        </row>
        <row r="465">
          <cell r="J465">
            <v>0</v>
          </cell>
        </row>
        <row r="466">
          <cell r="J466">
            <v>0</v>
          </cell>
        </row>
        <row r="467">
          <cell r="J467">
            <v>2931130</v>
          </cell>
        </row>
        <row r="468">
          <cell r="J468">
            <v>0</v>
          </cell>
        </row>
        <row r="469">
          <cell r="J469">
            <v>149.53</v>
          </cell>
        </row>
        <row r="470">
          <cell r="J470">
            <v>0</v>
          </cell>
        </row>
        <row r="471">
          <cell r="J471">
            <v>166.35</v>
          </cell>
        </row>
        <row r="472">
          <cell r="J472">
            <v>0</v>
          </cell>
        </row>
        <row r="473">
          <cell r="J473">
            <v>514.75</v>
          </cell>
        </row>
        <row r="474">
          <cell r="J474">
            <v>0</v>
          </cell>
        </row>
        <row r="475">
          <cell r="J475">
            <v>270</v>
          </cell>
        </row>
        <row r="476">
          <cell r="J476">
            <v>2272.25</v>
          </cell>
        </row>
        <row r="477">
          <cell r="J477">
            <v>594</v>
          </cell>
        </row>
        <row r="478">
          <cell r="J478">
            <v>1480.73</v>
          </cell>
        </row>
        <row r="479">
          <cell r="J479">
            <v>0</v>
          </cell>
        </row>
        <row r="480">
          <cell r="J480">
            <v>3319.86</v>
          </cell>
        </row>
        <row r="481">
          <cell r="J481">
            <v>0</v>
          </cell>
        </row>
        <row r="482">
          <cell r="J482">
            <v>3151.57</v>
          </cell>
        </row>
        <row r="483">
          <cell r="J483">
            <v>3769.5</v>
          </cell>
        </row>
        <row r="484">
          <cell r="J484">
            <v>0</v>
          </cell>
        </row>
        <row r="485">
          <cell r="J485">
            <v>5637.9</v>
          </cell>
        </row>
        <row r="486">
          <cell r="J486">
            <v>514.19000000000005</v>
          </cell>
        </row>
        <row r="487">
          <cell r="J487">
            <v>1685.8</v>
          </cell>
        </row>
        <row r="488">
          <cell r="J488">
            <v>5700</v>
          </cell>
        </row>
        <row r="489">
          <cell r="J489">
            <v>2300.36</v>
          </cell>
        </row>
        <row r="490">
          <cell r="J490">
            <v>1350.34</v>
          </cell>
        </row>
        <row r="491">
          <cell r="J491">
            <v>0</v>
          </cell>
        </row>
        <row r="492">
          <cell r="J492">
            <v>-221552</v>
          </cell>
        </row>
        <row r="493">
          <cell r="J493">
            <v>263.25</v>
          </cell>
        </row>
        <row r="494">
          <cell r="J494">
            <v>175</v>
          </cell>
        </row>
        <row r="495">
          <cell r="J495">
            <v>9365.7999999999993</v>
          </cell>
        </row>
        <row r="496">
          <cell r="J496">
            <v>281.29000000000002</v>
          </cell>
        </row>
        <row r="497">
          <cell r="J497">
            <v>118.52</v>
          </cell>
        </row>
        <row r="498">
          <cell r="J498">
            <v>0</v>
          </cell>
        </row>
        <row r="499">
          <cell r="J499">
            <v>41.9</v>
          </cell>
        </row>
        <row r="500">
          <cell r="J500">
            <v>50</v>
          </cell>
        </row>
        <row r="501">
          <cell r="J501">
            <v>0</v>
          </cell>
        </row>
        <row r="502">
          <cell r="J502">
            <v>0</v>
          </cell>
        </row>
        <row r="503">
          <cell r="J503">
            <v>61.4</v>
          </cell>
        </row>
        <row r="504">
          <cell r="J504">
            <v>6878.92</v>
          </cell>
        </row>
        <row r="505">
          <cell r="J505">
            <v>3117.5</v>
          </cell>
        </row>
        <row r="506">
          <cell r="J506">
            <v>14911.2</v>
          </cell>
        </row>
        <row r="507">
          <cell r="J507">
            <v>100</v>
          </cell>
        </row>
        <row r="508">
          <cell r="J508">
            <v>0</v>
          </cell>
        </row>
        <row r="509">
          <cell r="J509">
            <v>538.85</v>
          </cell>
        </row>
        <row r="510">
          <cell r="J510">
            <v>13378.7</v>
          </cell>
        </row>
        <row r="511">
          <cell r="J511">
            <v>0</v>
          </cell>
        </row>
        <row r="512">
          <cell r="J512">
            <v>0</v>
          </cell>
        </row>
        <row r="513">
          <cell r="J513">
            <v>445.65</v>
          </cell>
        </row>
        <row r="514">
          <cell r="J514">
            <v>18762.580000000002</v>
          </cell>
        </row>
        <row r="515">
          <cell r="J515">
            <v>7417.06</v>
          </cell>
        </row>
        <row r="516">
          <cell r="J516">
            <v>816.39</v>
          </cell>
        </row>
        <row r="517">
          <cell r="J517">
            <v>0</v>
          </cell>
        </row>
        <row r="518">
          <cell r="J518">
            <v>490.86</v>
          </cell>
        </row>
        <row r="519">
          <cell r="J519">
            <v>1750</v>
          </cell>
        </row>
        <row r="520">
          <cell r="J520">
            <v>-20</v>
          </cell>
        </row>
        <row r="521">
          <cell r="J521">
            <v>90</v>
          </cell>
        </row>
        <row r="522">
          <cell r="J522">
            <v>0</v>
          </cell>
        </row>
        <row r="523">
          <cell r="J523">
            <v>141091.95000000001</v>
          </cell>
        </row>
        <row r="524">
          <cell r="J524">
            <v>84403.59</v>
          </cell>
        </row>
        <row r="525">
          <cell r="J525">
            <v>0</v>
          </cell>
        </row>
        <row r="526">
          <cell r="J526">
            <v>0</v>
          </cell>
        </row>
        <row r="527">
          <cell r="J527">
            <v>0</v>
          </cell>
        </row>
        <row r="528">
          <cell r="J528">
            <v>45</v>
          </cell>
        </row>
        <row r="529">
          <cell r="J529">
            <v>209.46</v>
          </cell>
        </row>
        <row r="530">
          <cell r="J530">
            <v>1825</v>
          </cell>
        </row>
        <row r="531">
          <cell r="J531">
            <v>21066.65</v>
          </cell>
        </row>
        <row r="532">
          <cell r="J532">
            <v>29832.04</v>
          </cell>
        </row>
        <row r="533">
          <cell r="J533">
            <v>0</v>
          </cell>
        </row>
        <row r="534">
          <cell r="J534">
            <v>0</v>
          </cell>
        </row>
        <row r="535">
          <cell r="J535">
            <v>170</v>
          </cell>
        </row>
        <row r="536">
          <cell r="J536">
            <v>0</v>
          </cell>
        </row>
        <row r="537">
          <cell r="J537">
            <v>-10012.48</v>
          </cell>
        </row>
        <row r="538">
          <cell r="J538">
            <v>-5531059.9400000004</v>
          </cell>
        </row>
        <row r="539">
          <cell r="J539">
            <v>-143260.98000000001</v>
          </cell>
        </row>
        <row r="540">
          <cell r="J540">
            <v>-2486.71</v>
          </cell>
        </row>
        <row r="541">
          <cell r="J541">
            <v>0</v>
          </cell>
        </row>
        <row r="542">
          <cell r="J542">
            <v>-275</v>
          </cell>
        </row>
        <row r="543">
          <cell r="J543">
            <v>-1555.15</v>
          </cell>
        </row>
        <row r="544">
          <cell r="J544">
            <v>-130721.51</v>
          </cell>
        </row>
        <row r="545">
          <cell r="J545">
            <v>-962.64</v>
          </cell>
        </row>
        <row r="546">
          <cell r="J546">
            <v>-616829.05000000005</v>
          </cell>
        </row>
        <row r="547">
          <cell r="J547">
            <v>-17663.759999999998</v>
          </cell>
        </row>
        <row r="548">
          <cell r="J548">
            <v>-6181.66</v>
          </cell>
        </row>
        <row r="549">
          <cell r="J549">
            <v>-7.44</v>
          </cell>
        </row>
        <row r="550">
          <cell r="J550">
            <v>0</v>
          </cell>
        </row>
        <row r="551">
          <cell r="J551">
            <v>-149718.93</v>
          </cell>
        </row>
        <row r="552">
          <cell r="J552">
            <v>-1698</v>
          </cell>
        </row>
        <row r="553">
          <cell r="J553">
            <v>-4329.6400000000003</v>
          </cell>
        </row>
        <row r="554">
          <cell r="J554">
            <v>-80.709999999999994</v>
          </cell>
        </row>
        <row r="555">
          <cell r="J555">
            <v>0</v>
          </cell>
        </row>
        <row r="556">
          <cell r="J556">
            <v>0</v>
          </cell>
        </row>
        <row r="557">
          <cell r="J557">
            <v>0</v>
          </cell>
        </row>
        <row r="558">
          <cell r="J558">
            <v>-819.26</v>
          </cell>
        </row>
        <row r="559">
          <cell r="J559">
            <v>-15000</v>
          </cell>
        </row>
        <row r="560">
          <cell r="J560">
            <v>0</v>
          </cell>
        </row>
        <row r="561">
          <cell r="J561">
            <v>1228952.27</v>
          </cell>
        </row>
        <row r="562">
          <cell r="J562">
            <v>0</v>
          </cell>
        </row>
        <row r="563">
          <cell r="J563">
            <v>13761.24</v>
          </cell>
        </row>
        <row r="564">
          <cell r="J564">
            <v>9005.56</v>
          </cell>
        </row>
        <row r="565">
          <cell r="J565">
            <v>28605.5</v>
          </cell>
        </row>
        <row r="566">
          <cell r="J566">
            <v>0</v>
          </cell>
        </row>
        <row r="567">
          <cell r="J567">
            <v>315091.77</v>
          </cell>
        </row>
        <row r="568">
          <cell r="J568">
            <v>3422.35</v>
          </cell>
        </row>
        <row r="569">
          <cell r="J569">
            <v>14408.65</v>
          </cell>
        </row>
        <row r="570">
          <cell r="J570">
            <v>0</v>
          </cell>
        </row>
        <row r="571">
          <cell r="J571">
            <v>0</v>
          </cell>
        </row>
        <row r="572">
          <cell r="J572">
            <v>0</v>
          </cell>
        </row>
        <row r="573">
          <cell r="J573">
            <v>0</v>
          </cell>
        </row>
        <row r="574">
          <cell r="J574">
            <v>63096.76</v>
          </cell>
        </row>
        <row r="575">
          <cell r="J575">
            <v>35198.94</v>
          </cell>
        </row>
        <row r="576">
          <cell r="J576">
            <v>24129.73</v>
          </cell>
        </row>
        <row r="577">
          <cell r="J577">
            <v>9234.1299999999992</v>
          </cell>
        </row>
        <row r="578">
          <cell r="J578">
            <v>38873.519999999997</v>
          </cell>
        </row>
        <row r="579">
          <cell r="J579">
            <v>1317.68</v>
          </cell>
        </row>
        <row r="580">
          <cell r="J580">
            <v>31743</v>
          </cell>
        </row>
        <row r="581">
          <cell r="J581">
            <v>72385.8</v>
          </cell>
        </row>
        <row r="582">
          <cell r="J582">
            <v>95343.16</v>
          </cell>
        </row>
        <row r="583">
          <cell r="J583">
            <v>0</v>
          </cell>
        </row>
        <row r="584">
          <cell r="J584">
            <v>0</v>
          </cell>
        </row>
        <row r="585">
          <cell r="J585">
            <v>0</v>
          </cell>
        </row>
        <row r="586">
          <cell r="J586">
            <v>3192.7</v>
          </cell>
        </row>
        <row r="587">
          <cell r="J587">
            <v>771.95</v>
          </cell>
        </row>
        <row r="588">
          <cell r="J588">
            <v>5094.16</v>
          </cell>
        </row>
        <row r="589">
          <cell r="J589">
            <v>0</v>
          </cell>
        </row>
        <row r="590">
          <cell r="J590">
            <v>914.6</v>
          </cell>
        </row>
        <row r="591">
          <cell r="J591">
            <v>2303.56</v>
          </cell>
        </row>
        <row r="592">
          <cell r="J592">
            <v>82</v>
          </cell>
        </row>
        <row r="593">
          <cell r="J593">
            <v>1199.06</v>
          </cell>
        </row>
        <row r="594">
          <cell r="J594">
            <v>24.2</v>
          </cell>
        </row>
        <row r="595">
          <cell r="J595">
            <v>49.71</v>
          </cell>
        </row>
        <row r="596">
          <cell r="J596">
            <v>160.5</v>
          </cell>
        </row>
        <row r="597">
          <cell r="J597">
            <v>639.32000000000005</v>
          </cell>
        </row>
        <row r="598">
          <cell r="J598">
            <v>5212.08</v>
          </cell>
        </row>
        <row r="599">
          <cell r="J599">
            <v>2337.44</v>
          </cell>
        </row>
        <row r="600">
          <cell r="J600">
            <v>0</v>
          </cell>
        </row>
        <row r="601">
          <cell r="J601">
            <v>29.14</v>
          </cell>
        </row>
        <row r="602">
          <cell r="J602">
            <v>100</v>
          </cell>
        </row>
        <row r="603">
          <cell r="J603">
            <v>0</v>
          </cell>
        </row>
        <row r="604">
          <cell r="J604">
            <v>319.5</v>
          </cell>
        </row>
        <row r="605">
          <cell r="J605">
            <v>0</v>
          </cell>
        </row>
        <row r="606">
          <cell r="J606">
            <v>0</v>
          </cell>
        </row>
        <row r="607">
          <cell r="J607">
            <v>235.8</v>
          </cell>
        </row>
        <row r="608">
          <cell r="J608">
            <v>6435.94</v>
          </cell>
        </row>
        <row r="609">
          <cell r="J609">
            <v>650.13</v>
          </cell>
        </row>
        <row r="610">
          <cell r="J610">
            <v>0</v>
          </cell>
        </row>
        <row r="611">
          <cell r="J611">
            <v>0</v>
          </cell>
        </row>
        <row r="612">
          <cell r="J612">
            <v>660.48</v>
          </cell>
        </row>
        <row r="613">
          <cell r="J613">
            <v>4926.3100000000004</v>
          </cell>
        </row>
        <row r="614">
          <cell r="J614">
            <v>1006.48</v>
          </cell>
        </row>
        <row r="615">
          <cell r="J615">
            <v>36538.160000000003</v>
          </cell>
        </row>
        <row r="616">
          <cell r="J616">
            <v>1389.84</v>
          </cell>
        </row>
        <row r="617">
          <cell r="J617">
            <v>0</v>
          </cell>
        </row>
        <row r="618">
          <cell r="J618">
            <v>392.24</v>
          </cell>
        </row>
        <row r="619">
          <cell r="J619">
            <v>0</v>
          </cell>
        </row>
        <row r="620">
          <cell r="J620">
            <v>89.25</v>
          </cell>
        </row>
        <row r="621">
          <cell r="J621">
            <v>0</v>
          </cell>
        </row>
        <row r="622">
          <cell r="J622">
            <v>0</v>
          </cell>
        </row>
        <row r="623">
          <cell r="J623">
            <v>0</v>
          </cell>
        </row>
        <row r="624">
          <cell r="J624">
            <v>0</v>
          </cell>
        </row>
        <row r="625">
          <cell r="J625">
            <v>0</v>
          </cell>
        </row>
        <row r="626">
          <cell r="J626">
            <v>14489.69</v>
          </cell>
        </row>
        <row r="627">
          <cell r="J627">
            <v>10526.11</v>
          </cell>
        </row>
        <row r="628">
          <cell r="J628">
            <v>0</v>
          </cell>
        </row>
        <row r="629">
          <cell r="J629">
            <v>8900</v>
          </cell>
        </row>
        <row r="630">
          <cell r="J630">
            <v>6160</v>
          </cell>
        </row>
        <row r="631">
          <cell r="J631">
            <v>85</v>
          </cell>
        </row>
        <row r="632">
          <cell r="J632">
            <v>0</v>
          </cell>
        </row>
        <row r="633">
          <cell r="J633">
            <v>-185</v>
          </cell>
        </row>
        <row r="634">
          <cell r="J634">
            <v>-169.95</v>
          </cell>
        </row>
        <row r="635">
          <cell r="J635">
            <v>-15.48</v>
          </cell>
        </row>
        <row r="636">
          <cell r="J636">
            <v>3754.08</v>
          </cell>
        </row>
        <row r="637">
          <cell r="J637">
            <v>1245772.75</v>
          </cell>
        </row>
        <row r="638">
          <cell r="J638">
            <v>1753.94</v>
          </cell>
        </row>
        <row r="639">
          <cell r="J639">
            <v>0</v>
          </cell>
        </row>
        <row r="640">
          <cell r="J640">
            <v>15134.97</v>
          </cell>
        </row>
        <row r="641">
          <cell r="J641">
            <v>1114.75</v>
          </cell>
        </row>
        <row r="642">
          <cell r="J642">
            <v>4695.3999999999996</v>
          </cell>
        </row>
        <row r="643">
          <cell r="J643">
            <v>126544</v>
          </cell>
        </row>
        <row r="644">
          <cell r="J644">
            <v>232.88</v>
          </cell>
        </row>
        <row r="645">
          <cell r="J645">
            <v>7055.54</v>
          </cell>
        </row>
        <row r="646">
          <cell r="J646">
            <v>0</v>
          </cell>
        </row>
        <row r="647">
          <cell r="J647">
            <v>0</v>
          </cell>
        </row>
        <row r="648">
          <cell r="J648">
            <v>0</v>
          </cell>
        </row>
        <row r="649">
          <cell r="J649">
            <v>4215.38</v>
          </cell>
        </row>
        <row r="650">
          <cell r="J650">
            <v>0</v>
          </cell>
        </row>
        <row r="651">
          <cell r="J651">
            <v>1800</v>
          </cell>
        </row>
        <row r="652">
          <cell r="J652">
            <v>1500</v>
          </cell>
        </row>
        <row r="653">
          <cell r="J653">
            <v>0</v>
          </cell>
        </row>
        <row r="654">
          <cell r="J654">
            <v>57878.23</v>
          </cell>
        </row>
        <row r="655">
          <cell r="J655">
            <v>32459.49</v>
          </cell>
        </row>
        <row r="656">
          <cell r="J656">
            <v>24173.16</v>
          </cell>
        </row>
        <row r="657">
          <cell r="J657">
            <v>9215.07</v>
          </cell>
        </row>
        <row r="658">
          <cell r="J658">
            <v>32436.22</v>
          </cell>
        </row>
        <row r="659">
          <cell r="J659">
            <v>1218.52</v>
          </cell>
        </row>
        <row r="660">
          <cell r="J660">
            <v>27557.360000000001</v>
          </cell>
        </row>
        <row r="661">
          <cell r="J661">
            <v>63237.67</v>
          </cell>
        </row>
        <row r="662">
          <cell r="J662">
            <v>94112.39</v>
          </cell>
        </row>
        <row r="663">
          <cell r="J663">
            <v>0</v>
          </cell>
        </row>
        <row r="664">
          <cell r="J664">
            <v>0</v>
          </cell>
        </row>
        <row r="665">
          <cell r="J665">
            <v>0</v>
          </cell>
        </row>
        <row r="666">
          <cell r="J666">
            <v>1056.6600000000001</v>
          </cell>
        </row>
        <row r="667">
          <cell r="J667">
            <v>212.5</v>
          </cell>
        </row>
        <row r="668">
          <cell r="J668">
            <v>447.31</v>
          </cell>
        </row>
        <row r="669">
          <cell r="J669">
            <v>0</v>
          </cell>
        </row>
        <row r="670">
          <cell r="J670">
            <v>1211.45</v>
          </cell>
        </row>
        <row r="671">
          <cell r="J671">
            <v>0</v>
          </cell>
        </row>
        <row r="672">
          <cell r="J672">
            <v>0</v>
          </cell>
        </row>
        <row r="673">
          <cell r="J673">
            <v>0</v>
          </cell>
        </row>
        <row r="674">
          <cell r="J674">
            <v>0</v>
          </cell>
        </row>
        <row r="675">
          <cell r="J675">
            <v>13</v>
          </cell>
        </row>
        <row r="676">
          <cell r="J676">
            <v>1366.85</v>
          </cell>
        </row>
        <row r="677">
          <cell r="J677">
            <v>9690.2999999999993</v>
          </cell>
        </row>
        <row r="678">
          <cell r="J678">
            <v>11600</v>
          </cell>
        </row>
        <row r="679">
          <cell r="J679">
            <v>2057.04</v>
          </cell>
        </row>
        <row r="680">
          <cell r="J680">
            <v>0</v>
          </cell>
        </row>
        <row r="681">
          <cell r="J681">
            <v>145.80000000000001</v>
          </cell>
        </row>
        <row r="682">
          <cell r="J682">
            <v>287501</v>
          </cell>
        </row>
        <row r="683">
          <cell r="J683">
            <v>1321.31</v>
          </cell>
        </row>
        <row r="684">
          <cell r="J684">
            <v>402.29</v>
          </cell>
        </row>
        <row r="685">
          <cell r="J685">
            <v>0</v>
          </cell>
        </row>
        <row r="686">
          <cell r="J686">
            <v>267.13</v>
          </cell>
        </row>
        <row r="687">
          <cell r="J687">
            <v>3884.25</v>
          </cell>
        </row>
        <row r="688">
          <cell r="J688">
            <v>91.15</v>
          </cell>
        </row>
        <row r="689">
          <cell r="J689">
            <v>1360</v>
          </cell>
        </row>
        <row r="690">
          <cell r="J690">
            <v>0</v>
          </cell>
        </row>
        <row r="691">
          <cell r="J691">
            <v>0</v>
          </cell>
        </row>
        <row r="692">
          <cell r="J692">
            <v>25546.26</v>
          </cell>
        </row>
        <row r="693">
          <cell r="J693">
            <v>4080.24</v>
          </cell>
        </row>
        <row r="694">
          <cell r="J694">
            <v>617.48</v>
          </cell>
        </row>
        <row r="695">
          <cell r="J695">
            <v>5216.49</v>
          </cell>
        </row>
        <row r="696">
          <cell r="J696">
            <v>0</v>
          </cell>
        </row>
        <row r="697">
          <cell r="J697">
            <v>0</v>
          </cell>
        </row>
        <row r="698">
          <cell r="J698">
            <v>0</v>
          </cell>
        </row>
        <row r="699">
          <cell r="J699">
            <v>105</v>
          </cell>
        </row>
        <row r="700">
          <cell r="J700">
            <v>622044.31999999995</v>
          </cell>
        </row>
        <row r="701">
          <cell r="J701">
            <v>301.86</v>
          </cell>
        </row>
        <row r="702">
          <cell r="J702">
            <v>3.55</v>
          </cell>
        </row>
        <row r="703">
          <cell r="J703">
            <v>708.75</v>
          </cell>
        </row>
        <row r="704">
          <cell r="J704">
            <v>448.27</v>
          </cell>
        </row>
        <row r="705">
          <cell r="J705">
            <v>47.79</v>
          </cell>
        </row>
        <row r="706">
          <cell r="J706">
            <v>5592.5</v>
          </cell>
        </row>
        <row r="707">
          <cell r="J707">
            <v>5171.6099999999997</v>
          </cell>
        </row>
        <row r="708">
          <cell r="J708">
            <v>-99960</v>
          </cell>
        </row>
        <row r="709">
          <cell r="J709">
            <v>3195</v>
          </cell>
        </row>
        <row r="710">
          <cell r="J710">
            <v>4708.74</v>
          </cell>
        </row>
        <row r="711">
          <cell r="J711">
            <v>25238.400000000001</v>
          </cell>
        </row>
        <row r="712">
          <cell r="J712">
            <v>0</v>
          </cell>
        </row>
        <row r="713">
          <cell r="J713">
            <v>0</v>
          </cell>
        </row>
        <row r="714">
          <cell r="J714">
            <v>0</v>
          </cell>
        </row>
        <row r="715">
          <cell r="J715">
            <v>0</v>
          </cell>
        </row>
        <row r="716">
          <cell r="J716">
            <v>1729.19</v>
          </cell>
        </row>
        <row r="717">
          <cell r="J717">
            <v>88.18</v>
          </cell>
        </row>
        <row r="718">
          <cell r="J718">
            <v>243.24</v>
          </cell>
        </row>
        <row r="719">
          <cell r="J719">
            <v>0</v>
          </cell>
        </row>
        <row r="720">
          <cell r="J720">
            <v>1043.99</v>
          </cell>
        </row>
        <row r="721">
          <cell r="J721">
            <v>13971.04</v>
          </cell>
        </row>
        <row r="722">
          <cell r="J722">
            <v>1625.7</v>
          </cell>
        </row>
        <row r="723">
          <cell r="J723">
            <v>5097.7700000000004</v>
          </cell>
        </row>
        <row r="724">
          <cell r="J724">
            <v>17584.2</v>
          </cell>
        </row>
        <row r="725">
          <cell r="J725">
            <v>33696</v>
          </cell>
        </row>
        <row r="726">
          <cell r="J726">
            <v>56.7</v>
          </cell>
        </row>
        <row r="727">
          <cell r="J727">
            <v>0</v>
          </cell>
        </row>
        <row r="728">
          <cell r="J728">
            <v>8066.29</v>
          </cell>
        </row>
        <row r="729">
          <cell r="J729">
            <v>0</v>
          </cell>
        </row>
        <row r="730">
          <cell r="J730">
            <v>0</v>
          </cell>
        </row>
        <row r="731">
          <cell r="J731">
            <v>0</v>
          </cell>
        </row>
        <row r="732">
          <cell r="J732">
            <v>0</v>
          </cell>
        </row>
        <row r="733">
          <cell r="J733">
            <v>79889.25</v>
          </cell>
        </row>
        <row r="734">
          <cell r="J734">
            <v>7665.64</v>
          </cell>
        </row>
        <row r="735">
          <cell r="J735">
            <v>94557.48</v>
          </cell>
        </row>
        <row r="736">
          <cell r="J736">
            <v>300</v>
          </cell>
        </row>
        <row r="737">
          <cell r="J737">
            <v>53571.61</v>
          </cell>
        </row>
        <row r="738">
          <cell r="J738">
            <v>1252.9000000000001</v>
          </cell>
        </row>
        <row r="739">
          <cell r="J739">
            <v>1600.32</v>
          </cell>
        </row>
        <row r="740">
          <cell r="J740">
            <v>240</v>
          </cell>
        </row>
        <row r="741">
          <cell r="J741">
            <v>46</v>
          </cell>
        </row>
        <row r="742">
          <cell r="J742">
            <v>35</v>
          </cell>
        </row>
        <row r="743">
          <cell r="J743">
            <v>-73</v>
          </cell>
        </row>
        <row r="744">
          <cell r="J744">
            <v>548.92999999999995</v>
          </cell>
        </row>
        <row r="745">
          <cell r="J745">
            <v>0</v>
          </cell>
        </row>
        <row r="746">
          <cell r="J746">
            <v>0</v>
          </cell>
        </row>
        <row r="747">
          <cell r="J747">
            <v>-5234.72</v>
          </cell>
        </row>
        <row r="748">
          <cell r="J748">
            <v>-292363.33</v>
          </cell>
        </row>
        <row r="749">
          <cell r="J749">
            <v>-500000</v>
          </cell>
        </row>
        <row r="750">
          <cell r="J750">
            <v>-5015.75</v>
          </cell>
        </row>
        <row r="751">
          <cell r="J751">
            <v>-26589.439999999999</v>
          </cell>
        </row>
        <row r="752">
          <cell r="J752">
            <v>0</v>
          </cell>
        </row>
        <row r="753">
          <cell r="J753">
            <v>0</v>
          </cell>
        </row>
        <row r="754">
          <cell r="J754">
            <v>2808766.29</v>
          </cell>
        </row>
        <row r="755">
          <cell r="J755">
            <v>0</v>
          </cell>
        </row>
        <row r="756">
          <cell r="J756">
            <v>26868.87</v>
          </cell>
        </row>
        <row r="757">
          <cell r="J757">
            <v>0</v>
          </cell>
        </row>
        <row r="758">
          <cell r="J758">
            <v>0</v>
          </cell>
        </row>
        <row r="759">
          <cell r="J759">
            <v>6828.64</v>
          </cell>
        </row>
        <row r="760">
          <cell r="J760">
            <v>-167.63</v>
          </cell>
        </row>
        <row r="761">
          <cell r="J761">
            <v>22460.34</v>
          </cell>
        </row>
        <row r="762">
          <cell r="J762">
            <v>0</v>
          </cell>
        </row>
        <row r="763">
          <cell r="J763">
            <v>5483312.8200000003</v>
          </cell>
        </row>
        <row r="764">
          <cell r="J764">
            <v>43341.85</v>
          </cell>
        </row>
        <row r="765">
          <cell r="J765">
            <v>0</v>
          </cell>
        </row>
        <row r="766">
          <cell r="J766">
            <v>261980.85</v>
          </cell>
        </row>
        <row r="767">
          <cell r="J767">
            <v>0</v>
          </cell>
        </row>
        <row r="768">
          <cell r="J768">
            <v>0</v>
          </cell>
        </row>
        <row r="769">
          <cell r="J769">
            <v>0</v>
          </cell>
        </row>
        <row r="770">
          <cell r="J770">
            <v>0</v>
          </cell>
        </row>
        <row r="771">
          <cell r="J771">
            <v>0</v>
          </cell>
        </row>
        <row r="772">
          <cell r="J772">
            <v>0</v>
          </cell>
        </row>
        <row r="773">
          <cell r="J773">
            <v>0</v>
          </cell>
        </row>
        <row r="774">
          <cell r="J774">
            <v>0</v>
          </cell>
        </row>
        <row r="775">
          <cell r="J775">
            <v>681.84</v>
          </cell>
        </row>
        <row r="776">
          <cell r="J776">
            <v>113.64</v>
          </cell>
        </row>
        <row r="777">
          <cell r="J777">
            <v>126.72</v>
          </cell>
        </row>
        <row r="778">
          <cell r="J778">
            <v>55.06</v>
          </cell>
        </row>
        <row r="779">
          <cell r="J779">
            <v>0</v>
          </cell>
        </row>
        <row r="780">
          <cell r="J780">
            <v>4235.96</v>
          </cell>
        </row>
        <row r="781">
          <cell r="J781">
            <v>313.99</v>
          </cell>
        </row>
        <row r="782">
          <cell r="J782">
            <v>151044.53</v>
          </cell>
        </row>
        <row r="783">
          <cell r="J783">
            <v>85499.61</v>
          </cell>
        </row>
        <row r="784">
          <cell r="J784">
            <v>55611.519999999997</v>
          </cell>
        </row>
        <row r="785">
          <cell r="J785">
            <v>21311.22</v>
          </cell>
        </row>
        <row r="786">
          <cell r="J786">
            <v>219796.54</v>
          </cell>
        </row>
        <row r="787">
          <cell r="J787">
            <v>2987.53</v>
          </cell>
        </row>
        <row r="788">
          <cell r="J788">
            <v>171652.69</v>
          </cell>
        </row>
        <row r="789">
          <cell r="J789">
            <v>319962.7</v>
          </cell>
        </row>
        <row r="790">
          <cell r="J790">
            <v>251631.06</v>
          </cell>
        </row>
        <row r="791">
          <cell r="J791">
            <v>0</v>
          </cell>
        </row>
        <row r="792">
          <cell r="J792">
            <v>0</v>
          </cell>
        </row>
        <row r="793">
          <cell r="J793">
            <v>0</v>
          </cell>
        </row>
        <row r="794">
          <cell r="J794">
            <v>0</v>
          </cell>
        </row>
        <row r="795">
          <cell r="J795">
            <v>14995.47</v>
          </cell>
        </row>
        <row r="796">
          <cell r="J796">
            <v>6111.45</v>
          </cell>
        </row>
        <row r="797">
          <cell r="J797">
            <v>0</v>
          </cell>
        </row>
        <row r="798">
          <cell r="J798">
            <v>41248.36</v>
          </cell>
        </row>
        <row r="799">
          <cell r="J799">
            <v>962.5</v>
          </cell>
        </row>
        <row r="800">
          <cell r="J800">
            <v>0</v>
          </cell>
        </row>
        <row r="801">
          <cell r="J801">
            <v>14554</v>
          </cell>
        </row>
        <row r="802">
          <cell r="J802">
            <v>328.56</v>
          </cell>
        </row>
        <row r="803">
          <cell r="J803">
            <v>224.74</v>
          </cell>
        </row>
        <row r="804">
          <cell r="J804">
            <v>0</v>
          </cell>
        </row>
        <row r="805">
          <cell r="J805">
            <v>6427.95</v>
          </cell>
        </row>
        <row r="806">
          <cell r="J806">
            <v>8388.31</v>
          </cell>
        </row>
        <row r="807">
          <cell r="J807">
            <v>0</v>
          </cell>
        </row>
        <row r="808">
          <cell r="J808">
            <v>0</v>
          </cell>
        </row>
        <row r="809">
          <cell r="J809">
            <v>3591.31</v>
          </cell>
        </row>
        <row r="810">
          <cell r="J810">
            <v>-8616.16</v>
          </cell>
        </row>
        <row r="811">
          <cell r="J811">
            <v>-5000</v>
          </cell>
        </row>
        <row r="812">
          <cell r="J812">
            <v>0</v>
          </cell>
        </row>
        <row r="813">
          <cell r="J813">
            <v>403.92</v>
          </cell>
        </row>
        <row r="814">
          <cell r="J814">
            <v>69.12</v>
          </cell>
        </row>
        <row r="815">
          <cell r="J815">
            <v>4817.28</v>
          </cell>
        </row>
        <row r="816">
          <cell r="J816">
            <v>0</v>
          </cell>
        </row>
        <row r="817">
          <cell r="J817">
            <v>0</v>
          </cell>
        </row>
        <row r="818">
          <cell r="J818">
            <v>168.32</v>
          </cell>
        </row>
        <row r="819">
          <cell r="J819">
            <v>15207.58</v>
          </cell>
        </row>
        <row r="820">
          <cell r="J820">
            <v>0</v>
          </cell>
        </row>
        <row r="821">
          <cell r="J821">
            <v>1031.99</v>
          </cell>
        </row>
        <row r="822">
          <cell r="J822">
            <v>233366.84</v>
          </cell>
        </row>
        <row r="823">
          <cell r="J823">
            <v>1080.73</v>
          </cell>
        </row>
        <row r="824">
          <cell r="J824">
            <v>1265.76</v>
          </cell>
        </row>
        <row r="825">
          <cell r="J825">
            <v>223.72</v>
          </cell>
        </row>
        <row r="826">
          <cell r="J826">
            <v>44917.61</v>
          </cell>
        </row>
        <row r="827">
          <cell r="J827">
            <v>776.61</v>
          </cell>
        </row>
        <row r="828">
          <cell r="J828">
            <v>36.76</v>
          </cell>
        </row>
        <row r="829">
          <cell r="J829">
            <v>114.88</v>
          </cell>
        </row>
        <row r="830">
          <cell r="J830">
            <v>77.760000000000005</v>
          </cell>
        </row>
        <row r="831">
          <cell r="J831">
            <v>75</v>
          </cell>
        </row>
        <row r="832">
          <cell r="J832">
            <v>6504.03</v>
          </cell>
        </row>
        <row r="833">
          <cell r="J833">
            <v>8007.05</v>
          </cell>
        </row>
        <row r="834">
          <cell r="J834">
            <v>11143.17</v>
          </cell>
        </row>
        <row r="835">
          <cell r="J835">
            <v>46.45</v>
          </cell>
        </row>
        <row r="836">
          <cell r="J836">
            <v>751.2</v>
          </cell>
        </row>
        <row r="837">
          <cell r="J837">
            <v>291.60000000000002</v>
          </cell>
        </row>
        <row r="838">
          <cell r="J838">
            <v>1289.05</v>
          </cell>
        </row>
        <row r="839">
          <cell r="J839">
            <v>0</v>
          </cell>
        </row>
        <row r="840">
          <cell r="J840">
            <v>334.41</v>
          </cell>
        </row>
        <row r="841">
          <cell r="J841">
            <v>0</v>
          </cell>
        </row>
        <row r="842">
          <cell r="J842">
            <v>1174.95</v>
          </cell>
        </row>
        <row r="843">
          <cell r="J843">
            <v>149615.49</v>
          </cell>
        </row>
        <row r="844">
          <cell r="J844">
            <v>22417.93</v>
          </cell>
        </row>
        <row r="845">
          <cell r="J845">
            <v>0</v>
          </cell>
        </row>
        <row r="846">
          <cell r="J846">
            <v>0</v>
          </cell>
        </row>
        <row r="847">
          <cell r="J847">
            <v>219.71</v>
          </cell>
        </row>
        <row r="848">
          <cell r="J848">
            <v>0</v>
          </cell>
        </row>
        <row r="849">
          <cell r="J849">
            <v>50945.95</v>
          </cell>
        </row>
        <row r="850">
          <cell r="J850">
            <v>68.16</v>
          </cell>
        </row>
        <row r="851">
          <cell r="J851">
            <v>10.95</v>
          </cell>
        </row>
        <row r="852">
          <cell r="J852">
            <v>0</v>
          </cell>
        </row>
        <row r="853">
          <cell r="J853">
            <v>0</v>
          </cell>
        </row>
        <row r="854">
          <cell r="J854">
            <v>0</v>
          </cell>
        </row>
        <row r="855">
          <cell r="J855">
            <v>16640.03</v>
          </cell>
        </row>
        <row r="856">
          <cell r="J856">
            <v>1119.49</v>
          </cell>
        </row>
        <row r="857">
          <cell r="J857">
            <v>0</v>
          </cell>
        </row>
        <row r="858">
          <cell r="J858">
            <v>396</v>
          </cell>
        </row>
        <row r="859">
          <cell r="J859">
            <v>9065</v>
          </cell>
        </row>
        <row r="860">
          <cell r="J860">
            <v>0</v>
          </cell>
        </row>
        <row r="861">
          <cell r="J861">
            <v>201.83</v>
          </cell>
        </row>
        <row r="862">
          <cell r="J862">
            <v>589.16999999999996</v>
          </cell>
        </row>
        <row r="863">
          <cell r="J863">
            <v>89906.73</v>
          </cell>
        </row>
        <row r="864">
          <cell r="J864">
            <v>0</v>
          </cell>
        </row>
        <row r="865">
          <cell r="J865">
            <v>570986.71</v>
          </cell>
        </row>
        <row r="866">
          <cell r="J866">
            <v>47.5</v>
          </cell>
        </row>
        <row r="867">
          <cell r="J867">
            <v>82.91</v>
          </cell>
        </row>
        <row r="868">
          <cell r="J868">
            <v>556.4</v>
          </cell>
        </row>
        <row r="869">
          <cell r="J869">
            <v>563.46</v>
          </cell>
        </row>
        <row r="870">
          <cell r="J870">
            <v>0</v>
          </cell>
        </row>
        <row r="871">
          <cell r="J871">
            <v>6675.02</v>
          </cell>
        </row>
        <row r="872">
          <cell r="J872">
            <v>719.63</v>
          </cell>
        </row>
        <row r="873">
          <cell r="J873">
            <v>583.65</v>
          </cell>
        </row>
        <row r="874">
          <cell r="J874">
            <v>10420.86</v>
          </cell>
        </row>
        <row r="875">
          <cell r="J875">
            <v>567.84</v>
          </cell>
        </row>
        <row r="876">
          <cell r="J876">
            <v>15053.42</v>
          </cell>
        </row>
        <row r="877">
          <cell r="J877">
            <v>0</v>
          </cell>
        </row>
        <row r="878">
          <cell r="J878">
            <v>321</v>
          </cell>
        </row>
        <row r="879">
          <cell r="J879">
            <v>0</v>
          </cell>
        </row>
        <row r="880">
          <cell r="J880">
            <v>16247.71</v>
          </cell>
        </row>
        <row r="881">
          <cell r="J881">
            <v>1746.73</v>
          </cell>
        </row>
        <row r="882">
          <cell r="J882">
            <v>805</v>
          </cell>
        </row>
        <row r="883">
          <cell r="J883">
            <v>1708.2</v>
          </cell>
        </row>
        <row r="884">
          <cell r="J884">
            <v>2162.27</v>
          </cell>
        </row>
        <row r="885">
          <cell r="J885">
            <v>4372.75</v>
          </cell>
        </row>
        <row r="886">
          <cell r="J886">
            <v>0</v>
          </cell>
        </row>
        <row r="887">
          <cell r="J887">
            <v>940.84</v>
          </cell>
        </row>
        <row r="888">
          <cell r="J888">
            <v>21248.38</v>
          </cell>
        </row>
        <row r="889">
          <cell r="J889">
            <v>340</v>
          </cell>
        </row>
        <row r="890">
          <cell r="J890">
            <v>3551.26</v>
          </cell>
        </row>
        <row r="891">
          <cell r="J891">
            <v>8.5299999999999994</v>
          </cell>
        </row>
        <row r="892">
          <cell r="J892">
            <v>0</v>
          </cell>
        </row>
        <row r="893">
          <cell r="J893">
            <v>557.47</v>
          </cell>
        </row>
        <row r="894">
          <cell r="J894">
            <v>2836.85</v>
          </cell>
        </row>
        <row r="895">
          <cell r="J895">
            <v>0</v>
          </cell>
        </row>
        <row r="896">
          <cell r="J896">
            <v>225052.41</v>
          </cell>
        </row>
        <row r="897">
          <cell r="J897">
            <v>3360.59</v>
          </cell>
        </row>
        <row r="898">
          <cell r="J898">
            <v>879.76</v>
          </cell>
        </row>
        <row r="899">
          <cell r="J899">
            <v>1014.25</v>
          </cell>
        </row>
        <row r="900">
          <cell r="J900">
            <v>14386.36</v>
          </cell>
        </row>
        <row r="901">
          <cell r="J901">
            <v>1397.03</v>
          </cell>
        </row>
        <row r="902">
          <cell r="J902">
            <v>5478.07</v>
          </cell>
        </row>
        <row r="903">
          <cell r="J903">
            <v>0</v>
          </cell>
        </row>
        <row r="904">
          <cell r="J904">
            <v>5807.92</v>
          </cell>
        </row>
        <row r="905">
          <cell r="J905">
            <v>0</v>
          </cell>
        </row>
        <row r="906">
          <cell r="J906">
            <v>0</v>
          </cell>
        </row>
        <row r="907">
          <cell r="J907">
            <v>1123.08</v>
          </cell>
        </row>
        <row r="908">
          <cell r="J908">
            <v>0</v>
          </cell>
        </row>
        <row r="909">
          <cell r="J909">
            <v>2084.67</v>
          </cell>
        </row>
        <row r="910">
          <cell r="J910">
            <v>52106.87</v>
          </cell>
        </row>
        <row r="911">
          <cell r="J911">
            <v>0</v>
          </cell>
        </row>
        <row r="912">
          <cell r="J912">
            <v>821.25</v>
          </cell>
        </row>
        <row r="913">
          <cell r="J913">
            <v>922.25</v>
          </cell>
        </row>
        <row r="914">
          <cell r="J914">
            <v>35175.99</v>
          </cell>
        </row>
        <row r="915">
          <cell r="J915">
            <v>13129.04</v>
          </cell>
        </row>
        <row r="916">
          <cell r="J916">
            <v>560.86</v>
          </cell>
        </row>
        <row r="917">
          <cell r="J917">
            <v>80845.67</v>
          </cell>
        </row>
        <row r="918">
          <cell r="J918">
            <v>0</v>
          </cell>
        </row>
        <row r="919">
          <cell r="J919">
            <v>37584</v>
          </cell>
        </row>
        <row r="920">
          <cell r="J920">
            <v>236.15</v>
          </cell>
        </row>
        <row r="921">
          <cell r="J921">
            <v>116.64</v>
          </cell>
        </row>
        <row r="922">
          <cell r="J922">
            <v>3038.39</v>
          </cell>
        </row>
        <row r="923">
          <cell r="J923">
            <v>0</v>
          </cell>
        </row>
        <row r="924">
          <cell r="J924">
            <v>0</v>
          </cell>
        </row>
        <row r="925">
          <cell r="J925">
            <v>27713.19</v>
          </cell>
        </row>
        <row r="926">
          <cell r="J926">
            <v>5410.77</v>
          </cell>
        </row>
        <row r="927">
          <cell r="J927">
            <v>1694.35</v>
          </cell>
        </row>
        <row r="928">
          <cell r="J928">
            <v>0</v>
          </cell>
        </row>
        <row r="929">
          <cell r="J929">
            <v>0</v>
          </cell>
        </row>
        <row r="930">
          <cell r="J930">
            <v>0</v>
          </cell>
        </row>
        <row r="931">
          <cell r="J931">
            <v>0</v>
          </cell>
        </row>
        <row r="932">
          <cell r="J932">
            <v>0</v>
          </cell>
        </row>
        <row r="933">
          <cell r="J933">
            <v>8880.15</v>
          </cell>
        </row>
        <row r="934">
          <cell r="J934">
            <v>56157.64</v>
          </cell>
        </row>
        <row r="935">
          <cell r="J935">
            <v>7.86</v>
          </cell>
        </row>
        <row r="936">
          <cell r="J936">
            <v>903.45</v>
          </cell>
        </row>
        <row r="937">
          <cell r="J937">
            <v>450</v>
          </cell>
        </row>
        <row r="938">
          <cell r="J938">
            <v>38498.199999999997</v>
          </cell>
        </row>
        <row r="939">
          <cell r="J939">
            <v>5029.16</v>
          </cell>
        </row>
        <row r="940">
          <cell r="J940">
            <v>39385.99</v>
          </cell>
        </row>
        <row r="941">
          <cell r="J941">
            <v>0</v>
          </cell>
        </row>
        <row r="942">
          <cell r="J942">
            <v>1391</v>
          </cell>
        </row>
        <row r="943">
          <cell r="J943">
            <v>1179.45</v>
          </cell>
        </row>
        <row r="944">
          <cell r="J944">
            <v>445</v>
          </cell>
        </row>
        <row r="945">
          <cell r="J945">
            <v>10</v>
          </cell>
        </row>
        <row r="946">
          <cell r="J946">
            <v>0</v>
          </cell>
        </row>
        <row r="947">
          <cell r="J947">
            <v>0</v>
          </cell>
        </row>
        <row r="948">
          <cell r="J948">
            <v>-14658</v>
          </cell>
        </row>
        <row r="949">
          <cell r="J949">
            <v>-20359.68</v>
          </cell>
        </row>
        <row r="950">
          <cell r="J950">
            <v>-4122458.26</v>
          </cell>
        </row>
        <row r="951">
          <cell r="J951">
            <v>-188735.5</v>
          </cell>
        </row>
        <row r="952">
          <cell r="J952">
            <v>-39282.04</v>
          </cell>
        </row>
        <row r="953">
          <cell r="J953">
            <v>-3033.51</v>
          </cell>
        </row>
        <row r="954">
          <cell r="J954">
            <v>-91704.42</v>
          </cell>
        </row>
        <row r="955">
          <cell r="J955">
            <v>-235990.37</v>
          </cell>
        </row>
        <row r="956">
          <cell r="J956">
            <v>-33286.959999999999</v>
          </cell>
        </row>
        <row r="957">
          <cell r="J957">
            <v>-129519.11</v>
          </cell>
        </row>
        <row r="958">
          <cell r="J958">
            <v>0</v>
          </cell>
        </row>
        <row r="959">
          <cell r="J959">
            <v>-1229209.7</v>
          </cell>
        </row>
        <row r="960">
          <cell r="J960">
            <v>-146530.17000000001</v>
          </cell>
        </row>
        <row r="961">
          <cell r="J961">
            <v>0</v>
          </cell>
        </row>
        <row r="962">
          <cell r="J962">
            <v>0</v>
          </cell>
        </row>
        <row r="963">
          <cell r="J963">
            <v>-786071.48</v>
          </cell>
        </row>
        <row r="964">
          <cell r="J964">
            <v>0</v>
          </cell>
        </row>
        <row r="965">
          <cell r="J965">
            <v>0</v>
          </cell>
        </row>
        <row r="966">
          <cell r="J966">
            <v>-91047.86</v>
          </cell>
        </row>
        <row r="967">
          <cell r="J967">
            <v>-16740.36</v>
          </cell>
        </row>
        <row r="968">
          <cell r="J968">
            <v>-11.55</v>
          </cell>
        </row>
        <row r="969">
          <cell r="J969">
            <v>-2403.64</v>
          </cell>
        </row>
        <row r="970">
          <cell r="J970">
            <v>0</v>
          </cell>
        </row>
        <row r="971">
          <cell r="J971">
            <v>0</v>
          </cell>
        </row>
        <row r="972">
          <cell r="J972">
            <v>0</v>
          </cell>
        </row>
        <row r="973">
          <cell r="J973">
            <v>-177062.92</v>
          </cell>
        </row>
        <row r="974">
          <cell r="J974">
            <v>-7519.18</v>
          </cell>
        </row>
        <row r="975">
          <cell r="J975">
            <v>0</v>
          </cell>
        </row>
        <row r="976">
          <cell r="J976">
            <v>2640589.54</v>
          </cell>
        </row>
        <row r="977">
          <cell r="J977">
            <v>0</v>
          </cell>
        </row>
        <row r="978">
          <cell r="J978">
            <v>23012.32</v>
          </cell>
        </row>
        <row r="979">
          <cell r="J979">
            <v>0</v>
          </cell>
        </row>
        <row r="980">
          <cell r="J980">
            <v>0</v>
          </cell>
        </row>
        <row r="981">
          <cell r="J981">
            <v>6700.55</v>
          </cell>
        </row>
        <row r="982">
          <cell r="J982">
            <v>8662.32</v>
          </cell>
        </row>
        <row r="983">
          <cell r="J983">
            <v>48893.33</v>
          </cell>
        </row>
        <row r="984">
          <cell r="J984">
            <v>0</v>
          </cell>
        </row>
        <row r="985">
          <cell r="J985">
            <v>5078183.9800000004</v>
          </cell>
        </row>
        <row r="986">
          <cell r="J986">
            <v>33369.839999999997</v>
          </cell>
        </row>
        <row r="987">
          <cell r="J987">
            <v>242778.6</v>
          </cell>
        </row>
        <row r="988">
          <cell r="J988">
            <v>0</v>
          </cell>
        </row>
        <row r="989">
          <cell r="J989">
            <v>4619.8900000000003</v>
          </cell>
        </row>
        <row r="990">
          <cell r="J990">
            <v>0</v>
          </cell>
        </row>
        <row r="991">
          <cell r="J991">
            <v>265.45999999999998</v>
          </cell>
        </row>
        <row r="992">
          <cell r="J992">
            <v>0</v>
          </cell>
        </row>
        <row r="993">
          <cell r="J993">
            <v>35473.360000000001</v>
          </cell>
        </row>
        <row r="994">
          <cell r="J994">
            <v>1213.92</v>
          </cell>
        </row>
        <row r="995">
          <cell r="J995">
            <v>1647.36</v>
          </cell>
        </row>
        <row r="996">
          <cell r="J996">
            <v>2056.9499999999998</v>
          </cell>
        </row>
        <row r="997">
          <cell r="J997">
            <v>0</v>
          </cell>
        </row>
        <row r="998">
          <cell r="J998">
            <v>129395.82</v>
          </cell>
        </row>
        <row r="999">
          <cell r="J999">
            <v>72638.52</v>
          </cell>
        </row>
        <row r="1000">
          <cell r="J1000">
            <v>51668.05</v>
          </cell>
        </row>
        <row r="1001">
          <cell r="J1001">
            <v>19800.04</v>
          </cell>
        </row>
        <row r="1002">
          <cell r="J1002">
            <v>208344.22</v>
          </cell>
        </row>
        <row r="1003">
          <cell r="J1003">
            <v>2613.3200000000002</v>
          </cell>
        </row>
        <row r="1004">
          <cell r="J1004">
            <v>161790.45000000001</v>
          </cell>
        </row>
        <row r="1005">
          <cell r="J1005">
            <v>310365.86</v>
          </cell>
        </row>
        <row r="1006">
          <cell r="J1006">
            <v>214844.45</v>
          </cell>
        </row>
        <row r="1007">
          <cell r="J1007">
            <v>0</v>
          </cell>
        </row>
        <row r="1008">
          <cell r="J1008">
            <v>336.48</v>
          </cell>
        </row>
        <row r="1009">
          <cell r="J1009">
            <v>0</v>
          </cell>
        </row>
        <row r="1010">
          <cell r="J1010">
            <v>0</v>
          </cell>
        </row>
        <row r="1011">
          <cell r="J1011">
            <v>-1067.2</v>
          </cell>
        </row>
        <row r="1012">
          <cell r="J1012">
            <v>28251.09</v>
          </cell>
        </row>
        <row r="1013">
          <cell r="J1013">
            <v>6871.16</v>
          </cell>
        </row>
        <row r="1014">
          <cell r="J1014">
            <v>0</v>
          </cell>
        </row>
        <row r="1015">
          <cell r="J1015">
            <v>23561.08</v>
          </cell>
        </row>
        <row r="1016">
          <cell r="J1016">
            <v>1857.17</v>
          </cell>
        </row>
        <row r="1017">
          <cell r="J1017">
            <v>1390.6</v>
          </cell>
        </row>
        <row r="1018">
          <cell r="J1018">
            <v>3460.35</v>
          </cell>
        </row>
        <row r="1019">
          <cell r="J1019">
            <v>3991.58</v>
          </cell>
        </row>
        <row r="1020">
          <cell r="J1020">
            <v>481.53</v>
          </cell>
        </row>
        <row r="1021">
          <cell r="J1021">
            <v>23055.41</v>
          </cell>
        </row>
        <row r="1022">
          <cell r="J1022">
            <v>1194.77</v>
          </cell>
        </row>
        <row r="1023">
          <cell r="J1023">
            <v>2655.62</v>
          </cell>
        </row>
        <row r="1024">
          <cell r="J1024">
            <v>847.81</v>
          </cell>
        </row>
        <row r="1025">
          <cell r="J1025">
            <v>0</v>
          </cell>
        </row>
        <row r="1026">
          <cell r="J1026">
            <v>82669.740000000005</v>
          </cell>
        </row>
        <row r="1027">
          <cell r="J1027">
            <v>39687.33</v>
          </cell>
        </row>
        <row r="1028">
          <cell r="J1028">
            <v>46.78</v>
          </cell>
        </row>
        <row r="1029">
          <cell r="J1029">
            <v>2157.09</v>
          </cell>
        </row>
        <row r="1030">
          <cell r="J1030">
            <v>381.74</v>
          </cell>
        </row>
        <row r="1031">
          <cell r="J1031">
            <v>276.19</v>
          </cell>
        </row>
        <row r="1032">
          <cell r="J1032">
            <v>0</v>
          </cell>
        </row>
        <row r="1033">
          <cell r="J1033">
            <v>0</v>
          </cell>
        </row>
        <row r="1034">
          <cell r="J1034">
            <v>0</v>
          </cell>
        </row>
        <row r="1035">
          <cell r="J1035">
            <v>379.66</v>
          </cell>
        </row>
        <row r="1036">
          <cell r="J1036">
            <v>347.76</v>
          </cell>
        </row>
        <row r="1037">
          <cell r="J1037">
            <v>0</v>
          </cell>
        </row>
        <row r="1038">
          <cell r="J1038">
            <v>0</v>
          </cell>
        </row>
        <row r="1039">
          <cell r="J1039">
            <v>9541.67</v>
          </cell>
        </row>
        <row r="1040">
          <cell r="J1040">
            <v>212.31</v>
          </cell>
        </row>
        <row r="1041">
          <cell r="J1041">
            <v>2802.6</v>
          </cell>
        </row>
        <row r="1042">
          <cell r="J1042">
            <v>335.13</v>
          </cell>
        </row>
        <row r="1043">
          <cell r="J1043">
            <v>5001.92</v>
          </cell>
        </row>
        <row r="1044">
          <cell r="J1044">
            <v>1245.0999999999999</v>
          </cell>
        </row>
        <row r="1045">
          <cell r="J1045">
            <v>3056.96</v>
          </cell>
        </row>
        <row r="1046">
          <cell r="J1046">
            <v>187099.23</v>
          </cell>
        </row>
        <row r="1047">
          <cell r="J1047">
            <v>0</v>
          </cell>
        </row>
        <row r="1048">
          <cell r="J1048">
            <v>17</v>
          </cell>
        </row>
        <row r="1049">
          <cell r="J1049">
            <v>14.35</v>
          </cell>
        </row>
        <row r="1050">
          <cell r="J1050">
            <v>3162.28</v>
          </cell>
        </row>
        <row r="1051">
          <cell r="J1051">
            <v>248.22</v>
          </cell>
        </row>
        <row r="1052">
          <cell r="J1052">
            <v>132.21</v>
          </cell>
        </row>
        <row r="1053">
          <cell r="J1053">
            <v>5327.3</v>
          </cell>
        </row>
        <row r="1054">
          <cell r="J1054">
            <v>0</v>
          </cell>
        </row>
        <row r="1055">
          <cell r="J1055">
            <v>1338.38</v>
          </cell>
        </row>
        <row r="1056">
          <cell r="J1056">
            <v>1228.3599999999999</v>
          </cell>
        </row>
        <row r="1057">
          <cell r="J1057">
            <v>52.68</v>
          </cell>
        </row>
        <row r="1058">
          <cell r="J1058">
            <v>0</v>
          </cell>
        </row>
        <row r="1059">
          <cell r="J1059">
            <v>0</v>
          </cell>
        </row>
        <row r="1060">
          <cell r="J1060">
            <v>0</v>
          </cell>
        </row>
        <row r="1061">
          <cell r="J1061">
            <v>34824.1</v>
          </cell>
        </row>
        <row r="1062">
          <cell r="J1062">
            <v>2602.34</v>
          </cell>
        </row>
        <row r="1063">
          <cell r="J1063">
            <v>961.51</v>
          </cell>
        </row>
        <row r="1064">
          <cell r="J1064">
            <v>0</v>
          </cell>
        </row>
        <row r="1065">
          <cell r="J1065">
            <v>3715.8</v>
          </cell>
        </row>
        <row r="1066">
          <cell r="J1066">
            <v>0</v>
          </cell>
        </row>
        <row r="1067">
          <cell r="J1067">
            <v>159.80000000000001</v>
          </cell>
        </row>
        <row r="1068">
          <cell r="J1068">
            <v>1546.47</v>
          </cell>
        </row>
        <row r="1069">
          <cell r="J1069">
            <v>764.86</v>
          </cell>
        </row>
        <row r="1070">
          <cell r="J1070">
            <v>10840.17</v>
          </cell>
        </row>
        <row r="1071">
          <cell r="J1071">
            <v>0</v>
          </cell>
        </row>
        <row r="1072">
          <cell r="J1072">
            <v>1150.2</v>
          </cell>
        </row>
        <row r="1073">
          <cell r="J1073">
            <v>230.8</v>
          </cell>
        </row>
        <row r="1074">
          <cell r="J1074">
            <v>1209.58</v>
          </cell>
        </row>
        <row r="1075">
          <cell r="J1075">
            <v>44605.62</v>
          </cell>
        </row>
        <row r="1076">
          <cell r="J1076">
            <v>58.32</v>
          </cell>
        </row>
        <row r="1077">
          <cell r="J1077">
            <v>0</v>
          </cell>
        </row>
        <row r="1078">
          <cell r="J1078">
            <v>4395.6000000000004</v>
          </cell>
        </row>
        <row r="1079">
          <cell r="J1079">
            <v>4374.5200000000004</v>
          </cell>
        </row>
        <row r="1080">
          <cell r="J1080">
            <v>0</v>
          </cell>
        </row>
        <row r="1081">
          <cell r="J1081">
            <v>1285.1500000000001</v>
          </cell>
        </row>
        <row r="1082">
          <cell r="J1082">
            <v>385.65</v>
          </cell>
        </row>
        <row r="1083">
          <cell r="J1083">
            <v>6505.59</v>
          </cell>
        </row>
        <row r="1084">
          <cell r="J1084">
            <v>0</v>
          </cell>
        </row>
        <row r="1085">
          <cell r="J1085">
            <v>17425.34</v>
          </cell>
        </row>
        <row r="1086">
          <cell r="J1086">
            <v>3135</v>
          </cell>
        </row>
        <row r="1087">
          <cell r="J1087">
            <v>13573.17</v>
          </cell>
        </row>
        <row r="1088">
          <cell r="J1088">
            <v>58289.54</v>
          </cell>
        </row>
        <row r="1089">
          <cell r="J1089">
            <v>0</v>
          </cell>
        </row>
        <row r="1090">
          <cell r="J1090">
            <v>820.93</v>
          </cell>
        </row>
        <row r="1091">
          <cell r="J1091">
            <v>0</v>
          </cell>
        </row>
        <row r="1092">
          <cell r="J1092">
            <v>139.32</v>
          </cell>
        </row>
        <row r="1093">
          <cell r="J1093">
            <v>9.34</v>
          </cell>
        </row>
        <row r="1094">
          <cell r="J1094">
            <v>0</v>
          </cell>
        </row>
        <row r="1095">
          <cell r="J1095">
            <v>266.55</v>
          </cell>
        </row>
        <row r="1096">
          <cell r="J1096">
            <v>3488</v>
          </cell>
        </row>
        <row r="1097">
          <cell r="J1097">
            <v>828.44</v>
          </cell>
        </row>
        <row r="1098">
          <cell r="J1098">
            <v>8043.46</v>
          </cell>
        </row>
        <row r="1099">
          <cell r="J1099">
            <v>1189.48</v>
          </cell>
        </row>
        <row r="1100">
          <cell r="J1100">
            <v>12815.05</v>
          </cell>
        </row>
        <row r="1101">
          <cell r="J1101">
            <v>31947.88</v>
          </cell>
        </row>
        <row r="1102">
          <cell r="J1102">
            <v>0</v>
          </cell>
        </row>
        <row r="1103">
          <cell r="J1103">
            <v>0</v>
          </cell>
        </row>
        <row r="1104">
          <cell r="J1104">
            <v>0</v>
          </cell>
        </row>
        <row r="1105">
          <cell r="J1105">
            <v>840.19</v>
          </cell>
        </row>
        <row r="1106">
          <cell r="J1106">
            <v>14372</v>
          </cell>
        </row>
        <row r="1107">
          <cell r="J1107">
            <v>209.5</v>
          </cell>
        </row>
        <row r="1108">
          <cell r="J1108">
            <v>56.91</v>
          </cell>
        </row>
        <row r="1109">
          <cell r="J1109">
            <v>10698.48</v>
          </cell>
        </row>
        <row r="1110">
          <cell r="J1110">
            <v>12365.63</v>
          </cell>
        </row>
        <row r="1111">
          <cell r="J1111">
            <v>1499.6</v>
          </cell>
        </row>
        <row r="1112">
          <cell r="J1112">
            <v>4260.01</v>
          </cell>
        </row>
        <row r="1113">
          <cell r="J1113">
            <v>1956.15</v>
          </cell>
        </row>
        <row r="1114">
          <cell r="J1114">
            <v>5627.98</v>
          </cell>
        </row>
        <row r="1115">
          <cell r="J1115">
            <v>6894</v>
          </cell>
        </row>
        <row r="1116">
          <cell r="J1116">
            <v>1126.8800000000001</v>
          </cell>
        </row>
        <row r="1117">
          <cell r="J1117">
            <v>0</v>
          </cell>
        </row>
        <row r="1118">
          <cell r="J1118">
            <v>12.14</v>
          </cell>
        </row>
        <row r="1119">
          <cell r="J1119">
            <v>32.4</v>
          </cell>
        </row>
        <row r="1120">
          <cell r="J1120">
            <v>1050</v>
          </cell>
        </row>
        <row r="1121">
          <cell r="J1121">
            <v>385.56</v>
          </cell>
        </row>
        <row r="1122">
          <cell r="J1122">
            <v>1771.2</v>
          </cell>
        </row>
        <row r="1123">
          <cell r="J1123">
            <v>3607.33</v>
          </cell>
        </row>
        <row r="1124">
          <cell r="J1124">
            <v>20147.88</v>
          </cell>
        </row>
        <row r="1125">
          <cell r="J1125">
            <v>61765.04</v>
          </cell>
        </row>
        <row r="1126">
          <cell r="J1126">
            <v>10719.93</v>
          </cell>
        </row>
        <row r="1127">
          <cell r="J1127">
            <v>1198.44</v>
          </cell>
        </row>
        <row r="1128">
          <cell r="J1128">
            <v>0</v>
          </cell>
        </row>
        <row r="1129">
          <cell r="J1129">
            <v>25138.53</v>
          </cell>
        </row>
        <row r="1130">
          <cell r="J1130">
            <v>11522.63</v>
          </cell>
        </row>
        <row r="1131">
          <cell r="J1131">
            <v>0</v>
          </cell>
        </row>
        <row r="1132">
          <cell r="J1132">
            <v>0</v>
          </cell>
        </row>
        <row r="1133">
          <cell r="J1133">
            <v>1220</v>
          </cell>
        </row>
        <row r="1134">
          <cell r="J1134">
            <v>2523.83</v>
          </cell>
        </row>
        <row r="1135">
          <cell r="J1135">
            <v>0</v>
          </cell>
        </row>
        <row r="1136">
          <cell r="J1136">
            <v>56.09</v>
          </cell>
        </row>
        <row r="1137">
          <cell r="J1137">
            <v>727.67</v>
          </cell>
        </row>
        <row r="1138">
          <cell r="J1138">
            <v>0</v>
          </cell>
        </row>
        <row r="1139">
          <cell r="J1139">
            <v>4273.6000000000004</v>
          </cell>
        </row>
        <row r="1140">
          <cell r="J1140">
            <v>51919.38</v>
          </cell>
        </row>
        <row r="1141">
          <cell r="J1141">
            <v>62.34</v>
          </cell>
        </row>
        <row r="1142">
          <cell r="J1142">
            <v>17669.41</v>
          </cell>
        </row>
        <row r="1143">
          <cell r="J1143">
            <v>22056.67</v>
          </cell>
        </row>
        <row r="1144">
          <cell r="J1144">
            <v>93.52</v>
          </cell>
        </row>
        <row r="1145">
          <cell r="J1145">
            <v>1913.77</v>
          </cell>
        </row>
        <row r="1146">
          <cell r="J1146">
            <v>42.63</v>
          </cell>
        </row>
        <row r="1147">
          <cell r="J1147">
            <v>0</v>
          </cell>
        </row>
        <row r="1148">
          <cell r="J1148">
            <v>2503.73</v>
          </cell>
        </row>
        <row r="1149">
          <cell r="J1149">
            <v>0</v>
          </cell>
        </row>
        <row r="1150">
          <cell r="J1150">
            <v>150.24</v>
          </cell>
        </row>
        <row r="1151">
          <cell r="J1151">
            <v>4401.0200000000004</v>
          </cell>
        </row>
        <row r="1152">
          <cell r="J1152">
            <v>82314.53</v>
          </cell>
        </row>
        <row r="1153">
          <cell r="J1153">
            <v>0</v>
          </cell>
        </row>
        <row r="1154">
          <cell r="J1154">
            <v>-50</v>
          </cell>
        </row>
        <row r="1155">
          <cell r="J1155">
            <v>7005.09</v>
          </cell>
        </row>
        <row r="1156">
          <cell r="J1156">
            <v>16335.69</v>
          </cell>
        </row>
        <row r="1157">
          <cell r="J1157">
            <v>10.8</v>
          </cell>
        </row>
        <row r="1158">
          <cell r="J1158">
            <v>0</v>
          </cell>
        </row>
        <row r="1159">
          <cell r="J1159">
            <v>0</v>
          </cell>
        </row>
        <row r="1160">
          <cell r="J1160">
            <v>0</v>
          </cell>
        </row>
        <row r="1161">
          <cell r="J1161">
            <v>0</v>
          </cell>
        </row>
        <row r="1162">
          <cell r="J1162">
            <v>5347.68</v>
          </cell>
        </row>
        <row r="1163">
          <cell r="J1163">
            <v>0</v>
          </cell>
        </row>
        <row r="1164">
          <cell r="J1164">
            <v>0</v>
          </cell>
        </row>
        <row r="1165">
          <cell r="J1165">
            <v>121.8</v>
          </cell>
        </row>
        <row r="1166">
          <cell r="J1166">
            <v>0</v>
          </cell>
        </row>
        <row r="1167">
          <cell r="J1167">
            <v>12661.7</v>
          </cell>
        </row>
        <row r="1168">
          <cell r="J1168">
            <v>21652.11</v>
          </cell>
        </row>
        <row r="1169">
          <cell r="J1169">
            <v>0</v>
          </cell>
        </row>
        <row r="1170">
          <cell r="J1170">
            <v>190.2</v>
          </cell>
        </row>
        <row r="1171">
          <cell r="J1171">
            <v>1385</v>
          </cell>
        </row>
        <row r="1172">
          <cell r="J1172">
            <v>463.67</v>
          </cell>
        </row>
        <row r="1173">
          <cell r="J1173">
            <v>293.36</v>
          </cell>
        </row>
        <row r="1174">
          <cell r="J1174">
            <v>0</v>
          </cell>
        </row>
        <row r="1175">
          <cell r="J1175">
            <v>0</v>
          </cell>
        </row>
        <row r="1176">
          <cell r="J1176">
            <v>30</v>
          </cell>
        </row>
        <row r="1177">
          <cell r="J1177">
            <v>206</v>
          </cell>
        </row>
        <row r="1178">
          <cell r="J1178">
            <v>0</v>
          </cell>
        </row>
        <row r="1179">
          <cell r="J1179">
            <v>0</v>
          </cell>
        </row>
        <row r="1180">
          <cell r="J1180">
            <v>-2735178.81</v>
          </cell>
        </row>
        <row r="1181">
          <cell r="J1181">
            <v>-270165.24</v>
          </cell>
        </row>
        <row r="1182">
          <cell r="J1182">
            <v>-83014.210000000006</v>
          </cell>
        </row>
        <row r="1183">
          <cell r="J1183">
            <v>-825</v>
          </cell>
        </row>
        <row r="1184">
          <cell r="J1184">
            <v>-9300</v>
          </cell>
        </row>
        <row r="1185">
          <cell r="J1185">
            <v>0</v>
          </cell>
        </row>
        <row r="1186">
          <cell r="J1186">
            <v>0</v>
          </cell>
        </row>
        <row r="1187">
          <cell r="J1187">
            <v>-233395.65</v>
          </cell>
        </row>
        <row r="1188">
          <cell r="J1188">
            <v>-9071.81</v>
          </cell>
        </row>
        <row r="1189">
          <cell r="J1189">
            <v>-41480</v>
          </cell>
        </row>
        <row r="1190">
          <cell r="J1190">
            <v>-1107.06</v>
          </cell>
        </row>
        <row r="1191">
          <cell r="J1191">
            <v>-1614068.84</v>
          </cell>
        </row>
        <row r="1192">
          <cell r="J1192">
            <v>-44965.78</v>
          </cell>
        </row>
        <row r="1193">
          <cell r="J1193">
            <v>-13540.65</v>
          </cell>
        </row>
        <row r="1194">
          <cell r="J1194">
            <v>-348109.65</v>
          </cell>
        </row>
        <row r="1195">
          <cell r="J1195">
            <v>0</v>
          </cell>
        </row>
        <row r="1196">
          <cell r="J1196">
            <v>-9018</v>
          </cell>
        </row>
        <row r="1197">
          <cell r="J1197">
            <v>-20.5</v>
          </cell>
        </row>
        <row r="1198">
          <cell r="J1198">
            <v>-33.5</v>
          </cell>
        </row>
        <row r="1199">
          <cell r="J1199">
            <v>0</v>
          </cell>
        </row>
        <row r="1200">
          <cell r="J1200">
            <v>0</v>
          </cell>
        </row>
        <row r="1201">
          <cell r="J1201">
            <v>-8883.48</v>
          </cell>
        </row>
        <row r="1202">
          <cell r="J1202">
            <v>-109.56</v>
          </cell>
        </row>
        <row r="1203">
          <cell r="J1203">
            <v>0</v>
          </cell>
        </row>
        <row r="1204">
          <cell r="J1204">
            <v>-8496.2800000000007</v>
          </cell>
        </row>
        <row r="1205">
          <cell r="J1205">
            <v>0</v>
          </cell>
        </row>
        <row r="1206">
          <cell r="J1206">
            <v>2119053.36</v>
          </cell>
        </row>
        <row r="1207">
          <cell r="J1207">
            <v>0</v>
          </cell>
        </row>
        <row r="1208">
          <cell r="J1208">
            <v>32862.94</v>
          </cell>
        </row>
        <row r="1209">
          <cell r="J1209">
            <v>3021.82</v>
          </cell>
        </row>
        <row r="1210">
          <cell r="J1210">
            <v>610.32000000000005</v>
          </cell>
        </row>
        <row r="1211">
          <cell r="J1211">
            <v>8279.1299999999992</v>
          </cell>
        </row>
        <row r="1212">
          <cell r="J1212">
            <v>0</v>
          </cell>
        </row>
        <row r="1213">
          <cell r="J1213">
            <v>3623353.11</v>
          </cell>
        </row>
        <row r="1214">
          <cell r="J1214">
            <v>26404.91</v>
          </cell>
        </row>
        <row r="1215">
          <cell r="J1215">
            <v>180849.72</v>
          </cell>
        </row>
        <row r="1216">
          <cell r="J1216">
            <v>0</v>
          </cell>
        </row>
        <row r="1217">
          <cell r="J1217">
            <v>0</v>
          </cell>
        </row>
        <row r="1218">
          <cell r="J1218">
            <v>0</v>
          </cell>
        </row>
        <row r="1219">
          <cell r="J1219">
            <v>0</v>
          </cell>
        </row>
        <row r="1220">
          <cell r="J1220">
            <v>0</v>
          </cell>
        </row>
        <row r="1221">
          <cell r="J1221">
            <v>0</v>
          </cell>
        </row>
        <row r="1222">
          <cell r="J1222">
            <v>691.84</v>
          </cell>
        </row>
        <row r="1223">
          <cell r="J1223">
            <v>1751.26</v>
          </cell>
        </row>
        <row r="1224">
          <cell r="J1224">
            <v>21.12</v>
          </cell>
        </row>
        <row r="1225">
          <cell r="J1225">
            <v>133.1</v>
          </cell>
        </row>
        <row r="1226">
          <cell r="J1226">
            <v>0</v>
          </cell>
        </row>
        <row r="1227">
          <cell r="J1227">
            <v>109815.5</v>
          </cell>
        </row>
        <row r="1228">
          <cell r="J1228">
            <v>62179.16</v>
          </cell>
        </row>
        <row r="1229">
          <cell r="J1229">
            <v>43672.09</v>
          </cell>
        </row>
        <row r="1230">
          <cell r="J1230">
            <v>16668.419999999998</v>
          </cell>
        </row>
        <row r="1231">
          <cell r="J1231">
            <v>149201.81</v>
          </cell>
        </row>
        <row r="1232">
          <cell r="J1232">
            <v>2015.46</v>
          </cell>
        </row>
        <row r="1233">
          <cell r="J1233">
            <v>119538.19</v>
          </cell>
        </row>
        <row r="1234">
          <cell r="J1234">
            <v>218641.78</v>
          </cell>
        </row>
        <row r="1235">
          <cell r="J1235">
            <v>188474.27</v>
          </cell>
        </row>
        <row r="1236">
          <cell r="J1236">
            <v>0</v>
          </cell>
        </row>
        <row r="1237">
          <cell r="J1237">
            <v>0</v>
          </cell>
        </row>
        <row r="1238">
          <cell r="J1238">
            <v>0</v>
          </cell>
        </row>
        <row r="1239">
          <cell r="J1239">
            <v>0</v>
          </cell>
        </row>
        <row r="1240">
          <cell r="J1240">
            <v>-2309.85</v>
          </cell>
        </row>
        <row r="1241">
          <cell r="J1241">
            <v>21323.01</v>
          </cell>
        </row>
        <row r="1242">
          <cell r="J1242">
            <v>9122.98</v>
          </cell>
        </row>
        <row r="1243">
          <cell r="J1243">
            <v>0</v>
          </cell>
        </row>
        <row r="1244">
          <cell r="J1244">
            <v>21895.55</v>
          </cell>
        </row>
        <row r="1245">
          <cell r="J1245">
            <v>4.4800000000000004</v>
          </cell>
        </row>
        <row r="1246">
          <cell r="J1246">
            <v>0</v>
          </cell>
        </row>
        <row r="1247">
          <cell r="J1247">
            <v>2482.85</v>
          </cell>
        </row>
        <row r="1248">
          <cell r="J1248">
            <v>7342.18</v>
          </cell>
        </row>
        <row r="1249">
          <cell r="J1249">
            <v>558.37</v>
          </cell>
        </row>
        <row r="1250">
          <cell r="J1250">
            <v>7127.22</v>
          </cell>
        </row>
        <row r="1251">
          <cell r="J1251">
            <v>0</v>
          </cell>
        </row>
        <row r="1252">
          <cell r="J1252">
            <v>353.51</v>
          </cell>
        </row>
        <row r="1253">
          <cell r="J1253">
            <v>86.38</v>
          </cell>
        </row>
        <row r="1254">
          <cell r="J1254">
            <v>0</v>
          </cell>
        </row>
        <row r="1255">
          <cell r="J1255">
            <v>0</v>
          </cell>
        </row>
        <row r="1256">
          <cell r="J1256">
            <v>0</v>
          </cell>
        </row>
        <row r="1257">
          <cell r="J1257">
            <v>0</v>
          </cell>
        </row>
        <row r="1258">
          <cell r="J1258">
            <v>0</v>
          </cell>
        </row>
        <row r="1259">
          <cell r="J1259">
            <v>105.63</v>
          </cell>
        </row>
        <row r="1260">
          <cell r="J1260">
            <v>0</v>
          </cell>
        </row>
        <row r="1261">
          <cell r="J1261">
            <v>0</v>
          </cell>
        </row>
        <row r="1262">
          <cell r="J1262">
            <v>0</v>
          </cell>
        </row>
        <row r="1263">
          <cell r="J1263">
            <v>1084.75</v>
          </cell>
        </row>
        <row r="1264">
          <cell r="J1264">
            <v>2841.53</v>
          </cell>
        </row>
        <row r="1265">
          <cell r="J1265">
            <v>997.98</v>
          </cell>
        </row>
        <row r="1266">
          <cell r="J1266">
            <v>413.37</v>
          </cell>
        </row>
        <row r="1267">
          <cell r="J1267">
            <v>81902.69</v>
          </cell>
        </row>
        <row r="1268">
          <cell r="J1268">
            <v>0</v>
          </cell>
        </row>
        <row r="1269">
          <cell r="J1269">
            <v>948.88</v>
          </cell>
        </row>
        <row r="1270">
          <cell r="J1270">
            <v>603.05999999999995</v>
          </cell>
        </row>
        <row r="1271">
          <cell r="J1271">
            <v>7.3</v>
          </cell>
        </row>
        <row r="1272">
          <cell r="J1272">
            <v>4437.8599999999997</v>
          </cell>
        </row>
        <row r="1273">
          <cell r="J1273">
            <v>166.94</v>
          </cell>
        </row>
        <row r="1274">
          <cell r="J1274">
            <v>207.4</v>
          </cell>
        </row>
        <row r="1275">
          <cell r="J1275">
            <v>0</v>
          </cell>
        </row>
        <row r="1276">
          <cell r="J1276">
            <v>0</v>
          </cell>
        </row>
        <row r="1277">
          <cell r="J1277">
            <v>0</v>
          </cell>
        </row>
        <row r="1278">
          <cell r="J1278">
            <v>2642.07</v>
          </cell>
        </row>
        <row r="1279">
          <cell r="J1279">
            <v>0</v>
          </cell>
        </row>
        <row r="1280">
          <cell r="J1280">
            <v>6404.36</v>
          </cell>
        </row>
        <row r="1281">
          <cell r="J1281">
            <v>0</v>
          </cell>
        </row>
        <row r="1282">
          <cell r="J1282">
            <v>38.049999999999997</v>
          </cell>
        </row>
        <row r="1283">
          <cell r="J1283">
            <v>0</v>
          </cell>
        </row>
        <row r="1284">
          <cell r="J1284">
            <v>0</v>
          </cell>
        </row>
        <row r="1285">
          <cell r="J1285">
            <v>152.22</v>
          </cell>
        </row>
        <row r="1286">
          <cell r="J1286">
            <v>0</v>
          </cell>
        </row>
        <row r="1287">
          <cell r="J1287">
            <v>0</v>
          </cell>
        </row>
        <row r="1288">
          <cell r="J1288">
            <v>0</v>
          </cell>
        </row>
        <row r="1289">
          <cell r="J1289">
            <v>7.47</v>
          </cell>
        </row>
        <row r="1290">
          <cell r="J1290">
            <v>152.06</v>
          </cell>
        </row>
        <row r="1291">
          <cell r="J1291">
            <v>48.54</v>
          </cell>
        </row>
        <row r="1292">
          <cell r="J1292">
            <v>0</v>
          </cell>
        </row>
        <row r="1293">
          <cell r="J1293">
            <v>0</v>
          </cell>
        </row>
        <row r="1294">
          <cell r="J1294">
            <v>8637.99</v>
          </cell>
        </row>
        <row r="1295">
          <cell r="J1295">
            <v>426.6</v>
          </cell>
        </row>
        <row r="1296">
          <cell r="J1296">
            <v>63.8</v>
          </cell>
        </row>
        <row r="1297">
          <cell r="J1297">
            <v>160.91999999999999</v>
          </cell>
        </row>
        <row r="1298">
          <cell r="J1298">
            <v>0</v>
          </cell>
        </row>
        <row r="1299">
          <cell r="J1299">
            <v>21770.73</v>
          </cell>
        </row>
        <row r="1300">
          <cell r="J1300">
            <v>0</v>
          </cell>
        </row>
        <row r="1301">
          <cell r="J1301">
            <v>0</v>
          </cell>
        </row>
        <row r="1302">
          <cell r="J1302">
            <v>3764.94</v>
          </cell>
        </row>
        <row r="1303">
          <cell r="J1303">
            <v>3517.64</v>
          </cell>
        </row>
        <row r="1304">
          <cell r="J1304">
            <v>0</v>
          </cell>
        </row>
        <row r="1305">
          <cell r="J1305">
            <v>7537.05</v>
          </cell>
        </row>
        <row r="1306">
          <cell r="J1306">
            <v>1305.1400000000001</v>
          </cell>
        </row>
        <row r="1307">
          <cell r="J1307">
            <v>0</v>
          </cell>
        </row>
        <row r="1308">
          <cell r="J1308">
            <v>0</v>
          </cell>
        </row>
        <row r="1309">
          <cell r="J1309">
            <v>0</v>
          </cell>
        </row>
        <row r="1310">
          <cell r="J1310">
            <v>62322.68</v>
          </cell>
        </row>
        <row r="1311">
          <cell r="J1311">
            <v>769.13</v>
          </cell>
        </row>
        <row r="1312">
          <cell r="J1312">
            <v>3001.82</v>
          </cell>
        </row>
        <row r="1313">
          <cell r="J1313">
            <v>4279.18</v>
          </cell>
        </row>
        <row r="1314">
          <cell r="J1314">
            <v>295.02999999999997</v>
          </cell>
        </row>
        <row r="1315">
          <cell r="J1315">
            <v>0</v>
          </cell>
        </row>
        <row r="1316">
          <cell r="J1316">
            <v>0</v>
          </cell>
        </row>
        <row r="1317">
          <cell r="J1317">
            <v>309.83999999999997</v>
          </cell>
        </row>
        <row r="1318">
          <cell r="J1318">
            <v>0</v>
          </cell>
        </row>
        <row r="1319">
          <cell r="J1319">
            <v>0</v>
          </cell>
        </row>
        <row r="1320">
          <cell r="J1320">
            <v>29343.919999999998</v>
          </cell>
        </row>
        <row r="1321">
          <cell r="J1321">
            <v>340.68</v>
          </cell>
        </row>
        <row r="1322">
          <cell r="J1322">
            <v>0</v>
          </cell>
        </row>
        <row r="1323">
          <cell r="J1323">
            <v>1122.6500000000001</v>
          </cell>
        </row>
        <row r="1324">
          <cell r="J1324">
            <v>87.92</v>
          </cell>
        </row>
        <row r="1325">
          <cell r="J1325">
            <v>313.55</v>
          </cell>
        </row>
        <row r="1326">
          <cell r="J1326">
            <v>2850</v>
          </cell>
        </row>
        <row r="1327">
          <cell r="J1327">
            <v>0</v>
          </cell>
        </row>
        <row r="1328">
          <cell r="J1328">
            <v>1164.55</v>
          </cell>
        </row>
        <row r="1329">
          <cell r="J1329">
            <v>0</v>
          </cell>
        </row>
        <row r="1330">
          <cell r="J1330">
            <v>15906.58</v>
          </cell>
        </row>
        <row r="1331">
          <cell r="J1331">
            <v>816.63</v>
          </cell>
        </row>
        <row r="1332">
          <cell r="J1332">
            <v>23.17</v>
          </cell>
        </row>
        <row r="1333">
          <cell r="J1333">
            <v>1723.23</v>
          </cell>
        </row>
        <row r="1334">
          <cell r="J1334">
            <v>1387.18</v>
          </cell>
        </row>
        <row r="1335">
          <cell r="J1335">
            <v>218.38</v>
          </cell>
        </row>
        <row r="1336">
          <cell r="J1336">
            <v>42</v>
          </cell>
        </row>
        <row r="1337">
          <cell r="J1337">
            <v>55.38</v>
          </cell>
        </row>
        <row r="1338">
          <cell r="J1338">
            <v>7693.96</v>
          </cell>
        </row>
        <row r="1339">
          <cell r="J1339">
            <v>850.77</v>
          </cell>
        </row>
        <row r="1340">
          <cell r="J1340">
            <v>0</v>
          </cell>
        </row>
        <row r="1341">
          <cell r="J1341">
            <v>143</v>
          </cell>
        </row>
        <row r="1342">
          <cell r="J1342">
            <v>610.20000000000005</v>
          </cell>
        </row>
        <row r="1343">
          <cell r="J1343">
            <v>35679.760000000002</v>
          </cell>
        </row>
        <row r="1344">
          <cell r="J1344">
            <v>0</v>
          </cell>
        </row>
        <row r="1345">
          <cell r="J1345">
            <v>36.4</v>
          </cell>
        </row>
        <row r="1346">
          <cell r="J1346">
            <v>136.08000000000001</v>
          </cell>
        </row>
        <row r="1347">
          <cell r="J1347">
            <v>0</v>
          </cell>
        </row>
        <row r="1348">
          <cell r="J1348">
            <v>267.79000000000002</v>
          </cell>
        </row>
        <row r="1349">
          <cell r="J1349">
            <v>3701.98</v>
          </cell>
        </row>
        <row r="1350">
          <cell r="J1350">
            <v>9118.89</v>
          </cell>
        </row>
        <row r="1351">
          <cell r="J1351">
            <v>0</v>
          </cell>
        </row>
        <row r="1352">
          <cell r="J1352">
            <v>2292.46</v>
          </cell>
        </row>
        <row r="1353">
          <cell r="J1353">
            <v>1557.23</v>
          </cell>
        </row>
        <row r="1354">
          <cell r="J1354">
            <v>685</v>
          </cell>
        </row>
        <row r="1355">
          <cell r="J1355">
            <v>7522.32</v>
          </cell>
        </row>
        <row r="1356">
          <cell r="J1356">
            <v>0</v>
          </cell>
        </row>
        <row r="1357">
          <cell r="J1357">
            <v>0</v>
          </cell>
        </row>
        <row r="1358">
          <cell r="J1358">
            <v>430.15</v>
          </cell>
        </row>
        <row r="1359">
          <cell r="J1359">
            <v>0</v>
          </cell>
        </row>
        <row r="1360">
          <cell r="J1360">
            <v>199.8</v>
          </cell>
        </row>
        <row r="1361">
          <cell r="J1361">
            <v>0</v>
          </cell>
        </row>
        <row r="1362">
          <cell r="J1362">
            <v>312.82</v>
          </cell>
        </row>
        <row r="1363">
          <cell r="J1363">
            <v>0</v>
          </cell>
        </row>
        <row r="1364">
          <cell r="J1364">
            <v>0</v>
          </cell>
        </row>
        <row r="1365">
          <cell r="J1365">
            <v>1452.19</v>
          </cell>
        </row>
        <row r="1366">
          <cell r="J1366">
            <v>43271.86</v>
          </cell>
        </row>
        <row r="1367">
          <cell r="J1367">
            <v>129.46</v>
          </cell>
        </row>
        <row r="1368">
          <cell r="J1368">
            <v>48.03</v>
          </cell>
        </row>
        <row r="1369">
          <cell r="J1369">
            <v>554</v>
          </cell>
        </row>
        <row r="1370">
          <cell r="J1370">
            <v>16487.18</v>
          </cell>
        </row>
        <row r="1371">
          <cell r="J1371">
            <v>13479.73</v>
          </cell>
        </row>
        <row r="1372">
          <cell r="J1372">
            <v>646.79</v>
          </cell>
        </row>
        <row r="1373">
          <cell r="J1373">
            <v>43.85</v>
          </cell>
        </row>
        <row r="1374">
          <cell r="J1374">
            <v>0</v>
          </cell>
        </row>
        <row r="1375">
          <cell r="J1375">
            <v>1072.3499999999999</v>
          </cell>
        </row>
        <row r="1376">
          <cell r="J1376">
            <v>0</v>
          </cell>
        </row>
        <row r="1377">
          <cell r="J1377">
            <v>7287.2</v>
          </cell>
        </row>
        <row r="1378">
          <cell r="J1378">
            <v>125</v>
          </cell>
        </row>
        <row r="1379">
          <cell r="J1379">
            <v>251.22</v>
          </cell>
        </row>
        <row r="1380">
          <cell r="J1380">
            <v>0</v>
          </cell>
        </row>
        <row r="1381">
          <cell r="J1381">
            <v>100</v>
          </cell>
        </row>
        <row r="1382">
          <cell r="J1382">
            <v>23599.65</v>
          </cell>
        </row>
        <row r="1383">
          <cell r="J1383">
            <v>38809.17</v>
          </cell>
        </row>
        <row r="1384">
          <cell r="J1384">
            <v>0</v>
          </cell>
        </row>
        <row r="1385">
          <cell r="J1385">
            <v>3800</v>
          </cell>
        </row>
        <row r="1386">
          <cell r="J1386">
            <v>0</v>
          </cell>
        </row>
        <row r="1387">
          <cell r="J1387">
            <v>0</v>
          </cell>
        </row>
        <row r="1388">
          <cell r="J1388">
            <v>40000</v>
          </cell>
        </row>
        <row r="1389">
          <cell r="J1389">
            <v>0</v>
          </cell>
        </row>
        <row r="1390">
          <cell r="J1390">
            <v>0</v>
          </cell>
        </row>
        <row r="1391">
          <cell r="J1391">
            <v>1800.6</v>
          </cell>
        </row>
        <row r="1392">
          <cell r="J1392">
            <v>227</v>
          </cell>
        </row>
        <row r="1393">
          <cell r="J1393">
            <v>0</v>
          </cell>
        </row>
        <row r="1394">
          <cell r="J1394">
            <v>5880.02</v>
          </cell>
        </row>
        <row r="1395">
          <cell r="J1395">
            <v>12893.05</v>
          </cell>
        </row>
        <row r="1396">
          <cell r="J1396">
            <v>12137.73</v>
          </cell>
        </row>
        <row r="1397">
          <cell r="J1397">
            <v>320</v>
          </cell>
        </row>
        <row r="1398">
          <cell r="J1398">
            <v>1275</v>
          </cell>
        </row>
        <row r="1399">
          <cell r="J1399">
            <v>90</v>
          </cell>
        </row>
        <row r="1400">
          <cell r="J1400">
            <v>21</v>
          </cell>
        </row>
        <row r="1401">
          <cell r="J1401">
            <v>-2500</v>
          </cell>
        </row>
        <row r="1402">
          <cell r="J1402">
            <v>0</v>
          </cell>
        </row>
        <row r="1403">
          <cell r="J1403">
            <v>0</v>
          </cell>
        </row>
        <row r="1404">
          <cell r="J1404">
            <v>-40900</v>
          </cell>
        </row>
        <row r="1405">
          <cell r="J1405">
            <v>0</v>
          </cell>
        </row>
        <row r="1406">
          <cell r="J1406">
            <v>0</v>
          </cell>
        </row>
        <row r="1407">
          <cell r="J1407">
            <v>-1701327.76</v>
          </cell>
        </row>
        <row r="1408">
          <cell r="J1408">
            <v>-52752.15</v>
          </cell>
        </row>
        <row r="1409">
          <cell r="J1409">
            <v>-944.79</v>
          </cell>
        </row>
        <row r="1410">
          <cell r="J1410">
            <v>-98.14</v>
          </cell>
        </row>
        <row r="1411">
          <cell r="J1411">
            <v>-1976.67</v>
          </cell>
        </row>
        <row r="1412">
          <cell r="J1412">
            <v>-175706.5</v>
          </cell>
        </row>
        <row r="1413">
          <cell r="J1413">
            <v>-11842.2</v>
          </cell>
        </row>
        <row r="1414">
          <cell r="J1414">
            <v>-37512.559999999998</v>
          </cell>
        </row>
        <row r="1415">
          <cell r="J1415">
            <v>0</v>
          </cell>
        </row>
        <row r="1416">
          <cell r="J1416">
            <v>-1621014.96</v>
          </cell>
        </row>
        <row r="1417">
          <cell r="J1417">
            <v>-15760</v>
          </cell>
        </row>
        <row r="1418">
          <cell r="J1418">
            <v>-12921</v>
          </cell>
        </row>
        <row r="1419">
          <cell r="J1419">
            <v>0</v>
          </cell>
        </row>
        <row r="1420">
          <cell r="J1420">
            <v>-628603.63</v>
          </cell>
        </row>
        <row r="1421">
          <cell r="J1421">
            <v>-3412.03</v>
          </cell>
        </row>
        <row r="1422">
          <cell r="J1422">
            <v>-5294.29</v>
          </cell>
        </row>
        <row r="1423">
          <cell r="J1423">
            <v>-45.22</v>
          </cell>
        </row>
        <row r="1424">
          <cell r="J1424">
            <v>-170.75</v>
          </cell>
        </row>
        <row r="1425">
          <cell r="J1425">
            <v>0</v>
          </cell>
        </row>
        <row r="1426">
          <cell r="J1426">
            <v>333232.42</v>
          </cell>
        </row>
        <row r="1427">
          <cell r="J1427">
            <v>0</v>
          </cell>
        </row>
        <row r="1428">
          <cell r="J1428">
            <v>7081.98</v>
          </cell>
        </row>
        <row r="1429">
          <cell r="J1429">
            <v>0</v>
          </cell>
        </row>
        <row r="1430">
          <cell r="J1430">
            <v>0</v>
          </cell>
        </row>
        <row r="1431">
          <cell r="J1431">
            <v>0</v>
          </cell>
        </row>
        <row r="1432">
          <cell r="J1432">
            <v>0</v>
          </cell>
        </row>
        <row r="1433">
          <cell r="J1433">
            <v>0</v>
          </cell>
        </row>
        <row r="1434">
          <cell r="J1434">
            <v>14389.44</v>
          </cell>
        </row>
        <row r="1435">
          <cell r="J1435">
            <v>8566.01</v>
          </cell>
        </row>
        <row r="1436">
          <cell r="J1436">
            <v>6415.14</v>
          </cell>
        </row>
        <row r="1437">
          <cell r="J1437">
            <v>2442.89</v>
          </cell>
        </row>
        <row r="1438">
          <cell r="J1438">
            <v>6086.54</v>
          </cell>
        </row>
        <row r="1439">
          <cell r="J1439">
            <v>258.55</v>
          </cell>
        </row>
        <row r="1440">
          <cell r="J1440">
            <v>6683.03</v>
          </cell>
        </row>
        <row r="1441">
          <cell r="J1441">
            <v>12265.75</v>
          </cell>
        </row>
        <row r="1442">
          <cell r="J1442">
            <v>26644.26</v>
          </cell>
        </row>
        <row r="1443">
          <cell r="J1443">
            <v>0</v>
          </cell>
        </row>
        <row r="1444">
          <cell r="J1444">
            <v>0</v>
          </cell>
        </row>
        <row r="1445">
          <cell r="J1445">
            <v>0</v>
          </cell>
        </row>
        <row r="1446">
          <cell r="J1446">
            <v>0</v>
          </cell>
        </row>
        <row r="1447">
          <cell r="J1447">
            <v>0</v>
          </cell>
        </row>
        <row r="1448">
          <cell r="J1448">
            <v>0</v>
          </cell>
        </row>
        <row r="1449">
          <cell r="J1449">
            <v>0</v>
          </cell>
        </row>
        <row r="1450">
          <cell r="J1450">
            <v>73.11</v>
          </cell>
        </row>
        <row r="1451">
          <cell r="J1451">
            <v>1591.87</v>
          </cell>
        </row>
        <row r="1452">
          <cell r="J1452">
            <v>0</v>
          </cell>
        </row>
        <row r="1453">
          <cell r="J1453">
            <v>25.39</v>
          </cell>
        </row>
        <row r="1454">
          <cell r="J1454">
            <v>0</v>
          </cell>
        </row>
        <row r="1455">
          <cell r="J1455">
            <v>0</v>
          </cell>
        </row>
        <row r="1456">
          <cell r="J1456">
            <v>0</v>
          </cell>
        </row>
        <row r="1457">
          <cell r="J1457">
            <v>0</v>
          </cell>
        </row>
        <row r="1458">
          <cell r="J1458">
            <v>0</v>
          </cell>
        </row>
        <row r="1459">
          <cell r="J1459">
            <v>0</v>
          </cell>
        </row>
        <row r="1460">
          <cell r="J1460">
            <v>0</v>
          </cell>
        </row>
        <row r="1461">
          <cell r="J1461">
            <v>2138639.23</v>
          </cell>
        </row>
        <row r="1462">
          <cell r="J1462">
            <v>0</v>
          </cell>
        </row>
        <row r="1463">
          <cell r="J1463">
            <v>15513.82</v>
          </cell>
        </row>
        <row r="1464">
          <cell r="J1464">
            <v>0</v>
          </cell>
        </row>
        <row r="1465">
          <cell r="J1465">
            <v>0</v>
          </cell>
        </row>
        <row r="1466">
          <cell r="J1466">
            <v>9645.1200000000008</v>
          </cell>
        </row>
        <row r="1467">
          <cell r="J1467">
            <v>0</v>
          </cell>
        </row>
        <row r="1468">
          <cell r="J1468">
            <v>9055.9500000000007</v>
          </cell>
        </row>
        <row r="1469">
          <cell r="J1469">
            <v>4849365.76</v>
          </cell>
        </row>
        <row r="1470">
          <cell r="J1470">
            <v>24933.91</v>
          </cell>
        </row>
        <row r="1471">
          <cell r="J1471">
            <v>140</v>
          </cell>
        </row>
        <row r="1472">
          <cell r="J1472">
            <v>247687.67999999999</v>
          </cell>
        </row>
        <row r="1473">
          <cell r="J1473">
            <v>0</v>
          </cell>
        </row>
        <row r="1474">
          <cell r="J1474">
            <v>714.83</v>
          </cell>
        </row>
        <row r="1475">
          <cell r="J1475">
            <v>187.2</v>
          </cell>
        </row>
        <row r="1476">
          <cell r="J1476">
            <v>0</v>
          </cell>
        </row>
        <row r="1477">
          <cell r="J1477">
            <v>36.119999999999997</v>
          </cell>
        </row>
        <row r="1478">
          <cell r="J1478">
            <v>0</v>
          </cell>
        </row>
        <row r="1479">
          <cell r="J1479">
            <v>65808.56</v>
          </cell>
        </row>
        <row r="1480">
          <cell r="J1480">
            <v>2203.9499999999998</v>
          </cell>
        </row>
        <row r="1481">
          <cell r="J1481">
            <v>1436.16</v>
          </cell>
        </row>
        <row r="1482">
          <cell r="J1482">
            <v>4051.7</v>
          </cell>
        </row>
        <row r="1483">
          <cell r="J1483">
            <v>25922.9</v>
          </cell>
        </row>
        <row r="1484">
          <cell r="J1484">
            <v>2329.7600000000002</v>
          </cell>
        </row>
        <row r="1485">
          <cell r="J1485">
            <v>0</v>
          </cell>
        </row>
        <row r="1486">
          <cell r="J1486">
            <v>6224.45</v>
          </cell>
        </row>
        <row r="1487">
          <cell r="J1487">
            <v>676.57</v>
          </cell>
        </row>
        <row r="1488">
          <cell r="J1488">
            <v>0</v>
          </cell>
        </row>
        <row r="1489">
          <cell r="J1489">
            <v>107658.27</v>
          </cell>
        </row>
        <row r="1490">
          <cell r="J1490">
            <v>61057.03</v>
          </cell>
        </row>
        <row r="1491">
          <cell r="J1491">
            <v>43781.69</v>
          </cell>
        </row>
        <row r="1492">
          <cell r="J1492">
            <v>16619.599999999999</v>
          </cell>
        </row>
        <row r="1493">
          <cell r="J1493">
            <v>192204.79</v>
          </cell>
        </row>
        <row r="1494">
          <cell r="J1494">
            <v>2163.3200000000002</v>
          </cell>
        </row>
        <row r="1495">
          <cell r="J1495">
            <v>148145.44</v>
          </cell>
        </row>
        <row r="1496">
          <cell r="J1496">
            <v>282636.03999999998</v>
          </cell>
        </row>
        <row r="1497">
          <cell r="J1497">
            <v>197452.46</v>
          </cell>
        </row>
        <row r="1498">
          <cell r="J1498">
            <v>0</v>
          </cell>
        </row>
        <row r="1499">
          <cell r="J1499">
            <v>0</v>
          </cell>
        </row>
        <row r="1500">
          <cell r="J1500">
            <v>0</v>
          </cell>
        </row>
        <row r="1501">
          <cell r="J1501">
            <v>0</v>
          </cell>
        </row>
        <row r="1502">
          <cell r="J1502">
            <v>0</v>
          </cell>
        </row>
        <row r="1503">
          <cell r="J1503">
            <v>0</v>
          </cell>
        </row>
        <row r="1504">
          <cell r="J1504">
            <v>35150.199999999997</v>
          </cell>
        </row>
        <row r="1505">
          <cell r="J1505">
            <v>9329.5300000000007</v>
          </cell>
        </row>
        <row r="1506">
          <cell r="J1506">
            <v>0</v>
          </cell>
        </row>
        <row r="1507">
          <cell r="J1507">
            <v>6438.13</v>
          </cell>
        </row>
        <row r="1508">
          <cell r="J1508">
            <v>69.069999999999993</v>
          </cell>
        </row>
        <row r="1509">
          <cell r="J1509">
            <v>28.01</v>
          </cell>
        </row>
        <row r="1510">
          <cell r="J1510">
            <v>428.12</v>
          </cell>
        </row>
        <row r="1511">
          <cell r="J1511">
            <v>316.45</v>
          </cell>
        </row>
        <row r="1512">
          <cell r="J1512">
            <v>0</v>
          </cell>
        </row>
        <row r="1513">
          <cell r="J1513">
            <v>12299.18</v>
          </cell>
        </row>
        <row r="1514">
          <cell r="J1514">
            <v>0</v>
          </cell>
        </row>
        <row r="1515">
          <cell r="J1515">
            <v>1125.46</v>
          </cell>
        </row>
        <row r="1516">
          <cell r="J1516">
            <v>611.70000000000005</v>
          </cell>
        </row>
        <row r="1517">
          <cell r="J1517">
            <v>0</v>
          </cell>
        </row>
        <row r="1518">
          <cell r="J1518">
            <v>153811.21</v>
          </cell>
        </row>
        <row r="1519">
          <cell r="J1519">
            <v>108861.87</v>
          </cell>
        </row>
        <row r="1520">
          <cell r="J1520">
            <v>1064.58</v>
          </cell>
        </row>
        <row r="1521">
          <cell r="J1521">
            <v>1365.68</v>
          </cell>
        </row>
        <row r="1522">
          <cell r="J1522">
            <v>65.430000000000007</v>
          </cell>
        </row>
        <row r="1523">
          <cell r="J1523">
            <v>275.98</v>
          </cell>
        </row>
        <row r="1524">
          <cell r="J1524">
            <v>0</v>
          </cell>
        </row>
        <row r="1525">
          <cell r="J1525">
            <v>4765.1099999999997</v>
          </cell>
        </row>
        <row r="1526">
          <cell r="J1526">
            <v>5161.9799999999996</v>
          </cell>
        </row>
        <row r="1527">
          <cell r="J1527">
            <v>262.41000000000003</v>
          </cell>
        </row>
        <row r="1528">
          <cell r="J1528">
            <v>17.62</v>
          </cell>
        </row>
        <row r="1529">
          <cell r="J1529">
            <v>6613.67</v>
          </cell>
        </row>
        <row r="1530">
          <cell r="J1530">
            <v>11286.41</v>
          </cell>
        </row>
        <row r="1531">
          <cell r="J1531">
            <v>0</v>
          </cell>
        </row>
        <row r="1532">
          <cell r="J1532">
            <v>229.11</v>
          </cell>
        </row>
        <row r="1533">
          <cell r="J1533">
            <v>5118.33</v>
          </cell>
        </row>
        <row r="1534">
          <cell r="J1534">
            <v>27497.74</v>
          </cell>
        </row>
        <row r="1535">
          <cell r="J1535">
            <v>2939.73</v>
          </cell>
        </row>
        <row r="1536">
          <cell r="J1536">
            <v>1296</v>
          </cell>
        </row>
        <row r="1537">
          <cell r="J1537">
            <v>169099.99</v>
          </cell>
        </row>
        <row r="1538">
          <cell r="J1538">
            <v>27378.74</v>
          </cell>
        </row>
        <row r="1539">
          <cell r="J1539">
            <v>2574.4299999999998</v>
          </cell>
        </row>
        <row r="1540">
          <cell r="J1540">
            <v>2458.5100000000002</v>
          </cell>
        </row>
        <row r="1541">
          <cell r="J1541">
            <v>2609.4299999999998</v>
          </cell>
        </row>
        <row r="1542">
          <cell r="J1542">
            <v>200</v>
          </cell>
        </row>
        <row r="1543">
          <cell r="J1543">
            <v>8594.0400000000009</v>
          </cell>
        </row>
        <row r="1544">
          <cell r="J1544">
            <v>0</v>
          </cell>
        </row>
        <row r="1545">
          <cell r="J1545">
            <v>2649.49</v>
          </cell>
        </row>
        <row r="1546">
          <cell r="J1546">
            <v>6516.68</v>
          </cell>
        </row>
        <row r="1547">
          <cell r="J1547">
            <v>0</v>
          </cell>
        </row>
        <row r="1548">
          <cell r="J1548">
            <v>775.38</v>
          </cell>
        </row>
        <row r="1549">
          <cell r="J1549">
            <v>1486.56</v>
          </cell>
        </row>
        <row r="1550">
          <cell r="J1550">
            <v>1844.41</v>
          </cell>
        </row>
        <row r="1551">
          <cell r="J1551">
            <v>0</v>
          </cell>
        </row>
        <row r="1552">
          <cell r="J1552">
            <v>0</v>
          </cell>
        </row>
        <row r="1553">
          <cell r="J1553">
            <v>15162.42</v>
          </cell>
        </row>
        <row r="1554">
          <cell r="J1554">
            <v>425.12</v>
          </cell>
        </row>
        <row r="1555">
          <cell r="J1555">
            <v>26454.54</v>
          </cell>
        </row>
        <row r="1556">
          <cell r="J1556">
            <v>0</v>
          </cell>
        </row>
        <row r="1557">
          <cell r="J1557">
            <v>1279.8</v>
          </cell>
        </row>
        <row r="1558">
          <cell r="J1558">
            <v>742.9</v>
          </cell>
        </row>
        <row r="1559">
          <cell r="J1559">
            <v>0</v>
          </cell>
        </row>
        <row r="1560">
          <cell r="J1560">
            <v>0</v>
          </cell>
        </row>
        <row r="1561">
          <cell r="J1561">
            <v>0</v>
          </cell>
        </row>
        <row r="1562">
          <cell r="J1562">
            <v>3569.35</v>
          </cell>
        </row>
        <row r="1563">
          <cell r="J1563">
            <v>0</v>
          </cell>
        </row>
        <row r="1564">
          <cell r="J1564">
            <v>20527.169999999998</v>
          </cell>
        </row>
        <row r="1565">
          <cell r="J1565">
            <v>0</v>
          </cell>
        </row>
        <row r="1566">
          <cell r="J1566">
            <v>925.82</v>
          </cell>
        </row>
        <row r="1567">
          <cell r="J1567">
            <v>10366.5</v>
          </cell>
        </row>
        <row r="1568">
          <cell r="J1568">
            <v>10766.92</v>
          </cell>
        </row>
        <row r="1569">
          <cell r="J1569">
            <v>21692.53</v>
          </cell>
        </row>
        <row r="1570">
          <cell r="J1570">
            <v>2350</v>
          </cell>
        </row>
        <row r="1571">
          <cell r="J1571">
            <v>0</v>
          </cell>
        </row>
        <row r="1572">
          <cell r="J1572">
            <v>119.2</v>
          </cell>
        </row>
        <row r="1573">
          <cell r="J1573">
            <v>0</v>
          </cell>
        </row>
        <row r="1574">
          <cell r="J1574">
            <v>9105.89</v>
          </cell>
        </row>
        <row r="1575">
          <cell r="J1575">
            <v>0</v>
          </cell>
        </row>
        <row r="1576">
          <cell r="J1576">
            <v>2702.54</v>
          </cell>
        </row>
        <row r="1577">
          <cell r="J1577">
            <v>5089.5600000000004</v>
          </cell>
        </row>
        <row r="1578">
          <cell r="J1578">
            <v>3233.37</v>
          </cell>
        </row>
        <row r="1579">
          <cell r="J1579">
            <v>40</v>
          </cell>
        </row>
        <row r="1580">
          <cell r="J1580">
            <v>0</v>
          </cell>
        </row>
        <row r="1581">
          <cell r="J1581">
            <v>0</v>
          </cell>
        </row>
        <row r="1582">
          <cell r="J1582">
            <v>0</v>
          </cell>
        </row>
        <row r="1583">
          <cell r="J1583">
            <v>0</v>
          </cell>
        </row>
        <row r="1584">
          <cell r="J1584">
            <v>4232.68</v>
          </cell>
        </row>
        <row r="1585">
          <cell r="J1585">
            <v>417.5</v>
          </cell>
        </row>
        <row r="1586">
          <cell r="J1586">
            <v>3162.38</v>
          </cell>
        </row>
        <row r="1587">
          <cell r="J1587">
            <v>1562426.1</v>
          </cell>
        </row>
        <row r="1588">
          <cell r="J1588">
            <v>180</v>
          </cell>
        </row>
        <row r="1589">
          <cell r="J1589">
            <v>105.61</v>
          </cell>
        </row>
        <row r="1590">
          <cell r="J1590">
            <v>20</v>
          </cell>
        </row>
        <row r="1591">
          <cell r="J1591">
            <v>0</v>
          </cell>
        </row>
        <row r="1592">
          <cell r="J1592">
            <v>290</v>
          </cell>
        </row>
        <row r="1593">
          <cell r="J1593">
            <v>333.27</v>
          </cell>
        </row>
        <row r="1594">
          <cell r="J1594">
            <v>364.48</v>
          </cell>
        </row>
        <row r="1595">
          <cell r="J1595">
            <v>1123</v>
          </cell>
        </row>
        <row r="1596">
          <cell r="J1596">
            <v>2327.48</v>
          </cell>
        </row>
        <row r="1597">
          <cell r="J1597">
            <v>7521.2</v>
          </cell>
        </row>
        <row r="1598">
          <cell r="J1598">
            <v>558.63</v>
          </cell>
        </row>
        <row r="1599">
          <cell r="J1599">
            <v>168</v>
          </cell>
        </row>
        <row r="1600">
          <cell r="J1600">
            <v>17203.79</v>
          </cell>
        </row>
        <row r="1601">
          <cell r="J1601">
            <v>2804.24</v>
          </cell>
        </row>
        <row r="1602">
          <cell r="J1602">
            <v>8866.19</v>
          </cell>
        </row>
        <row r="1603">
          <cell r="J1603">
            <v>948.96</v>
          </cell>
        </row>
        <row r="1604">
          <cell r="J1604">
            <v>13103.19</v>
          </cell>
        </row>
        <row r="1605">
          <cell r="J1605">
            <v>4490.83</v>
          </cell>
        </row>
        <row r="1606">
          <cell r="J1606">
            <v>49.1</v>
          </cell>
        </row>
        <row r="1607">
          <cell r="J1607">
            <v>3788.82</v>
          </cell>
        </row>
        <row r="1608">
          <cell r="J1608">
            <v>5042.04</v>
          </cell>
        </row>
        <row r="1609">
          <cell r="J1609">
            <v>670.02</v>
          </cell>
        </row>
        <row r="1610">
          <cell r="J1610">
            <v>475.2</v>
          </cell>
        </row>
        <row r="1611">
          <cell r="J1611">
            <v>12965.47</v>
          </cell>
        </row>
        <row r="1612">
          <cell r="J1612">
            <v>99.2</v>
          </cell>
        </row>
        <row r="1613">
          <cell r="J1613">
            <v>5402.6</v>
          </cell>
        </row>
        <row r="1614">
          <cell r="J1614">
            <v>7365.8</v>
          </cell>
        </row>
        <row r="1615">
          <cell r="J1615">
            <v>0</v>
          </cell>
        </row>
        <row r="1616">
          <cell r="J1616">
            <v>8015.76</v>
          </cell>
        </row>
        <row r="1617">
          <cell r="J1617">
            <v>0</v>
          </cell>
        </row>
        <row r="1618">
          <cell r="J1618">
            <v>38792.07</v>
          </cell>
        </row>
        <row r="1619">
          <cell r="J1619">
            <v>215</v>
          </cell>
        </row>
        <row r="1620">
          <cell r="J1620">
            <v>923.3</v>
          </cell>
        </row>
        <row r="1621">
          <cell r="J1621">
            <v>0</v>
          </cell>
        </row>
        <row r="1622">
          <cell r="J1622">
            <v>23.55</v>
          </cell>
        </row>
        <row r="1623">
          <cell r="J1623">
            <v>80526.8</v>
          </cell>
        </row>
        <row r="1624">
          <cell r="J1624">
            <v>0</v>
          </cell>
        </row>
        <row r="1625">
          <cell r="J1625">
            <v>180</v>
          </cell>
        </row>
        <row r="1626">
          <cell r="J1626">
            <v>197</v>
          </cell>
        </row>
        <row r="1627">
          <cell r="J1627">
            <v>37.619999999999997</v>
          </cell>
        </row>
        <row r="1628">
          <cell r="J1628">
            <v>554.29999999999995</v>
          </cell>
        </row>
        <row r="1629">
          <cell r="J1629">
            <v>7995.57</v>
          </cell>
        </row>
        <row r="1630">
          <cell r="J1630">
            <v>1427.56</v>
          </cell>
        </row>
        <row r="1631">
          <cell r="J1631">
            <v>1500</v>
          </cell>
        </row>
        <row r="1632">
          <cell r="J1632">
            <v>836.5</v>
          </cell>
        </row>
        <row r="1633">
          <cell r="J1633">
            <v>339.33</v>
          </cell>
        </row>
        <row r="1634">
          <cell r="J1634">
            <v>3078.92</v>
          </cell>
        </row>
        <row r="1635">
          <cell r="J1635">
            <v>12994.94</v>
          </cell>
        </row>
        <row r="1636">
          <cell r="J1636">
            <v>0</v>
          </cell>
        </row>
        <row r="1637">
          <cell r="J1637">
            <v>714.5</v>
          </cell>
        </row>
        <row r="1638">
          <cell r="J1638">
            <v>2815.96</v>
          </cell>
        </row>
        <row r="1639">
          <cell r="J1639">
            <v>0</v>
          </cell>
        </row>
        <row r="1640">
          <cell r="J1640">
            <v>0</v>
          </cell>
        </row>
        <row r="1641">
          <cell r="J1641">
            <v>0</v>
          </cell>
        </row>
        <row r="1642">
          <cell r="J1642">
            <v>0</v>
          </cell>
        </row>
        <row r="1643">
          <cell r="J1643">
            <v>1549.43</v>
          </cell>
        </row>
        <row r="1644">
          <cell r="J1644">
            <v>18981.599999999999</v>
          </cell>
        </row>
        <row r="1645">
          <cell r="J1645">
            <v>6.2</v>
          </cell>
        </row>
        <row r="1646">
          <cell r="J1646">
            <v>346.87</v>
          </cell>
        </row>
        <row r="1647">
          <cell r="J1647">
            <v>713.2</v>
          </cell>
        </row>
        <row r="1648">
          <cell r="J1648">
            <v>210.14</v>
          </cell>
        </row>
        <row r="1649">
          <cell r="J1649">
            <v>41137.49</v>
          </cell>
        </row>
        <row r="1650">
          <cell r="J1650">
            <v>38664.81</v>
          </cell>
        </row>
        <row r="1651">
          <cell r="J1651">
            <v>130</v>
          </cell>
        </row>
        <row r="1652">
          <cell r="J1652">
            <v>59594.879999999997</v>
          </cell>
        </row>
        <row r="1653">
          <cell r="J1653">
            <v>556.35</v>
          </cell>
        </row>
        <row r="1654">
          <cell r="J1654">
            <v>14904</v>
          </cell>
        </row>
        <row r="1655">
          <cell r="J1655">
            <v>455.66</v>
          </cell>
        </row>
        <row r="1656">
          <cell r="J1656">
            <v>0</v>
          </cell>
        </row>
        <row r="1657">
          <cell r="J1657">
            <v>0</v>
          </cell>
        </row>
        <row r="1658">
          <cell r="J1658">
            <v>2183.8200000000002</v>
          </cell>
        </row>
        <row r="1659">
          <cell r="J1659">
            <v>0</v>
          </cell>
        </row>
        <row r="1660">
          <cell r="J1660">
            <v>0</v>
          </cell>
        </row>
        <row r="1661">
          <cell r="J1661">
            <v>0</v>
          </cell>
        </row>
        <row r="1662">
          <cell r="J1662">
            <v>-3522.76</v>
          </cell>
        </row>
        <row r="1663">
          <cell r="J1663">
            <v>25871.1</v>
          </cell>
        </row>
        <row r="1664">
          <cell r="J1664">
            <v>0</v>
          </cell>
        </row>
        <row r="1665">
          <cell r="J1665">
            <v>0</v>
          </cell>
        </row>
        <row r="1666">
          <cell r="J1666">
            <v>0</v>
          </cell>
        </row>
        <row r="1667">
          <cell r="J1667">
            <v>500</v>
          </cell>
        </row>
        <row r="1668">
          <cell r="J1668">
            <v>399.08</v>
          </cell>
        </row>
        <row r="1669">
          <cell r="J1669">
            <v>34.01</v>
          </cell>
        </row>
        <row r="1670">
          <cell r="J1670">
            <v>174</v>
          </cell>
        </row>
        <row r="1671">
          <cell r="J1671">
            <v>690</v>
          </cell>
        </row>
        <row r="1672">
          <cell r="J1672">
            <v>0</v>
          </cell>
        </row>
        <row r="1673">
          <cell r="J1673">
            <v>7448.74</v>
          </cell>
        </row>
        <row r="1674">
          <cell r="J1674">
            <v>12359.4</v>
          </cell>
        </row>
        <row r="1675">
          <cell r="J1675">
            <v>0</v>
          </cell>
        </row>
        <row r="1676">
          <cell r="J1676">
            <v>1985.95</v>
          </cell>
        </row>
        <row r="1677">
          <cell r="J1677">
            <v>500</v>
          </cell>
        </row>
        <row r="1678">
          <cell r="J1678">
            <v>425</v>
          </cell>
        </row>
        <row r="1679">
          <cell r="J1679">
            <v>10247.709999999999</v>
          </cell>
        </row>
        <row r="1680">
          <cell r="J1680">
            <v>4435.46</v>
          </cell>
        </row>
        <row r="1681">
          <cell r="J1681">
            <v>0</v>
          </cell>
        </row>
        <row r="1682">
          <cell r="J1682">
            <v>-428</v>
          </cell>
        </row>
        <row r="1683">
          <cell r="J1683">
            <v>-1877407.26</v>
          </cell>
        </row>
        <row r="1684">
          <cell r="J1684">
            <v>-315813.63</v>
          </cell>
        </row>
        <row r="1685">
          <cell r="J1685">
            <v>-84538.04</v>
          </cell>
        </row>
        <row r="1686">
          <cell r="J1686">
            <v>-8572.8799999999992</v>
          </cell>
        </row>
        <row r="1687">
          <cell r="J1687">
            <v>-1397.89</v>
          </cell>
        </row>
        <row r="1688">
          <cell r="J1688">
            <v>-147586.49</v>
          </cell>
        </row>
        <row r="1689">
          <cell r="J1689">
            <v>-71369.73</v>
          </cell>
        </row>
        <row r="1690">
          <cell r="J1690">
            <v>-69346.429999999993</v>
          </cell>
        </row>
        <row r="1691">
          <cell r="J1691">
            <v>-206738.64</v>
          </cell>
        </row>
        <row r="1692">
          <cell r="J1692">
            <v>-6868.56</v>
          </cell>
        </row>
        <row r="1693">
          <cell r="J1693">
            <v>-79666.64</v>
          </cell>
        </row>
        <row r="1694">
          <cell r="J1694">
            <v>0</v>
          </cell>
        </row>
        <row r="1695">
          <cell r="J1695">
            <v>-27085.599999999999</v>
          </cell>
        </row>
        <row r="1696">
          <cell r="J1696">
            <v>0</v>
          </cell>
        </row>
        <row r="1697">
          <cell r="J1697">
            <v>-14073.26</v>
          </cell>
        </row>
        <row r="1698">
          <cell r="J1698">
            <v>0</v>
          </cell>
        </row>
        <row r="1699">
          <cell r="J1699">
            <v>-351333.86</v>
          </cell>
        </row>
        <row r="1700">
          <cell r="J1700">
            <v>-13004.8</v>
          </cell>
        </row>
        <row r="1701">
          <cell r="J1701">
            <v>0</v>
          </cell>
        </row>
        <row r="1702">
          <cell r="J1702">
            <v>-2803.78</v>
          </cell>
        </row>
        <row r="1703">
          <cell r="J1703">
            <v>3300.87</v>
          </cell>
        </row>
        <row r="1704">
          <cell r="J1704">
            <v>-137.01</v>
          </cell>
        </row>
        <row r="1705">
          <cell r="J1705">
            <v>-4791.3500000000004</v>
          </cell>
        </row>
        <row r="1706">
          <cell r="J1706">
            <v>0</v>
          </cell>
        </row>
        <row r="1707">
          <cell r="J1707">
            <v>-268.06</v>
          </cell>
        </row>
        <row r="1708">
          <cell r="J1708">
            <v>0</v>
          </cell>
        </row>
        <row r="1709">
          <cell r="J1709">
            <v>0</v>
          </cell>
        </row>
        <row r="1710">
          <cell r="J1710">
            <v>0</v>
          </cell>
        </row>
        <row r="1711">
          <cell r="J1711">
            <v>351928.64</v>
          </cell>
        </row>
        <row r="1712">
          <cell r="J1712">
            <v>0</v>
          </cell>
        </row>
        <row r="1713">
          <cell r="J1713">
            <v>480.03</v>
          </cell>
        </row>
        <row r="1714">
          <cell r="J1714">
            <v>2112.44</v>
          </cell>
        </row>
        <row r="1715">
          <cell r="J1715">
            <v>1867378.03</v>
          </cell>
        </row>
        <row r="1716">
          <cell r="J1716">
            <v>33030.51</v>
          </cell>
        </row>
        <row r="1717">
          <cell r="J1717">
            <v>2720</v>
          </cell>
        </row>
        <row r="1718">
          <cell r="J1718">
            <v>91415.67</v>
          </cell>
        </row>
        <row r="1719">
          <cell r="J1719">
            <v>0</v>
          </cell>
        </row>
        <row r="1720">
          <cell r="J1720">
            <v>0</v>
          </cell>
        </row>
        <row r="1721">
          <cell r="J1721">
            <v>1515.2</v>
          </cell>
        </row>
        <row r="1722">
          <cell r="J1722">
            <v>0</v>
          </cell>
        </row>
        <row r="1723">
          <cell r="J1723">
            <v>151.52000000000001</v>
          </cell>
        </row>
        <row r="1724">
          <cell r="J1724">
            <v>0</v>
          </cell>
        </row>
        <row r="1725">
          <cell r="J1725">
            <v>84.48</v>
          </cell>
        </row>
        <row r="1726">
          <cell r="J1726">
            <v>70.05</v>
          </cell>
        </row>
        <row r="1727">
          <cell r="J1727">
            <v>0</v>
          </cell>
        </row>
        <row r="1728">
          <cell r="J1728">
            <v>18876.93</v>
          </cell>
        </row>
        <row r="1729">
          <cell r="J1729">
            <v>10323.34</v>
          </cell>
        </row>
        <row r="1730">
          <cell r="J1730">
            <v>7004.99</v>
          </cell>
        </row>
        <row r="1731">
          <cell r="J1731">
            <v>2638.71</v>
          </cell>
        </row>
        <row r="1732">
          <cell r="J1732">
            <v>60929.3</v>
          </cell>
        </row>
        <row r="1733">
          <cell r="J1733">
            <v>394.49</v>
          </cell>
        </row>
        <row r="1734">
          <cell r="J1734">
            <v>46200.7</v>
          </cell>
        </row>
        <row r="1735">
          <cell r="J1735">
            <v>85676.61</v>
          </cell>
        </row>
        <row r="1736">
          <cell r="J1736">
            <v>29212.73</v>
          </cell>
        </row>
        <row r="1737">
          <cell r="J1737">
            <v>0</v>
          </cell>
        </row>
        <row r="1738">
          <cell r="J1738">
            <v>0</v>
          </cell>
        </row>
        <row r="1739">
          <cell r="J1739">
            <v>0</v>
          </cell>
        </row>
        <row r="1740">
          <cell r="J1740">
            <v>104.73</v>
          </cell>
        </row>
        <row r="1741">
          <cell r="J1741">
            <v>25.29</v>
          </cell>
        </row>
        <row r="1742">
          <cell r="J1742">
            <v>0</v>
          </cell>
        </row>
        <row r="1743">
          <cell r="J1743">
            <v>4221.1499999999996</v>
          </cell>
        </row>
        <row r="1744">
          <cell r="J1744">
            <v>0</v>
          </cell>
        </row>
        <row r="1745">
          <cell r="J1745">
            <v>0</v>
          </cell>
        </row>
        <row r="1746">
          <cell r="J1746">
            <v>2953.1</v>
          </cell>
        </row>
        <row r="1747">
          <cell r="J1747">
            <v>0</v>
          </cell>
        </row>
        <row r="1748">
          <cell r="J1748">
            <v>234.71</v>
          </cell>
        </row>
        <row r="1749">
          <cell r="J1749">
            <v>221.48</v>
          </cell>
        </row>
        <row r="1750">
          <cell r="J1750">
            <v>825.99</v>
          </cell>
        </row>
        <row r="1751">
          <cell r="J1751">
            <v>40685.69</v>
          </cell>
        </row>
        <row r="1752">
          <cell r="J1752">
            <v>221.2</v>
          </cell>
        </row>
        <row r="1753">
          <cell r="J1753">
            <v>12.93</v>
          </cell>
        </row>
        <row r="1754">
          <cell r="J1754">
            <v>335.05</v>
          </cell>
        </row>
        <row r="1755">
          <cell r="J1755">
            <v>0</v>
          </cell>
        </row>
        <row r="1756">
          <cell r="J1756">
            <v>0</v>
          </cell>
        </row>
        <row r="1757">
          <cell r="J1757">
            <v>75.8</v>
          </cell>
        </row>
        <row r="1758">
          <cell r="J1758">
            <v>0</v>
          </cell>
        </row>
        <row r="1759">
          <cell r="J1759">
            <v>67.03</v>
          </cell>
        </row>
        <row r="1760">
          <cell r="J1760">
            <v>5463.28</v>
          </cell>
        </row>
        <row r="1761">
          <cell r="J1761">
            <v>4239.3599999999997</v>
          </cell>
        </row>
        <row r="1762">
          <cell r="J1762">
            <v>320.51</v>
          </cell>
        </row>
        <row r="1763">
          <cell r="J1763">
            <v>202.18</v>
          </cell>
        </row>
        <row r="1764">
          <cell r="J1764">
            <v>0</v>
          </cell>
        </row>
        <row r="1765">
          <cell r="J1765">
            <v>0</v>
          </cell>
        </row>
        <row r="1766">
          <cell r="J1766">
            <v>0</v>
          </cell>
        </row>
        <row r="1767">
          <cell r="J1767">
            <v>374.75</v>
          </cell>
        </row>
        <row r="1768">
          <cell r="J1768">
            <v>0</v>
          </cell>
        </row>
        <row r="1769">
          <cell r="J1769">
            <v>270</v>
          </cell>
        </row>
        <row r="1770">
          <cell r="J1770">
            <v>533.5</v>
          </cell>
        </row>
        <row r="1771">
          <cell r="J1771">
            <v>594</v>
          </cell>
        </row>
        <row r="1772">
          <cell r="J1772">
            <v>200.85</v>
          </cell>
        </row>
        <row r="1773">
          <cell r="J1773">
            <v>2024.47</v>
          </cell>
        </row>
        <row r="1774">
          <cell r="J1774">
            <v>0</v>
          </cell>
        </row>
        <row r="1775">
          <cell r="J1775">
            <v>0</v>
          </cell>
        </row>
        <row r="1776">
          <cell r="J1776">
            <v>0</v>
          </cell>
        </row>
        <row r="1777">
          <cell r="J1777">
            <v>8073</v>
          </cell>
        </row>
        <row r="1778">
          <cell r="J1778">
            <v>0</v>
          </cell>
        </row>
        <row r="1779">
          <cell r="J1779">
            <v>6878.92</v>
          </cell>
        </row>
        <row r="1780">
          <cell r="J1780">
            <v>0</v>
          </cell>
        </row>
        <row r="1781">
          <cell r="J1781">
            <v>3689.25</v>
          </cell>
        </row>
        <row r="1782">
          <cell r="J1782">
            <v>0</v>
          </cell>
        </row>
        <row r="1783">
          <cell r="J1783">
            <v>0</v>
          </cell>
        </row>
        <row r="1784">
          <cell r="J1784">
            <v>3.5</v>
          </cell>
        </row>
        <row r="1785">
          <cell r="J1785">
            <v>5008.45</v>
          </cell>
        </row>
        <row r="1786">
          <cell r="J1786">
            <v>252</v>
          </cell>
        </row>
        <row r="1787">
          <cell r="J1787">
            <v>1976.34</v>
          </cell>
        </row>
        <row r="1788">
          <cell r="J1788">
            <v>3715.62</v>
          </cell>
        </row>
        <row r="1789">
          <cell r="J1789">
            <v>317.79000000000002</v>
          </cell>
        </row>
        <row r="1790">
          <cell r="J1790">
            <v>490.86</v>
          </cell>
        </row>
        <row r="1791">
          <cell r="J1791">
            <v>0</v>
          </cell>
        </row>
        <row r="1792">
          <cell r="J1792">
            <v>0</v>
          </cell>
        </row>
        <row r="1793">
          <cell r="J1793">
            <v>9462.2900000000009</v>
          </cell>
        </row>
        <row r="1794">
          <cell r="J1794">
            <v>13777.96</v>
          </cell>
        </row>
        <row r="1795">
          <cell r="J1795">
            <v>0</v>
          </cell>
        </row>
        <row r="1796">
          <cell r="J1796">
            <v>0</v>
          </cell>
        </row>
        <row r="1797">
          <cell r="J1797">
            <v>0</v>
          </cell>
        </row>
        <row r="1798">
          <cell r="J1798">
            <v>2761.92</v>
          </cell>
        </row>
        <row r="1799">
          <cell r="J1799">
            <v>10257.91</v>
          </cell>
        </row>
        <row r="1800">
          <cell r="J1800">
            <v>-1371.96</v>
          </cell>
        </row>
        <row r="1801">
          <cell r="J1801">
            <v>-1117296.53</v>
          </cell>
        </row>
        <row r="1802">
          <cell r="J1802">
            <v>-9102.94</v>
          </cell>
        </row>
        <row r="1803">
          <cell r="J1803">
            <v>-96.3</v>
          </cell>
        </row>
        <row r="1804">
          <cell r="J1804">
            <v>0</v>
          </cell>
        </row>
        <row r="1805">
          <cell r="J1805">
            <v>-2571.35</v>
          </cell>
        </row>
        <row r="1806">
          <cell r="J1806">
            <v>-10164.36</v>
          </cell>
        </row>
        <row r="1807">
          <cell r="J1807">
            <v>-15000</v>
          </cell>
        </row>
        <row r="1808">
          <cell r="J1808">
            <v>0</v>
          </cell>
        </row>
        <row r="1809">
          <cell r="J1809">
            <v>0</v>
          </cell>
        </row>
        <row r="1810">
          <cell r="J1810">
            <v>-10226.709999999999</v>
          </cell>
        </row>
        <row r="1811">
          <cell r="J1811">
            <v>0</v>
          </cell>
        </row>
        <row r="1812">
          <cell r="J1812">
            <v>-7.26</v>
          </cell>
        </row>
        <row r="1813">
          <cell r="J1813">
            <v>0</v>
          </cell>
        </row>
        <row r="1814">
          <cell r="J1814">
            <v>0</v>
          </cell>
        </row>
        <row r="1815">
          <cell r="J1815">
            <v>0</v>
          </cell>
        </row>
        <row r="1816">
          <cell r="J1816">
            <v>0</v>
          </cell>
        </row>
        <row r="1817">
          <cell r="J1817">
            <v>171.04</v>
          </cell>
        </row>
        <row r="1818">
          <cell r="J1818">
            <v>0</v>
          </cell>
        </row>
        <row r="1819">
          <cell r="J1819">
            <v>0</v>
          </cell>
        </row>
        <row r="1820">
          <cell r="J1820">
            <v>0</v>
          </cell>
        </row>
        <row r="1821">
          <cell r="J1821">
            <v>0</v>
          </cell>
        </row>
        <row r="1822">
          <cell r="J1822">
            <v>2013.84</v>
          </cell>
        </row>
        <row r="1823">
          <cell r="J1823">
            <v>766295.11</v>
          </cell>
        </row>
        <row r="1824">
          <cell r="J1824">
            <v>6859.8</v>
          </cell>
        </row>
        <row r="1825">
          <cell r="J1825">
            <v>0</v>
          </cell>
        </row>
        <row r="1826">
          <cell r="J1826">
            <v>20</v>
          </cell>
        </row>
        <row r="1827">
          <cell r="J1827">
            <v>35747.769999999997</v>
          </cell>
        </row>
        <row r="1828">
          <cell r="J1828">
            <v>0</v>
          </cell>
        </row>
        <row r="1829">
          <cell r="J1829">
            <v>0</v>
          </cell>
        </row>
        <row r="1830">
          <cell r="J1830">
            <v>0</v>
          </cell>
        </row>
        <row r="1831">
          <cell r="J1831">
            <v>408.01</v>
          </cell>
        </row>
        <row r="1832">
          <cell r="J1832">
            <v>211.6</v>
          </cell>
        </row>
        <row r="1833">
          <cell r="J1833">
            <v>3.36</v>
          </cell>
        </row>
        <row r="1834">
          <cell r="J1834">
            <v>1.28</v>
          </cell>
        </row>
        <row r="1835">
          <cell r="J1835">
            <v>21600.71</v>
          </cell>
        </row>
        <row r="1836">
          <cell r="J1836">
            <v>1.94</v>
          </cell>
        </row>
        <row r="1837">
          <cell r="J1837">
            <v>16110.77</v>
          </cell>
        </row>
        <row r="1838">
          <cell r="J1838">
            <v>20371.400000000001</v>
          </cell>
        </row>
        <row r="1839">
          <cell r="J1839">
            <v>3708.22</v>
          </cell>
        </row>
        <row r="1840">
          <cell r="J1840">
            <v>0</v>
          </cell>
        </row>
        <row r="1841">
          <cell r="J1841">
            <v>0</v>
          </cell>
        </row>
        <row r="1842">
          <cell r="J1842">
            <v>0</v>
          </cell>
        </row>
        <row r="1843">
          <cell r="J1843">
            <v>737.54</v>
          </cell>
        </row>
        <row r="1844">
          <cell r="J1844">
            <v>178.37</v>
          </cell>
        </row>
        <row r="1845">
          <cell r="J1845">
            <v>0</v>
          </cell>
        </row>
        <row r="1846">
          <cell r="J1846">
            <v>2643.4</v>
          </cell>
        </row>
        <row r="1847">
          <cell r="J1847">
            <v>1419.25</v>
          </cell>
        </row>
        <row r="1848">
          <cell r="J1848">
            <v>0</v>
          </cell>
        </row>
        <row r="1849">
          <cell r="J1849">
            <v>24049.8</v>
          </cell>
        </row>
        <row r="1850">
          <cell r="J1850">
            <v>40959.379999999997</v>
          </cell>
        </row>
        <row r="1851">
          <cell r="J1851">
            <v>0</v>
          </cell>
        </row>
        <row r="1852">
          <cell r="J1852">
            <v>312.12</v>
          </cell>
        </row>
        <row r="1853">
          <cell r="J1853">
            <v>3894.5</v>
          </cell>
        </row>
        <row r="1854">
          <cell r="J1854">
            <v>29.1</v>
          </cell>
        </row>
        <row r="1855">
          <cell r="J1855">
            <v>6859.03</v>
          </cell>
        </row>
        <row r="1856">
          <cell r="J1856">
            <v>835.27</v>
          </cell>
        </row>
        <row r="1857">
          <cell r="J1857">
            <v>9156.89</v>
          </cell>
        </row>
        <row r="1858">
          <cell r="J1858">
            <v>539.41999999999996</v>
          </cell>
        </row>
        <row r="1859">
          <cell r="J1859">
            <v>163.81</v>
          </cell>
        </row>
        <row r="1860">
          <cell r="J1860">
            <v>498.88</v>
          </cell>
        </row>
        <row r="1861">
          <cell r="J1861">
            <v>0</v>
          </cell>
        </row>
        <row r="1862">
          <cell r="J1862">
            <v>5.38</v>
          </cell>
        </row>
        <row r="1863">
          <cell r="J1863">
            <v>0</v>
          </cell>
        </row>
        <row r="1864">
          <cell r="J1864">
            <v>0</v>
          </cell>
        </row>
        <row r="1865">
          <cell r="J1865">
            <v>342.5</v>
          </cell>
        </row>
        <row r="1866">
          <cell r="J1866">
            <v>79.92</v>
          </cell>
        </row>
        <row r="1867">
          <cell r="J1867">
            <v>49.66</v>
          </cell>
        </row>
        <row r="1868">
          <cell r="J1868">
            <v>591.99</v>
          </cell>
        </row>
        <row r="1869">
          <cell r="J1869">
            <v>13642.06</v>
          </cell>
        </row>
        <row r="1870">
          <cell r="J1870">
            <v>35.75</v>
          </cell>
        </row>
        <row r="1871">
          <cell r="J1871">
            <v>0</v>
          </cell>
        </row>
        <row r="1872">
          <cell r="J1872">
            <v>0</v>
          </cell>
        </row>
        <row r="1873">
          <cell r="J1873">
            <v>0</v>
          </cell>
        </row>
        <row r="1874">
          <cell r="J1874">
            <v>0</v>
          </cell>
        </row>
        <row r="1875">
          <cell r="J1875">
            <v>352.5</v>
          </cell>
        </row>
        <row r="1876">
          <cell r="J1876">
            <v>1259.8800000000001</v>
          </cell>
        </row>
        <row r="1877">
          <cell r="J1877">
            <v>1295.3900000000001</v>
          </cell>
        </row>
        <row r="1878">
          <cell r="J1878">
            <v>2477.67</v>
          </cell>
        </row>
        <row r="1879">
          <cell r="J1879">
            <v>252</v>
          </cell>
        </row>
        <row r="1880">
          <cell r="J1880">
            <v>1685.8</v>
          </cell>
        </row>
        <row r="1881">
          <cell r="J1881">
            <v>2105.36</v>
          </cell>
        </row>
        <row r="1882">
          <cell r="J1882">
            <v>708</v>
          </cell>
        </row>
        <row r="1883">
          <cell r="J1883">
            <v>0</v>
          </cell>
        </row>
        <row r="1884">
          <cell r="J1884">
            <v>3010</v>
          </cell>
        </row>
        <row r="1885">
          <cell r="J1885">
            <v>10810.62</v>
          </cell>
        </row>
        <row r="1886">
          <cell r="J1886">
            <v>100</v>
          </cell>
        </row>
        <row r="1887">
          <cell r="J1887">
            <v>42.75</v>
          </cell>
        </row>
        <row r="1888">
          <cell r="J1888">
            <v>1844.44</v>
          </cell>
        </row>
        <row r="1889">
          <cell r="J1889">
            <v>2910</v>
          </cell>
        </row>
        <row r="1890">
          <cell r="J1890">
            <v>1142.8699999999999</v>
          </cell>
        </row>
        <row r="1891">
          <cell r="J1891">
            <v>498.6</v>
          </cell>
        </row>
        <row r="1892">
          <cell r="J1892">
            <v>-20</v>
          </cell>
        </row>
        <row r="1893">
          <cell r="J1893">
            <v>39537.81</v>
          </cell>
        </row>
        <row r="1894">
          <cell r="J1894">
            <v>2753.27</v>
          </cell>
        </row>
        <row r="1895">
          <cell r="J1895">
            <v>0</v>
          </cell>
        </row>
        <row r="1896">
          <cell r="J1896">
            <v>45</v>
          </cell>
        </row>
        <row r="1897">
          <cell r="J1897">
            <v>209.46</v>
          </cell>
        </row>
        <row r="1898">
          <cell r="J1898">
            <v>564.01</v>
          </cell>
        </row>
        <row r="1899">
          <cell r="J1899">
            <v>1166.31</v>
          </cell>
        </row>
        <row r="1900">
          <cell r="J1900">
            <v>-8640.52</v>
          </cell>
        </row>
        <row r="1901">
          <cell r="J1901">
            <v>-862637.36</v>
          </cell>
        </row>
        <row r="1902">
          <cell r="J1902">
            <v>-28853.86</v>
          </cell>
        </row>
        <row r="1903">
          <cell r="J1903">
            <v>-719.05</v>
          </cell>
        </row>
        <row r="1904">
          <cell r="J1904">
            <v>0</v>
          </cell>
        </row>
        <row r="1905">
          <cell r="J1905">
            <v>-275</v>
          </cell>
        </row>
        <row r="1906">
          <cell r="J1906">
            <v>-1555.15</v>
          </cell>
        </row>
        <row r="1907">
          <cell r="J1907">
            <v>-1092.08</v>
          </cell>
        </row>
        <row r="1908">
          <cell r="J1908">
            <v>-962.64</v>
          </cell>
        </row>
        <row r="1909">
          <cell r="J1909">
            <v>-213278.07999999999</v>
          </cell>
        </row>
        <row r="1910">
          <cell r="J1910">
            <v>-1291.6600000000001</v>
          </cell>
        </row>
        <row r="1911">
          <cell r="J1911">
            <v>-120283.92</v>
          </cell>
        </row>
        <row r="1912">
          <cell r="J1912">
            <v>-45</v>
          </cell>
        </row>
        <row r="1913">
          <cell r="J1913">
            <v>-551.64</v>
          </cell>
        </row>
        <row r="1914">
          <cell r="J1914">
            <v>-0.4</v>
          </cell>
        </row>
        <row r="1915">
          <cell r="J1915">
            <v>0</v>
          </cell>
        </row>
        <row r="1916">
          <cell r="J1916">
            <v>603299.43000000005</v>
          </cell>
        </row>
        <row r="1917">
          <cell r="J1917">
            <v>10009.41</v>
          </cell>
        </row>
        <row r="1918">
          <cell r="J1918">
            <v>0</v>
          </cell>
        </row>
        <row r="1919">
          <cell r="J1919">
            <v>10518.02</v>
          </cell>
        </row>
        <row r="1920">
          <cell r="J1920">
            <v>501582.43</v>
          </cell>
        </row>
        <row r="1921">
          <cell r="J1921">
            <v>2582.12</v>
          </cell>
        </row>
        <row r="1922">
          <cell r="J1922">
            <v>23037.439999999999</v>
          </cell>
        </row>
        <row r="1923">
          <cell r="J1923">
            <v>0</v>
          </cell>
        </row>
        <row r="1924">
          <cell r="J1924">
            <v>0</v>
          </cell>
        </row>
        <row r="1925">
          <cell r="J1925">
            <v>0</v>
          </cell>
        </row>
        <row r="1926">
          <cell r="J1926">
            <v>-0.3</v>
          </cell>
        </row>
        <row r="1927">
          <cell r="J1927">
            <v>25291.29</v>
          </cell>
        </row>
        <row r="1928">
          <cell r="J1928">
            <v>14122.45</v>
          </cell>
        </row>
        <row r="1929">
          <cell r="J1929">
            <v>11872.14</v>
          </cell>
        </row>
        <row r="1930">
          <cell r="J1930">
            <v>4537.24</v>
          </cell>
        </row>
        <row r="1931">
          <cell r="J1931">
            <v>26528.39</v>
          </cell>
        </row>
        <row r="1932">
          <cell r="J1932">
            <v>566.54999999999995</v>
          </cell>
        </row>
        <row r="1933">
          <cell r="J1933">
            <v>22944.32</v>
          </cell>
        </row>
        <row r="1934">
          <cell r="J1934">
            <v>40438.61</v>
          </cell>
        </row>
        <row r="1935">
          <cell r="J1935">
            <v>48379.49</v>
          </cell>
        </row>
        <row r="1936">
          <cell r="J1936">
            <v>0</v>
          </cell>
        </row>
        <row r="1937">
          <cell r="J1937">
            <v>0</v>
          </cell>
        </row>
        <row r="1938">
          <cell r="J1938">
            <v>0</v>
          </cell>
        </row>
        <row r="1939">
          <cell r="J1939">
            <v>1340.97</v>
          </cell>
        </row>
        <row r="1940">
          <cell r="J1940">
            <v>0</v>
          </cell>
        </row>
        <row r="1941">
          <cell r="J1941">
            <v>0</v>
          </cell>
        </row>
        <row r="1942">
          <cell r="J1942">
            <v>199.47</v>
          </cell>
        </row>
        <row r="1943">
          <cell r="J1943">
            <v>303.47000000000003</v>
          </cell>
        </row>
        <row r="1944">
          <cell r="J1944">
            <v>0</v>
          </cell>
        </row>
        <row r="1945">
          <cell r="J1945">
            <v>0</v>
          </cell>
        </row>
        <row r="1946">
          <cell r="J1946">
            <v>23.87</v>
          </cell>
        </row>
        <row r="1947">
          <cell r="J1947">
            <v>324</v>
          </cell>
        </row>
        <row r="1948">
          <cell r="J1948">
            <v>11546.06</v>
          </cell>
        </row>
        <row r="1949">
          <cell r="J1949">
            <v>0</v>
          </cell>
        </row>
        <row r="1950">
          <cell r="J1950">
            <v>302.39999999999998</v>
          </cell>
        </row>
        <row r="1951">
          <cell r="J1951">
            <v>154.81</v>
          </cell>
        </row>
        <row r="1952">
          <cell r="J1952">
            <v>155.37</v>
          </cell>
        </row>
        <row r="1953">
          <cell r="J1953">
            <v>23.17</v>
          </cell>
        </row>
        <row r="1954">
          <cell r="J1954">
            <v>55.56</v>
          </cell>
        </row>
        <row r="1955">
          <cell r="J1955">
            <v>0</v>
          </cell>
        </row>
        <row r="1956">
          <cell r="J1956">
            <v>45.72</v>
          </cell>
        </row>
        <row r="1957">
          <cell r="J1957">
            <v>1098.83</v>
          </cell>
        </row>
        <row r="1958">
          <cell r="J1958">
            <v>238.43</v>
          </cell>
        </row>
        <row r="1959">
          <cell r="J1959">
            <v>299</v>
          </cell>
        </row>
        <row r="1960">
          <cell r="J1960">
            <v>324</v>
          </cell>
        </row>
        <row r="1961">
          <cell r="J1961">
            <v>2931130</v>
          </cell>
        </row>
        <row r="1962">
          <cell r="J1962">
            <v>0</v>
          </cell>
        </row>
        <row r="1963">
          <cell r="J1963">
            <v>149.53</v>
          </cell>
        </row>
        <row r="1964">
          <cell r="J1964">
            <v>0</v>
          </cell>
        </row>
        <row r="1965">
          <cell r="J1965">
            <v>166.35</v>
          </cell>
        </row>
        <row r="1966">
          <cell r="J1966">
            <v>0</v>
          </cell>
        </row>
        <row r="1967">
          <cell r="J1967">
            <v>0</v>
          </cell>
        </row>
        <row r="1968">
          <cell r="J1968">
            <v>408.5</v>
          </cell>
        </row>
        <row r="1969">
          <cell r="J1969">
            <v>0</v>
          </cell>
        </row>
        <row r="1970">
          <cell r="J1970">
            <v>0</v>
          </cell>
        </row>
        <row r="1971">
          <cell r="J1971">
            <v>0</v>
          </cell>
        </row>
        <row r="1972">
          <cell r="J1972">
            <v>403.6</v>
          </cell>
        </row>
        <row r="1973">
          <cell r="J1973">
            <v>4404.24</v>
          </cell>
        </row>
        <row r="1974">
          <cell r="J1974">
            <v>0</v>
          </cell>
        </row>
        <row r="1975">
          <cell r="J1975">
            <v>0</v>
          </cell>
        </row>
        <row r="1976">
          <cell r="J1976">
            <v>4405.3</v>
          </cell>
        </row>
        <row r="1977">
          <cell r="J1977">
            <v>110.96</v>
          </cell>
        </row>
        <row r="1978">
          <cell r="J1978">
            <v>0</v>
          </cell>
        </row>
        <row r="1979">
          <cell r="J1979">
            <v>0</v>
          </cell>
        </row>
        <row r="1980">
          <cell r="J1980">
            <v>0</v>
          </cell>
        </row>
        <row r="1981">
          <cell r="J1981">
            <v>0</v>
          </cell>
        </row>
        <row r="1982">
          <cell r="J1982">
            <v>0</v>
          </cell>
        </row>
        <row r="1983">
          <cell r="J1983">
            <v>540.5</v>
          </cell>
        </row>
        <row r="1984">
          <cell r="J1984">
            <v>0</v>
          </cell>
        </row>
        <row r="1985">
          <cell r="J1985">
            <v>0</v>
          </cell>
        </row>
        <row r="1986">
          <cell r="J1986">
            <v>0</v>
          </cell>
        </row>
        <row r="1987">
          <cell r="J1987">
            <v>0</v>
          </cell>
        </row>
        <row r="1988">
          <cell r="J1988">
            <v>805</v>
          </cell>
        </row>
        <row r="1989">
          <cell r="J1989">
            <v>1049.42</v>
          </cell>
        </row>
        <row r="1990">
          <cell r="J1990">
            <v>4356.0600000000004</v>
          </cell>
        </row>
        <row r="1991">
          <cell r="J1991">
            <v>-90356.79</v>
          </cell>
        </row>
        <row r="1992">
          <cell r="J1992">
            <v>-40219.58</v>
          </cell>
        </row>
        <row r="1993">
          <cell r="J1993">
            <v>0</v>
          </cell>
        </row>
        <row r="1994">
          <cell r="J1994">
            <v>-691.59</v>
          </cell>
        </row>
        <row r="1995">
          <cell r="J1995">
            <v>-62956.9</v>
          </cell>
        </row>
        <row r="1996">
          <cell r="J1996">
            <v>-2663.76</v>
          </cell>
        </row>
        <row r="1997">
          <cell r="J1997">
            <v>0</v>
          </cell>
        </row>
        <row r="1998">
          <cell r="J1998">
            <v>-7.44</v>
          </cell>
        </row>
        <row r="1999">
          <cell r="J1999">
            <v>-12788.3</v>
          </cell>
        </row>
        <row r="2000">
          <cell r="J2000">
            <v>0</v>
          </cell>
        </row>
        <row r="2001">
          <cell r="J2001">
            <v>-3778</v>
          </cell>
        </row>
        <row r="2002">
          <cell r="J2002">
            <v>0</v>
          </cell>
        </row>
        <row r="2003">
          <cell r="J2003">
            <v>-819.26</v>
          </cell>
        </row>
        <row r="2004">
          <cell r="J2004">
            <v>0</v>
          </cell>
        </row>
        <row r="2005">
          <cell r="J2005">
            <v>35432.639999999999</v>
          </cell>
        </row>
        <row r="2006">
          <cell r="J2006">
            <v>0</v>
          </cell>
        </row>
        <row r="2007">
          <cell r="J2007">
            <v>0</v>
          </cell>
        </row>
        <row r="2008">
          <cell r="J2008">
            <v>0</v>
          </cell>
        </row>
        <row r="2009">
          <cell r="J2009">
            <v>1211889.48</v>
          </cell>
        </row>
        <row r="2010">
          <cell r="J2010">
            <v>14049.47</v>
          </cell>
        </row>
        <row r="2011">
          <cell r="J2011">
            <v>240</v>
          </cell>
        </row>
        <row r="2012">
          <cell r="J2012">
            <v>57988.83</v>
          </cell>
        </row>
        <row r="2013">
          <cell r="J2013">
            <v>0</v>
          </cell>
        </row>
        <row r="2014">
          <cell r="J2014">
            <v>0</v>
          </cell>
        </row>
        <row r="2015">
          <cell r="J2015">
            <v>0</v>
          </cell>
        </row>
        <row r="2016">
          <cell r="J2016">
            <v>2034.53</v>
          </cell>
        </row>
        <row r="2017">
          <cell r="J2017">
            <v>1120.6199999999999</v>
          </cell>
        </row>
        <row r="2018">
          <cell r="J2018">
            <v>696.89</v>
          </cell>
        </row>
        <row r="2019">
          <cell r="J2019">
            <v>265.24</v>
          </cell>
        </row>
        <row r="2020">
          <cell r="J2020">
            <v>34590.400000000001</v>
          </cell>
        </row>
        <row r="2021">
          <cell r="J2021">
            <v>36.94</v>
          </cell>
        </row>
        <row r="2022">
          <cell r="J2022">
            <v>25804.11</v>
          </cell>
        </row>
        <row r="2023">
          <cell r="J2023">
            <v>39148.089999999997</v>
          </cell>
        </row>
        <row r="2024">
          <cell r="J2024">
            <v>2608.41</v>
          </cell>
        </row>
        <row r="2025">
          <cell r="J2025">
            <v>0</v>
          </cell>
        </row>
        <row r="2026">
          <cell r="J2026">
            <v>0</v>
          </cell>
        </row>
        <row r="2027">
          <cell r="J2027">
            <v>0</v>
          </cell>
        </row>
        <row r="2028">
          <cell r="J2028">
            <v>0</v>
          </cell>
        </row>
        <row r="2029">
          <cell r="J2029">
            <v>1544.08</v>
          </cell>
        </row>
        <row r="2030">
          <cell r="J2030">
            <v>67.599999999999994</v>
          </cell>
        </row>
        <row r="2031">
          <cell r="J2031">
            <v>0</v>
          </cell>
        </row>
        <row r="2032">
          <cell r="J2032">
            <v>709.44</v>
          </cell>
        </row>
        <row r="2033">
          <cell r="J2033">
            <v>0</v>
          </cell>
        </row>
        <row r="2034">
          <cell r="J2034">
            <v>3282.32</v>
          </cell>
        </row>
        <row r="2035">
          <cell r="J2035">
            <v>2733.44</v>
          </cell>
        </row>
        <row r="2036">
          <cell r="J2036">
            <v>2293.84</v>
          </cell>
        </row>
        <row r="2037">
          <cell r="J2037">
            <v>1180.73</v>
          </cell>
        </row>
        <row r="2038">
          <cell r="J2038">
            <v>2097.84</v>
          </cell>
        </row>
        <row r="2039">
          <cell r="J2039">
            <v>574.94000000000005</v>
          </cell>
        </row>
        <row r="2040">
          <cell r="J2040">
            <v>1828.39</v>
          </cell>
        </row>
        <row r="2041">
          <cell r="J2041">
            <v>324</v>
          </cell>
        </row>
        <row r="2042">
          <cell r="J2042">
            <v>20490.46</v>
          </cell>
        </row>
        <row r="2043">
          <cell r="J2043">
            <v>0</v>
          </cell>
        </row>
        <row r="2044">
          <cell r="J2044">
            <v>4180.32</v>
          </cell>
        </row>
        <row r="2045">
          <cell r="J2045">
            <v>86.33</v>
          </cell>
        </row>
        <row r="2046">
          <cell r="J2046">
            <v>0</v>
          </cell>
        </row>
        <row r="2047">
          <cell r="J2047">
            <v>626.57000000000005</v>
          </cell>
        </row>
        <row r="2048">
          <cell r="J2048">
            <v>0</v>
          </cell>
        </row>
        <row r="2049">
          <cell r="J2049">
            <v>728.56</v>
          </cell>
        </row>
        <row r="2050">
          <cell r="J2050">
            <v>0</v>
          </cell>
        </row>
        <row r="2051">
          <cell r="J2051">
            <v>76.400000000000006</v>
          </cell>
        </row>
        <row r="2052">
          <cell r="J2052">
            <v>530.9</v>
          </cell>
        </row>
        <row r="2053">
          <cell r="J2053">
            <v>87.37</v>
          </cell>
        </row>
        <row r="2054">
          <cell r="J2054">
            <v>0</v>
          </cell>
        </row>
        <row r="2055">
          <cell r="J2055">
            <v>0</v>
          </cell>
        </row>
        <row r="2056">
          <cell r="J2056">
            <v>0</v>
          </cell>
        </row>
        <row r="2057">
          <cell r="J2057">
            <v>673.9</v>
          </cell>
        </row>
        <row r="2058">
          <cell r="J2058">
            <v>1350.34</v>
          </cell>
        </row>
        <row r="2059">
          <cell r="J2059">
            <v>-221552</v>
          </cell>
        </row>
        <row r="2060">
          <cell r="J2060">
            <v>0</v>
          </cell>
        </row>
        <row r="2061">
          <cell r="J2061">
            <v>61.4</v>
          </cell>
        </row>
        <row r="2062">
          <cell r="J2062">
            <v>0</v>
          </cell>
        </row>
        <row r="2063">
          <cell r="J2063">
            <v>89</v>
          </cell>
        </row>
        <row r="2064">
          <cell r="J2064">
            <v>1937.02</v>
          </cell>
        </row>
        <row r="2065">
          <cell r="J2065">
            <v>2813.4</v>
          </cell>
        </row>
        <row r="2066">
          <cell r="J2066">
            <v>461.45</v>
          </cell>
        </row>
        <row r="2067">
          <cell r="J2067">
            <v>0</v>
          </cell>
        </row>
        <row r="2068">
          <cell r="J2068">
            <v>0</v>
          </cell>
        </row>
        <row r="2069">
          <cell r="J2069">
            <v>10156.59</v>
          </cell>
        </row>
        <row r="2070">
          <cell r="J2070">
            <v>17.55</v>
          </cell>
        </row>
        <row r="2071">
          <cell r="J2071">
            <v>0</v>
          </cell>
        </row>
        <row r="2072">
          <cell r="J2072">
            <v>0</v>
          </cell>
        </row>
        <row r="2073">
          <cell r="J2073">
            <v>0</v>
          </cell>
        </row>
        <row r="2074">
          <cell r="J2074">
            <v>0</v>
          </cell>
        </row>
        <row r="2075">
          <cell r="J2075">
            <v>1435.2</v>
          </cell>
        </row>
        <row r="2076">
          <cell r="J2076">
            <v>-766279.99</v>
          </cell>
        </row>
        <row r="2077">
          <cell r="J2077">
            <v>-26404.92</v>
          </cell>
        </row>
        <row r="2078">
          <cell r="J2078">
            <v>-11406.83</v>
          </cell>
        </row>
        <row r="2079">
          <cell r="J2079">
            <v>0</v>
          </cell>
        </row>
        <row r="2080">
          <cell r="J2080">
            <v>-87281.77</v>
          </cell>
        </row>
        <row r="2081">
          <cell r="J2081">
            <v>0</v>
          </cell>
        </row>
        <row r="2082">
          <cell r="J2082">
            <v>0</v>
          </cell>
        </row>
        <row r="2083">
          <cell r="J2083">
            <v>0</v>
          </cell>
        </row>
        <row r="2084">
          <cell r="J2084">
            <v>0</v>
          </cell>
        </row>
        <row r="2085">
          <cell r="J2085">
            <v>0</v>
          </cell>
        </row>
        <row r="2086">
          <cell r="J2086">
            <v>-32.46</v>
          </cell>
        </row>
        <row r="2087">
          <cell r="J2087">
            <v>0</v>
          </cell>
        </row>
        <row r="2088">
          <cell r="J2088">
            <v>0</v>
          </cell>
        </row>
        <row r="2089">
          <cell r="J2089">
            <v>0</v>
          </cell>
        </row>
        <row r="2090">
          <cell r="J2090">
            <v>78302.649999999994</v>
          </cell>
        </row>
        <row r="2091">
          <cell r="J2091">
            <v>1202.08</v>
          </cell>
        </row>
        <row r="2092">
          <cell r="J2092">
            <v>1610.11</v>
          </cell>
        </row>
        <row r="2093">
          <cell r="J2093">
            <v>483219.43</v>
          </cell>
        </row>
        <row r="2094">
          <cell r="J2094">
            <v>3668.01</v>
          </cell>
        </row>
        <row r="2095">
          <cell r="J2095">
            <v>23289.06</v>
          </cell>
        </row>
        <row r="2096">
          <cell r="J2096">
            <v>0</v>
          </cell>
        </row>
        <row r="2097">
          <cell r="J2097">
            <v>0</v>
          </cell>
        </row>
        <row r="2098">
          <cell r="J2098">
            <v>0</v>
          </cell>
        </row>
        <row r="2099">
          <cell r="J2099">
            <v>1875.48</v>
          </cell>
        </row>
        <row r="2100">
          <cell r="J2100">
            <v>997.41</v>
          </cell>
        </row>
        <row r="2101">
          <cell r="J2101">
            <v>1520.48</v>
          </cell>
        </row>
        <row r="2102">
          <cell r="J2102">
            <v>580.26</v>
          </cell>
        </row>
        <row r="2103">
          <cell r="J2103">
            <v>15346.72</v>
          </cell>
        </row>
        <row r="2104">
          <cell r="J2104">
            <v>76.61</v>
          </cell>
        </row>
        <row r="2105">
          <cell r="J2105">
            <v>11600.91</v>
          </cell>
        </row>
        <row r="2106">
          <cell r="J2106">
            <v>18186.169999999998</v>
          </cell>
        </row>
        <row r="2107">
          <cell r="J2107">
            <v>5924.82</v>
          </cell>
        </row>
        <row r="2108">
          <cell r="J2108">
            <v>0</v>
          </cell>
        </row>
        <row r="2109">
          <cell r="J2109">
            <v>0</v>
          </cell>
        </row>
        <row r="2110">
          <cell r="J2110">
            <v>0</v>
          </cell>
        </row>
        <row r="2111">
          <cell r="J2111">
            <v>0</v>
          </cell>
        </row>
        <row r="2112">
          <cell r="J2112">
            <v>110</v>
          </cell>
        </row>
        <row r="2113">
          <cell r="J2113">
            <v>0</v>
          </cell>
        </row>
        <row r="2114">
          <cell r="J2114">
            <v>-405.87</v>
          </cell>
        </row>
        <row r="2115">
          <cell r="J2115">
            <v>0</v>
          </cell>
        </row>
        <row r="2116">
          <cell r="J2116">
            <v>35021.279999999999</v>
          </cell>
        </row>
        <row r="2117">
          <cell r="J2117">
            <v>62.13</v>
          </cell>
        </row>
        <row r="2118">
          <cell r="J2118">
            <v>0</v>
          </cell>
        </row>
        <row r="2119">
          <cell r="J2119">
            <v>194.03</v>
          </cell>
        </row>
        <row r="2120">
          <cell r="J2120">
            <v>169.02</v>
          </cell>
        </row>
        <row r="2121">
          <cell r="J2121">
            <v>0</v>
          </cell>
        </row>
        <row r="2122">
          <cell r="J2122">
            <v>39.96</v>
          </cell>
        </row>
        <row r="2123">
          <cell r="J2123">
            <v>0</v>
          </cell>
        </row>
        <row r="2124">
          <cell r="J2124">
            <v>0</v>
          </cell>
        </row>
        <row r="2125">
          <cell r="J2125">
            <v>0</v>
          </cell>
        </row>
        <row r="2126">
          <cell r="J2126">
            <v>0</v>
          </cell>
        </row>
        <row r="2127">
          <cell r="J2127">
            <v>20</v>
          </cell>
        </row>
        <row r="2128">
          <cell r="J2128">
            <v>0</v>
          </cell>
        </row>
        <row r="2129">
          <cell r="J2129">
            <v>118.52</v>
          </cell>
        </row>
        <row r="2130">
          <cell r="J2130">
            <v>0</v>
          </cell>
        </row>
        <row r="2131">
          <cell r="J2131">
            <v>0</v>
          </cell>
        </row>
        <row r="2132">
          <cell r="J2132">
            <v>114.69</v>
          </cell>
        </row>
        <row r="2133">
          <cell r="J2133">
            <v>0</v>
          </cell>
        </row>
        <row r="2134">
          <cell r="J2134">
            <v>0</v>
          </cell>
        </row>
        <row r="2135">
          <cell r="J2135">
            <v>0</v>
          </cell>
        </row>
        <row r="2136">
          <cell r="J2136">
            <v>1750</v>
          </cell>
        </row>
        <row r="2137">
          <cell r="J2137">
            <v>90</v>
          </cell>
        </row>
        <row r="2138">
          <cell r="J2138">
            <v>50160.52</v>
          </cell>
        </row>
        <row r="2139">
          <cell r="J2139">
            <v>0</v>
          </cell>
        </row>
        <row r="2140">
          <cell r="J2140">
            <v>0</v>
          </cell>
        </row>
        <row r="2141">
          <cell r="J2141">
            <v>0</v>
          </cell>
        </row>
        <row r="2142">
          <cell r="J2142">
            <v>0</v>
          </cell>
        </row>
        <row r="2143">
          <cell r="J2143">
            <v>1020</v>
          </cell>
        </row>
        <row r="2144">
          <cell r="J2144">
            <v>3612.68</v>
          </cell>
        </row>
        <row r="2145">
          <cell r="J2145">
            <v>4415.5</v>
          </cell>
        </row>
        <row r="2146">
          <cell r="J2146">
            <v>0</v>
          </cell>
        </row>
        <row r="2147">
          <cell r="J2147">
            <v>-498195.26</v>
          </cell>
        </row>
        <row r="2148">
          <cell r="J2148">
            <v>-9032.94</v>
          </cell>
        </row>
        <row r="2149">
          <cell r="J2149">
            <v>-89003.49</v>
          </cell>
        </row>
        <row r="2150">
          <cell r="J2150">
            <v>0</v>
          </cell>
        </row>
        <row r="2151">
          <cell r="J2151">
            <v>-88029.22</v>
          </cell>
        </row>
        <row r="2152">
          <cell r="J2152">
            <v>0</v>
          </cell>
        </row>
        <row r="2153">
          <cell r="J2153">
            <v>0</v>
          </cell>
        </row>
        <row r="2154">
          <cell r="J2154">
            <v>0</v>
          </cell>
        </row>
        <row r="2155">
          <cell r="J2155">
            <v>0</v>
          </cell>
        </row>
        <row r="2156">
          <cell r="J2156">
            <v>-528</v>
          </cell>
        </row>
        <row r="2157">
          <cell r="J2157">
            <v>0</v>
          </cell>
        </row>
        <row r="2158">
          <cell r="J2158">
            <v>0</v>
          </cell>
        </row>
        <row r="2159">
          <cell r="J2159">
            <v>0</v>
          </cell>
        </row>
        <row r="2160">
          <cell r="J2160">
            <v>-15000</v>
          </cell>
        </row>
        <row r="2161">
          <cell r="J2161">
            <v>-683.48</v>
          </cell>
        </row>
        <row r="2162">
          <cell r="J2162">
            <v>685040.63</v>
          </cell>
        </row>
        <row r="2163">
          <cell r="J2163">
            <v>8401</v>
          </cell>
        </row>
        <row r="2164">
          <cell r="J2164">
            <v>33892.94</v>
          </cell>
        </row>
        <row r="2165">
          <cell r="J2165">
            <v>0</v>
          </cell>
        </row>
        <row r="2166">
          <cell r="J2166">
            <v>0</v>
          </cell>
        </row>
        <row r="2167">
          <cell r="J2167">
            <v>0</v>
          </cell>
        </row>
        <row r="2168">
          <cell r="J2168">
            <v>0</v>
          </cell>
        </row>
        <row r="2169">
          <cell r="J2169">
            <v>-1.75</v>
          </cell>
        </row>
        <row r="2170">
          <cell r="J2170">
            <v>-15.53</v>
          </cell>
        </row>
        <row r="2171">
          <cell r="J2171">
            <v>-10.71</v>
          </cell>
        </row>
        <row r="2172">
          <cell r="J2172">
            <v>-14.26</v>
          </cell>
        </row>
        <row r="2173">
          <cell r="J2173">
            <v>-2.4</v>
          </cell>
        </row>
        <row r="2174">
          <cell r="J2174">
            <v>19131.37</v>
          </cell>
        </row>
        <row r="2175">
          <cell r="J2175">
            <v>14254.2</v>
          </cell>
        </row>
        <row r="2176">
          <cell r="J2176">
            <v>19439.43</v>
          </cell>
        </row>
        <row r="2177">
          <cell r="J2177">
            <v>-39.729999999999997</v>
          </cell>
        </row>
        <row r="2178">
          <cell r="J2178">
            <v>0</v>
          </cell>
        </row>
        <row r="2179">
          <cell r="J2179">
            <v>0</v>
          </cell>
        </row>
        <row r="2180">
          <cell r="J2180">
            <v>170.4</v>
          </cell>
        </row>
        <row r="2181">
          <cell r="J2181">
            <v>0</v>
          </cell>
        </row>
        <row r="2182">
          <cell r="J2182">
            <v>0</v>
          </cell>
        </row>
        <row r="2183">
          <cell r="J2183">
            <v>0</v>
          </cell>
        </row>
        <row r="2184">
          <cell r="J2184">
            <v>0</v>
          </cell>
        </row>
        <row r="2185">
          <cell r="J2185">
            <v>118.98</v>
          </cell>
        </row>
        <row r="2186">
          <cell r="J2186">
            <v>0</v>
          </cell>
        </row>
        <row r="2187">
          <cell r="J2187">
            <v>0</v>
          </cell>
        </row>
        <row r="2188">
          <cell r="J2188">
            <v>0</v>
          </cell>
        </row>
        <row r="2189">
          <cell r="J2189">
            <v>291.88</v>
          </cell>
        </row>
        <row r="2190">
          <cell r="J2190">
            <v>331.17</v>
          </cell>
        </row>
        <row r="2191">
          <cell r="J2191">
            <v>0</v>
          </cell>
        </row>
        <row r="2192">
          <cell r="J2192">
            <v>42891.56</v>
          </cell>
        </row>
        <row r="2193">
          <cell r="J2193">
            <v>136.80000000000001</v>
          </cell>
        </row>
        <row r="2194">
          <cell r="J2194">
            <v>0</v>
          </cell>
        </row>
        <row r="2195">
          <cell r="J2195">
            <v>2140</v>
          </cell>
        </row>
        <row r="2196">
          <cell r="J2196">
            <v>0</v>
          </cell>
        </row>
        <row r="2197">
          <cell r="J2197">
            <v>0</v>
          </cell>
        </row>
        <row r="2198">
          <cell r="J2198">
            <v>0</v>
          </cell>
        </row>
        <row r="2199">
          <cell r="J2199">
            <v>0</v>
          </cell>
        </row>
        <row r="2200">
          <cell r="J2200">
            <v>0</v>
          </cell>
        </row>
        <row r="2201">
          <cell r="J2201">
            <v>0</v>
          </cell>
        </row>
        <row r="2202">
          <cell r="J2202">
            <v>0</v>
          </cell>
        </row>
        <row r="2203">
          <cell r="J2203">
            <v>185.31</v>
          </cell>
        </row>
        <row r="2204">
          <cell r="J2204">
            <v>0</v>
          </cell>
        </row>
        <row r="2205">
          <cell r="J2205">
            <v>0</v>
          </cell>
        </row>
        <row r="2206">
          <cell r="J2206">
            <v>0</v>
          </cell>
        </row>
        <row r="2207">
          <cell r="J2207">
            <v>0</v>
          </cell>
        </row>
        <row r="2208">
          <cell r="J2208">
            <v>0</v>
          </cell>
        </row>
        <row r="2209">
          <cell r="J2209">
            <v>0</v>
          </cell>
        </row>
        <row r="2210">
          <cell r="J2210">
            <v>0</v>
          </cell>
        </row>
        <row r="2211">
          <cell r="J2211">
            <v>0</v>
          </cell>
        </row>
        <row r="2212">
          <cell r="J2212">
            <v>0</v>
          </cell>
        </row>
        <row r="2213">
          <cell r="J2213">
            <v>0</v>
          </cell>
        </row>
        <row r="2214">
          <cell r="J2214">
            <v>315</v>
          </cell>
        </row>
        <row r="2215">
          <cell r="J2215">
            <v>0</v>
          </cell>
        </row>
        <row r="2216">
          <cell r="J2216">
            <v>2175.85</v>
          </cell>
        </row>
        <row r="2217">
          <cell r="J2217">
            <v>4326.8900000000003</v>
          </cell>
        </row>
        <row r="2218">
          <cell r="J2218">
            <v>5700</v>
          </cell>
        </row>
        <row r="2219">
          <cell r="J2219">
            <v>584.79999999999995</v>
          </cell>
        </row>
        <row r="2220">
          <cell r="J2220">
            <v>0</v>
          </cell>
        </row>
        <row r="2221">
          <cell r="J2221">
            <v>69.86</v>
          </cell>
        </row>
        <row r="2222">
          <cell r="J2222">
            <v>0</v>
          </cell>
        </row>
        <row r="2223">
          <cell r="J2223">
            <v>0</v>
          </cell>
        </row>
        <row r="2224">
          <cell r="J2224">
            <v>1800.96</v>
          </cell>
        </row>
        <row r="2225">
          <cell r="J2225">
            <v>0</v>
          </cell>
        </row>
        <row r="2226">
          <cell r="J2226">
            <v>0</v>
          </cell>
        </row>
        <row r="2227">
          <cell r="J2227">
            <v>13074.01</v>
          </cell>
        </row>
        <row r="2228">
          <cell r="J2228">
            <v>0</v>
          </cell>
        </row>
        <row r="2229">
          <cell r="J2229">
            <v>0</v>
          </cell>
        </row>
        <row r="2230">
          <cell r="J2230">
            <v>0</v>
          </cell>
        </row>
        <row r="2231">
          <cell r="J2231">
            <v>0</v>
          </cell>
        </row>
        <row r="2232">
          <cell r="J2232">
            <v>7145.81</v>
          </cell>
        </row>
        <row r="2233">
          <cell r="J2233">
            <v>4304.91</v>
          </cell>
        </row>
        <row r="2234">
          <cell r="J2234">
            <v>0</v>
          </cell>
        </row>
        <row r="2235">
          <cell r="J2235">
            <v>-1015842.88</v>
          </cell>
        </row>
        <row r="2236">
          <cell r="J2236">
            <v>-27574.86</v>
          </cell>
        </row>
        <row r="2237">
          <cell r="J2237">
            <v>-1542.06</v>
          </cell>
        </row>
        <row r="2238">
          <cell r="J2238">
            <v>-70124.88</v>
          </cell>
        </row>
        <row r="2239">
          <cell r="J2239">
            <v>0</v>
          </cell>
        </row>
        <row r="2240">
          <cell r="J2240">
            <v>0</v>
          </cell>
        </row>
        <row r="2241">
          <cell r="J2241">
            <v>-12.11</v>
          </cell>
        </row>
        <row r="2242">
          <cell r="J2242">
            <v>319720.15999999997</v>
          </cell>
        </row>
        <row r="2243">
          <cell r="J2243">
            <v>8453.48</v>
          </cell>
        </row>
        <row r="2244">
          <cell r="J2244">
            <v>520</v>
          </cell>
        </row>
        <row r="2245">
          <cell r="J2245">
            <v>15999.84</v>
          </cell>
        </row>
        <row r="2246">
          <cell r="J2246">
            <v>0</v>
          </cell>
        </row>
        <row r="2247">
          <cell r="J2247">
            <v>0</v>
          </cell>
        </row>
        <row r="2248">
          <cell r="J2248">
            <v>9089.6299999999992</v>
          </cell>
        </row>
        <row r="2249">
          <cell r="J2249">
            <v>6769.23</v>
          </cell>
        </row>
        <row r="2250">
          <cell r="J2250">
            <v>9534.3799999999992</v>
          </cell>
        </row>
        <row r="2251">
          <cell r="J2251">
            <v>670.99</v>
          </cell>
        </row>
        <row r="2252">
          <cell r="J2252">
            <v>0</v>
          </cell>
        </row>
        <row r="2253">
          <cell r="J2253">
            <v>0</v>
          </cell>
        </row>
        <row r="2254">
          <cell r="J2254">
            <v>6.27</v>
          </cell>
        </row>
        <row r="2255">
          <cell r="J2255">
            <v>0</v>
          </cell>
        </row>
        <row r="2256">
          <cell r="J2256">
            <v>8.83</v>
          </cell>
        </row>
        <row r="2257">
          <cell r="J2257">
            <v>237.68</v>
          </cell>
        </row>
        <row r="2258">
          <cell r="J2258">
            <v>102.09</v>
          </cell>
        </row>
        <row r="2259">
          <cell r="J2259">
            <v>35473.69</v>
          </cell>
        </row>
        <row r="2260">
          <cell r="J2260">
            <v>8.42</v>
          </cell>
        </row>
        <row r="2261">
          <cell r="J2261">
            <v>42.62</v>
          </cell>
        </row>
        <row r="2262">
          <cell r="J2262">
            <v>1452.34</v>
          </cell>
        </row>
        <row r="2263">
          <cell r="J2263">
            <v>22.45</v>
          </cell>
        </row>
        <row r="2264">
          <cell r="J2264">
            <v>91.44</v>
          </cell>
        </row>
        <row r="2265">
          <cell r="J2265">
            <v>307.77999999999997</v>
          </cell>
        </row>
        <row r="2266">
          <cell r="J2266">
            <v>14.03</v>
          </cell>
        </row>
        <row r="2267">
          <cell r="J2267">
            <v>0</v>
          </cell>
        </row>
        <row r="2268">
          <cell r="J2268">
            <v>0</v>
          </cell>
        </row>
        <row r="2269">
          <cell r="J2269">
            <v>0</v>
          </cell>
        </row>
        <row r="2270">
          <cell r="J2270">
            <v>0</v>
          </cell>
        </row>
        <row r="2271">
          <cell r="J2271">
            <v>0</v>
          </cell>
        </row>
        <row r="2272">
          <cell r="J2272">
            <v>1593.65</v>
          </cell>
        </row>
        <row r="2273">
          <cell r="J2273">
            <v>0</v>
          </cell>
        </row>
        <row r="2274">
          <cell r="J2274">
            <v>9.69</v>
          </cell>
        </row>
        <row r="2275">
          <cell r="J2275">
            <v>0</v>
          </cell>
        </row>
        <row r="2276">
          <cell r="J2276">
            <v>0</v>
          </cell>
        </row>
        <row r="2277">
          <cell r="J2277">
            <v>1756.97</v>
          </cell>
        </row>
        <row r="2278">
          <cell r="J2278">
            <v>18160.23</v>
          </cell>
        </row>
        <row r="2279">
          <cell r="J2279">
            <v>104.76</v>
          </cell>
        </row>
        <row r="2280">
          <cell r="J2280">
            <v>0</v>
          </cell>
        </row>
        <row r="2281">
          <cell r="J2281">
            <v>0</v>
          </cell>
        </row>
        <row r="2282">
          <cell r="J2282">
            <v>3309.92</v>
          </cell>
        </row>
        <row r="2283">
          <cell r="J2283">
            <v>377.35</v>
          </cell>
        </row>
        <row r="2284">
          <cell r="J2284">
            <v>-178236.5</v>
          </cell>
        </row>
        <row r="2285">
          <cell r="J2285">
            <v>-2071.88</v>
          </cell>
        </row>
        <row r="2286">
          <cell r="J2286">
            <v>-59234.32</v>
          </cell>
        </row>
        <row r="2287">
          <cell r="J2287">
            <v>72727.039999999994</v>
          </cell>
        </row>
        <row r="2288">
          <cell r="J2288">
            <v>70.400000000000006</v>
          </cell>
        </row>
        <row r="2289">
          <cell r="J2289">
            <v>843514.12</v>
          </cell>
        </row>
        <row r="2290">
          <cell r="J2290">
            <v>15101.33</v>
          </cell>
        </row>
        <row r="2291">
          <cell r="J2291">
            <v>2660</v>
          </cell>
        </row>
        <row r="2292">
          <cell r="J2292">
            <v>38012.65</v>
          </cell>
        </row>
        <row r="2293">
          <cell r="J2293">
            <v>0</v>
          </cell>
        </row>
        <row r="2294">
          <cell r="J2294">
            <v>0</v>
          </cell>
        </row>
        <row r="2295">
          <cell r="J2295">
            <v>0</v>
          </cell>
        </row>
        <row r="2296">
          <cell r="J2296">
            <v>0</v>
          </cell>
        </row>
        <row r="2297">
          <cell r="J2297">
            <v>3914.98</v>
          </cell>
        </row>
        <row r="2298">
          <cell r="J2298">
            <v>2157.62</v>
          </cell>
        </row>
        <row r="2299">
          <cell r="J2299">
            <v>1339.73</v>
          </cell>
        </row>
        <row r="2300">
          <cell r="J2300">
            <v>518.29999999999995</v>
          </cell>
        </row>
        <row r="2301">
          <cell r="J2301">
            <v>25711.45</v>
          </cell>
        </row>
        <row r="2302">
          <cell r="J2302">
            <v>74.989999999999995</v>
          </cell>
        </row>
        <row r="2303">
          <cell r="J2303">
            <v>19231.89</v>
          </cell>
        </row>
        <row r="2304">
          <cell r="J2304">
            <v>33725.86</v>
          </cell>
        </row>
        <row r="2305">
          <cell r="J2305">
            <v>2901.71</v>
          </cell>
        </row>
        <row r="2306">
          <cell r="J2306">
            <v>0</v>
          </cell>
        </row>
        <row r="2307">
          <cell r="J2307">
            <v>0</v>
          </cell>
        </row>
        <row r="2308">
          <cell r="J2308">
            <v>0</v>
          </cell>
        </row>
        <row r="2309">
          <cell r="J2309">
            <v>199.97</v>
          </cell>
        </row>
        <row r="2310">
          <cell r="J2310">
            <v>1055.2</v>
          </cell>
        </row>
        <row r="2311">
          <cell r="J2311">
            <v>3178.63</v>
          </cell>
        </row>
        <row r="2312">
          <cell r="J2312">
            <v>4023.23</v>
          </cell>
        </row>
        <row r="2313">
          <cell r="J2313">
            <v>180.12</v>
          </cell>
        </row>
        <row r="2314">
          <cell r="J2314">
            <v>6273.41</v>
          </cell>
        </row>
        <row r="2315">
          <cell r="J2315">
            <v>648</v>
          </cell>
        </row>
        <row r="2316">
          <cell r="J2316">
            <v>13839.55</v>
          </cell>
        </row>
        <row r="2317">
          <cell r="J2317">
            <v>188.14</v>
          </cell>
        </row>
        <row r="2318">
          <cell r="J2318">
            <v>43.64</v>
          </cell>
        </row>
        <row r="2319">
          <cell r="J2319">
            <v>379.85</v>
          </cell>
        </row>
        <row r="2320">
          <cell r="J2320">
            <v>0</v>
          </cell>
        </row>
        <row r="2321">
          <cell r="J2321">
            <v>0</v>
          </cell>
        </row>
        <row r="2322">
          <cell r="J2322">
            <v>2982.53</v>
          </cell>
        </row>
        <row r="2323">
          <cell r="J2323">
            <v>268.92</v>
          </cell>
        </row>
        <row r="2324">
          <cell r="J2324">
            <v>180.9</v>
          </cell>
        </row>
        <row r="2325">
          <cell r="J2325">
            <v>385.65</v>
          </cell>
        </row>
        <row r="2326">
          <cell r="J2326">
            <v>0</v>
          </cell>
        </row>
        <row r="2327">
          <cell r="J2327">
            <v>140</v>
          </cell>
        </row>
        <row r="2328">
          <cell r="J2328">
            <v>0</v>
          </cell>
        </row>
        <row r="2329">
          <cell r="J2329">
            <v>310</v>
          </cell>
        </row>
        <row r="2330">
          <cell r="J2330">
            <v>748.44</v>
          </cell>
        </row>
        <row r="2331">
          <cell r="J2331">
            <v>218.25</v>
          </cell>
        </row>
        <row r="2332">
          <cell r="J2332">
            <v>0</v>
          </cell>
        </row>
        <row r="2333">
          <cell r="J2333">
            <v>195</v>
          </cell>
        </row>
        <row r="2334">
          <cell r="J2334">
            <v>263.25</v>
          </cell>
        </row>
        <row r="2335">
          <cell r="J2335">
            <v>175</v>
          </cell>
        </row>
        <row r="2336">
          <cell r="J2336">
            <v>50</v>
          </cell>
        </row>
        <row r="2337">
          <cell r="J2337">
            <v>107.5</v>
          </cell>
        </row>
        <row r="2338">
          <cell r="J2338">
            <v>411.33</v>
          </cell>
        </row>
        <row r="2339">
          <cell r="J2339">
            <v>193.65</v>
          </cell>
        </row>
        <row r="2340">
          <cell r="J2340">
            <v>2202.12</v>
          </cell>
        </row>
        <row r="2341">
          <cell r="J2341">
            <v>330.75</v>
          </cell>
        </row>
        <row r="2342">
          <cell r="J2342">
            <v>67750.05</v>
          </cell>
        </row>
        <row r="2343">
          <cell r="J2343">
            <v>1446.92</v>
          </cell>
        </row>
        <row r="2344">
          <cell r="J2344">
            <v>3400.64</v>
          </cell>
        </row>
        <row r="2345">
          <cell r="J2345">
            <v>170</v>
          </cell>
        </row>
        <row r="2346">
          <cell r="J2346">
            <v>-451295.11</v>
          </cell>
        </row>
        <row r="2347">
          <cell r="J2347">
            <v>-7612.27</v>
          </cell>
        </row>
        <row r="2348">
          <cell r="J2348">
            <v>-21.57</v>
          </cell>
        </row>
        <row r="2349">
          <cell r="J2349">
            <v>0</v>
          </cell>
        </row>
        <row r="2350">
          <cell r="J2350">
            <v>854113.99</v>
          </cell>
        </row>
        <row r="2351">
          <cell r="J2351">
            <v>14424.1</v>
          </cell>
        </row>
        <row r="2352">
          <cell r="J2352">
            <v>1140</v>
          </cell>
        </row>
        <row r="2353">
          <cell r="J2353">
            <v>37341.22</v>
          </cell>
        </row>
        <row r="2354">
          <cell r="J2354">
            <v>0</v>
          </cell>
        </row>
        <row r="2355">
          <cell r="J2355">
            <v>0</v>
          </cell>
        </row>
        <row r="2356">
          <cell r="J2356">
            <v>248.48</v>
          </cell>
        </row>
        <row r="2357">
          <cell r="J2357">
            <v>24.85</v>
          </cell>
        </row>
        <row r="2358">
          <cell r="J2358">
            <v>0</v>
          </cell>
        </row>
        <row r="2359">
          <cell r="J2359">
            <v>23941.360000000001</v>
          </cell>
        </row>
        <row r="2360">
          <cell r="J2360">
            <v>17837.48</v>
          </cell>
        </row>
        <row r="2361">
          <cell r="J2361">
            <v>29365.01</v>
          </cell>
        </row>
        <row r="2362">
          <cell r="J2362">
            <v>0</v>
          </cell>
        </row>
        <row r="2363">
          <cell r="J2363">
            <v>0</v>
          </cell>
        </row>
        <row r="2364">
          <cell r="J2364">
            <v>0</v>
          </cell>
        </row>
        <row r="2365">
          <cell r="J2365">
            <v>61.06</v>
          </cell>
        </row>
        <row r="2366">
          <cell r="J2366">
            <v>0</v>
          </cell>
        </row>
        <row r="2367">
          <cell r="J2367">
            <v>0</v>
          </cell>
        </row>
        <row r="2368">
          <cell r="J2368">
            <v>186.65</v>
          </cell>
        </row>
        <row r="2369">
          <cell r="J2369">
            <v>195.45</v>
          </cell>
        </row>
        <row r="2370">
          <cell r="J2370">
            <v>1309.5</v>
          </cell>
        </row>
        <row r="2371">
          <cell r="J2371">
            <v>622.13</v>
          </cell>
        </row>
        <row r="2372">
          <cell r="J2372">
            <v>1.36</v>
          </cell>
        </row>
        <row r="2373">
          <cell r="J2373">
            <v>55.49</v>
          </cell>
        </row>
        <row r="2374">
          <cell r="J2374">
            <v>2910.49</v>
          </cell>
        </row>
        <row r="2375">
          <cell r="J2375">
            <v>6497.39</v>
          </cell>
        </row>
        <row r="2376">
          <cell r="J2376">
            <v>366.52</v>
          </cell>
        </row>
        <row r="2377">
          <cell r="J2377">
            <v>101.47</v>
          </cell>
        </row>
        <row r="2378">
          <cell r="J2378">
            <v>141.58000000000001</v>
          </cell>
        </row>
        <row r="2379">
          <cell r="J2379">
            <v>39.04</v>
          </cell>
        </row>
        <row r="2380">
          <cell r="J2380">
            <v>0</v>
          </cell>
        </row>
        <row r="2381">
          <cell r="J2381">
            <v>0</v>
          </cell>
        </row>
        <row r="2382">
          <cell r="J2382">
            <v>297.26</v>
          </cell>
        </row>
        <row r="2383">
          <cell r="J2383">
            <v>486.27</v>
          </cell>
        </row>
        <row r="2384">
          <cell r="J2384">
            <v>0</v>
          </cell>
        </row>
        <row r="2385">
          <cell r="J2385">
            <v>0</v>
          </cell>
        </row>
        <row r="2386">
          <cell r="J2386">
            <v>0</v>
          </cell>
        </row>
        <row r="2387">
          <cell r="J2387">
            <v>352.75</v>
          </cell>
        </row>
        <row r="2388">
          <cell r="J2388">
            <v>562.57000000000005</v>
          </cell>
        </row>
        <row r="2389">
          <cell r="J2389">
            <v>34.25</v>
          </cell>
        </row>
        <row r="2390">
          <cell r="J2390">
            <v>0</v>
          </cell>
        </row>
        <row r="2391">
          <cell r="J2391">
            <v>281.29000000000002</v>
          </cell>
        </row>
        <row r="2392">
          <cell r="J2392">
            <v>41.9</v>
          </cell>
        </row>
        <row r="2393">
          <cell r="J2393">
            <v>0</v>
          </cell>
        </row>
        <row r="2394">
          <cell r="J2394">
            <v>0</v>
          </cell>
        </row>
        <row r="2395">
          <cell r="J2395">
            <v>897.49</v>
          </cell>
        </row>
        <row r="2396">
          <cell r="J2396">
            <v>1655.41</v>
          </cell>
        </row>
        <row r="2397">
          <cell r="J2397">
            <v>0</v>
          </cell>
        </row>
        <row r="2398">
          <cell r="J2398">
            <v>0</v>
          </cell>
        </row>
        <row r="2399">
          <cell r="J2399">
            <v>0</v>
          </cell>
        </row>
        <row r="2400">
          <cell r="J2400">
            <v>0</v>
          </cell>
        </row>
        <row r="2401">
          <cell r="J2401">
            <v>1175.97</v>
          </cell>
        </row>
        <row r="2402">
          <cell r="J2402">
            <v>118.16</v>
          </cell>
        </row>
        <row r="2403">
          <cell r="J2403">
            <v>0</v>
          </cell>
        </row>
        <row r="2404">
          <cell r="J2404">
            <v>-550919.52</v>
          </cell>
        </row>
        <row r="2405">
          <cell r="J2405">
            <v>0</v>
          </cell>
        </row>
        <row r="2406">
          <cell r="J2406">
            <v>-129.30000000000001</v>
          </cell>
        </row>
        <row r="2407">
          <cell r="J2407">
            <v>-25956.17</v>
          </cell>
        </row>
        <row r="2408">
          <cell r="J2408">
            <v>0</v>
          </cell>
        </row>
        <row r="2409">
          <cell r="J2409">
            <v>-18147.25</v>
          </cell>
        </row>
        <row r="2410">
          <cell r="J2410">
            <v>-4890</v>
          </cell>
        </row>
        <row r="2411">
          <cell r="J2411">
            <v>-6420</v>
          </cell>
        </row>
        <row r="2412">
          <cell r="J2412">
            <v>-1125</v>
          </cell>
        </row>
        <row r="2413">
          <cell r="J2413">
            <v>0</v>
          </cell>
        </row>
        <row r="2414">
          <cell r="J2414">
            <v>-6.91</v>
          </cell>
        </row>
        <row r="2415">
          <cell r="J2415">
            <v>0</v>
          </cell>
        </row>
        <row r="2416">
          <cell r="J2416">
            <v>0</v>
          </cell>
        </row>
        <row r="2417">
          <cell r="J2417">
            <v>211321.54</v>
          </cell>
        </row>
        <row r="2418">
          <cell r="J2418">
            <v>798.79</v>
          </cell>
        </row>
        <row r="2419">
          <cell r="J2419">
            <v>4466.97</v>
          </cell>
        </row>
        <row r="2420">
          <cell r="J2420">
            <v>0</v>
          </cell>
        </row>
        <row r="2421">
          <cell r="J2421">
            <v>45346.42</v>
          </cell>
        </row>
        <row r="2422">
          <cell r="J2422">
            <v>53.58</v>
          </cell>
        </row>
        <row r="2423">
          <cell r="J2423">
            <v>2498.9899999999998</v>
          </cell>
        </row>
        <row r="2424">
          <cell r="J2424">
            <v>0</v>
          </cell>
        </row>
        <row r="2425">
          <cell r="J2425">
            <v>0</v>
          </cell>
        </row>
        <row r="2426">
          <cell r="J2426">
            <v>0</v>
          </cell>
        </row>
        <row r="2427">
          <cell r="J2427">
            <v>0</v>
          </cell>
        </row>
        <row r="2428">
          <cell r="J2428">
            <v>11653.57</v>
          </cell>
        </row>
        <row r="2429">
          <cell r="J2429">
            <v>6394.75</v>
          </cell>
        </row>
        <row r="2430">
          <cell r="J2430">
            <v>4214.0600000000004</v>
          </cell>
        </row>
        <row r="2431">
          <cell r="J2431">
            <v>1607.06</v>
          </cell>
        </row>
        <row r="2432">
          <cell r="J2432">
            <v>6541.13</v>
          </cell>
        </row>
        <row r="2433">
          <cell r="J2433">
            <v>263.48</v>
          </cell>
        </row>
        <row r="2434">
          <cell r="J2434">
            <v>5194.8</v>
          </cell>
        </row>
        <row r="2435">
          <cell r="J2435">
            <v>12478.65</v>
          </cell>
        </row>
        <row r="2436">
          <cell r="J2436">
            <v>16197.37</v>
          </cell>
        </row>
        <row r="2437">
          <cell r="J2437">
            <v>0</v>
          </cell>
        </row>
        <row r="2438">
          <cell r="J2438">
            <v>0</v>
          </cell>
        </row>
        <row r="2439">
          <cell r="J2439">
            <v>0</v>
          </cell>
        </row>
        <row r="2440">
          <cell r="J2440">
            <v>184.94</v>
          </cell>
        </row>
        <row r="2441">
          <cell r="J2441">
            <v>0</v>
          </cell>
        </row>
        <row r="2442">
          <cell r="J2442">
            <v>627.91999999999996</v>
          </cell>
        </row>
        <row r="2443">
          <cell r="J2443">
            <v>0</v>
          </cell>
        </row>
        <row r="2444">
          <cell r="J2444">
            <v>67.47</v>
          </cell>
        </row>
        <row r="2445">
          <cell r="J2445">
            <v>159.83000000000001</v>
          </cell>
        </row>
        <row r="2446">
          <cell r="J2446">
            <v>269.61</v>
          </cell>
        </row>
        <row r="2447">
          <cell r="J2447">
            <v>0</v>
          </cell>
        </row>
        <row r="2448">
          <cell r="J2448">
            <v>76.25</v>
          </cell>
        </row>
        <row r="2449">
          <cell r="J2449">
            <v>549.76</v>
          </cell>
        </row>
        <row r="2450">
          <cell r="J2450">
            <v>1006.48</v>
          </cell>
        </row>
        <row r="2451">
          <cell r="J2451">
            <v>302.83</v>
          </cell>
        </row>
        <row r="2452">
          <cell r="J2452">
            <v>30.02</v>
          </cell>
        </row>
        <row r="2453">
          <cell r="J2453">
            <v>0</v>
          </cell>
        </row>
        <row r="2454">
          <cell r="J2454">
            <v>0</v>
          </cell>
        </row>
        <row r="2455">
          <cell r="J2455">
            <v>0</v>
          </cell>
        </row>
        <row r="2456">
          <cell r="J2456">
            <v>411.54</v>
          </cell>
        </row>
        <row r="2457">
          <cell r="J2457">
            <v>916.04</v>
          </cell>
        </row>
        <row r="2458">
          <cell r="J2458">
            <v>-6.29</v>
          </cell>
        </row>
        <row r="2459">
          <cell r="J2459">
            <v>0</v>
          </cell>
        </row>
        <row r="2460">
          <cell r="J2460">
            <v>386264.94</v>
          </cell>
        </row>
        <row r="2461">
          <cell r="J2461">
            <v>0</v>
          </cell>
        </row>
        <row r="2462">
          <cell r="J2462">
            <v>0</v>
          </cell>
        </row>
        <row r="2463">
          <cell r="J2463">
            <v>9464.76</v>
          </cell>
        </row>
        <row r="2464">
          <cell r="J2464">
            <v>0</v>
          </cell>
        </row>
        <row r="2465">
          <cell r="J2465">
            <v>104194.69</v>
          </cell>
        </row>
        <row r="2466">
          <cell r="J2466">
            <v>2194.38</v>
          </cell>
        </row>
        <row r="2467">
          <cell r="J2467">
            <v>5888.96</v>
          </cell>
        </row>
        <row r="2468">
          <cell r="J2468">
            <v>0</v>
          </cell>
        </row>
        <row r="2469">
          <cell r="J2469">
            <v>0</v>
          </cell>
        </row>
        <row r="2470">
          <cell r="J2470">
            <v>0</v>
          </cell>
        </row>
        <row r="2471">
          <cell r="J2471">
            <v>0</v>
          </cell>
        </row>
        <row r="2472">
          <cell r="J2472">
            <v>18606.25</v>
          </cell>
        </row>
        <row r="2473">
          <cell r="J2473">
            <v>11016.48</v>
          </cell>
        </row>
        <row r="2474">
          <cell r="J2474">
            <v>7462.95</v>
          </cell>
        </row>
        <row r="2475">
          <cell r="J2475">
            <v>2843.23</v>
          </cell>
        </row>
        <row r="2476">
          <cell r="J2476">
            <v>11525.77</v>
          </cell>
        </row>
        <row r="2477">
          <cell r="J2477">
            <v>360.88</v>
          </cell>
        </row>
        <row r="2478">
          <cell r="J2478">
            <v>9996.1200000000008</v>
          </cell>
        </row>
        <row r="2479">
          <cell r="J2479">
            <v>22010.17</v>
          </cell>
        </row>
        <row r="2480">
          <cell r="J2480">
            <v>30094.05</v>
          </cell>
        </row>
        <row r="2481">
          <cell r="J2481">
            <v>0</v>
          </cell>
        </row>
        <row r="2482">
          <cell r="J2482">
            <v>0</v>
          </cell>
        </row>
        <row r="2483">
          <cell r="J2483">
            <v>0</v>
          </cell>
        </row>
        <row r="2484">
          <cell r="J2484">
            <v>3996</v>
          </cell>
        </row>
        <row r="2485">
          <cell r="J2485">
            <v>0</v>
          </cell>
        </row>
        <row r="2486">
          <cell r="J2486">
            <v>133.34</v>
          </cell>
        </row>
        <row r="2487">
          <cell r="J2487">
            <v>0</v>
          </cell>
        </row>
        <row r="2488">
          <cell r="J2488">
            <v>49.71</v>
          </cell>
        </row>
        <row r="2489">
          <cell r="J2489">
            <v>49.7</v>
          </cell>
        </row>
        <row r="2490">
          <cell r="J2490">
            <v>159.83000000000001</v>
          </cell>
        </row>
        <row r="2491">
          <cell r="J2491">
            <v>5212.08</v>
          </cell>
        </row>
        <row r="2492">
          <cell r="J2492">
            <v>0</v>
          </cell>
        </row>
        <row r="2493">
          <cell r="J2493">
            <v>0</v>
          </cell>
        </row>
        <row r="2494">
          <cell r="J2494">
            <v>100</v>
          </cell>
        </row>
        <row r="2495">
          <cell r="J2495">
            <v>0</v>
          </cell>
        </row>
        <row r="2496">
          <cell r="J2496">
            <v>0</v>
          </cell>
        </row>
        <row r="2497">
          <cell r="J2497">
            <v>0</v>
          </cell>
        </row>
        <row r="2498">
          <cell r="J2498">
            <v>5898.22</v>
          </cell>
        </row>
        <row r="2499">
          <cell r="J2499">
            <v>650.13</v>
          </cell>
        </row>
        <row r="2500">
          <cell r="J2500">
            <v>0</v>
          </cell>
        </row>
        <row r="2501">
          <cell r="J2501">
            <v>0</v>
          </cell>
        </row>
        <row r="2502">
          <cell r="J2502">
            <v>175.25</v>
          </cell>
        </row>
        <row r="2503">
          <cell r="J2503">
            <v>1855.55</v>
          </cell>
        </row>
        <row r="2504">
          <cell r="J2504">
            <v>11113.08</v>
          </cell>
        </row>
        <row r="2505">
          <cell r="J2505">
            <v>221.57</v>
          </cell>
        </row>
        <row r="2506">
          <cell r="J2506">
            <v>0</v>
          </cell>
        </row>
        <row r="2507">
          <cell r="J2507">
            <v>0</v>
          </cell>
        </row>
        <row r="2508">
          <cell r="J2508">
            <v>0</v>
          </cell>
        </row>
        <row r="2509">
          <cell r="J2509">
            <v>89.25</v>
          </cell>
        </row>
        <row r="2510">
          <cell r="J2510">
            <v>0</v>
          </cell>
        </row>
        <row r="2511">
          <cell r="J2511">
            <v>0</v>
          </cell>
        </row>
        <row r="2512">
          <cell r="J2512">
            <v>0</v>
          </cell>
        </row>
        <row r="2513">
          <cell r="J2513">
            <v>0</v>
          </cell>
        </row>
        <row r="2514">
          <cell r="J2514">
            <v>13198.96</v>
          </cell>
        </row>
        <row r="2515">
          <cell r="J2515">
            <v>8928.7099999999991</v>
          </cell>
        </row>
        <row r="2516">
          <cell r="J2516">
            <v>0</v>
          </cell>
        </row>
        <row r="2517">
          <cell r="J2517">
            <v>8900</v>
          </cell>
        </row>
        <row r="2518">
          <cell r="J2518">
            <v>-169.95</v>
          </cell>
        </row>
        <row r="2519">
          <cell r="J2519">
            <v>0</v>
          </cell>
        </row>
        <row r="2520">
          <cell r="J2520">
            <v>230354.09</v>
          </cell>
        </row>
        <row r="2521">
          <cell r="J2521">
            <v>927.2</v>
          </cell>
        </row>
        <row r="2522">
          <cell r="J2522">
            <v>8172.56</v>
          </cell>
        </row>
        <row r="2523">
          <cell r="J2523">
            <v>5251.02</v>
          </cell>
        </row>
        <row r="2524">
          <cell r="J2524">
            <v>0</v>
          </cell>
        </row>
        <row r="2525">
          <cell r="J2525">
            <v>48211.79</v>
          </cell>
        </row>
        <row r="2526">
          <cell r="J2526">
            <v>648.79</v>
          </cell>
        </row>
        <row r="2527">
          <cell r="J2527">
            <v>386.92</v>
          </cell>
        </row>
        <row r="2528">
          <cell r="J2528">
            <v>0</v>
          </cell>
        </row>
        <row r="2529">
          <cell r="J2529">
            <v>0</v>
          </cell>
        </row>
        <row r="2530">
          <cell r="J2530">
            <v>0</v>
          </cell>
        </row>
        <row r="2531">
          <cell r="J2531">
            <v>0</v>
          </cell>
        </row>
        <row r="2532">
          <cell r="J2532">
            <v>12785.54</v>
          </cell>
        </row>
        <row r="2533">
          <cell r="J2533">
            <v>6862.25</v>
          </cell>
        </row>
        <row r="2534">
          <cell r="J2534">
            <v>4587.6099999999997</v>
          </cell>
        </row>
        <row r="2535">
          <cell r="J2535">
            <v>1784.99</v>
          </cell>
        </row>
        <row r="2536">
          <cell r="J2536">
            <v>7182.72</v>
          </cell>
        </row>
        <row r="2537">
          <cell r="J2537">
            <v>260.39</v>
          </cell>
        </row>
        <row r="2538">
          <cell r="J2538">
            <v>5809.88</v>
          </cell>
        </row>
        <row r="2539">
          <cell r="J2539">
            <v>13021.19</v>
          </cell>
        </row>
        <row r="2540">
          <cell r="J2540">
            <v>17820.07</v>
          </cell>
        </row>
        <row r="2541">
          <cell r="J2541">
            <v>0</v>
          </cell>
        </row>
        <row r="2542">
          <cell r="J2542">
            <v>0</v>
          </cell>
        </row>
        <row r="2543">
          <cell r="J2543">
            <v>0</v>
          </cell>
        </row>
        <row r="2544">
          <cell r="J2544">
            <v>3192.7</v>
          </cell>
        </row>
        <row r="2545">
          <cell r="J2545">
            <v>771.95</v>
          </cell>
        </row>
        <row r="2546">
          <cell r="J2546">
            <v>98.26</v>
          </cell>
        </row>
        <row r="2547">
          <cell r="J2547">
            <v>0</v>
          </cell>
        </row>
        <row r="2548">
          <cell r="J2548">
            <v>262.77999999999997</v>
          </cell>
        </row>
        <row r="2549">
          <cell r="J2549">
            <v>1199.06</v>
          </cell>
        </row>
        <row r="2550">
          <cell r="J2550">
            <v>0</v>
          </cell>
        </row>
        <row r="2551">
          <cell r="J2551">
            <v>159.83000000000001</v>
          </cell>
        </row>
        <row r="2552">
          <cell r="J2552">
            <v>0</v>
          </cell>
        </row>
        <row r="2553">
          <cell r="J2553">
            <v>29.14</v>
          </cell>
        </row>
        <row r="2554">
          <cell r="J2554">
            <v>0</v>
          </cell>
        </row>
        <row r="2555">
          <cell r="J2555">
            <v>0</v>
          </cell>
        </row>
        <row r="2556">
          <cell r="J2556">
            <v>926.38</v>
          </cell>
        </row>
        <row r="2557">
          <cell r="J2557">
            <v>2161.0300000000002</v>
          </cell>
        </row>
        <row r="2558">
          <cell r="J2558">
            <v>356.12</v>
          </cell>
        </row>
        <row r="2559">
          <cell r="J2559">
            <v>294.67</v>
          </cell>
        </row>
        <row r="2560">
          <cell r="J2560">
            <v>0</v>
          </cell>
        </row>
        <row r="2561">
          <cell r="J2561">
            <v>0</v>
          </cell>
        </row>
        <row r="2562">
          <cell r="J2562">
            <v>0</v>
          </cell>
        </row>
        <row r="2563">
          <cell r="J2563">
            <v>250.48</v>
          </cell>
        </row>
        <row r="2564">
          <cell r="J2564">
            <v>665.08</v>
          </cell>
        </row>
        <row r="2565">
          <cell r="J2565">
            <v>6160</v>
          </cell>
        </row>
        <row r="2566">
          <cell r="J2566">
            <v>0</v>
          </cell>
        </row>
        <row r="2567">
          <cell r="J2567">
            <v>0</v>
          </cell>
        </row>
        <row r="2568">
          <cell r="J2568">
            <v>233542.48</v>
          </cell>
        </row>
        <row r="2569">
          <cell r="J2569">
            <v>806.43</v>
          </cell>
        </row>
        <row r="2570">
          <cell r="J2570">
            <v>833</v>
          </cell>
        </row>
        <row r="2571">
          <cell r="J2571">
            <v>5013.05</v>
          </cell>
        </row>
        <row r="2572">
          <cell r="J2572">
            <v>0</v>
          </cell>
        </row>
        <row r="2573">
          <cell r="J2573">
            <v>78552.62</v>
          </cell>
        </row>
        <row r="2574">
          <cell r="J2574">
            <v>91.98</v>
          </cell>
        </row>
        <row r="2575">
          <cell r="J2575">
            <v>3777.34</v>
          </cell>
        </row>
        <row r="2576">
          <cell r="J2576">
            <v>0</v>
          </cell>
        </row>
        <row r="2577">
          <cell r="J2577">
            <v>0</v>
          </cell>
        </row>
        <row r="2578">
          <cell r="J2578">
            <v>0</v>
          </cell>
        </row>
        <row r="2579">
          <cell r="J2579">
            <v>0</v>
          </cell>
        </row>
        <row r="2580">
          <cell r="J2580">
            <v>12300.14</v>
          </cell>
        </row>
        <row r="2581">
          <cell r="J2581">
            <v>6711.9</v>
          </cell>
        </row>
        <row r="2582">
          <cell r="J2582">
            <v>4634.09</v>
          </cell>
        </row>
        <row r="2583">
          <cell r="J2583">
            <v>1767.46</v>
          </cell>
        </row>
        <row r="2584">
          <cell r="J2584">
            <v>8224.52</v>
          </cell>
        </row>
        <row r="2585">
          <cell r="J2585">
            <v>251.19</v>
          </cell>
        </row>
        <row r="2586">
          <cell r="J2586">
            <v>6341.38</v>
          </cell>
        </row>
        <row r="2587">
          <cell r="J2587">
            <v>14662.02</v>
          </cell>
        </row>
        <row r="2588">
          <cell r="J2588">
            <v>18703.740000000002</v>
          </cell>
        </row>
        <row r="2589">
          <cell r="J2589">
            <v>0</v>
          </cell>
        </row>
        <row r="2590">
          <cell r="J2590">
            <v>0</v>
          </cell>
        </row>
        <row r="2591">
          <cell r="J2591">
            <v>0</v>
          </cell>
        </row>
        <row r="2592">
          <cell r="J2592">
            <v>814.96</v>
          </cell>
        </row>
        <row r="2593">
          <cell r="J2593">
            <v>0</v>
          </cell>
        </row>
        <row r="2594">
          <cell r="J2594">
            <v>914.6</v>
          </cell>
        </row>
        <row r="2595">
          <cell r="J2595">
            <v>1279.52</v>
          </cell>
        </row>
        <row r="2596">
          <cell r="J2596">
            <v>82</v>
          </cell>
        </row>
        <row r="2597">
          <cell r="J2597">
            <v>24.2</v>
          </cell>
        </row>
        <row r="2598">
          <cell r="J2598">
            <v>43.33</v>
          </cell>
        </row>
        <row r="2599">
          <cell r="J2599">
            <v>159.83000000000001</v>
          </cell>
        </row>
        <row r="2600">
          <cell r="J2600">
            <v>2067.83</v>
          </cell>
        </row>
        <row r="2601">
          <cell r="J2601">
            <v>0</v>
          </cell>
        </row>
        <row r="2602">
          <cell r="J2602">
            <v>235.8</v>
          </cell>
        </row>
        <row r="2603">
          <cell r="J2603">
            <v>229.23</v>
          </cell>
        </row>
        <row r="2604">
          <cell r="J2604">
            <v>1190.2</v>
          </cell>
        </row>
        <row r="2605">
          <cell r="J2605">
            <v>13752.57</v>
          </cell>
        </row>
        <row r="2606">
          <cell r="J2606">
            <v>341.69</v>
          </cell>
        </row>
        <row r="2607">
          <cell r="J2607">
            <v>67.55</v>
          </cell>
        </row>
        <row r="2608">
          <cell r="J2608">
            <v>0</v>
          </cell>
        </row>
        <row r="2609">
          <cell r="J2609">
            <v>0</v>
          </cell>
        </row>
        <row r="2610">
          <cell r="J2610">
            <v>0</v>
          </cell>
        </row>
        <row r="2611">
          <cell r="J2611">
            <v>0</v>
          </cell>
        </row>
        <row r="2612">
          <cell r="J2612">
            <v>0</v>
          </cell>
        </row>
        <row r="2613">
          <cell r="J2613">
            <v>16.28</v>
          </cell>
        </row>
        <row r="2614">
          <cell r="J2614">
            <v>85</v>
          </cell>
        </row>
        <row r="2615">
          <cell r="J2615">
            <v>-185</v>
          </cell>
        </row>
        <row r="2616">
          <cell r="J2616">
            <v>-9.19</v>
          </cell>
        </row>
        <row r="2617">
          <cell r="J2617">
            <v>0</v>
          </cell>
        </row>
        <row r="2618">
          <cell r="J2618">
            <v>167469.22</v>
          </cell>
        </row>
        <row r="2619">
          <cell r="J2619">
            <v>11228.82</v>
          </cell>
        </row>
        <row r="2620">
          <cell r="J2620">
            <v>4409.7</v>
          </cell>
        </row>
        <row r="2621">
          <cell r="J2621">
            <v>0</v>
          </cell>
        </row>
        <row r="2622">
          <cell r="J2622">
            <v>38786.25</v>
          </cell>
        </row>
        <row r="2623">
          <cell r="J2623">
            <v>433.62</v>
          </cell>
        </row>
        <row r="2624">
          <cell r="J2624">
            <v>1856.44</v>
          </cell>
        </row>
        <row r="2625">
          <cell r="J2625">
            <v>0</v>
          </cell>
        </row>
        <row r="2626">
          <cell r="J2626">
            <v>0</v>
          </cell>
        </row>
        <row r="2627">
          <cell r="J2627">
            <v>0</v>
          </cell>
        </row>
        <row r="2628">
          <cell r="J2628">
            <v>0</v>
          </cell>
        </row>
        <row r="2629">
          <cell r="J2629">
            <v>7751.26</v>
          </cell>
        </row>
        <row r="2630">
          <cell r="J2630">
            <v>4213.5600000000004</v>
          </cell>
        </row>
        <row r="2631">
          <cell r="J2631">
            <v>3231.02</v>
          </cell>
        </row>
        <row r="2632">
          <cell r="J2632">
            <v>1231.3900000000001</v>
          </cell>
        </row>
        <row r="2633">
          <cell r="J2633">
            <v>5399.38</v>
          </cell>
        </row>
        <row r="2634">
          <cell r="J2634">
            <v>181.74</v>
          </cell>
        </row>
        <row r="2635">
          <cell r="J2635">
            <v>4400.82</v>
          </cell>
        </row>
        <row r="2636">
          <cell r="J2636">
            <v>10213.77</v>
          </cell>
        </row>
        <row r="2637">
          <cell r="J2637">
            <v>12527.93</v>
          </cell>
        </row>
        <row r="2638">
          <cell r="J2638">
            <v>0</v>
          </cell>
        </row>
        <row r="2639">
          <cell r="J2639">
            <v>0</v>
          </cell>
        </row>
        <row r="2640">
          <cell r="J2640">
            <v>0</v>
          </cell>
        </row>
        <row r="2641">
          <cell r="J2641">
            <v>0</v>
          </cell>
        </row>
        <row r="2642">
          <cell r="J2642">
            <v>0</v>
          </cell>
        </row>
        <row r="2643">
          <cell r="J2643">
            <v>0</v>
          </cell>
        </row>
        <row r="2644">
          <cell r="J2644">
            <v>0</v>
          </cell>
        </row>
        <row r="2645">
          <cell r="J2645">
            <v>319.5</v>
          </cell>
        </row>
        <row r="2646">
          <cell r="J2646">
            <v>0</v>
          </cell>
        </row>
        <row r="2647">
          <cell r="J2647">
            <v>537.72</v>
          </cell>
        </row>
        <row r="2648">
          <cell r="J2648">
            <v>179.75</v>
          </cell>
        </row>
        <row r="2649">
          <cell r="J2649">
            <v>404.42</v>
          </cell>
        </row>
        <row r="2650">
          <cell r="J2650">
            <v>9511.48</v>
          </cell>
        </row>
        <row r="2651">
          <cell r="J2651">
            <v>167.63</v>
          </cell>
        </row>
        <row r="2652">
          <cell r="J2652">
            <v>0</v>
          </cell>
        </row>
        <row r="2653">
          <cell r="J2653">
            <v>0</v>
          </cell>
        </row>
        <row r="2654">
          <cell r="J2654">
            <v>0</v>
          </cell>
        </row>
        <row r="2655">
          <cell r="J2655">
            <v>628.71</v>
          </cell>
        </row>
        <row r="2656">
          <cell r="J2656">
            <v>0</v>
          </cell>
        </row>
        <row r="2657">
          <cell r="J2657">
            <v>3754.08</v>
          </cell>
        </row>
        <row r="2658">
          <cell r="J2658">
            <v>369196.56</v>
          </cell>
        </row>
        <row r="2659">
          <cell r="J2659">
            <v>294.17</v>
          </cell>
        </row>
        <row r="2660">
          <cell r="J2660">
            <v>0</v>
          </cell>
        </row>
        <row r="2661">
          <cell r="J2661">
            <v>0</v>
          </cell>
        </row>
        <row r="2662">
          <cell r="J2662">
            <v>1114.75</v>
          </cell>
        </row>
        <row r="2663">
          <cell r="J2663">
            <v>4695.3999999999996</v>
          </cell>
        </row>
        <row r="2664">
          <cell r="J2664">
            <v>89384.65</v>
          </cell>
        </row>
        <row r="2665">
          <cell r="J2665">
            <v>232.88</v>
          </cell>
        </row>
        <row r="2666">
          <cell r="J2666">
            <v>5021.3999999999996</v>
          </cell>
        </row>
        <row r="2667">
          <cell r="J2667">
            <v>0</v>
          </cell>
        </row>
        <row r="2668">
          <cell r="J2668">
            <v>0</v>
          </cell>
        </row>
        <row r="2669">
          <cell r="J2669">
            <v>4215.38</v>
          </cell>
        </row>
        <row r="2670">
          <cell r="J2670">
            <v>0</v>
          </cell>
        </row>
        <row r="2671">
          <cell r="J2671">
            <v>1800</v>
          </cell>
        </row>
        <row r="2672">
          <cell r="J2672">
            <v>1500</v>
          </cell>
        </row>
        <row r="2673">
          <cell r="J2673">
            <v>0</v>
          </cell>
        </row>
        <row r="2674">
          <cell r="J2674">
            <v>14751.43</v>
          </cell>
        </row>
        <row r="2675">
          <cell r="J2675">
            <v>9046.3799999999992</v>
          </cell>
        </row>
        <row r="2676">
          <cell r="J2676">
            <v>6909.9</v>
          </cell>
        </row>
        <row r="2677">
          <cell r="J2677">
            <v>2631.62</v>
          </cell>
        </row>
        <row r="2678">
          <cell r="J2678">
            <v>9862.77</v>
          </cell>
        </row>
        <row r="2679">
          <cell r="J2679">
            <v>289.58</v>
          </cell>
        </row>
        <row r="2680">
          <cell r="J2680">
            <v>9233.06</v>
          </cell>
        </row>
        <row r="2681">
          <cell r="J2681">
            <v>19162.04</v>
          </cell>
        </row>
        <row r="2682">
          <cell r="J2682">
            <v>29078.62</v>
          </cell>
        </row>
        <row r="2683">
          <cell r="J2683">
            <v>0</v>
          </cell>
        </row>
        <row r="2684">
          <cell r="J2684">
            <v>0</v>
          </cell>
        </row>
        <row r="2685">
          <cell r="J2685">
            <v>0</v>
          </cell>
        </row>
        <row r="2686">
          <cell r="J2686">
            <v>890.04</v>
          </cell>
        </row>
        <row r="2687">
          <cell r="J2687">
            <v>212.5</v>
          </cell>
        </row>
        <row r="2688">
          <cell r="J2688">
            <v>447.31</v>
          </cell>
        </row>
        <row r="2689">
          <cell r="J2689">
            <v>0</v>
          </cell>
        </row>
        <row r="2690">
          <cell r="J2690">
            <v>880.83</v>
          </cell>
        </row>
        <row r="2691">
          <cell r="J2691">
            <v>0</v>
          </cell>
        </row>
        <row r="2692">
          <cell r="J2692">
            <v>0</v>
          </cell>
        </row>
        <row r="2693">
          <cell r="J2693">
            <v>13</v>
          </cell>
        </row>
        <row r="2694">
          <cell r="J2694">
            <v>1366.85</v>
          </cell>
        </row>
        <row r="2695">
          <cell r="J2695">
            <v>9690.2999999999993</v>
          </cell>
        </row>
        <row r="2696">
          <cell r="J2696">
            <v>11600</v>
          </cell>
        </row>
        <row r="2697">
          <cell r="J2697">
            <v>0</v>
          </cell>
        </row>
        <row r="2698">
          <cell r="J2698">
            <v>0</v>
          </cell>
        </row>
        <row r="2699">
          <cell r="J2699">
            <v>145.80000000000001</v>
          </cell>
        </row>
        <row r="2700">
          <cell r="J2700">
            <v>287501</v>
          </cell>
        </row>
        <row r="2701">
          <cell r="J2701">
            <v>1321.31</v>
          </cell>
        </row>
        <row r="2702">
          <cell r="J2702">
            <v>366.33</v>
          </cell>
        </row>
        <row r="2703">
          <cell r="J2703">
            <v>0</v>
          </cell>
        </row>
        <row r="2704">
          <cell r="J2704">
            <v>267.13</v>
          </cell>
        </row>
        <row r="2705">
          <cell r="J2705">
            <v>3683.61</v>
          </cell>
        </row>
        <row r="2706">
          <cell r="J2706">
            <v>91.15</v>
          </cell>
        </row>
        <row r="2707">
          <cell r="J2707">
            <v>1360</v>
          </cell>
        </row>
        <row r="2708">
          <cell r="J2708">
            <v>0</v>
          </cell>
        </row>
        <row r="2709">
          <cell r="J2709">
            <v>0</v>
          </cell>
        </row>
        <row r="2710">
          <cell r="J2710">
            <v>25546.26</v>
          </cell>
        </row>
        <row r="2711">
          <cell r="J2711">
            <v>4080.24</v>
          </cell>
        </row>
        <row r="2712">
          <cell r="J2712">
            <v>617.48</v>
          </cell>
        </row>
        <row r="2713">
          <cell r="J2713">
            <v>945.73</v>
          </cell>
        </row>
        <row r="2714">
          <cell r="J2714">
            <v>0</v>
          </cell>
        </row>
        <row r="2715">
          <cell r="J2715">
            <v>622044.31999999995</v>
          </cell>
        </row>
        <row r="2716">
          <cell r="J2716">
            <v>301.86</v>
          </cell>
        </row>
        <row r="2717">
          <cell r="J2717">
            <v>3.55</v>
          </cell>
        </row>
        <row r="2718">
          <cell r="J2718">
            <v>0</v>
          </cell>
        </row>
        <row r="2719">
          <cell r="J2719">
            <v>448.27</v>
          </cell>
        </row>
        <row r="2720">
          <cell r="J2720">
            <v>47.79</v>
          </cell>
        </row>
        <row r="2721">
          <cell r="J2721">
            <v>5552.5</v>
          </cell>
        </row>
        <row r="2722">
          <cell r="J2722">
            <v>5171.6099999999997</v>
          </cell>
        </row>
        <row r="2723">
          <cell r="J2723">
            <v>3195</v>
          </cell>
        </row>
        <row r="2724">
          <cell r="J2724">
            <v>4708.74</v>
          </cell>
        </row>
        <row r="2725">
          <cell r="J2725">
            <v>25238.400000000001</v>
          </cell>
        </row>
        <row r="2726">
          <cell r="J2726">
            <v>0</v>
          </cell>
        </row>
        <row r="2727">
          <cell r="J2727">
            <v>0</v>
          </cell>
        </row>
        <row r="2728">
          <cell r="J2728">
            <v>0</v>
          </cell>
        </row>
        <row r="2729">
          <cell r="J2729">
            <v>1729.19</v>
          </cell>
        </row>
        <row r="2730">
          <cell r="J2730">
            <v>88.18</v>
          </cell>
        </row>
        <row r="2731">
          <cell r="J2731">
            <v>243.24</v>
          </cell>
        </row>
        <row r="2732">
          <cell r="J2732">
            <v>0</v>
          </cell>
        </row>
        <row r="2733">
          <cell r="J2733">
            <v>440.93</v>
          </cell>
        </row>
        <row r="2734">
          <cell r="J2734">
            <v>5337.19</v>
          </cell>
        </row>
        <row r="2735">
          <cell r="J2735">
            <v>1625.7</v>
          </cell>
        </row>
        <row r="2736">
          <cell r="J2736">
            <v>4827.17</v>
          </cell>
        </row>
        <row r="2737">
          <cell r="J2737">
            <v>4753.3100000000004</v>
          </cell>
        </row>
        <row r="2738">
          <cell r="J2738">
            <v>33696</v>
          </cell>
        </row>
        <row r="2739">
          <cell r="J2739">
            <v>56.7</v>
          </cell>
        </row>
        <row r="2740">
          <cell r="J2740">
            <v>0</v>
          </cell>
        </row>
        <row r="2741">
          <cell r="J2741">
            <v>4214.74</v>
          </cell>
        </row>
        <row r="2742">
          <cell r="J2742">
            <v>0</v>
          </cell>
        </row>
        <row r="2743">
          <cell r="J2743">
            <v>0</v>
          </cell>
        </row>
        <row r="2744">
          <cell r="J2744">
            <v>0</v>
          </cell>
        </row>
        <row r="2745">
          <cell r="J2745">
            <v>0</v>
          </cell>
        </row>
        <row r="2746">
          <cell r="J2746">
            <v>79889.25</v>
          </cell>
        </row>
        <row r="2747">
          <cell r="J2747">
            <v>7665.64</v>
          </cell>
        </row>
        <row r="2748">
          <cell r="J2748">
            <v>94557.48</v>
          </cell>
        </row>
        <row r="2749">
          <cell r="J2749">
            <v>300</v>
          </cell>
        </row>
        <row r="2750">
          <cell r="J2750">
            <v>53571.61</v>
          </cell>
        </row>
        <row r="2751">
          <cell r="J2751">
            <v>1106.6099999999999</v>
          </cell>
        </row>
        <row r="2752">
          <cell r="J2752">
            <v>522.48</v>
          </cell>
        </row>
        <row r="2753">
          <cell r="J2753">
            <v>240</v>
          </cell>
        </row>
        <row r="2754">
          <cell r="J2754">
            <v>46</v>
          </cell>
        </row>
        <row r="2755">
          <cell r="J2755">
            <v>-73</v>
          </cell>
        </row>
        <row r="2756">
          <cell r="J2756">
            <v>548.92999999999995</v>
          </cell>
        </row>
        <row r="2757">
          <cell r="J2757">
            <v>0</v>
          </cell>
        </row>
        <row r="2758">
          <cell r="J2758">
            <v>0</v>
          </cell>
        </row>
        <row r="2759">
          <cell r="J2759">
            <v>-5234.72</v>
          </cell>
        </row>
        <row r="2760">
          <cell r="J2760">
            <v>-292363.33</v>
          </cell>
        </row>
        <row r="2761">
          <cell r="J2761">
            <v>-500000</v>
          </cell>
        </row>
        <row r="2762">
          <cell r="J2762">
            <v>-5015.75</v>
          </cell>
        </row>
        <row r="2763">
          <cell r="J2763">
            <v>-26589.439999999999</v>
          </cell>
        </row>
        <row r="2764">
          <cell r="J2764">
            <v>0</v>
          </cell>
        </row>
        <row r="2765">
          <cell r="J2765">
            <v>876576.19</v>
          </cell>
        </row>
        <row r="2766">
          <cell r="J2766">
            <v>1459.77</v>
          </cell>
        </row>
        <row r="2767">
          <cell r="J2767">
            <v>15134.97</v>
          </cell>
        </row>
        <row r="2768">
          <cell r="J2768">
            <v>37159.35</v>
          </cell>
        </row>
        <row r="2769">
          <cell r="J2769">
            <v>2034.14</v>
          </cell>
        </row>
        <row r="2770">
          <cell r="J2770">
            <v>0</v>
          </cell>
        </row>
        <row r="2771">
          <cell r="J2771">
            <v>0</v>
          </cell>
        </row>
        <row r="2772">
          <cell r="J2772">
            <v>0</v>
          </cell>
        </row>
        <row r="2773">
          <cell r="J2773">
            <v>43126.8</v>
          </cell>
        </row>
        <row r="2774">
          <cell r="J2774">
            <v>23413.11</v>
          </cell>
        </row>
        <row r="2775">
          <cell r="J2775">
            <v>17263.259999999998</v>
          </cell>
        </row>
        <row r="2776">
          <cell r="J2776">
            <v>6583.45</v>
          </cell>
        </row>
        <row r="2777">
          <cell r="J2777">
            <v>22573.45</v>
          </cell>
        </row>
        <row r="2778">
          <cell r="J2778">
            <v>928.94</v>
          </cell>
        </row>
        <row r="2779">
          <cell r="J2779">
            <v>18324.3</v>
          </cell>
        </row>
        <row r="2780">
          <cell r="J2780">
            <v>44075.63</v>
          </cell>
        </row>
        <row r="2781">
          <cell r="J2781">
            <v>65033.77</v>
          </cell>
        </row>
        <row r="2782">
          <cell r="J2782">
            <v>0</v>
          </cell>
        </row>
        <row r="2783">
          <cell r="J2783">
            <v>0</v>
          </cell>
        </row>
        <row r="2784">
          <cell r="J2784">
            <v>0</v>
          </cell>
        </row>
        <row r="2785">
          <cell r="J2785">
            <v>166.62</v>
          </cell>
        </row>
        <row r="2786">
          <cell r="J2786">
            <v>330.62</v>
          </cell>
        </row>
        <row r="2787">
          <cell r="J2787">
            <v>0</v>
          </cell>
        </row>
        <row r="2788">
          <cell r="J2788">
            <v>0</v>
          </cell>
        </row>
        <row r="2789">
          <cell r="J2789">
            <v>0</v>
          </cell>
        </row>
        <row r="2790">
          <cell r="J2790">
            <v>2057.04</v>
          </cell>
        </row>
        <row r="2791">
          <cell r="J2791">
            <v>0</v>
          </cell>
        </row>
        <row r="2792">
          <cell r="J2792">
            <v>0</v>
          </cell>
        </row>
        <row r="2793">
          <cell r="J2793">
            <v>35.96</v>
          </cell>
        </row>
        <row r="2794">
          <cell r="J2794">
            <v>0</v>
          </cell>
        </row>
        <row r="2795">
          <cell r="J2795">
            <v>200.64</v>
          </cell>
        </row>
        <row r="2796">
          <cell r="J2796">
            <v>0</v>
          </cell>
        </row>
        <row r="2797">
          <cell r="J2797">
            <v>0</v>
          </cell>
        </row>
        <row r="2798">
          <cell r="J2798">
            <v>4270.76</v>
          </cell>
        </row>
        <row r="2799">
          <cell r="J2799">
            <v>0</v>
          </cell>
        </row>
        <row r="2800">
          <cell r="J2800">
            <v>0</v>
          </cell>
        </row>
        <row r="2801">
          <cell r="J2801">
            <v>105</v>
          </cell>
        </row>
        <row r="2802">
          <cell r="J2802">
            <v>708.75</v>
          </cell>
        </row>
        <row r="2803">
          <cell r="J2803">
            <v>40</v>
          </cell>
        </row>
        <row r="2804">
          <cell r="J2804">
            <v>0</v>
          </cell>
        </row>
        <row r="2805">
          <cell r="J2805">
            <v>-99960</v>
          </cell>
        </row>
        <row r="2806">
          <cell r="J2806">
            <v>0</v>
          </cell>
        </row>
        <row r="2807">
          <cell r="J2807">
            <v>0</v>
          </cell>
        </row>
        <row r="2808">
          <cell r="J2808">
            <v>603.05999999999995</v>
          </cell>
        </row>
        <row r="2809">
          <cell r="J2809">
            <v>8633.85</v>
          </cell>
        </row>
        <row r="2810">
          <cell r="J2810">
            <v>270.60000000000002</v>
          </cell>
        </row>
        <row r="2811">
          <cell r="J2811">
            <v>12830.89</v>
          </cell>
        </row>
        <row r="2812">
          <cell r="J2812">
            <v>3851.55</v>
          </cell>
        </row>
        <row r="2813">
          <cell r="J2813">
            <v>146.29</v>
          </cell>
        </row>
        <row r="2814">
          <cell r="J2814">
            <v>1077.8399999999999</v>
          </cell>
        </row>
        <row r="2815">
          <cell r="J2815">
            <v>35</v>
          </cell>
        </row>
        <row r="2816">
          <cell r="J2816">
            <v>182660.52</v>
          </cell>
        </row>
        <row r="2817">
          <cell r="J2817">
            <v>493398.84</v>
          </cell>
        </row>
        <row r="2818">
          <cell r="J2818">
            <v>1818.47</v>
          </cell>
        </row>
        <row r="2819">
          <cell r="J2819">
            <v>0</v>
          </cell>
        </row>
        <row r="2820">
          <cell r="J2820">
            <v>25169.46</v>
          </cell>
        </row>
        <row r="2821">
          <cell r="J2821">
            <v>0</v>
          </cell>
        </row>
        <row r="2822">
          <cell r="J2822">
            <v>0</v>
          </cell>
        </row>
        <row r="2823">
          <cell r="J2823">
            <v>0</v>
          </cell>
        </row>
        <row r="2824">
          <cell r="J2824">
            <v>10586.41</v>
          </cell>
        </row>
        <row r="2825">
          <cell r="J2825">
            <v>5800.12</v>
          </cell>
        </row>
        <row r="2826">
          <cell r="J2826">
            <v>3615.03</v>
          </cell>
        </row>
        <row r="2827">
          <cell r="J2827">
            <v>1351.48</v>
          </cell>
        </row>
        <row r="2828">
          <cell r="J2828">
            <v>18457.919999999998</v>
          </cell>
        </row>
        <row r="2829">
          <cell r="J2829">
            <v>204.97</v>
          </cell>
        </row>
        <row r="2830">
          <cell r="J2830">
            <v>14138.31</v>
          </cell>
        </row>
        <row r="2831">
          <cell r="J2831">
            <v>24285.29</v>
          </cell>
        </row>
        <row r="2832">
          <cell r="J2832">
            <v>15493.67</v>
          </cell>
        </row>
        <row r="2833">
          <cell r="J2833">
            <v>0</v>
          </cell>
        </row>
        <row r="2834">
          <cell r="J2834">
            <v>0</v>
          </cell>
        </row>
        <row r="2835">
          <cell r="J2835">
            <v>0</v>
          </cell>
        </row>
        <row r="2836">
          <cell r="J2836">
            <v>297.07</v>
          </cell>
        </row>
        <row r="2837">
          <cell r="J2837">
            <v>71.86</v>
          </cell>
        </row>
        <row r="2838">
          <cell r="J2838">
            <v>1099.21</v>
          </cell>
        </row>
        <row r="2839">
          <cell r="J2839">
            <v>493.88</v>
          </cell>
        </row>
        <row r="2840">
          <cell r="J2840">
            <v>0</v>
          </cell>
        </row>
        <row r="2841">
          <cell r="J2841">
            <v>0</v>
          </cell>
        </row>
        <row r="2842">
          <cell r="J2842">
            <v>168.32</v>
          </cell>
        </row>
        <row r="2843">
          <cell r="J2843">
            <v>3642.29</v>
          </cell>
        </row>
        <row r="2844">
          <cell r="J2844">
            <v>4914.95</v>
          </cell>
        </row>
        <row r="2845">
          <cell r="J2845">
            <v>745.2</v>
          </cell>
        </row>
        <row r="2846">
          <cell r="J2846">
            <v>0</v>
          </cell>
        </row>
        <row r="2847">
          <cell r="J2847">
            <v>0</v>
          </cell>
        </row>
        <row r="2848">
          <cell r="J2848">
            <v>0</v>
          </cell>
        </row>
        <row r="2849">
          <cell r="J2849">
            <v>0</v>
          </cell>
        </row>
        <row r="2850">
          <cell r="J2850">
            <v>488.43</v>
          </cell>
        </row>
        <row r="2851">
          <cell r="J2851">
            <v>0</v>
          </cell>
        </row>
        <row r="2852">
          <cell r="J2852">
            <v>0</v>
          </cell>
        </row>
        <row r="2853">
          <cell r="J2853">
            <v>328.25</v>
          </cell>
        </row>
        <row r="2854">
          <cell r="J2854">
            <v>7201.56</v>
          </cell>
        </row>
        <row r="2855">
          <cell r="J2855">
            <v>533.84</v>
          </cell>
        </row>
        <row r="2856">
          <cell r="J2856">
            <v>396</v>
          </cell>
        </row>
        <row r="2857">
          <cell r="J2857">
            <v>0</v>
          </cell>
        </row>
        <row r="2858">
          <cell r="J2858">
            <v>0</v>
          </cell>
        </row>
        <row r="2859">
          <cell r="J2859">
            <v>0</v>
          </cell>
        </row>
        <row r="2860">
          <cell r="J2860">
            <v>0</v>
          </cell>
        </row>
        <row r="2861">
          <cell r="J2861">
            <v>0</v>
          </cell>
        </row>
        <row r="2862">
          <cell r="J2862">
            <v>117.17</v>
          </cell>
        </row>
        <row r="2863">
          <cell r="J2863">
            <v>9160.09</v>
          </cell>
        </row>
        <row r="2864">
          <cell r="J2864">
            <v>0</v>
          </cell>
        </row>
        <row r="2865">
          <cell r="J2865">
            <v>0</v>
          </cell>
        </row>
        <row r="2866">
          <cell r="J2866">
            <v>0</v>
          </cell>
        </row>
        <row r="2867">
          <cell r="J2867">
            <v>1829.5</v>
          </cell>
        </row>
        <row r="2868">
          <cell r="J2868">
            <v>3463.42</v>
          </cell>
        </row>
        <row r="2869">
          <cell r="J2869">
            <v>0</v>
          </cell>
        </row>
        <row r="2870">
          <cell r="J2870">
            <v>0</v>
          </cell>
        </row>
        <row r="2871">
          <cell r="J2871">
            <v>3450.59</v>
          </cell>
        </row>
        <row r="2872">
          <cell r="J2872">
            <v>400</v>
          </cell>
        </row>
        <row r="2873">
          <cell r="J2873">
            <v>9.25</v>
          </cell>
        </row>
        <row r="2874">
          <cell r="J2874">
            <v>6834.81</v>
          </cell>
        </row>
        <row r="2875">
          <cell r="J2875">
            <v>371.08</v>
          </cell>
        </row>
        <row r="2876">
          <cell r="J2876">
            <v>903.26</v>
          </cell>
        </row>
        <row r="2877">
          <cell r="J2877">
            <v>0</v>
          </cell>
        </row>
        <row r="2878">
          <cell r="J2878">
            <v>0</v>
          </cell>
        </row>
        <row r="2879">
          <cell r="J2879">
            <v>0</v>
          </cell>
        </row>
        <row r="2880">
          <cell r="J2880">
            <v>0</v>
          </cell>
        </row>
        <row r="2881">
          <cell r="J2881">
            <v>0</v>
          </cell>
        </row>
        <row r="2882">
          <cell r="J2882">
            <v>0</v>
          </cell>
        </row>
        <row r="2883">
          <cell r="J2883">
            <v>410.97</v>
          </cell>
        </row>
        <row r="2884">
          <cell r="J2884">
            <v>0</v>
          </cell>
        </row>
        <row r="2885">
          <cell r="J2885">
            <v>0</v>
          </cell>
        </row>
        <row r="2886">
          <cell r="J2886">
            <v>-171911.81</v>
          </cell>
        </row>
        <row r="2887">
          <cell r="J2887">
            <v>-13506.47</v>
          </cell>
        </row>
        <row r="2888">
          <cell r="J2888">
            <v>-297.72000000000003</v>
          </cell>
        </row>
        <row r="2889">
          <cell r="J2889">
            <v>-91704.42</v>
          </cell>
        </row>
        <row r="2890">
          <cell r="J2890">
            <v>-218233.71</v>
          </cell>
        </row>
        <row r="2891">
          <cell r="J2891">
            <v>0</v>
          </cell>
        </row>
        <row r="2892">
          <cell r="J2892">
            <v>-1023315.41</v>
          </cell>
        </row>
        <row r="2893">
          <cell r="J2893">
            <v>-250110.39</v>
          </cell>
        </row>
        <row r="2894">
          <cell r="J2894">
            <v>0</v>
          </cell>
        </row>
        <row r="2895">
          <cell r="J2895">
            <v>-10.65</v>
          </cell>
        </row>
        <row r="2896">
          <cell r="J2896">
            <v>0</v>
          </cell>
        </row>
        <row r="2897">
          <cell r="J2897">
            <v>0</v>
          </cell>
        </row>
        <row r="2898">
          <cell r="J2898">
            <v>249747.42</v>
          </cell>
        </row>
        <row r="2899">
          <cell r="J2899">
            <v>0</v>
          </cell>
        </row>
        <row r="2900">
          <cell r="J2900">
            <v>0</v>
          </cell>
        </row>
        <row r="2901">
          <cell r="J2901">
            <v>0</v>
          </cell>
        </row>
        <row r="2902">
          <cell r="J2902">
            <v>1152.56</v>
          </cell>
        </row>
        <row r="2903">
          <cell r="J2903">
            <v>563451.69999999995</v>
          </cell>
        </row>
        <row r="2904">
          <cell r="J2904">
            <v>1065.18</v>
          </cell>
        </row>
        <row r="2905">
          <cell r="J2905">
            <v>29757.56</v>
          </cell>
        </row>
        <row r="2906">
          <cell r="J2906">
            <v>0</v>
          </cell>
        </row>
        <row r="2907">
          <cell r="J2907">
            <v>0</v>
          </cell>
        </row>
        <row r="2908">
          <cell r="J2908">
            <v>0</v>
          </cell>
        </row>
        <row r="2909">
          <cell r="J2909">
            <v>14641.11</v>
          </cell>
        </row>
        <row r="2910">
          <cell r="J2910">
            <v>8049.59</v>
          </cell>
        </row>
        <row r="2911">
          <cell r="J2911">
            <v>4952.58</v>
          </cell>
        </row>
        <row r="2912">
          <cell r="J2912">
            <v>1890.1</v>
          </cell>
        </row>
        <row r="2913">
          <cell r="J2913">
            <v>22085.37</v>
          </cell>
        </row>
        <row r="2914">
          <cell r="J2914">
            <v>258.74</v>
          </cell>
        </row>
        <row r="2915">
          <cell r="J2915">
            <v>16508.68</v>
          </cell>
        </row>
        <row r="2916">
          <cell r="J2916">
            <v>33247.480000000003</v>
          </cell>
        </row>
        <row r="2917">
          <cell r="J2917">
            <v>26201.37</v>
          </cell>
        </row>
        <row r="2918">
          <cell r="J2918">
            <v>0</v>
          </cell>
        </row>
        <row r="2919">
          <cell r="J2919">
            <v>0</v>
          </cell>
        </row>
        <row r="2920">
          <cell r="J2920">
            <v>0</v>
          </cell>
        </row>
        <row r="2921">
          <cell r="J2921">
            <v>0</v>
          </cell>
        </row>
        <row r="2922">
          <cell r="J2922">
            <v>976.73</v>
          </cell>
        </row>
        <row r="2923">
          <cell r="J2923">
            <v>0</v>
          </cell>
        </row>
        <row r="2924">
          <cell r="J2924">
            <v>514.84</v>
          </cell>
        </row>
        <row r="2925">
          <cell r="J2925">
            <v>0</v>
          </cell>
        </row>
        <row r="2926">
          <cell r="J2926">
            <v>2978.32</v>
          </cell>
        </row>
        <row r="2927">
          <cell r="J2927">
            <v>8288.23</v>
          </cell>
        </row>
        <row r="2928">
          <cell r="J2928">
            <v>69.12</v>
          </cell>
        </row>
        <row r="2929">
          <cell r="J2929">
            <v>0</v>
          </cell>
        </row>
        <row r="2930">
          <cell r="J2930">
            <v>3266.94</v>
          </cell>
        </row>
        <row r="2931">
          <cell r="J2931">
            <v>0</v>
          </cell>
        </row>
        <row r="2932">
          <cell r="J2932">
            <v>324</v>
          </cell>
        </row>
        <row r="2933">
          <cell r="J2933">
            <v>28991.5</v>
          </cell>
        </row>
        <row r="2934">
          <cell r="J2934">
            <v>627.13</v>
          </cell>
        </row>
        <row r="2935">
          <cell r="J2935">
            <v>170.64</v>
          </cell>
        </row>
        <row r="2936">
          <cell r="J2936">
            <v>0</v>
          </cell>
        </row>
        <row r="2937">
          <cell r="J2937">
            <v>10183.39</v>
          </cell>
        </row>
        <row r="2938">
          <cell r="J2938">
            <v>0</v>
          </cell>
        </row>
        <row r="2939">
          <cell r="J2939">
            <v>77.760000000000005</v>
          </cell>
        </row>
        <row r="2940">
          <cell r="J2940">
            <v>75</v>
          </cell>
        </row>
        <row r="2941">
          <cell r="J2941">
            <v>3442.72</v>
          </cell>
        </row>
        <row r="2942">
          <cell r="J2942">
            <v>46.45</v>
          </cell>
        </row>
        <row r="2943">
          <cell r="J2943">
            <v>540</v>
          </cell>
        </row>
        <row r="2944">
          <cell r="J2944">
            <v>291.60000000000002</v>
          </cell>
        </row>
        <row r="2945">
          <cell r="J2945">
            <v>0</v>
          </cell>
        </row>
        <row r="2946">
          <cell r="J2946">
            <v>334.41</v>
          </cell>
        </row>
        <row r="2947">
          <cell r="J2947">
            <v>2820.07</v>
          </cell>
        </row>
        <row r="2948">
          <cell r="J2948">
            <v>952.48</v>
          </cell>
        </row>
        <row r="2949">
          <cell r="J2949">
            <v>945.73</v>
          </cell>
        </row>
        <row r="2950">
          <cell r="J2950">
            <v>0</v>
          </cell>
        </row>
        <row r="2951">
          <cell r="J2951">
            <v>5444.4</v>
          </cell>
        </row>
        <row r="2952">
          <cell r="J2952">
            <v>0</v>
          </cell>
        </row>
        <row r="2953">
          <cell r="J2953">
            <v>0</v>
          </cell>
        </row>
        <row r="2954">
          <cell r="J2954">
            <v>0</v>
          </cell>
        </row>
        <row r="2955">
          <cell r="J2955">
            <v>43</v>
          </cell>
        </row>
        <row r="2956">
          <cell r="J2956">
            <v>267.3</v>
          </cell>
        </row>
        <row r="2957">
          <cell r="J2957">
            <v>0</v>
          </cell>
        </row>
        <row r="2958">
          <cell r="J2958">
            <v>1401.33</v>
          </cell>
        </row>
        <row r="2959">
          <cell r="J2959">
            <v>685</v>
          </cell>
        </row>
        <row r="2960">
          <cell r="J2960">
            <v>194.13</v>
          </cell>
        </row>
        <row r="2961">
          <cell r="J2961">
            <v>375.84</v>
          </cell>
        </row>
        <row r="2962">
          <cell r="J2962">
            <v>846.84</v>
          </cell>
        </row>
        <row r="2963">
          <cell r="J2963">
            <v>950.41</v>
          </cell>
        </row>
        <row r="2964">
          <cell r="J2964">
            <v>0</v>
          </cell>
        </row>
        <row r="2965">
          <cell r="J2965">
            <v>0</v>
          </cell>
        </row>
        <row r="2966">
          <cell r="J2966">
            <v>0</v>
          </cell>
        </row>
        <row r="2967">
          <cell r="J2967">
            <v>4143.21</v>
          </cell>
        </row>
        <row r="2968">
          <cell r="J2968">
            <v>0</v>
          </cell>
        </row>
        <row r="2969">
          <cell r="J2969">
            <v>0</v>
          </cell>
        </row>
        <row r="2970">
          <cell r="J2970">
            <v>0</v>
          </cell>
        </row>
        <row r="2971">
          <cell r="J2971">
            <v>29</v>
          </cell>
        </row>
        <row r="2972">
          <cell r="J2972">
            <v>1903.92</v>
          </cell>
        </row>
        <row r="2973">
          <cell r="J2973">
            <v>4829.18</v>
          </cell>
        </row>
        <row r="2974">
          <cell r="J2974">
            <v>1740.5</v>
          </cell>
        </row>
        <row r="2975">
          <cell r="J2975">
            <v>957.8</v>
          </cell>
        </row>
        <row r="2976">
          <cell r="J2976">
            <v>254.71</v>
          </cell>
        </row>
        <row r="2977">
          <cell r="J2977">
            <v>-1256.6400000000001</v>
          </cell>
        </row>
        <row r="2978">
          <cell r="J2978">
            <v>0</v>
          </cell>
        </row>
        <row r="2979">
          <cell r="J2979">
            <v>193.27</v>
          </cell>
        </row>
        <row r="2980">
          <cell r="J2980">
            <v>3344.81</v>
          </cell>
        </row>
        <row r="2981">
          <cell r="J2981">
            <v>0</v>
          </cell>
        </row>
        <row r="2982">
          <cell r="J2982">
            <v>-415970.69</v>
          </cell>
        </row>
        <row r="2983">
          <cell r="J2983">
            <v>-1129.25</v>
          </cell>
        </row>
        <row r="2984">
          <cell r="J2984">
            <v>-550</v>
          </cell>
        </row>
        <row r="2985">
          <cell r="J2985">
            <v>-10499.35</v>
          </cell>
        </row>
        <row r="2986">
          <cell r="J2986">
            <v>-46996.17</v>
          </cell>
        </row>
        <row r="2987">
          <cell r="J2987">
            <v>-795</v>
          </cell>
        </row>
        <row r="2988">
          <cell r="J2988">
            <v>-25</v>
          </cell>
        </row>
        <row r="2989">
          <cell r="J2989">
            <v>-0.5</v>
          </cell>
        </row>
        <row r="2990">
          <cell r="J2990">
            <v>0</v>
          </cell>
        </row>
        <row r="2991">
          <cell r="J2991">
            <v>0</v>
          </cell>
        </row>
        <row r="2992">
          <cell r="J2992">
            <v>160.35</v>
          </cell>
        </row>
        <row r="2993">
          <cell r="J2993">
            <v>1312.08</v>
          </cell>
        </row>
        <row r="2994">
          <cell r="J2994">
            <v>162125.67000000001</v>
          </cell>
        </row>
        <row r="2995">
          <cell r="J2995">
            <v>6968.17</v>
          </cell>
        </row>
        <row r="2996">
          <cell r="J2996">
            <v>0</v>
          </cell>
        </row>
        <row r="2997">
          <cell r="J2997">
            <v>0</v>
          </cell>
        </row>
        <row r="2998">
          <cell r="J2998">
            <v>0</v>
          </cell>
        </row>
        <row r="2999">
          <cell r="J2999">
            <v>0</v>
          </cell>
        </row>
        <row r="3000">
          <cell r="J3000">
            <v>0</v>
          </cell>
        </row>
        <row r="3001">
          <cell r="J3001">
            <v>395.1</v>
          </cell>
        </row>
        <row r="3002">
          <cell r="J3002">
            <v>204.47</v>
          </cell>
        </row>
        <row r="3003">
          <cell r="J3003">
            <v>4580.8999999999996</v>
          </cell>
        </row>
        <row r="3004">
          <cell r="J3004">
            <v>1.59</v>
          </cell>
        </row>
        <row r="3005">
          <cell r="J3005">
            <v>3422.67</v>
          </cell>
        </row>
        <row r="3006">
          <cell r="J3006">
            <v>6402.47</v>
          </cell>
        </row>
        <row r="3007">
          <cell r="J3007">
            <v>0</v>
          </cell>
        </row>
        <row r="3008">
          <cell r="J3008">
            <v>0</v>
          </cell>
        </row>
        <row r="3009">
          <cell r="J3009">
            <v>0</v>
          </cell>
        </row>
        <row r="3010">
          <cell r="J3010">
            <v>1.44</v>
          </cell>
        </row>
        <row r="3011">
          <cell r="J3011">
            <v>0.35</v>
          </cell>
        </row>
        <row r="3012">
          <cell r="J3012">
            <v>189.87</v>
          </cell>
        </row>
        <row r="3013">
          <cell r="J3013">
            <v>750</v>
          </cell>
        </row>
        <row r="3014">
          <cell r="J3014">
            <v>0</v>
          </cell>
        </row>
        <row r="3015">
          <cell r="J3015">
            <v>0</v>
          </cell>
        </row>
        <row r="3016">
          <cell r="J3016">
            <v>302.91000000000003</v>
          </cell>
        </row>
        <row r="3017">
          <cell r="J3017">
            <v>437.4</v>
          </cell>
        </row>
        <row r="3018">
          <cell r="J3018">
            <v>0</v>
          </cell>
        </row>
        <row r="3019">
          <cell r="J3019">
            <v>0</v>
          </cell>
        </row>
        <row r="3020">
          <cell r="J3020">
            <v>0</v>
          </cell>
        </row>
        <row r="3021">
          <cell r="J3021">
            <v>1174.95</v>
          </cell>
        </row>
        <row r="3022">
          <cell r="J3022">
            <v>0</v>
          </cell>
        </row>
        <row r="3023">
          <cell r="J3023">
            <v>0</v>
          </cell>
        </row>
        <row r="3024">
          <cell r="J3024">
            <v>0</v>
          </cell>
        </row>
        <row r="3025">
          <cell r="J3025">
            <v>2524.5</v>
          </cell>
        </row>
        <row r="3026">
          <cell r="J3026">
            <v>771.29</v>
          </cell>
        </row>
        <row r="3027">
          <cell r="J3027">
            <v>0</v>
          </cell>
        </row>
        <row r="3028">
          <cell r="J3028">
            <v>0</v>
          </cell>
        </row>
        <row r="3029">
          <cell r="J3029">
            <v>0</v>
          </cell>
        </row>
        <row r="3030">
          <cell r="J3030">
            <v>0</v>
          </cell>
        </row>
        <row r="3031">
          <cell r="J3031">
            <v>0</v>
          </cell>
        </row>
        <row r="3032">
          <cell r="J3032">
            <v>0</v>
          </cell>
        </row>
        <row r="3033">
          <cell r="J3033">
            <v>0</v>
          </cell>
        </row>
        <row r="3034">
          <cell r="J3034">
            <v>0</v>
          </cell>
        </row>
        <row r="3035">
          <cell r="J3035">
            <v>0</v>
          </cell>
        </row>
        <row r="3036">
          <cell r="J3036">
            <v>0</v>
          </cell>
        </row>
        <row r="3037">
          <cell r="J3037">
            <v>0</v>
          </cell>
        </row>
        <row r="3038">
          <cell r="J3038">
            <v>1163.27</v>
          </cell>
        </row>
        <row r="3039">
          <cell r="J3039">
            <v>0</v>
          </cell>
        </row>
        <row r="3040">
          <cell r="J3040">
            <v>0</v>
          </cell>
        </row>
        <row r="3041">
          <cell r="J3041">
            <v>0</v>
          </cell>
        </row>
        <row r="3042">
          <cell r="J3042">
            <v>0</v>
          </cell>
        </row>
        <row r="3043">
          <cell r="J3043">
            <v>0</v>
          </cell>
        </row>
        <row r="3044">
          <cell r="J3044">
            <v>305</v>
          </cell>
        </row>
        <row r="3045">
          <cell r="J3045">
            <v>423.05</v>
          </cell>
        </row>
        <row r="3046">
          <cell r="J3046">
            <v>5111.96</v>
          </cell>
        </row>
        <row r="3047">
          <cell r="J3047">
            <v>1296.24</v>
          </cell>
        </row>
        <row r="3048">
          <cell r="J3048">
            <v>65.69</v>
          </cell>
        </row>
        <row r="3049">
          <cell r="J3049">
            <v>0</v>
          </cell>
        </row>
        <row r="3050">
          <cell r="J3050">
            <v>116.64</v>
          </cell>
        </row>
        <row r="3051">
          <cell r="J3051">
            <v>0</v>
          </cell>
        </row>
        <row r="3052">
          <cell r="J3052">
            <v>0</v>
          </cell>
        </row>
        <row r="3053">
          <cell r="J3053">
            <v>0</v>
          </cell>
        </row>
        <row r="3054">
          <cell r="J3054">
            <v>36.72</v>
          </cell>
        </row>
        <row r="3055">
          <cell r="J3055">
            <v>1457.92</v>
          </cell>
        </row>
        <row r="3056">
          <cell r="J3056">
            <v>-31524.79</v>
          </cell>
        </row>
        <row r="3057">
          <cell r="J3057">
            <v>-0.4</v>
          </cell>
        </row>
        <row r="3058">
          <cell r="J3058">
            <v>0</v>
          </cell>
        </row>
        <row r="3059">
          <cell r="J3059">
            <v>286222.58</v>
          </cell>
        </row>
        <row r="3060">
          <cell r="J3060">
            <v>541.5</v>
          </cell>
        </row>
        <row r="3061">
          <cell r="J3061">
            <v>0</v>
          </cell>
        </row>
        <row r="3062">
          <cell r="J3062">
            <v>1582.91</v>
          </cell>
        </row>
        <row r="3063">
          <cell r="J3063">
            <v>0.3</v>
          </cell>
        </row>
        <row r="3064">
          <cell r="J3064">
            <v>1374.45</v>
          </cell>
        </row>
        <row r="3065">
          <cell r="J3065">
            <v>0</v>
          </cell>
        </row>
        <row r="3066">
          <cell r="J3066">
            <v>505203.49</v>
          </cell>
        </row>
        <row r="3067">
          <cell r="J3067">
            <v>967.71</v>
          </cell>
        </row>
        <row r="3068">
          <cell r="J3068">
            <v>0</v>
          </cell>
        </row>
        <row r="3069">
          <cell r="J3069">
            <v>24860.14</v>
          </cell>
        </row>
        <row r="3070">
          <cell r="J3070">
            <v>0</v>
          </cell>
        </row>
        <row r="3071">
          <cell r="J3071">
            <v>0</v>
          </cell>
        </row>
        <row r="3072">
          <cell r="J3072">
            <v>0</v>
          </cell>
        </row>
        <row r="3073">
          <cell r="J3073">
            <v>16919.060000000001</v>
          </cell>
        </row>
        <row r="3074">
          <cell r="J3074">
            <v>9286.74</v>
          </cell>
        </row>
        <row r="3075">
          <cell r="J3075">
            <v>5691.21</v>
          </cell>
        </row>
        <row r="3076">
          <cell r="J3076">
            <v>2174.38</v>
          </cell>
        </row>
        <row r="3077">
          <cell r="J3077">
            <v>20992.39</v>
          </cell>
        </row>
        <row r="3078">
          <cell r="J3078">
            <v>336.38</v>
          </cell>
        </row>
        <row r="3079">
          <cell r="J3079">
            <v>16142.26</v>
          </cell>
        </row>
        <row r="3080">
          <cell r="J3080">
            <v>28162.94</v>
          </cell>
        </row>
        <row r="3081">
          <cell r="J3081">
            <v>22583.360000000001</v>
          </cell>
        </row>
        <row r="3082">
          <cell r="J3082">
            <v>0</v>
          </cell>
        </row>
        <row r="3083">
          <cell r="J3083">
            <v>0</v>
          </cell>
        </row>
        <row r="3084">
          <cell r="J3084">
            <v>0</v>
          </cell>
        </row>
        <row r="3085">
          <cell r="J3085">
            <v>6534.98</v>
          </cell>
        </row>
        <row r="3086">
          <cell r="J3086">
            <v>811.94</v>
          </cell>
        </row>
        <row r="3087">
          <cell r="J3087">
            <v>726.45</v>
          </cell>
        </row>
        <row r="3088">
          <cell r="J3088">
            <v>0</v>
          </cell>
        </row>
        <row r="3089">
          <cell r="J3089">
            <v>0</v>
          </cell>
        </row>
        <row r="3090">
          <cell r="J3090">
            <v>0</v>
          </cell>
        </row>
        <row r="3091">
          <cell r="J3091">
            <v>0</v>
          </cell>
        </row>
        <row r="3092">
          <cell r="J3092">
            <v>0</v>
          </cell>
        </row>
        <row r="3093">
          <cell r="J3093">
            <v>0</v>
          </cell>
        </row>
        <row r="3094">
          <cell r="J3094">
            <v>197.28</v>
          </cell>
        </row>
        <row r="3095">
          <cell r="J3095">
            <v>0</v>
          </cell>
        </row>
        <row r="3096">
          <cell r="J3096">
            <v>0</v>
          </cell>
        </row>
        <row r="3097">
          <cell r="J3097">
            <v>4130.51</v>
          </cell>
        </row>
        <row r="3098">
          <cell r="J3098">
            <v>0</v>
          </cell>
        </row>
        <row r="3099">
          <cell r="J3099">
            <v>22963.73</v>
          </cell>
        </row>
        <row r="3100">
          <cell r="J3100">
            <v>0</v>
          </cell>
        </row>
        <row r="3101">
          <cell r="J3101">
            <v>2585.6799999999998</v>
          </cell>
        </row>
        <row r="3102">
          <cell r="J3102">
            <v>74.41</v>
          </cell>
        </row>
        <row r="3103">
          <cell r="J3103">
            <v>813.64</v>
          </cell>
        </row>
        <row r="3104">
          <cell r="J3104">
            <v>257.02</v>
          </cell>
        </row>
        <row r="3105">
          <cell r="J3105">
            <v>73.67</v>
          </cell>
        </row>
        <row r="3106">
          <cell r="J3106">
            <v>0</v>
          </cell>
        </row>
        <row r="3107">
          <cell r="J3107">
            <v>5211.7299999999996</v>
          </cell>
        </row>
        <row r="3108">
          <cell r="J3108">
            <v>0</v>
          </cell>
        </row>
        <row r="3109">
          <cell r="J3109">
            <v>3957.24</v>
          </cell>
        </row>
        <row r="3110">
          <cell r="J3110">
            <v>0</v>
          </cell>
        </row>
        <row r="3111">
          <cell r="J3111">
            <v>0</v>
          </cell>
        </row>
        <row r="3112">
          <cell r="J3112">
            <v>0</v>
          </cell>
        </row>
        <row r="3113">
          <cell r="J3113">
            <v>0</v>
          </cell>
        </row>
        <row r="3114">
          <cell r="J3114">
            <v>0</v>
          </cell>
        </row>
        <row r="3115">
          <cell r="J3115">
            <v>4393.76</v>
          </cell>
        </row>
        <row r="3116">
          <cell r="J3116">
            <v>3208.5</v>
          </cell>
        </row>
        <row r="3117">
          <cell r="J3117">
            <v>0</v>
          </cell>
        </row>
        <row r="3118">
          <cell r="J3118">
            <v>208.4</v>
          </cell>
        </row>
        <row r="3119">
          <cell r="J3119">
            <v>0</v>
          </cell>
        </row>
        <row r="3120">
          <cell r="J3120">
            <v>0</v>
          </cell>
        </row>
        <row r="3121">
          <cell r="J3121">
            <v>32.5</v>
          </cell>
        </row>
        <row r="3122">
          <cell r="J3122">
            <v>132.06</v>
          </cell>
        </row>
        <row r="3123">
          <cell r="J3123">
            <v>3051.3</v>
          </cell>
        </row>
        <row r="3124">
          <cell r="J3124">
            <v>0</v>
          </cell>
        </row>
        <row r="3125">
          <cell r="J3125">
            <v>321</v>
          </cell>
        </row>
        <row r="3126">
          <cell r="J3126">
            <v>0</v>
          </cell>
        </row>
        <row r="3127">
          <cell r="J3127">
            <v>0</v>
          </cell>
        </row>
        <row r="3128">
          <cell r="J3128">
            <v>40</v>
          </cell>
        </row>
        <row r="3129">
          <cell r="J3129">
            <v>138.63999999999999</v>
          </cell>
        </row>
        <row r="3130">
          <cell r="J3130">
            <v>0</v>
          </cell>
        </row>
        <row r="3131">
          <cell r="J3131">
            <v>121.44</v>
          </cell>
        </row>
        <row r="3132">
          <cell r="J3132">
            <v>66095.039999999994</v>
          </cell>
        </row>
        <row r="3133">
          <cell r="J3133">
            <v>27.49</v>
          </cell>
        </row>
        <row r="3134">
          <cell r="J3134">
            <v>1014.25</v>
          </cell>
        </row>
        <row r="3135">
          <cell r="J3135">
            <v>2328.84</v>
          </cell>
        </row>
        <row r="3136">
          <cell r="J3136">
            <v>0</v>
          </cell>
        </row>
        <row r="3137">
          <cell r="J3137">
            <v>0</v>
          </cell>
        </row>
        <row r="3138">
          <cell r="J3138">
            <v>2812.41</v>
          </cell>
        </row>
        <row r="3139">
          <cell r="J3139">
            <v>228.31</v>
          </cell>
        </row>
        <row r="3140">
          <cell r="J3140">
            <v>10295.18</v>
          </cell>
        </row>
        <row r="3141">
          <cell r="J3141">
            <v>4629.8</v>
          </cell>
        </row>
        <row r="3142">
          <cell r="J3142">
            <v>1348.28</v>
          </cell>
        </row>
        <row r="3143">
          <cell r="J3143">
            <v>560.86</v>
          </cell>
        </row>
        <row r="3144">
          <cell r="J3144">
            <v>1271.1600000000001</v>
          </cell>
        </row>
        <row r="3145">
          <cell r="J3145">
            <v>2209.5</v>
          </cell>
        </row>
        <row r="3146">
          <cell r="J3146">
            <v>606.94000000000005</v>
          </cell>
        </row>
        <row r="3147">
          <cell r="J3147">
            <v>715.9</v>
          </cell>
        </row>
        <row r="3148">
          <cell r="J3148">
            <v>0</v>
          </cell>
        </row>
        <row r="3149">
          <cell r="J3149">
            <v>510.48</v>
          </cell>
        </row>
        <row r="3150">
          <cell r="J3150">
            <v>915.34</v>
          </cell>
        </row>
        <row r="3151">
          <cell r="J3151">
            <v>218.5</v>
          </cell>
        </row>
        <row r="3152">
          <cell r="J3152">
            <v>0</v>
          </cell>
        </row>
        <row r="3153">
          <cell r="J3153">
            <v>-2844</v>
          </cell>
        </row>
        <row r="3154">
          <cell r="J3154">
            <v>-155283.51999999999</v>
          </cell>
        </row>
        <row r="3155">
          <cell r="J3155">
            <v>0</v>
          </cell>
        </row>
        <row r="3156">
          <cell r="J3156">
            <v>-298.58999999999997</v>
          </cell>
        </row>
        <row r="3157">
          <cell r="J3157">
            <v>-5301.14</v>
          </cell>
        </row>
        <row r="3158">
          <cell r="J3158">
            <v>0</v>
          </cell>
        </row>
        <row r="3159">
          <cell r="J3159">
            <v>0</v>
          </cell>
        </row>
        <row r="3160">
          <cell r="J3160">
            <v>-78132.240000000005</v>
          </cell>
        </row>
        <row r="3161">
          <cell r="J3161">
            <v>-314.47000000000003</v>
          </cell>
        </row>
        <row r="3162">
          <cell r="J3162">
            <v>0</v>
          </cell>
        </row>
        <row r="3163">
          <cell r="J3163">
            <v>0</v>
          </cell>
        </row>
        <row r="3164">
          <cell r="J3164">
            <v>-1545.75</v>
          </cell>
        </row>
        <row r="3165">
          <cell r="J3165">
            <v>0</v>
          </cell>
        </row>
        <row r="3166">
          <cell r="J3166">
            <v>238891.31</v>
          </cell>
        </row>
        <row r="3167">
          <cell r="J3167">
            <v>4390.66</v>
          </cell>
        </row>
        <row r="3168">
          <cell r="J3168">
            <v>1308.6400000000001</v>
          </cell>
        </row>
        <row r="3169">
          <cell r="J3169">
            <v>929514.8</v>
          </cell>
        </row>
        <row r="3170">
          <cell r="J3170">
            <v>16825.09</v>
          </cell>
        </row>
        <row r="3171">
          <cell r="J3171">
            <v>42653.11</v>
          </cell>
        </row>
        <row r="3172">
          <cell r="J3172">
            <v>0</v>
          </cell>
        </row>
        <row r="3173">
          <cell r="J3173">
            <v>0</v>
          </cell>
        </row>
        <row r="3174">
          <cell r="J3174">
            <v>0</v>
          </cell>
        </row>
        <row r="3175">
          <cell r="J3175">
            <v>0</v>
          </cell>
        </row>
        <row r="3176">
          <cell r="J3176">
            <v>0</v>
          </cell>
        </row>
        <row r="3177">
          <cell r="J3177">
            <v>14916.23</v>
          </cell>
        </row>
        <row r="3178">
          <cell r="J3178">
            <v>8183.62</v>
          </cell>
        </row>
        <row r="3179">
          <cell r="J3179">
            <v>4790.43</v>
          </cell>
        </row>
        <row r="3180">
          <cell r="J3180">
            <v>1813.74</v>
          </cell>
        </row>
        <row r="3181">
          <cell r="J3181">
            <v>33026.14</v>
          </cell>
        </row>
        <row r="3182">
          <cell r="J3182">
            <v>289.87</v>
          </cell>
        </row>
        <row r="3183">
          <cell r="J3183">
            <v>25157.75</v>
          </cell>
        </row>
        <row r="3184">
          <cell r="J3184">
            <v>42434.05</v>
          </cell>
        </row>
        <row r="3185">
          <cell r="J3185">
            <v>20596.21</v>
          </cell>
        </row>
        <row r="3186">
          <cell r="J3186">
            <v>0</v>
          </cell>
        </row>
        <row r="3187">
          <cell r="J3187">
            <v>0</v>
          </cell>
        </row>
        <row r="3188">
          <cell r="J3188">
            <v>0</v>
          </cell>
        </row>
        <row r="3189">
          <cell r="J3189">
            <v>977.38</v>
          </cell>
        </row>
        <row r="3190">
          <cell r="J3190">
            <v>236.36</v>
          </cell>
        </row>
        <row r="3191">
          <cell r="J3191">
            <v>12875.58</v>
          </cell>
        </row>
        <row r="3192">
          <cell r="J3192">
            <v>4464.3599999999997</v>
          </cell>
        </row>
        <row r="3193">
          <cell r="J3193">
            <v>0</v>
          </cell>
        </row>
        <row r="3194">
          <cell r="J3194">
            <v>0</v>
          </cell>
        </row>
        <row r="3195">
          <cell r="J3195">
            <v>181.73</v>
          </cell>
        </row>
        <row r="3196">
          <cell r="J3196">
            <v>25025.82</v>
          </cell>
        </row>
        <row r="3197">
          <cell r="J3197">
            <v>453.6</v>
          </cell>
        </row>
        <row r="3198">
          <cell r="J3198">
            <v>1986.54</v>
          </cell>
        </row>
        <row r="3199">
          <cell r="J3199">
            <v>576.91999999999996</v>
          </cell>
        </row>
        <row r="3200">
          <cell r="J3200">
            <v>6219.18</v>
          </cell>
        </row>
        <row r="3201">
          <cell r="J3201">
            <v>500</v>
          </cell>
        </row>
        <row r="3202">
          <cell r="J3202">
            <v>0</v>
          </cell>
        </row>
        <row r="3203">
          <cell r="J3203">
            <v>0</v>
          </cell>
        </row>
        <row r="3204">
          <cell r="J3204">
            <v>0</v>
          </cell>
        </row>
        <row r="3205">
          <cell r="J3205">
            <v>144879.69</v>
          </cell>
        </row>
        <row r="3206">
          <cell r="J3206">
            <v>1913.04</v>
          </cell>
        </row>
        <row r="3207">
          <cell r="J3207">
            <v>0</v>
          </cell>
        </row>
        <row r="3208">
          <cell r="J3208">
            <v>0</v>
          </cell>
        </row>
        <row r="3209">
          <cell r="J3209">
            <v>13984.48</v>
          </cell>
        </row>
        <row r="3210">
          <cell r="J3210">
            <v>0</v>
          </cell>
        </row>
        <row r="3211">
          <cell r="J3211">
            <v>5976.58</v>
          </cell>
        </row>
        <row r="3212">
          <cell r="J3212">
            <v>5995</v>
          </cell>
        </row>
        <row r="3213">
          <cell r="J3213">
            <v>0</v>
          </cell>
        </row>
        <row r="3214">
          <cell r="J3214">
            <v>12.83</v>
          </cell>
        </row>
        <row r="3215">
          <cell r="J3215">
            <v>12110.46</v>
          </cell>
        </row>
        <row r="3216">
          <cell r="J3216">
            <v>0</v>
          </cell>
        </row>
        <row r="3217">
          <cell r="J3217">
            <v>0</v>
          </cell>
        </row>
        <row r="3218">
          <cell r="J3218">
            <v>4769.18</v>
          </cell>
        </row>
        <row r="3219">
          <cell r="J3219">
            <v>0</v>
          </cell>
        </row>
        <row r="3220">
          <cell r="J3220">
            <v>135</v>
          </cell>
        </row>
        <row r="3221">
          <cell r="J3221">
            <v>642.08000000000004</v>
          </cell>
        </row>
        <row r="3222">
          <cell r="J3222">
            <v>11214.95</v>
          </cell>
        </row>
        <row r="3223">
          <cell r="J3223">
            <v>0</v>
          </cell>
        </row>
        <row r="3224">
          <cell r="J3224">
            <v>9607.48</v>
          </cell>
        </row>
        <row r="3225">
          <cell r="J3225">
            <v>0</v>
          </cell>
        </row>
        <row r="3226">
          <cell r="J3226">
            <v>0</v>
          </cell>
        </row>
        <row r="3227">
          <cell r="J3227">
            <v>3362</v>
          </cell>
        </row>
        <row r="3228">
          <cell r="J3228">
            <v>2508.4699999999998</v>
          </cell>
        </row>
        <row r="3229">
          <cell r="J3229">
            <v>0</v>
          </cell>
        </row>
        <row r="3230">
          <cell r="J3230">
            <v>1135.6099999999999</v>
          </cell>
        </row>
        <row r="3231">
          <cell r="J3231">
            <v>0</v>
          </cell>
        </row>
        <row r="3232">
          <cell r="J3232">
            <v>0</v>
          </cell>
        </row>
        <row r="3233">
          <cell r="J3233">
            <v>89.55</v>
          </cell>
        </row>
        <row r="3234">
          <cell r="J3234">
            <v>718.08</v>
          </cell>
        </row>
        <row r="3235">
          <cell r="J3235">
            <v>163.99</v>
          </cell>
        </row>
        <row r="3236">
          <cell r="J3236">
            <v>4953.47</v>
          </cell>
        </row>
        <row r="3237">
          <cell r="J3237">
            <v>0</v>
          </cell>
        </row>
        <row r="3238">
          <cell r="J3238">
            <v>821.25</v>
          </cell>
        </row>
        <row r="3239">
          <cell r="J3239">
            <v>922.25</v>
          </cell>
        </row>
        <row r="3240">
          <cell r="J3240">
            <v>5070.53</v>
          </cell>
        </row>
        <row r="3241">
          <cell r="J3241">
            <v>1348.63</v>
          </cell>
        </row>
        <row r="3242">
          <cell r="J3242">
            <v>635.58000000000004</v>
          </cell>
        </row>
        <row r="3243">
          <cell r="J3243">
            <v>9072</v>
          </cell>
        </row>
        <row r="3244">
          <cell r="J3244">
            <v>0</v>
          </cell>
        </row>
        <row r="3245">
          <cell r="J3245">
            <v>9336.5</v>
          </cell>
        </row>
        <row r="3246">
          <cell r="J3246">
            <v>516</v>
          </cell>
        </row>
        <row r="3247">
          <cell r="J3247">
            <v>0</v>
          </cell>
        </row>
        <row r="3248">
          <cell r="J3248">
            <v>471.9</v>
          </cell>
        </row>
        <row r="3249">
          <cell r="J3249">
            <v>914.85</v>
          </cell>
        </row>
        <row r="3250">
          <cell r="J3250">
            <v>2100.7199999999998</v>
          </cell>
        </row>
        <row r="3251">
          <cell r="J3251">
            <v>324.5</v>
          </cell>
        </row>
        <row r="3252">
          <cell r="J3252">
            <v>170</v>
          </cell>
        </row>
        <row r="3253">
          <cell r="J3253">
            <v>-20359.68</v>
          </cell>
        </row>
        <row r="3254">
          <cell r="J3254">
            <v>-1150678.08</v>
          </cell>
        </row>
        <row r="3255">
          <cell r="J3255">
            <v>-109968.48</v>
          </cell>
        </row>
        <row r="3256">
          <cell r="J3256">
            <v>-36972.65</v>
          </cell>
        </row>
        <row r="3257">
          <cell r="J3257">
            <v>-2483.5100000000002</v>
          </cell>
        </row>
        <row r="3258">
          <cell r="J3258">
            <v>-1235.51</v>
          </cell>
        </row>
        <row r="3259">
          <cell r="J3259">
            <v>-21686.67</v>
          </cell>
        </row>
        <row r="3260">
          <cell r="J3260">
            <v>-134205.5</v>
          </cell>
        </row>
        <row r="3261">
          <cell r="J3261">
            <v>-146530.17000000001</v>
          </cell>
        </row>
        <row r="3262">
          <cell r="J3262">
            <v>0</v>
          </cell>
        </row>
        <row r="3263">
          <cell r="J3263">
            <v>-291344.84999999998</v>
          </cell>
        </row>
        <row r="3264">
          <cell r="J3264">
            <v>0</v>
          </cell>
        </row>
        <row r="3265">
          <cell r="J3265">
            <v>0</v>
          </cell>
        </row>
        <row r="3266">
          <cell r="J3266">
            <v>0</v>
          </cell>
        </row>
        <row r="3267">
          <cell r="J3267">
            <v>-177062.92</v>
          </cell>
        </row>
        <row r="3268">
          <cell r="J3268">
            <v>0</v>
          </cell>
        </row>
        <row r="3269">
          <cell r="J3269">
            <v>214757.86</v>
          </cell>
        </row>
        <row r="3270">
          <cell r="J3270">
            <v>168.08</v>
          </cell>
        </row>
        <row r="3271">
          <cell r="J3271">
            <v>0</v>
          </cell>
        </row>
        <row r="3272">
          <cell r="J3272">
            <v>448.8</v>
          </cell>
        </row>
        <row r="3273">
          <cell r="J3273">
            <v>685538.85</v>
          </cell>
        </row>
        <row r="3274">
          <cell r="J3274">
            <v>17378.75</v>
          </cell>
        </row>
        <row r="3275">
          <cell r="J3275">
            <v>32926.959999999999</v>
          </cell>
        </row>
        <row r="3276">
          <cell r="J3276">
            <v>0</v>
          </cell>
        </row>
        <row r="3277">
          <cell r="J3277">
            <v>0</v>
          </cell>
        </row>
        <row r="3278">
          <cell r="J3278">
            <v>0</v>
          </cell>
        </row>
        <row r="3279">
          <cell r="J3279">
            <v>0</v>
          </cell>
        </row>
        <row r="3280">
          <cell r="J3280">
            <v>0</v>
          </cell>
        </row>
        <row r="3281">
          <cell r="J3281">
            <v>0</v>
          </cell>
        </row>
        <row r="3282">
          <cell r="J3282">
            <v>0</v>
          </cell>
        </row>
        <row r="3283">
          <cell r="J3283">
            <v>3667.61</v>
          </cell>
        </row>
        <row r="3284">
          <cell r="J3284">
            <v>15416.06</v>
          </cell>
        </row>
        <row r="3285">
          <cell r="J3285">
            <v>8440.93</v>
          </cell>
        </row>
        <row r="3286">
          <cell r="J3286">
            <v>4988.8</v>
          </cell>
        </row>
        <row r="3287">
          <cell r="J3287">
            <v>1906.88</v>
          </cell>
        </row>
        <row r="3288">
          <cell r="J3288">
            <v>24087.72</v>
          </cell>
        </row>
        <row r="3289">
          <cell r="J3289">
            <v>256.02</v>
          </cell>
        </row>
        <row r="3290">
          <cell r="J3290">
            <v>18728.23</v>
          </cell>
        </row>
        <row r="3291">
          <cell r="J3291">
            <v>32666.41</v>
          </cell>
        </row>
        <row r="3292">
          <cell r="J3292">
            <v>16611.39</v>
          </cell>
        </row>
        <row r="3293">
          <cell r="J3293">
            <v>0</v>
          </cell>
        </row>
        <row r="3294">
          <cell r="J3294">
            <v>0</v>
          </cell>
        </row>
        <row r="3295">
          <cell r="J3295">
            <v>0</v>
          </cell>
        </row>
        <row r="3296">
          <cell r="J3296">
            <v>177.62</v>
          </cell>
        </row>
        <row r="3297">
          <cell r="J3297">
            <v>42.95</v>
          </cell>
        </row>
        <row r="3298">
          <cell r="J3298">
            <v>0</v>
          </cell>
        </row>
        <row r="3299">
          <cell r="J3299">
            <v>2842.55</v>
          </cell>
        </row>
        <row r="3300">
          <cell r="J3300">
            <v>3183.48</v>
          </cell>
        </row>
        <row r="3301">
          <cell r="J3301">
            <v>328.56</v>
          </cell>
        </row>
        <row r="3302">
          <cell r="J3302">
            <v>224.74</v>
          </cell>
        </row>
        <row r="3303">
          <cell r="J3303">
            <v>0</v>
          </cell>
        </row>
        <row r="3304">
          <cell r="J3304">
            <v>1751.79</v>
          </cell>
        </row>
        <row r="3305">
          <cell r="J3305">
            <v>107.99</v>
          </cell>
        </row>
        <row r="3306">
          <cell r="J3306">
            <v>21297.16</v>
          </cell>
        </row>
        <row r="3307">
          <cell r="J3307">
            <v>71.349999999999994</v>
          </cell>
        </row>
        <row r="3308">
          <cell r="J3308">
            <v>0</v>
          </cell>
        </row>
        <row r="3309">
          <cell r="J3309">
            <v>0</v>
          </cell>
        </row>
        <row r="3310">
          <cell r="J3310">
            <v>114.88</v>
          </cell>
        </row>
        <row r="3311">
          <cell r="J3311">
            <v>5330.18</v>
          </cell>
        </row>
        <row r="3312">
          <cell r="J3312">
            <v>1530.85</v>
          </cell>
        </row>
        <row r="3313">
          <cell r="J3313">
            <v>516.57000000000005</v>
          </cell>
        </row>
        <row r="3314">
          <cell r="J3314">
            <v>0</v>
          </cell>
        </row>
        <row r="3315">
          <cell r="J3315">
            <v>1289.05</v>
          </cell>
        </row>
        <row r="3316">
          <cell r="J3316">
            <v>4735.8</v>
          </cell>
        </row>
        <row r="3317">
          <cell r="J3317">
            <v>572.29</v>
          </cell>
        </row>
        <row r="3318">
          <cell r="J3318">
            <v>15368.28</v>
          </cell>
        </row>
        <row r="3319">
          <cell r="J3319">
            <v>68.16</v>
          </cell>
        </row>
        <row r="3320">
          <cell r="J3320">
            <v>10.95</v>
          </cell>
        </row>
        <row r="3321">
          <cell r="J3321">
            <v>0</v>
          </cell>
        </row>
        <row r="3322">
          <cell r="J3322">
            <v>1903.44</v>
          </cell>
        </row>
        <row r="3323">
          <cell r="J3323">
            <v>2200</v>
          </cell>
        </row>
        <row r="3324">
          <cell r="J3324">
            <v>0</v>
          </cell>
        </row>
        <row r="3325">
          <cell r="J3325">
            <v>576.34</v>
          </cell>
        </row>
        <row r="3326">
          <cell r="J3326">
            <v>10413.219999999999</v>
          </cell>
        </row>
        <row r="3327">
          <cell r="J3327">
            <v>0</v>
          </cell>
        </row>
        <row r="3328">
          <cell r="J3328">
            <v>563.46</v>
          </cell>
        </row>
        <row r="3329">
          <cell r="J3329">
            <v>1505.84</v>
          </cell>
        </row>
        <row r="3330">
          <cell r="J3330">
            <v>0</v>
          </cell>
        </row>
        <row r="3331">
          <cell r="J3331">
            <v>100</v>
          </cell>
        </row>
        <row r="3332">
          <cell r="J3332">
            <v>0</v>
          </cell>
        </row>
        <row r="3333">
          <cell r="J3333">
            <v>3593.24</v>
          </cell>
        </row>
        <row r="3334">
          <cell r="J3334">
            <v>0</v>
          </cell>
        </row>
        <row r="3335">
          <cell r="J3335">
            <v>94</v>
          </cell>
        </row>
        <row r="3336">
          <cell r="J3336">
            <v>125</v>
          </cell>
        </row>
        <row r="3337">
          <cell r="J3337">
            <v>0</v>
          </cell>
        </row>
        <row r="3338">
          <cell r="J3338">
            <v>184.49</v>
          </cell>
        </row>
        <row r="3339">
          <cell r="J3339">
            <v>12817.68</v>
          </cell>
        </row>
        <row r="3340">
          <cell r="J3340">
            <v>0</v>
          </cell>
        </row>
        <row r="3341">
          <cell r="J3341">
            <v>4034.32</v>
          </cell>
        </row>
        <row r="3342">
          <cell r="J3342">
            <v>0</v>
          </cell>
        </row>
        <row r="3343">
          <cell r="J3343">
            <v>1302.48</v>
          </cell>
        </row>
        <row r="3344">
          <cell r="J3344">
            <v>0</v>
          </cell>
        </row>
        <row r="3345">
          <cell r="J3345">
            <v>0</v>
          </cell>
        </row>
        <row r="3346">
          <cell r="J3346">
            <v>111.07</v>
          </cell>
        </row>
        <row r="3347">
          <cell r="J3347">
            <v>5867.57</v>
          </cell>
        </row>
        <row r="3348">
          <cell r="J3348">
            <v>5465.65</v>
          </cell>
        </row>
        <row r="3349">
          <cell r="J3349">
            <v>398.76</v>
          </cell>
        </row>
        <row r="3350">
          <cell r="J3350">
            <v>953.37</v>
          </cell>
        </row>
        <row r="3351">
          <cell r="J3351">
            <v>7673.59</v>
          </cell>
        </row>
        <row r="3352">
          <cell r="J3352">
            <v>9553.98</v>
          </cell>
        </row>
        <row r="3353">
          <cell r="J3353">
            <v>1123.28</v>
          </cell>
        </row>
        <row r="3354">
          <cell r="J3354">
            <v>0</v>
          </cell>
        </row>
        <row r="3355">
          <cell r="J3355">
            <v>674.57</v>
          </cell>
        </row>
        <row r="3356">
          <cell r="J3356">
            <v>6031.22</v>
          </cell>
        </row>
        <row r="3357">
          <cell r="J3357">
            <v>0</v>
          </cell>
        </row>
        <row r="3358">
          <cell r="J3358">
            <v>10</v>
          </cell>
        </row>
        <row r="3359">
          <cell r="J3359">
            <v>-924867.46</v>
          </cell>
        </row>
        <row r="3360">
          <cell r="J3360">
            <v>-2044.04</v>
          </cell>
        </row>
        <row r="3361">
          <cell r="J3361">
            <v>-139.38999999999999</v>
          </cell>
        </row>
        <row r="3362">
          <cell r="J3362">
            <v>-5204.66</v>
          </cell>
        </row>
        <row r="3363">
          <cell r="J3363">
            <v>0</v>
          </cell>
        </row>
        <row r="3364">
          <cell r="J3364">
            <v>0</v>
          </cell>
        </row>
        <row r="3365">
          <cell r="J3365">
            <v>-23378.94</v>
          </cell>
        </row>
        <row r="3366">
          <cell r="J3366">
            <v>-2227</v>
          </cell>
        </row>
        <row r="3367">
          <cell r="J3367">
            <v>-3541.11</v>
          </cell>
        </row>
        <row r="3368">
          <cell r="J3368">
            <v>-2403.64</v>
          </cell>
        </row>
        <row r="3369">
          <cell r="J3369">
            <v>0</v>
          </cell>
        </row>
        <row r="3370">
          <cell r="J3370">
            <v>177059.34</v>
          </cell>
        </row>
        <row r="3371">
          <cell r="J3371">
            <v>179.01</v>
          </cell>
        </row>
        <row r="3372">
          <cell r="J3372">
            <v>411.84</v>
          </cell>
        </row>
        <row r="3373">
          <cell r="J3373">
            <v>269513.40000000002</v>
          </cell>
        </row>
        <row r="3374">
          <cell r="J3374">
            <v>617.12</v>
          </cell>
        </row>
        <row r="3375">
          <cell r="J3375">
            <v>12893.07</v>
          </cell>
        </row>
        <row r="3376">
          <cell r="J3376">
            <v>0</v>
          </cell>
        </row>
        <row r="3377">
          <cell r="J3377">
            <v>0</v>
          </cell>
        </row>
        <row r="3378">
          <cell r="J3378">
            <v>0</v>
          </cell>
        </row>
        <row r="3379">
          <cell r="J3379">
            <v>0</v>
          </cell>
        </row>
        <row r="3380">
          <cell r="J3380">
            <v>0</v>
          </cell>
        </row>
        <row r="3381">
          <cell r="J3381">
            <v>10880.46</v>
          </cell>
        </row>
        <row r="3382">
          <cell r="J3382">
            <v>5961.78</v>
          </cell>
        </row>
        <row r="3383">
          <cell r="J3383">
            <v>3480.49</v>
          </cell>
        </row>
        <row r="3384">
          <cell r="J3384">
            <v>1312.59</v>
          </cell>
        </row>
        <row r="3385">
          <cell r="J3385">
            <v>11718.52</v>
          </cell>
        </row>
        <row r="3386">
          <cell r="J3386">
            <v>204.24</v>
          </cell>
        </row>
        <row r="3387">
          <cell r="J3387">
            <v>9065.08</v>
          </cell>
        </row>
        <row r="3388">
          <cell r="J3388">
            <v>16483.580000000002</v>
          </cell>
        </row>
        <row r="3389">
          <cell r="J3389">
            <v>13483.05</v>
          </cell>
        </row>
        <row r="3390">
          <cell r="J3390">
            <v>0</v>
          </cell>
        </row>
        <row r="3391">
          <cell r="J3391">
            <v>0</v>
          </cell>
        </row>
        <row r="3392">
          <cell r="J3392">
            <v>0</v>
          </cell>
        </row>
        <row r="3393">
          <cell r="J3393">
            <v>5290.84</v>
          </cell>
        </row>
        <row r="3394">
          <cell r="J3394">
            <v>0</v>
          </cell>
        </row>
        <row r="3395">
          <cell r="J3395">
            <v>0</v>
          </cell>
        </row>
        <row r="3396">
          <cell r="J3396">
            <v>996.68</v>
          </cell>
        </row>
        <row r="3397">
          <cell r="J3397">
            <v>0</v>
          </cell>
        </row>
        <row r="3398">
          <cell r="J3398">
            <v>3591.31</v>
          </cell>
        </row>
        <row r="3399">
          <cell r="J3399">
            <v>-8616.16</v>
          </cell>
        </row>
        <row r="3400">
          <cell r="J3400">
            <v>-5000</v>
          </cell>
        </row>
        <row r="3401">
          <cell r="J3401">
            <v>709.55</v>
          </cell>
        </row>
        <row r="3402">
          <cell r="J3402">
            <v>156.22999999999999</v>
          </cell>
        </row>
        <row r="3403">
          <cell r="J3403">
            <v>7490.16</v>
          </cell>
        </row>
        <row r="3404">
          <cell r="J3404">
            <v>0</v>
          </cell>
        </row>
        <row r="3405">
          <cell r="J3405">
            <v>0</v>
          </cell>
        </row>
        <row r="3406">
          <cell r="J3406">
            <v>0</v>
          </cell>
        </row>
        <row r="3407">
          <cell r="J3407">
            <v>0</v>
          </cell>
        </row>
        <row r="3408">
          <cell r="J3408">
            <v>0</v>
          </cell>
        </row>
        <row r="3409">
          <cell r="J3409">
            <v>356.69</v>
          </cell>
        </row>
        <row r="3410">
          <cell r="J3410">
            <v>0</v>
          </cell>
        </row>
        <row r="3411">
          <cell r="J3411">
            <v>3834.58</v>
          </cell>
        </row>
        <row r="3412">
          <cell r="J3412">
            <v>3840.03</v>
          </cell>
        </row>
        <row r="3413">
          <cell r="J3413">
            <v>0</v>
          </cell>
        </row>
        <row r="3414">
          <cell r="J3414">
            <v>0</v>
          </cell>
        </row>
        <row r="3415">
          <cell r="J3415">
            <v>100</v>
          </cell>
        </row>
        <row r="3416">
          <cell r="J3416">
            <v>0</v>
          </cell>
        </row>
        <row r="3417">
          <cell r="J3417">
            <v>18517.54</v>
          </cell>
        </row>
        <row r="3418">
          <cell r="J3418">
            <v>68372.800000000003</v>
          </cell>
        </row>
        <row r="3419">
          <cell r="J3419">
            <v>47.5</v>
          </cell>
        </row>
        <row r="3420">
          <cell r="J3420">
            <v>50</v>
          </cell>
        </row>
        <row r="3421">
          <cell r="J3421">
            <v>719.63</v>
          </cell>
        </row>
        <row r="3422">
          <cell r="J3422">
            <v>85.98</v>
          </cell>
        </row>
        <row r="3423">
          <cell r="J3423">
            <v>300.54000000000002</v>
          </cell>
        </row>
        <row r="3424">
          <cell r="J3424">
            <v>1793.81</v>
          </cell>
        </row>
        <row r="3425">
          <cell r="J3425">
            <v>0</v>
          </cell>
        </row>
        <row r="3426">
          <cell r="J3426">
            <v>64.8</v>
          </cell>
        </row>
        <row r="3427">
          <cell r="J3427">
            <v>0</v>
          </cell>
        </row>
        <row r="3428">
          <cell r="J3428">
            <v>504.25</v>
          </cell>
        </row>
        <row r="3429">
          <cell r="J3429">
            <v>293.12</v>
          </cell>
        </row>
        <row r="3430">
          <cell r="J3430">
            <v>0</v>
          </cell>
        </row>
        <row r="3431">
          <cell r="J3431">
            <v>0</v>
          </cell>
        </row>
        <row r="3432">
          <cell r="J3432">
            <v>804.08</v>
          </cell>
        </row>
        <row r="3433">
          <cell r="J3433">
            <v>1397.03</v>
          </cell>
        </row>
        <row r="3434">
          <cell r="J3434">
            <v>0</v>
          </cell>
        </row>
        <row r="3435">
          <cell r="J3435">
            <v>0</v>
          </cell>
        </row>
        <row r="3436">
          <cell r="J3436">
            <v>271.17</v>
          </cell>
        </row>
        <row r="3437">
          <cell r="J3437">
            <v>0</v>
          </cell>
        </row>
        <row r="3438">
          <cell r="J3438">
            <v>45.15</v>
          </cell>
        </row>
        <row r="3439">
          <cell r="J3439">
            <v>4083.86</v>
          </cell>
        </row>
        <row r="3440">
          <cell r="J3440">
            <v>1413.73</v>
          </cell>
        </row>
        <row r="3441">
          <cell r="J3441">
            <v>868.42</v>
          </cell>
        </row>
        <row r="3442">
          <cell r="J3442">
            <v>317.79000000000002</v>
          </cell>
        </row>
        <row r="3443">
          <cell r="J3443">
            <v>0</v>
          </cell>
        </row>
        <row r="3444">
          <cell r="J3444">
            <v>574.17999999999995</v>
          </cell>
        </row>
        <row r="3445">
          <cell r="J3445">
            <v>0</v>
          </cell>
        </row>
        <row r="3446">
          <cell r="J3446">
            <v>8845.2800000000007</v>
          </cell>
        </row>
        <row r="3447">
          <cell r="J3447">
            <v>279.85000000000002</v>
          </cell>
        </row>
        <row r="3448">
          <cell r="J3448">
            <v>571.07000000000005</v>
          </cell>
        </row>
        <row r="3449">
          <cell r="J3449">
            <v>0</v>
          </cell>
        </row>
        <row r="3450">
          <cell r="J3450">
            <v>7.86</v>
          </cell>
        </row>
        <row r="3451">
          <cell r="J3451">
            <v>357.55</v>
          </cell>
        </row>
        <row r="3452">
          <cell r="J3452">
            <v>1348.16</v>
          </cell>
        </row>
        <row r="3453">
          <cell r="J3453">
            <v>0</v>
          </cell>
        </row>
        <row r="3454">
          <cell r="J3454">
            <v>536</v>
          </cell>
        </row>
        <row r="3455">
          <cell r="J3455">
            <v>-11814</v>
          </cell>
        </row>
        <row r="3456">
          <cell r="J3456">
            <v>-285755.11</v>
          </cell>
        </row>
        <row r="3457">
          <cell r="J3457">
            <v>-3327.98</v>
          </cell>
        </row>
        <row r="3458">
          <cell r="J3458">
            <v>0</v>
          </cell>
        </row>
        <row r="3459">
          <cell r="J3459">
            <v>-3224.31</v>
          </cell>
        </row>
        <row r="3460">
          <cell r="J3460">
            <v>-238.33</v>
          </cell>
        </row>
        <row r="3461">
          <cell r="J3461">
            <v>0</v>
          </cell>
        </row>
        <row r="3462">
          <cell r="J3462">
            <v>0</v>
          </cell>
        </row>
        <row r="3463">
          <cell r="J3463">
            <v>-30922.65</v>
          </cell>
        </row>
        <row r="3464">
          <cell r="J3464">
            <v>-60810.22</v>
          </cell>
        </row>
        <row r="3465">
          <cell r="J3465">
            <v>-4973.43</v>
          </cell>
        </row>
        <row r="3466">
          <cell r="J3466">
            <v>0</v>
          </cell>
        </row>
        <row r="3467">
          <cell r="J3467">
            <v>158695.01999999999</v>
          </cell>
        </row>
        <row r="3468">
          <cell r="J3468">
            <v>434.28</v>
          </cell>
        </row>
        <row r="3469">
          <cell r="J3469">
            <v>0</v>
          </cell>
        </row>
        <row r="3470">
          <cell r="J3470">
            <v>0</v>
          </cell>
        </row>
        <row r="3471">
          <cell r="J3471">
            <v>671867.96</v>
          </cell>
        </row>
        <row r="3472">
          <cell r="J3472">
            <v>503.28</v>
          </cell>
        </row>
        <row r="3473">
          <cell r="J3473">
            <v>30445</v>
          </cell>
        </row>
        <row r="3474">
          <cell r="J3474">
            <v>0</v>
          </cell>
        </row>
        <row r="3475">
          <cell r="J3475">
            <v>0</v>
          </cell>
        </row>
        <row r="3476">
          <cell r="J3476">
            <v>681.84</v>
          </cell>
        </row>
        <row r="3477">
          <cell r="J3477">
            <v>113.64</v>
          </cell>
        </row>
        <row r="3478">
          <cell r="J3478">
            <v>35.200000000000003</v>
          </cell>
        </row>
        <row r="3479">
          <cell r="J3479">
            <v>49.58</v>
          </cell>
        </row>
        <row r="3480">
          <cell r="J3480">
            <v>0</v>
          </cell>
        </row>
        <row r="3481">
          <cell r="J3481">
            <v>313.99</v>
          </cell>
        </row>
        <row r="3482">
          <cell r="J3482">
            <v>10348.450000000001</v>
          </cell>
        </row>
        <row r="3483">
          <cell r="J3483">
            <v>5720.05</v>
          </cell>
        </row>
        <row r="3484">
          <cell r="J3484">
            <v>3205.58</v>
          </cell>
        </row>
        <row r="3485">
          <cell r="J3485">
            <v>1226.08</v>
          </cell>
        </row>
        <row r="3486">
          <cell r="J3486">
            <v>22632.01</v>
          </cell>
        </row>
        <row r="3487">
          <cell r="J3487">
            <v>166.84</v>
          </cell>
        </row>
        <row r="3488">
          <cell r="J3488">
            <v>17048</v>
          </cell>
        </row>
        <row r="3489">
          <cell r="J3489">
            <v>31900.720000000001</v>
          </cell>
        </row>
        <row r="3490">
          <cell r="J3490">
            <v>15868.1</v>
          </cell>
        </row>
        <row r="3491">
          <cell r="J3491">
            <v>0</v>
          </cell>
        </row>
        <row r="3492">
          <cell r="J3492">
            <v>0</v>
          </cell>
        </row>
        <row r="3493">
          <cell r="J3493">
            <v>0</v>
          </cell>
        </row>
        <row r="3494">
          <cell r="J3494">
            <v>0.05</v>
          </cell>
        </row>
        <row r="3495">
          <cell r="J3495">
            <v>2153.98</v>
          </cell>
        </row>
        <row r="3496">
          <cell r="J3496">
            <v>1112.3900000000001</v>
          </cell>
        </row>
        <row r="3497">
          <cell r="J3497">
            <v>365.38</v>
          </cell>
        </row>
        <row r="3498">
          <cell r="J3498">
            <v>0</v>
          </cell>
        </row>
        <row r="3499">
          <cell r="J3499">
            <v>0</v>
          </cell>
        </row>
        <row r="3500">
          <cell r="J3500">
            <v>4620</v>
          </cell>
        </row>
        <row r="3501">
          <cell r="J3501">
            <v>338.58</v>
          </cell>
        </row>
        <row r="3502">
          <cell r="J3502">
            <v>52168.29</v>
          </cell>
        </row>
        <row r="3503">
          <cell r="J3503">
            <v>0</v>
          </cell>
        </row>
        <row r="3504">
          <cell r="J3504">
            <v>360.21</v>
          </cell>
        </row>
        <row r="3505">
          <cell r="J3505">
            <v>0</v>
          </cell>
        </row>
        <row r="3506">
          <cell r="J3506">
            <v>1101.6099999999999</v>
          </cell>
        </row>
        <row r="3507">
          <cell r="J3507">
            <v>211.2</v>
          </cell>
        </row>
        <row r="3508">
          <cell r="J3508">
            <v>0</v>
          </cell>
        </row>
        <row r="3509">
          <cell r="J3509">
            <v>0</v>
          </cell>
        </row>
        <row r="3510">
          <cell r="J3510">
            <v>2584.29</v>
          </cell>
        </row>
        <row r="3511">
          <cell r="J3511">
            <v>0</v>
          </cell>
        </row>
        <row r="3512">
          <cell r="J3512">
            <v>2852.49</v>
          </cell>
        </row>
        <row r="3513">
          <cell r="J3513">
            <v>0</v>
          </cell>
        </row>
        <row r="3514">
          <cell r="J3514">
            <v>31042.35</v>
          </cell>
        </row>
        <row r="3515">
          <cell r="J3515">
            <v>87358.35</v>
          </cell>
        </row>
        <row r="3516">
          <cell r="J3516">
            <v>0</v>
          </cell>
        </row>
        <row r="3517">
          <cell r="J3517">
            <v>37.5</v>
          </cell>
        </row>
        <row r="3518">
          <cell r="J3518">
            <v>1756.84</v>
          </cell>
        </row>
        <row r="3519">
          <cell r="J3519">
            <v>345.4</v>
          </cell>
        </row>
        <row r="3520">
          <cell r="J3520">
            <v>80</v>
          </cell>
        </row>
        <row r="3521">
          <cell r="J3521">
            <v>1708.2</v>
          </cell>
        </row>
        <row r="3522">
          <cell r="J3522">
            <v>468.69</v>
          </cell>
        </row>
        <row r="3523">
          <cell r="J3523">
            <v>367.63</v>
          </cell>
        </row>
        <row r="3524">
          <cell r="J3524">
            <v>2237.8000000000002</v>
          </cell>
        </row>
        <row r="3525">
          <cell r="J3525">
            <v>138667.15</v>
          </cell>
        </row>
        <row r="3526">
          <cell r="J3526">
            <v>0</v>
          </cell>
        </row>
        <row r="3527">
          <cell r="J3527">
            <v>1135.6099999999999</v>
          </cell>
        </row>
        <row r="3528">
          <cell r="J3528">
            <v>725</v>
          </cell>
        </row>
        <row r="3529">
          <cell r="J3529">
            <v>2234.79</v>
          </cell>
        </row>
        <row r="3530">
          <cell r="J3530">
            <v>0</v>
          </cell>
        </row>
        <row r="3531">
          <cell r="J3531">
            <v>52.75</v>
          </cell>
        </row>
        <row r="3532">
          <cell r="J3532">
            <v>3066.44</v>
          </cell>
        </row>
        <row r="3533">
          <cell r="J3533">
            <v>399.4</v>
          </cell>
        </row>
        <row r="3534">
          <cell r="J3534">
            <v>1093.23</v>
          </cell>
        </row>
        <row r="3535">
          <cell r="J3535">
            <v>317.79000000000002</v>
          </cell>
        </row>
        <row r="3536">
          <cell r="J3536">
            <v>0</v>
          </cell>
        </row>
        <row r="3537">
          <cell r="J3537">
            <v>0</v>
          </cell>
        </row>
        <row r="3538">
          <cell r="J3538">
            <v>2507.52</v>
          </cell>
        </row>
        <row r="3539">
          <cell r="J3539">
            <v>0</v>
          </cell>
        </row>
        <row r="3540">
          <cell r="J3540">
            <v>0</v>
          </cell>
        </row>
        <row r="3541">
          <cell r="J3541">
            <v>0</v>
          </cell>
        </row>
        <row r="3542">
          <cell r="J3542">
            <v>0</v>
          </cell>
        </row>
        <row r="3543">
          <cell r="J3543">
            <v>488.93</v>
          </cell>
        </row>
        <row r="3544">
          <cell r="J3544">
            <v>3198.32</v>
          </cell>
        </row>
        <row r="3545">
          <cell r="J3545">
            <v>312</v>
          </cell>
        </row>
        <row r="3546">
          <cell r="J3546">
            <v>105</v>
          </cell>
        </row>
        <row r="3547">
          <cell r="J3547">
            <v>0</v>
          </cell>
        </row>
        <row r="3548">
          <cell r="J3548">
            <v>0</v>
          </cell>
        </row>
        <row r="3549">
          <cell r="J3549">
            <v>-280545.69</v>
          </cell>
        </row>
        <row r="3550">
          <cell r="J3550">
            <v>-80.709999999999994</v>
          </cell>
        </row>
        <row r="3551">
          <cell r="J3551">
            <v>0</v>
          </cell>
        </row>
        <row r="3552">
          <cell r="J3552">
            <v>-76165.55</v>
          </cell>
        </row>
        <row r="3553">
          <cell r="J3553">
            <v>0</v>
          </cell>
        </row>
        <row r="3554">
          <cell r="J3554">
            <v>0</v>
          </cell>
        </row>
        <row r="3555">
          <cell r="J3555">
            <v>-22680.49</v>
          </cell>
        </row>
        <row r="3556">
          <cell r="J3556">
            <v>-4729.82</v>
          </cell>
        </row>
        <row r="3557">
          <cell r="J3557">
            <v>0</v>
          </cell>
        </row>
        <row r="3558">
          <cell r="J3558">
            <v>0</v>
          </cell>
        </row>
        <row r="3559">
          <cell r="J3559">
            <v>0</v>
          </cell>
        </row>
        <row r="3560">
          <cell r="J3560">
            <v>-1000</v>
          </cell>
        </row>
        <row r="3561">
          <cell r="J3561">
            <v>0</v>
          </cell>
        </row>
        <row r="3562">
          <cell r="J3562">
            <v>109592.8</v>
          </cell>
        </row>
        <row r="3563">
          <cell r="J3563">
            <v>33.44</v>
          </cell>
        </row>
        <row r="3564">
          <cell r="J3564">
            <v>1425.42</v>
          </cell>
        </row>
        <row r="3565">
          <cell r="J3565">
            <v>490160.9</v>
          </cell>
        </row>
        <row r="3566">
          <cell r="J3566">
            <v>1887.48</v>
          </cell>
        </row>
        <row r="3567">
          <cell r="J3567">
            <v>0</v>
          </cell>
        </row>
        <row r="3568">
          <cell r="J3568">
            <v>20220.97</v>
          </cell>
        </row>
        <row r="3569">
          <cell r="J3569">
            <v>0</v>
          </cell>
        </row>
        <row r="3570">
          <cell r="J3570">
            <v>0</v>
          </cell>
        </row>
        <row r="3571">
          <cell r="J3571">
            <v>0</v>
          </cell>
        </row>
        <row r="3572">
          <cell r="J3572">
            <v>0</v>
          </cell>
        </row>
        <row r="3573">
          <cell r="J3573">
            <v>0</v>
          </cell>
        </row>
        <row r="3574">
          <cell r="J3574">
            <v>91.52</v>
          </cell>
        </row>
        <row r="3575">
          <cell r="J3575">
            <v>5.48</v>
          </cell>
        </row>
        <row r="3576">
          <cell r="J3576">
            <v>0</v>
          </cell>
        </row>
        <row r="3577">
          <cell r="J3577">
            <v>5008.62</v>
          </cell>
        </row>
        <row r="3578">
          <cell r="J3578">
            <v>2655.82</v>
          </cell>
        </row>
        <row r="3579">
          <cell r="J3579">
            <v>2172.2800000000002</v>
          </cell>
        </row>
        <row r="3580">
          <cell r="J3580">
            <v>829.67</v>
          </cell>
        </row>
        <row r="3581">
          <cell r="J3581">
            <v>16164.75</v>
          </cell>
        </row>
        <row r="3582">
          <cell r="J3582">
            <v>124.59</v>
          </cell>
        </row>
        <row r="3583">
          <cell r="J3583">
            <v>12375.39</v>
          </cell>
        </row>
        <row r="3584">
          <cell r="J3584">
            <v>21157.67</v>
          </cell>
        </row>
        <row r="3585">
          <cell r="J3585">
            <v>9288.35</v>
          </cell>
        </row>
        <row r="3586">
          <cell r="J3586">
            <v>0</v>
          </cell>
        </row>
        <row r="3587">
          <cell r="J3587">
            <v>0</v>
          </cell>
        </row>
        <row r="3588">
          <cell r="J3588">
            <v>0</v>
          </cell>
        </row>
        <row r="3589">
          <cell r="J3589">
            <v>816.85</v>
          </cell>
        </row>
        <row r="3590">
          <cell r="J3590">
            <v>228.37</v>
          </cell>
        </row>
        <row r="3591">
          <cell r="J3591">
            <v>926.4</v>
          </cell>
        </row>
        <row r="3592">
          <cell r="J3592">
            <v>2976.43</v>
          </cell>
        </row>
        <row r="3593">
          <cell r="J3593">
            <v>1646.09</v>
          </cell>
        </row>
        <row r="3594">
          <cell r="J3594">
            <v>100.08</v>
          </cell>
        </row>
        <row r="3595">
          <cell r="J3595">
            <v>0</v>
          </cell>
        </row>
        <row r="3596">
          <cell r="J3596">
            <v>0</v>
          </cell>
        </row>
        <row r="3597">
          <cell r="J3597">
            <v>0</v>
          </cell>
        </row>
        <row r="3598">
          <cell r="J3598">
            <v>0</v>
          </cell>
        </row>
        <row r="3599">
          <cell r="J3599">
            <v>292.32</v>
          </cell>
        </row>
        <row r="3600">
          <cell r="J3600">
            <v>551.76</v>
          </cell>
        </row>
        <row r="3601">
          <cell r="J3601">
            <v>36825.99</v>
          </cell>
        </row>
        <row r="3602">
          <cell r="J3602">
            <v>349.92</v>
          </cell>
        </row>
        <row r="3603">
          <cell r="J3603">
            <v>0</v>
          </cell>
        </row>
        <row r="3604">
          <cell r="J3604">
            <v>125.28</v>
          </cell>
        </row>
        <row r="3605">
          <cell r="J3605">
            <v>36.76</v>
          </cell>
        </row>
        <row r="3606">
          <cell r="J3606">
            <v>0</v>
          </cell>
        </row>
        <row r="3607">
          <cell r="J3607">
            <v>3456.13</v>
          </cell>
        </row>
        <row r="3608">
          <cell r="J3608">
            <v>0</v>
          </cell>
        </row>
        <row r="3609">
          <cell r="J3609">
            <v>0</v>
          </cell>
        </row>
        <row r="3610">
          <cell r="J3610">
            <v>1851.17</v>
          </cell>
        </row>
        <row r="3611">
          <cell r="J3611">
            <v>219.71</v>
          </cell>
        </row>
        <row r="3612">
          <cell r="J3612">
            <v>3009.32</v>
          </cell>
        </row>
        <row r="3613">
          <cell r="J3613">
            <v>1903.45</v>
          </cell>
        </row>
        <row r="3614">
          <cell r="J3614">
            <v>770</v>
          </cell>
        </row>
        <row r="3615">
          <cell r="J3615">
            <v>201.83</v>
          </cell>
        </row>
        <row r="3616">
          <cell r="J3616">
            <v>7985</v>
          </cell>
        </row>
        <row r="3617">
          <cell r="J3617">
            <v>0</v>
          </cell>
        </row>
        <row r="3618">
          <cell r="J3618">
            <v>82.91</v>
          </cell>
        </row>
        <row r="3619">
          <cell r="J3619">
            <v>348</v>
          </cell>
        </row>
        <row r="3620">
          <cell r="J3620">
            <v>0</v>
          </cell>
        </row>
        <row r="3621">
          <cell r="J3621">
            <v>298.66000000000003</v>
          </cell>
        </row>
        <row r="3622">
          <cell r="J3622">
            <v>9360.65</v>
          </cell>
        </row>
        <row r="3623">
          <cell r="J3623">
            <v>215</v>
          </cell>
        </row>
        <row r="3624">
          <cell r="J3624">
            <v>8.5299999999999994</v>
          </cell>
        </row>
        <row r="3625">
          <cell r="J3625">
            <v>557.47</v>
          </cell>
        </row>
        <row r="3626">
          <cell r="J3626">
            <v>2104</v>
          </cell>
        </row>
        <row r="3627">
          <cell r="J3627">
            <v>756</v>
          </cell>
        </row>
        <row r="3628">
          <cell r="J3628">
            <v>363.17</v>
          </cell>
        </row>
        <row r="3629">
          <cell r="J3629">
            <v>318</v>
          </cell>
        </row>
        <row r="3630">
          <cell r="J3630">
            <v>0</v>
          </cell>
        </row>
        <row r="3631">
          <cell r="J3631">
            <v>0</v>
          </cell>
        </row>
        <row r="3632">
          <cell r="J3632">
            <v>100</v>
          </cell>
        </row>
        <row r="3633">
          <cell r="J3633">
            <v>0</v>
          </cell>
        </row>
        <row r="3634">
          <cell r="J3634">
            <v>75.75</v>
          </cell>
        </row>
        <row r="3635">
          <cell r="J3635">
            <v>2696.94</v>
          </cell>
        </row>
        <row r="3636">
          <cell r="J3636">
            <v>3424.82</v>
          </cell>
        </row>
        <row r="3637">
          <cell r="J3637">
            <v>1670.96</v>
          </cell>
        </row>
        <row r="3638">
          <cell r="J3638">
            <v>317.79000000000002</v>
          </cell>
        </row>
        <row r="3639">
          <cell r="J3639">
            <v>353.04</v>
          </cell>
        </row>
        <row r="3640">
          <cell r="J3640">
            <v>0</v>
          </cell>
        </row>
        <row r="3641">
          <cell r="J3641">
            <v>0</v>
          </cell>
        </row>
        <row r="3642">
          <cell r="J3642">
            <v>0</v>
          </cell>
        </row>
        <row r="3643">
          <cell r="J3643">
            <v>0</v>
          </cell>
        </row>
        <row r="3644">
          <cell r="J3644">
            <v>231</v>
          </cell>
        </row>
        <row r="3645">
          <cell r="J3645">
            <v>56.16</v>
          </cell>
        </row>
        <row r="3646">
          <cell r="J3646">
            <v>3175.55</v>
          </cell>
        </row>
        <row r="3647">
          <cell r="J3647">
            <v>0</v>
          </cell>
        </row>
        <row r="3648">
          <cell r="J3648">
            <v>0</v>
          </cell>
        </row>
        <row r="3649">
          <cell r="J3649">
            <v>-469233.2</v>
          </cell>
        </row>
        <row r="3650">
          <cell r="J3650">
            <v>-4699.76</v>
          </cell>
        </row>
        <row r="3651">
          <cell r="J3651">
            <v>-363.73</v>
          </cell>
        </row>
        <row r="3652">
          <cell r="J3652">
            <v>-8092.18</v>
          </cell>
        </row>
        <row r="3653">
          <cell r="J3653">
            <v>-31428.560000000001</v>
          </cell>
        </row>
        <row r="3654">
          <cell r="J3654">
            <v>-1024.93</v>
          </cell>
        </row>
        <row r="3655">
          <cell r="J3655">
            <v>-102</v>
          </cell>
        </row>
        <row r="3656">
          <cell r="J3656">
            <v>0</v>
          </cell>
        </row>
        <row r="3657">
          <cell r="J3657">
            <v>0</v>
          </cell>
        </row>
        <row r="3658">
          <cell r="J3658">
            <v>141277.1</v>
          </cell>
        </row>
        <row r="3659">
          <cell r="J3659">
            <v>80.48</v>
          </cell>
        </row>
        <row r="3660">
          <cell r="J3660">
            <v>3220.22</v>
          </cell>
        </row>
        <row r="3661">
          <cell r="J3661">
            <v>0</v>
          </cell>
        </row>
        <row r="3662">
          <cell r="J3662">
            <v>423049.63</v>
          </cell>
        </row>
        <row r="3663">
          <cell r="J3663">
            <v>335.84</v>
          </cell>
        </row>
        <row r="3664">
          <cell r="J3664">
            <v>18897.93</v>
          </cell>
        </row>
        <row r="3665">
          <cell r="J3665">
            <v>0</v>
          </cell>
        </row>
        <row r="3666">
          <cell r="J3666">
            <v>0</v>
          </cell>
        </row>
        <row r="3667">
          <cell r="J3667">
            <v>0</v>
          </cell>
        </row>
        <row r="3668">
          <cell r="J3668">
            <v>9085.0300000000007</v>
          </cell>
        </row>
        <row r="3669">
          <cell r="J3669">
            <v>5003.79</v>
          </cell>
        </row>
        <row r="3670">
          <cell r="J3670">
            <v>2776.71</v>
          </cell>
        </row>
        <row r="3671">
          <cell r="J3671">
            <v>1061.97</v>
          </cell>
        </row>
        <row r="3672">
          <cell r="J3672">
            <v>15130.7</v>
          </cell>
        </row>
        <row r="3673">
          <cell r="J3673">
            <v>161.76</v>
          </cell>
        </row>
        <row r="3674">
          <cell r="J3674">
            <v>11525.29</v>
          </cell>
        </row>
        <row r="3675">
          <cell r="J3675">
            <v>21763.599999999999</v>
          </cell>
        </row>
        <row r="3676">
          <cell r="J3676">
            <v>10714.91</v>
          </cell>
        </row>
        <row r="3677">
          <cell r="J3677">
            <v>0</v>
          </cell>
        </row>
        <row r="3678">
          <cell r="J3678">
            <v>0</v>
          </cell>
        </row>
        <row r="3679">
          <cell r="J3679">
            <v>0</v>
          </cell>
        </row>
        <row r="3680">
          <cell r="J3680">
            <v>7361.44</v>
          </cell>
        </row>
        <row r="3681">
          <cell r="J3681">
            <v>0</v>
          </cell>
        </row>
        <row r="3682">
          <cell r="J3682">
            <v>0</v>
          </cell>
        </row>
        <row r="3683">
          <cell r="J3683">
            <v>0</v>
          </cell>
        </row>
        <row r="3684">
          <cell r="J3684">
            <v>0</v>
          </cell>
        </row>
        <row r="3685">
          <cell r="J3685">
            <v>0</v>
          </cell>
        </row>
        <row r="3686">
          <cell r="J3686">
            <v>0</v>
          </cell>
        </row>
        <row r="3687">
          <cell r="J3687">
            <v>403.92</v>
          </cell>
        </row>
        <row r="3688">
          <cell r="J3688">
            <v>67.41</v>
          </cell>
        </row>
        <row r="3689">
          <cell r="J3689">
            <v>28951.49</v>
          </cell>
        </row>
        <row r="3690">
          <cell r="J3690">
            <v>0</v>
          </cell>
        </row>
        <row r="3691">
          <cell r="J3691">
            <v>0</v>
          </cell>
        </row>
        <row r="3692">
          <cell r="J3692">
            <v>1207.3499999999999</v>
          </cell>
        </row>
        <row r="3693">
          <cell r="J3693">
            <v>0</v>
          </cell>
        </row>
        <row r="3694">
          <cell r="J3694">
            <v>0</v>
          </cell>
        </row>
        <row r="3695">
          <cell r="J3695">
            <v>161.16999999999999</v>
          </cell>
        </row>
        <row r="3696">
          <cell r="J3696">
            <v>0</v>
          </cell>
        </row>
        <row r="3697">
          <cell r="J3697">
            <v>0</v>
          </cell>
        </row>
        <row r="3698">
          <cell r="J3698">
            <v>0</v>
          </cell>
        </row>
        <row r="3699">
          <cell r="J3699">
            <v>348.2</v>
          </cell>
        </row>
        <row r="3700">
          <cell r="J3700">
            <v>0</v>
          </cell>
        </row>
        <row r="3701">
          <cell r="J3701">
            <v>0</v>
          </cell>
        </row>
        <row r="3702">
          <cell r="J3702">
            <v>0</v>
          </cell>
        </row>
        <row r="3703">
          <cell r="J3703">
            <v>0</v>
          </cell>
        </row>
        <row r="3704">
          <cell r="J3704">
            <v>350</v>
          </cell>
        </row>
        <row r="3705">
          <cell r="J3705">
            <v>32.5</v>
          </cell>
        </row>
        <row r="3706">
          <cell r="J3706">
            <v>486.63</v>
          </cell>
        </row>
        <row r="3707">
          <cell r="J3707">
            <v>0</v>
          </cell>
        </row>
        <row r="3708">
          <cell r="J3708">
            <v>2233.2199999999998</v>
          </cell>
        </row>
        <row r="3709">
          <cell r="J3709">
            <v>0</v>
          </cell>
        </row>
        <row r="3710">
          <cell r="J3710">
            <v>96.12</v>
          </cell>
        </row>
        <row r="3711">
          <cell r="J3711">
            <v>0</v>
          </cell>
        </row>
        <row r="3712">
          <cell r="J3712">
            <v>486.69</v>
          </cell>
        </row>
        <row r="3713">
          <cell r="J3713">
            <v>0</v>
          </cell>
        </row>
        <row r="3714">
          <cell r="J3714">
            <v>0</v>
          </cell>
        </row>
        <row r="3715">
          <cell r="J3715">
            <v>151.31</v>
          </cell>
        </row>
        <row r="3716">
          <cell r="J3716">
            <v>2461.31</v>
          </cell>
        </row>
        <row r="3717">
          <cell r="J3717">
            <v>0</v>
          </cell>
        </row>
        <row r="3718">
          <cell r="J3718">
            <v>982.49</v>
          </cell>
        </row>
        <row r="3719">
          <cell r="J3719">
            <v>228.36</v>
          </cell>
        </row>
        <row r="3720">
          <cell r="J3720">
            <v>355.59</v>
          </cell>
        </row>
        <row r="3721">
          <cell r="J3721">
            <v>0</v>
          </cell>
        </row>
        <row r="3722">
          <cell r="J3722">
            <v>0</v>
          </cell>
        </row>
        <row r="3723">
          <cell r="J3723">
            <v>0</v>
          </cell>
        </row>
        <row r="3724">
          <cell r="J3724">
            <v>0</v>
          </cell>
        </row>
        <row r="3725">
          <cell r="J3725">
            <v>0</v>
          </cell>
        </row>
        <row r="3726">
          <cell r="J3726">
            <v>0</v>
          </cell>
        </row>
        <row r="3727">
          <cell r="J3727">
            <v>0</v>
          </cell>
        </row>
        <row r="3728">
          <cell r="J3728">
            <v>0</v>
          </cell>
        </row>
        <row r="3729">
          <cell r="J3729">
            <v>36.75</v>
          </cell>
        </row>
        <row r="3730">
          <cell r="J3730">
            <v>17.28</v>
          </cell>
        </row>
        <row r="3731">
          <cell r="J3731">
            <v>1725.29</v>
          </cell>
        </row>
        <row r="3732">
          <cell r="J3732">
            <v>85</v>
          </cell>
        </row>
        <row r="3733">
          <cell r="J3733">
            <v>0</v>
          </cell>
        </row>
        <row r="3734">
          <cell r="J3734">
            <v>-130261.15</v>
          </cell>
        </row>
        <row r="3735">
          <cell r="J3735">
            <v>-8360</v>
          </cell>
        </row>
        <row r="3736">
          <cell r="J3736">
            <v>-71660.75</v>
          </cell>
        </row>
        <row r="3737">
          <cell r="J3737">
            <v>-14437.86</v>
          </cell>
        </row>
        <row r="3738">
          <cell r="J3738">
            <v>-2540</v>
          </cell>
        </row>
        <row r="3739">
          <cell r="J3739">
            <v>-200</v>
          </cell>
        </row>
        <row r="3740">
          <cell r="J3740">
            <v>0</v>
          </cell>
        </row>
        <row r="3741">
          <cell r="J3741">
            <v>0</v>
          </cell>
        </row>
        <row r="3742">
          <cell r="J3742">
            <v>1041488.74</v>
          </cell>
        </row>
        <row r="3743">
          <cell r="J3743">
            <v>21348.79</v>
          </cell>
        </row>
        <row r="3744">
          <cell r="J3744">
            <v>0</v>
          </cell>
        </row>
        <row r="3745">
          <cell r="J3745">
            <v>111.3</v>
          </cell>
        </row>
        <row r="3746">
          <cell r="J3746">
            <v>-167.93</v>
          </cell>
        </row>
        <row r="3747">
          <cell r="J3747">
            <v>16440.25</v>
          </cell>
        </row>
        <row r="3748">
          <cell r="J3748">
            <v>287880.8</v>
          </cell>
        </row>
        <row r="3749">
          <cell r="J3749">
            <v>1768.93</v>
          </cell>
        </row>
        <row r="3750">
          <cell r="J3750">
            <v>17099.13</v>
          </cell>
        </row>
        <row r="3751">
          <cell r="J3751">
            <v>0</v>
          </cell>
        </row>
        <row r="3752">
          <cell r="J3752">
            <v>0</v>
          </cell>
        </row>
        <row r="3753">
          <cell r="J3753">
            <v>0</v>
          </cell>
        </row>
        <row r="3754">
          <cell r="J3754">
            <v>0</v>
          </cell>
        </row>
        <row r="3755">
          <cell r="J3755">
            <v>568.35</v>
          </cell>
        </row>
        <row r="3756">
          <cell r="J3756">
            <v>42437.04</v>
          </cell>
        </row>
        <row r="3757">
          <cell r="J3757">
            <v>25965.83</v>
          </cell>
        </row>
        <row r="3758">
          <cell r="J3758">
            <v>19802.400000000001</v>
          </cell>
        </row>
        <row r="3759">
          <cell r="J3759">
            <v>7692.34</v>
          </cell>
        </row>
        <row r="3760">
          <cell r="J3760">
            <v>30624.18</v>
          </cell>
        </row>
        <row r="3761">
          <cell r="J3761">
            <v>973.76</v>
          </cell>
        </row>
        <row r="3762">
          <cell r="J3762">
            <v>27293.360000000001</v>
          </cell>
        </row>
        <row r="3763">
          <cell r="J3763">
            <v>60911.94</v>
          </cell>
        </row>
        <row r="3764">
          <cell r="J3764">
            <v>100010.28</v>
          </cell>
        </row>
        <row r="3765">
          <cell r="J3765">
            <v>0</v>
          </cell>
        </row>
        <row r="3766">
          <cell r="J3766">
            <v>0</v>
          </cell>
        </row>
        <row r="3767">
          <cell r="J3767">
            <v>0</v>
          </cell>
        </row>
        <row r="3768">
          <cell r="J3768">
            <v>0</v>
          </cell>
        </row>
        <row r="3769">
          <cell r="J3769">
            <v>12725.06</v>
          </cell>
        </row>
        <row r="3770">
          <cell r="J3770">
            <v>5531.56</v>
          </cell>
        </row>
        <row r="3771">
          <cell r="J3771">
            <v>996.78</v>
          </cell>
        </row>
        <row r="3772">
          <cell r="J3772">
            <v>212.5</v>
          </cell>
        </row>
        <row r="3773">
          <cell r="J3773">
            <v>0</v>
          </cell>
        </row>
        <row r="3774">
          <cell r="J3774">
            <v>-1040.08</v>
          </cell>
        </row>
        <row r="3775">
          <cell r="J3775">
            <v>0</v>
          </cell>
        </row>
        <row r="3776">
          <cell r="J3776">
            <v>0</v>
          </cell>
        </row>
        <row r="3777">
          <cell r="J3777">
            <v>0</v>
          </cell>
        </row>
        <row r="3778">
          <cell r="J3778">
            <v>2470.2600000000002</v>
          </cell>
        </row>
        <row r="3779">
          <cell r="J3779">
            <v>4434.84</v>
          </cell>
        </row>
        <row r="3780">
          <cell r="J3780">
            <v>152.37</v>
          </cell>
        </row>
        <row r="3781">
          <cell r="J3781">
            <v>29724.6</v>
          </cell>
        </row>
        <row r="3782">
          <cell r="J3782">
            <v>0</v>
          </cell>
        </row>
        <row r="3783">
          <cell r="J3783">
            <v>5725.63</v>
          </cell>
        </row>
        <row r="3784">
          <cell r="J3784">
            <v>0</v>
          </cell>
        </row>
        <row r="3785">
          <cell r="J3785">
            <v>48.27</v>
          </cell>
        </row>
        <row r="3786">
          <cell r="J3786">
            <v>0</v>
          </cell>
        </row>
        <row r="3787">
          <cell r="J3787">
            <v>412047.06</v>
          </cell>
        </row>
        <row r="3788">
          <cell r="J3788">
            <v>0</v>
          </cell>
        </row>
        <row r="3789">
          <cell r="J3789">
            <v>0</v>
          </cell>
        </row>
        <row r="3790">
          <cell r="J3790">
            <v>0</v>
          </cell>
        </row>
        <row r="3791">
          <cell r="J3791">
            <v>0</v>
          </cell>
        </row>
        <row r="3792">
          <cell r="J3792">
            <v>3396.3</v>
          </cell>
        </row>
        <row r="3793">
          <cell r="J3793">
            <v>5032.76</v>
          </cell>
        </row>
        <row r="3794">
          <cell r="J3794">
            <v>0</v>
          </cell>
        </row>
        <row r="3795">
          <cell r="J3795">
            <v>1776</v>
          </cell>
        </row>
        <row r="3796">
          <cell r="J3796">
            <v>0</v>
          </cell>
        </row>
        <row r="3797">
          <cell r="J3797">
            <v>2006.54</v>
          </cell>
        </row>
        <row r="3798">
          <cell r="J3798">
            <v>489.1</v>
          </cell>
        </row>
        <row r="3799">
          <cell r="J3799">
            <v>0</v>
          </cell>
        </row>
        <row r="3800">
          <cell r="J3800">
            <v>0</v>
          </cell>
        </row>
        <row r="3801">
          <cell r="J3801">
            <v>0</v>
          </cell>
        </row>
        <row r="3802">
          <cell r="J3802">
            <v>0</v>
          </cell>
        </row>
        <row r="3803">
          <cell r="J3803">
            <v>0</v>
          </cell>
        </row>
        <row r="3804">
          <cell r="J3804">
            <v>795.04</v>
          </cell>
        </row>
        <row r="3805">
          <cell r="J3805">
            <v>4831.41</v>
          </cell>
        </row>
        <row r="3806">
          <cell r="J3806">
            <v>7293.07</v>
          </cell>
        </row>
        <row r="3807">
          <cell r="J3807">
            <v>3462.95</v>
          </cell>
        </row>
        <row r="3808">
          <cell r="J3808">
            <v>75718.8</v>
          </cell>
        </row>
        <row r="3809">
          <cell r="J3809">
            <v>28512</v>
          </cell>
        </row>
        <row r="3810">
          <cell r="J3810">
            <v>236.15</v>
          </cell>
        </row>
        <row r="3811">
          <cell r="J3811">
            <v>0</v>
          </cell>
        </row>
        <row r="3812">
          <cell r="J3812">
            <v>-6008</v>
          </cell>
        </row>
        <row r="3813">
          <cell r="J3813">
            <v>0</v>
          </cell>
        </row>
        <row r="3814">
          <cell r="J3814">
            <v>8880.15</v>
          </cell>
        </row>
        <row r="3815">
          <cell r="J3815">
            <v>56157.64</v>
          </cell>
        </row>
        <row r="3816">
          <cell r="J3816">
            <v>163.80000000000001</v>
          </cell>
        </row>
        <row r="3817">
          <cell r="J3817">
            <v>450</v>
          </cell>
        </row>
        <row r="3818">
          <cell r="J3818">
            <v>38498.199999999997</v>
          </cell>
        </row>
        <row r="3819">
          <cell r="J3819">
            <v>1779.35</v>
          </cell>
        </row>
        <row r="3820">
          <cell r="J3820">
            <v>15677.69</v>
          </cell>
        </row>
        <row r="3821">
          <cell r="J3821">
            <v>0</v>
          </cell>
        </row>
        <row r="3822">
          <cell r="J3822">
            <v>1179.45</v>
          </cell>
        </row>
        <row r="3823">
          <cell r="J3823">
            <v>85</v>
          </cell>
        </row>
        <row r="3824">
          <cell r="J3824">
            <v>0</v>
          </cell>
        </row>
        <row r="3825">
          <cell r="J3825">
            <v>0</v>
          </cell>
        </row>
        <row r="3826">
          <cell r="J3826">
            <v>0</v>
          </cell>
        </row>
        <row r="3827">
          <cell r="J3827">
            <v>-47.27</v>
          </cell>
        </row>
        <row r="3828">
          <cell r="J3828">
            <v>0</v>
          </cell>
        </row>
        <row r="3829">
          <cell r="J3829">
            <v>0</v>
          </cell>
        </row>
        <row r="3830">
          <cell r="J3830">
            <v>0</v>
          </cell>
        </row>
        <row r="3831">
          <cell r="J3831">
            <v>-26737.77</v>
          </cell>
        </row>
        <row r="3832">
          <cell r="J3832">
            <v>0</v>
          </cell>
        </row>
        <row r="3833">
          <cell r="J3833">
            <v>-19529.349999999999</v>
          </cell>
        </row>
        <row r="3834">
          <cell r="J3834">
            <v>-12974.25</v>
          </cell>
        </row>
        <row r="3835">
          <cell r="J3835">
            <v>0</v>
          </cell>
        </row>
        <row r="3836">
          <cell r="J3836">
            <v>0</v>
          </cell>
        </row>
        <row r="3837">
          <cell r="J3837">
            <v>8373.6</v>
          </cell>
        </row>
        <row r="3838">
          <cell r="J3838">
            <v>32.79</v>
          </cell>
        </row>
        <row r="3839">
          <cell r="J3839">
            <v>1606.78</v>
          </cell>
        </row>
        <row r="3840">
          <cell r="J3840">
            <v>174</v>
          </cell>
        </row>
        <row r="3841">
          <cell r="J3841">
            <v>89.35</v>
          </cell>
        </row>
        <row r="3842">
          <cell r="J3842">
            <v>0</v>
          </cell>
        </row>
        <row r="3843">
          <cell r="J3843">
            <v>0</v>
          </cell>
        </row>
        <row r="3844">
          <cell r="J3844">
            <v>0</v>
          </cell>
        </row>
        <row r="3845">
          <cell r="J3845">
            <v>410.96</v>
          </cell>
        </row>
        <row r="3846">
          <cell r="J3846">
            <v>226.87</v>
          </cell>
        </row>
        <row r="3847">
          <cell r="J3847">
            <v>136.01</v>
          </cell>
        </row>
        <row r="3848">
          <cell r="J3848">
            <v>51.99</v>
          </cell>
        </row>
        <row r="3849">
          <cell r="J3849">
            <v>295.94</v>
          </cell>
        </row>
        <row r="3850">
          <cell r="J3850">
            <v>8.77</v>
          </cell>
        </row>
        <row r="3851">
          <cell r="J3851">
            <v>247.67</v>
          </cell>
        </row>
        <row r="3852">
          <cell r="J3852">
            <v>546.54999999999995</v>
          </cell>
        </row>
        <row r="3853">
          <cell r="J3853">
            <v>780.37</v>
          </cell>
        </row>
        <row r="3854">
          <cell r="J3854">
            <v>0</v>
          </cell>
        </row>
        <row r="3855">
          <cell r="J3855">
            <v>0</v>
          </cell>
        </row>
        <row r="3856">
          <cell r="J3856">
            <v>0</v>
          </cell>
        </row>
        <row r="3857">
          <cell r="J3857">
            <v>0</v>
          </cell>
        </row>
        <row r="3858">
          <cell r="J3858">
            <v>0</v>
          </cell>
        </row>
        <row r="3859">
          <cell r="J3859">
            <v>0</v>
          </cell>
        </row>
        <row r="3860">
          <cell r="J3860">
            <v>0</v>
          </cell>
        </row>
        <row r="3861">
          <cell r="J3861">
            <v>0</v>
          </cell>
        </row>
        <row r="3862">
          <cell r="J3862">
            <v>0</v>
          </cell>
        </row>
        <row r="3863">
          <cell r="J3863">
            <v>0</v>
          </cell>
        </row>
        <row r="3864">
          <cell r="J3864">
            <v>0</v>
          </cell>
        </row>
        <row r="3865">
          <cell r="J3865">
            <v>0</v>
          </cell>
        </row>
        <row r="3866">
          <cell r="J3866">
            <v>0</v>
          </cell>
        </row>
        <row r="3867">
          <cell r="J3867">
            <v>0</v>
          </cell>
        </row>
        <row r="3868">
          <cell r="J3868">
            <v>0</v>
          </cell>
        </row>
        <row r="3869">
          <cell r="J3869">
            <v>0</v>
          </cell>
        </row>
        <row r="3870">
          <cell r="J3870">
            <v>0</v>
          </cell>
        </row>
        <row r="3871">
          <cell r="J3871">
            <v>0</v>
          </cell>
        </row>
        <row r="3872">
          <cell r="J3872">
            <v>0</v>
          </cell>
        </row>
        <row r="3873">
          <cell r="J3873">
            <v>0</v>
          </cell>
        </row>
        <row r="3874">
          <cell r="J3874">
            <v>0</v>
          </cell>
        </row>
        <row r="3875">
          <cell r="J3875">
            <v>0</v>
          </cell>
        </row>
        <row r="3876">
          <cell r="J3876">
            <v>0</v>
          </cell>
        </row>
        <row r="3877">
          <cell r="J3877">
            <v>0</v>
          </cell>
        </row>
        <row r="3878">
          <cell r="J3878">
            <v>0</v>
          </cell>
        </row>
        <row r="3879">
          <cell r="J3879">
            <v>0</v>
          </cell>
        </row>
        <row r="3880">
          <cell r="J3880">
            <v>0</v>
          </cell>
        </row>
        <row r="3881">
          <cell r="J3881">
            <v>0</v>
          </cell>
        </row>
        <row r="3882">
          <cell r="J3882">
            <v>0</v>
          </cell>
        </row>
        <row r="3883">
          <cell r="J3883">
            <v>0</v>
          </cell>
        </row>
        <row r="3884">
          <cell r="J3884">
            <v>0</v>
          </cell>
        </row>
        <row r="3885">
          <cell r="J3885">
            <v>0</v>
          </cell>
        </row>
        <row r="3886">
          <cell r="J3886">
            <v>0</v>
          </cell>
        </row>
        <row r="3887">
          <cell r="J3887">
            <v>0</v>
          </cell>
        </row>
        <row r="3888">
          <cell r="J3888">
            <v>0</v>
          </cell>
        </row>
        <row r="3889">
          <cell r="J3889">
            <v>0</v>
          </cell>
        </row>
        <row r="3890">
          <cell r="J3890">
            <v>0</v>
          </cell>
        </row>
        <row r="3891">
          <cell r="J3891">
            <v>-106379.49</v>
          </cell>
        </row>
        <row r="3892">
          <cell r="J3892">
            <v>-55188.77</v>
          </cell>
        </row>
        <row r="3893">
          <cell r="J3893">
            <v>-9126.4699999999993</v>
          </cell>
        </row>
        <row r="3894">
          <cell r="J3894">
            <v>-28.04</v>
          </cell>
        </row>
        <row r="3895">
          <cell r="J3895">
            <v>-305.19</v>
          </cell>
        </row>
        <row r="3896">
          <cell r="J3896">
            <v>0</v>
          </cell>
        </row>
        <row r="3897">
          <cell r="J3897">
            <v>100140.96</v>
          </cell>
        </row>
        <row r="3898">
          <cell r="J3898">
            <v>20.239999999999998</v>
          </cell>
        </row>
        <row r="3899">
          <cell r="J3899">
            <v>2035.57</v>
          </cell>
        </row>
        <row r="3900">
          <cell r="J3900">
            <v>596962.49</v>
          </cell>
        </row>
        <row r="3901">
          <cell r="J3901">
            <v>119.75</v>
          </cell>
        </row>
        <row r="3902">
          <cell r="J3902">
            <v>27258.29</v>
          </cell>
        </row>
        <row r="3903">
          <cell r="J3903">
            <v>0</v>
          </cell>
        </row>
        <row r="3904">
          <cell r="J3904">
            <v>0</v>
          </cell>
        </row>
        <row r="3905">
          <cell r="J3905">
            <v>0</v>
          </cell>
        </row>
        <row r="3906">
          <cell r="J3906">
            <v>6101.91</v>
          </cell>
        </row>
        <row r="3907">
          <cell r="J3907">
            <v>3360.89</v>
          </cell>
        </row>
        <row r="3908">
          <cell r="J3908">
            <v>1968.85</v>
          </cell>
        </row>
        <row r="3909">
          <cell r="J3909">
            <v>757.09</v>
          </cell>
        </row>
        <row r="3910">
          <cell r="J3910">
            <v>18963.45</v>
          </cell>
        </row>
        <row r="3911">
          <cell r="J3911">
            <v>105.78</v>
          </cell>
        </row>
        <row r="3912">
          <cell r="J3912">
            <v>14264.63</v>
          </cell>
        </row>
        <row r="3913">
          <cell r="J3913">
            <v>23014.37</v>
          </cell>
        </row>
        <row r="3914">
          <cell r="J3914">
            <v>7430.75</v>
          </cell>
        </row>
        <row r="3915">
          <cell r="J3915">
            <v>0</v>
          </cell>
        </row>
        <row r="3916">
          <cell r="J3916">
            <v>0</v>
          </cell>
        </row>
        <row r="3917">
          <cell r="J3917">
            <v>0</v>
          </cell>
        </row>
        <row r="3918">
          <cell r="J3918">
            <v>0</v>
          </cell>
        </row>
        <row r="3919">
          <cell r="J3919">
            <v>0</v>
          </cell>
        </row>
        <row r="3920">
          <cell r="J3920">
            <v>116.38</v>
          </cell>
        </row>
        <row r="3921">
          <cell r="J3921">
            <v>0</v>
          </cell>
        </row>
        <row r="3922">
          <cell r="J3922">
            <v>460.76</v>
          </cell>
        </row>
        <row r="3923">
          <cell r="J3923">
            <v>0</v>
          </cell>
        </row>
        <row r="3924">
          <cell r="J3924">
            <v>111.83</v>
          </cell>
        </row>
        <row r="3925">
          <cell r="J3925">
            <v>0</v>
          </cell>
        </row>
        <row r="3926">
          <cell r="J3926">
            <v>9588.23</v>
          </cell>
        </row>
        <row r="3927">
          <cell r="J3927">
            <v>0</v>
          </cell>
        </row>
        <row r="3928">
          <cell r="J3928">
            <v>771.68</v>
          </cell>
        </row>
        <row r="3929">
          <cell r="J3929">
            <v>394.5</v>
          </cell>
        </row>
        <row r="3930">
          <cell r="J3930">
            <v>0</v>
          </cell>
        </row>
        <row r="3931">
          <cell r="J3931">
            <v>0</v>
          </cell>
        </row>
        <row r="3932">
          <cell r="J3932">
            <v>40</v>
          </cell>
        </row>
        <row r="3933">
          <cell r="J3933">
            <v>187.75</v>
          </cell>
        </row>
        <row r="3934">
          <cell r="J3934">
            <v>21059.08</v>
          </cell>
        </row>
        <row r="3935">
          <cell r="J3935">
            <v>1114.6500000000001</v>
          </cell>
        </row>
        <row r="3936">
          <cell r="J3936">
            <v>0</v>
          </cell>
        </row>
        <row r="3937">
          <cell r="J3937">
            <v>0</v>
          </cell>
        </row>
        <row r="3938">
          <cell r="J3938">
            <v>0</v>
          </cell>
        </row>
        <row r="3939">
          <cell r="J3939">
            <v>2899.68</v>
          </cell>
        </row>
        <row r="3940">
          <cell r="J3940">
            <v>0</v>
          </cell>
        </row>
        <row r="3941">
          <cell r="J3941">
            <v>928</v>
          </cell>
        </row>
        <row r="3942">
          <cell r="J3942">
            <v>0</v>
          </cell>
        </row>
        <row r="3943">
          <cell r="J3943">
            <v>0</v>
          </cell>
        </row>
        <row r="3944">
          <cell r="J3944">
            <v>345.58</v>
          </cell>
        </row>
        <row r="3945">
          <cell r="J3945">
            <v>0</v>
          </cell>
        </row>
        <row r="3946">
          <cell r="J3946">
            <v>0</v>
          </cell>
        </row>
        <row r="3947">
          <cell r="J3947">
            <v>0</v>
          </cell>
        </row>
        <row r="3948">
          <cell r="J3948">
            <v>0</v>
          </cell>
        </row>
        <row r="3949">
          <cell r="J3949">
            <v>0</v>
          </cell>
        </row>
        <row r="3950">
          <cell r="J3950">
            <v>0</v>
          </cell>
        </row>
        <row r="3951">
          <cell r="J3951">
            <v>0</v>
          </cell>
        </row>
        <row r="3952">
          <cell r="J3952">
            <v>958.52</v>
          </cell>
        </row>
        <row r="3953">
          <cell r="J3953">
            <v>0</v>
          </cell>
        </row>
        <row r="3954">
          <cell r="J3954">
            <v>0</v>
          </cell>
        </row>
        <row r="3955">
          <cell r="J3955">
            <v>1114.6500000000001</v>
          </cell>
        </row>
        <row r="3956">
          <cell r="J3956">
            <v>0</v>
          </cell>
        </row>
        <row r="3957">
          <cell r="J3957">
            <v>0</v>
          </cell>
        </row>
        <row r="3958">
          <cell r="J3958">
            <v>0</v>
          </cell>
        </row>
        <row r="3959">
          <cell r="J3959">
            <v>0</v>
          </cell>
        </row>
        <row r="3960">
          <cell r="J3960">
            <v>121.8</v>
          </cell>
        </row>
        <row r="3961">
          <cell r="J3961">
            <v>19.440000000000001</v>
          </cell>
        </row>
        <row r="3962">
          <cell r="J3962">
            <v>813.93</v>
          </cell>
        </row>
        <row r="3963">
          <cell r="J3963">
            <v>-496896.65</v>
          </cell>
        </row>
        <row r="3964">
          <cell r="J3964">
            <v>-5132.1000000000004</v>
          </cell>
        </row>
        <row r="3965">
          <cell r="J3965">
            <v>0</v>
          </cell>
        </row>
        <row r="3966">
          <cell r="J3966">
            <v>-200349.63</v>
          </cell>
        </row>
        <row r="3967">
          <cell r="J3967">
            <v>-391.3</v>
          </cell>
        </row>
        <row r="3968">
          <cell r="J3968">
            <v>0</v>
          </cell>
        </row>
        <row r="3969">
          <cell r="J3969">
            <v>-3.93</v>
          </cell>
        </row>
        <row r="3970">
          <cell r="J3970">
            <v>0</v>
          </cell>
        </row>
        <row r="3971">
          <cell r="J3971">
            <v>0</v>
          </cell>
        </row>
        <row r="3972">
          <cell r="J3972">
            <v>-109.56</v>
          </cell>
        </row>
        <row r="3973">
          <cell r="J3973">
            <v>0</v>
          </cell>
        </row>
        <row r="3974">
          <cell r="J3974">
            <v>107709.73</v>
          </cell>
        </row>
        <row r="3975">
          <cell r="J3975">
            <v>3283.35</v>
          </cell>
        </row>
        <row r="3976">
          <cell r="J3976">
            <v>890.56</v>
          </cell>
        </row>
        <row r="3977">
          <cell r="J3977">
            <v>3220.22</v>
          </cell>
        </row>
        <row r="3978">
          <cell r="J3978">
            <v>0</v>
          </cell>
        </row>
        <row r="3979">
          <cell r="J3979">
            <v>266013.31</v>
          </cell>
        </row>
        <row r="3980">
          <cell r="J3980">
            <v>851.75</v>
          </cell>
        </row>
        <row r="3981">
          <cell r="J3981">
            <v>13321.69</v>
          </cell>
        </row>
        <row r="3982">
          <cell r="J3982">
            <v>0</v>
          </cell>
        </row>
        <row r="3983">
          <cell r="J3983">
            <v>0</v>
          </cell>
        </row>
        <row r="3984">
          <cell r="J3984">
            <v>0</v>
          </cell>
        </row>
        <row r="3985">
          <cell r="J3985">
            <v>4915.78</v>
          </cell>
        </row>
        <row r="3986">
          <cell r="J3986">
            <v>2680.29</v>
          </cell>
        </row>
        <row r="3987">
          <cell r="J3987">
            <v>2117.63</v>
          </cell>
        </row>
        <row r="3988">
          <cell r="J3988">
            <v>811.91</v>
          </cell>
        </row>
        <row r="3989">
          <cell r="J3989">
            <v>10148.299999999999</v>
          </cell>
        </row>
        <row r="3990">
          <cell r="J3990">
            <v>115.18</v>
          </cell>
        </row>
        <row r="3991">
          <cell r="J3991">
            <v>7753.93</v>
          </cell>
        </row>
        <row r="3992">
          <cell r="J3992">
            <v>14526.72</v>
          </cell>
        </row>
        <row r="3993">
          <cell r="J3993">
            <v>8345.7800000000007</v>
          </cell>
        </row>
        <row r="3994">
          <cell r="J3994">
            <v>0</v>
          </cell>
        </row>
        <row r="3995">
          <cell r="J3995">
            <v>0</v>
          </cell>
        </row>
        <row r="3996">
          <cell r="J3996">
            <v>0</v>
          </cell>
        </row>
        <row r="3997">
          <cell r="J3997">
            <v>3099.7</v>
          </cell>
        </row>
        <row r="3998">
          <cell r="J3998">
            <v>700.23</v>
          </cell>
        </row>
        <row r="3999">
          <cell r="J3999">
            <v>64.819999999999993</v>
          </cell>
        </row>
        <row r="4000">
          <cell r="J4000">
            <v>0</v>
          </cell>
        </row>
        <row r="4001">
          <cell r="J4001">
            <v>323.99</v>
          </cell>
        </row>
        <row r="4002">
          <cell r="J4002">
            <v>63.57</v>
          </cell>
        </row>
        <row r="4003">
          <cell r="J4003">
            <v>3342.65</v>
          </cell>
        </row>
        <row r="4004">
          <cell r="J4004">
            <v>753.84</v>
          </cell>
        </row>
        <row r="4005">
          <cell r="J4005">
            <v>12</v>
          </cell>
        </row>
        <row r="4006">
          <cell r="J4006">
            <v>32.4</v>
          </cell>
        </row>
        <row r="4007">
          <cell r="J4007">
            <v>0</v>
          </cell>
        </row>
        <row r="4008">
          <cell r="J4008">
            <v>12410.67</v>
          </cell>
        </row>
        <row r="4009">
          <cell r="J4009">
            <v>290.3</v>
          </cell>
        </row>
        <row r="4010">
          <cell r="J4010">
            <v>183.6</v>
          </cell>
        </row>
        <row r="4011">
          <cell r="J4011">
            <v>0</v>
          </cell>
        </row>
        <row r="4012">
          <cell r="J4012">
            <v>0</v>
          </cell>
        </row>
        <row r="4013">
          <cell r="J4013">
            <v>0</v>
          </cell>
        </row>
        <row r="4014">
          <cell r="J4014">
            <v>1845.82</v>
          </cell>
        </row>
        <row r="4015">
          <cell r="J4015">
            <v>0</v>
          </cell>
        </row>
        <row r="4016">
          <cell r="J4016">
            <v>0</v>
          </cell>
        </row>
        <row r="4017">
          <cell r="J4017">
            <v>535.44000000000005</v>
          </cell>
        </row>
        <row r="4018">
          <cell r="J4018">
            <v>474.72</v>
          </cell>
        </row>
        <row r="4019">
          <cell r="J4019">
            <v>572.5</v>
          </cell>
        </row>
        <row r="4020">
          <cell r="J4020">
            <v>1617.43</v>
          </cell>
        </row>
        <row r="4021">
          <cell r="J4021">
            <v>0</v>
          </cell>
        </row>
        <row r="4022">
          <cell r="J4022">
            <v>0</v>
          </cell>
        </row>
        <row r="4023">
          <cell r="J4023">
            <v>0</v>
          </cell>
        </row>
        <row r="4024">
          <cell r="J4024">
            <v>0</v>
          </cell>
        </row>
        <row r="4025">
          <cell r="J4025">
            <v>112.82</v>
          </cell>
        </row>
        <row r="4026">
          <cell r="J4026">
            <v>235.26</v>
          </cell>
        </row>
        <row r="4027">
          <cell r="J4027">
            <v>5626.8</v>
          </cell>
        </row>
        <row r="4028">
          <cell r="J4028">
            <v>0</v>
          </cell>
        </row>
        <row r="4029">
          <cell r="J4029">
            <v>22.25</v>
          </cell>
        </row>
        <row r="4030">
          <cell r="J4030">
            <v>286.02</v>
          </cell>
        </row>
        <row r="4031">
          <cell r="J4031">
            <v>0</v>
          </cell>
        </row>
        <row r="4032">
          <cell r="J4032">
            <v>495.24</v>
          </cell>
        </row>
        <row r="4033">
          <cell r="J4033">
            <v>38.340000000000003</v>
          </cell>
        </row>
        <row r="4034">
          <cell r="J4034">
            <v>0</v>
          </cell>
        </row>
        <row r="4035">
          <cell r="J4035">
            <v>0</v>
          </cell>
        </row>
        <row r="4036">
          <cell r="J4036">
            <v>0</v>
          </cell>
        </row>
        <row r="4037">
          <cell r="J4037">
            <v>-50</v>
          </cell>
        </row>
        <row r="4038">
          <cell r="J4038">
            <v>0</v>
          </cell>
        </row>
        <row r="4039">
          <cell r="J4039">
            <v>94.66</v>
          </cell>
        </row>
        <row r="4040">
          <cell r="J4040">
            <v>0</v>
          </cell>
        </row>
        <row r="4041">
          <cell r="J4041">
            <v>0</v>
          </cell>
        </row>
        <row r="4042">
          <cell r="J4042">
            <v>4487.12</v>
          </cell>
        </row>
        <row r="4043">
          <cell r="J4043">
            <v>1416.25</v>
          </cell>
        </row>
        <row r="4044">
          <cell r="J4044">
            <v>1265</v>
          </cell>
        </row>
        <row r="4045">
          <cell r="J4045">
            <v>-122951.22</v>
          </cell>
        </row>
        <row r="4046">
          <cell r="J4046">
            <v>-896.27</v>
          </cell>
        </row>
        <row r="4047">
          <cell r="J4047">
            <v>-151.4</v>
          </cell>
        </row>
        <row r="4048">
          <cell r="J4048">
            <v>0</v>
          </cell>
        </row>
        <row r="4049">
          <cell r="J4049">
            <v>-181631.08</v>
          </cell>
        </row>
        <row r="4050">
          <cell r="J4050">
            <v>-38188.51</v>
          </cell>
        </row>
        <row r="4051">
          <cell r="J4051">
            <v>-6060.88</v>
          </cell>
        </row>
        <row r="4052">
          <cell r="J4052">
            <v>0</v>
          </cell>
        </row>
        <row r="4053">
          <cell r="J4053">
            <v>0</v>
          </cell>
        </row>
        <row r="4054">
          <cell r="J4054">
            <v>0</v>
          </cell>
        </row>
        <row r="4055">
          <cell r="J4055">
            <v>118351.38</v>
          </cell>
        </row>
        <row r="4056">
          <cell r="J4056">
            <v>465.09</v>
          </cell>
        </row>
        <row r="4057">
          <cell r="J4057">
            <v>0</v>
          </cell>
        </row>
        <row r="4058">
          <cell r="J4058">
            <v>1610.11</v>
          </cell>
        </row>
        <row r="4059">
          <cell r="J4059">
            <v>330467.5</v>
          </cell>
        </row>
        <row r="4060">
          <cell r="J4060">
            <v>1514.5</v>
          </cell>
        </row>
        <row r="4061">
          <cell r="J4061">
            <v>12691.77</v>
          </cell>
        </row>
        <row r="4062">
          <cell r="J4062">
            <v>0</v>
          </cell>
        </row>
        <row r="4063">
          <cell r="J4063">
            <v>0</v>
          </cell>
        </row>
        <row r="4064">
          <cell r="J4064">
            <v>0</v>
          </cell>
        </row>
        <row r="4065">
          <cell r="J4065">
            <v>0</v>
          </cell>
        </row>
        <row r="4066">
          <cell r="J4066">
            <v>0</v>
          </cell>
        </row>
        <row r="4067">
          <cell r="J4067">
            <v>6668.18</v>
          </cell>
        </row>
        <row r="4068">
          <cell r="J4068">
            <v>3728.35</v>
          </cell>
        </row>
        <row r="4069">
          <cell r="J4069">
            <v>2297.77</v>
          </cell>
        </row>
        <row r="4070">
          <cell r="J4070">
            <v>879.3</v>
          </cell>
        </row>
        <row r="4071">
          <cell r="J4071">
            <v>11892.33</v>
          </cell>
        </row>
        <row r="4072">
          <cell r="J4072">
            <v>110.31</v>
          </cell>
        </row>
        <row r="4073">
          <cell r="J4073">
            <v>9221.59</v>
          </cell>
        </row>
        <row r="4074">
          <cell r="J4074">
            <v>17591.060000000001</v>
          </cell>
        </row>
        <row r="4075">
          <cell r="J4075">
            <v>8786.1299999999992</v>
          </cell>
        </row>
        <row r="4076">
          <cell r="J4076">
            <v>0</v>
          </cell>
        </row>
        <row r="4077">
          <cell r="J4077">
            <v>0</v>
          </cell>
        </row>
        <row r="4078">
          <cell r="J4078">
            <v>0</v>
          </cell>
        </row>
        <row r="4079">
          <cell r="J4079">
            <v>614.6</v>
          </cell>
        </row>
        <row r="4080">
          <cell r="J4080">
            <v>372.64</v>
          </cell>
        </row>
        <row r="4081">
          <cell r="J4081">
            <v>1300.48</v>
          </cell>
        </row>
        <row r="4082">
          <cell r="J4082">
            <v>158.76</v>
          </cell>
        </row>
        <row r="4083">
          <cell r="J4083">
            <v>773.72</v>
          </cell>
        </row>
        <row r="4084">
          <cell r="J4084">
            <v>306.72000000000003</v>
          </cell>
        </row>
        <row r="4085">
          <cell r="J4085">
            <v>0</v>
          </cell>
        </row>
        <row r="4086">
          <cell r="J4086">
            <v>35939.230000000003</v>
          </cell>
        </row>
        <row r="4087">
          <cell r="J4087">
            <v>38808.32</v>
          </cell>
        </row>
        <row r="4088">
          <cell r="J4088">
            <v>2138.0500000000002</v>
          </cell>
        </row>
        <row r="4089">
          <cell r="J4089">
            <v>111.63</v>
          </cell>
        </row>
        <row r="4090">
          <cell r="J4090">
            <v>237.19</v>
          </cell>
        </row>
        <row r="4091">
          <cell r="J4091">
            <v>5453.37</v>
          </cell>
        </row>
        <row r="4092">
          <cell r="J4092">
            <v>20</v>
          </cell>
        </row>
        <row r="4093">
          <cell r="J4093">
            <v>2802.6</v>
          </cell>
        </row>
        <row r="4094">
          <cell r="J4094">
            <v>576.96</v>
          </cell>
        </row>
        <row r="4095">
          <cell r="J4095">
            <v>0</v>
          </cell>
        </row>
        <row r="4096">
          <cell r="J4096">
            <v>33994.22</v>
          </cell>
        </row>
        <row r="4097">
          <cell r="J4097">
            <v>302.39999999999998</v>
          </cell>
        </row>
        <row r="4098">
          <cell r="J4098">
            <v>240.44</v>
          </cell>
        </row>
        <row r="4099">
          <cell r="J4099">
            <v>315.13</v>
          </cell>
        </row>
        <row r="4100">
          <cell r="J4100">
            <v>1228.3599999999999</v>
          </cell>
        </row>
        <row r="4101">
          <cell r="J4101">
            <v>0</v>
          </cell>
        </row>
        <row r="4102">
          <cell r="J4102">
            <v>3127.83</v>
          </cell>
        </row>
        <row r="4103">
          <cell r="J4103">
            <v>23.22</v>
          </cell>
        </row>
        <row r="4104">
          <cell r="J4104">
            <v>2864.51</v>
          </cell>
        </row>
        <row r="4105">
          <cell r="J4105">
            <v>0</v>
          </cell>
        </row>
        <row r="4106">
          <cell r="J4106">
            <v>2433.29</v>
          </cell>
        </row>
        <row r="4107">
          <cell r="J4107">
            <v>864</v>
          </cell>
        </row>
        <row r="4108">
          <cell r="J4108">
            <v>2169.9499999999998</v>
          </cell>
        </row>
        <row r="4109">
          <cell r="J4109">
            <v>4395.6000000000004</v>
          </cell>
        </row>
        <row r="4110">
          <cell r="J4110">
            <v>0</v>
          </cell>
        </row>
        <row r="4111">
          <cell r="J4111">
            <v>430</v>
          </cell>
        </row>
        <row r="4112">
          <cell r="J4112">
            <v>1233.6500000000001</v>
          </cell>
        </row>
        <row r="4113">
          <cell r="J4113">
            <v>0</v>
          </cell>
        </row>
        <row r="4114">
          <cell r="J4114">
            <v>0</v>
          </cell>
        </row>
        <row r="4115">
          <cell r="J4115">
            <v>0</v>
          </cell>
        </row>
        <row r="4116">
          <cell r="J4116">
            <v>889.48</v>
          </cell>
        </row>
        <row r="4117">
          <cell r="J4117">
            <v>1689.68</v>
          </cell>
        </row>
        <row r="4118">
          <cell r="J4118">
            <v>31947.88</v>
          </cell>
        </row>
        <row r="4119">
          <cell r="J4119">
            <v>0</v>
          </cell>
        </row>
        <row r="4120">
          <cell r="J4120">
            <v>0</v>
          </cell>
        </row>
        <row r="4121">
          <cell r="J4121">
            <v>0</v>
          </cell>
        </row>
        <row r="4122">
          <cell r="J4122">
            <v>0</v>
          </cell>
        </row>
        <row r="4123">
          <cell r="J4123">
            <v>14340</v>
          </cell>
        </row>
        <row r="4124">
          <cell r="J4124">
            <v>56.91</v>
          </cell>
        </row>
        <row r="4125">
          <cell r="J4125">
            <v>10067.030000000001</v>
          </cell>
        </row>
        <row r="4126">
          <cell r="J4126">
            <v>1499.6</v>
          </cell>
        </row>
        <row r="4127">
          <cell r="J4127">
            <v>0</v>
          </cell>
        </row>
        <row r="4128">
          <cell r="J4128">
            <v>1956.15</v>
          </cell>
        </row>
        <row r="4129">
          <cell r="J4129">
            <v>1788</v>
          </cell>
        </row>
        <row r="4130">
          <cell r="J4130">
            <v>5969.82</v>
          </cell>
        </row>
        <row r="4131">
          <cell r="J4131">
            <v>12.14</v>
          </cell>
        </row>
        <row r="4132">
          <cell r="J4132">
            <v>0</v>
          </cell>
        </row>
        <row r="4133">
          <cell r="J4133">
            <v>823.75</v>
          </cell>
        </row>
        <row r="4134">
          <cell r="J4134">
            <v>2579.9899999999998</v>
          </cell>
        </row>
        <row r="4135">
          <cell r="J4135">
            <v>0</v>
          </cell>
        </row>
        <row r="4136">
          <cell r="J4136">
            <v>53.96</v>
          </cell>
        </row>
        <row r="4137">
          <cell r="J4137">
            <v>650.24</v>
          </cell>
        </row>
        <row r="4138">
          <cell r="J4138">
            <v>38.729999999999997</v>
          </cell>
        </row>
        <row r="4139">
          <cell r="J4139">
            <v>1220</v>
          </cell>
        </row>
        <row r="4140">
          <cell r="J4140">
            <v>136.1</v>
          </cell>
        </row>
        <row r="4141">
          <cell r="J4141">
            <v>0</v>
          </cell>
        </row>
        <row r="4142">
          <cell r="J4142">
            <v>0</v>
          </cell>
        </row>
        <row r="4143">
          <cell r="J4143">
            <v>119</v>
          </cell>
        </row>
        <row r="4144">
          <cell r="J4144">
            <v>2836.1</v>
          </cell>
        </row>
        <row r="4145">
          <cell r="J4145">
            <v>1796</v>
          </cell>
        </row>
        <row r="4146">
          <cell r="J4146">
            <v>1276.73</v>
          </cell>
        </row>
        <row r="4147">
          <cell r="J4147">
            <v>93.52</v>
          </cell>
        </row>
        <row r="4148">
          <cell r="J4148">
            <v>0</v>
          </cell>
        </row>
        <row r="4149">
          <cell r="J4149">
            <v>62.94</v>
          </cell>
        </row>
        <row r="4150">
          <cell r="J4150">
            <v>82314.53</v>
          </cell>
        </row>
        <row r="4151">
          <cell r="J4151">
            <v>0</v>
          </cell>
        </row>
        <row r="4152">
          <cell r="J4152">
            <v>2803.74</v>
          </cell>
        </row>
        <row r="4153">
          <cell r="J4153">
            <v>9496.06</v>
          </cell>
        </row>
        <row r="4154">
          <cell r="J4154">
            <v>0</v>
          </cell>
        </row>
        <row r="4155">
          <cell r="J4155">
            <v>0</v>
          </cell>
        </row>
        <row r="4156">
          <cell r="J4156">
            <v>0</v>
          </cell>
        </row>
        <row r="4157">
          <cell r="J4157">
            <v>0</v>
          </cell>
        </row>
        <row r="4158">
          <cell r="J4158">
            <v>4788.97</v>
          </cell>
        </row>
        <row r="4159">
          <cell r="J4159">
            <v>0</v>
          </cell>
        </row>
        <row r="4160">
          <cell r="J4160">
            <v>135.13</v>
          </cell>
        </row>
        <row r="4161">
          <cell r="J4161">
            <v>1079.33</v>
          </cell>
        </row>
        <row r="4162">
          <cell r="J4162">
            <v>0</v>
          </cell>
        </row>
        <row r="4163">
          <cell r="J4163">
            <v>0</v>
          </cell>
        </row>
        <row r="4164">
          <cell r="J4164">
            <v>0</v>
          </cell>
        </row>
        <row r="4165">
          <cell r="J4165">
            <v>-4110.22</v>
          </cell>
        </row>
        <row r="4166">
          <cell r="J4166">
            <v>-23177.58</v>
          </cell>
        </row>
        <row r="4167">
          <cell r="J4167">
            <v>-10338.81</v>
          </cell>
        </row>
        <row r="4168">
          <cell r="J4168">
            <v>-275</v>
          </cell>
        </row>
        <row r="4169">
          <cell r="J4169">
            <v>0</v>
          </cell>
        </row>
        <row r="4170">
          <cell r="J4170">
            <v>-14130.36</v>
          </cell>
        </row>
        <row r="4171">
          <cell r="J4171">
            <v>-37480</v>
          </cell>
        </row>
        <row r="4172">
          <cell r="J4172">
            <v>-715.76</v>
          </cell>
        </row>
        <row r="4173">
          <cell r="J4173">
            <v>-3727.8</v>
          </cell>
        </row>
        <row r="4174">
          <cell r="J4174">
            <v>-65312.65</v>
          </cell>
        </row>
        <row r="4175">
          <cell r="J4175">
            <v>-378.5</v>
          </cell>
        </row>
        <row r="4176">
          <cell r="J4176">
            <v>0</v>
          </cell>
        </row>
        <row r="4177">
          <cell r="J4177">
            <v>-8.9</v>
          </cell>
        </row>
        <row r="4178">
          <cell r="J4178">
            <v>-172.54</v>
          </cell>
        </row>
        <row r="4179">
          <cell r="J4179">
            <v>0</v>
          </cell>
        </row>
        <row r="4180">
          <cell r="J4180">
            <v>157200.79999999999</v>
          </cell>
        </row>
        <row r="4181">
          <cell r="J4181">
            <v>538.33000000000004</v>
          </cell>
        </row>
        <row r="4182">
          <cell r="J4182">
            <v>349.36</v>
          </cell>
        </row>
        <row r="4183">
          <cell r="J4183">
            <v>7419.35</v>
          </cell>
        </row>
        <row r="4184">
          <cell r="J4184">
            <v>4830.33</v>
          </cell>
        </row>
        <row r="4185">
          <cell r="J4185">
            <v>427604.34</v>
          </cell>
        </row>
        <row r="4186">
          <cell r="J4186">
            <v>1629.65</v>
          </cell>
        </row>
        <row r="4187">
          <cell r="J4187">
            <v>14808</v>
          </cell>
        </row>
        <row r="4188">
          <cell r="J4188">
            <v>0</v>
          </cell>
        </row>
        <row r="4189">
          <cell r="J4189">
            <v>0</v>
          </cell>
        </row>
        <row r="4190">
          <cell r="J4190">
            <v>0</v>
          </cell>
        </row>
        <row r="4191">
          <cell r="J4191">
            <v>9347.76</v>
          </cell>
        </row>
        <row r="4192">
          <cell r="J4192">
            <v>5098.59</v>
          </cell>
        </row>
        <row r="4193">
          <cell r="J4193">
            <v>3085.85</v>
          </cell>
        </row>
        <row r="4194">
          <cell r="J4194">
            <v>1217.4000000000001</v>
          </cell>
        </row>
        <row r="4195">
          <cell r="J4195">
            <v>16011.8</v>
          </cell>
        </row>
        <row r="4196">
          <cell r="J4196">
            <v>175.82</v>
          </cell>
        </row>
        <row r="4197">
          <cell r="J4197">
            <v>12175.29</v>
          </cell>
        </row>
        <row r="4198">
          <cell r="J4198">
            <v>23630.91</v>
          </cell>
        </row>
        <row r="4199">
          <cell r="J4199">
            <v>12102.36</v>
          </cell>
        </row>
        <row r="4200">
          <cell r="J4200">
            <v>0</v>
          </cell>
        </row>
        <row r="4201">
          <cell r="J4201">
            <v>0</v>
          </cell>
        </row>
        <row r="4202">
          <cell r="J4202">
            <v>0</v>
          </cell>
        </row>
        <row r="4203">
          <cell r="J4203">
            <v>1649.59</v>
          </cell>
        </row>
        <row r="4204">
          <cell r="J4204">
            <v>0</v>
          </cell>
        </row>
        <row r="4205">
          <cell r="J4205">
            <v>0</v>
          </cell>
        </row>
        <row r="4206">
          <cell r="J4206">
            <v>2199.59</v>
          </cell>
        </row>
        <row r="4207">
          <cell r="J4207">
            <v>2551.0700000000002</v>
          </cell>
        </row>
        <row r="4208">
          <cell r="J4208">
            <v>0</v>
          </cell>
        </row>
        <row r="4209">
          <cell r="J4209">
            <v>0</v>
          </cell>
        </row>
        <row r="4210">
          <cell r="J4210">
            <v>0</v>
          </cell>
        </row>
        <row r="4211">
          <cell r="J4211">
            <v>674.09</v>
          </cell>
        </row>
        <row r="4212">
          <cell r="J4212">
            <v>0</v>
          </cell>
        </row>
        <row r="4213">
          <cell r="J4213">
            <v>27378.33</v>
          </cell>
        </row>
        <row r="4214">
          <cell r="J4214">
            <v>347.44</v>
          </cell>
        </row>
        <row r="4215">
          <cell r="J4215">
            <v>537.01</v>
          </cell>
        </row>
        <row r="4216">
          <cell r="J4216">
            <v>0</v>
          </cell>
        </row>
        <row r="4217">
          <cell r="J4217">
            <v>2455.94</v>
          </cell>
        </row>
        <row r="4218">
          <cell r="J4218">
            <v>0</v>
          </cell>
        </row>
        <row r="4219">
          <cell r="J4219">
            <v>0</v>
          </cell>
        </row>
        <row r="4220">
          <cell r="J4220">
            <v>159.80000000000001</v>
          </cell>
        </row>
        <row r="4221">
          <cell r="J4221">
            <v>71.12</v>
          </cell>
        </row>
        <row r="4222">
          <cell r="J4222">
            <v>3.63</v>
          </cell>
        </row>
        <row r="4223">
          <cell r="J4223">
            <v>964.49</v>
          </cell>
        </row>
        <row r="4224">
          <cell r="J4224">
            <v>140.38999999999999</v>
          </cell>
        </row>
        <row r="4225">
          <cell r="J4225">
            <v>585</v>
          </cell>
        </row>
        <row r="4226">
          <cell r="J4226">
            <v>515</v>
          </cell>
        </row>
        <row r="4227">
          <cell r="J4227">
            <v>2917.64</v>
          </cell>
        </row>
        <row r="4228">
          <cell r="J4228">
            <v>0</v>
          </cell>
        </row>
        <row r="4229">
          <cell r="J4229">
            <v>0</v>
          </cell>
        </row>
        <row r="4230">
          <cell r="J4230">
            <v>220</v>
          </cell>
        </row>
        <row r="4231">
          <cell r="J4231">
            <v>0</v>
          </cell>
        </row>
        <row r="4232">
          <cell r="J4232">
            <v>350.21</v>
          </cell>
        </row>
        <row r="4233">
          <cell r="J4233">
            <v>0</v>
          </cell>
        </row>
        <row r="4234">
          <cell r="J4234">
            <v>810</v>
          </cell>
        </row>
        <row r="4235">
          <cell r="J4235">
            <v>26800</v>
          </cell>
        </row>
        <row r="4236">
          <cell r="J4236">
            <v>0</v>
          </cell>
        </row>
        <row r="4237">
          <cell r="J4237">
            <v>2152.77</v>
          </cell>
        </row>
        <row r="4238">
          <cell r="J4238">
            <v>0</v>
          </cell>
        </row>
        <row r="4239">
          <cell r="J4239">
            <v>51.5</v>
          </cell>
        </row>
        <row r="4240">
          <cell r="J4240">
            <v>1000.66</v>
          </cell>
        </row>
        <row r="4241">
          <cell r="J4241">
            <v>474.16</v>
          </cell>
        </row>
        <row r="4242">
          <cell r="J4242">
            <v>0</v>
          </cell>
        </row>
        <row r="4243">
          <cell r="J4243">
            <v>109.16</v>
          </cell>
        </row>
        <row r="4244">
          <cell r="J4244">
            <v>0</v>
          </cell>
        </row>
        <row r="4245">
          <cell r="J4245">
            <v>0</v>
          </cell>
        </row>
        <row r="4246">
          <cell r="J4246">
            <v>0</v>
          </cell>
        </row>
        <row r="4247">
          <cell r="J4247">
            <v>0</v>
          </cell>
        </row>
        <row r="4248">
          <cell r="J4248">
            <v>374</v>
          </cell>
        </row>
        <row r="4249">
          <cell r="J4249">
            <v>0</v>
          </cell>
        </row>
        <row r="4250">
          <cell r="J4250">
            <v>0</v>
          </cell>
        </row>
        <row r="4251">
          <cell r="J4251">
            <v>0</v>
          </cell>
        </row>
        <row r="4252">
          <cell r="J4252">
            <v>0</v>
          </cell>
        </row>
        <row r="4253">
          <cell r="J4253">
            <v>1726.16</v>
          </cell>
        </row>
        <row r="4254">
          <cell r="J4254">
            <v>0</v>
          </cell>
        </row>
        <row r="4255">
          <cell r="J4255">
            <v>438.67</v>
          </cell>
        </row>
        <row r="4256">
          <cell r="J4256">
            <v>95.19</v>
          </cell>
        </row>
        <row r="4257">
          <cell r="J4257">
            <v>-264587.84999999998</v>
          </cell>
        </row>
        <row r="4258">
          <cell r="J4258">
            <v>-538.30999999999995</v>
          </cell>
        </row>
        <row r="4259">
          <cell r="J4259">
            <v>0</v>
          </cell>
        </row>
        <row r="4260">
          <cell r="J4260">
            <v>0</v>
          </cell>
        </row>
        <row r="4261">
          <cell r="J4261">
            <v>-145761.44</v>
          </cell>
        </row>
        <row r="4262">
          <cell r="J4262">
            <v>-480</v>
          </cell>
        </row>
        <row r="4263">
          <cell r="J4263">
            <v>-33268.07</v>
          </cell>
        </row>
        <row r="4264">
          <cell r="J4264">
            <v>-1585.98</v>
          </cell>
        </row>
        <row r="4265">
          <cell r="J4265">
            <v>-0.8</v>
          </cell>
        </row>
        <row r="4266">
          <cell r="J4266">
            <v>0</v>
          </cell>
        </row>
        <row r="4267">
          <cell r="J4267">
            <v>0</v>
          </cell>
        </row>
        <row r="4268">
          <cell r="J4268">
            <v>0</v>
          </cell>
        </row>
        <row r="4269">
          <cell r="J4269">
            <v>175985.89</v>
          </cell>
        </row>
        <row r="4270">
          <cell r="J4270">
            <v>0</v>
          </cell>
        </row>
        <row r="4271">
          <cell r="J4271">
            <v>11457.42</v>
          </cell>
        </row>
        <row r="4272">
          <cell r="J4272">
            <v>493.02</v>
          </cell>
        </row>
        <row r="4273">
          <cell r="J4273">
            <v>0</v>
          </cell>
        </row>
        <row r="4274">
          <cell r="J4274">
            <v>3931.94</v>
          </cell>
        </row>
        <row r="4275">
          <cell r="J4275">
            <v>763153.07</v>
          </cell>
        </row>
        <row r="4276">
          <cell r="J4276">
            <v>21037.15</v>
          </cell>
        </row>
        <row r="4277">
          <cell r="J4277">
            <v>33478.660000000003</v>
          </cell>
        </row>
        <row r="4278">
          <cell r="J4278">
            <v>0</v>
          </cell>
        </row>
        <row r="4279">
          <cell r="J4279">
            <v>0</v>
          </cell>
        </row>
        <row r="4280">
          <cell r="J4280">
            <v>0</v>
          </cell>
        </row>
        <row r="4281">
          <cell r="J4281">
            <v>35078.160000000003</v>
          </cell>
        </row>
        <row r="4282">
          <cell r="J4282">
            <v>1213.92</v>
          </cell>
        </row>
        <row r="4283">
          <cell r="J4283">
            <v>1647.36</v>
          </cell>
        </row>
        <row r="4284">
          <cell r="J4284">
            <v>2032.72</v>
          </cell>
        </row>
        <row r="4285">
          <cell r="J4285">
            <v>0</v>
          </cell>
        </row>
        <row r="4286">
          <cell r="J4286">
            <v>8619.2800000000007</v>
          </cell>
        </row>
        <row r="4287">
          <cell r="J4287">
            <v>4648.88</v>
          </cell>
        </row>
        <row r="4288">
          <cell r="J4288">
            <v>4000.71</v>
          </cell>
        </row>
        <row r="4289">
          <cell r="J4289">
            <v>1531.78</v>
          </cell>
        </row>
        <row r="4290">
          <cell r="J4290">
            <v>28173.54</v>
          </cell>
        </row>
        <row r="4291">
          <cell r="J4291">
            <v>213.92</v>
          </cell>
        </row>
        <row r="4292">
          <cell r="J4292">
            <v>21336.5</v>
          </cell>
        </row>
        <row r="4293">
          <cell r="J4293">
            <v>40311.1</v>
          </cell>
        </row>
        <row r="4294">
          <cell r="J4294">
            <v>13177.57</v>
          </cell>
        </row>
        <row r="4295">
          <cell r="J4295">
            <v>0</v>
          </cell>
        </row>
        <row r="4296">
          <cell r="J4296">
            <v>0</v>
          </cell>
        </row>
        <row r="4297">
          <cell r="J4297">
            <v>0</v>
          </cell>
        </row>
        <row r="4298">
          <cell r="J4298">
            <v>0</v>
          </cell>
        </row>
        <row r="4299">
          <cell r="J4299">
            <v>1946.78</v>
          </cell>
        </row>
        <row r="4300">
          <cell r="J4300">
            <v>262.89999999999998</v>
          </cell>
        </row>
        <row r="4301">
          <cell r="J4301">
            <v>128.81</v>
          </cell>
        </row>
        <row r="4302">
          <cell r="J4302">
            <v>56.06</v>
          </cell>
        </row>
        <row r="4303">
          <cell r="J4303">
            <v>250.08</v>
          </cell>
        </row>
        <row r="4304">
          <cell r="J4304">
            <v>1791.14</v>
          </cell>
        </row>
        <row r="4305">
          <cell r="J4305">
            <v>2284.21</v>
          </cell>
        </row>
        <row r="4306">
          <cell r="J4306">
            <v>0</v>
          </cell>
        </row>
        <row r="4307">
          <cell r="J4307">
            <v>34188.239999999998</v>
          </cell>
        </row>
        <row r="4308">
          <cell r="J4308">
            <v>270.11</v>
          </cell>
        </row>
        <row r="4309">
          <cell r="J4309">
            <v>0</v>
          </cell>
        </row>
        <row r="4310">
          <cell r="J4310">
            <v>0</v>
          </cell>
        </row>
        <row r="4311">
          <cell r="J4311">
            <v>0</v>
          </cell>
        </row>
        <row r="4312">
          <cell r="J4312">
            <v>379.66</v>
          </cell>
        </row>
        <row r="4313">
          <cell r="J4313">
            <v>0</v>
          </cell>
        </row>
        <row r="4314">
          <cell r="J4314">
            <v>502.35</v>
          </cell>
        </row>
        <row r="4315">
          <cell r="J4315">
            <v>192.31</v>
          </cell>
        </row>
        <row r="4316">
          <cell r="J4316">
            <v>335.13</v>
          </cell>
        </row>
        <row r="4317">
          <cell r="J4317">
            <v>2087.77</v>
          </cell>
        </row>
        <row r="4318">
          <cell r="J4318">
            <v>1258.98</v>
          </cell>
        </row>
        <row r="4319">
          <cell r="J4319">
            <v>145.68</v>
          </cell>
        </row>
        <row r="4320">
          <cell r="J4320">
            <v>17160.38</v>
          </cell>
        </row>
        <row r="4321">
          <cell r="J4321">
            <v>0</v>
          </cell>
        </row>
        <row r="4322">
          <cell r="J4322">
            <v>1415.41</v>
          </cell>
        </row>
        <row r="4323">
          <cell r="J4323">
            <v>1023.25</v>
          </cell>
        </row>
        <row r="4324">
          <cell r="J4324">
            <v>0</v>
          </cell>
        </row>
        <row r="4325">
          <cell r="J4325">
            <v>7516.65</v>
          </cell>
        </row>
        <row r="4326">
          <cell r="J4326">
            <v>698.29</v>
          </cell>
        </row>
        <row r="4327">
          <cell r="J4327">
            <v>637.29</v>
          </cell>
        </row>
        <row r="4328">
          <cell r="J4328">
            <v>0</v>
          </cell>
        </row>
        <row r="4329">
          <cell r="J4329">
            <v>454.25</v>
          </cell>
        </row>
        <row r="4330">
          <cell r="J4330">
            <v>2798.62</v>
          </cell>
        </row>
        <row r="4331">
          <cell r="J4331">
            <v>0</v>
          </cell>
        </row>
        <row r="4332">
          <cell r="J4332">
            <v>0</v>
          </cell>
        </row>
        <row r="4333">
          <cell r="J4333">
            <v>0</v>
          </cell>
        </row>
        <row r="4334">
          <cell r="J4334">
            <v>8356.4</v>
          </cell>
        </row>
        <row r="4335">
          <cell r="J4335">
            <v>58.32</v>
          </cell>
        </row>
        <row r="4336">
          <cell r="J4336">
            <v>0</v>
          </cell>
        </row>
        <row r="4337">
          <cell r="J4337">
            <v>0</v>
          </cell>
        </row>
        <row r="4338">
          <cell r="J4338">
            <v>4234.13</v>
          </cell>
        </row>
        <row r="4339">
          <cell r="J4339">
            <v>6505.59</v>
          </cell>
        </row>
        <row r="4340">
          <cell r="J4340">
            <v>200</v>
          </cell>
        </row>
        <row r="4341">
          <cell r="J4341">
            <v>1134.21</v>
          </cell>
        </row>
        <row r="4342">
          <cell r="J4342">
            <v>17912.62</v>
          </cell>
        </row>
        <row r="4343">
          <cell r="J4343">
            <v>0</v>
          </cell>
        </row>
        <row r="4344">
          <cell r="J4344">
            <v>266.55</v>
          </cell>
        </row>
        <row r="4345">
          <cell r="J4345">
            <v>940</v>
          </cell>
        </row>
        <row r="4346">
          <cell r="J4346">
            <v>127.97</v>
          </cell>
        </row>
        <row r="4347">
          <cell r="J4347">
            <v>990</v>
          </cell>
        </row>
        <row r="4348">
          <cell r="J4348">
            <v>300</v>
          </cell>
        </row>
        <row r="4349">
          <cell r="J4349">
            <v>0</v>
          </cell>
        </row>
        <row r="4350">
          <cell r="J4350">
            <v>0</v>
          </cell>
        </row>
        <row r="4351">
          <cell r="J4351">
            <v>32</v>
          </cell>
        </row>
        <row r="4352">
          <cell r="J4352">
            <v>0</v>
          </cell>
        </row>
        <row r="4353">
          <cell r="J4353">
            <v>10698.48</v>
          </cell>
        </row>
        <row r="4354">
          <cell r="J4354">
            <v>1575</v>
          </cell>
        </row>
        <row r="4355">
          <cell r="J4355">
            <v>732.29</v>
          </cell>
        </row>
        <row r="4356">
          <cell r="J4356">
            <v>863.31</v>
          </cell>
        </row>
        <row r="4357">
          <cell r="J4357">
            <v>0</v>
          </cell>
        </row>
        <row r="4358">
          <cell r="J4358">
            <v>961.2</v>
          </cell>
        </row>
        <row r="4359">
          <cell r="J4359">
            <v>17567.89</v>
          </cell>
        </row>
        <row r="4360">
          <cell r="J4360">
            <v>0</v>
          </cell>
        </row>
        <row r="4361">
          <cell r="J4361">
            <v>10719.93</v>
          </cell>
        </row>
        <row r="4362">
          <cell r="J4362">
            <v>101.22</v>
          </cell>
        </row>
        <row r="4363">
          <cell r="J4363">
            <v>16234</v>
          </cell>
        </row>
        <row r="4364">
          <cell r="J4364">
            <v>4879.72</v>
          </cell>
        </row>
        <row r="4365">
          <cell r="J4365">
            <v>0</v>
          </cell>
        </row>
        <row r="4366">
          <cell r="J4366">
            <v>0</v>
          </cell>
        </row>
        <row r="4367">
          <cell r="J4367">
            <v>727.67</v>
          </cell>
        </row>
        <row r="4368">
          <cell r="J4368">
            <v>60.97</v>
          </cell>
        </row>
        <row r="4369">
          <cell r="J4369">
            <v>1088.52</v>
          </cell>
        </row>
        <row r="4370">
          <cell r="J4370">
            <v>0</v>
          </cell>
        </row>
        <row r="4371">
          <cell r="J4371">
            <v>3888.31</v>
          </cell>
        </row>
        <row r="4372">
          <cell r="J4372">
            <v>364.73</v>
          </cell>
        </row>
        <row r="4373">
          <cell r="J4373">
            <v>635.58000000000004</v>
          </cell>
        </row>
        <row r="4374">
          <cell r="J4374">
            <v>42.63</v>
          </cell>
        </row>
        <row r="4375">
          <cell r="J4375">
            <v>45.72</v>
          </cell>
        </row>
        <row r="4376">
          <cell r="J4376">
            <v>0</v>
          </cell>
        </row>
        <row r="4377">
          <cell r="J4377">
            <v>0</v>
          </cell>
        </row>
        <row r="4378">
          <cell r="J4378">
            <v>3442.5</v>
          </cell>
        </row>
        <row r="4379">
          <cell r="J4379">
            <v>0</v>
          </cell>
        </row>
        <row r="4380">
          <cell r="J4380">
            <v>2081.4699999999998</v>
          </cell>
        </row>
        <row r="4381">
          <cell r="J4381">
            <v>1852.99</v>
          </cell>
        </row>
        <row r="4382">
          <cell r="J4382">
            <v>0</v>
          </cell>
        </row>
        <row r="4383">
          <cell r="J4383">
            <v>0</v>
          </cell>
        </row>
        <row r="4384">
          <cell r="J4384">
            <v>0</v>
          </cell>
        </row>
        <row r="4385">
          <cell r="J4385">
            <v>558.71</v>
          </cell>
        </row>
        <row r="4386">
          <cell r="J4386">
            <v>0</v>
          </cell>
        </row>
        <row r="4387">
          <cell r="J4387">
            <v>0</v>
          </cell>
        </row>
        <row r="4388">
          <cell r="J4388">
            <v>3268.44</v>
          </cell>
        </row>
        <row r="4389">
          <cell r="J4389">
            <v>2345.31</v>
          </cell>
        </row>
        <row r="4390">
          <cell r="J4390">
            <v>0</v>
          </cell>
        </row>
        <row r="4391">
          <cell r="J4391">
            <v>0</v>
          </cell>
        </row>
        <row r="4392">
          <cell r="J4392">
            <v>198.17</v>
          </cell>
        </row>
        <row r="4393">
          <cell r="J4393">
            <v>0</v>
          </cell>
        </row>
        <row r="4394">
          <cell r="J4394">
            <v>-835003.79</v>
          </cell>
        </row>
        <row r="4395">
          <cell r="J4395">
            <v>-151920.32999999999</v>
          </cell>
        </row>
        <row r="4396">
          <cell r="J4396">
            <v>0</v>
          </cell>
        </row>
        <row r="4397">
          <cell r="J4397">
            <v>-16554.8</v>
          </cell>
        </row>
        <row r="4398">
          <cell r="J4398">
            <v>-8693.39</v>
          </cell>
        </row>
        <row r="4399">
          <cell r="J4399">
            <v>-4000</v>
          </cell>
        </row>
        <row r="4400">
          <cell r="J4400">
            <v>0</v>
          </cell>
        </row>
        <row r="4401">
          <cell r="J4401">
            <v>-164963.76</v>
          </cell>
        </row>
        <row r="4402">
          <cell r="J4402">
            <v>-44965.78</v>
          </cell>
        </row>
        <row r="4403">
          <cell r="J4403">
            <v>-26472</v>
          </cell>
        </row>
        <row r="4404">
          <cell r="J4404">
            <v>1582.69</v>
          </cell>
        </row>
        <row r="4405">
          <cell r="J4405">
            <v>0</v>
          </cell>
        </row>
        <row r="4406">
          <cell r="J4406">
            <v>-7.78</v>
          </cell>
        </row>
        <row r="4407">
          <cell r="J4407">
            <v>0</v>
          </cell>
        </row>
        <row r="4408">
          <cell r="J4408">
            <v>-1059.58</v>
          </cell>
        </row>
        <row r="4409">
          <cell r="J4409">
            <v>0</v>
          </cell>
        </row>
        <row r="4410">
          <cell r="J4410">
            <v>98375.84</v>
          </cell>
        </row>
        <row r="4411">
          <cell r="J4411">
            <v>1272.96</v>
          </cell>
        </row>
        <row r="4412">
          <cell r="J4412">
            <v>852.72</v>
          </cell>
        </row>
        <row r="4413">
          <cell r="J4413">
            <v>0</v>
          </cell>
        </row>
        <row r="4414">
          <cell r="J4414">
            <v>299921.06</v>
          </cell>
        </row>
        <row r="4415">
          <cell r="J4415">
            <v>199.37</v>
          </cell>
        </row>
        <row r="4416">
          <cell r="J4416">
            <v>13192.76</v>
          </cell>
        </row>
        <row r="4417">
          <cell r="J4417">
            <v>0</v>
          </cell>
        </row>
        <row r="4418">
          <cell r="J4418">
            <v>0</v>
          </cell>
        </row>
        <row r="4419">
          <cell r="J4419">
            <v>0</v>
          </cell>
        </row>
        <row r="4420">
          <cell r="J4420">
            <v>3828.67</v>
          </cell>
        </row>
        <row r="4421">
          <cell r="J4421">
            <v>2056.65</v>
          </cell>
        </row>
        <row r="4422">
          <cell r="J4422">
            <v>1936.46</v>
          </cell>
        </row>
        <row r="4423">
          <cell r="J4423">
            <v>739.35</v>
          </cell>
        </row>
        <row r="4424">
          <cell r="J4424">
            <v>11024.16</v>
          </cell>
        </row>
        <row r="4425">
          <cell r="J4425">
            <v>104.91</v>
          </cell>
        </row>
        <row r="4426">
          <cell r="J4426">
            <v>8149.09</v>
          </cell>
        </row>
        <row r="4427">
          <cell r="J4427">
            <v>16062.65</v>
          </cell>
        </row>
        <row r="4428">
          <cell r="J4428">
            <v>7063.26</v>
          </cell>
        </row>
        <row r="4429">
          <cell r="J4429">
            <v>0</v>
          </cell>
        </row>
        <row r="4430">
          <cell r="J4430">
            <v>0</v>
          </cell>
        </row>
        <row r="4431">
          <cell r="J4431">
            <v>0</v>
          </cell>
        </row>
        <row r="4432">
          <cell r="J4432">
            <v>-878.74</v>
          </cell>
        </row>
        <row r="4433">
          <cell r="J4433">
            <v>402.08</v>
          </cell>
        </row>
        <row r="4434">
          <cell r="J4434">
            <v>97.28</v>
          </cell>
        </row>
        <row r="4435">
          <cell r="J4435">
            <v>2174.4299999999998</v>
          </cell>
        </row>
        <row r="4436">
          <cell r="J4436">
            <v>13.95</v>
          </cell>
        </row>
        <row r="4437">
          <cell r="J4437">
            <v>0</v>
          </cell>
        </row>
        <row r="4438">
          <cell r="J4438">
            <v>0</v>
          </cell>
        </row>
        <row r="4439">
          <cell r="J4439">
            <v>729.89</v>
          </cell>
        </row>
        <row r="4440">
          <cell r="J4440">
            <v>0</v>
          </cell>
        </row>
        <row r="4441">
          <cell r="J4441">
            <v>46.78</v>
          </cell>
        </row>
        <row r="4442">
          <cell r="J4442">
            <v>0</v>
          </cell>
        </row>
        <row r="4443">
          <cell r="J4443">
            <v>0</v>
          </cell>
        </row>
        <row r="4444">
          <cell r="J4444">
            <v>455.92</v>
          </cell>
        </row>
        <row r="4445">
          <cell r="J4445">
            <v>13474.59</v>
          </cell>
        </row>
        <row r="4446">
          <cell r="J4446">
            <v>16.559999999999999</v>
          </cell>
        </row>
        <row r="4447">
          <cell r="J4447">
            <v>0</v>
          </cell>
        </row>
        <row r="4448">
          <cell r="J4448">
            <v>788.68</v>
          </cell>
        </row>
        <row r="4449">
          <cell r="J4449">
            <v>0</v>
          </cell>
        </row>
        <row r="4450">
          <cell r="J4450">
            <v>0</v>
          </cell>
        </row>
        <row r="4451">
          <cell r="J4451">
            <v>432.96</v>
          </cell>
        </row>
        <row r="4452">
          <cell r="J4452">
            <v>43.05</v>
          </cell>
        </row>
        <row r="4453">
          <cell r="J4453">
            <v>4546.3900000000003</v>
          </cell>
        </row>
        <row r="4454">
          <cell r="J4454">
            <v>0</v>
          </cell>
        </row>
        <row r="4455">
          <cell r="J4455">
            <v>2813.19</v>
          </cell>
        </row>
        <row r="4456">
          <cell r="J4456">
            <v>2961.77</v>
          </cell>
        </row>
        <row r="4457">
          <cell r="J4457">
            <v>0</v>
          </cell>
        </row>
        <row r="4458">
          <cell r="J4458">
            <v>0</v>
          </cell>
        </row>
        <row r="4459">
          <cell r="J4459">
            <v>300</v>
          </cell>
        </row>
        <row r="4460">
          <cell r="J4460">
            <v>37.5</v>
          </cell>
        </row>
        <row r="4461">
          <cell r="J4461">
            <v>205.2</v>
          </cell>
        </row>
        <row r="4462">
          <cell r="J4462">
            <v>2722.97</v>
          </cell>
        </row>
        <row r="4463">
          <cell r="J4463">
            <v>246.24</v>
          </cell>
        </row>
        <row r="4464">
          <cell r="J4464">
            <v>385.56</v>
          </cell>
        </row>
        <row r="4465">
          <cell r="J4465">
            <v>54</v>
          </cell>
        </row>
        <row r="4466">
          <cell r="J4466">
            <v>121.06</v>
          </cell>
        </row>
        <row r="4467">
          <cell r="J4467">
            <v>0</v>
          </cell>
        </row>
        <row r="4468">
          <cell r="J4468">
            <v>3536.24</v>
          </cell>
        </row>
        <row r="4469">
          <cell r="J4469">
            <v>0</v>
          </cell>
        </row>
        <row r="4470">
          <cell r="J4470">
            <v>0</v>
          </cell>
        </row>
        <row r="4471">
          <cell r="J4471">
            <v>102.65</v>
          </cell>
        </row>
        <row r="4472">
          <cell r="J4472">
            <v>2017.04</v>
          </cell>
        </row>
        <row r="4473">
          <cell r="J4473">
            <v>0</v>
          </cell>
        </row>
        <row r="4474">
          <cell r="J4474">
            <v>367.62</v>
          </cell>
        </row>
        <row r="4475">
          <cell r="J4475">
            <v>263.82</v>
          </cell>
        </row>
        <row r="4476">
          <cell r="J4476">
            <v>0</v>
          </cell>
        </row>
        <row r="4477">
          <cell r="J4477">
            <v>0</v>
          </cell>
        </row>
        <row r="4478">
          <cell r="J4478">
            <v>0</v>
          </cell>
        </row>
        <row r="4479">
          <cell r="J4479">
            <v>0</v>
          </cell>
        </row>
        <row r="4480">
          <cell r="J4480">
            <v>145.72</v>
          </cell>
        </row>
        <row r="4481">
          <cell r="J4481">
            <v>0</v>
          </cell>
        </row>
        <row r="4482">
          <cell r="J4482">
            <v>0</v>
          </cell>
        </row>
        <row r="4483">
          <cell r="J4483">
            <v>0</v>
          </cell>
        </row>
        <row r="4484">
          <cell r="J4484">
            <v>286.37</v>
          </cell>
        </row>
        <row r="4485">
          <cell r="J4485">
            <v>1542.45</v>
          </cell>
        </row>
        <row r="4486">
          <cell r="J4486">
            <v>0</v>
          </cell>
        </row>
        <row r="4487">
          <cell r="J4487">
            <v>0</v>
          </cell>
        </row>
        <row r="4488">
          <cell r="J4488">
            <v>-208709.98</v>
          </cell>
        </row>
        <row r="4489">
          <cell r="J4489">
            <v>-227.52</v>
          </cell>
        </row>
        <row r="4490">
          <cell r="J4490">
            <v>-804.19</v>
          </cell>
        </row>
        <row r="4491">
          <cell r="J4491">
            <v>0</v>
          </cell>
        </row>
        <row r="4492">
          <cell r="J4492">
            <v>0</v>
          </cell>
        </row>
        <row r="4493">
          <cell r="J4493">
            <v>-109550.14</v>
          </cell>
        </row>
        <row r="4494">
          <cell r="J4494">
            <v>-21863.200000000001</v>
          </cell>
        </row>
        <row r="4495">
          <cell r="J4495">
            <v>-1696.15</v>
          </cell>
        </row>
        <row r="4496">
          <cell r="J4496">
            <v>0</v>
          </cell>
        </row>
        <row r="4497">
          <cell r="J4497">
            <v>-2.29</v>
          </cell>
        </row>
        <row r="4498">
          <cell r="J4498">
            <v>0</v>
          </cell>
        </row>
        <row r="4499">
          <cell r="J4499">
            <v>0</v>
          </cell>
        </row>
        <row r="4500">
          <cell r="J4500">
            <v>0</v>
          </cell>
        </row>
        <row r="4501">
          <cell r="J4501">
            <v>114679.05</v>
          </cell>
        </row>
        <row r="4502">
          <cell r="J4502">
            <v>0</v>
          </cell>
        </row>
        <row r="4503">
          <cell r="J4503">
            <v>231</v>
          </cell>
        </row>
        <row r="4504">
          <cell r="J4504">
            <v>6639.24</v>
          </cell>
        </row>
        <row r="4505">
          <cell r="J4505">
            <v>373045.16</v>
          </cell>
        </row>
        <row r="4506">
          <cell r="J4506">
            <v>523.63</v>
          </cell>
        </row>
        <row r="4507">
          <cell r="J4507">
            <v>16289.82</v>
          </cell>
        </row>
        <row r="4508">
          <cell r="J4508">
            <v>0</v>
          </cell>
        </row>
        <row r="4509">
          <cell r="J4509">
            <v>0</v>
          </cell>
        </row>
        <row r="4510">
          <cell r="J4510">
            <v>0</v>
          </cell>
        </row>
        <row r="4511">
          <cell r="J4511">
            <v>6130.25</v>
          </cell>
        </row>
        <row r="4512">
          <cell r="J4512">
            <v>3376.14</v>
          </cell>
        </row>
        <row r="4513">
          <cell r="J4513">
            <v>2176.6</v>
          </cell>
        </row>
        <row r="4514">
          <cell r="J4514">
            <v>836.55</v>
          </cell>
        </row>
        <row r="4515">
          <cell r="J4515">
            <v>13023.59</v>
          </cell>
        </row>
        <row r="4516">
          <cell r="J4516">
            <v>116.85</v>
          </cell>
        </row>
        <row r="4517">
          <cell r="J4517">
            <v>9997.42</v>
          </cell>
        </row>
        <row r="4518">
          <cell r="J4518">
            <v>19409.45</v>
          </cell>
        </row>
        <row r="4519">
          <cell r="J4519">
            <v>12155.09</v>
          </cell>
        </row>
        <row r="4520">
          <cell r="J4520">
            <v>0</v>
          </cell>
        </row>
        <row r="4521">
          <cell r="J4521">
            <v>0</v>
          </cell>
        </row>
        <row r="4522">
          <cell r="J4522">
            <v>0</v>
          </cell>
        </row>
        <row r="4523">
          <cell r="J4523">
            <v>0</v>
          </cell>
        </row>
        <row r="4524">
          <cell r="J4524">
            <v>3030.63</v>
          </cell>
        </row>
        <row r="4525">
          <cell r="J4525">
            <v>38.99</v>
          </cell>
        </row>
        <row r="4526">
          <cell r="J4526">
            <v>103.27</v>
          </cell>
        </row>
        <row r="4527">
          <cell r="J4527">
            <v>52.36</v>
          </cell>
        </row>
        <row r="4528">
          <cell r="J4528">
            <v>0</v>
          </cell>
        </row>
        <row r="4529">
          <cell r="J4529">
            <v>536.61</v>
          </cell>
        </row>
        <row r="4530">
          <cell r="J4530">
            <v>0</v>
          </cell>
        </row>
        <row r="4531">
          <cell r="J4531">
            <v>17502.68</v>
          </cell>
        </row>
        <row r="4532">
          <cell r="J4532">
            <v>17</v>
          </cell>
        </row>
        <row r="4533">
          <cell r="J4533">
            <v>117.8</v>
          </cell>
        </row>
        <row r="4534">
          <cell r="J4534">
            <v>52.68</v>
          </cell>
        </row>
        <row r="4535">
          <cell r="J4535">
            <v>0</v>
          </cell>
        </row>
        <row r="4536">
          <cell r="J4536">
            <v>3800.76</v>
          </cell>
        </row>
        <row r="4537">
          <cell r="J4537">
            <v>0</v>
          </cell>
        </row>
        <row r="4538">
          <cell r="J4538">
            <v>235.12</v>
          </cell>
        </row>
        <row r="4539">
          <cell r="J4539">
            <v>249.04</v>
          </cell>
        </row>
        <row r="4540">
          <cell r="J4540">
            <v>0</v>
          </cell>
        </row>
        <row r="4541">
          <cell r="J4541">
            <v>0</v>
          </cell>
        </row>
        <row r="4542">
          <cell r="J4542">
            <v>0</v>
          </cell>
        </row>
        <row r="4543">
          <cell r="J4543">
            <v>545</v>
          </cell>
        </row>
        <row r="4544">
          <cell r="J4544">
            <v>212.26</v>
          </cell>
        </row>
        <row r="4545">
          <cell r="J4545">
            <v>0</v>
          </cell>
        </row>
        <row r="4546">
          <cell r="J4546">
            <v>0</v>
          </cell>
        </row>
        <row r="4547">
          <cell r="J4547">
            <v>0</v>
          </cell>
        </row>
        <row r="4548">
          <cell r="J4548">
            <v>350</v>
          </cell>
        </row>
        <row r="4549">
          <cell r="J4549">
            <v>0</v>
          </cell>
        </row>
        <row r="4550">
          <cell r="J4550">
            <v>32.4</v>
          </cell>
        </row>
        <row r="4551">
          <cell r="J4551">
            <v>0</v>
          </cell>
        </row>
        <row r="4552">
          <cell r="J4552">
            <v>0</v>
          </cell>
        </row>
        <row r="4553">
          <cell r="J4553">
            <v>324.45999999999998</v>
          </cell>
        </row>
        <row r="4554">
          <cell r="J4554">
            <v>243</v>
          </cell>
        </row>
        <row r="4555">
          <cell r="J4555">
            <v>0</v>
          </cell>
        </row>
        <row r="4556">
          <cell r="J4556">
            <v>123.25</v>
          </cell>
        </row>
        <row r="4557">
          <cell r="J4557">
            <v>1459.48</v>
          </cell>
        </row>
        <row r="4558">
          <cell r="J4558">
            <v>0</v>
          </cell>
        </row>
        <row r="4559">
          <cell r="J4559">
            <v>759.23</v>
          </cell>
        </row>
        <row r="4560">
          <cell r="J4560">
            <v>53.81</v>
          </cell>
        </row>
        <row r="4561">
          <cell r="J4561">
            <v>0</v>
          </cell>
        </row>
        <row r="4562">
          <cell r="J4562">
            <v>0</v>
          </cell>
        </row>
        <row r="4563">
          <cell r="J4563">
            <v>0</v>
          </cell>
        </row>
        <row r="4564">
          <cell r="J4564">
            <v>90</v>
          </cell>
        </row>
        <row r="4565">
          <cell r="J4565">
            <v>0</v>
          </cell>
        </row>
        <row r="4566">
          <cell r="J4566">
            <v>0</v>
          </cell>
        </row>
        <row r="4567">
          <cell r="J4567">
            <v>0</v>
          </cell>
        </row>
        <row r="4568">
          <cell r="J4568">
            <v>0</v>
          </cell>
        </row>
        <row r="4569">
          <cell r="J4569">
            <v>4001.07</v>
          </cell>
        </row>
        <row r="4570">
          <cell r="J4570">
            <v>1876.67</v>
          </cell>
        </row>
        <row r="4571">
          <cell r="J4571">
            <v>152</v>
          </cell>
        </row>
        <row r="4572">
          <cell r="J4572">
            <v>-322541.93</v>
          </cell>
        </row>
        <row r="4573">
          <cell r="J4573">
            <v>0</v>
          </cell>
        </row>
        <row r="4574">
          <cell r="J4574">
            <v>-275</v>
          </cell>
        </row>
        <row r="4575">
          <cell r="J4575">
            <v>0</v>
          </cell>
        </row>
        <row r="4576">
          <cell r="J4576">
            <v>-206953.68</v>
          </cell>
        </row>
        <row r="4577">
          <cell r="J4577">
            <v>-680</v>
          </cell>
        </row>
        <row r="4578">
          <cell r="J4578">
            <v>-33397.279999999999</v>
          </cell>
        </row>
        <row r="4579">
          <cell r="J4579">
            <v>0</v>
          </cell>
        </row>
        <row r="4580">
          <cell r="J4580">
            <v>-20.5</v>
          </cell>
        </row>
        <row r="4581">
          <cell r="J4581">
            <v>0</v>
          </cell>
        </row>
        <row r="4582">
          <cell r="J4582">
            <v>0</v>
          </cell>
        </row>
        <row r="4583">
          <cell r="J4583">
            <v>0</v>
          </cell>
        </row>
        <row r="4584">
          <cell r="J4584">
            <v>73339.820000000007</v>
          </cell>
        </row>
        <row r="4585">
          <cell r="J4585">
            <v>313.66000000000003</v>
          </cell>
        </row>
        <row r="4586">
          <cell r="J4586">
            <v>0</v>
          </cell>
        </row>
        <row r="4587">
          <cell r="J4587">
            <v>347.6</v>
          </cell>
        </row>
        <row r="4588">
          <cell r="J4588">
            <v>3220.22</v>
          </cell>
        </row>
        <row r="4589">
          <cell r="J4589">
            <v>533155</v>
          </cell>
        </row>
        <row r="4590">
          <cell r="J4590">
            <v>675.14</v>
          </cell>
        </row>
        <row r="4591">
          <cell r="J4591">
            <v>20768.62</v>
          </cell>
        </row>
        <row r="4592">
          <cell r="J4592">
            <v>0</v>
          </cell>
        </row>
        <row r="4593">
          <cell r="J4593">
            <v>0</v>
          </cell>
        </row>
        <row r="4594">
          <cell r="J4594">
            <v>0</v>
          </cell>
        </row>
        <row r="4595">
          <cell r="J4595">
            <v>1656.53</v>
          </cell>
        </row>
        <row r="4596">
          <cell r="J4596">
            <v>856.49</v>
          </cell>
        </row>
        <row r="4597">
          <cell r="J4597">
            <v>1441.66</v>
          </cell>
        </row>
        <row r="4598">
          <cell r="J4598">
            <v>551.53</v>
          </cell>
        </row>
        <row r="4599">
          <cell r="J4599">
            <v>16582.93</v>
          </cell>
        </row>
        <row r="4600">
          <cell r="J4600">
            <v>78.06</v>
          </cell>
        </row>
        <row r="4601">
          <cell r="J4601">
            <v>12507.15</v>
          </cell>
        </row>
        <row r="4602">
          <cell r="J4602">
            <v>21669.96</v>
          </cell>
        </row>
        <row r="4603">
          <cell r="J4603">
            <v>5787.31</v>
          </cell>
        </row>
        <row r="4604">
          <cell r="J4604">
            <v>0</v>
          </cell>
        </row>
        <row r="4605">
          <cell r="J4605">
            <v>0</v>
          </cell>
        </row>
        <row r="4606">
          <cell r="J4606">
            <v>0</v>
          </cell>
        </row>
        <row r="4607">
          <cell r="J4607">
            <v>0.01</v>
          </cell>
        </row>
        <row r="4608">
          <cell r="J4608">
            <v>0</v>
          </cell>
        </row>
        <row r="4609">
          <cell r="J4609">
            <v>2181.83</v>
          </cell>
        </row>
        <row r="4610">
          <cell r="J4610">
            <v>0</v>
          </cell>
        </row>
        <row r="4611">
          <cell r="J4611">
            <v>129.53</v>
          </cell>
        </row>
        <row r="4612">
          <cell r="J4612">
            <v>639.74</v>
          </cell>
        </row>
        <row r="4613">
          <cell r="J4613">
            <v>259.2</v>
          </cell>
        </row>
        <row r="4614">
          <cell r="J4614">
            <v>2208.31</v>
          </cell>
        </row>
        <row r="4615">
          <cell r="J4615">
            <v>93.97</v>
          </cell>
        </row>
        <row r="4616">
          <cell r="J4616">
            <v>228.44</v>
          </cell>
        </row>
        <row r="4617">
          <cell r="J4617">
            <v>577.96</v>
          </cell>
        </row>
        <row r="4618">
          <cell r="J4618">
            <v>11662.28</v>
          </cell>
        </row>
        <row r="4619">
          <cell r="J4619">
            <v>0</v>
          </cell>
        </row>
        <row r="4620">
          <cell r="J4620">
            <v>238.32</v>
          </cell>
        </row>
        <row r="4621">
          <cell r="J4621">
            <v>0</v>
          </cell>
        </row>
        <row r="4622">
          <cell r="J4622">
            <v>0</v>
          </cell>
        </row>
        <row r="4623">
          <cell r="J4623">
            <v>0</v>
          </cell>
        </row>
        <row r="4624">
          <cell r="J4624">
            <v>6993.51</v>
          </cell>
        </row>
        <row r="4625">
          <cell r="J4625">
            <v>0</v>
          </cell>
        </row>
        <row r="4626">
          <cell r="J4626">
            <v>28.82</v>
          </cell>
        </row>
        <row r="4627">
          <cell r="J4627">
            <v>263.36</v>
          </cell>
        </row>
        <row r="4628">
          <cell r="J4628">
            <v>206.4</v>
          </cell>
        </row>
        <row r="4629">
          <cell r="J4629">
            <v>1730.4</v>
          </cell>
        </row>
        <row r="4630">
          <cell r="J4630">
            <v>43.15</v>
          </cell>
        </row>
        <row r="4631">
          <cell r="J4631">
            <v>310</v>
          </cell>
        </row>
        <row r="4632">
          <cell r="J4632">
            <v>1833.64</v>
          </cell>
        </row>
        <row r="4633">
          <cell r="J4633">
            <v>0</v>
          </cell>
        </row>
        <row r="4634">
          <cell r="J4634">
            <v>0</v>
          </cell>
        </row>
        <row r="4635">
          <cell r="J4635">
            <v>331.2</v>
          </cell>
        </row>
        <row r="4636">
          <cell r="J4636">
            <v>0</v>
          </cell>
        </row>
        <row r="4637">
          <cell r="J4637">
            <v>0</v>
          </cell>
        </row>
        <row r="4638">
          <cell r="J4638">
            <v>0</v>
          </cell>
        </row>
        <row r="4639">
          <cell r="J4639">
            <v>63.43</v>
          </cell>
        </row>
        <row r="4640">
          <cell r="J4640">
            <v>0</v>
          </cell>
        </row>
        <row r="4641">
          <cell r="J4641">
            <v>1392</v>
          </cell>
        </row>
        <row r="4642">
          <cell r="J4642">
            <v>0</v>
          </cell>
        </row>
        <row r="4643">
          <cell r="J4643">
            <v>34911.040000000001</v>
          </cell>
        </row>
        <row r="4644">
          <cell r="J4644">
            <v>0</v>
          </cell>
        </row>
        <row r="4645">
          <cell r="J4645">
            <v>861.54</v>
          </cell>
        </row>
        <row r="4646">
          <cell r="J4646">
            <v>0</v>
          </cell>
        </row>
        <row r="4647">
          <cell r="J4647">
            <v>577.65</v>
          </cell>
        </row>
        <row r="4648">
          <cell r="J4648">
            <v>0</v>
          </cell>
        </row>
        <row r="4649">
          <cell r="J4649">
            <v>0</v>
          </cell>
        </row>
        <row r="4650">
          <cell r="J4650">
            <v>18.75</v>
          </cell>
        </row>
        <row r="4651">
          <cell r="J4651">
            <v>242.17</v>
          </cell>
        </row>
        <row r="4652">
          <cell r="J4652">
            <v>0</v>
          </cell>
        </row>
        <row r="4653">
          <cell r="J4653">
            <v>1540.73</v>
          </cell>
        </row>
        <row r="4654">
          <cell r="J4654">
            <v>72.400000000000006</v>
          </cell>
        </row>
        <row r="4655">
          <cell r="J4655">
            <v>0</v>
          </cell>
        </row>
        <row r="4656">
          <cell r="J4656">
            <v>0</v>
          </cell>
        </row>
        <row r="4657">
          <cell r="J4657">
            <v>0</v>
          </cell>
        </row>
        <row r="4658">
          <cell r="J4658">
            <v>0</v>
          </cell>
        </row>
        <row r="4659">
          <cell r="J4659">
            <v>0</v>
          </cell>
        </row>
        <row r="4660">
          <cell r="J4660">
            <v>0</v>
          </cell>
        </row>
        <row r="4661">
          <cell r="J4661">
            <v>273</v>
          </cell>
        </row>
        <row r="4662">
          <cell r="J4662">
            <v>0</v>
          </cell>
        </row>
        <row r="4663">
          <cell r="J4663">
            <v>17.28</v>
          </cell>
        </row>
        <row r="4664">
          <cell r="J4664">
            <v>1427.92</v>
          </cell>
        </row>
        <row r="4665">
          <cell r="J4665">
            <v>-206755.04</v>
          </cell>
        </row>
        <row r="4666">
          <cell r="J4666">
            <v>0</v>
          </cell>
        </row>
        <row r="4667">
          <cell r="J4667">
            <v>-396781.29</v>
          </cell>
        </row>
        <row r="4668">
          <cell r="J4668">
            <v>-500</v>
          </cell>
        </row>
        <row r="4669">
          <cell r="J4669">
            <v>-14803.23</v>
          </cell>
        </row>
        <row r="4670">
          <cell r="J4670">
            <v>0</v>
          </cell>
        </row>
        <row r="4671">
          <cell r="J4671">
            <v>0</v>
          </cell>
        </row>
        <row r="4672">
          <cell r="J4672">
            <v>-1259.52</v>
          </cell>
        </row>
        <row r="4673">
          <cell r="J4673">
            <v>0</v>
          </cell>
        </row>
        <row r="4674">
          <cell r="J4674">
            <v>390555.48</v>
          </cell>
        </row>
        <row r="4675">
          <cell r="J4675">
            <v>1495.91</v>
          </cell>
        </row>
        <row r="4676">
          <cell r="J4676">
            <v>0</v>
          </cell>
        </row>
        <row r="4677">
          <cell r="J4677">
            <v>0</v>
          </cell>
        </row>
        <row r="4678">
          <cell r="J4678">
            <v>823.68</v>
          </cell>
        </row>
        <row r="4679">
          <cell r="J4679">
            <v>0</v>
          </cell>
        </row>
        <row r="4680">
          <cell r="J4680">
            <v>7456.53</v>
          </cell>
        </row>
        <row r="4681">
          <cell r="J4681">
            <v>586552.89</v>
          </cell>
        </row>
        <row r="4682">
          <cell r="J4682">
            <v>2138.58</v>
          </cell>
        </row>
        <row r="4683">
          <cell r="J4683">
            <v>28884.71</v>
          </cell>
        </row>
        <row r="4684">
          <cell r="J4684">
            <v>0</v>
          </cell>
        </row>
        <row r="4685">
          <cell r="J4685">
            <v>0</v>
          </cell>
        </row>
        <row r="4686">
          <cell r="J4686">
            <v>210.56</v>
          </cell>
        </row>
        <row r="4687">
          <cell r="J4687">
            <v>16.84</v>
          </cell>
        </row>
        <row r="4688">
          <cell r="J4688">
            <v>0</v>
          </cell>
        </row>
        <row r="4689">
          <cell r="J4689">
            <v>22919.57</v>
          </cell>
        </row>
        <row r="4690">
          <cell r="J4690">
            <v>12796.61</v>
          </cell>
        </row>
        <row r="4691">
          <cell r="J4691">
            <v>8216.7099999999991</v>
          </cell>
        </row>
        <row r="4692">
          <cell r="J4692">
            <v>3149.05</v>
          </cell>
        </row>
        <row r="4693">
          <cell r="J4693">
            <v>25697.06</v>
          </cell>
        </row>
        <row r="4694">
          <cell r="J4694">
            <v>351.59</v>
          </cell>
        </row>
        <row r="4695">
          <cell r="J4695">
            <v>20299.009999999998</v>
          </cell>
        </row>
        <row r="4696">
          <cell r="J4696">
            <v>40855.480000000003</v>
          </cell>
        </row>
        <row r="4697">
          <cell r="J4697">
            <v>29285.119999999999</v>
          </cell>
        </row>
        <row r="4698">
          <cell r="J4698">
            <v>0</v>
          </cell>
        </row>
        <row r="4699">
          <cell r="J4699">
            <v>0</v>
          </cell>
        </row>
        <row r="4700">
          <cell r="J4700">
            <v>0</v>
          </cell>
        </row>
        <row r="4701">
          <cell r="J4701">
            <v>-188.46</v>
          </cell>
        </row>
        <row r="4702">
          <cell r="J4702">
            <v>0</v>
          </cell>
        </row>
        <row r="4703">
          <cell r="J4703">
            <v>3290.95</v>
          </cell>
        </row>
        <row r="4704">
          <cell r="J4704">
            <v>137.1</v>
          </cell>
        </row>
        <row r="4705">
          <cell r="J4705">
            <v>257.62</v>
          </cell>
        </row>
        <row r="4706">
          <cell r="J4706">
            <v>0</v>
          </cell>
        </row>
        <row r="4707">
          <cell r="J4707">
            <v>3542.97</v>
          </cell>
        </row>
        <row r="4708">
          <cell r="J4708">
            <v>907.51</v>
          </cell>
        </row>
        <row r="4709">
          <cell r="J4709">
            <v>64.69</v>
          </cell>
        </row>
        <row r="4710">
          <cell r="J4710">
            <v>0</v>
          </cell>
        </row>
        <row r="4711">
          <cell r="J4711">
            <v>418.25</v>
          </cell>
        </row>
        <row r="4712">
          <cell r="J4712">
            <v>39</v>
          </cell>
        </row>
        <row r="4713">
          <cell r="J4713">
            <v>347.76</v>
          </cell>
        </row>
        <row r="4714">
          <cell r="J4714">
            <v>3</v>
          </cell>
        </row>
        <row r="4715">
          <cell r="J4715">
            <v>1307.21</v>
          </cell>
        </row>
        <row r="4716">
          <cell r="J4716">
            <v>-46.28</v>
          </cell>
        </row>
        <row r="4717">
          <cell r="J4717">
            <v>878.56</v>
          </cell>
        </row>
        <row r="4718">
          <cell r="J4718">
            <v>23077.5</v>
          </cell>
        </row>
        <row r="4719">
          <cell r="J4719">
            <v>141.66</v>
          </cell>
        </row>
        <row r="4720">
          <cell r="J4720">
            <v>64.62</v>
          </cell>
        </row>
        <row r="4721">
          <cell r="J4721">
            <v>97.31</v>
          </cell>
        </row>
        <row r="4722">
          <cell r="J4722">
            <v>43.44</v>
          </cell>
        </row>
        <row r="4723">
          <cell r="J4723">
            <v>0</v>
          </cell>
        </row>
        <row r="4724">
          <cell r="J4724">
            <v>0</v>
          </cell>
        </row>
        <row r="4725">
          <cell r="J4725">
            <v>2711.33</v>
          </cell>
        </row>
        <row r="4726">
          <cell r="J4726">
            <v>214</v>
          </cell>
        </row>
        <row r="4727">
          <cell r="J4727">
            <v>0</v>
          </cell>
        </row>
        <row r="4728">
          <cell r="J4728">
            <v>257.19</v>
          </cell>
        </row>
        <row r="4729">
          <cell r="J4729">
            <v>1968.32</v>
          </cell>
        </row>
        <row r="4730">
          <cell r="J4730">
            <v>0</v>
          </cell>
        </row>
        <row r="4731">
          <cell r="J4731">
            <v>4124.3</v>
          </cell>
        </row>
        <row r="4732">
          <cell r="J4732">
            <v>0</v>
          </cell>
        </row>
        <row r="4733">
          <cell r="J4733">
            <v>0</v>
          </cell>
        </row>
        <row r="4734">
          <cell r="J4734">
            <v>1780</v>
          </cell>
        </row>
        <row r="4735">
          <cell r="J4735">
            <v>2220</v>
          </cell>
        </row>
        <row r="4736">
          <cell r="J4736">
            <v>520.41999999999996</v>
          </cell>
        </row>
        <row r="4737">
          <cell r="J4737">
            <v>40376.92</v>
          </cell>
        </row>
        <row r="4738">
          <cell r="J4738">
            <v>0</v>
          </cell>
        </row>
        <row r="4739">
          <cell r="J4739">
            <v>0</v>
          </cell>
        </row>
        <row r="4740">
          <cell r="J4740">
            <v>9.34</v>
          </cell>
        </row>
        <row r="4741">
          <cell r="J4741">
            <v>368</v>
          </cell>
        </row>
        <row r="4742">
          <cell r="J4742">
            <v>3574.9</v>
          </cell>
        </row>
        <row r="4743">
          <cell r="J4743">
            <v>8402.4</v>
          </cell>
        </row>
        <row r="4744">
          <cell r="J4744">
            <v>209.5</v>
          </cell>
        </row>
        <row r="4745">
          <cell r="J4745">
            <v>0</v>
          </cell>
        </row>
        <row r="4746">
          <cell r="J4746">
            <v>723.6</v>
          </cell>
        </row>
        <row r="4747">
          <cell r="J4747">
            <v>0</v>
          </cell>
        </row>
        <row r="4748">
          <cell r="J4748">
            <v>924.18</v>
          </cell>
        </row>
        <row r="4749">
          <cell r="J4749">
            <v>530.42999999999995</v>
          </cell>
        </row>
        <row r="4750">
          <cell r="J4750">
            <v>1050</v>
          </cell>
        </row>
        <row r="4751">
          <cell r="J4751">
            <v>0</v>
          </cell>
        </row>
        <row r="4752">
          <cell r="J4752">
            <v>0</v>
          </cell>
        </row>
        <row r="4753">
          <cell r="J4753">
            <v>216.51</v>
          </cell>
        </row>
        <row r="4754">
          <cell r="J4754">
            <v>0</v>
          </cell>
        </row>
        <row r="4755">
          <cell r="J4755">
            <v>1810.08</v>
          </cell>
        </row>
        <row r="4756">
          <cell r="J4756">
            <v>56.09</v>
          </cell>
        </row>
        <row r="4757">
          <cell r="J4757">
            <v>326.95</v>
          </cell>
        </row>
        <row r="4758">
          <cell r="J4758">
            <v>2754.71</v>
          </cell>
        </row>
        <row r="4759">
          <cell r="J4759">
            <v>179.47</v>
          </cell>
        </row>
        <row r="4760">
          <cell r="J4760">
            <v>738.57</v>
          </cell>
        </row>
        <row r="4761">
          <cell r="J4761">
            <v>960.4</v>
          </cell>
        </row>
        <row r="4762">
          <cell r="J4762">
            <v>0</v>
          </cell>
        </row>
        <row r="4763">
          <cell r="J4763">
            <v>54</v>
          </cell>
        </row>
        <row r="4764">
          <cell r="J4764">
            <v>0</v>
          </cell>
        </row>
        <row r="4765">
          <cell r="J4765">
            <v>1537.5</v>
          </cell>
        </row>
        <row r="4766">
          <cell r="J4766">
            <v>1474.53</v>
          </cell>
        </row>
        <row r="4767">
          <cell r="J4767">
            <v>0</v>
          </cell>
        </row>
        <row r="4768">
          <cell r="J4768">
            <v>0</v>
          </cell>
        </row>
        <row r="4769">
          <cell r="J4769">
            <v>0</v>
          </cell>
        </row>
        <row r="4770">
          <cell r="J4770">
            <v>78.84</v>
          </cell>
        </row>
        <row r="4771">
          <cell r="J4771">
            <v>2838.02</v>
          </cell>
        </row>
        <row r="4772">
          <cell r="J4772">
            <v>0</v>
          </cell>
        </row>
        <row r="4773">
          <cell r="J4773">
            <v>-206508.62</v>
          </cell>
        </row>
        <row r="4774">
          <cell r="J4774">
            <v>-4424.58</v>
          </cell>
        </row>
        <row r="4775">
          <cell r="J4775">
            <v>-275</v>
          </cell>
        </row>
        <row r="4776">
          <cell r="J4776">
            <v>-9300</v>
          </cell>
        </row>
        <row r="4777">
          <cell r="J4777">
            <v>-378.42</v>
          </cell>
        </row>
        <row r="4778">
          <cell r="J4778">
            <v>0</v>
          </cell>
        </row>
        <row r="4779">
          <cell r="J4779">
            <v>-236396.11</v>
          </cell>
        </row>
        <row r="4780">
          <cell r="J4780">
            <v>-4152.8500000000004</v>
          </cell>
        </row>
        <row r="4781">
          <cell r="J4781">
            <v>-41333.160000000003</v>
          </cell>
        </row>
        <row r="4782">
          <cell r="J4782">
            <v>-150</v>
          </cell>
        </row>
        <row r="4783">
          <cell r="J4783">
            <v>0</v>
          </cell>
        </row>
        <row r="4784">
          <cell r="J4784">
            <v>-7996.28</v>
          </cell>
        </row>
        <row r="4785">
          <cell r="J4785">
            <v>0</v>
          </cell>
        </row>
        <row r="4786">
          <cell r="J4786">
            <v>362024.96000000002</v>
          </cell>
        </row>
        <row r="4787">
          <cell r="J4787">
            <v>1496.6</v>
          </cell>
        </row>
        <row r="4788">
          <cell r="J4788">
            <v>1411.52</v>
          </cell>
        </row>
        <row r="4789">
          <cell r="J4789">
            <v>0</v>
          </cell>
        </row>
        <row r="4790">
          <cell r="J4790">
            <v>507.53</v>
          </cell>
        </row>
        <row r="4791">
          <cell r="J4791">
            <v>405855.81</v>
          </cell>
        </row>
        <row r="4792">
          <cell r="J4792">
            <v>1241.03</v>
          </cell>
        </row>
        <row r="4793">
          <cell r="J4793">
            <v>11574.49</v>
          </cell>
        </row>
        <row r="4794">
          <cell r="J4794">
            <v>0</v>
          </cell>
        </row>
        <row r="4795">
          <cell r="J4795">
            <v>3878.84</v>
          </cell>
        </row>
        <row r="4796">
          <cell r="J4796">
            <v>235.82</v>
          </cell>
        </row>
        <row r="4797">
          <cell r="J4797">
            <v>184.64</v>
          </cell>
        </row>
        <row r="4798">
          <cell r="J4798">
            <v>7.39</v>
          </cell>
        </row>
        <row r="4799">
          <cell r="J4799">
            <v>0</v>
          </cell>
        </row>
        <row r="4800">
          <cell r="J4800">
            <v>18732.689999999999</v>
          </cell>
        </row>
        <row r="4801">
          <cell r="J4801">
            <v>10443.620000000001</v>
          </cell>
        </row>
        <row r="4802">
          <cell r="J4802">
            <v>7400.92</v>
          </cell>
        </row>
        <row r="4803">
          <cell r="J4803">
            <v>2820.83</v>
          </cell>
        </row>
        <row r="4804">
          <cell r="J4804">
            <v>20398.75</v>
          </cell>
        </row>
        <row r="4805">
          <cell r="J4805">
            <v>378.7</v>
          </cell>
        </row>
        <row r="4806">
          <cell r="J4806">
            <v>15998.62</v>
          </cell>
        </row>
        <row r="4807">
          <cell r="J4807">
            <v>31419.86</v>
          </cell>
        </row>
        <row r="4808">
          <cell r="J4808">
            <v>29078.15</v>
          </cell>
        </row>
        <row r="4809">
          <cell r="J4809">
            <v>0</v>
          </cell>
        </row>
        <row r="4810">
          <cell r="J4810">
            <v>0</v>
          </cell>
        </row>
        <row r="4811">
          <cell r="J4811">
            <v>0</v>
          </cell>
        </row>
        <row r="4812">
          <cell r="J4812">
            <v>1149.0999999999999</v>
          </cell>
        </row>
        <row r="4813">
          <cell r="J4813">
            <v>463.44</v>
          </cell>
        </row>
        <row r="4814">
          <cell r="J4814">
            <v>724.76</v>
          </cell>
        </row>
        <row r="4815">
          <cell r="J4815">
            <v>0</v>
          </cell>
        </row>
        <row r="4816">
          <cell r="J4816">
            <v>12542.27</v>
          </cell>
        </row>
        <row r="4817">
          <cell r="J4817">
            <v>2446.16</v>
          </cell>
        </row>
        <row r="4818">
          <cell r="J4818">
            <v>0</v>
          </cell>
        </row>
        <row r="4819">
          <cell r="J4819">
            <v>9201.7999999999993</v>
          </cell>
        </row>
        <row r="4820">
          <cell r="J4820">
            <v>14.35</v>
          </cell>
        </row>
        <row r="4821">
          <cell r="J4821">
            <v>309.27</v>
          </cell>
        </row>
        <row r="4822">
          <cell r="J4822">
            <v>34.9</v>
          </cell>
        </row>
        <row r="4823">
          <cell r="J4823">
            <v>0</v>
          </cell>
        </row>
        <row r="4824">
          <cell r="J4824">
            <v>0</v>
          </cell>
        </row>
        <row r="4825">
          <cell r="J4825">
            <v>3004.24</v>
          </cell>
        </row>
        <row r="4826">
          <cell r="J4826">
            <v>2602.34</v>
          </cell>
        </row>
        <row r="4827">
          <cell r="J4827">
            <v>0</v>
          </cell>
        </row>
        <row r="4828">
          <cell r="J4828">
            <v>0</v>
          </cell>
        </row>
        <row r="4829">
          <cell r="J4829">
            <v>53.88</v>
          </cell>
        </row>
        <row r="4830">
          <cell r="J4830">
            <v>501.5</v>
          </cell>
        </row>
        <row r="4831">
          <cell r="J4831">
            <v>1347.54</v>
          </cell>
        </row>
        <row r="4832">
          <cell r="J4832">
            <v>0</v>
          </cell>
        </row>
        <row r="4833">
          <cell r="J4833">
            <v>850.49</v>
          </cell>
        </row>
        <row r="4834">
          <cell r="J4834">
            <v>0</v>
          </cell>
        </row>
        <row r="4835">
          <cell r="J4835">
            <v>175</v>
          </cell>
        </row>
        <row r="4836">
          <cell r="J4836">
            <v>1039.6500000000001</v>
          </cell>
        </row>
        <row r="4837">
          <cell r="J4837">
            <v>0</v>
          </cell>
        </row>
        <row r="4838">
          <cell r="J4838">
            <v>0</v>
          </cell>
        </row>
        <row r="4839">
          <cell r="J4839">
            <v>0</v>
          </cell>
        </row>
        <row r="4840">
          <cell r="J4840">
            <v>373.68</v>
          </cell>
        </row>
        <row r="4841">
          <cell r="J4841">
            <v>0</v>
          </cell>
        </row>
        <row r="4842">
          <cell r="J4842">
            <v>198</v>
          </cell>
        </row>
        <row r="4843">
          <cell r="J4843">
            <v>656.67</v>
          </cell>
        </row>
        <row r="4844">
          <cell r="J4844">
            <v>134.76</v>
          </cell>
        </row>
        <row r="4845">
          <cell r="J4845">
            <v>490.79</v>
          </cell>
        </row>
        <row r="4846">
          <cell r="J4846">
            <v>0</v>
          </cell>
        </row>
        <row r="4847">
          <cell r="J4847">
            <v>0</v>
          </cell>
        </row>
        <row r="4848">
          <cell r="J4848">
            <v>0</v>
          </cell>
        </row>
        <row r="4849">
          <cell r="J4849">
            <v>5</v>
          </cell>
        </row>
        <row r="4850">
          <cell r="J4850">
            <v>111.29</v>
          </cell>
        </row>
        <row r="4851">
          <cell r="J4851">
            <v>0</v>
          </cell>
        </row>
        <row r="4852">
          <cell r="J4852">
            <v>2087.9299999999998</v>
          </cell>
        </row>
        <row r="4853">
          <cell r="J4853">
            <v>0</v>
          </cell>
        </row>
        <row r="4854">
          <cell r="J4854">
            <v>317.79000000000002</v>
          </cell>
        </row>
        <row r="4855">
          <cell r="J4855">
            <v>0</v>
          </cell>
        </row>
        <row r="4856">
          <cell r="J4856">
            <v>33.299999999999997</v>
          </cell>
        </row>
        <row r="4857">
          <cell r="J4857">
            <v>0</v>
          </cell>
        </row>
        <row r="4858">
          <cell r="J4858">
            <v>492.38</v>
          </cell>
        </row>
        <row r="4859">
          <cell r="J4859">
            <v>600</v>
          </cell>
        </row>
        <row r="4860">
          <cell r="J4860">
            <v>0</v>
          </cell>
        </row>
        <row r="4861">
          <cell r="J4861">
            <v>0</v>
          </cell>
        </row>
        <row r="4862">
          <cell r="J4862">
            <v>19.440000000000001</v>
          </cell>
        </row>
        <row r="4863">
          <cell r="J4863">
            <v>2042</v>
          </cell>
        </row>
        <row r="4864">
          <cell r="J4864">
            <v>190.2</v>
          </cell>
        </row>
        <row r="4865">
          <cell r="J4865">
            <v>120</v>
          </cell>
        </row>
        <row r="4866">
          <cell r="J4866">
            <v>30</v>
          </cell>
        </row>
        <row r="4867">
          <cell r="J4867">
            <v>54</v>
          </cell>
        </row>
        <row r="4868">
          <cell r="J4868">
            <v>-49931.14</v>
          </cell>
        </row>
        <row r="4869">
          <cell r="J4869">
            <v>-42544.05</v>
          </cell>
        </row>
        <row r="4870">
          <cell r="J4870">
            <v>-72675.399999999994</v>
          </cell>
        </row>
        <row r="4871">
          <cell r="J4871">
            <v>-866.96</v>
          </cell>
        </row>
        <row r="4872">
          <cell r="J4872">
            <v>0</v>
          </cell>
        </row>
        <row r="4873">
          <cell r="J4873">
            <v>-119256.83</v>
          </cell>
        </row>
        <row r="4874">
          <cell r="J4874">
            <v>-4000</v>
          </cell>
        </row>
        <row r="4875">
          <cell r="J4875">
            <v>-73471.55</v>
          </cell>
        </row>
        <row r="4876">
          <cell r="J4876">
            <v>0</v>
          </cell>
        </row>
        <row r="4877">
          <cell r="J4877">
            <v>0</v>
          </cell>
        </row>
        <row r="4878">
          <cell r="J4878">
            <v>-4523.8900000000003</v>
          </cell>
        </row>
        <row r="4879">
          <cell r="J4879">
            <v>-500</v>
          </cell>
        </row>
        <row r="4880">
          <cell r="J4880">
            <v>388722.48</v>
          </cell>
        </row>
        <row r="4881">
          <cell r="J4881">
            <v>846.98</v>
          </cell>
        </row>
        <row r="4882">
          <cell r="J4882">
            <v>0</v>
          </cell>
        </row>
        <row r="4883">
          <cell r="J4883">
            <v>0</v>
          </cell>
        </row>
        <row r="4884">
          <cell r="J4884">
            <v>0</v>
          </cell>
        </row>
        <row r="4885">
          <cell r="J4885">
            <v>15304.74</v>
          </cell>
        </row>
        <row r="4886">
          <cell r="J4886">
            <v>9681.92</v>
          </cell>
        </row>
        <row r="4887">
          <cell r="J4887">
            <v>7479.96</v>
          </cell>
        </row>
        <row r="4888">
          <cell r="J4888">
            <v>2854.46</v>
          </cell>
        </row>
        <row r="4889">
          <cell r="J4889">
            <v>6554.43</v>
          </cell>
        </row>
        <row r="4890">
          <cell r="J4890">
            <v>355.75</v>
          </cell>
        </row>
        <row r="4891">
          <cell r="J4891">
            <v>7653.65</v>
          </cell>
        </row>
        <row r="4892">
          <cell r="J4892">
            <v>13639.43</v>
          </cell>
        </row>
        <row r="4893">
          <cell r="J4893">
            <v>32111.360000000001</v>
          </cell>
        </row>
        <row r="4894">
          <cell r="J4894">
            <v>0</v>
          </cell>
        </row>
        <row r="4895">
          <cell r="J4895">
            <v>0</v>
          </cell>
        </row>
        <row r="4896">
          <cell r="J4896">
            <v>1554.07</v>
          </cell>
        </row>
        <row r="4897">
          <cell r="J4897">
            <v>0</v>
          </cell>
        </row>
        <row r="4898">
          <cell r="J4898">
            <v>0</v>
          </cell>
        </row>
        <row r="4899">
          <cell r="J4899">
            <v>195.5</v>
          </cell>
        </row>
        <row r="4900">
          <cell r="J4900">
            <v>3267</v>
          </cell>
        </row>
        <row r="4901">
          <cell r="J4901">
            <v>0</v>
          </cell>
        </row>
        <row r="4902">
          <cell r="J4902">
            <v>0</v>
          </cell>
        </row>
        <row r="4903">
          <cell r="J4903">
            <v>553503.15</v>
          </cell>
        </row>
        <row r="4904">
          <cell r="J4904">
            <v>3154.09</v>
          </cell>
        </row>
        <row r="4905">
          <cell r="J4905">
            <v>0</v>
          </cell>
        </row>
        <row r="4906">
          <cell r="J4906">
            <v>815.76</v>
          </cell>
        </row>
        <row r="4907">
          <cell r="J4907">
            <v>1242.97</v>
          </cell>
        </row>
        <row r="4908">
          <cell r="J4908">
            <v>14594.66</v>
          </cell>
        </row>
        <row r="4909">
          <cell r="J4909">
            <v>0</v>
          </cell>
        </row>
        <row r="4910">
          <cell r="J4910">
            <v>495453.35</v>
          </cell>
        </row>
        <row r="4911">
          <cell r="J4911">
            <v>3439.29</v>
          </cell>
        </row>
        <row r="4912">
          <cell r="J4912">
            <v>50509.79</v>
          </cell>
        </row>
        <row r="4913">
          <cell r="J4913">
            <v>0</v>
          </cell>
        </row>
        <row r="4914">
          <cell r="J4914">
            <v>741.05</v>
          </cell>
        </row>
        <row r="4915">
          <cell r="J4915">
            <v>29.64</v>
          </cell>
        </row>
        <row r="4916">
          <cell r="J4916">
            <v>0</v>
          </cell>
        </row>
        <row r="4917">
          <cell r="J4917">
            <v>0</v>
          </cell>
        </row>
        <row r="4918">
          <cell r="J4918">
            <v>0</v>
          </cell>
        </row>
        <row r="4919">
          <cell r="J4919">
            <v>25170.46</v>
          </cell>
        </row>
        <row r="4920">
          <cell r="J4920">
            <v>13910.09</v>
          </cell>
        </row>
        <row r="4921">
          <cell r="J4921">
            <v>9544.93</v>
          </cell>
        </row>
        <row r="4922">
          <cell r="J4922">
            <v>3650.79</v>
          </cell>
        </row>
        <row r="4923">
          <cell r="J4923">
            <v>29873.88</v>
          </cell>
        </row>
        <row r="4924">
          <cell r="J4924">
            <v>506.45</v>
          </cell>
        </row>
        <row r="4925">
          <cell r="J4925">
            <v>22433.57</v>
          </cell>
        </row>
        <row r="4926">
          <cell r="J4926">
            <v>48234.87</v>
          </cell>
        </row>
        <row r="4927">
          <cell r="J4927">
            <v>49521.57</v>
          </cell>
        </row>
        <row r="4928">
          <cell r="J4928">
            <v>0</v>
          </cell>
        </row>
        <row r="4929">
          <cell r="J4929">
            <v>336.48</v>
          </cell>
        </row>
        <row r="4930">
          <cell r="J4930">
            <v>0</v>
          </cell>
        </row>
        <row r="4931">
          <cell r="J4931">
            <v>0</v>
          </cell>
        </row>
        <row r="4932">
          <cell r="J4932">
            <v>27849</v>
          </cell>
        </row>
        <row r="4933">
          <cell r="J4933">
            <v>6773.88</v>
          </cell>
        </row>
        <row r="4934">
          <cell r="J4934">
            <v>0</v>
          </cell>
        </row>
        <row r="4935">
          <cell r="J4935">
            <v>4423.47</v>
          </cell>
        </row>
        <row r="4936">
          <cell r="J4936">
            <v>704</v>
          </cell>
        </row>
        <row r="4937">
          <cell r="J4937">
            <v>0</v>
          </cell>
        </row>
        <row r="4938">
          <cell r="J4938">
            <v>1197.1600000000001</v>
          </cell>
        </row>
        <row r="4939">
          <cell r="J4939">
            <v>578.17999999999995</v>
          </cell>
        </row>
        <row r="4940">
          <cell r="J4940">
            <v>7462.67</v>
          </cell>
        </row>
        <row r="4941">
          <cell r="J4941">
            <v>287.26</v>
          </cell>
        </row>
        <row r="4942">
          <cell r="J4942">
            <v>19.04</v>
          </cell>
        </row>
        <row r="4943">
          <cell r="J4943">
            <v>0</v>
          </cell>
        </row>
        <row r="4944">
          <cell r="J4944">
            <v>0</v>
          </cell>
        </row>
        <row r="4945">
          <cell r="J4945">
            <v>1124.79</v>
          </cell>
        </row>
        <row r="4946">
          <cell r="J4946">
            <v>15.62</v>
          </cell>
        </row>
        <row r="4947">
          <cell r="J4947">
            <v>998.84</v>
          </cell>
        </row>
        <row r="4948">
          <cell r="J4948">
            <v>10094.48</v>
          </cell>
        </row>
        <row r="4949">
          <cell r="J4949">
            <v>1771.21</v>
          </cell>
        </row>
        <row r="4950">
          <cell r="J4950">
            <v>1946.64</v>
          </cell>
        </row>
        <row r="4951">
          <cell r="J4951">
            <v>0</v>
          </cell>
        </row>
        <row r="4952">
          <cell r="J4952">
            <v>0</v>
          </cell>
        </row>
        <row r="4953">
          <cell r="J4953">
            <v>2184.84</v>
          </cell>
        </row>
        <row r="4954">
          <cell r="J4954">
            <v>240</v>
          </cell>
        </row>
        <row r="4955">
          <cell r="J4955">
            <v>0</v>
          </cell>
        </row>
        <row r="4956">
          <cell r="J4956">
            <v>406.09</v>
          </cell>
        </row>
        <row r="4957">
          <cell r="J4957">
            <v>864.93</v>
          </cell>
        </row>
        <row r="4958">
          <cell r="J4958">
            <v>0</v>
          </cell>
        </row>
        <row r="4959">
          <cell r="J4959">
            <v>286.2</v>
          </cell>
        </row>
        <row r="4960">
          <cell r="J4960">
            <v>0</v>
          </cell>
        </row>
        <row r="4961">
          <cell r="J4961">
            <v>1209.58</v>
          </cell>
        </row>
        <row r="4962">
          <cell r="J4962">
            <v>329.4</v>
          </cell>
        </row>
        <row r="4963">
          <cell r="J4963">
            <v>0</v>
          </cell>
        </row>
        <row r="4964">
          <cell r="J4964">
            <v>0</v>
          </cell>
        </row>
        <row r="4965">
          <cell r="J4965">
            <v>0</v>
          </cell>
        </row>
        <row r="4966">
          <cell r="J4966">
            <v>0</v>
          </cell>
        </row>
        <row r="4967">
          <cell r="J4967">
            <v>1242</v>
          </cell>
        </row>
        <row r="4968">
          <cell r="J4968">
            <v>385.65</v>
          </cell>
        </row>
        <row r="4969">
          <cell r="J4969">
            <v>8900</v>
          </cell>
        </row>
        <row r="4970">
          <cell r="J4970">
            <v>400</v>
          </cell>
        </row>
        <row r="4971">
          <cell r="J4971">
            <v>102.5</v>
          </cell>
        </row>
        <row r="4972">
          <cell r="J4972">
            <v>0</v>
          </cell>
        </row>
        <row r="4973">
          <cell r="J4973">
            <v>0</v>
          </cell>
        </row>
        <row r="4974">
          <cell r="J4974">
            <v>489.73</v>
          </cell>
        </row>
        <row r="4975">
          <cell r="J4975">
            <v>139.32</v>
          </cell>
        </row>
        <row r="4976">
          <cell r="J4976">
            <v>0</v>
          </cell>
        </row>
        <row r="4977">
          <cell r="J4977">
            <v>0</v>
          </cell>
        </row>
        <row r="4978">
          <cell r="J4978">
            <v>1310</v>
          </cell>
        </row>
        <row r="4979">
          <cell r="J4979">
            <v>662.97</v>
          </cell>
        </row>
        <row r="4980">
          <cell r="J4980">
            <v>578.76</v>
          </cell>
        </row>
        <row r="4981">
          <cell r="J4981">
            <v>0</v>
          </cell>
        </row>
        <row r="4982">
          <cell r="J4982">
            <v>3527.72</v>
          </cell>
        </row>
        <row r="4983">
          <cell r="J4983">
            <v>0</v>
          </cell>
        </row>
        <row r="4984">
          <cell r="J4984">
            <v>0</v>
          </cell>
        </row>
        <row r="4985">
          <cell r="J4985">
            <v>2783.58</v>
          </cell>
        </row>
        <row r="4986">
          <cell r="J4986">
            <v>0</v>
          </cell>
        </row>
        <row r="4987">
          <cell r="J4987">
            <v>674.62</v>
          </cell>
        </row>
        <row r="4988">
          <cell r="J4988">
            <v>436.72</v>
          </cell>
        </row>
        <row r="4989">
          <cell r="J4989">
            <v>388.8</v>
          </cell>
        </row>
        <row r="4990">
          <cell r="J4990">
            <v>0</v>
          </cell>
        </row>
        <row r="4991">
          <cell r="J4991">
            <v>0</v>
          </cell>
        </row>
        <row r="4992">
          <cell r="J4992">
            <v>0</v>
          </cell>
        </row>
        <row r="4993">
          <cell r="J4993">
            <v>3247.78</v>
          </cell>
        </row>
        <row r="4994">
          <cell r="J4994">
            <v>36856.39</v>
          </cell>
        </row>
        <row r="4995">
          <cell r="J4995">
            <v>62.34</v>
          </cell>
        </row>
        <row r="4996">
          <cell r="J4996">
            <v>7681.73</v>
          </cell>
        </row>
        <row r="4997">
          <cell r="J4997">
            <v>17964.89</v>
          </cell>
        </row>
        <row r="4998">
          <cell r="J4998">
            <v>0</v>
          </cell>
        </row>
        <row r="4999">
          <cell r="J4999">
            <v>2031.22</v>
          </cell>
        </row>
        <row r="5000">
          <cell r="J5000">
            <v>0</v>
          </cell>
        </row>
        <row r="5001">
          <cell r="J5001">
            <v>0</v>
          </cell>
        </row>
        <row r="5002">
          <cell r="J5002">
            <v>0</v>
          </cell>
        </row>
        <row r="5003">
          <cell r="J5003">
            <v>910.08</v>
          </cell>
        </row>
        <row r="5004">
          <cell r="J5004">
            <v>10.8</v>
          </cell>
        </row>
        <row r="5005">
          <cell r="J5005">
            <v>0</v>
          </cell>
        </row>
        <row r="5006">
          <cell r="J5006">
            <v>0</v>
          </cell>
        </row>
        <row r="5007">
          <cell r="J5007">
            <v>0</v>
          </cell>
        </row>
        <row r="5008">
          <cell r="J5008">
            <v>348.57</v>
          </cell>
        </row>
        <row r="5009">
          <cell r="J5009">
            <v>4544.07</v>
          </cell>
        </row>
        <row r="5010">
          <cell r="J5010">
            <v>0</v>
          </cell>
        </row>
        <row r="5011">
          <cell r="J5011">
            <v>25</v>
          </cell>
        </row>
        <row r="5012">
          <cell r="J5012">
            <v>0</v>
          </cell>
        </row>
        <row r="5013">
          <cell r="J5013">
            <v>-17182.37</v>
          </cell>
        </row>
        <row r="5014">
          <cell r="J5014">
            <v>-41842.81</v>
          </cell>
        </row>
        <row r="5015">
          <cell r="J5015">
            <v>0</v>
          </cell>
        </row>
        <row r="5016">
          <cell r="J5016">
            <v>0</v>
          </cell>
        </row>
        <row r="5017">
          <cell r="J5017">
            <v>0</v>
          </cell>
        </row>
        <row r="5018">
          <cell r="J5018">
            <v>0</v>
          </cell>
        </row>
        <row r="5019">
          <cell r="J5019">
            <v>-52774.51</v>
          </cell>
        </row>
        <row r="5020">
          <cell r="J5020">
            <v>0</v>
          </cell>
        </row>
        <row r="5021">
          <cell r="J5021">
            <v>0</v>
          </cell>
        </row>
        <row r="5022">
          <cell r="J5022">
            <v>-729.18</v>
          </cell>
        </row>
        <row r="5023">
          <cell r="J5023">
            <v>0</v>
          </cell>
        </row>
        <row r="5024">
          <cell r="J5024">
            <v>-9.8000000000000007</v>
          </cell>
        </row>
        <row r="5025">
          <cell r="J5025">
            <v>0</v>
          </cell>
        </row>
        <row r="5026">
          <cell r="J5026">
            <v>-1867.95</v>
          </cell>
        </row>
        <row r="5027">
          <cell r="J5027">
            <v>0</v>
          </cell>
        </row>
        <row r="5028">
          <cell r="J5028">
            <v>0</v>
          </cell>
        </row>
        <row r="5029">
          <cell r="J5029">
            <v>68343.38</v>
          </cell>
        </row>
        <row r="5030">
          <cell r="J5030">
            <v>735.93</v>
          </cell>
        </row>
        <row r="5031">
          <cell r="J5031">
            <v>443.52</v>
          </cell>
        </row>
        <row r="5032">
          <cell r="J5032">
            <v>403650.34</v>
          </cell>
        </row>
        <row r="5033">
          <cell r="J5033">
            <v>798.48</v>
          </cell>
        </row>
        <row r="5034">
          <cell r="J5034">
            <v>16068.41</v>
          </cell>
        </row>
        <row r="5035">
          <cell r="J5035">
            <v>0</v>
          </cell>
        </row>
        <row r="5036">
          <cell r="J5036">
            <v>0</v>
          </cell>
        </row>
        <row r="5037">
          <cell r="J5037">
            <v>0</v>
          </cell>
        </row>
        <row r="5038">
          <cell r="J5038">
            <v>0</v>
          </cell>
        </row>
        <row r="5039">
          <cell r="J5039">
            <v>2848.13</v>
          </cell>
        </row>
        <row r="5040">
          <cell r="J5040">
            <v>1540.94</v>
          </cell>
        </row>
        <row r="5041">
          <cell r="J5041">
            <v>1343.01</v>
          </cell>
        </row>
        <row r="5042">
          <cell r="J5042">
            <v>513.47</v>
          </cell>
        </row>
        <row r="5043">
          <cell r="J5043">
            <v>13002.82</v>
          </cell>
        </row>
        <row r="5044">
          <cell r="J5044">
            <v>72.58</v>
          </cell>
        </row>
        <row r="5045">
          <cell r="J5045">
            <v>9796.4</v>
          </cell>
        </row>
        <row r="5046">
          <cell r="J5046">
            <v>15120.76</v>
          </cell>
        </row>
        <row r="5047">
          <cell r="J5047">
            <v>5027.45</v>
          </cell>
        </row>
        <row r="5048">
          <cell r="J5048">
            <v>0</v>
          </cell>
        </row>
        <row r="5049">
          <cell r="J5049">
            <v>0</v>
          </cell>
        </row>
        <row r="5050">
          <cell r="J5050">
            <v>0</v>
          </cell>
        </row>
        <row r="5051">
          <cell r="J5051">
            <v>663.43</v>
          </cell>
        </row>
        <row r="5052">
          <cell r="J5052">
            <v>0</v>
          </cell>
        </row>
        <row r="5053">
          <cell r="J5053">
            <v>0</v>
          </cell>
        </row>
        <row r="5054">
          <cell r="J5054">
            <v>0</v>
          </cell>
        </row>
        <row r="5055">
          <cell r="J5055">
            <v>0</v>
          </cell>
        </row>
        <row r="5056">
          <cell r="J5056">
            <v>0</v>
          </cell>
        </row>
        <row r="5057">
          <cell r="J5057">
            <v>0</v>
          </cell>
        </row>
        <row r="5058">
          <cell r="J5058">
            <v>3640.73</v>
          </cell>
        </row>
        <row r="5059">
          <cell r="J5059">
            <v>0</v>
          </cell>
        </row>
        <row r="5060">
          <cell r="J5060">
            <v>192.8</v>
          </cell>
        </row>
        <row r="5061">
          <cell r="J5061">
            <v>0</v>
          </cell>
        </row>
        <row r="5062">
          <cell r="J5062">
            <v>1823.04</v>
          </cell>
        </row>
        <row r="5063">
          <cell r="J5063">
            <v>0</v>
          </cell>
        </row>
        <row r="5064">
          <cell r="J5064">
            <v>152.06</v>
          </cell>
        </row>
        <row r="5065">
          <cell r="J5065">
            <v>685.8</v>
          </cell>
        </row>
        <row r="5066">
          <cell r="J5066">
            <v>14824.57</v>
          </cell>
        </row>
        <row r="5067">
          <cell r="J5067">
            <v>2045.14</v>
          </cell>
        </row>
        <row r="5068">
          <cell r="J5068">
            <v>0</v>
          </cell>
        </row>
        <row r="5069">
          <cell r="J5069">
            <v>0</v>
          </cell>
        </row>
        <row r="5070">
          <cell r="J5070">
            <v>0</v>
          </cell>
        </row>
        <row r="5071">
          <cell r="J5071">
            <v>249.53</v>
          </cell>
        </row>
        <row r="5072">
          <cell r="J5072">
            <v>0</v>
          </cell>
        </row>
        <row r="5073">
          <cell r="J5073">
            <v>23.17</v>
          </cell>
        </row>
        <row r="5074">
          <cell r="J5074">
            <v>3044.64</v>
          </cell>
        </row>
        <row r="5075">
          <cell r="J5075">
            <v>0</v>
          </cell>
        </row>
        <row r="5076">
          <cell r="J5076">
            <v>11.27</v>
          </cell>
        </row>
        <row r="5077">
          <cell r="J5077">
            <v>881.05</v>
          </cell>
        </row>
        <row r="5078">
          <cell r="J5078">
            <v>316.16000000000003</v>
          </cell>
        </row>
        <row r="5079">
          <cell r="J5079">
            <v>0</v>
          </cell>
        </row>
        <row r="5080">
          <cell r="J5080">
            <v>0</v>
          </cell>
        </row>
        <row r="5081">
          <cell r="J5081">
            <v>91.8</v>
          </cell>
        </row>
        <row r="5082">
          <cell r="J5082">
            <v>941.37</v>
          </cell>
        </row>
        <row r="5083">
          <cell r="J5083">
            <v>-468747.52000000002</v>
          </cell>
        </row>
        <row r="5084">
          <cell r="J5084">
            <v>-25255.75</v>
          </cell>
        </row>
        <row r="5085">
          <cell r="J5085">
            <v>-1864.52</v>
          </cell>
        </row>
        <row r="5086">
          <cell r="J5086">
            <v>-78932.33</v>
          </cell>
        </row>
        <row r="5087">
          <cell r="J5087">
            <v>0</v>
          </cell>
        </row>
        <row r="5088">
          <cell r="J5088">
            <v>0</v>
          </cell>
        </row>
        <row r="5089">
          <cell r="J5089">
            <v>0</v>
          </cell>
        </row>
        <row r="5090">
          <cell r="J5090">
            <v>177121.46</v>
          </cell>
        </row>
        <row r="5091">
          <cell r="J5091">
            <v>0</v>
          </cell>
        </row>
        <row r="5092">
          <cell r="J5092">
            <v>148.72</v>
          </cell>
        </row>
        <row r="5093">
          <cell r="J5093">
            <v>296862.53000000003</v>
          </cell>
        </row>
        <row r="5094">
          <cell r="J5094">
            <v>525.23</v>
          </cell>
        </row>
        <row r="5095">
          <cell r="J5095">
            <v>14407.15</v>
          </cell>
        </row>
        <row r="5096">
          <cell r="J5096">
            <v>0</v>
          </cell>
        </row>
        <row r="5097">
          <cell r="J5097">
            <v>0</v>
          </cell>
        </row>
        <row r="5098">
          <cell r="J5098">
            <v>0</v>
          </cell>
        </row>
        <row r="5099">
          <cell r="J5099">
            <v>8621.24</v>
          </cell>
        </row>
        <row r="5100">
          <cell r="J5100">
            <v>4670.87</v>
          </cell>
        </row>
        <row r="5101">
          <cell r="J5101">
            <v>3729.35</v>
          </cell>
        </row>
        <row r="5102">
          <cell r="J5102">
            <v>1425.13</v>
          </cell>
        </row>
        <row r="5103">
          <cell r="J5103">
            <v>12333.73</v>
          </cell>
        </row>
        <row r="5104">
          <cell r="J5104">
            <v>172.51</v>
          </cell>
        </row>
        <row r="5105">
          <cell r="J5105">
            <v>9789.44</v>
          </cell>
        </row>
        <row r="5106">
          <cell r="J5106">
            <v>18546.580000000002</v>
          </cell>
        </row>
        <row r="5107">
          <cell r="J5107">
            <v>14410.93</v>
          </cell>
        </row>
        <row r="5108">
          <cell r="J5108">
            <v>0</v>
          </cell>
        </row>
        <row r="5109">
          <cell r="J5109">
            <v>0</v>
          </cell>
        </row>
        <row r="5110">
          <cell r="J5110">
            <v>0</v>
          </cell>
        </row>
        <row r="5111">
          <cell r="J5111">
            <v>0</v>
          </cell>
        </row>
        <row r="5112">
          <cell r="J5112">
            <v>3408.72</v>
          </cell>
        </row>
        <row r="5113">
          <cell r="J5113">
            <v>0</v>
          </cell>
        </row>
        <row r="5114">
          <cell r="J5114">
            <v>0</v>
          </cell>
        </row>
        <row r="5115">
          <cell r="J5115">
            <v>2737.79</v>
          </cell>
        </row>
        <row r="5116">
          <cell r="J5116">
            <v>0</v>
          </cell>
        </row>
        <row r="5117">
          <cell r="J5117">
            <v>761.39</v>
          </cell>
        </row>
        <row r="5118">
          <cell r="J5118">
            <v>9063.94</v>
          </cell>
        </row>
        <row r="5119">
          <cell r="J5119">
            <v>302.39999999999998</v>
          </cell>
        </row>
        <row r="5120">
          <cell r="J5120">
            <v>248.56</v>
          </cell>
        </row>
        <row r="5121">
          <cell r="J5121">
            <v>2642.07</v>
          </cell>
        </row>
        <row r="5122">
          <cell r="J5122">
            <v>0</v>
          </cell>
        </row>
        <row r="5123">
          <cell r="J5123">
            <v>0</v>
          </cell>
        </row>
        <row r="5124">
          <cell r="J5124">
            <v>0</v>
          </cell>
        </row>
        <row r="5125">
          <cell r="J5125">
            <v>2283.09</v>
          </cell>
        </row>
        <row r="5126">
          <cell r="J5126">
            <v>0</v>
          </cell>
        </row>
        <row r="5127">
          <cell r="J5127">
            <v>0</v>
          </cell>
        </row>
        <row r="5128">
          <cell r="J5128">
            <v>0</v>
          </cell>
        </row>
        <row r="5129">
          <cell r="J5129">
            <v>0</v>
          </cell>
        </row>
        <row r="5130">
          <cell r="J5130">
            <v>2021.4</v>
          </cell>
        </row>
        <row r="5131">
          <cell r="J5131">
            <v>170.34</v>
          </cell>
        </row>
        <row r="5132">
          <cell r="J5132">
            <v>0</v>
          </cell>
        </row>
        <row r="5133">
          <cell r="J5133">
            <v>0</v>
          </cell>
        </row>
        <row r="5134">
          <cell r="J5134">
            <v>0</v>
          </cell>
        </row>
        <row r="5135">
          <cell r="J5135">
            <v>485.33</v>
          </cell>
        </row>
        <row r="5136">
          <cell r="J5136">
            <v>1120</v>
          </cell>
        </row>
        <row r="5137">
          <cell r="J5137">
            <v>0</v>
          </cell>
        </row>
        <row r="5138">
          <cell r="J5138">
            <v>0</v>
          </cell>
        </row>
        <row r="5139">
          <cell r="J5139">
            <v>71.05</v>
          </cell>
        </row>
        <row r="5140">
          <cell r="J5140">
            <v>0</v>
          </cell>
        </row>
        <row r="5141">
          <cell r="J5141">
            <v>0</v>
          </cell>
        </row>
        <row r="5142">
          <cell r="J5142">
            <v>0</v>
          </cell>
        </row>
        <row r="5143">
          <cell r="J5143">
            <v>0</v>
          </cell>
        </row>
        <row r="5144">
          <cell r="J5144">
            <v>209.96</v>
          </cell>
        </row>
        <row r="5145">
          <cell r="J5145">
            <v>3376.77</v>
          </cell>
        </row>
        <row r="5146">
          <cell r="J5146">
            <v>0</v>
          </cell>
        </row>
        <row r="5147">
          <cell r="J5147">
            <v>0</v>
          </cell>
        </row>
        <row r="5148">
          <cell r="J5148">
            <v>748.36</v>
          </cell>
        </row>
        <row r="5149">
          <cell r="J5149">
            <v>0</v>
          </cell>
        </row>
        <row r="5150">
          <cell r="J5150">
            <v>0</v>
          </cell>
        </row>
        <row r="5151">
          <cell r="J5151">
            <v>0</v>
          </cell>
        </row>
        <row r="5152">
          <cell r="J5152">
            <v>968</v>
          </cell>
        </row>
        <row r="5153">
          <cell r="J5153">
            <v>0</v>
          </cell>
        </row>
        <row r="5154">
          <cell r="J5154">
            <v>15375</v>
          </cell>
        </row>
        <row r="5155">
          <cell r="J5155">
            <v>0</v>
          </cell>
        </row>
        <row r="5156">
          <cell r="J5156">
            <v>140.05000000000001</v>
          </cell>
        </row>
        <row r="5157">
          <cell r="J5157">
            <v>164.16</v>
          </cell>
        </row>
        <row r="5158">
          <cell r="J5158">
            <v>0</v>
          </cell>
        </row>
        <row r="5159">
          <cell r="J5159">
            <v>170</v>
          </cell>
        </row>
        <row r="5160">
          <cell r="J5160">
            <v>-62496.9</v>
          </cell>
        </row>
        <row r="5161">
          <cell r="J5161">
            <v>-1804.68</v>
          </cell>
        </row>
        <row r="5162">
          <cell r="J5162">
            <v>-944.79</v>
          </cell>
        </row>
        <row r="5163">
          <cell r="J5163">
            <v>-4024.36</v>
          </cell>
        </row>
        <row r="5164">
          <cell r="J5164">
            <v>0</v>
          </cell>
        </row>
        <row r="5165">
          <cell r="J5165">
            <v>-196209.3</v>
          </cell>
        </row>
        <row r="5166">
          <cell r="J5166">
            <v>-17739.09</v>
          </cell>
        </row>
        <row r="5167">
          <cell r="J5167">
            <v>-2291.79</v>
          </cell>
        </row>
        <row r="5168">
          <cell r="J5168">
            <v>-1.22</v>
          </cell>
        </row>
        <row r="5169">
          <cell r="J5169">
            <v>-110</v>
          </cell>
        </row>
        <row r="5170">
          <cell r="J5170">
            <v>0</v>
          </cell>
        </row>
        <row r="5171">
          <cell r="J5171">
            <v>188847.85</v>
          </cell>
        </row>
        <row r="5172">
          <cell r="J5172">
            <v>0</v>
          </cell>
        </row>
        <row r="5173">
          <cell r="J5173">
            <v>14.08</v>
          </cell>
        </row>
        <row r="5174">
          <cell r="J5174">
            <v>249522.66</v>
          </cell>
        </row>
        <row r="5175">
          <cell r="J5175">
            <v>642.11</v>
          </cell>
        </row>
        <row r="5176">
          <cell r="J5176">
            <v>12366.42</v>
          </cell>
        </row>
        <row r="5177">
          <cell r="J5177">
            <v>0</v>
          </cell>
        </row>
        <row r="5178">
          <cell r="J5178">
            <v>0</v>
          </cell>
        </row>
        <row r="5179">
          <cell r="J5179">
            <v>0</v>
          </cell>
        </row>
        <row r="5180">
          <cell r="J5180">
            <v>0</v>
          </cell>
        </row>
        <row r="5181">
          <cell r="J5181">
            <v>850.8</v>
          </cell>
        </row>
        <row r="5182">
          <cell r="J5182">
            <v>51.04</v>
          </cell>
        </row>
        <row r="5183">
          <cell r="J5183">
            <v>0</v>
          </cell>
        </row>
        <row r="5184">
          <cell r="J5184">
            <v>12212.23</v>
          </cell>
        </row>
        <row r="5185">
          <cell r="J5185">
            <v>6729.52</v>
          </cell>
        </row>
        <row r="5186">
          <cell r="J5186">
            <v>3712.65</v>
          </cell>
        </row>
        <row r="5187">
          <cell r="J5187">
            <v>1418.78</v>
          </cell>
        </row>
        <row r="5188">
          <cell r="J5188">
            <v>11691.43</v>
          </cell>
        </row>
        <row r="5189">
          <cell r="J5189">
            <v>199.88</v>
          </cell>
        </row>
        <row r="5190">
          <cell r="J5190">
            <v>9283.2000000000007</v>
          </cell>
        </row>
        <row r="5191">
          <cell r="J5191">
            <v>17087.29</v>
          </cell>
        </row>
        <row r="5192">
          <cell r="J5192">
            <v>13373.7</v>
          </cell>
        </row>
        <row r="5193">
          <cell r="J5193">
            <v>0</v>
          </cell>
        </row>
        <row r="5194">
          <cell r="J5194">
            <v>0</v>
          </cell>
        </row>
        <row r="5195">
          <cell r="J5195">
            <v>0</v>
          </cell>
        </row>
        <row r="5196">
          <cell r="J5196">
            <v>0</v>
          </cell>
        </row>
        <row r="5197">
          <cell r="J5197">
            <v>432.82</v>
          </cell>
        </row>
        <row r="5198">
          <cell r="J5198">
            <v>104.63</v>
          </cell>
        </row>
        <row r="5199">
          <cell r="J5199">
            <v>1100.94</v>
          </cell>
        </row>
        <row r="5200">
          <cell r="J5200">
            <v>0</v>
          </cell>
        </row>
        <row r="5201">
          <cell r="J5201">
            <v>85.75</v>
          </cell>
        </row>
        <row r="5202">
          <cell r="J5202">
            <v>566.98</v>
          </cell>
        </row>
        <row r="5203">
          <cell r="J5203">
            <v>0</v>
          </cell>
        </row>
        <row r="5204">
          <cell r="J5204">
            <v>40.36</v>
          </cell>
        </row>
        <row r="5205">
          <cell r="J5205">
            <v>86.38</v>
          </cell>
        </row>
        <row r="5206">
          <cell r="J5206">
            <v>0</v>
          </cell>
        </row>
        <row r="5207">
          <cell r="J5207">
            <v>551.30999999999995</v>
          </cell>
        </row>
        <row r="5208">
          <cell r="J5208">
            <v>324</v>
          </cell>
        </row>
        <row r="5209">
          <cell r="J5209">
            <v>1787.15</v>
          </cell>
        </row>
        <row r="5210">
          <cell r="J5210">
            <v>0</v>
          </cell>
        </row>
        <row r="5211">
          <cell r="J5211">
            <v>0</v>
          </cell>
        </row>
        <row r="5212">
          <cell r="J5212">
            <v>87.37</v>
          </cell>
        </row>
        <row r="5213">
          <cell r="J5213">
            <v>0</v>
          </cell>
        </row>
        <row r="5214">
          <cell r="J5214">
            <v>120.72</v>
          </cell>
        </row>
        <row r="5215">
          <cell r="J5215">
            <v>63.76</v>
          </cell>
        </row>
        <row r="5216">
          <cell r="J5216">
            <v>48.54</v>
          </cell>
        </row>
        <row r="5217">
          <cell r="J5217">
            <v>284.49</v>
          </cell>
        </row>
        <row r="5218">
          <cell r="J5218">
            <v>0</v>
          </cell>
        </row>
        <row r="5219">
          <cell r="J5219">
            <v>0</v>
          </cell>
        </row>
        <row r="5220">
          <cell r="J5220">
            <v>0</v>
          </cell>
        </row>
        <row r="5221">
          <cell r="J5221">
            <v>866.05</v>
          </cell>
        </row>
        <row r="5222">
          <cell r="J5222">
            <v>0</v>
          </cell>
        </row>
        <row r="5223">
          <cell r="J5223">
            <v>0</v>
          </cell>
        </row>
        <row r="5224">
          <cell r="J5224">
            <v>0</v>
          </cell>
        </row>
        <row r="5225">
          <cell r="J5225">
            <v>0</v>
          </cell>
        </row>
        <row r="5226">
          <cell r="J5226">
            <v>461.22</v>
          </cell>
        </row>
        <row r="5227">
          <cell r="J5227">
            <v>0</v>
          </cell>
        </row>
        <row r="5228">
          <cell r="J5228">
            <v>0</v>
          </cell>
        </row>
        <row r="5229">
          <cell r="J5229">
            <v>0</v>
          </cell>
        </row>
        <row r="5230">
          <cell r="J5230">
            <v>0</v>
          </cell>
        </row>
        <row r="5231">
          <cell r="J5231">
            <v>0</v>
          </cell>
        </row>
        <row r="5232">
          <cell r="J5232">
            <v>28.5</v>
          </cell>
        </row>
        <row r="5233">
          <cell r="J5233">
            <v>912.38</v>
          </cell>
        </row>
        <row r="5234">
          <cell r="J5234">
            <v>0</v>
          </cell>
        </row>
        <row r="5235">
          <cell r="J5235">
            <v>55.38</v>
          </cell>
        </row>
        <row r="5236">
          <cell r="J5236">
            <v>2520</v>
          </cell>
        </row>
        <row r="5237">
          <cell r="J5237">
            <v>2292.46</v>
          </cell>
        </row>
        <row r="5238">
          <cell r="J5238">
            <v>134.76</v>
          </cell>
        </row>
        <row r="5239">
          <cell r="J5239">
            <v>71.05</v>
          </cell>
        </row>
        <row r="5240">
          <cell r="J5240">
            <v>0</v>
          </cell>
        </row>
        <row r="5241">
          <cell r="J5241">
            <v>150.79</v>
          </cell>
        </row>
        <row r="5242">
          <cell r="J5242">
            <v>1655.7</v>
          </cell>
        </row>
        <row r="5243">
          <cell r="J5243">
            <v>7.01</v>
          </cell>
        </row>
        <row r="5244">
          <cell r="J5244">
            <v>0</v>
          </cell>
        </row>
        <row r="5245">
          <cell r="J5245">
            <v>615.24</v>
          </cell>
        </row>
        <row r="5246">
          <cell r="J5246">
            <v>0</v>
          </cell>
        </row>
        <row r="5247">
          <cell r="J5247">
            <v>35.299999999999997</v>
          </cell>
        </row>
        <row r="5248">
          <cell r="J5248">
            <v>100</v>
          </cell>
        </row>
        <row r="5249">
          <cell r="J5249">
            <v>1500</v>
          </cell>
        </row>
        <row r="5250">
          <cell r="J5250">
            <v>3512.04</v>
          </cell>
        </row>
        <row r="5251">
          <cell r="J5251">
            <v>0</v>
          </cell>
        </row>
        <row r="5252">
          <cell r="J5252">
            <v>0</v>
          </cell>
        </row>
        <row r="5253">
          <cell r="J5253">
            <v>0</v>
          </cell>
        </row>
        <row r="5254">
          <cell r="J5254">
            <v>227</v>
          </cell>
        </row>
        <row r="5255">
          <cell r="J5255">
            <v>0</v>
          </cell>
        </row>
        <row r="5256">
          <cell r="J5256">
            <v>159.04</v>
          </cell>
        </row>
        <row r="5257">
          <cell r="J5257">
            <v>-69363.64</v>
          </cell>
        </row>
        <row r="5258">
          <cell r="J5258">
            <v>-2864.43</v>
          </cell>
        </row>
        <row r="5259">
          <cell r="J5259">
            <v>-224799.3</v>
          </cell>
        </row>
        <row r="5260">
          <cell r="J5260">
            <v>-38083.870000000003</v>
          </cell>
        </row>
        <row r="5261">
          <cell r="J5261">
            <v>-1.67</v>
          </cell>
        </row>
        <row r="5262">
          <cell r="J5262">
            <v>0</v>
          </cell>
        </row>
        <row r="5263">
          <cell r="J5263">
            <v>148190.87</v>
          </cell>
        </row>
        <row r="5264">
          <cell r="J5264">
            <v>1965.12</v>
          </cell>
        </row>
        <row r="5265">
          <cell r="J5265">
            <v>80.959999999999994</v>
          </cell>
        </row>
        <row r="5266">
          <cell r="J5266">
            <v>509296.03</v>
          </cell>
        </row>
        <row r="5267">
          <cell r="J5267">
            <v>868.21</v>
          </cell>
        </row>
        <row r="5268">
          <cell r="J5268">
            <v>23968.21</v>
          </cell>
        </row>
        <row r="5269">
          <cell r="J5269">
            <v>0</v>
          </cell>
        </row>
        <row r="5270">
          <cell r="J5270">
            <v>0</v>
          </cell>
        </row>
        <row r="5271">
          <cell r="J5271">
            <v>0</v>
          </cell>
        </row>
        <row r="5272">
          <cell r="J5272">
            <v>6949.45</v>
          </cell>
        </row>
        <row r="5273">
          <cell r="J5273">
            <v>3803.3</v>
          </cell>
        </row>
        <row r="5274">
          <cell r="J5274">
            <v>2716.6</v>
          </cell>
        </row>
        <row r="5275">
          <cell r="J5275">
            <v>1038.53</v>
          </cell>
        </row>
        <row r="5276">
          <cell r="J5276">
            <v>17718.93</v>
          </cell>
        </row>
        <row r="5277">
          <cell r="J5277">
            <v>147.65</v>
          </cell>
        </row>
        <row r="5278">
          <cell r="J5278">
            <v>13511.82</v>
          </cell>
        </row>
        <row r="5279">
          <cell r="J5279">
            <v>25799.75</v>
          </cell>
        </row>
        <row r="5280">
          <cell r="J5280">
            <v>15218.4</v>
          </cell>
        </row>
        <row r="5281">
          <cell r="J5281">
            <v>0</v>
          </cell>
        </row>
        <row r="5282">
          <cell r="J5282">
            <v>0</v>
          </cell>
        </row>
        <row r="5283">
          <cell r="J5283">
            <v>0</v>
          </cell>
        </row>
        <row r="5284">
          <cell r="J5284">
            <v>0</v>
          </cell>
        </row>
        <row r="5285">
          <cell r="J5285">
            <v>2887.55</v>
          </cell>
        </row>
        <row r="5286">
          <cell r="J5286">
            <v>0</v>
          </cell>
        </row>
        <row r="5287">
          <cell r="J5287">
            <v>0</v>
          </cell>
        </row>
        <row r="5288">
          <cell r="J5288">
            <v>84.8</v>
          </cell>
        </row>
        <row r="5289">
          <cell r="J5289">
            <v>717.3</v>
          </cell>
        </row>
        <row r="5290">
          <cell r="J5290">
            <v>1038.6600000000001</v>
          </cell>
        </row>
        <row r="5291">
          <cell r="J5291">
            <v>36.18</v>
          </cell>
        </row>
        <row r="5292">
          <cell r="J5292">
            <v>0</v>
          </cell>
        </row>
        <row r="5293">
          <cell r="J5293">
            <v>4872.4799999999996</v>
          </cell>
        </row>
        <row r="5294">
          <cell r="J5294">
            <v>453.6</v>
          </cell>
        </row>
        <row r="5295">
          <cell r="J5295">
            <v>0</v>
          </cell>
        </row>
        <row r="5296">
          <cell r="J5296">
            <v>7.3</v>
          </cell>
        </row>
        <row r="5297">
          <cell r="J5297">
            <v>482.77</v>
          </cell>
        </row>
        <row r="5298">
          <cell r="J5298">
            <v>0</v>
          </cell>
        </row>
        <row r="5299">
          <cell r="J5299">
            <v>310.58</v>
          </cell>
        </row>
        <row r="5300">
          <cell r="J5300">
            <v>38.049999999999997</v>
          </cell>
        </row>
        <row r="5301">
          <cell r="J5301">
            <v>7.47</v>
          </cell>
        </row>
        <row r="5302">
          <cell r="J5302">
            <v>0</v>
          </cell>
        </row>
        <row r="5303">
          <cell r="J5303">
            <v>251.73</v>
          </cell>
        </row>
        <row r="5304">
          <cell r="J5304">
            <v>0</v>
          </cell>
        </row>
        <row r="5305">
          <cell r="J5305">
            <v>0</v>
          </cell>
        </row>
        <row r="5306">
          <cell r="J5306">
            <v>0</v>
          </cell>
        </row>
        <row r="5307">
          <cell r="J5307">
            <v>0</v>
          </cell>
        </row>
        <row r="5308">
          <cell r="J5308">
            <v>533.84</v>
          </cell>
        </row>
        <row r="5309">
          <cell r="J5309">
            <v>0</v>
          </cell>
        </row>
        <row r="5310">
          <cell r="J5310">
            <v>295.02999999999997</v>
          </cell>
        </row>
        <row r="5311">
          <cell r="J5311">
            <v>0</v>
          </cell>
        </row>
        <row r="5312">
          <cell r="J5312">
            <v>0</v>
          </cell>
        </row>
        <row r="5313">
          <cell r="J5313">
            <v>115.99</v>
          </cell>
        </row>
        <row r="5314">
          <cell r="J5314">
            <v>170.34</v>
          </cell>
        </row>
        <row r="5315">
          <cell r="J5315">
            <v>14</v>
          </cell>
        </row>
        <row r="5316">
          <cell r="J5316">
            <v>50</v>
          </cell>
        </row>
        <row r="5317">
          <cell r="J5317">
            <v>0</v>
          </cell>
        </row>
        <row r="5318">
          <cell r="J5318">
            <v>0</v>
          </cell>
        </row>
        <row r="5319">
          <cell r="J5319">
            <v>45.48</v>
          </cell>
        </row>
        <row r="5320">
          <cell r="J5320">
            <v>414.72</v>
          </cell>
        </row>
        <row r="5321">
          <cell r="J5321">
            <v>62.92</v>
          </cell>
        </row>
        <row r="5322">
          <cell r="J5322">
            <v>810.85</v>
          </cell>
        </row>
        <row r="5323">
          <cell r="J5323">
            <v>808.4</v>
          </cell>
        </row>
        <row r="5324">
          <cell r="J5324">
            <v>0</v>
          </cell>
        </row>
        <row r="5325">
          <cell r="J5325">
            <v>850.77</v>
          </cell>
        </row>
        <row r="5326">
          <cell r="J5326">
            <v>143</v>
          </cell>
        </row>
        <row r="5327">
          <cell r="J5327">
            <v>1995</v>
          </cell>
        </row>
        <row r="5328">
          <cell r="J5328">
            <v>0</v>
          </cell>
        </row>
        <row r="5329">
          <cell r="J5329">
            <v>207.36</v>
          </cell>
        </row>
        <row r="5330">
          <cell r="J5330">
            <v>891.24</v>
          </cell>
        </row>
        <row r="5331">
          <cell r="J5331">
            <v>-315</v>
          </cell>
        </row>
        <row r="5332">
          <cell r="J5332">
            <v>1387.4</v>
          </cell>
        </row>
        <row r="5333">
          <cell r="J5333">
            <v>430.15</v>
          </cell>
        </row>
        <row r="5334">
          <cell r="J5334">
            <v>82.73</v>
          </cell>
        </row>
        <row r="5335">
          <cell r="J5335">
            <v>1734.69</v>
          </cell>
        </row>
        <row r="5336">
          <cell r="J5336">
            <v>0</v>
          </cell>
        </row>
        <row r="5337">
          <cell r="J5337">
            <v>1689.43</v>
          </cell>
        </row>
        <row r="5338">
          <cell r="J5338">
            <v>42.02</v>
          </cell>
        </row>
        <row r="5339">
          <cell r="J5339">
            <v>2083.0700000000002</v>
          </cell>
        </row>
        <row r="5340">
          <cell r="J5340">
            <v>104.31</v>
          </cell>
        </row>
        <row r="5341">
          <cell r="J5341">
            <v>0</v>
          </cell>
        </row>
        <row r="5342">
          <cell r="J5342">
            <v>9769.65</v>
          </cell>
        </row>
        <row r="5343">
          <cell r="J5343">
            <v>0</v>
          </cell>
        </row>
        <row r="5344">
          <cell r="J5344">
            <v>0</v>
          </cell>
        </row>
        <row r="5345">
          <cell r="J5345">
            <v>160.68</v>
          </cell>
        </row>
        <row r="5346">
          <cell r="J5346">
            <v>1844.53</v>
          </cell>
        </row>
        <row r="5347">
          <cell r="J5347">
            <v>0</v>
          </cell>
        </row>
        <row r="5348">
          <cell r="J5348">
            <v>255</v>
          </cell>
        </row>
        <row r="5349">
          <cell r="J5349">
            <v>0</v>
          </cell>
        </row>
        <row r="5350">
          <cell r="J5350">
            <v>0</v>
          </cell>
        </row>
        <row r="5351">
          <cell r="J5351">
            <v>-20450</v>
          </cell>
        </row>
        <row r="5352">
          <cell r="J5352">
            <v>-201149.84</v>
          </cell>
        </row>
        <row r="5353">
          <cell r="J5353">
            <v>-4747.82</v>
          </cell>
        </row>
        <row r="5354">
          <cell r="J5354">
            <v>0</v>
          </cell>
        </row>
        <row r="5355">
          <cell r="J5355">
            <v>-3995.7</v>
          </cell>
        </row>
        <row r="5356">
          <cell r="J5356">
            <v>-145021.34</v>
          </cell>
        </row>
        <row r="5357">
          <cell r="J5357">
            <v>-71</v>
          </cell>
        </row>
        <row r="5358">
          <cell r="J5358">
            <v>-69771.850000000006</v>
          </cell>
        </row>
        <row r="5359">
          <cell r="J5359">
            <v>-60.75</v>
          </cell>
        </row>
        <row r="5360">
          <cell r="J5360">
            <v>0</v>
          </cell>
        </row>
        <row r="5361">
          <cell r="J5361">
            <v>196626.06</v>
          </cell>
        </row>
        <row r="5362">
          <cell r="J5362">
            <v>636.48</v>
          </cell>
        </row>
        <row r="5363">
          <cell r="J5363">
            <v>66.88</v>
          </cell>
        </row>
        <row r="5364">
          <cell r="J5364">
            <v>4.66</v>
          </cell>
        </row>
        <row r="5365">
          <cell r="J5365">
            <v>317973.68</v>
          </cell>
        </row>
        <row r="5366">
          <cell r="J5366">
            <v>2866.72</v>
          </cell>
        </row>
        <row r="5367">
          <cell r="J5367">
            <v>16109.68</v>
          </cell>
        </row>
        <row r="5368">
          <cell r="J5368">
            <v>0</v>
          </cell>
        </row>
        <row r="5369">
          <cell r="J5369">
            <v>0</v>
          </cell>
        </row>
        <row r="5370">
          <cell r="J5370">
            <v>0</v>
          </cell>
        </row>
        <row r="5371">
          <cell r="J5371">
            <v>0</v>
          </cell>
        </row>
        <row r="5372">
          <cell r="J5372">
            <v>8564.8700000000008</v>
          </cell>
        </row>
        <row r="5373">
          <cell r="J5373">
            <v>4633.88</v>
          </cell>
        </row>
        <row r="5374">
          <cell r="J5374">
            <v>3870.81</v>
          </cell>
        </row>
        <row r="5375">
          <cell r="J5375">
            <v>1479.58</v>
          </cell>
        </row>
        <row r="5376">
          <cell r="J5376">
            <v>13380.18</v>
          </cell>
        </row>
        <row r="5377">
          <cell r="J5377">
            <v>206.43</v>
          </cell>
        </row>
        <row r="5378">
          <cell r="J5378">
            <v>10216.43</v>
          </cell>
        </row>
        <row r="5379">
          <cell r="J5379">
            <v>19597.439999999999</v>
          </cell>
        </row>
        <row r="5380">
          <cell r="J5380">
            <v>17832.27</v>
          </cell>
        </row>
        <row r="5381">
          <cell r="J5381">
            <v>0</v>
          </cell>
        </row>
        <row r="5382">
          <cell r="J5382">
            <v>0</v>
          </cell>
        </row>
        <row r="5383">
          <cell r="J5383">
            <v>0</v>
          </cell>
        </row>
        <row r="5384">
          <cell r="J5384">
            <v>0</v>
          </cell>
        </row>
        <row r="5385">
          <cell r="J5385">
            <v>52.29</v>
          </cell>
        </row>
        <row r="5386">
          <cell r="J5386">
            <v>1389.67</v>
          </cell>
        </row>
        <row r="5387">
          <cell r="J5387">
            <v>0</v>
          </cell>
        </row>
        <row r="5388">
          <cell r="J5388">
            <v>0</v>
          </cell>
        </row>
        <row r="5389">
          <cell r="J5389">
            <v>0</v>
          </cell>
        </row>
        <row r="5390">
          <cell r="J5390">
            <v>150.88999999999999</v>
          </cell>
        </row>
        <row r="5391">
          <cell r="J5391">
            <v>0</v>
          </cell>
        </row>
        <row r="5392">
          <cell r="J5392">
            <v>137.38</v>
          </cell>
        </row>
        <row r="5393">
          <cell r="J5393">
            <v>967.46</v>
          </cell>
        </row>
        <row r="5394">
          <cell r="J5394">
            <v>210.03</v>
          </cell>
        </row>
        <row r="5395">
          <cell r="J5395">
            <v>17.63</v>
          </cell>
        </row>
        <row r="5396">
          <cell r="J5396">
            <v>601.80999999999995</v>
          </cell>
        </row>
        <row r="5397">
          <cell r="J5397">
            <v>0</v>
          </cell>
        </row>
        <row r="5398">
          <cell r="J5398">
            <v>1301.55</v>
          </cell>
        </row>
        <row r="5399">
          <cell r="J5399">
            <v>13.8</v>
          </cell>
        </row>
        <row r="5400">
          <cell r="J5400">
            <v>160.91999999999999</v>
          </cell>
        </row>
        <row r="5401">
          <cell r="J5401">
            <v>0</v>
          </cell>
        </row>
        <row r="5402">
          <cell r="J5402">
            <v>0</v>
          </cell>
        </row>
        <row r="5403">
          <cell r="J5403">
            <v>520</v>
          </cell>
        </row>
        <row r="5404">
          <cell r="J5404">
            <v>0</v>
          </cell>
        </row>
        <row r="5405">
          <cell r="J5405">
            <v>0</v>
          </cell>
        </row>
        <row r="5406">
          <cell r="J5406">
            <v>154.21</v>
          </cell>
        </row>
        <row r="5407">
          <cell r="J5407">
            <v>2948.79</v>
          </cell>
        </row>
        <row r="5408">
          <cell r="J5408">
            <v>0</v>
          </cell>
        </row>
        <row r="5409">
          <cell r="J5409">
            <v>0</v>
          </cell>
        </row>
        <row r="5410">
          <cell r="J5410">
            <v>35</v>
          </cell>
        </row>
        <row r="5411">
          <cell r="J5411">
            <v>727.15</v>
          </cell>
        </row>
        <row r="5412">
          <cell r="J5412">
            <v>725.21</v>
          </cell>
        </row>
        <row r="5413">
          <cell r="J5413">
            <v>42</v>
          </cell>
        </row>
        <row r="5414">
          <cell r="J5414">
            <v>2275</v>
          </cell>
        </row>
        <row r="5415">
          <cell r="J5415">
            <v>0</v>
          </cell>
        </row>
        <row r="5416">
          <cell r="J5416">
            <v>133.82</v>
          </cell>
        </row>
        <row r="5417">
          <cell r="J5417">
            <v>71.05</v>
          </cell>
        </row>
        <row r="5418">
          <cell r="J5418">
            <v>0</v>
          </cell>
        </row>
        <row r="5419">
          <cell r="J5419">
            <v>152.97999999999999</v>
          </cell>
        </row>
        <row r="5420">
          <cell r="J5420">
            <v>3922.71</v>
          </cell>
        </row>
        <row r="5421">
          <cell r="J5421">
            <v>9353.93</v>
          </cell>
        </row>
        <row r="5422">
          <cell r="J5422">
            <v>2432.75</v>
          </cell>
        </row>
        <row r="5423">
          <cell r="J5423">
            <v>26.66</v>
          </cell>
        </row>
        <row r="5424">
          <cell r="J5424">
            <v>0</v>
          </cell>
        </row>
        <row r="5425">
          <cell r="J5425">
            <v>0</v>
          </cell>
        </row>
        <row r="5426">
          <cell r="J5426">
            <v>111.61</v>
          </cell>
        </row>
        <row r="5427">
          <cell r="J5427">
            <v>0</v>
          </cell>
        </row>
        <row r="5428">
          <cell r="J5428">
            <v>0</v>
          </cell>
        </row>
        <row r="5429">
          <cell r="J5429">
            <v>0</v>
          </cell>
        </row>
        <row r="5430">
          <cell r="J5430">
            <v>236.53</v>
          </cell>
        </row>
        <row r="5431">
          <cell r="J5431">
            <v>708.72</v>
          </cell>
        </row>
        <row r="5432">
          <cell r="J5432">
            <v>0</v>
          </cell>
        </row>
        <row r="5433">
          <cell r="J5433">
            <v>85</v>
          </cell>
        </row>
        <row r="5434">
          <cell r="J5434">
            <v>-143157.92000000001</v>
          </cell>
        </row>
        <row r="5435">
          <cell r="J5435">
            <v>-19418.64</v>
          </cell>
        </row>
        <row r="5436">
          <cell r="J5436">
            <v>-98.14</v>
          </cell>
        </row>
        <row r="5437">
          <cell r="J5437">
            <v>-112.15</v>
          </cell>
        </row>
        <row r="5438">
          <cell r="J5438">
            <v>0</v>
          </cell>
        </row>
        <row r="5439">
          <cell r="J5439">
            <v>0</v>
          </cell>
        </row>
        <row r="5440">
          <cell r="J5440">
            <v>0</v>
          </cell>
        </row>
        <row r="5441">
          <cell r="J5441">
            <v>-219796.64</v>
          </cell>
        </row>
        <row r="5442">
          <cell r="J5442">
            <v>0</v>
          </cell>
        </row>
        <row r="5443">
          <cell r="J5443">
            <v>-52149.65</v>
          </cell>
        </row>
        <row r="5444">
          <cell r="J5444">
            <v>0</v>
          </cell>
        </row>
        <row r="5445">
          <cell r="J5445">
            <v>71708.539999999994</v>
          </cell>
        </row>
        <row r="5446">
          <cell r="J5446">
            <v>2388.29</v>
          </cell>
        </row>
        <row r="5447">
          <cell r="J5447">
            <v>990.88</v>
          </cell>
        </row>
        <row r="5448">
          <cell r="J5448">
            <v>0</v>
          </cell>
        </row>
        <row r="5449">
          <cell r="J5449">
            <v>385601.88</v>
          </cell>
        </row>
        <row r="5450">
          <cell r="J5450">
            <v>721.2</v>
          </cell>
        </row>
        <row r="5451">
          <cell r="J5451">
            <v>16489.490000000002</v>
          </cell>
        </row>
        <row r="5452">
          <cell r="J5452">
            <v>0</v>
          </cell>
        </row>
        <row r="5453">
          <cell r="J5453">
            <v>0</v>
          </cell>
        </row>
        <row r="5454">
          <cell r="J5454">
            <v>0</v>
          </cell>
        </row>
        <row r="5455">
          <cell r="J5455">
            <v>176.72</v>
          </cell>
        </row>
        <row r="5456">
          <cell r="J5456">
            <v>7.04</v>
          </cell>
        </row>
        <row r="5457">
          <cell r="J5457">
            <v>7.35</v>
          </cell>
        </row>
        <row r="5458">
          <cell r="J5458">
            <v>0</v>
          </cell>
        </row>
        <row r="5459">
          <cell r="J5459">
            <v>2996</v>
          </cell>
        </row>
        <row r="5460">
          <cell r="J5460">
            <v>1629.86</v>
          </cell>
        </row>
        <row r="5461">
          <cell r="J5461">
            <v>1415.36</v>
          </cell>
        </row>
        <row r="5462">
          <cell r="J5462">
            <v>540.97</v>
          </cell>
        </row>
        <row r="5463">
          <cell r="J5463">
            <v>12753.56</v>
          </cell>
        </row>
        <row r="5464">
          <cell r="J5464">
            <v>77.42</v>
          </cell>
        </row>
        <row r="5465">
          <cell r="J5465">
            <v>9419.35</v>
          </cell>
        </row>
        <row r="5466">
          <cell r="J5466">
            <v>16450.740000000002</v>
          </cell>
        </row>
        <row r="5467">
          <cell r="J5467">
            <v>7205.02</v>
          </cell>
        </row>
        <row r="5468">
          <cell r="J5468">
            <v>0</v>
          </cell>
        </row>
        <row r="5469">
          <cell r="J5469">
            <v>0</v>
          </cell>
        </row>
        <row r="5470">
          <cell r="J5470">
            <v>0</v>
          </cell>
        </row>
        <row r="5471">
          <cell r="J5471">
            <v>0</v>
          </cell>
        </row>
        <row r="5472">
          <cell r="J5472">
            <v>-1048.48</v>
          </cell>
        </row>
        <row r="5473">
          <cell r="J5473">
            <v>1134.73</v>
          </cell>
        </row>
        <row r="5474">
          <cell r="J5474">
            <v>0</v>
          </cell>
        </row>
        <row r="5475">
          <cell r="J5475">
            <v>0</v>
          </cell>
        </row>
        <row r="5476">
          <cell r="J5476">
            <v>64.349999999999994</v>
          </cell>
        </row>
        <row r="5477">
          <cell r="J5477">
            <v>1793.36</v>
          </cell>
        </row>
        <row r="5478">
          <cell r="J5478">
            <v>0</v>
          </cell>
        </row>
        <row r="5479">
          <cell r="J5479">
            <v>83.65</v>
          </cell>
        </row>
        <row r="5480">
          <cell r="J5480">
            <v>0</v>
          </cell>
        </row>
        <row r="5481">
          <cell r="J5481">
            <v>34.75</v>
          </cell>
        </row>
        <row r="5482">
          <cell r="J5482">
            <v>0</v>
          </cell>
        </row>
        <row r="5483">
          <cell r="J5483">
            <v>0</v>
          </cell>
        </row>
        <row r="5484">
          <cell r="J5484">
            <v>349.04</v>
          </cell>
        </row>
        <row r="5485">
          <cell r="J5485">
            <v>8.3699999999999992</v>
          </cell>
        </row>
        <row r="5486">
          <cell r="J5486">
            <v>7686.16</v>
          </cell>
        </row>
        <row r="5487">
          <cell r="J5487">
            <v>0</v>
          </cell>
        </row>
        <row r="5488">
          <cell r="J5488">
            <v>0</v>
          </cell>
        </row>
        <row r="5489">
          <cell r="J5489">
            <v>0</v>
          </cell>
        </row>
        <row r="5490">
          <cell r="J5490">
            <v>304.64</v>
          </cell>
        </row>
        <row r="5491">
          <cell r="J5491">
            <v>0</v>
          </cell>
        </row>
        <row r="5492">
          <cell r="J5492">
            <v>86.68</v>
          </cell>
        </row>
        <row r="5493">
          <cell r="J5493">
            <v>0</v>
          </cell>
        </row>
        <row r="5494">
          <cell r="J5494">
            <v>0</v>
          </cell>
        </row>
        <row r="5495">
          <cell r="J5495">
            <v>0</v>
          </cell>
        </row>
        <row r="5496">
          <cell r="J5496">
            <v>810.35</v>
          </cell>
        </row>
        <row r="5497">
          <cell r="J5497">
            <v>0</v>
          </cell>
        </row>
        <row r="5498">
          <cell r="J5498">
            <v>0</v>
          </cell>
        </row>
        <row r="5499">
          <cell r="J5499">
            <v>0</v>
          </cell>
        </row>
        <row r="5500">
          <cell r="J5500">
            <v>0</v>
          </cell>
        </row>
        <row r="5501">
          <cell r="J5501">
            <v>0</v>
          </cell>
        </row>
        <row r="5502">
          <cell r="J5502">
            <v>0</v>
          </cell>
        </row>
        <row r="5503">
          <cell r="J5503">
            <v>203.55</v>
          </cell>
        </row>
        <row r="5504">
          <cell r="J5504">
            <v>50</v>
          </cell>
        </row>
        <row r="5505">
          <cell r="J5505">
            <v>0</v>
          </cell>
        </row>
        <row r="5506">
          <cell r="J5506">
            <v>0</v>
          </cell>
        </row>
        <row r="5507">
          <cell r="J5507">
            <v>703.76</v>
          </cell>
        </row>
        <row r="5508">
          <cell r="J5508">
            <v>1719.8</v>
          </cell>
        </row>
        <row r="5509">
          <cell r="J5509">
            <v>0</v>
          </cell>
        </row>
        <row r="5510">
          <cell r="J5510">
            <v>0</v>
          </cell>
        </row>
        <row r="5511">
          <cell r="J5511">
            <v>1654.87</v>
          </cell>
        </row>
        <row r="5512">
          <cell r="J5512">
            <v>533.84</v>
          </cell>
        </row>
        <row r="5513">
          <cell r="J5513">
            <v>3825.5</v>
          </cell>
        </row>
        <row r="5514">
          <cell r="J5514">
            <v>264.39999999999998</v>
          </cell>
        </row>
        <row r="5515">
          <cell r="J5515">
            <v>1364.59</v>
          </cell>
        </row>
        <row r="5516">
          <cell r="J5516">
            <v>0</v>
          </cell>
        </row>
        <row r="5517">
          <cell r="J5517">
            <v>0</v>
          </cell>
        </row>
        <row r="5518">
          <cell r="J5518">
            <v>0</v>
          </cell>
        </row>
        <row r="5519">
          <cell r="J5519">
            <v>0</v>
          </cell>
        </row>
        <row r="5520">
          <cell r="J5520">
            <v>0</v>
          </cell>
        </row>
        <row r="5521">
          <cell r="J5521">
            <v>0</v>
          </cell>
        </row>
        <row r="5522">
          <cell r="J5522">
            <v>0</v>
          </cell>
        </row>
        <row r="5523">
          <cell r="J5523">
            <v>0</v>
          </cell>
        </row>
        <row r="5524">
          <cell r="J5524">
            <v>55</v>
          </cell>
        </row>
        <row r="5525">
          <cell r="J5525">
            <v>0</v>
          </cell>
        </row>
        <row r="5526">
          <cell r="J5526">
            <v>4480</v>
          </cell>
        </row>
        <row r="5527">
          <cell r="J5527">
            <v>133.82</v>
          </cell>
        </row>
        <row r="5528">
          <cell r="J5528">
            <v>3291.84</v>
          </cell>
        </row>
        <row r="5529">
          <cell r="J5529">
            <v>0</v>
          </cell>
        </row>
        <row r="5530">
          <cell r="J5530">
            <v>0</v>
          </cell>
        </row>
        <row r="5531">
          <cell r="J5531">
            <v>199.8</v>
          </cell>
        </row>
        <row r="5532">
          <cell r="J5532">
            <v>11.87</v>
          </cell>
        </row>
        <row r="5533">
          <cell r="J5533">
            <v>0</v>
          </cell>
        </row>
        <row r="5534">
          <cell r="J5534">
            <v>113.18</v>
          </cell>
        </row>
        <row r="5535">
          <cell r="J5535">
            <v>6682.37</v>
          </cell>
        </row>
        <row r="5536">
          <cell r="J5536">
            <v>0</v>
          </cell>
        </row>
        <row r="5537">
          <cell r="J5537">
            <v>34.01</v>
          </cell>
        </row>
        <row r="5538">
          <cell r="J5538">
            <v>4112.7700000000004</v>
          </cell>
        </row>
        <row r="5539">
          <cell r="J5539">
            <v>1132.79</v>
          </cell>
        </row>
        <row r="5540">
          <cell r="J5540">
            <v>646.79</v>
          </cell>
        </row>
        <row r="5541">
          <cell r="J5541">
            <v>0</v>
          </cell>
        </row>
        <row r="5542">
          <cell r="J5542">
            <v>0</v>
          </cell>
        </row>
        <row r="5543">
          <cell r="J5543">
            <v>0</v>
          </cell>
        </row>
        <row r="5544">
          <cell r="J5544">
            <v>0</v>
          </cell>
        </row>
        <row r="5545">
          <cell r="J5545">
            <v>2280.81</v>
          </cell>
        </row>
        <row r="5546">
          <cell r="J5546">
            <v>0</v>
          </cell>
        </row>
        <row r="5547">
          <cell r="J5547">
            <v>3800</v>
          </cell>
        </row>
        <row r="5548">
          <cell r="J5548">
            <v>40000</v>
          </cell>
        </row>
        <row r="5549">
          <cell r="J5549">
            <v>2562.17</v>
          </cell>
        </row>
        <row r="5550">
          <cell r="J5550">
            <v>955.97</v>
          </cell>
        </row>
        <row r="5551">
          <cell r="J5551">
            <v>0</v>
          </cell>
        </row>
        <row r="5552">
          <cell r="J5552">
            <v>0</v>
          </cell>
        </row>
        <row r="5553">
          <cell r="J5553">
            <v>340</v>
          </cell>
        </row>
        <row r="5554">
          <cell r="J5554">
            <v>0</v>
          </cell>
        </row>
        <row r="5555">
          <cell r="J5555">
            <v>0</v>
          </cell>
        </row>
        <row r="5556">
          <cell r="J5556">
            <v>-20450</v>
          </cell>
        </row>
        <row r="5557">
          <cell r="J5557">
            <v>-209992.1</v>
          </cell>
        </row>
        <row r="5558">
          <cell r="J5558">
            <v>-1396.98</v>
          </cell>
        </row>
        <row r="5559">
          <cell r="J5559">
            <v>-83545.55</v>
          </cell>
        </row>
        <row r="5560">
          <cell r="J5560">
            <v>0</v>
          </cell>
        </row>
        <row r="5561">
          <cell r="J5561">
            <v>-3600</v>
          </cell>
        </row>
        <row r="5562">
          <cell r="J5562">
            <v>0</v>
          </cell>
        </row>
        <row r="5563">
          <cell r="J5563">
            <v>-12600</v>
          </cell>
        </row>
        <row r="5564">
          <cell r="J5564">
            <v>-308942.18</v>
          </cell>
        </row>
        <row r="5565">
          <cell r="J5565">
            <v>0</v>
          </cell>
        </row>
        <row r="5566">
          <cell r="J5566">
            <v>263867.7</v>
          </cell>
        </row>
        <row r="5567">
          <cell r="J5567">
            <v>6012.2</v>
          </cell>
        </row>
        <row r="5568">
          <cell r="J5568">
            <v>890.56</v>
          </cell>
        </row>
        <row r="5569">
          <cell r="J5569">
            <v>460942.56</v>
          </cell>
        </row>
        <row r="5570">
          <cell r="J5570">
            <v>1127.26</v>
          </cell>
        </row>
        <row r="5571">
          <cell r="J5571">
            <v>21167.41</v>
          </cell>
        </row>
        <row r="5572">
          <cell r="J5572">
            <v>0</v>
          </cell>
        </row>
        <row r="5573">
          <cell r="J5573">
            <v>0</v>
          </cell>
        </row>
        <row r="5574">
          <cell r="J5574">
            <v>0</v>
          </cell>
        </row>
        <row r="5575">
          <cell r="J5575">
            <v>0</v>
          </cell>
        </row>
        <row r="5576">
          <cell r="J5576">
            <v>0</v>
          </cell>
        </row>
        <row r="5577">
          <cell r="J5577">
            <v>0</v>
          </cell>
        </row>
        <row r="5578">
          <cell r="J5578">
            <v>15197.8</v>
          </cell>
        </row>
        <row r="5579">
          <cell r="J5579">
            <v>8329.14</v>
          </cell>
        </row>
        <row r="5580">
          <cell r="J5580">
            <v>6031.48</v>
          </cell>
        </row>
        <row r="5581">
          <cell r="J5581">
            <v>2305.4899999999998</v>
          </cell>
        </row>
        <row r="5582">
          <cell r="J5582">
            <v>18920.71</v>
          </cell>
        </row>
        <row r="5583">
          <cell r="J5583">
            <v>252.46</v>
          </cell>
        </row>
        <row r="5584">
          <cell r="J5584">
            <v>14898.27</v>
          </cell>
        </row>
        <row r="5585">
          <cell r="J5585">
            <v>28826.49</v>
          </cell>
        </row>
        <row r="5586">
          <cell r="J5586">
            <v>19963.169999999998</v>
          </cell>
        </row>
        <row r="5587">
          <cell r="J5587">
            <v>0</v>
          </cell>
        </row>
        <row r="5588">
          <cell r="J5588">
            <v>0</v>
          </cell>
        </row>
        <row r="5589">
          <cell r="J5589">
            <v>0</v>
          </cell>
        </row>
        <row r="5590">
          <cell r="J5590">
            <v>2943.3</v>
          </cell>
        </row>
        <row r="5591">
          <cell r="J5591">
            <v>0</v>
          </cell>
        </row>
        <row r="5592">
          <cell r="J5592">
            <v>177.65</v>
          </cell>
        </row>
        <row r="5593">
          <cell r="J5593">
            <v>0</v>
          </cell>
        </row>
        <row r="5594">
          <cell r="J5594">
            <v>0</v>
          </cell>
        </row>
        <row r="5595">
          <cell r="J5595">
            <v>2633.46</v>
          </cell>
        </row>
        <row r="5596">
          <cell r="J5596">
            <v>0</v>
          </cell>
        </row>
        <row r="5597">
          <cell r="J5597">
            <v>761.12</v>
          </cell>
        </row>
        <row r="5598">
          <cell r="J5598">
            <v>996.59</v>
          </cell>
        </row>
        <row r="5599">
          <cell r="J5599">
            <v>0</v>
          </cell>
        </row>
        <row r="5600">
          <cell r="J5600">
            <v>28303.01</v>
          </cell>
        </row>
        <row r="5601">
          <cell r="J5601">
            <v>0</v>
          </cell>
        </row>
        <row r="5602">
          <cell r="J5602">
            <v>0</v>
          </cell>
        </row>
        <row r="5603">
          <cell r="J5603">
            <v>523.14</v>
          </cell>
        </row>
        <row r="5604">
          <cell r="J5604">
            <v>2023.56</v>
          </cell>
        </row>
        <row r="5605">
          <cell r="J5605">
            <v>987.15</v>
          </cell>
        </row>
        <row r="5606">
          <cell r="J5606">
            <v>0</v>
          </cell>
        </row>
        <row r="5607">
          <cell r="J5607">
            <v>0</v>
          </cell>
        </row>
        <row r="5608">
          <cell r="J5608">
            <v>44.22</v>
          </cell>
        </row>
        <row r="5609">
          <cell r="J5609">
            <v>0</v>
          </cell>
        </row>
        <row r="5610">
          <cell r="J5610">
            <v>0</v>
          </cell>
        </row>
        <row r="5611">
          <cell r="J5611">
            <v>0</v>
          </cell>
        </row>
        <row r="5612">
          <cell r="J5612">
            <v>42.66</v>
          </cell>
        </row>
        <row r="5613">
          <cell r="J5613">
            <v>0</v>
          </cell>
        </row>
        <row r="5614">
          <cell r="J5614">
            <v>0</v>
          </cell>
        </row>
        <row r="5615">
          <cell r="J5615">
            <v>0</v>
          </cell>
        </row>
        <row r="5616">
          <cell r="J5616">
            <v>0</v>
          </cell>
        </row>
        <row r="5617">
          <cell r="J5617">
            <v>0</v>
          </cell>
        </row>
        <row r="5618">
          <cell r="J5618">
            <v>304.73</v>
          </cell>
        </row>
        <row r="5619">
          <cell r="J5619">
            <v>60.86</v>
          </cell>
        </row>
        <row r="5620">
          <cell r="J5620">
            <v>1795.92</v>
          </cell>
        </row>
        <row r="5621">
          <cell r="J5621">
            <v>0</v>
          </cell>
        </row>
        <row r="5622">
          <cell r="J5622">
            <v>12433</v>
          </cell>
        </row>
        <row r="5623">
          <cell r="J5623">
            <v>0</v>
          </cell>
        </row>
        <row r="5624">
          <cell r="J5624">
            <v>0</v>
          </cell>
        </row>
        <row r="5625">
          <cell r="J5625">
            <v>0</v>
          </cell>
        </row>
        <row r="5626">
          <cell r="J5626">
            <v>0</v>
          </cell>
        </row>
        <row r="5627">
          <cell r="J5627">
            <v>127.98</v>
          </cell>
        </row>
        <row r="5628">
          <cell r="J5628">
            <v>0</v>
          </cell>
        </row>
        <row r="5629">
          <cell r="J5629">
            <v>0</v>
          </cell>
        </row>
        <row r="5630">
          <cell r="J5630">
            <v>3207</v>
          </cell>
        </row>
        <row r="5631">
          <cell r="J5631">
            <v>68.040000000000006</v>
          </cell>
        </row>
        <row r="5632">
          <cell r="J5632">
            <v>71.790000000000006</v>
          </cell>
        </row>
        <row r="5633">
          <cell r="J5633">
            <v>1544.06</v>
          </cell>
        </row>
        <row r="5634">
          <cell r="J5634">
            <v>0</v>
          </cell>
        </row>
        <row r="5635">
          <cell r="J5635">
            <v>129.80000000000001</v>
          </cell>
        </row>
        <row r="5636">
          <cell r="J5636">
            <v>0</v>
          </cell>
        </row>
        <row r="5637">
          <cell r="J5637">
            <v>112.48</v>
          </cell>
        </row>
        <row r="5638">
          <cell r="J5638">
            <v>6075.95</v>
          </cell>
        </row>
        <row r="5639">
          <cell r="J5639">
            <v>129.46</v>
          </cell>
        </row>
        <row r="5640">
          <cell r="J5640">
            <v>0</v>
          </cell>
        </row>
        <row r="5641">
          <cell r="J5641">
            <v>179.47</v>
          </cell>
        </row>
        <row r="5642">
          <cell r="J5642">
            <v>1140.55</v>
          </cell>
        </row>
        <row r="5643">
          <cell r="J5643">
            <v>0</v>
          </cell>
        </row>
        <row r="5644">
          <cell r="J5644">
            <v>12330</v>
          </cell>
        </row>
        <row r="5645">
          <cell r="J5645">
            <v>-708.88</v>
          </cell>
        </row>
        <row r="5646">
          <cell r="J5646">
            <v>0</v>
          </cell>
        </row>
        <row r="5647">
          <cell r="J5647">
            <v>198.99</v>
          </cell>
        </row>
        <row r="5648">
          <cell r="J5648">
            <v>2199.9699999999998</v>
          </cell>
        </row>
        <row r="5649">
          <cell r="J5649">
            <v>0</v>
          </cell>
        </row>
        <row r="5650">
          <cell r="J5650">
            <v>255</v>
          </cell>
        </row>
        <row r="5651">
          <cell r="J5651">
            <v>90</v>
          </cell>
        </row>
        <row r="5652">
          <cell r="J5652">
            <v>-192185.96</v>
          </cell>
        </row>
        <row r="5653">
          <cell r="J5653">
            <v>0</v>
          </cell>
        </row>
        <row r="5654">
          <cell r="J5654">
            <v>0</v>
          </cell>
        </row>
        <row r="5655">
          <cell r="J5655">
            <v>-404852.12</v>
          </cell>
        </row>
        <row r="5656">
          <cell r="J5656">
            <v>-35779.660000000003</v>
          </cell>
        </row>
        <row r="5657">
          <cell r="J5657">
            <v>-1629.03</v>
          </cell>
        </row>
        <row r="5658">
          <cell r="J5658">
            <v>-2292.5</v>
          </cell>
        </row>
        <row r="5659">
          <cell r="J5659">
            <v>0</v>
          </cell>
        </row>
        <row r="5660">
          <cell r="J5660">
            <v>214628.06</v>
          </cell>
        </row>
        <row r="5661">
          <cell r="J5661">
            <v>2648.48</v>
          </cell>
        </row>
        <row r="5662">
          <cell r="J5662">
            <v>348.48</v>
          </cell>
        </row>
        <row r="5663">
          <cell r="J5663">
            <v>605.66</v>
          </cell>
        </row>
        <row r="5664">
          <cell r="J5664">
            <v>0</v>
          </cell>
        </row>
        <row r="5665">
          <cell r="J5665">
            <v>308236.03999999998</v>
          </cell>
        </row>
        <row r="5666">
          <cell r="J5666">
            <v>900.78</v>
          </cell>
        </row>
        <row r="5667">
          <cell r="J5667">
            <v>13519.26</v>
          </cell>
        </row>
        <row r="5668">
          <cell r="J5668">
            <v>0</v>
          </cell>
        </row>
        <row r="5669">
          <cell r="J5669">
            <v>0</v>
          </cell>
        </row>
        <row r="5670">
          <cell r="J5670">
            <v>0</v>
          </cell>
        </row>
        <row r="5671">
          <cell r="J5671">
            <v>0</v>
          </cell>
        </row>
        <row r="5672">
          <cell r="J5672">
            <v>0</v>
          </cell>
        </row>
        <row r="5673">
          <cell r="J5673">
            <v>12390.71</v>
          </cell>
        </row>
        <row r="5674">
          <cell r="J5674">
            <v>6829.7</v>
          </cell>
        </row>
        <row r="5675">
          <cell r="J5675">
            <v>3949.81</v>
          </cell>
        </row>
        <row r="5676">
          <cell r="J5676">
            <v>1494.02</v>
          </cell>
        </row>
        <row r="5677">
          <cell r="J5677">
            <v>13597.35</v>
          </cell>
        </row>
        <row r="5678">
          <cell r="J5678">
            <v>209.66</v>
          </cell>
        </row>
        <row r="5679">
          <cell r="J5679">
            <v>10712.34</v>
          </cell>
        </row>
        <row r="5680">
          <cell r="J5680">
            <v>19799.259999999998</v>
          </cell>
        </row>
        <row r="5681">
          <cell r="J5681">
            <v>15209.59</v>
          </cell>
        </row>
        <row r="5682">
          <cell r="J5682">
            <v>0</v>
          </cell>
        </row>
        <row r="5683">
          <cell r="J5683">
            <v>0</v>
          </cell>
        </row>
        <row r="5684">
          <cell r="J5684">
            <v>0</v>
          </cell>
        </row>
        <row r="5685">
          <cell r="J5685">
            <v>0</v>
          </cell>
        </row>
        <row r="5686">
          <cell r="J5686">
            <v>-1261.3699999999999</v>
          </cell>
        </row>
        <row r="5687">
          <cell r="J5687">
            <v>1086.17</v>
          </cell>
        </row>
        <row r="5688">
          <cell r="J5688">
            <v>651.97</v>
          </cell>
        </row>
        <row r="5689">
          <cell r="J5689">
            <v>1394.98</v>
          </cell>
        </row>
        <row r="5690">
          <cell r="J5690">
            <v>0</v>
          </cell>
        </row>
        <row r="5691">
          <cell r="J5691">
            <v>151.19999999999999</v>
          </cell>
        </row>
        <row r="5692">
          <cell r="J5692">
            <v>0</v>
          </cell>
        </row>
        <row r="5693">
          <cell r="J5693">
            <v>2.5</v>
          </cell>
        </row>
        <row r="5694">
          <cell r="J5694">
            <v>81</v>
          </cell>
        </row>
        <row r="5695">
          <cell r="J5695">
            <v>12227.02</v>
          </cell>
        </row>
        <row r="5696">
          <cell r="J5696">
            <v>586.14</v>
          </cell>
        </row>
        <row r="5697">
          <cell r="J5697">
            <v>43.18</v>
          </cell>
        </row>
        <row r="5698">
          <cell r="J5698">
            <v>0</v>
          </cell>
        </row>
        <row r="5699">
          <cell r="J5699">
            <v>0</v>
          </cell>
        </row>
        <row r="5700">
          <cell r="J5700">
            <v>29.66</v>
          </cell>
        </row>
        <row r="5701">
          <cell r="J5701">
            <v>0</v>
          </cell>
        </row>
        <row r="5702">
          <cell r="J5702">
            <v>96.13</v>
          </cell>
        </row>
        <row r="5703">
          <cell r="J5703">
            <v>0</v>
          </cell>
        </row>
        <row r="5704">
          <cell r="J5704">
            <v>0</v>
          </cell>
        </row>
        <row r="5705">
          <cell r="J5705">
            <v>0</v>
          </cell>
        </row>
        <row r="5706">
          <cell r="J5706">
            <v>0</v>
          </cell>
        </row>
        <row r="5707">
          <cell r="J5707">
            <v>0</v>
          </cell>
        </row>
        <row r="5708">
          <cell r="J5708">
            <v>238.22</v>
          </cell>
        </row>
        <row r="5709">
          <cell r="J5709">
            <v>0</v>
          </cell>
        </row>
        <row r="5710">
          <cell r="J5710">
            <v>1608.6</v>
          </cell>
        </row>
        <row r="5711">
          <cell r="J5711">
            <v>0</v>
          </cell>
        </row>
        <row r="5712">
          <cell r="J5712">
            <v>140.96</v>
          </cell>
        </row>
        <row r="5713">
          <cell r="J5713">
            <v>2065</v>
          </cell>
        </row>
        <row r="5714">
          <cell r="J5714">
            <v>1950.56</v>
          </cell>
        </row>
        <row r="5715">
          <cell r="J5715">
            <v>24.05</v>
          </cell>
        </row>
        <row r="5716">
          <cell r="J5716">
            <v>0</v>
          </cell>
        </row>
        <row r="5717">
          <cell r="J5717">
            <v>289.44</v>
          </cell>
        </row>
        <row r="5718">
          <cell r="J5718">
            <v>0</v>
          </cell>
        </row>
        <row r="5719">
          <cell r="J5719">
            <v>8.75</v>
          </cell>
        </row>
        <row r="5720">
          <cell r="J5720">
            <v>2081.13</v>
          </cell>
        </row>
        <row r="5721">
          <cell r="J5721">
            <v>0</v>
          </cell>
        </row>
        <row r="5722">
          <cell r="J5722">
            <v>0</v>
          </cell>
        </row>
        <row r="5723">
          <cell r="J5723">
            <v>139</v>
          </cell>
        </row>
        <row r="5724">
          <cell r="J5724">
            <v>0</v>
          </cell>
        </row>
        <row r="5725">
          <cell r="J5725">
            <v>371.1</v>
          </cell>
        </row>
        <row r="5726">
          <cell r="J5726">
            <v>0</v>
          </cell>
        </row>
        <row r="5727">
          <cell r="J5727">
            <v>125</v>
          </cell>
        </row>
        <row r="5728">
          <cell r="J5728">
            <v>0</v>
          </cell>
        </row>
        <row r="5729">
          <cell r="J5729">
            <v>29.6</v>
          </cell>
        </row>
        <row r="5730">
          <cell r="J5730">
            <v>0</v>
          </cell>
        </row>
        <row r="5731">
          <cell r="J5731">
            <v>38.880000000000003</v>
          </cell>
        </row>
        <row r="5732">
          <cell r="J5732">
            <v>790.26</v>
          </cell>
        </row>
        <row r="5733">
          <cell r="J5733">
            <v>0</v>
          </cell>
        </row>
        <row r="5734">
          <cell r="J5734">
            <v>-100138.05</v>
          </cell>
        </row>
        <row r="5735">
          <cell r="J5735">
            <v>0</v>
          </cell>
        </row>
        <row r="5736">
          <cell r="J5736">
            <v>-297659.53000000003</v>
          </cell>
        </row>
        <row r="5737">
          <cell r="J5737">
            <v>0</v>
          </cell>
        </row>
        <row r="5738">
          <cell r="J5738">
            <v>-52074.62</v>
          </cell>
        </row>
        <row r="5739">
          <cell r="J5739">
            <v>-160</v>
          </cell>
        </row>
        <row r="5740">
          <cell r="J5740">
            <v>0</v>
          </cell>
        </row>
        <row r="5741">
          <cell r="J5741">
            <v>210935.72</v>
          </cell>
        </row>
        <row r="5742">
          <cell r="J5742">
            <v>0</v>
          </cell>
        </row>
        <row r="5743">
          <cell r="J5743">
            <v>700.77</v>
          </cell>
        </row>
        <row r="5744">
          <cell r="J5744">
            <v>23.66</v>
          </cell>
        </row>
        <row r="5745">
          <cell r="J5745">
            <v>1610.1</v>
          </cell>
        </row>
        <row r="5746">
          <cell r="J5746">
            <v>506137.71</v>
          </cell>
        </row>
        <row r="5747">
          <cell r="J5747">
            <v>2713.01</v>
          </cell>
        </row>
        <row r="5748">
          <cell r="J5748">
            <v>24875.53</v>
          </cell>
        </row>
        <row r="5749">
          <cell r="J5749">
            <v>0</v>
          </cell>
        </row>
        <row r="5750">
          <cell r="J5750">
            <v>0</v>
          </cell>
        </row>
        <row r="5751">
          <cell r="J5751">
            <v>0</v>
          </cell>
        </row>
        <row r="5752">
          <cell r="J5752">
            <v>0</v>
          </cell>
        </row>
        <row r="5753">
          <cell r="J5753">
            <v>0</v>
          </cell>
        </row>
        <row r="5754">
          <cell r="J5754">
            <v>14297.26</v>
          </cell>
        </row>
        <row r="5755">
          <cell r="J5755">
            <v>7878.83</v>
          </cell>
        </row>
        <row r="5756">
          <cell r="J5756">
            <v>4624.87</v>
          </cell>
        </row>
        <row r="5757">
          <cell r="J5757">
            <v>1769.91</v>
          </cell>
        </row>
        <row r="5758">
          <cell r="J5758">
            <v>19162.439999999999</v>
          </cell>
        </row>
        <row r="5759">
          <cell r="J5759">
            <v>211.86</v>
          </cell>
        </row>
        <row r="5760">
          <cell r="J5760">
            <v>14729.23</v>
          </cell>
        </row>
        <row r="5761">
          <cell r="J5761">
            <v>27505.79</v>
          </cell>
        </row>
        <row r="5762">
          <cell r="J5762">
            <v>17517.400000000001</v>
          </cell>
        </row>
        <row r="5763">
          <cell r="J5763">
            <v>0</v>
          </cell>
        </row>
        <row r="5764">
          <cell r="J5764">
            <v>0</v>
          </cell>
        </row>
        <row r="5765">
          <cell r="J5765">
            <v>0</v>
          </cell>
        </row>
        <row r="5766">
          <cell r="J5766">
            <v>0</v>
          </cell>
        </row>
        <row r="5767">
          <cell r="J5767">
            <v>1491.31</v>
          </cell>
        </row>
        <row r="5768">
          <cell r="J5768">
            <v>0</v>
          </cell>
        </row>
        <row r="5769">
          <cell r="J5769">
            <v>0</v>
          </cell>
        </row>
        <row r="5770">
          <cell r="J5770">
            <v>453.37</v>
          </cell>
        </row>
        <row r="5771">
          <cell r="J5771">
            <v>65.319999999999993</v>
          </cell>
        </row>
        <row r="5772">
          <cell r="J5772">
            <v>278.39999999999998</v>
          </cell>
        </row>
        <row r="5773">
          <cell r="J5773">
            <v>14.02</v>
          </cell>
        </row>
        <row r="5774">
          <cell r="J5774">
            <v>10670.99</v>
          </cell>
        </row>
        <row r="5775">
          <cell r="J5775">
            <v>79.92</v>
          </cell>
        </row>
        <row r="5776">
          <cell r="J5776">
            <v>140.86000000000001</v>
          </cell>
        </row>
        <row r="5777">
          <cell r="J5777">
            <v>85.85</v>
          </cell>
        </row>
        <row r="5778">
          <cell r="J5778">
            <v>0</v>
          </cell>
        </row>
        <row r="5779">
          <cell r="J5779">
            <v>1455.54</v>
          </cell>
        </row>
        <row r="5780">
          <cell r="J5780">
            <v>0</v>
          </cell>
        </row>
        <row r="5781">
          <cell r="J5781">
            <v>1466.9</v>
          </cell>
        </row>
        <row r="5782">
          <cell r="J5782">
            <v>6242.4</v>
          </cell>
        </row>
        <row r="5783">
          <cell r="J5783">
            <v>0</v>
          </cell>
        </row>
        <row r="5784">
          <cell r="J5784">
            <v>0</v>
          </cell>
        </row>
        <row r="5785">
          <cell r="J5785">
            <v>0</v>
          </cell>
        </row>
        <row r="5786">
          <cell r="J5786">
            <v>0</v>
          </cell>
        </row>
        <row r="5787">
          <cell r="J5787">
            <v>0</v>
          </cell>
        </row>
        <row r="5788">
          <cell r="J5788">
            <v>3150</v>
          </cell>
        </row>
        <row r="5789">
          <cell r="J5789">
            <v>200</v>
          </cell>
        </row>
        <row r="5790">
          <cell r="J5790">
            <v>880.45</v>
          </cell>
        </row>
        <row r="5791">
          <cell r="J5791">
            <v>0</v>
          </cell>
        </row>
        <row r="5792">
          <cell r="J5792">
            <v>0</v>
          </cell>
        </row>
        <row r="5793">
          <cell r="J5793">
            <v>9654.92</v>
          </cell>
        </row>
        <row r="5794">
          <cell r="J5794">
            <v>513.25</v>
          </cell>
        </row>
        <row r="5795">
          <cell r="J5795">
            <v>0</v>
          </cell>
        </row>
        <row r="5796">
          <cell r="J5796">
            <v>0</v>
          </cell>
        </row>
        <row r="5797">
          <cell r="J5797">
            <v>37.5</v>
          </cell>
        </row>
        <row r="5798">
          <cell r="J5798">
            <v>6406.5</v>
          </cell>
        </row>
        <row r="5799">
          <cell r="J5799">
            <v>0</v>
          </cell>
        </row>
        <row r="5800">
          <cell r="J5800">
            <v>0</v>
          </cell>
        </row>
        <row r="5801">
          <cell r="J5801">
            <v>987.76</v>
          </cell>
        </row>
        <row r="5802">
          <cell r="J5802">
            <v>0</v>
          </cell>
        </row>
        <row r="5803">
          <cell r="J5803">
            <v>109.74</v>
          </cell>
        </row>
        <row r="5804">
          <cell r="J5804">
            <v>60.84</v>
          </cell>
        </row>
        <row r="5805">
          <cell r="J5805">
            <v>7174.8</v>
          </cell>
        </row>
        <row r="5806">
          <cell r="J5806">
            <v>0</v>
          </cell>
        </row>
        <row r="5807">
          <cell r="J5807">
            <v>1602.21</v>
          </cell>
        </row>
        <row r="5808">
          <cell r="J5808">
            <v>17.190000000000001</v>
          </cell>
        </row>
        <row r="5809">
          <cell r="J5809">
            <v>0</v>
          </cell>
        </row>
        <row r="5810">
          <cell r="J5810">
            <v>162</v>
          </cell>
        </row>
        <row r="5811">
          <cell r="J5811">
            <v>4236.13</v>
          </cell>
        </row>
        <row r="5812">
          <cell r="J5812">
            <v>1549.07</v>
          </cell>
        </row>
        <row r="5813">
          <cell r="J5813">
            <v>0</v>
          </cell>
        </row>
        <row r="5814">
          <cell r="J5814">
            <v>0</v>
          </cell>
        </row>
        <row r="5815">
          <cell r="J5815">
            <v>1434.07</v>
          </cell>
        </row>
        <row r="5816">
          <cell r="J5816">
            <v>742.96</v>
          </cell>
        </row>
        <row r="5817">
          <cell r="J5817">
            <v>0</v>
          </cell>
        </row>
        <row r="5818">
          <cell r="J5818">
            <v>170</v>
          </cell>
        </row>
        <row r="5819">
          <cell r="J5819">
            <v>-2500</v>
          </cell>
        </row>
        <row r="5820">
          <cell r="J5820">
            <v>-240147.24</v>
          </cell>
        </row>
        <row r="5821">
          <cell r="J5821">
            <v>-128.28</v>
          </cell>
        </row>
        <row r="5822">
          <cell r="J5822">
            <v>-2344.13</v>
          </cell>
        </row>
        <row r="5823">
          <cell r="J5823">
            <v>-8142.2</v>
          </cell>
        </row>
        <row r="5824">
          <cell r="J5824">
            <v>0</v>
          </cell>
        </row>
        <row r="5825">
          <cell r="J5825">
            <v>-132676.73000000001</v>
          </cell>
        </row>
        <row r="5826">
          <cell r="J5826">
            <v>-250</v>
          </cell>
        </row>
        <row r="5827">
          <cell r="J5827">
            <v>-52172.71</v>
          </cell>
        </row>
        <row r="5828">
          <cell r="J5828">
            <v>0</v>
          </cell>
        </row>
        <row r="5829">
          <cell r="J5829">
            <v>576124.52</v>
          </cell>
        </row>
        <row r="5830">
          <cell r="J5830">
            <v>17122.88</v>
          </cell>
        </row>
        <row r="5831">
          <cell r="J5831">
            <v>6669.03</v>
          </cell>
        </row>
        <row r="5832">
          <cell r="J5832">
            <v>167067.42000000001</v>
          </cell>
        </row>
        <row r="5833">
          <cell r="J5833">
            <v>0</v>
          </cell>
        </row>
        <row r="5834">
          <cell r="J5834">
            <v>19695.75</v>
          </cell>
        </row>
        <row r="5835">
          <cell r="J5835">
            <v>0</v>
          </cell>
        </row>
        <row r="5836">
          <cell r="J5836">
            <v>0</v>
          </cell>
        </row>
        <row r="5837">
          <cell r="J5837">
            <v>0</v>
          </cell>
        </row>
        <row r="5838">
          <cell r="J5838">
            <v>0</v>
          </cell>
        </row>
        <row r="5839">
          <cell r="J5839">
            <v>25650.35</v>
          </cell>
        </row>
        <row r="5840">
          <cell r="J5840">
            <v>16082.31</v>
          </cell>
        </row>
        <row r="5841">
          <cell r="J5841">
            <v>12216.09</v>
          </cell>
        </row>
        <row r="5842">
          <cell r="J5842">
            <v>4658.8599999999997</v>
          </cell>
        </row>
        <row r="5843">
          <cell r="J5843">
            <v>15596.38</v>
          </cell>
        </row>
        <row r="5844">
          <cell r="J5844">
            <v>462.75</v>
          </cell>
        </row>
        <row r="5845">
          <cell r="J5845">
            <v>16375.97</v>
          </cell>
        </row>
        <row r="5846">
          <cell r="J5846">
            <v>28435.22</v>
          </cell>
        </row>
        <row r="5847">
          <cell r="J5847">
            <v>62708.95</v>
          </cell>
        </row>
        <row r="5848">
          <cell r="J5848">
            <v>0</v>
          </cell>
        </row>
        <row r="5849">
          <cell r="J5849">
            <v>0</v>
          </cell>
        </row>
        <row r="5850">
          <cell r="J5850">
            <v>0</v>
          </cell>
        </row>
        <row r="5851">
          <cell r="J5851">
            <v>20890.14</v>
          </cell>
        </row>
        <row r="5852">
          <cell r="J5852">
            <v>8966.06</v>
          </cell>
        </row>
        <row r="5853">
          <cell r="J5853">
            <v>5459.25</v>
          </cell>
        </row>
        <row r="5854">
          <cell r="J5854">
            <v>0</v>
          </cell>
        </row>
        <row r="5855">
          <cell r="J5855">
            <v>1211.53</v>
          </cell>
        </row>
        <row r="5856">
          <cell r="J5856">
            <v>388.7</v>
          </cell>
        </row>
        <row r="5857">
          <cell r="J5857">
            <v>0</v>
          </cell>
        </row>
        <row r="5858">
          <cell r="J5858">
            <v>1621.85</v>
          </cell>
        </row>
        <row r="5859">
          <cell r="J5859">
            <v>0</v>
          </cell>
        </row>
        <row r="5860">
          <cell r="J5860">
            <v>0</v>
          </cell>
        </row>
        <row r="5861">
          <cell r="J5861">
            <v>0</v>
          </cell>
        </row>
        <row r="5862">
          <cell r="J5862">
            <v>1004</v>
          </cell>
        </row>
        <row r="5863">
          <cell r="J5863">
            <v>1.39</v>
          </cell>
        </row>
        <row r="5864">
          <cell r="J5864">
            <v>0</v>
          </cell>
        </row>
        <row r="5865">
          <cell r="J5865">
            <v>632.12</v>
          </cell>
        </row>
        <row r="5866">
          <cell r="J5866">
            <v>192.88</v>
          </cell>
        </row>
        <row r="5867">
          <cell r="J5867">
            <v>0</v>
          </cell>
        </row>
        <row r="5868">
          <cell r="J5868">
            <v>20.28</v>
          </cell>
        </row>
        <row r="5869">
          <cell r="J5869">
            <v>0</v>
          </cell>
        </row>
        <row r="5870">
          <cell r="J5870">
            <v>279.44</v>
          </cell>
        </row>
        <row r="5871">
          <cell r="J5871">
            <v>532.11</v>
          </cell>
        </row>
        <row r="5872">
          <cell r="J5872">
            <v>426.6</v>
          </cell>
        </row>
        <row r="5873">
          <cell r="J5873">
            <v>0</v>
          </cell>
        </row>
        <row r="5874">
          <cell r="J5874">
            <v>0</v>
          </cell>
        </row>
        <row r="5875">
          <cell r="J5875">
            <v>3517.64</v>
          </cell>
        </row>
        <row r="5876">
          <cell r="J5876">
            <v>3105.19</v>
          </cell>
        </row>
        <row r="5877">
          <cell r="J5877">
            <v>385.65</v>
          </cell>
        </row>
        <row r="5878">
          <cell r="J5878">
            <v>155.63</v>
          </cell>
        </row>
        <row r="5879">
          <cell r="J5879">
            <v>0</v>
          </cell>
        </row>
        <row r="5880">
          <cell r="J5880">
            <v>100</v>
          </cell>
        </row>
        <row r="5881">
          <cell r="J5881">
            <v>609.4</v>
          </cell>
        </row>
        <row r="5882">
          <cell r="J5882">
            <v>73.92</v>
          </cell>
        </row>
        <row r="5883">
          <cell r="J5883">
            <v>263.55</v>
          </cell>
        </row>
        <row r="5884">
          <cell r="J5884">
            <v>2850</v>
          </cell>
        </row>
        <row r="5885">
          <cell r="J5885">
            <v>0</v>
          </cell>
        </row>
        <row r="5886">
          <cell r="J5886">
            <v>128.72999999999999</v>
          </cell>
        </row>
        <row r="5887">
          <cell r="J5887">
            <v>8217.25</v>
          </cell>
        </row>
        <row r="5888">
          <cell r="J5888">
            <v>578.78</v>
          </cell>
        </row>
        <row r="5889">
          <cell r="J5889">
            <v>218.38</v>
          </cell>
        </row>
        <row r="5890">
          <cell r="J5890">
            <v>646</v>
          </cell>
        </row>
        <row r="5891">
          <cell r="J5891">
            <v>36.4</v>
          </cell>
        </row>
        <row r="5892">
          <cell r="J5892">
            <v>68.040000000000006</v>
          </cell>
        </row>
        <row r="5893">
          <cell r="J5893">
            <v>0</v>
          </cell>
        </row>
        <row r="5894">
          <cell r="J5894">
            <v>0</v>
          </cell>
        </row>
        <row r="5895">
          <cell r="J5895">
            <v>0</v>
          </cell>
        </row>
        <row r="5896">
          <cell r="J5896">
            <v>71.05</v>
          </cell>
        </row>
        <row r="5897">
          <cell r="J5897">
            <v>0</v>
          </cell>
        </row>
        <row r="5898">
          <cell r="J5898">
            <v>0</v>
          </cell>
        </row>
        <row r="5899">
          <cell r="J5899">
            <v>0</v>
          </cell>
        </row>
        <row r="5900">
          <cell r="J5900">
            <v>0</v>
          </cell>
        </row>
        <row r="5901">
          <cell r="J5901">
            <v>452.74</v>
          </cell>
        </row>
        <row r="5902">
          <cell r="J5902">
            <v>9157.99</v>
          </cell>
        </row>
        <row r="5903">
          <cell r="J5903">
            <v>7.01</v>
          </cell>
        </row>
        <row r="5904">
          <cell r="J5904">
            <v>415</v>
          </cell>
        </row>
        <row r="5905">
          <cell r="J5905">
            <v>2841.01</v>
          </cell>
        </row>
        <row r="5906">
          <cell r="J5906">
            <v>3221.24</v>
          </cell>
        </row>
        <row r="5907">
          <cell r="J5907">
            <v>0</v>
          </cell>
        </row>
        <row r="5908">
          <cell r="J5908">
            <v>0</v>
          </cell>
        </row>
        <row r="5909">
          <cell r="J5909">
            <v>868.33</v>
          </cell>
        </row>
        <row r="5910">
          <cell r="J5910">
            <v>0</v>
          </cell>
        </row>
        <row r="5911">
          <cell r="J5911">
            <v>0</v>
          </cell>
        </row>
        <row r="5912">
          <cell r="J5912">
            <v>0</v>
          </cell>
        </row>
        <row r="5913">
          <cell r="J5913">
            <v>0</v>
          </cell>
        </row>
        <row r="5914">
          <cell r="J5914">
            <v>0</v>
          </cell>
        </row>
        <row r="5915">
          <cell r="J5915">
            <v>0</v>
          </cell>
        </row>
        <row r="5916">
          <cell r="J5916">
            <v>0</v>
          </cell>
        </row>
        <row r="5917">
          <cell r="J5917">
            <v>0</v>
          </cell>
        </row>
        <row r="5918">
          <cell r="J5918">
            <v>42.24</v>
          </cell>
        </row>
        <row r="5919">
          <cell r="J5919">
            <v>1428.33</v>
          </cell>
        </row>
        <row r="5920">
          <cell r="J5920">
            <v>12137.73</v>
          </cell>
        </row>
        <row r="5921">
          <cell r="J5921">
            <v>320</v>
          </cell>
        </row>
        <row r="5922">
          <cell r="J5922">
            <v>21</v>
          </cell>
        </row>
        <row r="5923">
          <cell r="J5923">
            <v>0</v>
          </cell>
        </row>
        <row r="5924">
          <cell r="J5924">
            <v>0</v>
          </cell>
        </row>
        <row r="5925">
          <cell r="J5925">
            <v>0</v>
          </cell>
        </row>
        <row r="5926">
          <cell r="J5926">
            <v>0</v>
          </cell>
        </row>
        <row r="5927">
          <cell r="J5927">
            <v>0</v>
          </cell>
        </row>
        <row r="5928">
          <cell r="J5928">
            <v>-33912.559999999998</v>
          </cell>
        </row>
        <row r="5929">
          <cell r="J5929">
            <v>0</v>
          </cell>
        </row>
        <row r="5930">
          <cell r="J5930">
            <v>-15760</v>
          </cell>
        </row>
        <row r="5931">
          <cell r="J5931">
            <v>-1890</v>
          </cell>
        </row>
        <row r="5932">
          <cell r="J5932">
            <v>-1783</v>
          </cell>
        </row>
        <row r="5933">
          <cell r="J5933">
            <v>0</v>
          </cell>
        </row>
        <row r="5934">
          <cell r="J5934">
            <v>-42.33</v>
          </cell>
        </row>
        <row r="5935">
          <cell r="J5935">
            <v>0</v>
          </cell>
        </row>
        <row r="5936">
          <cell r="J5936">
            <v>0</v>
          </cell>
        </row>
        <row r="5937">
          <cell r="J5937">
            <v>2659.2</v>
          </cell>
        </row>
        <row r="5938">
          <cell r="J5938">
            <v>0</v>
          </cell>
        </row>
        <row r="5939">
          <cell r="J5939">
            <v>652.79</v>
          </cell>
        </row>
        <row r="5940">
          <cell r="J5940">
            <v>14.08</v>
          </cell>
        </row>
        <row r="5941">
          <cell r="J5941">
            <v>18062.259999999998</v>
          </cell>
        </row>
        <row r="5942">
          <cell r="J5942">
            <v>15241.91</v>
          </cell>
        </row>
        <row r="5943">
          <cell r="J5943">
            <v>2182.41</v>
          </cell>
        </row>
        <row r="5944">
          <cell r="J5944">
            <v>0</v>
          </cell>
        </row>
        <row r="5945">
          <cell r="J5945">
            <v>0</v>
          </cell>
        </row>
        <row r="5946">
          <cell r="J5946">
            <v>0</v>
          </cell>
        </row>
        <row r="5947">
          <cell r="J5947">
            <v>515.12</v>
          </cell>
        </row>
        <row r="5948">
          <cell r="J5948">
            <v>900.46</v>
          </cell>
        </row>
        <row r="5949">
          <cell r="J5949">
            <v>14.08</v>
          </cell>
        </row>
        <row r="5950">
          <cell r="J5950">
            <v>74.709999999999994</v>
          </cell>
        </row>
        <row r="5951">
          <cell r="J5951">
            <v>0</v>
          </cell>
        </row>
        <row r="5952">
          <cell r="J5952">
            <v>87.46</v>
          </cell>
        </row>
        <row r="5953">
          <cell r="J5953">
            <v>50.81</v>
          </cell>
        </row>
        <row r="5954">
          <cell r="J5954">
            <v>62.06</v>
          </cell>
        </row>
        <row r="5955">
          <cell r="J5955">
            <v>23.68</v>
          </cell>
        </row>
        <row r="5956">
          <cell r="J5956">
            <v>1044.28</v>
          </cell>
        </row>
        <row r="5957">
          <cell r="J5957">
            <v>2.2599999999999998</v>
          </cell>
        </row>
        <row r="5958">
          <cell r="J5958">
            <v>805.74</v>
          </cell>
        </row>
        <row r="5959">
          <cell r="J5959">
            <v>1472.46</v>
          </cell>
        </row>
        <row r="5960">
          <cell r="J5960">
            <v>7.39</v>
          </cell>
        </row>
        <row r="5961">
          <cell r="J5961">
            <v>0</v>
          </cell>
        </row>
        <row r="5962">
          <cell r="J5962">
            <v>0</v>
          </cell>
        </row>
        <row r="5963">
          <cell r="J5963">
            <v>0</v>
          </cell>
        </row>
        <row r="5964">
          <cell r="J5964">
            <v>0</v>
          </cell>
        </row>
        <row r="5965">
          <cell r="J5965">
            <v>0.05</v>
          </cell>
        </row>
        <row r="5966">
          <cell r="J5966">
            <v>0</v>
          </cell>
        </row>
        <row r="5967">
          <cell r="J5967">
            <v>330.48</v>
          </cell>
        </row>
        <row r="5968">
          <cell r="J5968">
            <v>4.4800000000000004</v>
          </cell>
        </row>
        <row r="5969">
          <cell r="J5969">
            <v>292.55</v>
          </cell>
        </row>
        <row r="5970">
          <cell r="J5970">
            <v>224.3</v>
          </cell>
        </row>
        <row r="5971">
          <cell r="J5971">
            <v>105</v>
          </cell>
        </row>
        <row r="5972">
          <cell r="J5972">
            <v>53.82</v>
          </cell>
        </row>
        <row r="5973">
          <cell r="J5973">
            <v>91.61</v>
          </cell>
        </row>
        <row r="5974">
          <cell r="J5974">
            <v>0</v>
          </cell>
        </row>
        <row r="5975">
          <cell r="J5975">
            <v>1084.75</v>
          </cell>
        </row>
        <row r="5976">
          <cell r="J5976">
            <v>2051.63</v>
          </cell>
        </row>
        <row r="5977">
          <cell r="J5977">
            <v>161.13</v>
          </cell>
        </row>
        <row r="5978">
          <cell r="J5978">
            <v>43.03</v>
          </cell>
        </row>
        <row r="5979">
          <cell r="J5979">
            <v>0</v>
          </cell>
        </row>
        <row r="5980">
          <cell r="J5980">
            <v>108</v>
          </cell>
        </row>
        <row r="5981">
          <cell r="J5981">
            <v>0</v>
          </cell>
        </row>
        <row r="5982">
          <cell r="J5982">
            <v>0</v>
          </cell>
        </row>
        <row r="5983">
          <cell r="J5983">
            <v>1489.98</v>
          </cell>
        </row>
        <row r="5984">
          <cell r="J5984">
            <v>0</v>
          </cell>
        </row>
        <row r="5985">
          <cell r="J5985">
            <v>1377.1</v>
          </cell>
        </row>
        <row r="5986">
          <cell r="J5986">
            <v>385.65</v>
          </cell>
        </row>
        <row r="5987">
          <cell r="J5987">
            <v>54827.18</v>
          </cell>
        </row>
        <row r="5988">
          <cell r="J5988">
            <v>2940.96</v>
          </cell>
        </row>
        <row r="5989">
          <cell r="J5989">
            <v>0</v>
          </cell>
        </row>
        <row r="5990">
          <cell r="J5990">
            <v>0</v>
          </cell>
        </row>
        <row r="5991">
          <cell r="J5991">
            <v>0</v>
          </cell>
        </row>
        <row r="5992">
          <cell r="J5992">
            <v>0</v>
          </cell>
        </row>
        <row r="5993">
          <cell r="J5993">
            <v>0</v>
          </cell>
        </row>
        <row r="5994">
          <cell r="J5994">
            <v>0</v>
          </cell>
        </row>
        <row r="5995">
          <cell r="J5995">
            <v>0</v>
          </cell>
        </row>
        <row r="5996">
          <cell r="J5996">
            <v>4649.32</v>
          </cell>
        </row>
        <row r="5997">
          <cell r="J5997">
            <v>610.20000000000005</v>
          </cell>
        </row>
        <row r="5998">
          <cell r="J5998">
            <v>16384</v>
          </cell>
        </row>
        <row r="5999">
          <cell r="J5999">
            <v>196</v>
          </cell>
        </row>
        <row r="6000">
          <cell r="J6000">
            <v>9118.89</v>
          </cell>
        </row>
        <row r="6001">
          <cell r="J6001">
            <v>1000</v>
          </cell>
        </row>
        <row r="6002">
          <cell r="J6002">
            <v>2269.44</v>
          </cell>
        </row>
        <row r="6003">
          <cell r="J6003">
            <v>300.95</v>
          </cell>
        </row>
        <row r="6004">
          <cell r="J6004">
            <v>96.47</v>
          </cell>
        </row>
        <row r="6005">
          <cell r="J6005">
            <v>528.70000000000005</v>
          </cell>
        </row>
        <row r="6006">
          <cell r="J6006">
            <v>0</v>
          </cell>
        </row>
        <row r="6007">
          <cell r="J6007">
            <v>209.9</v>
          </cell>
        </row>
        <row r="6008">
          <cell r="J6008">
            <v>0</v>
          </cell>
        </row>
        <row r="6009">
          <cell r="J6009">
            <v>0</v>
          </cell>
        </row>
        <row r="6010">
          <cell r="J6010">
            <v>0</v>
          </cell>
        </row>
        <row r="6011">
          <cell r="J6011">
            <v>16771.53</v>
          </cell>
        </row>
        <row r="6012">
          <cell r="J6012">
            <v>0</v>
          </cell>
        </row>
        <row r="6013">
          <cell r="J6013">
            <v>0</v>
          </cell>
        </row>
        <row r="6014">
          <cell r="J6014">
            <v>1800.6</v>
          </cell>
        </row>
        <row r="6015">
          <cell r="J6015">
            <v>974.61</v>
          </cell>
        </row>
        <row r="6016">
          <cell r="J6016">
            <v>2957.74</v>
          </cell>
        </row>
        <row r="6017">
          <cell r="J6017">
            <v>-13948.59</v>
          </cell>
        </row>
        <row r="6018">
          <cell r="J6018">
            <v>-3700</v>
          </cell>
        </row>
        <row r="6019">
          <cell r="J6019">
            <v>0</v>
          </cell>
        </row>
        <row r="6020">
          <cell r="J6020">
            <v>0</v>
          </cell>
        </row>
        <row r="6021">
          <cell r="J6021">
            <v>0</v>
          </cell>
        </row>
        <row r="6022">
          <cell r="J6022">
            <v>-550</v>
          </cell>
        </row>
        <row r="6023">
          <cell r="J6023">
            <v>333232.42</v>
          </cell>
        </row>
        <row r="6024">
          <cell r="J6024">
            <v>0</v>
          </cell>
        </row>
        <row r="6025">
          <cell r="J6025">
            <v>7081.98</v>
          </cell>
        </row>
        <row r="6026">
          <cell r="J6026">
            <v>0</v>
          </cell>
        </row>
        <row r="6027">
          <cell r="J6027">
            <v>0</v>
          </cell>
        </row>
        <row r="6028">
          <cell r="J6028">
            <v>0</v>
          </cell>
        </row>
        <row r="6029">
          <cell r="J6029">
            <v>0</v>
          </cell>
        </row>
        <row r="6030">
          <cell r="J6030">
            <v>0</v>
          </cell>
        </row>
        <row r="6031">
          <cell r="J6031">
            <v>14389.44</v>
          </cell>
        </row>
        <row r="6032">
          <cell r="J6032">
            <v>8566.01</v>
          </cell>
        </row>
        <row r="6033">
          <cell r="J6033">
            <v>6415.14</v>
          </cell>
        </row>
        <row r="6034">
          <cell r="J6034">
            <v>2442.89</v>
          </cell>
        </row>
        <row r="6035">
          <cell r="J6035">
            <v>6086.54</v>
          </cell>
        </row>
        <row r="6036">
          <cell r="J6036">
            <v>258.55</v>
          </cell>
        </row>
        <row r="6037">
          <cell r="J6037">
            <v>6683.03</v>
          </cell>
        </row>
        <row r="6038">
          <cell r="J6038">
            <v>12265.75</v>
          </cell>
        </row>
        <row r="6039">
          <cell r="J6039">
            <v>26644.26</v>
          </cell>
        </row>
        <row r="6040">
          <cell r="J6040">
            <v>0</v>
          </cell>
        </row>
        <row r="6041">
          <cell r="J6041">
            <v>0</v>
          </cell>
        </row>
        <row r="6042">
          <cell r="J6042">
            <v>0</v>
          </cell>
        </row>
        <row r="6043">
          <cell r="J6043">
            <v>0</v>
          </cell>
        </row>
        <row r="6044">
          <cell r="J6044">
            <v>0</v>
          </cell>
        </row>
        <row r="6045">
          <cell r="J6045">
            <v>0</v>
          </cell>
        </row>
        <row r="6046">
          <cell r="J6046">
            <v>0</v>
          </cell>
        </row>
        <row r="6047">
          <cell r="J6047">
            <v>73.11</v>
          </cell>
        </row>
        <row r="6048">
          <cell r="J6048">
            <v>1591.87</v>
          </cell>
        </row>
        <row r="6049">
          <cell r="J6049">
            <v>0</v>
          </cell>
        </row>
        <row r="6050">
          <cell r="J6050">
            <v>25.39</v>
          </cell>
        </row>
        <row r="6051">
          <cell r="J6051">
            <v>0</v>
          </cell>
        </row>
        <row r="6052">
          <cell r="J6052">
            <v>0</v>
          </cell>
        </row>
        <row r="6053">
          <cell r="J6053">
            <v>0</v>
          </cell>
        </row>
        <row r="6054">
          <cell r="J6054">
            <v>0</v>
          </cell>
        </row>
        <row r="6055">
          <cell r="J6055">
            <v>0</v>
          </cell>
        </row>
        <row r="6056">
          <cell r="J6056">
            <v>0</v>
          </cell>
        </row>
        <row r="6057">
          <cell r="J6057">
            <v>46877.51</v>
          </cell>
        </row>
        <row r="6058">
          <cell r="J6058">
            <v>517651</v>
          </cell>
        </row>
        <row r="6059">
          <cell r="J6059">
            <v>2923.74</v>
          </cell>
        </row>
        <row r="6060">
          <cell r="J6060">
            <v>23588.45</v>
          </cell>
        </row>
        <row r="6061">
          <cell r="J6061">
            <v>0</v>
          </cell>
        </row>
        <row r="6062">
          <cell r="J6062">
            <v>0</v>
          </cell>
        </row>
        <row r="6063">
          <cell r="J6063">
            <v>0</v>
          </cell>
        </row>
        <row r="6064">
          <cell r="J6064">
            <v>970.07</v>
          </cell>
        </row>
        <row r="6065">
          <cell r="J6065">
            <v>97.02</v>
          </cell>
        </row>
        <row r="6066">
          <cell r="J6066">
            <v>0</v>
          </cell>
        </row>
        <row r="6067">
          <cell r="J6067">
            <v>1558.61</v>
          </cell>
        </row>
        <row r="6068">
          <cell r="J6068">
            <v>832.52</v>
          </cell>
        </row>
        <row r="6069">
          <cell r="J6069">
            <v>956.07</v>
          </cell>
        </row>
        <row r="6070">
          <cell r="J6070">
            <v>363.95</v>
          </cell>
        </row>
        <row r="6071">
          <cell r="J6071">
            <v>15899.82</v>
          </cell>
        </row>
        <row r="6072">
          <cell r="J6072">
            <v>47.22</v>
          </cell>
        </row>
        <row r="6073">
          <cell r="J6073">
            <v>11871.98</v>
          </cell>
        </row>
        <row r="6074">
          <cell r="J6074">
            <v>20695.77</v>
          </cell>
        </row>
        <row r="6075">
          <cell r="J6075">
            <v>3553.56</v>
          </cell>
        </row>
        <row r="6076">
          <cell r="J6076">
            <v>0</v>
          </cell>
        </row>
        <row r="6077">
          <cell r="J6077">
            <v>0</v>
          </cell>
        </row>
        <row r="6078">
          <cell r="J6078">
            <v>0</v>
          </cell>
        </row>
        <row r="6079">
          <cell r="J6079">
            <v>0.01</v>
          </cell>
        </row>
        <row r="6080">
          <cell r="J6080">
            <v>0</v>
          </cell>
        </row>
        <row r="6081">
          <cell r="J6081">
            <v>432.56</v>
          </cell>
        </row>
        <row r="6082">
          <cell r="J6082">
            <v>419.21</v>
          </cell>
        </row>
        <row r="6083">
          <cell r="J6083">
            <v>388.56</v>
          </cell>
        </row>
        <row r="6084">
          <cell r="J6084">
            <v>55.62</v>
          </cell>
        </row>
        <row r="6085">
          <cell r="J6085">
            <v>661.11</v>
          </cell>
        </row>
        <row r="6086">
          <cell r="J6086">
            <v>6904.57</v>
          </cell>
        </row>
        <row r="6087">
          <cell r="J6087">
            <v>302.39999999999998</v>
          </cell>
        </row>
        <row r="6088">
          <cell r="J6088">
            <v>470.88</v>
          </cell>
        </row>
        <row r="6089">
          <cell r="J6089">
            <v>179.76</v>
          </cell>
        </row>
        <row r="6090">
          <cell r="J6090">
            <v>0</v>
          </cell>
        </row>
        <row r="6091">
          <cell r="J6091">
            <v>72.180000000000007</v>
          </cell>
        </row>
        <row r="6092">
          <cell r="J6092">
            <v>0</v>
          </cell>
        </row>
        <row r="6093">
          <cell r="J6093">
            <v>0</v>
          </cell>
        </row>
        <row r="6094">
          <cell r="J6094">
            <v>0</v>
          </cell>
        </row>
        <row r="6095">
          <cell r="J6095">
            <v>20.64</v>
          </cell>
        </row>
        <row r="6096">
          <cell r="J6096">
            <v>178.43</v>
          </cell>
        </row>
        <row r="6097">
          <cell r="J6097">
            <v>7243.93</v>
          </cell>
        </row>
        <row r="6098">
          <cell r="J6098">
            <v>286.2</v>
          </cell>
        </row>
        <row r="6099">
          <cell r="J6099">
            <v>0</v>
          </cell>
        </row>
        <row r="6100">
          <cell r="J6100">
            <v>0</v>
          </cell>
        </row>
        <row r="6101">
          <cell r="J6101">
            <v>0</v>
          </cell>
        </row>
        <row r="6102">
          <cell r="J6102">
            <v>8513.59</v>
          </cell>
        </row>
        <row r="6103">
          <cell r="J6103">
            <v>920</v>
          </cell>
        </row>
        <row r="6104">
          <cell r="J6104">
            <v>88.7</v>
          </cell>
        </row>
        <row r="6105">
          <cell r="J6105">
            <v>1202.5899999999999</v>
          </cell>
        </row>
        <row r="6106">
          <cell r="J6106">
            <v>0</v>
          </cell>
        </row>
        <row r="6107">
          <cell r="J6107">
            <v>23.55</v>
          </cell>
        </row>
        <row r="6108">
          <cell r="J6108">
            <v>87.7</v>
          </cell>
        </row>
        <row r="6109">
          <cell r="J6109">
            <v>123.12</v>
          </cell>
        </row>
        <row r="6110">
          <cell r="J6110">
            <v>223.96</v>
          </cell>
        </row>
        <row r="6111">
          <cell r="J6111">
            <v>42</v>
          </cell>
        </row>
        <row r="6112">
          <cell r="J6112">
            <v>424.76</v>
          </cell>
        </row>
        <row r="6113">
          <cell r="J6113">
            <v>2415.9499999999998</v>
          </cell>
        </row>
        <row r="6114">
          <cell r="J6114">
            <v>24.84</v>
          </cell>
        </row>
        <row r="6115">
          <cell r="J6115">
            <v>0</v>
          </cell>
        </row>
        <row r="6116">
          <cell r="J6116">
            <v>403.96</v>
          </cell>
        </row>
        <row r="6117">
          <cell r="J6117">
            <v>0</v>
          </cell>
        </row>
        <row r="6118">
          <cell r="J6118">
            <v>0</v>
          </cell>
        </row>
        <row r="6119">
          <cell r="J6119">
            <v>143.32</v>
          </cell>
        </row>
        <row r="6120">
          <cell r="J6120">
            <v>85</v>
          </cell>
        </row>
        <row r="6121">
          <cell r="J6121">
            <v>-143593.66</v>
          </cell>
        </row>
        <row r="6122">
          <cell r="J6122">
            <v>0</v>
          </cell>
        </row>
        <row r="6123">
          <cell r="J6123">
            <v>-287.51</v>
          </cell>
        </row>
        <row r="6124">
          <cell r="J6124">
            <v>-71369.73</v>
          </cell>
        </row>
        <row r="6125">
          <cell r="J6125">
            <v>-69346.429999999993</v>
          </cell>
        </row>
        <row r="6126">
          <cell r="J6126">
            <v>-206040.14</v>
          </cell>
        </row>
        <row r="6127">
          <cell r="J6127">
            <v>-911.96</v>
          </cell>
        </row>
        <row r="6128">
          <cell r="J6128">
            <v>0</v>
          </cell>
        </row>
        <row r="6129">
          <cell r="J6129">
            <v>201236.9</v>
          </cell>
        </row>
        <row r="6130">
          <cell r="J6130">
            <v>2936.16</v>
          </cell>
        </row>
        <row r="6131">
          <cell r="J6131">
            <v>1087.68</v>
          </cell>
        </row>
        <row r="6132">
          <cell r="J6132">
            <v>459357.91</v>
          </cell>
        </row>
        <row r="6133">
          <cell r="J6133">
            <v>1571.6</v>
          </cell>
        </row>
        <row r="6134">
          <cell r="J6134">
            <v>21873.13</v>
          </cell>
        </row>
        <row r="6135">
          <cell r="J6135">
            <v>0</v>
          </cell>
        </row>
        <row r="6136">
          <cell r="J6136">
            <v>0</v>
          </cell>
        </row>
        <row r="6137">
          <cell r="J6137">
            <v>26853.279999999999</v>
          </cell>
        </row>
        <row r="6138">
          <cell r="J6138">
            <v>908.16</v>
          </cell>
        </row>
        <row r="6139">
          <cell r="J6139">
            <v>1665.67</v>
          </cell>
        </row>
        <row r="6140">
          <cell r="J6140">
            <v>9252.89</v>
          </cell>
        </row>
        <row r="6141">
          <cell r="J6141">
            <v>925.37</v>
          </cell>
        </row>
        <row r="6142">
          <cell r="J6142">
            <v>0</v>
          </cell>
        </row>
        <row r="6143">
          <cell r="J6143">
            <v>6224.45</v>
          </cell>
        </row>
        <row r="6144">
          <cell r="J6144">
            <v>12571.7</v>
          </cell>
        </row>
        <row r="6145">
          <cell r="J6145">
            <v>6894.98</v>
          </cell>
        </row>
        <row r="6146">
          <cell r="J6146">
            <v>4499.93</v>
          </cell>
        </row>
        <row r="6147">
          <cell r="J6147">
            <v>1711.81</v>
          </cell>
        </row>
        <row r="6148">
          <cell r="J6148">
            <v>19099.689999999999</v>
          </cell>
        </row>
        <row r="6149">
          <cell r="J6149">
            <v>244.2</v>
          </cell>
        </row>
        <row r="6150">
          <cell r="J6150">
            <v>14404.17</v>
          </cell>
        </row>
        <row r="6151">
          <cell r="J6151">
            <v>28343.11</v>
          </cell>
        </row>
        <row r="6152">
          <cell r="J6152">
            <v>19663.78</v>
          </cell>
        </row>
        <row r="6153">
          <cell r="J6153">
            <v>0</v>
          </cell>
        </row>
        <row r="6154">
          <cell r="J6154">
            <v>0</v>
          </cell>
        </row>
        <row r="6155">
          <cell r="J6155">
            <v>0</v>
          </cell>
        </row>
        <row r="6156">
          <cell r="J6156">
            <v>525.13</v>
          </cell>
        </row>
        <row r="6157">
          <cell r="J6157">
            <v>69.069999999999993</v>
          </cell>
        </row>
        <row r="6158">
          <cell r="J6158">
            <v>200.18</v>
          </cell>
        </row>
        <row r="6159">
          <cell r="J6159">
            <v>0</v>
          </cell>
        </row>
        <row r="6160">
          <cell r="J6160">
            <v>0</v>
          </cell>
        </row>
        <row r="6161">
          <cell r="J6161">
            <v>602.99</v>
          </cell>
        </row>
        <row r="6162">
          <cell r="J6162">
            <v>583.13</v>
          </cell>
        </row>
        <row r="6163">
          <cell r="J6163">
            <v>0</v>
          </cell>
        </row>
        <row r="6164">
          <cell r="J6164">
            <v>9296.02</v>
          </cell>
        </row>
        <row r="6165">
          <cell r="J6165">
            <v>42611.38</v>
          </cell>
        </row>
        <row r="6166">
          <cell r="J6166">
            <v>464.92</v>
          </cell>
        </row>
        <row r="6167">
          <cell r="J6167">
            <v>275.98</v>
          </cell>
        </row>
        <row r="6168">
          <cell r="J6168">
            <v>272.58999999999997</v>
          </cell>
        </row>
        <row r="6169">
          <cell r="J6169">
            <v>189.47</v>
          </cell>
        </row>
        <row r="6170">
          <cell r="J6170">
            <v>1312.34</v>
          </cell>
        </row>
        <row r="6171">
          <cell r="J6171">
            <v>5197.84</v>
          </cell>
        </row>
        <row r="6172">
          <cell r="J6172">
            <v>15.22</v>
          </cell>
        </row>
        <row r="6173">
          <cell r="J6173">
            <v>4761.1499999999996</v>
          </cell>
        </row>
        <row r="6174">
          <cell r="J6174">
            <v>1009.51</v>
          </cell>
        </row>
        <row r="6175">
          <cell r="J6175">
            <v>10953.01</v>
          </cell>
        </row>
        <row r="6176">
          <cell r="J6176">
            <v>240.44</v>
          </cell>
        </row>
        <row r="6177">
          <cell r="J6177">
            <v>347.76</v>
          </cell>
        </row>
        <row r="6178">
          <cell r="J6178">
            <v>245.83</v>
          </cell>
        </row>
        <row r="6179">
          <cell r="J6179">
            <v>254.18</v>
          </cell>
        </row>
        <row r="6180">
          <cell r="J6180">
            <v>379.11</v>
          </cell>
        </row>
        <row r="6181">
          <cell r="J6181">
            <v>6320.59</v>
          </cell>
        </row>
        <row r="6182">
          <cell r="J6182">
            <v>51.12</v>
          </cell>
        </row>
        <row r="6183">
          <cell r="J6183">
            <v>194.82</v>
          </cell>
        </row>
        <row r="6184">
          <cell r="J6184">
            <v>1844.41</v>
          </cell>
        </row>
        <row r="6185">
          <cell r="J6185">
            <v>0</v>
          </cell>
        </row>
        <row r="6186">
          <cell r="J6186">
            <v>0</v>
          </cell>
        </row>
        <row r="6187">
          <cell r="J6187">
            <v>2930.79</v>
          </cell>
        </row>
        <row r="6188">
          <cell r="J6188">
            <v>26454.54</v>
          </cell>
        </row>
        <row r="6189">
          <cell r="J6189">
            <v>50</v>
          </cell>
        </row>
        <row r="6190">
          <cell r="J6190">
            <v>0</v>
          </cell>
        </row>
        <row r="6191">
          <cell r="J6191">
            <v>624.88</v>
          </cell>
        </row>
        <row r="6192">
          <cell r="J6192">
            <v>410.94</v>
          </cell>
        </row>
        <row r="6193">
          <cell r="J6193">
            <v>48.54</v>
          </cell>
        </row>
        <row r="6194">
          <cell r="J6194">
            <v>464.4</v>
          </cell>
        </row>
        <row r="6195">
          <cell r="J6195">
            <v>2350</v>
          </cell>
        </row>
        <row r="6196">
          <cell r="J6196">
            <v>2046.16</v>
          </cell>
        </row>
        <row r="6197">
          <cell r="J6197">
            <v>40</v>
          </cell>
        </row>
        <row r="6198">
          <cell r="J6198">
            <v>0</v>
          </cell>
        </row>
        <row r="6199">
          <cell r="J6199">
            <v>200</v>
          </cell>
        </row>
        <row r="6200">
          <cell r="J6200">
            <v>117.5</v>
          </cell>
        </row>
        <row r="6201">
          <cell r="J6201">
            <v>345</v>
          </cell>
        </row>
        <row r="6202">
          <cell r="J6202">
            <v>0</v>
          </cell>
        </row>
        <row r="6203">
          <cell r="J6203">
            <v>180</v>
          </cell>
        </row>
        <row r="6204">
          <cell r="J6204">
            <v>0</v>
          </cell>
        </row>
        <row r="6205">
          <cell r="J6205">
            <v>0</v>
          </cell>
        </row>
        <row r="6206">
          <cell r="J6206">
            <v>2327.48</v>
          </cell>
        </row>
        <row r="6207">
          <cell r="J6207">
            <v>168</v>
          </cell>
        </row>
        <row r="6208">
          <cell r="J6208">
            <v>5999.46</v>
          </cell>
        </row>
        <row r="6209">
          <cell r="J6209">
            <v>0</v>
          </cell>
        </row>
        <row r="6210">
          <cell r="J6210">
            <v>214</v>
          </cell>
        </row>
        <row r="6211">
          <cell r="J6211">
            <v>483.52</v>
          </cell>
        </row>
        <row r="6212">
          <cell r="J6212">
            <v>2907.55</v>
          </cell>
        </row>
        <row r="6213">
          <cell r="J6213">
            <v>3110.83</v>
          </cell>
        </row>
        <row r="6214">
          <cell r="J6214">
            <v>583.5</v>
          </cell>
        </row>
        <row r="6215">
          <cell r="J6215">
            <v>0</v>
          </cell>
        </row>
        <row r="6216">
          <cell r="J6216">
            <v>4931.16</v>
          </cell>
        </row>
        <row r="6217">
          <cell r="J6217">
            <v>99.2</v>
          </cell>
        </row>
        <row r="6218">
          <cell r="J6218">
            <v>297</v>
          </cell>
        </row>
        <row r="6219">
          <cell r="J6219">
            <v>3862.1</v>
          </cell>
        </row>
        <row r="6220">
          <cell r="J6220">
            <v>154</v>
          </cell>
        </row>
        <row r="6221">
          <cell r="J6221">
            <v>3389</v>
          </cell>
        </row>
        <row r="6222">
          <cell r="J6222">
            <v>578.91999999999996</v>
          </cell>
        </row>
        <row r="6223">
          <cell r="J6223">
            <v>8436.1</v>
          </cell>
        </row>
        <row r="6224">
          <cell r="J6224">
            <v>0</v>
          </cell>
        </row>
        <row r="6225">
          <cell r="J6225">
            <v>180</v>
          </cell>
        </row>
        <row r="6226">
          <cell r="J6226">
            <v>197</v>
          </cell>
        </row>
        <row r="6227">
          <cell r="J6227">
            <v>2630.17</v>
          </cell>
        </row>
        <row r="6228">
          <cell r="J6228">
            <v>0</v>
          </cell>
        </row>
        <row r="6229">
          <cell r="J6229">
            <v>836.5</v>
          </cell>
        </row>
        <row r="6230">
          <cell r="J6230">
            <v>134.77000000000001</v>
          </cell>
        </row>
        <row r="6231">
          <cell r="J6231">
            <v>0</v>
          </cell>
        </row>
        <row r="6232">
          <cell r="J6232">
            <v>714.5</v>
          </cell>
        </row>
        <row r="6233">
          <cell r="J6233">
            <v>0</v>
          </cell>
        </row>
        <row r="6234">
          <cell r="J6234">
            <v>0</v>
          </cell>
        </row>
        <row r="6235">
          <cell r="J6235">
            <v>0</v>
          </cell>
        </row>
        <row r="6236">
          <cell r="J6236">
            <v>24.5</v>
          </cell>
        </row>
        <row r="6237">
          <cell r="J6237">
            <v>646.20000000000005</v>
          </cell>
        </row>
        <row r="6238">
          <cell r="J6238">
            <v>346.87</v>
          </cell>
        </row>
        <row r="6239">
          <cell r="J6239">
            <v>5737.04</v>
          </cell>
        </row>
        <row r="6240">
          <cell r="J6240">
            <v>3705.98</v>
          </cell>
        </row>
        <row r="6241">
          <cell r="J6241">
            <v>5086.6499999999996</v>
          </cell>
        </row>
        <row r="6242">
          <cell r="J6242">
            <v>120</v>
          </cell>
        </row>
        <row r="6243">
          <cell r="J6243">
            <v>320</v>
          </cell>
        </row>
        <row r="6244">
          <cell r="J6244">
            <v>7786.41</v>
          </cell>
        </row>
        <row r="6245">
          <cell r="J6245">
            <v>0</v>
          </cell>
        </row>
        <row r="6246">
          <cell r="J6246">
            <v>0</v>
          </cell>
        </row>
        <row r="6247">
          <cell r="J6247">
            <v>0</v>
          </cell>
        </row>
        <row r="6248">
          <cell r="J6248">
            <v>0</v>
          </cell>
        </row>
        <row r="6249">
          <cell r="J6249">
            <v>399.08</v>
          </cell>
        </row>
        <row r="6250">
          <cell r="J6250">
            <v>89.96</v>
          </cell>
        </row>
        <row r="6251">
          <cell r="J6251">
            <v>2885.87</v>
          </cell>
        </row>
        <row r="6252">
          <cell r="J6252">
            <v>0</v>
          </cell>
        </row>
        <row r="6253">
          <cell r="J6253">
            <v>361.5</v>
          </cell>
        </row>
        <row r="6254">
          <cell r="J6254">
            <v>85</v>
          </cell>
        </row>
        <row r="6255">
          <cell r="J6255">
            <v>397.68</v>
          </cell>
        </row>
        <row r="6256">
          <cell r="J6256">
            <v>0</v>
          </cell>
        </row>
        <row r="6257">
          <cell r="J6257">
            <v>-177178.74</v>
          </cell>
        </row>
        <row r="6258">
          <cell r="J6258">
            <v>-540</v>
          </cell>
        </row>
        <row r="6259">
          <cell r="J6259">
            <v>-77879.02</v>
          </cell>
        </row>
        <row r="6260">
          <cell r="J6260">
            <v>-572.89</v>
          </cell>
        </row>
        <row r="6261">
          <cell r="J6261">
            <v>-698.5</v>
          </cell>
        </row>
        <row r="6262">
          <cell r="J6262">
            <v>-888.36</v>
          </cell>
        </row>
        <row r="6263">
          <cell r="J6263">
            <v>-3000</v>
          </cell>
        </row>
        <row r="6264">
          <cell r="J6264">
            <v>-24054.1</v>
          </cell>
        </row>
        <row r="6265">
          <cell r="J6265">
            <v>-1791</v>
          </cell>
        </row>
        <row r="6266">
          <cell r="J6266">
            <v>-149531.93</v>
          </cell>
        </row>
        <row r="6267">
          <cell r="J6267">
            <v>0</v>
          </cell>
        </row>
        <row r="6268">
          <cell r="J6268">
            <v>0</v>
          </cell>
        </row>
        <row r="6269">
          <cell r="J6269">
            <v>-10.78</v>
          </cell>
        </row>
        <row r="6270">
          <cell r="J6270">
            <v>0</v>
          </cell>
        </row>
        <row r="6271">
          <cell r="J6271">
            <v>0</v>
          </cell>
        </row>
        <row r="6272">
          <cell r="J6272">
            <v>0</v>
          </cell>
        </row>
        <row r="6273">
          <cell r="J6273">
            <v>0</v>
          </cell>
        </row>
        <row r="6274">
          <cell r="J6274">
            <v>222048.05</v>
          </cell>
        </row>
        <row r="6275">
          <cell r="J6275">
            <v>0</v>
          </cell>
        </row>
        <row r="6276">
          <cell r="J6276">
            <v>4196.34</v>
          </cell>
        </row>
        <row r="6277">
          <cell r="J6277">
            <v>0</v>
          </cell>
        </row>
        <row r="6278">
          <cell r="J6278">
            <v>2057.36</v>
          </cell>
        </row>
        <row r="6279">
          <cell r="J6279">
            <v>440342.88</v>
          </cell>
        </row>
        <row r="6280">
          <cell r="J6280">
            <v>2110.9499999999998</v>
          </cell>
        </row>
        <row r="6281">
          <cell r="J6281">
            <v>21661.279999999999</v>
          </cell>
        </row>
        <row r="6282">
          <cell r="J6282">
            <v>0</v>
          </cell>
        </row>
        <row r="6283">
          <cell r="J6283">
            <v>0</v>
          </cell>
        </row>
        <row r="6284">
          <cell r="J6284">
            <v>0</v>
          </cell>
        </row>
        <row r="6285">
          <cell r="J6285">
            <v>19792.64</v>
          </cell>
        </row>
        <row r="6286">
          <cell r="J6286">
            <v>452.85</v>
          </cell>
        </row>
        <row r="6287">
          <cell r="J6287">
            <v>190.08</v>
          </cell>
        </row>
        <row r="6288">
          <cell r="J6288">
            <v>1114.8599999999999</v>
          </cell>
        </row>
        <row r="6289">
          <cell r="J6289">
            <v>1853.9</v>
          </cell>
        </row>
        <row r="6290">
          <cell r="J6290">
            <v>0</v>
          </cell>
        </row>
        <row r="6291">
          <cell r="J6291">
            <v>10466.48</v>
          </cell>
        </row>
        <row r="6292">
          <cell r="J6292">
            <v>5705.06</v>
          </cell>
        </row>
        <row r="6293">
          <cell r="J6293">
            <v>4574.79</v>
          </cell>
        </row>
        <row r="6294">
          <cell r="J6294">
            <v>1742.46</v>
          </cell>
        </row>
        <row r="6295">
          <cell r="J6295">
            <v>18629.439999999999</v>
          </cell>
        </row>
        <row r="6296">
          <cell r="J6296">
            <v>251.23</v>
          </cell>
        </row>
        <row r="6297">
          <cell r="J6297">
            <v>14012.56</v>
          </cell>
        </row>
        <row r="6298">
          <cell r="J6298">
            <v>28782.31</v>
          </cell>
        </row>
        <row r="6299">
          <cell r="J6299">
            <v>15431.43</v>
          </cell>
        </row>
        <row r="6300">
          <cell r="J6300">
            <v>0</v>
          </cell>
        </row>
        <row r="6301">
          <cell r="J6301">
            <v>0</v>
          </cell>
        </row>
        <row r="6302">
          <cell r="J6302">
            <v>0</v>
          </cell>
        </row>
        <row r="6303">
          <cell r="J6303">
            <v>14522.72</v>
          </cell>
        </row>
        <row r="6304">
          <cell r="J6304">
            <v>3561.12</v>
          </cell>
        </row>
        <row r="6305">
          <cell r="J6305">
            <v>0</v>
          </cell>
        </row>
        <row r="6306">
          <cell r="J6306">
            <v>284.62</v>
          </cell>
        </row>
        <row r="6307">
          <cell r="J6307">
            <v>0</v>
          </cell>
        </row>
        <row r="6308">
          <cell r="J6308">
            <v>0</v>
          </cell>
        </row>
        <row r="6309">
          <cell r="J6309">
            <v>0</v>
          </cell>
        </row>
        <row r="6310">
          <cell r="J6310">
            <v>1904.01</v>
          </cell>
        </row>
        <row r="6311">
          <cell r="J6311">
            <v>0</v>
          </cell>
        </row>
        <row r="6312">
          <cell r="J6312">
            <v>0</v>
          </cell>
        </row>
        <row r="6313">
          <cell r="J6313">
            <v>67.45</v>
          </cell>
        </row>
        <row r="6314">
          <cell r="J6314">
            <v>65.430000000000007</v>
          </cell>
        </row>
        <row r="6315">
          <cell r="J6315">
            <v>0</v>
          </cell>
        </row>
        <row r="6316">
          <cell r="J6316">
            <v>124</v>
          </cell>
        </row>
        <row r="6317">
          <cell r="J6317">
            <v>801.74</v>
          </cell>
        </row>
        <row r="6318">
          <cell r="J6318">
            <v>0</v>
          </cell>
        </row>
        <row r="6319">
          <cell r="J6319">
            <v>26.02</v>
          </cell>
        </row>
        <row r="6320">
          <cell r="J6320">
            <v>0</v>
          </cell>
        </row>
        <row r="6321">
          <cell r="J6321">
            <v>2919.54</v>
          </cell>
        </row>
        <row r="6322">
          <cell r="J6322">
            <v>69</v>
          </cell>
        </row>
        <row r="6323">
          <cell r="J6323">
            <v>13089.51</v>
          </cell>
        </row>
        <row r="6324">
          <cell r="J6324">
            <v>27378.74</v>
          </cell>
        </row>
        <row r="6325">
          <cell r="J6325">
            <v>151.19999999999999</v>
          </cell>
        </row>
        <row r="6326">
          <cell r="J6326">
            <v>953.64</v>
          </cell>
        </row>
        <row r="6327">
          <cell r="J6327">
            <v>32.299999999999997</v>
          </cell>
        </row>
        <row r="6328">
          <cell r="J6328">
            <v>5296.76</v>
          </cell>
        </row>
        <row r="6329">
          <cell r="J6329">
            <v>0</v>
          </cell>
        </row>
        <row r="6330">
          <cell r="J6330">
            <v>485.17</v>
          </cell>
        </row>
        <row r="6331">
          <cell r="J6331">
            <v>0</v>
          </cell>
        </row>
        <row r="6332">
          <cell r="J6332">
            <v>0</v>
          </cell>
        </row>
        <row r="6333">
          <cell r="J6333">
            <v>42.04</v>
          </cell>
        </row>
        <row r="6334">
          <cell r="J6334">
            <v>0</v>
          </cell>
        </row>
        <row r="6335">
          <cell r="J6335">
            <v>487.5</v>
          </cell>
        </row>
        <row r="6336">
          <cell r="J6336">
            <v>425.12</v>
          </cell>
        </row>
        <row r="6337">
          <cell r="J6337">
            <v>0</v>
          </cell>
        </row>
        <row r="6338">
          <cell r="J6338">
            <v>0</v>
          </cell>
        </row>
        <row r="6339">
          <cell r="J6339">
            <v>0</v>
          </cell>
        </row>
        <row r="6340">
          <cell r="J6340">
            <v>312.47000000000003</v>
          </cell>
        </row>
        <row r="6341">
          <cell r="J6341">
            <v>2705.92</v>
          </cell>
        </row>
        <row r="6342">
          <cell r="J6342">
            <v>1750</v>
          </cell>
        </row>
        <row r="6343">
          <cell r="J6343">
            <v>593.65</v>
          </cell>
        </row>
        <row r="6344">
          <cell r="J6344">
            <v>0</v>
          </cell>
        </row>
        <row r="6345">
          <cell r="J6345">
            <v>4263.3</v>
          </cell>
        </row>
        <row r="6346">
          <cell r="J6346">
            <v>1696.55</v>
          </cell>
        </row>
        <row r="6347">
          <cell r="J6347">
            <v>1262.25</v>
          </cell>
        </row>
        <row r="6348">
          <cell r="J6348">
            <v>385.65</v>
          </cell>
        </row>
        <row r="6349">
          <cell r="J6349">
            <v>0</v>
          </cell>
        </row>
        <row r="6350">
          <cell r="J6350">
            <v>190.13</v>
          </cell>
        </row>
        <row r="6351">
          <cell r="J6351">
            <v>0</v>
          </cell>
        </row>
        <row r="6352">
          <cell r="J6352">
            <v>0</v>
          </cell>
        </row>
        <row r="6353">
          <cell r="J6353">
            <v>0</v>
          </cell>
        </row>
        <row r="6354">
          <cell r="J6354">
            <v>502.19</v>
          </cell>
        </row>
        <row r="6355">
          <cell r="J6355">
            <v>0</v>
          </cell>
        </row>
        <row r="6356">
          <cell r="J6356">
            <v>15.7</v>
          </cell>
        </row>
        <row r="6357">
          <cell r="J6357">
            <v>2443.71</v>
          </cell>
        </row>
        <row r="6358">
          <cell r="J6358">
            <v>214.25</v>
          </cell>
        </row>
        <row r="6359">
          <cell r="J6359">
            <v>0</v>
          </cell>
        </row>
        <row r="6360">
          <cell r="J6360">
            <v>0</v>
          </cell>
        </row>
        <row r="6361">
          <cell r="J6361">
            <v>33454.870000000003</v>
          </cell>
        </row>
        <row r="6362">
          <cell r="J6362">
            <v>0</v>
          </cell>
        </row>
        <row r="6363">
          <cell r="J6363">
            <v>151.91999999999999</v>
          </cell>
        </row>
        <row r="6364">
          <cell r="J6364">
            <v>0</v>
          </cell>
        </row>
        <row r="6365">
          <cell r="J6365">
            <v>13406.87</v>
          </cell>
        </row>
        <row r="6366">
          <cell r="J6366">
            <v>554.29999999999995</v>
          </cell>
        </row>
        <row r="6367">
          <cell r="J6367">
            <v>2924.02</v>
          </cell>
        </row>
        <row r="6368">
          <cell r="J6368">
            <v>290.52999999999997</v>
          </cell>
        </row>
        <row r="6369">
          <cell r="J6369">
            <v>0</v>
          </cell>
        </row>
        <row r="6370">
          <cell r="J6370">
            <v>0</v>
          </cell>
        </row>
        <row r="6371">
          <cell r="J6371">
            <v>60.15</v>
          </cell>
        </row>
        <row r="6372">
          <cell r="J6372">
            <v>1674.03</v>
          </cell>
        </row>
        <row r="6373">
          <cell r="J6373">
            <v>0</v>
          </cell>
        </row>
        <row r="6374">
          <cell r="J6374">
            <v>1472.93</v>
          </cell>
        </row>
        <row r="6375">
          <cell r="J6375">
            <v>2371.13</v>
          </cell>
        </row>
        <row r="6376">
          <cell r="J6376">
            <v>0</v>
          </cell>
        </row>
        <row r="6377">
          <cell r="J6377">
            <v>0</v>
          </cell>
        </row>
        <row r="6378">
          <cell r="J6378">
            <v>2973.26</v>
          </cell>
        </row>
        <row r="6379">
          <cell r="J6379">
            <v>0</v>
          </cell>
        </row>
        <row r="6380">
          <cell r="J6380">
            <v>0</v>
          </cell>
        </row>
        <row r="6381">
          <cell r="J6381">
            <v>72.900000000000006</v>
          </cell>
        </row>
        <row r="6382">
          <cell r="J6382">
            <v>255.85</v>
          </cell>
        </row>
        <row r="6383">
          <cell r="J6383">
            <v>0</v>
          </cell>
        </row>
        <row r="6384">
          <cell r="J6384">
            <v>1034.5</v>
          </cell>
        </row>
        <row r="6385">
          <cell r="J6385">
            <v>6280.06</v>
          </cell>
        </row>
        <row r="6386">
          <cell r="J6386">
            <v>3331.63</v>
          </cell>
        </row>
        <row r="6387">
          <cell r="J6387">
            <v>-309036.09999999998</v>
          </cell>
        </row>
        <row r="6388">
          <cell r="J6388">
            <v>0</v>
          </cell>
        </row>
        <row r="6389">
          <cell r="J6389">
            <v>-1547.42</v>
          </cell>
        </row>
        <row r="6390">
          <cell r="J6390">
            <v>-275</v>
          </cell>
        </row>
        <row r="6391">
          <cell r="J6391">
            <v>0</v>
          </cell>
        </row>
        <row r="6392">
          <cell r="J6392">
            <v>-21504.82</v>
          </cell>
        </row>
        <row r="6393">
          <cell r="J6393">
            <v>0</v>
          </cell>
        </row>
        <row r="6394">
          <cell r="J6394">
            <v>0</v>
          </cell>
        </row>
        <row r="6395">
          <cell r="J6395">
            <v>-5.37</v>
          </cell>
        </row>
        <row r="6396">
          <cell r="J6396">
            <v>-3879.39</v>
          </cell>
        </row>
        <row r="6397">
          <cell r="J6397">
            <v>0</v>
          </cell>
        </row>
        <row r="6398">
          <cell r="J6398">
            <v>0</v>
          </cell>
        </row>
        <row r="6399">
          <cell r="J6399">
            <v>70204.899999999994</v>
          </cell>
        </row>
        <row r="6400">
          <cell r="J6400">
            <v>0</v>
          </cell>
        </row>
        <row r="6401">
          <cell r="J6401">
            <v>555.36</v>
          </cell>
        </row>
        <row r="6402">
          <cell r="J6402">
            <v>271311.28000000003</v>
          </cell>
        </row>
        <row r="6403">
          <cell r="J6403">
            <v>1383.94</v>
          </cell>
        </row>
        <row r="6404">
          <cell r="J6404">
            <v>13238.07</v>
          </cell>
        </row>
        <row r="6405">
          <cell r="J6405">
            <v>0</v>
          </cell>
        </row>
        <row r="6406">
          <cell r="J6406">
            <v>0</v>
          </cell>
        </row>
        <row r="6407">
          <cell r="J6407">
            <v>1121.31</v>
          </cell>
        </row>
        <row r="6408">
          <cell r="J6408">
            <v>112.14</v>
          </cell>
        </row>
        <row r="6409">
          <cell r="J6409">
            <v>0</v>
          </cell>
        </row>
        <row r="6410">
          <cell r="J6410">
            <v>4069.06</v>
          </cell>
        </row>
        <row r="6411">
          <cell r="J6411">
            <v>2241.2399999999998</v>
          </cell>
        </row>
        <row r="6412">
          <cell r="J6412">
            <v>1351.94</v>
          </cell>
        </row>
        <row r="6413">
          <cell r="J6413">
            <v>516.86</v>
          </cell>
        </row>
        <row r="6414">
          <cell r="J6414">
            <v>9371.4</v>
          </cell>
        </row>
        <row r="6415">
          <cell r="J6415">
            <v>73.89</v>
          </cell>
        </row>
        <row r="6416">
          <cell r="J6416">
            <v>7025.9</v>
          </cell>
        </row>
        <row r="6417">
          <cell r="J6417">
            <v>12839.39</v>
          </cell>
        </row>
        <row r="6418">
          <cell r="J6418">
            <v>5323.68</v>
          </cell>
        </row>
        <row r="6419">
          <cell r="J6419">
            <v>0</v>
          </cell>
        </row>
        <row r="6420">
          <cell r="J6420">
            <v>0</v>
          </cell>
        </row>
        <row r="6421">
          <cell r="J6421">
            <v>0</v>
          </cell>
        </row>
        <row r="6422">
          <cell r="J6422">
            <v>38.71</v>
          </cell>
        </row>
        <row r="6423">
          <cell r="J6423">
            <v>187.93</v>
          </cell>
        </row>
        <row r="6424">
          <cell r="J6424">
            <v>0</v>
          </cell>
        </row>
        <row r="6425">
          <cell r="J6425">
            <v>1358</v>
          </cell>
        </row>
        <row r="6426">
          <cell r="J6426">
            <v>288.89999999999998</v>
          </cell>
        </row>
        <row r="6427">
          <cell r="J6427">
            <v>229.5</v>
          </cell>
        </row>
        <row r="6428">
          <cell r="J6428">
            <v>2854.03</v>
          </cell>
        </row>
        <row r="6429">
          <cell r="J6429">
            <v>0</v>
          </cell>
        </row>
        <row r="6430">
          <cell r="J6430">
            <v>0</v>
          </cell>
        </row>
        <row r="6431">
          <cell r="J6431">
            <v>540.30999999999995</v>
          </cell>
        </row>
        <row r="6432">
          <cell r="J6432">
            <v>0</v>
          </cell>
        </row>
        <row r="6433">
          <cell r="J6433">
            <v>0</v>
          </cell>
        </row>
        <row r="6434">
          <cell r="J6434">
            <v>14992.13</v>
          </cell>
        </row>
        <row r="6435">
          <cell r="J6435">
            <v>0</v>
          </cell>
        </row>
        <row r="6436">
          <cell r="J6436">
            <v>85.32</v>
          </cell>
        </row>
        <row r="6437">
          <cell r="J6437">
            <v>121.29</v>
          </cell>
        </row>
        <row r="6438">
          <cell r="J6438">
            <v>569.17999999999995</v>
          </cell>
        </row>
        <row r="6439">
          <cell r="J6439">
            <v>0</v>
          </cell>
        </row>
        <row r="6440">
          <cell r="J6440">
            <v>0</v>
          </cell>
        </row>
        <row r="6441">
          <cell r="J6441">
            <v>44.22</v>
          </cell>
        </row>
        <row r="6442">
          <cell r="J6442">
            <v>0</v>
          </cell>
        </row>
        <row r="6443">
          <cell r="J6443">
            <v>692.93</v>
          </cell>
        </row>
        <row r="6444">
          <cell r="J6444">
            <v>0</v>
          </cell>
        </row>
        <row r="6445">
          <cell r="J6445">
            <v>280.41000000000003</v>
          </cell>
        </row>
        <row r="6446">
          <cell r="J6446">
            <v>0</v>
          </cell>
        </row>
        <row r="6447">
          <cell r="J6447">
            <v>3127.68</v>
          </cell>
        </row>
        <row r="6448">
          <cell r="J6448">
            <v>0</v>
          </cell>
        </row>
        <row r="6449">
          <cell r="J6449">
            <v>244</v>
          </cell>
        </row>
        <row r="6450">
          <cell r="J6450">
            <v>2430</v>
          </cell>
        </row>
        <row r="6451">
          <cell r="J6451">
            <v>0</v>
          </cell>
        </row>
        <row r="6452">
          <cell r="J6452">
            <v>0</v>
          </cell>
        </row>
        <row r="6453">
          <cell r="J6453">
            <v>0</v>
          </cell>
        </row>
        <row r="6454">
          <cell r="J6454">
            <v>0</v>
          </cell>
        </row>
        <row r="6455">
          <cell r="J6455">
            <v>72.5</v>
          </cell>
        </row>
        <row r="6456">
          <cell r="J6456">
            <v>0</v>
          </cell>
        </row>
        <row r="6457">
          <cell r="J6457">
            <v>49.1</v>
          </cell>
        </row>
        <row r="6458">
          <cell r="J6458">
            <v>35</v>
          </cell>
        </row>
        <row r="6459">
          <cell r="J6459">
            <v>0</v>
          </cell>
        </row>
        <row r="6460">
          <cell r="J6460">
            <v>0</v>
          </cell>
        </row>
        <row r="6461">
          <cell r="J6461">
            <v>0</v>
          </cell>
        </row>
        <row r="6462">
          <cell r="J6462">
            <v>2759.5</v>
          </cell>
        </row>
        <row r="6463">
          <cell r="J6463">
            <v>0</v>
          </cell>
        </row>
        <row r="6464">
          <cell r="J6464">
            <v>0</v>
          </cell>
        </row>
        <row r="6465">
          <cell r="J6465">
            <v>337.65</v>
          </cell>
        </row>
        <row r="6466">
          <cell r="J6466">
            <v>1066.57</v>
          </cell>
        </row>
        <row r="6467">
          <cell r="J6467">
            <v>576.20000000000005</v>
          </cell>
        </row>
        <row r="6468">
          <cell r="J6468">
            <v>1378.7</v>
          </cell>
        </row>
        <row r="6469">
          <cell r="J6469">
            <v>2866.4</v>
          </cell>
        </row>
        <row r="6470">
          <cell r="J6470">
            <v>0</v>
          </cell>
        </row>
        <row r="6471">
          <cell r="J6471">
            <v>0</v>
          </cell>
        </row>
        <row r="6472">
          <cell r="J6472">
            <v>-897.6</v>
          </cell>
        </row>
        <row r="6473">
          <cell r="J6473">
            <v>1309.0999999999999</v>
          </cell>
        </row>
        <row r="6474">
          <cell r="J6474">
            <v>17.28</v>
          </cell>
        </row>
        <row r="6475">
          <cell r="J6475">
            <v>865.96</v>
          </cell>
        </row>
        <row r="6476">
          <cell r="J6476">
            <v>0</v>
          </cell>
        </row>
        <row r="6477">
          <cell r="J6477">
            <v>107.2</v>
          </cell>
        </row>
        <row r="6478">
          <cell r="J6478">
            <v>-110110.21</v>
          </cell>
        </row>
        <row r="6479">
          <cell r="J6479">
            <v>-3030.57</v>
          </cell>
        </row>
        <row r="6480">
          <cell r="J6480">
            <v>-4187.04</v>
          </cell>
        </row>
        <row r="6481">
          <cell r="J6481">
            <v>0</v>
          </cell>
        </row>
        <row r="6482">
          <cell r="J6482">
            <v>-2.68</v>
          </cell>
        </row>
        <row r="6483">
          <cell r="J6483">
            <v>0</v>
          </cell>
        </row>
        <row r="6484">
          <cell r="J6484">
            <v>55391.519999999997</v>
          </cell>
        </row>
        <row r="6485">
          <cell r="J6485">
            <v>464.64</v>
          </cell>
        </row>
        <row r="6486">
          <cell r="J6486">
            <v>106183.3</v>
          </cell>
        </row>
        <row r="6487">
          <cell r="J6487">
            <v>1054.25</v>
          </cell>
        </row>
        <row r="6488">
          <cell r="J6488">
            <v>4893.9399999999996</v>
          </cell>
        </row>
        <row r="6489">
          <cell r="J6489">
            <v>0</v>
          </cell>
        </row>
        <row r="6490">
          <cell r="J6490">
            <v>0</v>
          </cell>
        </row>
        <row r="6491">
          <cell r="J6491">
            <v>0</v>
          </cell>
        </row>
        <row r="6492">
          <cell r="J6492">
            <v>0</v>
          </cell>
        </row>
        <row r="6493">
          <cell r="J6493">
            <v>4069.06</v>
          </cell>
        </row>
        <row r="6494">
          <cell r="J6494">
            <v>2241.2399999999998</v>
          </cell>
        </row>
        <row r="6495">
          <cell r="J6495">
            <v>1351.94</v>
          </cell>
        </row>
        <row r="6496">
          <cell r="J6496">
            <v>499.37</v>
          </cell>
        </row>
        <row r="6497">
          <cell r="J6497">
            <v>4240.25</v>
          </cell>
        </row>
        <row r="6498">
          <cell r="J6498">
            <v>52.43</v>
          </cell>
        </row>
        <row r="6499">
          <cell r="J6499">
            <v>3310.17</v>
          </cell>
        </row>
        <row r="6500">
          <cell r="J6500">
            <v>6224.4</v>
          </cell>
        </row>
        <row r="6501">
          <cell r="J6501">
            <v>3696.59</v>
          </cell>
        </row>
        <row r="6502">
          <cell r="J6502">
            <v>0</v>
          </cell>
        </row>
        <row r="6503">
          <cell r="J6503">
            <v>0</v>
          </cell>
        </row>
        <row r="6504">
          <cell r="J6504">
            <v>0</v>
          </cell>
        </row>
        <row r="6505">
          <cell r="J6505">
            <v>967.62</v>
          </cell>
        </row>
        <row r="6506">
          <cell r="J6506">
            <v>170.84</v>
          </cell>
        </row>
        <row r="6507">
          <cell r="J6507">
            <v>0</v>
          </cell>
        </row>
        <row r="6508">
          <cell r="J6508">
            <v>237.97</v>
          </cell>
        </row>
        <row r="6509">
          <cell r="J6509">
            <v>567.36</v>
          </cell>
        </row>
        <row r="6510">
          <cell r="J6510">
            <v>15.36</v>
          </cell>
        </row>
        <row r="6511">
          <cell r="J6511">
            <v>3082.61</v>
          </cell>
        </row>
        <row r="6512">
          <cell r="J6512">
            <v>79.92</v>
          </cell>
        </row>
        <row r="6513">
          <cell r="J6513">
            <v>288.43</v>
          </cell>
        </row>
        <row r="6514">
          <cell r="J6514">
            <v>111.1</v>
          </cell>
        </row>
        <row r="6515">
          <cell r="J6515">
            <v>1623.27</v>
          </cell>
        </row>
        <row r="6516">
          <cell r="J6516">
            <v>0</v>
          </cell>
        </row>
        <row r="6517">
          <cell r="J6517">
            <v>1097</v>
          </cell>
        </row>
        <row r="6518">
          <cell r="J6518">
            <v>6625.68</v>
          </cell>
        </row>
        <row r="6519">
          <cell r="J6519">
            <v>182.39</v>
          </cell>
        </row>
        <row r="6520">
          <cell r="J6520">
            <v>0</v>
          </cell>
        </row>
        <row r="6521">
          <cell r="J6521">
            <v>20</v>
          </cell>
        </row>
        <row r="6522">
          <cell r="J6522">
            <v>30.61</v>
          </cell>
        </row>
        <row r="6523">
          <cell r="J6523">
            <v>130.65</v>
          </cell>
        </row>
        <row r="6524">
          <cell r="J6524">
            <v>0</v>
          </cell>
        </row>
        <row r="6525">
          <cell r="J6525">
            <v>6.48</v>
          </cell>
        </row>
        <row r="6526">
          <cell r="J6526">
            <v>5299.04</v>
          </cell>
        </row>
        <row r="6527">
          <cell r="J6527">
            <v>96.72</v>
          </cell>
        </row>
        <row r="6528">
          <cell r="J6528">
            <v>24.08</v>
          </cell>
        </row>
        <row r="6529">
          <cell r="J6529">
            <v>5603.52</v>
          </cell>
        </row>
        <row r="6530">
          <cell r="J6530">
            <v>58.28</v>
          </cell>
        </row>
        <row r="6531">
          <cell r="J6531">
            <v>287.45999999999998</v>
          </cell>
        </row>
        <row r="6532">
          <cell r="J6532">
            <v>1130.48</v>
          </cell>
        </row>
        <row r="6533">
          <cell r="J6533">
            <v>286.52999999999997</v>
          </cell>
        </row>
        <row r="6534">
          <cell r="J6534">
            <v>317.79000000000002</v>
          </cell>
        </row>
        <row r="6535">
          <cell r="J6535">
            <v>6.75</v>
          </cell>
        </row>
        <row r="6536">
          <cell r="J6536">
            <v>24.73</v>
          </cell>
        </row>
        <row r="6537">
          <cell r="J6537">
            <v>1575</v>
          </cell>
        </row>
        <row r="6538">
          <cell r="J6538">
            <v>5874.29</v>
          </cell>
        </row>
        <row r="6539">
          <cell r="J6539">
            <v>61.32</v>
          </cell>
        </row>
        <row r="6540">
          <cell r="J6540">
            <v>25.5</v>
          </cell>
        </row>
        <row r="6541">
          <cell r="J6541">
            <v>-54508.92</v>
          </cell>
        </row>
        <row r="6542">
          <cell r="J6542">
            <v>-207.15</v>
          </cell>
        </row>
        <row r="6543">
          <cell r="J6543">
            <v>-5750</v>
          </cell>
        </row>
        <row r="6544">
          <cell r="J6544">
            <v>-3993.12</v>
          </cell>
        </row>
        <row r="6545">
          <cell r="J6545">
            <v>0</v>
          </cell>
        </row>
        <row r="6546">
          <cell r="J6546">
            <v>123190.72</v>
          </cell>
        </row>
        <row r="6547">
          <cell r="J6547">
            <v>732</v>
          </cell>
        </row>
        <row r="6548">
          <cell r="J6548">
            <v>0</v>
          </cell>
        </row>
        <row r="6549">
          <cell r="J6549">
            <v>299226.42</v>
          </cell>
        </row>
        <row r="6550">
          <cell r="J6550">
            <v>1226.97</v>
          </cell>
        </row>
        <row r="6551">
          <cell r="J6551">
            <v>12965.27</v>
          </cell>
        </row>
        <row r="6552">
          <cell r="J6552">
            <v>0</v>
          </cell>
        </row>
        <row r="6553">
          <cell r="J6553">
            <v>0</v>
          </cell>
        </row>
        <row r="6554">
          <cell r="J6554">
            <v>0</v>
          </cell>
        </row>
        <row r="6555">
          <cell r="J6555">
            <v>8164.33</v>
          </cell>
        </row>
        <row r="6556">
          <cell r="J6556">
            <v>4497.3</v>
          </cell>
        </row>
        <row r="6557">
          <cell r="J6557">
            <v>2864.16</v>
          </cell>
        </row>
        <row r="6558">
          <cell r="J6558">
            <v>1074.4100000000001</v>
          </cell>
        </row>
        <row r="6559">
          <cell r="J6559">
            <v>11425.15</v>
          </cell>
        </row>
        <row r="6560">
          <cell r="J6560">
            <v>125.89</v>
          </cell>
        </row>
        <row r="6561">
          <cell r="J6561">
            <v>8666.66</v>
          </cell>
        </row>
        <row r="6562">
          <cell r="J6562">
            <v>16677.05</v>
          </cell>
        </row>
        <row r="6563">
          <cell r="J6563">
            <v>9183.34</v>
          </cell>
        </row>
        <row r="6564">
          <cell r="J6564">
            <v>0</v>
          </cell>
        </row>
        <row r="6565">
          <cell r="J6565">
            <v>0</v>
          </cell>
        </row>
        <row r="6566">
          <cell r="J6566">
            <v>0</v>
          </cell>
        </row>
        <row r="6567">
          <cell r="J6567">
            <v>12009.54</v>
          </cell>
        </row>
        <row r="6568">
          <cell r="J6568">
            <v>2900.1</v>
          </cell>
        </row>
        <row r="6569">
          <cell r="J6569">
            <v>46.66</v>
          </cell>
        </row>
        <row r="6570">
          <cell r="J6570">
            <v>0</v>
          </cell>
        </row>
        <row r="6571">
          <cell r="J6571">
            <v>0</v>
          </cell>
        </row>
        <row r="6572">
          <cell r="J6572">
            <v>476.15</v>
          </cell>
        </row>
        <row r="6573">
          <cell r="J6573">
            <v>231.76</v>
          </cell>
        </row>
        <row r="6574">
          <cell r="J6574">
            <v>145.13999999999999</v>
          </cell>
        </row>
        <row r="6575">
          <cell r="J6575">
            <v>0</v>
          </cell>
        </row>
        <row r="6576">
          <cell r="J6576">
            <v>1346.76</v>
          </cell>
        </row>
        <row r="6577">
          <cell r="J6577">
            <v>61.47</v>
          </cell>
        </row>
        <row r="6578">
          <cell r="J6578">
            <v>7202.68</v>
          </cell>
        </row>
        <row r="6579">
          <cell r="J6579">
            <v>437.96</v>
          </cell>
        </row>
        <row r="6580">
          <cell r="J6580">
            <v>18.7</v>
          </cell>
        </row>
        <row r="6581">
          <cell r="J6581">
            <v>246.74</v>
          </cell>
        </row>
        <row r="6582">
          <cell r="J6582">
            <v>198.25</v>
          </cell>
        </row>
        <row r="6583">
          <cell r="J6583">
            <v>680.4</v>
          </cell>
        </row>
        <row r="6584">
          <cell r="J6584">
            <v>0</v>
          </cell>
        </row>
        <row r="6585">
          <cell r="J6585">
            <v>502.03</v>
          </cell>
        </row>
        <row r="6586">
          <cell r="J6586">
            <v>833.29</v>
          </cell>
        </row>
        <row r="6587">
          <cell r="J6587">
            <v>436.07</v>
          </cell>
        </row>
        <row r="6588">
          <cell r="J6588">
            <v>0</v>
          </cell>
        </row>
        <row r="6589">
          <cell r="J6589">
            <v>0</v>
          </cell>
        </row>
        <row r="6590">
          <cell r="J6590">
            <v>0</v>
          </cell>
        </row>
        <row r="6591">
          <cell r="J6591">
            <v>207.36</v>
          </cell>
        </row>
        <row r="6592">
          <cell r="J6592">
            <v>0</v>
          </cell>
        </row>
        <row r="6593">
          <cell r="J6593">
            <v>1133.4100000000001</v>
          </cell>
        </row>
        <row r="6594">
          <cell r="J6594">
            <v>2216.17</v>
          </cell>
        </row>
        <row r="6595">
          <cell r="J6595">
            <v>593.89</v>
          </cell>
        </row>
        <row r="6596">
          <cell r="J6596">
            <v>578.79</v>
          </cell>
        </row>
        <row r="6597">
          <cell r="J6597">
            <v>0</v>
          </cell>
        </row>
        <row r="6598">
          <cell r="J6598">
            <v>1455</v>
          </cell>
        </row>
        <row r="6599">
          <cell r="J6599">
            <v>1860</v>
          </cell>
        </row>
        <row r="6600">
          <cell r="J6600">
            <v>0</v>
          </cell>
        </row>
        <row r="6601">
          <cell r="J6601">
            <v>10.5</v>
          </cell>
        </row>
        <row r="6602">
          <cell r="J6602">
            <v>279.42</v>
          </cell>
        </row>
        <row r="6603">
          <cell r="J6603">
            <v>0.09</v>
          </cell>
        </row>
        <row r="6604">
          <cell r="J6604">
            <v>3754.39</v>
          </cell>
        </row>
        <row r="6605">
          <cell r="J6605">
            <v>5466.37</v>
          </cell>
        </row>
        <row r="6606">
          <cell r="J6606">
            <v>147.22</v>
          </cell>
        </row>
        <row r="6607">
          <cell r="J6607">
            <v>0</v>
          </cell>
        </row>
        <row r="6608">
          <cell r="J6608">
            <v>2530</v>
          </cell>
        </row>
        <row r="6609">
          <cell r="J6609">
            <v>71.28</v>
          </cell>
        </row>
        <row r="6610">
          <cell r="J6610">
            <v>361.16</v>
          </cell>
        </row>
        <row r="6611">
          <cell r="J6611">
            <v>95</v>
          </cell>
        </row>
        <row r="6612">
          <cell r="J6612">
            <v>-48990.23</v>
          </cell>
        </row>
        <row r="6613">
          <cell r="J6613">
            <v>-6217.08</v>
          </cell>
        </row>
        <row r="6614">
          <cell r="J6614">
            <v>-5.16</v>
          </cell>
        </row>
        <row r="6615">
          <cell r="J6615">
            <v>0</v>
          </cell>
        </row>
        <row r="6616">
          <cell r="J6616">
            <v>168730.64</v>
          </cell>
        </row>
        <row r="6617">
          <cell r="J6617">
            <v>0</v>
          </cell>
        </row>
        <row r="6618">
          <cell r="J6618">
            <v>1161.5999999999999</v>
          </cell>
        </row>
        <row r="6619">
          <cell r="J6619">
            <v>0</v>
          </cell>
        </row>
        <row r="6620">
          <cell r="J6620">
            <v>802019.56</v>
          </cell>
        </row>
        <row r="6621">
          <cell r="J6621">
            <v>5502.92</v>
          </cell>
        </row>
        <row r="6622">
          <cell r="J6622">
            <v>38445.480000000003</v>
          </cell>
        </row>
        <row r="6623">
          <cell r="J6623">
            <v>0</v>
          </cell>
        </row>
        <row r="6624">
          <cell r="J6624">
            <v>0</v>
          </cell>
        </row>
        <row r="6625">
          <cell r="J6625">
            <v>175.76</v>
          </cell>
        </row>
        <row r="6626">
          <cell r="J6626">
            <v>10.55</v>
          </cell>
        </row>
        <row r="6627">
          <cell r="J6627">
            <v>691.97</v>
          </cell>
        </row>
        <row r="6628">
          <cell r="J6628">
            <v>69.2</v>
          </cell>
        </row>
        <row r="6629">
          <cell r="J6629">
            <v>0</v>
          </cell>
        </row>
        <row r="6630">
          <cell r="J6630">
            <v>7627.64</v>
          </cell>
        </row>
        <row r="6631">
          <cell r="J6631">
            <v>4734.87</v>
          </cell>
        </row>
        <row r="6632">
          <cell r="J6632">
            <v>3271.56</v>
          </cell>
        </row>
        <row r="6633">
          <cell r="J6633">
            <v>1251.3699999999999</v>
          </cell>
        </row>
        <row r="6634">
          <cell r="J6634">
            <v>26642.15</v>
          </cell>
        </row>
        <row r="6635">
          <cell r="J6635">
            <v>178.31</v>
          </cell>
        </row>
        <row r="6636">
          <cell r="J6636">
            <v>20292.12</v>
          </cell>
        </row>
        <row r="6637">
          <cell r="J6637">
            <v>37153.839999999997</v>
          </cell>
        </row>
        <row r="6638">
          <cell r="J6638">
            <v>12290.99</v>
          </cell>
        </row>
        <row r="6639">
          <cell r="J6639">
            <v>0</v>
          </cell>
        </row>
        <row r="6640">
          <cell r="J6640">
            <v>0</v>
          </cell>
        </row>
        <row r="6641">
          <cell r="J6641">
            <v>0</v>
          </cell>
        </row>
        <row r="6642">
          <cell r="J6642">
            <v>139.41</v>
          </cell>
        </row>
        <row r="6643">
          <cell r="J6643">
            <v>33.71</v>
          </cell>
        </row>
        <row r="6644">
          <cell r="J6644">
            <v>0</v>
          </cell>
        </row>
        <row r="6645">
          <cell r="J6645">
            <v>139.56</v>
          </cell>
        </row>
        <row r="6646">
          <cell r="J6646">
            <v>0</v>
          </cell>
        </row>
        <row r="6647">
          <cell r="J6647">
            <v>25.48</v>
          </cell>
        </row>
        <row r="6648">
          <cell r="J6648">
            <v>0</v>
          </cell>
        </row>
        <row r="6649">
          <cell r="J6649">
            <v>2379.0500000000002</v>
          </cell>
        </row>
        <row r="6650">
          <cell r="J6650">
            <v>123.12</v>
          </cell>
        </row>
        <row r="6651">
          <cell r="J6651">
            <v>150.4</v>
          </cell>
        </row>
        <row r="6652">
          <cell r="J6652">
            <v>78.239999999999995</v>
          </cell>
        </row>
        <row r="6653">
          <cell r="J6653">
            <v>262.41000000000003</v>
          </cell>
        </row>
        <row r="6654">
          <cell r="J6654">
            <v>17.62</v>
          </cell>
        </row>
        <row r="6655">
          <cell r="J6655">
            <v>511.17</v>
          </cell>
        </row>
        <row r="6656">
          <cell r="J6656">
            <v>2268.98</v>
          </cell>
        </row>
        <row r="6657">
          <cell r="J6657">
            <v>1063.1099999999999</v>
          </cell>
        </row>
        <row r="6658">
          <cell r="J6658">
            <v>64.319999999999993</v>
          </cell>
        </row>
        <row r="6659">
          <cell r="J6659">
            <v>41035.050000000003</v>
          </cell>
        </row>
        <row r="6660">
          <cell r="J6660">
            <v>579.9</v>
          </cell>
        </row>
        <row r="6661">
          <cell r="J6661">
            <v>47.95</v>
          </cell>
        </row>
        <row r="6662">
          <cell r="J6662">
            <v>343.78</v>
          </cell>
        </row>
        <row r="6663">
          <cell r="J6663">
            <v>200</v>
          </cell>
        </row>
        <row r="6664">
          <cell r="J6664">
            <v>614.55999999999995</v>
          </cell>
        </row>
        <row r="6665">
          <cell r="J6665">
            <v>42.3</v>
          </cell>
        </row>
        <row r="6666">
          <cell r="J6666">
            <v>710.7</v>
          </cell>
        </row>
        <row r="6667">
          <cell r="J6667">
            <v>399.43</v>
          </cell>
        </row>
        <row r="6668">
          <cell r="J6668">
            <v>0</v>
          </cell>
        </row>
        <row r="6669">
          <cell r="J6669">
            <v>0</v>
          </cell>
        </row>
        <row r="6670">
          <cell r="J6670">
            <v>1494.2</v>
          </cell>
        </row>
        <row r="6671">
          <cell r="J6671">
            <v>3641.41</v>
          </cell>
        </row>
        <row r="6672">
          <cell r="J6672">
            <v>628.55999999999995</v>
          </cell>
        </row>
        <row r="6673">
          <cell r="J6673">
            <v>1963.15</v>
          </cell>
        </row>
        <row r="6674">
          <cell r="J6674">
            <v>0</v>
          </cell>
        </row>
        <row r="6675">
          <cell r="J6675">
            <v>641.21</v>
          </cell>
        </row>
        <row r="6676">
          <cell r="J6676">
            <v>0</v>
          </cell>
        </row>
        <row r="6677">
          <cell r="J6677">
            <v>1400.42</v>
          </cell>
        </row>
        <row r="6678">
          <cell r="J6678">
            <v>0</v>
          </cell>
        </row>
        <row r="6679">
          <cell r="J6679">
            <v>0</v>
          </cell>
        </row>
        <row r="6680">
          <cell r="J6680">
            <v>-90.56</v>
          </cell>
        </row>
        <row r="6681">
          <cell r="J6681">
            <v>735.78</v>
          </cell>
        </row>
        <row r="6682">
          <cell r="J6682">
            <v>287.86</v>
          </cell>
        </row>
        <row r="6683">
          <cell r="J6683">
            <v>137.32</v>
          </cell>
        </row>
        <row r="6684">
          <cell r="J6684">
            <v>475.2</v>
          </cell>
        </row>
        <row r="6685">
          <cell r="J6685">
            <v>1106.99</v>
          </cell>
        </row>
        <row r="6686">
          <cell r="J6686">
            <v>0</v>
          </cell>
        </row>
        <row r="6687">
          <cell r="J6687">
            <v>242.4</v>
          </cell>
        </row>
        <row r="6688">
          <cell r="J6688">
            <v>388.25</v>
          </cell>
        </row>
        <row r="6689">
          <cell r="J6689">
            <v>192.46</v>
          </cell>
        </row>
        <row r="6690">
          <cell r="J6690">
            <v>16352.31</v>
          </cell>
        </row>
        <row r="6691">
          <cell r="J6691">
            <v>738.07</v>
          </cell>
        </row>
        <row r="6692">
          <cell r="J6692">
            <v>0</v>
          </cell>
        </row>
        <row r="6693">
          <cell r="J6693">
            <v>45.72</v>
          </cell>
        </row>
        <row r="6694">
          <cell r="J6694">
            <v>213.13</v>
          </cell>
        </row>
        <row r="6695">
          <cell r="J6695">
            <v>667.83</v>
          </cell>
        </row>
        <row r="6696">
          <cell r="J6696">
            <v>0</v>
          </cell>
        </row>
        <row r="6697">
          <cell r="J6697">
            <v>0</v>
          </cell>
        </row>
        <row r="6698">
          <cell r="J6698">
            <v>78.31</v>
          </cell>
        </row>
        <row r="6699">
          <cell r="J6699">
            <v>674.77</v>
          </cell>
        </row>
        <row r="6700">
          <cell r="J6700">
            <v>6.11</v>
          </cell>
        </row>
        <row r="6701">
          <cell r="J6701">
            <v>0</v>
          </cell>
        </row>
        <row r="6702">
          <cell r="J6702">
            <v>2368.4299999999998</v>
          </cell>
        </row>
        <row r="6703">
          <cell r="J6703">
            <v>4434.8900000000003</v>
          </cell>
        </row>
        <row r="6704">
          <cell r="J6704">
            <v>-1972.88</v>
          </cell>
        </row>
        <row r="6705">
          <cell r="J6705">
            <v>3189.95</v>
          </cell>
        </row>
        <row r="6706">
          <cell r="J6706">
            <v>1662.99</v>
          </cell>
        </row>
        <row r="6707">
          <cell r="J6707">
            <v>274.5</v>
          </cell>
        </row>
        <row r="6708">
          <cell r="J6708">
            <v>3569.97</v>
          </cell>
        </row>
        <row r="6709">
          <cell r="J6709">
            <v>1103.83</v>
          </cell>
        </row>
        <row r="6710">
          <cell r="J6710">
            <v>0</v>
          </cell>
        </row>
        <row r="6711">
          <cell r="J6711">
            <v>-444138.42</v>
          </cell>
        </row>
        <row r="6712">
          <cell r="J6712">
            <v>0</v>
          </cell>
        </row>
        <row r="6713">
          <cell r="J6713">
            <v>-209.58</v>
          </cell>
        </row>
        <row r="6714">
          <cell r="J6714">
            <v>-2702.88</v>
          </cell>
        </row>
        <row r="6715">
          <cell r="J6715">
            <v>-114120.49</v>
          </cell>
        </row>
        <row r="6716">
          <cell r="J6716">
            <v>-60000</v>
          </cell>
        </row>
        <row r="6717">
          <cell r="J6717">
            <v>-2032.26</v>
          </cell>
        </row>
        <row r="6718">
          <cell r="J6718">
            <v>-97867.43</v>
          </cell>
        </row>
        <row r="6719">
          <cell r="J6719">
            <v>-18.79</v>
          </cell>
        </row>
        <row r="6720">
          <cell r="J6720">
            <v>0</v>
          </cell>
        </row>
        <row r="6721">
          <cell r="J6721">
            <v>104745.60000000001</v>
          </cell>
        </row>
        <row r="6722">
          <cell r="J6722">
            <v>520.96</v>
          </cell>
        </row>
        <row r="6723">
          <cell r="J6723">
            <v>252823.76</v>
          </cell>
        </row>
        <row r="6724">
          <cell r="J6724">
            <v>1849.89</v>
          </cell>
        </row>
        <row r="6725">
          <cell r="J6725">
            <v>13804.1</v>
          </cell>
        </row>
        <row r="6726">
          <cell r="J6726">
            <v>0</v>
          </cell>
        </row>
        <row r="6727">
          <cell r="J6727">
            <v>0</v>
          </cell>
        </row>
        <row r="6728">
          <cell r="J6728">
            <v>0</v>
          </cell>
        </row>
        <row r="6729">
          <cell r="J6729">
            <v>5972.67</v>
          </cell>
        </row>
        <row r="6730">
          <cell r="J6730">
            <v>3289.67</v>
          </cell>
        </row>
        <row r="6731">
          <cell r="J6731">
            <v>1986.22</v>
          </cell>
        </row>
        <row r="6732">
          <cell r="J6732">
            <v>759.35</v>
          </cell>
        </row>
        <row r="6733">
          <cell r="J6733">
            <v>9702.27</v>
          </cell>
        </row>
        <row r="6734">
          <cell r="J6734">
            <v>108.36</v>
          </cell>
        </row>
        <row r="6735">
          <cell r="J6735">
            <v>7251.03</v>
          </cell>
        </row>
        <row r="6736">
          <cell r="J6736">
            <v>14601.23</v>
          </cell>
        </row>
        <row r="6737">
          <cell r="J6737">
            <v>8134.99</v>
          </cell>
        </row>
        <row r="6738">
          <cell r="J6738">
            <v>0</v>
          </cell>
        </row>
        <row r="6739">
          <cell r="J6739">
            <v>0</v>
          </cell>
        </row>
        <row r="6740">
          <cell r="J6740">
            <v>0</v>
          </cell>
        </row>
        <row r="6741">
          <cell r="J6741">
            <v>173.28</v>
          </cell>
        </row>
        <row r="6742">
          <cell r="J6742">
            <v>25.48</v>
          </cell>
        </row>
        <row r="6743">
          <cell r="J6743">
            <v>0</v>
          </cell>
        </row>
        <row r="6744">
          <cell r="J6744">
            <v>110.13</v>
          </cell>
        </row>
        <row r="6745">
          <cell r="J6745">
            <v>273.55</v>
          </cell>
        </row>
        <row r="6746">
          <cell r="J6746">
            <v>918</v>
          </cell>
        </row>
        <row r="6747">
          <cell r="J6747">
            <v>1021.92</v>
          </cell>
        </row>
        <row r="6748">
          <cell r="J6748">
            <v>8.9499999999999993</v>
          </cell>
        </row>
        <row r="6749">
          <cell r="J6749">
            <v>53.36</v>
          </cell>
        </row>
        <row r="6750">
          <cell r="J6750">
            <v>3329.05</v>
          </cell>
        </row>
        <row r="6751">
          <cell r="J6751">
            <v>324</v>
          </cell>
        </row>
        <row r="6752">
          <cell r="J6752">
            <v>12077.28</v>
          </cell>
        </row>
        <row r="6753">
          <cell r="J6753">
            <v>151.19999999999999</v>
          </cell>
        </row>
        <row r="6754">
          <cell r="J6754">
            <v>164.16</v>
          </cell>
        </row>
        <row r="6755">
          <cell r="J6755">
            <v>294.54000000000002</v>
          </cell>
        </row>
        <row r="6756">
          <cell r="J6756">
            <v>203</v>
          </cell>
        </row>
        <row r="6757">
          <cell r="J6757">
            <v>628.02</v>
          </cell>
        </row>
        <row r="6758">
          <cell r="J6758">
            <v>26.8</v>
          </cell>
        </row>
        <row r="6759">
          <cell r="J6759">
            <v>1227</v>
          </cell>
        </row>
        <row r="6760">
          <cell r="J6760">
            <v>0</v>
          </cell>
        </row>
        <row r="6761">
          <cell r="J6761">
            <v>104.4</v>
          </cell>
        </row>
        <row r="6762">
          <cell r="J6762">
            <v>233.65</v>
          </cell>
        </row>
        <row r="6763">
          <cell r="J6763">
            <v>5412.96</v>
          </cell>
        </row>
        <row r="6764">
          <cell r="J6764">
            <v>3306.45</v>
          </cell>
        </row>
        <row r="6765">
          <cell r="J6765">
            <v>0</v>
          </cell>
        </row>
        <row r="6766">
          <cell r="J6766">
            <v>0</v>
          </cell>
        </row>
        <row r="6767">
          <cell r="J6767">
            <v>30</v>
          </cell>
        </row>
        <row r="6768">
          <cell r="J6768">
            <v>207.36</v>
          </cell>
        </row>
        <row r="6769">
          <cell r="J6769">
            <v>595.34</v>
          </cell>
        </row>
        <row r="6770">
          <cell r="J6770">
            <v>738</v>
          </cell>
        </row>
        <row r="6771">
          <cell r="J6771">
            <v>252.85</v>
          </cell>
        </row>
        <row r="6772">
          <cell r="J6772">
            <v>7312.88</v>
          </cell>
        </row>
        <row r="6773">
          <cell r="J6773">
            <v>99.95</v>
          </cell>
        </row>
        <row r="6774">
          <cell r="J6774">
            <v>337.4</v>
          </cell>
        </row>
        <row r="6775">
          <cell r="J6775">
            <v>1482.71</v>
          </cell>
        </row>
        <row r="6776">
          <cell r="J6776">
            <v>69.12</v>
          </cell>
        </row>
        <row r="6777">
          <cell r="J6777">
            <v>500</v>
          </cell>
        </row>
        <row r="6778">
          <cell r="J6778">
            <v>973.35</v>
          </cell>
        </row>
        <row r="6779">
          <cell r="J6779">
            <v>214.16</v>
          </cell>
        </row>
        <row r="6780">
          <cell r="J6780">
            <v>0</v>
          </cell>
        </row>
        <row r="6781">
          <cell r="J6781">
            <v>29.5</v>
          </cell>
        </row>
        <row r="6782">
          <cell r="J6782">
            <v>197.95</v>
          </cell>
        </row>
        <row r="6783">
          <cell r="J6783">
            <v>2294.52</v>
          </cell>
        </row>
        <row r="6784">
          <cell r="J6784">
            <v>1758.2</v>
          </cell>
        </row>
        <row r="6785">
          <cell r="J6785">
            <v>0</v>
          </cell>
        </row>
        <row r="6786">
          <cell r="J6786">
            <v>786.61</v>
          </cell>
        </row>
        <row r="6787">
          <cell r="J6787">
            <v>290.07</v>
          </cell>
        </row>
        <row r="6788">
          <cell r="J6788">
            <v>-77439.97</v>
          </cell>
        </row>
        <row r="6789">
          <cell r="J6789">
            <v>0</v>
          </cell>
        </row>
        <row r="6790">
          <cell r="J6790">
            <v>-5870</v>
          </cell>
        </row>
        <row r="6791">
          <cell r="J6791">
            <v>-275</v>
          </cell>
        </row>
        <row r="6792">
          <cell r="J6792">
            <v>-23033.23</v>
          </cell>
        </row>
        <row r="6793">
          <cell r="J6793">
            <v>-8.7100000000000009</v>
          </cell>
        </row>
        <row r="6794">
          <cell r="J6794">
            <v>0</v>
          </cell>
        </row>
        <row r="6795">
          <cell r="J6795">
            <v>109024.41</v>
          </cell>
        </row>
        <row r="6796">
          <cell r="J6796">
            <v>0</v>
          </cell>
        </row>
        <row r="6797">
          <cell r="J6797">
            <v>0</v>
          </cell>
        </row>
        <row r="6798">
          <cell r="J6798">
            <v>0</v>
          </cell>
        </row>
        <row r="6799">
          <cell r="J6799">
            <v>482182.1</v>
          </cell>
        </row>
        <row r="6800">
          <cell r="J6800">
            <v>2007.95</v>
          </cell>
        </row>
        <row r="6801">
          <cell r="J6801">
            <v>21605.61</v>
          </cell>
        </row>
        <row r="6802">
          <cell r="J6802">
            <v>0</v>
          </cell>
        </row>
        <row r="6803">
          <cell r="J6803">
            <v>0</v>
          </cell>
        </row>
        <row r="6804">
          <cell r="J6804">
            <v>327.2</v>
          </cell>
        </row>
        <row r="6805">
          <cell r="J6805">
            <v>13.08</v>
          </cell>
        </row>
        <row r="6806">
          <cell r="J6806">
            <v>0</v>
          </cell>
        </row>
        <row r="6807">
          <cell r="J6807">
            <v>5557.14</v>
          </cell>
        </row>
        <row r="6808">
          <cell r="J6808">
            <v>3061.03</v>
          </cell>
        </row>
        <row r="6809">
          <cell r="J6809">
            <v>1902.26</v>
          </cell>
        </row>
        <row r="6810">
          <cell r="J6810">
            <v>726.12</v>
          </cell>
        </row>
        <row r="6811">
          <cell r="J6811">
            <v>16133.34</v>
          </cell>
        </row>
        <row r="6812">
          <cell r="J6812">
            <v>111.98</v>
          </cell>
        </row>
        <row r="6813">
          <cell r="J6813">
            <v>12130.66</v>
          </cell>
        </row>
        <row r="6814">
          <cell r="J6814">
            <v>22267.48</v>
          </cell>
        </row>
        <row r="6815">
          <cell r="J6815">
            <v>8275.94</v>
          </cell>
        </row>
        <row r="6816">
          <cell r="J6816">
            <v>0</v>
          </cell>
        </row>
        <row r="6817">
          <cell r="J6817">
            <v>0</v>
          </cell>
        </row>
        <row r="6818">
          <cell r="J6818">
            <v>0</v>
          </cell>
        </row>
        <row r="6819">
          <cell r="J6819">
            <v>4007.48</v>
          </cell>
        </row>
        <row r="6820">
          <cell r="J6820">
            <v>1424.23</v>
          </cell>
        </row>
        <row r="6821">
          <cell r="J6821">
            <v>0</v>
          </cell>
        </row>
        <row r="6822">
          <cell r="J6822">
            <v>25.11</v>
          </cell>
        </row>
        <row r="6823">
          <cell r="J6823">
            <v>0</v>
          </cell>
        </row>
        <row r="6824">
          <cell r="J6824">
            <v>16.170000000000002</v>
          </cell>
        </row>
        <row r="6825">
          <cell r="J6825">
            <v>619.5</v>
          </cell>
        </row>
        <row r="6826">
          <cell r="J6826">
            <v>0</v>
          </cell>
        </row>
        <row r="6827">
          <cell r="J6827">
            <v>381.24</v>
          </cell>
        </row>
        <row r="6828">
          <cell r="J6828">
            <v>145.97999999999999</v>
          </cell>
        </row>
        <row r="6829">
          <cell r="J6829">
            <v>2933.6</v>
          </cell>
        </row>
        <row r="6830">
          <cell r="J6830">
            <v>114.57</v>
          </cell>
        </row>
        <row r="6831">
          <cell r="J6831">
            <v>0</v>
          </cell>
        </row>
        <row r="6832">
          <cell r="J6832">
            <v>5570.23</v>
          </cell>
        </row>
        <row r="6833">
          <cell r="J6833">
            <v>90.72</v>
          </cell>
        </row>
        <row r="6834">
          <cell r="J6834">
            <v>524.07000000000005</v>
          </cell>
        </row>
        <row r="6835">
          <cell r="J6835">
            <v>105.95</v>
          </cell>
        </row>
        <row r="6836">
          <cell r="J6836">
            <v>0</v>
          </cell>
        </row>
        <row r="6837">
          <cell r="J6837">
            <v>73.73</v>
          </cell>
        </row>
        <row r="6838">
          <cell r="J6838">
            <v>0</v>
          </cell>
        </row>
        <row r="6839">
          <cell r="J6839">
            <v>0</v>
          </cell>
        </row>
        <row r="6840">
          <cell r="J6840">
            <v>0</v>
          </cell>
        </row>
        <row r="6841">
          <cell r="J6841">
            <v>131</v>
          </cell>
        </row>
        <row r="6842">
          <cell r="J6842">
            <v>0</v>
          </cell>
        </row>
        <row r="6843">
          <cell r="J6843">
            <v>118.79</v>
          </cell>
        </row>
        <row r="6844">
          <cell r="J6844">
            <v>456.84</v>
          </cell>
        </row>
        <row r="6845">
          <cell r="J6845">
            <v>444.02</v>
          </cell>
        </row>
        <row r="6846">
          <cell r="J6846">
            <v>72.59</v>
          </cell>
        </row>
        <row r="6847">
          <cell r="J6847">
            <v>80.23</v>
          </cell>
        </row>
        <row r="6848">
          <cell r="J6848">
            <v>1282.68</v>
          </cell>
        </row>
        <row r="6849">
          <cell r="J6849">
            <v>532.76</v>
          </cell>
        </row>
        <row r="6850">
          <cell r="J6850">
            <v>0</v>
          </cell>
        </row>
        <row r="6851">
          <cell r="J6851">
            <v>217.37</v>
          </cell>
        </row>
        <row r="6852">
          <cell r="J6852">
            <v>222.5</v>
          </cell>
        </row>
        <row r="6853">
          <cell r="J6853">
            <v>0</v>
          </cell>
        </row>
        <row r="6854">
          <cell r="J6854">
            <v>220</v>
          </cell>
        </row>
        <row r="6855">
          <cell r="J6855">
            <v>215</v>
          </cell>
        </row>
        <row r="6856">
          <cell r="J6856">
            <v>0</v>
          </cell>
        </row>
        <row r="6857">
          <cell r="J6857">
            <v>21170.87</v>
          </cell>
        </row>
        <row r="6858">
          <cell r="J6858">
            <v>1000</v>
          </cell>
        </row>
        <row r="6859">
          <cell r="J6859">
            <v>119.24</v>
          </cell>
        </row>
        <row r="6860">
          <cell r="J6860">
            <v>0</v>
          </cell>
        </row>
        <row r="6861">
          <cell r="J6861">
            <v>0</v>
          </cell>
        </row>
        <row r="6862">
          <cell r="J6862">
            <v>62.5</v>
          </cell>
        </row>
        <row r="6863">
          <cell r="J6863">
            <v>1098.4100000000001</v>
          </cell>
        </row>
        <row r="6864">
          <cell r="J6864">
            <v>1440.23</v>
          </cell>
        </row>
        <row r="6865">
          <cell r="J6865">
            <v>1974.13</v>
          </cell>
        </row>
        <row r="6866">
          <cell r="J6866">
            <v>-1017.28</v>
          </cell>
        </row>
        <row r="6867">
          <cell r="J6867">
            <v>290</v>
          </cell>
        </row>
        <row r="6868">
          <cell r="J6868">
            <v>248.38</v>
          </cell>
        </row>
        <row r="6869">
          <cell r="J6869">
            <v>574.91999999999996</v>
          </cell>
        </row>
        <row r="6870">
          <cell r="J6870">
            <v>85</v>
          </cell>
        </row>
        <row r="6871">
          <cell r="J6871">
            <v>-257649.19</v>
          </cell>
        </row>
        <row r="6872">
          <cell r="J6872">
            <v>0</v>
          </cell>
        </row>
        <row r="6873">
          <cell r="J6873">
            <v>-777.39</v>
          </cell>
        </row>
        <row r="6874">
          <cell r="J6874">
            <v>-850.1</v>
          </cell>
        </row>
        <row r="6875">
          <cell r="J6875">
            <v>-2083.9</v>
          </cell>
        </row>
        <row r="6876">
          <cell r="J6876">
            <v>-1153.78</v>
          </cell>
        </row>
        <row r="6877">
          <cell r="J6877">
            <v>0</v>
          </cell>
        </row>
        <row r="6878">
          <cell r="J6878">
            <v>67965.600000000006</v>
          </cell>
        </row>
        <row r="6879">
          <cell r="J6879">
            <v>1151.8800000000001</v>
          </cell>
        </row>
        <row r="6880">
          <cell r="J6880">
            <v>1591.04</v>
          </cell>
        </row>
        <row r="6881">
          <cell r="J6881">
            <v>387397.95</v>
          </cell>
        </row>
        <row r="6882">
          <cell r="J6882">
            <v>3038.03</v>
          </cell>
        </row>
        <row r="6883">
          <cell r="J6883">
            <v>17707.36</v>
          </cell>
        </row>
        <row r="6884">
          <cell r="J6884">
            <v>0</v>
          </cell>
        </row>
        <row r="6885">
          <cell r="J6885">
            <v>0</v>
          </cell>
        </row>
        <row r="6886">
          <cell r="J6886">
            <v>0</v>
          </cell>
        </row>
        <row r="6887">
          <cell r="J6887">
            <v>4013.89</v>
          </cell>
        </row>
        <row r="6888">
          <cell r="J6888">
            <v>2207.2199999999998</v>
          </cell>
        </row>
        <row r="6889">
          <cell r="J6889">
            <v>1333.17</v>
          </cell>
        </row>
        <row r="6890">
          <cell r="J6890">
            <v>492.55</v>
          </cell>
        </row>
        <row r="6891">
          <cell r="J6891">
            <v>12635.01</v>
          </cell>
        </row>
        <row r="6892">
          <cell r="J6892">
            <v>79.06</v>
          </cell>
        </row>
        <row r="6893">
          <cell r="J6893">
            <v>9488.0400000000009</v>
          </cell>
        </row>
        <row r="6894">
          <cell r="J6894">
            <v>17471.79</v>
          </cell>
        </row>
        <row r="6895">
          <cell r="J6895">
            <v>5362.92</v>
          </cell>
        </row>
        <row r="6896">
          <cell r="J6896">
            <v>0</v>
          </cell>
        </row>
        <row r="6897">
          <cell r="J6897">
            <v>0</v>
          </cell>
        </row>
        <row r="6898">
          <cell r="J6898">
            <v>0</v>
          </cell>
        </row>
        <row r="6899">
          <cell r="J6899">
            <v>77.37</v>
          </cell>
        </row>
        <row r="6900">
          <cell r="J6900">
            <v>299.16000000000003</v>
          </cell>
        </row>
        <row r="6901">
          <cell r="J6901">
            <v>420</v>
          </cell>
        </row>
        <row r="6902">
          <cell r="J6902">
            <v>21.76</v>
          </cell>
        </row>
        <row r="6903">
          <cell r="J6903">
            <v>180.26</v>
          </cell>
        </row>
        <row r="6904">
          <cell r="J6904">
            <v>100</v>
          </cell>
        </row>
        <row r="6905">
          <cell r="J6905">
            <v>-28.11</v>
          </cell>
        </row>
        <row r="6906">
          <cell r="J6906">
            <v>324</v>
          </cell>
        </row>
        <row r="6907">
          <cell r="J6907">
            <v>14524.27</v>
          </cell>
        </row>
        <row r="6908">
          <cell r="J6908">
            <v>242.14</v>
          </cell>
        </row>
        <row r="6909">
          <cell r="J6909">
            <v>91.81</v>
          </cell>
        </row>
        <row r="6910">
          <cell r="J6910">
            <v>7.76</v>
          </cell>
        </row>
        <row r="6911">
          <cell r="J6911">
            <v>3498.36</v>
          </cell>
        </row>
        <row r="6912">
          <cell r="J6912">
            <v>12.5</v>
          </cell>
        </row>
        <row r="6913">
          <cell r="J6913">
            <v>0</v>
          </cell>
        </row>
        <row r="6914">
          <cell r="J6914">
            <v>52.75</v>
          </cell>
        </row>
        <row r="6915">
          <cell r="J6915">
            <v>2399.66</v>
          </cell>
        </row>
        <row r="6916">
          <cell r="J6916">
            <v>2499.12</v>
          </cell>
        </row>
        <row r="6917">
          <cell r="J6917">
            <v>732</v>
          </cell>
        </row>
        <row r="6918">
          <cell r="J6918">
            <v>46.61</v>
          </cell>
        </row>
        <row r="6919">
          <cell r="J6919">
            <v>182.39</v>
          </cell>
        </row>
        <row r="6920">
          <cell r="J6920">
            <v>771.29</v>
          </cell>
        </row>
        <row r="6921">
          <cell r="J6921">
            <v>0</v>
          </cell>
        </row>
        <row r="6922">
          <cell r="J6922">
            <v>1723.35</v>
          </cell>
        </row>
        <row r="6923">
          <cell r="J6923">
            <v>-23.76</v>
          </cell>
        </row>
        <row r="6924">
          <cell r="J6924">
            <v>0</v>
          </cell>
        </row>
        <row r="6925">
          <cell r="J6925">
            <v>0</v>
          </cell>
        </row>
        <row r="6926">
          <cell r="J6926">
            <v>0</v>
          </cell>
        </row>
        <row r="6927">
          <cell r="J6927">
            <v>919.5</v>
          </cell>
        </row>
        <row r="6928">
          <cell r="J6928">
            <v>0</v>
          </cell>
        </row>
        <row r="6929">
          <cell r="J6929">
            <v>0</v>
          </cell>
        </row>
        <row r="6930">
          <cell r="J6930">
            <v>2592</v>
          </cell>
        </row>
        <row r="6931">
          <cell r="J6931">
            <v>0</v>
          </cell>
        </row>
        <row r="6932">
          <cell r="J6932">
            <v>1347.79</v>
          </cell>
        </row>
        <row r="6933">
          <cell r="J6933">
            <v>6043.61</v>
          </cell>
        </row>
        <row r="6934">
          <cell r="J6934">
            <v>7213.7</v>
          </cell>
        </row>
        <row r="6935">
          <cell r="J6935">
            <v>635.58000000000004</v>
          </cell>
        </row>
        <row r="6936">
          <cell r="J6936">
            <v>0</v>
          </cell>
        </row>
        <row r="6937">
          <cell r="J6937">
            <v>2126.73</v>
          </cell>
        </row>
        <row r="6938">
          <cell r="J6938">
            <v>160.76</v>
          </cell>
        </row>
        <row r="6939">
          <cell r="J6939">
            <v>944.2</v>
          </cell>
        </row>
        <row r="6940">
          <cell r="J6940">
            <v>87.75</v>
          </cell>
        </row>
        <row r="6941">
          <cell r="J6941">
            <v>500</v>
          </cell>
        </row>
        <row r="6942">
          <cell r="J6942">
            <v>0</v>
          </cell>
        </row>
        <row r="6943">
          <cell r="J6943">
            <v>-13004.8</v>
          </cell>
        </row>
        <row r="6944">
          <cell r="J6944">
            <v>-18.989999999999998</v>
          </cell>
        </row>
        <row r="6945">
          <cell r="J6945">
            <v>0</v>
          </cell>
        </row>
        <row r="6946">
          <cell r="J6946">
            <v>74774.12</v>
          </cell>
        </row>
        <row r="6947">
          <cell r="J6947">
            <v>443.28</v>
          </cell>
        </row>
        <row r="6948">
          <cell r="J6948">
            <v>49.28</v>
          </cell>
        </row>
        <row r="6949">
          <cell r="J6949">
            <v>1233.0999999999999</v>
          </cell>
        </row>
        <row r="6950">
          <cell r="J6950">
            <v>277249.24</v>
          </cell>
        </row>
        <row r="6951">
          <cell r="J6951">
            <v>25.72</v>
          </cell>
        </row>
        <row r="6952">
          <cell r="J6952">
            <v>11583.79</v>
          </cell>
        </row>
        <row r="6953">
          <cell r="J6953">
            <v>0</v>
          </cell>
        </row>
        <row r="6954">
          <cell r="J6954">
            <v>0</v>
          </cell>
        </row>
        <row r="6955">
          <cell r="J6955">
            <v>0</v>
          </cell>
        </row>
        <row r="6956">
          <cell r="J6956">
            <v>0</v>
          </cell>
        </row>
        <row r="6957">
          <cell r="J6957">
            <v>0</v>
          </cell>
        </row>
        <row r="6958">
          <cell r="J6958">
            <v>4362.3900000000003</v>
          </cell>
        </row>
        <row r="6959">
          <cell r="J6959">
            <v>2403.39</v>
          </cell>
        </row>
        <row r="6960">
          <cell r="J6960">
            <v>1452.88</v>
          </cell>
        </row>
        <row r="6961">
          <cell r="J6961">
            <v>553.89</v>
          </cell>
        </row>
        <row r="6962">
          <cell r="J6962">
            <v>9939.2999999999993</v>
          </cell>
        </row>
        <row r="6963">
          <cell r="J6963">
            <v>81.7</v>
          </cell>
        </row>
        <row r="6964">
          <cell r="J6964">
            <v>7355.11</v>
          </cell>
        </row>
        <row r="6965">
          <cell r="J6965">
            <v>13727.59</v>
          </cell>
        </row>
        <row r="6966">
          <cell r="J6966">
            <v>5869.97</v>
          </cell>
        </row>
        <row r="6967">
          <cell r="J6967">
            <v>0</v>
          </cell>
        </row>
        <row r="6968">
          <cell r="J6968">
            <v>0</v>
          </cell>
        </row>
        <row r="6969">
          <cell r="J6969">
            <v>0</v>
          </cell>
        </row>
        <row r="6970">
          <cell r="J6970">
            <v>84.2</v>
          </cell>
        </row>
        <row r="6971">
          <cell r="J6971">
            <v>19.829999999999998</v>
          </cell>
        </row>
        <row r="6972">
          <cell r="J6972">
            <v>0</v>
          </cell>
        </row>
        <row r="6973">
          <cell r="J6973">
            <v>0</v>
          </cell>
        </row>
        <row r="6974">
          <cell r="J6974">
            <v>0</v>
          </cell>
        </row>
        <row r="6975">
          <cell r="J6975">
            <v>0</v>
          </cell>
        </row>
        <row r="6976">
          <cell r="J6976">
            <v>1786.88</v>
          </cell>
        </row>
        <row r="6977">
          <cell r="J6977">
            <v>63625.35</v>
          </cell>
        </row>
        <row r="6978">
          <cell r="J6978">
            <v>46311.82</v>
          </cell>
        </row>
        <row r="6979">
          <cell r="J6979">
            <v>1328.86</v>
          </cell>
        </row>
        <row r="6980">
          <cell r="J6980">
            <v>319.68</v>
          </cell>
        </row>
        <row r="6981">
          <cell r="J6981">
            <v>50.4</v>
          </cell>
        </row>
        <row r="6982">
          <cell r="J6982">
            <v>189.96</v>
          </cell>
        </row>
        <row r="6983">
          <cell r="J6983">
            <v>0</v>
          </cell>
        </row>
        <row r="6984">
          <cell r="J6984">
            <v>21523.19</v>
          </cell>
        </row>
        <row r="6985">
          <cell r="J6985">
            <v>168.48</v>
          </cell>
        </row>
        <row r="6986">
          <cell r="J6986">
            <v>0</v>
          </cell>
        </row>
        <row r="6987">
          <cell r="J6987">
            <v>0</v>
          </cell>
        </row>
        <row r="6988">
          <cell r="J6988">
            <v>580.74</v>
          </cell>
        </row>
        <row r="6989">
          <cell r="J6989">
            <v>0</v>
          </cell>
        </row>
        <row r="6990">
          <cell r="J6990">
            <v>24.06</v>
          </cell>
        </row>
        <row r="6991">
          <cell r="J6991">
            <v>55.57</v>
          </cell>
        </row>
        <row r="6992">
          <cell r="J6992">
            <v>0</v>
          </cell>
        </row>
        <row r="6993">
          <cell r="J6993">
            <v>4211.33</v>
          </cell>
        </row>
        <row r="6994">
          <cell r="J6994">
            <v>80.989999999999995</v>
          </cell>
        </row>
        <row r="6995">
          <cell r="J6995">
            <v>4694.72</v>
          </cell>
        </row>
        <row r="6996">
          <cell r="J6996">
            <v>0</v>
          </cell>
        </row>
        <row r="6997">
          <cell r="J6997">
            <v>0</v>
          </cell>
        </row>
        <row r="6998">
          <cell r="J6998">
            <v>0</v>
          </cell>
        </row>
        <row r="6999">
          <cell r="J6999">
            <v>2313.88</v>
          </cell>
        </row>
        <row r="7000">
          <cell r="J7000">
            <v>1542.59</v>
          </cell>
        </row>
        <row r="7001">
          <cell r="J7001">
            <v>0</v>
          </cell>
        </row>
        <row r="7002">
          <cell r="J7002">
            <v>0</v>
          </cell>
        </row>
        <row r="7003">
          <cell r="J7003">
            <v>0</v>
          </cell>
        </row>
        <row r="7004">
          <cell r="J7004">
            <v>0</v>
          </cell>
        </row>
        <row r="7005">
          <cell r="J7005">
            <v>0</v>
          </cell>
        </row>
        <row r="7006">
          <cell r="J7006">
            <v>1599.95</v>
          </cell>
        </row>
        <row r="7007">
          <cell r="J7007">
            <v>605</v>
          </cell>
        </row>
        <row r="7008">
          <cell r="J7008">
            <v>23.72</v>
          </cell>
        </row>
        <row r="7009">
          <cell r="J7009">
            <v>4056</v>
          </cell>
        </row>
        <row r="7010">
          <cell r="J7010">
            <v>0</v>
          </cell>
        </row>
        <row r="7011">
          <cell r="J7011">
            <v>0</v>
          </cell>
        </row>
        <row r="7012">
          <cell r="J7012">
            <v>2327.5500000000002</v>
          </cell>
        </row>
        <row r="7013">
          <cell r="J7013">
            <v>518.4</v>
          </cell>
        </row>
        <row r="7014">
          <cell r="J7014">
            <v>0</v>
          </cell>
        </row>
        <row r="7015">
          <cell r="J7015">
            <v>0</v>
          </cell>
        </row>
        <row r="7016">
          <cell r="J7016">
            <v>0</v>
          </cell>
        </row>
        <row r="7017">
          <cell r="J7017">
            <v>0</v>
          </cell>
        </row>
        <row r="7018">
          <cell r="J7018">
            <v>1528.15</v>
          </cell>
        </row>
        <row r="7019">
          <cell r="J7019">
            <v>1972.55</v>
          </cell>
        </row>
        <row r="7020">
          <cell r="J7020">
            <v>26.6</v>
          </cell>
        </row>
        <row r="7021">
          <cell r="J7021">
            <v>1420</v>
          </cell>
        </row>
        <row r="7022">
          <cell r="J7022">
            <v>0</v>
          </cell>
        </row>
        <row r="7023">
          <cell r="J7023">
            <v>0</v>
          </cell>
        </row>
        <row r="7024">
          <cell r="J7024">
            <v>1725</v>
          </cell>
        </row>
        <row r="7025">
          <cell r="J7025">
            <v>94.99</v>
          </cell>
        </row>
        <row r="7026">
          <cell r="J7026">
            <v>0</v>
          </cell>
        </row>
        <row r="7027">
          <cell r="J7027">
            <v>0</v>
          </cell>
        </row>
        <row r="7028">
          <cell r="J7028">
            <v>-2118.44</v>
          </cell>
        </row>
        <row r="7029">
          <cell r="J7029">
            <v>0</v>
          </cell>
        </row>
        <row r="7030">
          <cell r="J7030">
            <v>122793.86</v>
          </cell>
        </row>
        <row r="7031">
          <cell r="J7031">
            <v>974.43</v>
          </cell>
        </row>
        <row r="7032">
          <cell r="J7032">
            <v>1223.2</v>
          </cell>
        </row>
        <row r="7033">
          <cell r="J7033">
            <v>0</v>
          </cell>
        </row>
        <row r="7034">
          <cell r="J7034">
            <v>103872.82</v>
          </cell>
        </row>
        <row r="7035">
          <cell r="J7035">
            <v>775.4</v>
          </cell>
        </row>
        <row r="7036">
          <cell r="J7036">
            <v>4534.88</v>
          </cell>
        </row>
        <row r="7037">
          <cell r="J7037">
            <v>0</v>
          </cell>
        </row>
        <row r="7038">
          <cell r="J7038">
            <v>714.83</v>
          </cell>
        </row>
        <row r="7039">
          <cell r="J7039">
            <v>187.2</v>
          </cell>
        </row>
        <row r="7040">
          <cell r="J7040">
            <v>36.119999999999997</v>
          </cell>
        </row>
        <row r="7041">
          <cell r="J7041">
            <v>2474.08</v>
          </cell>
        </row>
        <row r="7042">
          <cell r="J7042">
            <v>132.54</v>
          </cell>
        </row>
        <row r="7043">
          <cell r="J7043">
            <v>112.64</v>
          </cell>
        </row>
        <row r="7044">
          <cell r="J7044">
            <v>165.8</v>
          </cell>
        </row>
        <row r="7045">
          <cell r="J7045">
            <v>11260.1</v>
          </cell>
        </row>
        <row r="7046">
          <cell r="J7046">
            <v>1126.03</v>
          </cell>
        </row>
        <row r="7047">
          <cell r="J7047">
            <v>0</v>
          </cell>
        </row>
        <row r="7048">
          <cell r="J7048">
            <v>676.57</v>
          </cell>
        </row>
        <row r="7049">
          <cell r="J7049">
            <v>7079.96</v>
          </cell>
        </row>
        <row r="7050">
          <cell r="J7050">
            <v>3876.4</v>
          </cell>
        </row>
        <row r="7051">
          <cell r="J7051">
            <v>2492.36</v>
          </cell>
        </row>
        <row r="7052">
          <cell r="J7052">
            <v>933.54</v>
          </cell>
        </row>
        <row r="7053">
          <cell r="J7053">
            <v>6653.02</v>
          </cell>
        </row>
        <row r="7054">
          <cell r="J7054">
            <v>133.58000000000001</v>
          </cell>
        </row>
        <row r="7055">
          <cell r="J7055">
            <v>4987.21</v>
          </cell>
        </row>
        <row r="7056">
          <cell r="J7056">
            <v>10801.49</v>
          </cell>
        </row>
        <row r="7057">
          <cell r="J7057">
            <v>9020.67</v>
          </cell>
        </row>
        <row r="7058">
          <cell r="J7058">
            <v>0</v>
          </cell>
        </row>
        <row r="7059">
          <cell r="J7059">
            <v>0</v>
          </cell>
        </row>
        <row r="7060">
          <cell r="J7060">
            <v>0</v>
          </cell>
        </row>
        <row r="7061">
          <cell r="J7061">
            <v>33.5</v>
          </cell>
        </row>
        <row r="7062">
          <cell r="J7062">
            <v>8.1</v>
          </cell>
        </row>
        <row r="7063">
          <cell r="J7063">
            <v>2325.1799999999998</v>
          </cell>
        </row>
        <row r="7064">
          <cell r="J7064">
            <v>0</v>
          </cell>
        </row>
        <row r="7065">
          <cell r="J7065">
            <v>28.01</v>
          </cell>
        </row>
        <row r="7066">
          <cell r="J7066">
            <v>0</v>
          </cell>
        </row>
        <row r="7067">
          <cell r="J7067">
            <v>131.44999999999999</v>
          </cell>
        </row>
        <row r="7068">
          <cell r="J7068">
            <v>0</v>
          </cell>
        </row>
        <row r="7069">
          <cell r="J7069">
            <v>80627.5</v>
          </cell>
        </row>
        <row r="7070">
          <cell r="J7070">
            <v>19871.22</v>
          </cell>
        </row>
        <row r="7071">
          <cell r="J7071">
            <v>599.66</v>
          </cell>
        </row>
        <row r="7072">
          <cell r="J7072">
            <v>2285.54</v>
          </cell>
        </row>
        <row r="7073">
          <cell r="J7073">
            <v>2805.09</v>
          </cell>
        </row>
        <row r="7074">
          <cell r="J7074">
            <v>358.34</v>
          </cell>
        </row>
        <row r="7075">
          <cell r="J7075">
            <v>3710.61</v>
          </cell>
        </row>
        <row r="7076">
          <cell r="J7076">
            <v>0</v>
          </cell>
        </row>
        <row r="7077">
          <cell r="J7077">
            <v>11891.05</v>
          </cell>
        </row>
        <row r="7078">
          <cell r="J7078">
            <v>1552.89</v>
          </cell>
        </row>
        <row r="7079">
          <cell r="J7079">
            <v>648</v>
          </cell>
        </row>
        <row r="7080">
          <cell r="J7080">
            <v>6532.61</v>
          </cell>
        </row>
        <row r="7081">
          <cell r="J7081">
            <v>302.39999999999998</v>
          </cell>
        </row>
        <row r="7082">
          <cell r="J7082">
            <v>308.88</v>
          </cell>
        </row>
        <row r="7083">
          <cell r="J7083">
            <v>154.38</v>
          </cell>
        </row>
        <row r="7084">
          <cell r="J7084">
            <v>1143.4000000000001</v>
          </cell>
        </row>
        <row r="7085">
          <cell r="J7085">
            <v>196.09</v>
          </cell>
        </row>
        <row r="7086">
          <cell r="J7086">
            <v>183.41</v>
          </cell>
        </row>
        <row r="7087">
          <cell r="J7087">
            <v>153.76</v>
          </cell>
        </row>
        <row r="7088">
          <cell r="J7088">
            <v>0</v>
          </cell>
        </row>
        <row r="7089">
          <cell r="J7089">
            <v>46</v>
          </cell>
        </row>
        <row r="7090">
          <cell r="J7090">
            <v>0</v>
          </cell>
        </row>
        <row r="7091">
          <cell r="J7091">
            <v>1222.99</v>
          </cell>
        </row>
        <row r="7092">
          <cell r="J7092">
            <v>0</v>
          </cell>
        </row>
        <row r="7093">
          <cell r="J7093">
            <v>816.16</v>
          </cell>
        </row>
        <row r="7094">
          <cell r="J7094">
            <v>0</v>
          </cell>
        </row>
        <row r="7095">
          <cell r="J7095">
            <v>0</v>
          </cell>
        </row>
        <row r="7096">
          <cell r="J7096">
            <v>979.59</v>
          </cell>
        </row>
        <row r="7097">
          <cell r="J7097">
            <v>533.84</v>
          </cell>
        </row>
        <row r="7098">
          <cell r="J7098">
            <v>750</v>
          </cell>
        </row>
        <row r="7099">
          <cell r="J7099">
            <v>0</v>
          </cell>
        </row>
        <row r="7100">
          <cell r="J7100">
            <v>0</v>
          </cell>
        </row>
        <row r="7101">
          <cell r="J7101">
            <v>0</v>
          </cell>
        </row>
        <row r="7102">
          <cell r="J7102">
            <v>0</v>
          </cell>
        </row>
        <row r="7103">
          <cell r="J7103">
            <v>0</v>
          </cell>
        </row>
        <row r="7104">
          <cell r="J7104">
            <v>0</v>
          </cell>
        </row>
        <row r="7105">
          <cell r="J7105">
            <v>0</v>
          </cell>
        </row>
        <row r="7106">
          <cell r="J7106">
            <v>1856.72</v>
          </cell>
        </row>
        <row r="7107">
          <cell r="J7107">
            <v>8675.9500000000007</v>
          </cell>
        </row>
        <row r="7108">
          <cell r="J7108">
            <v>465.44</v>
          </cell>
        </row>
        <row r="7109">
          <cell r="J7109">
            <v>10195.64</v>
          </cell>
        </row>
        <row r="7110">
          <cell r="J7110">
            <v>460</v>
          </cell>
        </row>
        <row r="7111">
          <cell r="J7111">
            <v>0</v>
          </cell>
        </row>
        <row r="7112">
          <cell r="J7112">
            <v>383.97</v>
          </cell>
        </row>
        <row r="7113">
          <cell r="J7113">
            <v>1361</v>
          </cell>
        </row>
        <row r="7114">
          <cell r="J7114">
            <v>1049.5999999999999</v>
          </cell>
        </row>
        <row r="7115">
          <cell r="J7115">
            <v>3503.7</v>
          </cell>
        </row>
        <row r="7116">
          <cell r="J7116">
            <v>300</v>
          </cell>
        </row>
        <row r="7117">
          <cell r="J7117">
            <v>3188.87</v>
          </cell>
        </row>
        <row r="7118">
          <cell r="J7118">
            <v>0</v>
          </cell>
        </row>
        <row r="7119">
          <cell r="J7119">
            <v>37.619999999999997</v>
          </cell>
        </row>
        <row r="7120">
          <cell r="J7120">
            <v>41.58</v>
          </cell>
        </row>
        <row r="7121">
          <cell r="J7121">
            <v>134.76</v>
          </cell>
        </row>
        <row r="7122">
          <cell r="J7122">
            <v>3462</v>
          </cell>
        </row>
        <row r="7123">
          <cell r="J7123">
            <v>0</v>
          </cell>
        </row>
        <row r="7124">
          <cell r="J7124">
            <v>0</v>
          </cell>
        </row>
        <row r="7125">
          <cell r="J7125">
            <v>83.5</v>
          </cell>
        </row>
        <row r="7126">
          <cell r="J7126">
            <v>1810.37</v>
          </cell>
        </row>
        <row r="7127">
          <cell r="J7127">
            <v>4519.6899999999996</v>
          </cell>
        </row>
        <row r="7128">
          <cell r="J7128">
            <v>985.46</v>
          </cell>
        </row>
        <row r="7129">
          <cell r="J7129">
            <v>317.79000000000002</v>
          </cell>
        </row>
        <row r="7130">
          <cell r="J7130">
            <v>448</v>
          </cell>
        </row>
        <row r="7131">
          <cell r="J7131">
            <v>0</v>
          </cell>
        </row>
        <row r="7132">
          <cell r="J7132">
            <v>643.82000000000005</v>
          </cell>
        </row>
        <row r="7133">
          <cell r="J7133">
            <v>0</v>
          </cell>
        </row>
        <row r="7134">
          <cell r="J7134">
            <v>27.54</v>
          </cell>
        </row>
        <row r="7135">
          <cell r="J7135">
            <v>0</v>
          </cell>
        </row>
        <row r="7136">
          <cell r="J7136">
            <v>690</v>
          </cell>
        </row>
        <row r="7137">
          <cell r="J7137">
            <v>2587.04</v>
          </cell>
        </row>
        <row r="7138">
          <cell r="J7138">
            <v>85</v>
          </cell>
        </row>
        <row r="7139">
          <cell r="J7139">
            <v>-121945.28</v>
          </cell>
        </row>
        <row r="7140">
          <cell r="J7140">
            <v>0</v>
          </cell>
        </row>
        <row r="7141">
          <cell r="J7141">
            <v>-962.79</v>
          </cell>
        </row>
        <row r="7142">
          <cell r="J7142">
            <v>-275</v>
          </cell>
        </row>
        <row r="7143">
          <cell r="J7143">
            <v>-992.55</v>
          </cell>
        </row>
        <row r="7144">
          <cell r="J7144">
            <v>0</v>
          </cell>
        </row>
        <row r="7145">
          <cell r="J7145">
            <v>-20628.48</v>
          </cell>
        </row>
        <row r="7146">
          <cell r="J7146">
            <v>0</v>
          </cell>
        </row>
        <row r="7147">
          <cell r="J7147">
            <v>-55.74</v>
          </cell>
        </row>
        <row r="7148">
          <cell r="J7148">
            <v>0</v>
          </cell>
        </row>
        <row r="7149">
          <cell r="J7149">
            <v>0</v>
          </cell>
        </row>
        <row r="7150">
          <cell r="J7150">
            <v>165091.54</v>
          </cell>
        </row>
        <row r="7151">
          <cell r="J7151">
            <v>912.88</v>
          </cell>
        </row>
        <row r="7152">
          <cell r="J7152">
            <v>194675.62</v>
          </cell>
        </row>
        <row r="7153">
          <cell r="J7153">
            <v>1012.19</v>
          </cell>
        </row>
        <row r="7154">
          <cell r="J7154">
            <v>8829.1</v>
          </cell>
        </row>
        <row r="7155">
          <cell r="J7155">
            <v>0</v>
          </cell>
        </row>
        <row r="7156">
          <cell r="J7156">
            <v>0</v>
          </cell>
        </row>
        <row r="7157">
          <cell r="J7157">
            <v>464.66</v>
          </cell>
        </row>
        <row r="7158">
          <cell r="J7158">
            <v>0</v>
          </cell>
        </row>
        <row r="7159">
          <cell r="J7159">
            <v>6158.56</v>
          </cell>
        </row>
        <row r="7160">
          <cell r="J7160">
            <v>3319.14</v>
          </cell>
        </row>
        <row r="7161">
          <cell r="J7161">
            <v>3164.68</v>
          </cell>
        </row>
        <row r="7162">
          <cell r="J7162">
            <v>1196.75</v>
          </cell>
        </row>
        <row r="7163">
          <cell r="J7163">
            <v>9591.19</v>
          </cell>
        </row>
        <row r="7164">
          <cell r="J7164">
            <v>171.93</v>
          </cell>
        </row>
        <row r="7165">
          <cell r="J7165">
            <v>7283.64</v>
          </cell>
        </row>
        <row r="7166">
          <cell r="J7166">
            <v>14318.65</v>
          </cell>
        </row>
        <row r="7167">
          <cell r="J7167">
            <v>12161.95</v>
          </cell>
        </row>
        <row r="7168">
          <cell r="J7168">
            <v>0</v>
          </cell>
        </row>
        <row r="7169">
          <cell r="J7169">
            <v>0</v>
          </cell>
        </row>
        <row r="7170">
          <cell r="J7170">
            <v>0</v>
          </cell>
        </row>
        <row r="7171">
          <cell r="J7171">
            <v>406.61</v>
          </cell>
        </row>
        <row r="7172">
          <cell r="J7172">
            <v>68.010000000000005</v>
          </cell>
        </row>
        <row r="7173">
          <cell r="J7173">
            <v>128.52000000000001</v>
          </cell>
        </row>
        <row r="7174">
          <cell r="J7174">
            <v>1015.75</v>
          </cell>
        </row>
        <row r="7175">
          <cell r="J7175">
            <v>62</v>
          </cell>
        </row>
        <row r="7176">
          <cell r="J7176">
            <v>12.54</v>
          </cell>
        </row>
        <row r="7177">
          <cell r="J7177">
            <v>1375.01</v>
          </cell>
        </row>
        <row r="7178">
          <cell r="J7178">
            <v>1808.65</v>
          </cell>
        </row>
        <row r="7179">
          <cell r="J7179">
            <v>455.65</v>
          </cell>
        </row>
        <row r="7180">
          <cell r="J7180">
            <v>39.49</v>
          </cell>
        </row>
        <row r="7181">
          <cell r="J7181">
            <v>652.69000000000005</v>
          </cell>
        </row>
        <row r="7182">
          <cell r="J7182">
            <v>0</v>
          </cell>
        </row>
        <row r="7183">
          <cell r="J7183">
            <v>4.83</v>
          </cell>
        </row>
        <row r="7184">
          <cell r="J7184">
            <v>0</v>
          </cell>
        </row>
        <row r="7185">
          <cell r="J7185">
            <v>0</v>
          </cell>
        </row>
        <row r="7186">
          <cell r="J7186">
            <v>0</v>
          </cell>
        </row>
        <row r="7187">
          <cell r="J7187">
            <v>0</v>
          </cell>
        </row>
        <row r="7188">
          <cell r="J7188">
            <v>0</v>
          </cell>
        </row>
        <row r="7189">
          <cell r="J7189">
            <v>2359.69</v>
          </cell>
        </row>
        <row r="7190">
          <cell r="J7190">
            <v>1679.4</v>
          </cell>
        </row>
        <row r="7191">
          <cell r="J7191">
            <v>648</v>
          </cell>
        </row>
        <row r="7192">
          <cell r="J7192">
            <v>75.25</v>
          </cell>
        </row>
        <row r="7193">
          <cell r="J7193">
            <v>258</v>
          </cell>
        </row>
        <row r="7194">
          <cell r="J7194">
            <v>0</v>
          </cell>
        </row>
        <row r="7195">
          <cell r="J7195">
            <v>117.16</v>
          </cell>
        </row>
        <row r="7196">
          <cell r="J7196">
            <v>2563.9299999999998</v>
          </cell>
        </row>
        <row r="7197">
          <cell r="J7197">
            <v>365.2</v>
          </cell>
        </row>
        <row r="7198">
          <cell r="J7198">
            <v>41.88</v>
          </cell>
        </row>
        <row r="7199">
          <cell r="J7199">
            <v>300</v>
          </cell>
        </row>
        <row r="7200">
          <cell r="J7200">
            <v>2357.4699999999998</v>
          </cell>
        </row>
        <row r="7201">
          <cell r="J7201">
            <v>168.48</v>
          </cell>
        </row>
        <row r="7202">
          <cell r="J7202">
            <v>0</v>
          </cell>
        </row>
        <row r="7203">
          <cell r="J7203">
            <v>255.38</v>
          </cell>
        </row>
        <row r="7204">
          <cell r="J7204">
            <v>0</v>
          </cell>
        </row>
        <row r="7205">
          <cell r="J7205">
            <v>0</v>
          </cell>
        </row>
        <row r="7206">
          <cell r="J7206">
            <v>255.34</v>
          </cell>
        </row>
        <row r="7207">
          <cell r="J7207">
            <v>2190.8000000000002</v>
          </cell>
        </row>
        <row r="7208">
          <cell r="J7208">
            <v>137</v>
          </cell>
        </row>
        <row r="7209">
          <cell r="J7209">
            <v>1615.44</v>
          </cell>
        </row>
        <row r="7210">
          <cell r="J7210">
            <v>2831.35</v>
          </cell>
        </row>
        <row r="7211">
          <cell r="J7211">
            <v>130</v>
          </cell>
        </row>
        <row r="7212">
          <cell r="J7212">
            <v>65</v>
          </cell>
        </row>
        <row r="7213">
          <cell r="J7213">
            <v>45</v>
          </cell>
        </row>
        <row r="7214">
          <cell r="J7214">
            <v>495</v>
          </cell>
        </row>
        <row r="7215">
          <cell r="J7215">
            <v>500</v>
          </cell>
        </row>
        <row r="7216">
          <cell r="J7216">
            <v>156.16999999999999</v>
          </cell>
        </row>
        <row r="7217">
          <cell r="J7217">
            <v>329.9</v>
          </cell>
        </row>
        <row r="7218">
          <cell r="J7218">
            <v>-428</v>
          </cell>
        </row>
        <row r="7219">
          <cell r="J7219">
            <v>-112551.11</v>
          </cell>
        </row>
        <row r="7220">
          <cell r="J7220">
            <v>-548.74</v>
          </cell>
        </row>
        <row r="7221">
          <cell r="J7221">
            <v>-3311.58</v>
          </cell>
        </row>
        <row r="7222">
          <cell r="J7222">
            <v>-4500</v>
          </cell>
        </row>
        <row r="7223">
          <cell r="J7223">
            <v>-17944.11</v>
          </cell>
        </row>
        <row r="7224">
          <cell r="J7224">
            <v>-10.79</v>
          </cell>
        </row>
        <row r="7225">
          <cell r="J7225">
            <v>0</v>
          </cell>
        </row>
        <row r="7226">
          <cell r="J7226">
            <v>587785.72</v>
          </cell>
        </row>
        <row r="7227">
          <cell r="J7227">
            <v>3927.19</v>
          </cell>
        </row>
        <row r="7228">
          <cell r="J7228">
            <v>0</v>
          </cell>
        </row>
        <row r="7229">
          <cell r="J7229">
            <v>14.08</v>
          </cell>
        </row>
        <row r="7230">
          <cell r="J7230">
            <v>2101.19</v>
          </cell>
        </row>
        <row r="7231">
          <cell r="J7231">
            <v>81941.570000000007</v>
          </cell>
        </row>
        <row r="7232">
          <cell r="J7232">
            <v>99.65</v>
          </cell>
        </row>
        <row r="7233">
          <cell r="J7233">
            <v>7840.09</v>
          </cell>
        </row>
        <row r="7234">
          <cell r="J7234">
            <v>0</v>
          </cell>
        </row>
        <row r="7235">
          <cell r="J7235">
            <v>0</v>
          </cell>
        </row>
        <row r="7236">
          <cell r="J7236">
            <v>0</v>
          </cell>
        </row>
        <row r="7237">
          <cell r="J7237">
            <v>0</v>
          </cell>
        </row>
        <row r="7238">
          <cell r="J7238">
            <v>0</v>
          </cell>
        </row>
        <row r="7239">
          <cell r="J7239">
            <v>0</v>
          </cell>
        </row>
        <row r="7240">
          <cell r="J7240">
            <v>308</v>
          </cell>
        </row>
        <row r="7241">
          <cell r="J7241">
            <v>0</v>
          </cell>
        </row>
        <row r="7242">
          <cell r="J7242">
            <v>0</v>
          </cell>
        </row>
        <row r="7243">
          <cell r="J7243">
            <v>21835.26</v>
          </cell>
        </row>
        <row r="7244">
          <cell r="J7244">
            <v>13469.69</v>
          </cell>
        </row>
        <row r="7245">
          <cell r="J7245">
            <v>12025.72</v>
          </cell>
        </row>
        <row r="7246">
          <cell r="J7246">
            <v>4586.0600000000004</v>
          </cell>
        </row>
        <row r="7247">
          <cell r="J7247">
            <v>13526.85</v>
          </cell>
        </row>
        <row r="7248">
          <cell r="J7248">
            <v>469.79</v>
          </cell>
        </row>
        <row r="7249">
          <cell r="J7249">
            <v>14009.01</v>
          </cell>
        </row>
        <row r="7250">
          <cell r="J7250">
            <v>27521.55</v>
          </cell>
        </row>
        <row r="7251">
          <cell r="J7251">
            <v>54307.66</v>
          </cell>
        </row>
        <row r="7252">
          <cell r="J7252">
            <v>0</v>
          </cell>
        </row>
        <row r="7253">
          <cell r="J7253">
            <v>0</v>
          </cell>
        </row>
        <row r="7254">
          <cell r="J7254">
            <v>0</v>
          </cell>
        </row>
        <row r="7255">
          <cell r="J7255">
            <v>0</v>
          </cell>
        </row>
        <row r="7256">
          <cell r="J7256">
            <v>0</v>
          </cell>
        </row>
        <row r="7257">
          <cell r="J7257">
            <v>118</v>
          </cell>
        </row>
        <row r="7258">
          <cell r="J7258">
            <v>28.54</v>
          </cell>
        </row>
        <row r="7259">
          <cell r="J7259">
            <v>0</v>
          </cell>
        </row>
        <row r="7260">
          <cell r="J7260">
            <v>1505.65</v>
          </cell>
        </row>
        <row r="7261">
          <cell r="J7261">
            <v>0</v>
          </cell>
        </row>
        <row r="7262">
          <cell r="J7262">
            <v>92.8</v>
          </cell>
        </row>
        <row r="7263">
          <cell r="J7263">
            <v>0</v>
          </cell>
        </row>
        <row r="7264">
          <cell r="J7264">
            <v>0</v>
          </cell>
        </row>
        <row r="7265">
          <cell r="J7265">
            <v>1234.5</v>
          </cell>
        </row>
        <row r="7266">
          <cell r="J7266">
            <v>187.75</v>
          </cell>
        </row>
        <row r="7267">
          <cell r="J7267">
            <v>0</v>
          </cell>
        </row>
        <row r="7268">
          <cell r="J7268">
            <v>0</v>
          </cell>
        </row>
        <row r="7269">
          <cell r="J7269">
            <v>0</v>
          </cell>
        </row>
        <row r="7270">
          <cell r="J7270">
            <v>0</v>
          </cell>
        </row>
        <row r="7271">
          <cell r="J7271">
            <v>2.72</v>
          </cell>
        </row>
        <row r="7272">
          <cell r="J7272">
            <v>7.61</v>
          </cell>
        </row>
        <row r="7273">
          <cell r="J7273">
            <v>500</v>
          </cell>
        </row>
        <row r="7274">
          <cell r="J7274">
            <v>0</v>
          </cell>
        </row>
        <row r="7275">
          <cell r="J7275">
            <v>0</v>
          </cell>
        </row>
        <row r="7276">
          <cell r="J7276">
            <v>9710.7999999999993</v>
          </cell>
        </row>
        <row r="7277">
          <cell r="J7277">
            <v>132.04</v>
          </cell>
        </row>
        <row r="7278">
          <cell r="J7278">
            <v>0</v>
          </cell>
        </row>
        <row r="7279">
          <cell r="J7279">
            <v>3.83</v>
          </cell>
        </row>
        <row r="7280">
          <cell r="J7280">
            <v>149.77000000000001</v>
          </cell>
        </row>
        <row r="7281">
          <cell r="J7281">
            <v>0</v>
          </cell>
        </row>
        <row r="7282">
          <cell r="J7282">
            <v>0</v>
          </cell>
        </row>
        <row r="7283">
          <cell r="J7283">
            <v>4093.81</v>
          </cell>
        </row>
        <row r="7284">
          <cell r="J7284">
            <v>1279.8</v>
          </cell>
        </row>
        <row r="7285">
          <cell r="J7285">
            <v>0</v>
          </cell>
        </row>
        <row r="7286">
          <cell r="J7286">
            <v>0.56999999999999995</v>
          </cell>
        </row>
        <row r="7287">
          <cell r="J7287">
            <v>860.26</v>
          </cell>
        </row>
        <row r="7288">
          <cell r="J7288">
            <v>97.48</v>
          </cell>
        </row>
        <row r="7289">
          <cell r="J7289">
            <v>0</v>
          </cell>
        </row>
        <row r="7290">
          <cell r="J7290">
            <v>0</v>
          </cell>
        </row>
        <row r="7291">
          <cell r="J7291">
            <v>0</v>
          </cell>
        </row>
        <row r="7292">
          <cell r="J7292">
            <v>0</v>
          </cell>
        </row>
        <row r="7293">
          <cell r="J7293">
            <v>0</v>
          </cell>
        </row>
        <row r="7294">
          <cell r="J7294">
            <v>533.84</v>
          </cell>
        </row>
        <row r="7295">
          <cell r="J7295">
            <v>0</v>
          </cell>
        </row>
        <row r="7296">
          <cell r="J7296">
            <v>0</v>
          </cell>
        </row>
        <row r="7297">
          <cell r="J7297">
            <v>2000</v>
          </cell>
        </row>
        <row r="7298">
          <cell r="J7298">
            <v>300</v>
          </cell>
        </row>
        <row r="7299">
          <cell r="J7299">
            <v>1562426.1</v>
          </cell>
        </row>
        <row r="7300">
          <cell r="J7300">
            <v>0</v>
          </cell>
        </row>
        <row r="7301">
          <cell r="J7301">
            <v>105.61</v>
          </cell>
        </row>
        <row r="7302">
          <cell r="J7302">
            <v>0</v>
          </cell>
        </row>
        <row r="7303">
          <cell r="J7303">
            <v>290</v>
          </cell>
        </row>
        <row r="7304">
          <cell r="J7304">
            <v>333.27</v>
          </cell>
        </row>
        <row r="7305">
          <cell r="J7305">
            <v>364.48</v>
          </cell>
        </row>
        <row r="7306">
          <cell r="J7306">
            <v>1123</v>
          </cell>
        </row>
        <row r="7307">
          <cell r="J7307">
            <v>0</v>
          </cell>
        </row>
        <row r="7308">
          <cell r="J7308">
            <v>5797.85</v>
          </cell>
        </row>
        <row r="7309">
          <cell r="J7309">
            <v>106.47</v>
          </cell>
        </row>
        <row r="7310">
          <cell r="J7310">
            <v>0</v>
          </cell>
        </row>
        <row r="7311">
          <cell r="J7311">
            <v>0</v>
          </cell>
        </row>
        <row r="7312">
          <cell r="J7312">
            <v>0</v>
          </cell>
        </row>
        <row r="7313">
          <cell r="J7313">
            <v>3010.32</v>
          </cell>
        </row>
        <row r="7314">
          <cell r="J7314">
            <v>0</v>
          </cell>
        </row>
        <row r="7315">
          <cell r="J7315">
            <v>1160</v>
          </cell>
        </row>
        <row r="7316">
          <cell r="J7316">
            <v>1667.45</v>
          </cell>
        </row>
        <row r="7317">
          <cell r="J7317">
            <v>99.58</v>
          </cell>
        </row>
        <row r="7318">
          <cell r="J7318">
            <v>0</v>
          </cell>
        </row>
        <row r="7319">
          <cell r="J7319">
            <v>0</v>
          </cell>
        </row>
        <row r="7320">
          <cell r="J7320">
            <v>318.2</v>
          </cell>
        </row>
        <row r="7321">
          <cell r="J7321">
            <v>0</v>
          </cell>
        </row>
        <row r="7322">
          <cell r="J7322">
            <v>0</v>
          </cell>
        </row>
        <row r="7323">
          <cell r="J7323">
            <v>0</v>
          </cell>
        </row>
        <row r="7324">
          <cell r="J7324">
            <v>0</v>
          </cell>
        </row>
        <row r="7325">
          <cell r="J7325">
            <v>357.6</v>
          </cell>
        </row>
        <row r="7326">
          <cell r="J7326">
            <v>4208.96</v>
          </cell>
        </row>
        <row r="7327">
          <cell r="J7327">
            <v>0</v>
          </cell>
        </row>
        <row r="7328">
          <cell r="J7328">
            <v>3631.01</v>
          </cell>
        </row>
        <row r="7329">
          <cell r="J7329">
            <v>2798.12</v>
          </cell>
        </row>
        <row r="7330">
          <cell r="J7330">
            <v>39263.96</v>
          </cell>
        </row>
        <row r="7331">
          <cell r="J7331">
            <v>0</v>
          </cell>
        </row>
        <row r="7332">
          <cell r="J7332">
            <v>14904</v>
          </cell>
        </row>
        <row r="7333">
          <cell r="J7333">
            <v>258.87</v>
          </cell>
        </row>
        <row r="7334">
          <cell r="J7334">
            <v>0</v>
          </cell>
        </row>
        <row r="7335">
          <cell r="J7335">
            <v>0</v>
          </cell>
        </row>
        <row r="7336">
          <cell r="J7336">
            <v>652.54</v>
          </cell>
        </row>
        <row r="7337">
          <cell r="J7337">
            <v>0</v>
          </cell>
        </row>
        <row r="7338">
          <cell r="J7338">
            <v>0</v>
          </cell>
        </row>
        <row r="7339">
          <cell r="J7339">
            <v>14.49</v>
          </cell>
        </row>
        <row r="7340">
          <cell r="J7340">
            <v>174</v>
          </cell>
        </row>
        <row r="7341">
          <cell r="J7341">
            <v>0</v>
          </cell>
        </row>
        <row r="7342">
          <cell r="J7342">
            <v>336.48</v>
          </cell>
        </row>
        <row r="7343">
          <cell r="J7343">
            <v>1067.6199999999999</v>
          </cell>
        </row>
        <row r="7344">
          <cell r="J7344">
            <v>0</v>
          </cell>
        </row>
        <row r="7345">
          <cell r="J7345">
            <v>85</v>
          </cell>
        </row>
        <row r="7346">
          <cell r="J7346">
            <v>0</v>
          </cell>
        </row>
        <row r="7347">
          <cell r="J7347">
            <v>0</v>
          </cell>
        </row>
        <row r="7348">
          <cell r="J7348">
            <v>0</v>
          </cell>
        </row>
        <row r="7349">
          <cell r="J7349">
            <v>-5800</v>
          </cell>
        </row>
        <row r="7350">
          <cell r="J7350">
            <v>0</v>
          </cell>
        </row>
        <row r="7351">
          <cell r="J7351">
            <v>0</v>
          </cell>
        </row>
        <row r="7352">
          <cell r="J7352">
            <v>0</v>
          </cell>
        </row>
        <row r="7353">
          <cell r="J7353">
            <v>0</v>
          </cell>
        </row>
        <row r="7354">
          <cell r="J7354">
            <v>-1650</v>
          </cell>
        </row>
        <row r="7355">
          <cell r="J7355">
            <v>0</v>
          </cell>
        </row>
        <row r="7356">
          <cell r="J7356">
            <v>0</v>
          </cell>
        </row>
        <row r="7357">
          <cell r="J7357">
            <v>18778.14</v>
          </cell>
        </row>
        <row r="7358">
          <cell r="J7358">
            <v>1152.54</v>
          </cell>
        </row>
        <row r="7359">
          <cell r="J7359">
            <v>7.04</v>
          </cell>
        </row>
        <row r="7360">
          <cell r="J7360">
            <v>0</v>
          </cell>
        </row>
        <row r="7361">
          <cell r="J7361">
            <v>5721.66</v>
          </cell>
        </row>
        <row r="7362">
          <cell r="J7362">
            <v>173130.35</v>
          </cell>
        </row>
        <row r="7363">
          <cell r="J7363">
            <v>350.71</v>
          </cell>
        </row>
        <row r="7364">
          <cell r="J7364">
            <v>140</v>
          </cell>
        </row>
        <row r="7365">
          <cell r="J7365">
            <v>25117.13</v>
          </cell>
        </row>
        <row r="7366">
          <cell r="J7366">
            <v>0</v>
          </cell>
        </row>
        <row r="7367">
          <cell r="J7367">
            <v>0</v>
          </cell>
        </row>
        <row r="7368">
          <cell r="J7368">
            <v>0</v>
          </cell>
        </row>
        <row r="7369">
          <cell r="J7369">
            <v>16185.6</v>
          </cell>
        </row>
        <row r="7370">
          <cell r="J7370">
            <v>1618.56</v>
          </cell>
        </row>
        <row r="7371">
          <cell r="J7371">
            <v>225.28</v>
          </cell>
        </row>
        <row r="7372">
          <cell r="J7372">
            <v>1081.74</v>
          </cell>
        </row>
        <row r="7373">
          <cell r="J7373">
            <v>0</v>
          </cell>
        </row>
        <row r="7374">
          <cell r="J7374">
            <v>0</v>
          </cell>
        </row>
        <row r="7375">
          <cell r="J7375">
            <v>4151.5200000000004</v>
          </cell>
        </row>
        <row r="7376">
          <cell r="J7376">
            <v>2283.2800000000002</v>
          </cell>
        </row>
        <row r="7377">
          <cell r="J7377">
            <v>554.01</v>
          </cell>
        </row>
        <row r="7378">
          <cell r="J7378">
            <v>211.11</v>
          </cell>
        </row>
        <row r="7379">
          <cell r="J7379">
            <v>8715.91</v>
          </cell>
        </row>
        <row r="7380">
          <cell r="J7380">
            <v>33.75</v>
          </cell>
        </row>
        <row r="7381">
          <cell r="J7381">
            <v>6057.18</v>
          </cell>
        </row>
        <row r="7382">
          <cell r="J7382">
            <v>11210.39</v>
          </cell>
        </row>
        <row r="7383">
          <cell r="J7383">
            <v>25174.99</v>
          </cell>
        </row>
        <row r="7384">
          <cell r="J7384">
            <v>0</v>
          </cell>
        </row>
        <row r="7385">
          <cell r="J7385">
            <v>0</v>
          </cell>
        </row>
        <row r="7386">
          <cell r="J7386">
            <v>0</v>
          </cell>
        </row>
        <row r="7387">
          <cell r="J7387">
            <v>0</v>
          </cell>
        </row>
        <row r="7388">
          <cell r="J7388">
            <v>0</v>
          </cell>
        </row>
        <row r="7389">
          <cell r="J7389">
            <v>4235.34</v>
          </cell>
        </row>
        <row r="7390">
          <cell r="J7390">
            <v>1353.9</v>
          </cell>
        </row>
        <row r="7391">
          <cell r="J7391">
            <v>0</v>
          </cell>
        </row>
        <row r="7392">
          <cell r="J7392">
            <v>0</v>
          </cell>
        </row>
        <row r="7393">
          <cell r="J7393">
            <v>0</v>
          </cell>
        </row>
        <row r="7394">
          <cell r="J7394">
            <v>0</v>
          </cell>
        </row>
        <row r="7395">
          <cell r="J7395">
            <v>0</v>
          </cell>
        </row>
        <row r="7396">
          <cell r="J7396">
            <v>262.33999999999997</v>
          </cell>
        </row>
        <row r="7397">
          <cell r="J7397">
            <v>36.82</v>
          </cell>
        </row>
        <row r="7398">
          <cell r="J7398">
            <v>52.16</v>
          </cell>
        </row>
        <row r="7399">
          <cell r="J7399">
            <v>228.65</v>
          </cell>
        </row>
        <row r="7400">
          <cell r="J7400">
            <v>93.4</v>
          </cell>
        </row>
        <row r="7401">
          <cell r="J7401">
            <v>0</v>
          </cell>
        </row>
        <row r="7402">
          <cell r="J7402">
            <v>0</v>
          </cell>
        </row>
        <row r="7403">
          <cell r="J7403">
            <v>372.6</v>
          </cell>
        </row>
        <row r="7404">
          <cell r="J7404">
            <v>0</v>
          </cell>
        </row>
        <row r="7405">
          <cell r="J7405">
            <v>0</v>
          </cell>
        </row>
        <row r="7406">
          <cell r="J7406">
            <v>0</v>
          </cell>
        </row>
        <row r="7407">
          <cell r="J7407">
            <v>0</v>
          </cell>
        </row>
        <row r="7408">
          <cell r="J7408">
            <v>0</v>
          </cell>
        </row>
        <row r="7409">
          <cell r="J7409">
            <v>0</v>
          </cell>
        </row>
        <row r="7410">
          <cell r="J7410">
            <v>0</v>
          </cell>
        </row>
        <row r="7411">
          <cell r="J7411">
            <v>232.5</v>
          </cell>
        </row>
        <row r="7412">
          <cell r="J7412">
            <v>0</v>
          </cell>
        </row>
        <row r="7413">
          <cell r="J7413">
            <v>0</v>
          </cell>
        </row>
        <row r="7414">
          <cell r="J7414">
            <v>0</v>
          </cell>
        </row>
        <row r="7415">
          <cell r="J7415">
            <v>0</v>
          </cell>
        </row>
        <row r="7416">
          <cell r="J7416">
            <v>0</v>
          </cell>
        </row>
        <row r="7417">
          <cell r="J7417">
            <v>0</v>
          </cell>
        </row>
        <row r="7418">
          <cell r="J7418">
            <v>149.6</v>
          </cell>
        </row>
        <row r="7419">
          <cell r="J7419">
            <v>3074.11</v>
          </cell>
        </row>
        <row r="7420">
          <cell r="J7420">
            <v>0</v>
          </cell>
        </row>
        <row r="7421">
          <cell r="J7421">
            <v>210.14</v>
          </cell>
        </row>
        <row r="7422">
          <cell r="J7422">
            <v>1806.92</v>
          </cell>
        </row>
        <row r="7423">
          <cell r="J7423">
            <v>0</v>
          </cell>
        </row>
        <row r="7424">
          <cell r="J7424">
            <v>13908.11</v>
          </cell>
        </row>
        <row r="7425">
          <cell r="J7425">
            <v>75</v>
          </cell>
        </row>
        <row r="7426">
          <cell r="J7426">
            <v>0</v>
          </cell>
        </row>
        <row r="7427">
          <cell r="J7427">
            <v>0</v>
          </cell>
        </row>
        <row r="7428">
          <cell r="J7428">
            <v>0</v>
          </cell>
        </row>
        <row r="7429">
          <cell r="J7429">
            <v>0</v>
          </cell>
        </row>
        <row r="7430">
          <cell r="J7430">
            <v>0</v>
          </cell>
        </row>
        <row r="7431">
          <cell r="J7431">
            <v>19.52</v>
          </cell>
        </row>
        <row r="7432">
          <cell r="J7432">
            <v>36.18</v>
          </cell>
        </row>
        <row r="7433">
          <cell r="J7433">
            <v>619.25</v>
          </cell>
        </row>
        <row r="7434">
          <cell r="J7434">
            <v>-20265.43</v>
          </cell>
        </row>
        <row r="7435">
          <cell r="J7435">
            <v>-309473.63</v>
          </cell>
        </row>
        <row r="7436">
          <cell r="J7436">
            <v>-33466</v>
          </cell>
        </row>
        <row r="7437">
          <cell r="J7437">
            <v>-825.97</v>
          </cell>
        </row>
        <row r="7438">
          <cell r="J7438">
            <v>-16666.64</v>
          </cell>
        </row>
        <row r="7439">
          <cell r="J7439">
            <v>0</v>
          </cell>
        </row>
        <row r="7440">
          <cell r="J7440">
            <v>-0.93</v>
          </cell>
        </row>
        <row r="7441">
          <cell r="J7441">
            <v>0</v>
          </cell>
        </row>
        <row r="7442">
          <cell r="J7442">
            <v>0</v>
          </cell>
        </row>
        <row r="7443">
          <cell r="J7443">
            <v>-4342.72</v>
          </cell>
        </row>
        <row r="7444">
          <cell r="J7444">
            <v>3300.87</v>
          </cell>
        </row>
        <row r="7445">
          <cell r="J7445">
            <v>-268.06</v>
          </cell>
        </row>
        <row r="7446">
          <cell r="J7446">
            <v>0</v>
          </cell>
        </row>
      </sheetData>
      <sheetData sheetId="12"/>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cast Notes"/>
      <sheetName val="Demographic Data"/>
      <sheetName val="ApATb1"/>
      <sheetName val="ApATb2"/>
      <sheetName val="ApATb3"/>
      <sheetName val="ApATb4"/>
      <sheetName val="Assumptions"/>
      <sheetName val="Tb1&amp;2"/>
      <sheetName val="Forecast Table"/>
      <sheetName val="land"/>
      <sheetName val="Unit Costs"/>
      <sheetName val="Debt sch"/>
      <sheetName val="fleet list"/>
      <sheetName val="Land Ambulance"/>
      <sheetName val="Children's Services"/>
      <sheetName val="Social Housing"/>
      <sheetName val="Long Term Care"/>
      <sheetName val="Health Unit"/>
      <sheetName val="Public Works"/>
      <sheetName val="Roads"/>
      <sheetName val="TB3 Av Serv"/>
      <sheetName val="MaxAllowable"/>
      <sheetName val="Mel Lloyd Centre"/>
      <sheetName val="Roads unsorted"/>
      <sheetName val="Roads Project List"/>
      <sheetName val="SAR"/>
      <sheetName val="Cap Program"/>
      <sheetName val="TB4 Cap Summary"/>
      <sheetName val="TB5 Unadj. Rates"/>
      <sheetName val="Traffic counts"/>
      <sheetName val="Reserve mid-yr"/>
      <sheetName val="Res Cash-Flow"/>
      <sheetName val="Non-Res Cash-Flow"/>
      <sheetName val="Reserve Funds"/>
      <sheetName val="Summary Boxes"/>
      <sheetName val="TB6 Res Charge"/>
      <sheetName val="TB7 Non-Res Chrg"/>
      <sheetName val="Exec Sum Cap Summary"/>
      <sheetName val="Exec Summary - Rates"/>
      <sheetName val="Bylaw rates"/>
      <sheetName val="TB8 Cnty Muni - Res"/>
      <sheetName val="TB9 Cnty Muni - Non-Res"/>
      <sheetName val="TB10 County Comp-Res"/>
      <sheetName val="TB11 County Comp-Non-res"/>
      <sheetName val="Table12 LTCap &amp; Operating"/>
      <sheetName val="ApE - Operating Cost"/>
      <sheetName val="ApE Tax Supported Capital"/>
      <sheetName val="NOT USED---&gt;&gt;"/>
      <sheetName val="Schedules - By-Law"/>
      <sheetName val="Proposed&amp;Existing - Not Used"/>
      <sheetName val="Capital Service Level"/>
      <sheetName val="Potential annual revenue"/>
      <sheetName val="Trails"/>
      <sheetName val="Wetlands"/>
      <sheetName val="Public Works raw"/>
      <sheetName val="Outdoor Combined"/>
      <sheetName val="Fleet"/>
      <sheetName val="Offences"/>
      <sheetName val="Table2 Serv Levels"/>
      <sheetName val="Employme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ct19"/>
      <sheetName val="nov2"/>
      <sheetName val="NOTES"/>
      <sheetName val="projection"/>
      <sheetName val="COMBINEDACCOUNTS"/>
      <sheetName val="summarylong"/>
      <sheetName val="shrtfrm"/>
      <sheetName val="Module2"/>
      <sheetName val="piechart"/>
      <sheetName val="progchart"/>
      <sheetName val="progchart2"/>
      <sheetName val="instructions"/>
      <sheetName val="EICPP"/>
      <sheetName val="parameters"/>
      <sheetName val="hroct25"/>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2">
          <cell r="Q2">
            <v>71010</v>
          </cell>
          <cell r="R2" t="str">
            <v>UNIFORM</v>
          </cell>
        </row>
        <row r="3">
          <cell r="Q3">
            <v>71011</v>
          </cell>
          <cell r="R3" t="str">
            <v>CIVILIAN (A)</v>
          </cell>
        </row>
        <row r="4">
          <cell r="Q4">
            <v>71012</v>
          </cell>
          <cell r="R4" t="str">
            <v>CIVILIAN (B)</v>
          </cell>
        </row>
        <row r="5">
          <cell r="Q5">
            <v>71013</v>
          </cell>
          <cell r="R5" t="str">
            <v>CIVILIAN SR. OFFICERS</v>
          </cell>
        </row>
        <row r="6">
          <cell r="Q6">
            <v>71015</v>
          </cell>
          <cell r="R6" t="str">
            <v>CIVILIAN (C)</v>
          </cell>
        </row>
        <row r="7">
          <cell r="Q7">
            <v>71016</v>
          </cell>
          <cell r="R7" t="str">
            <v>UNIFORM SR. OFFICERS</v>
          </cell>
        </row>
        <row r="8">
          <cell r="Q8">
            <v>71017</v>
          </cell>
          <cell r="R8" t="str">
            <v>CHIEF &amp; COMMAND OFFICERS</v>
          </cell>
        </row>
        <row r="9">
          <cell r="Q9">
            <v>71018</v>
          </cell>
          <cell r="R9" t="str">
            <v>CIVILIAN EXCLUDED</v>
          </cell>
        </row>
        <row r="10">
          <cell r="Q10">
            <v>71019</v>
          </cell>
          <cell r="R10" t="str">
            <v>SALARY SETTLEMENTS</v>
          </cell>
        </row>
        <row r="11">
          <cell r="Q11">
            <v>71020</v>
          </cell>
          <cell r="R11" t="str">
            <v>CENTRAL SICK BANK</v>
          </cell>
        </row>
        <row r="12">
          <cell r="Q12">
            <v>71021</v>
          </cell>
          <cell r="R12" t="str">
            <v xml:space="preserve">EI SUPP. UNIFORM </v>
          </cell>
        </row>
        <row r="13">
          <cell r="Q13">
            <v>71022</v>
          </cell>
          <cell r="R13" t="str">
            <v>EI SUPP. CIVILIAN</v>
          </cell>
        </row>
        <row r="14">
          <cell r="Q14">
            <v>71023</v>
          </cell>
          <cell r="R14" t="str">
            <v>SECONDMENTS - SALARIES</v>
          </cell>
        </row>
        <row r="15">
          <cell r="Q15">
            <v>71030</v>
          </cell>
          <cell r="R15" t="str">
            <v>TRANSCRIPTION SALARIES</v>
          </cell>
        </row>
        <row r="16">
          <cell r="Q16">
            <v>71041</v>
          </cell>
          <cell r="R16" t="str">
            <v>SCHOOL CROSSING GUARD</v>
          </cell>
        </row>
        <row r="17">
          <cell r="Q17">
            <v>71070</v>
          </cell>
          <cell r="R17" t="str">
            <v>WIDOW &amp; PENSION ALLOW.</v>
          </cell>
        </row>
        <row r="18">
          <cell r="Q18">
            <v>71090</v>
          </cell>
          <cell r="R18" t="str">
            <v>SOCIAL CONTRACT SAVINGS-ASSOC.</v>
          </cell>
        </row>
        <row r="19">
          <cell r="Q19">
            <v>71091</v>
          </cell>
          <cell r="R19" t="str">
            <v>SOCIAL CONTRACT-NON BARGAINING</v>
          </cell>
        </row>
        <row r="20">
          <cell r="Q20">
            <v>71092</v>
          </cell>
          <cell r="R20" t="str">
            <v>1993 RETIRED STAFF</v>
          </cell>
        </row>
        <row r="21">
          <cell r="Q21">
            <v>71099</v>
          </cell>
          <cell r="R21" t="str">
            <v>1993 RETIRED STAFF</v>
          </cell>
        </row>
        <row r="22">
          <cell r="Q22">
            <v>71110</v>
          </cell>
          <cell r="R22" t="str">
            <v>UNIFORM COURT</v>
          </cell>
        </row>
        <row r="23">
          <cell r="Q23">
            <v>71111</v>
          </cell>
          <cell r="R23" t="str">
            <v>UNIFORM OVERTIME</v>
          </cell>
        </row>
        <row r="24">
          <cell r="Q24">
            <v>71112</v>
          </cell>
          <cell r="R24" t="str">
            <v>UNIFORM STAT. HOLIDAY</v>
          </cell>
        </row>
        <row r="25">
          <cell r="Q25">
            <v>71113</v>
          </cell>
          <cell r="R25" t="str">
            <v>UNIFORM SHIFT BONUS</v>
          </cell>
        </row>
        <row r="26">
          <cell r="Q26">
            <v>71114</v>
          </cell>
          <cell r="R26" t="str">
            <v>NON-PERM PLAINCLOTHES</v>
          </cell>
        </row>
        <row r="27">
          <cell r="Q27">
            <v>71115</v>
          </cell>
          <cell r="R27" t="str">
            <v>CIV. OVERTIME</v>
          </cell>
        </row>
        <row r="28">
          <cell r="Q28">
            <v>71116</v>
          </cell>
          <cell r="R28" t="str">
            <v>CIVILIAN SHIFT BONUS</v>
          </cell>
        </row>
        <row r="29">
          <cell r="Q29">
            <v>71117</v>
          </cell>
          <cell r="R29" t="str">
            <v>UNIF LIEU TIME CASH PAYMENT</v>
          </cell>
        </row>
        <row r="30">
          <cell r="Q30">
            <v>71118</v>
          </cell>
          <cell r="R30" t="str">
            <v>CIV. LIEU TIME CASH PAYMENT</v>
          </cell>
        </row>
        <row r="31">
          <cell r="Q31">
            <v>71119</v>
          </cell>
          <cell r="R31" t="str">
            <v>SPE. CIVILIAN STANDBY</v>
          </cell>
        </row>
        <row r="32">
          <cell r="Q32">
            <v>71120</v>
          </cell>
          <cell r="R32" t="str">
            <v>UNIFORM CALLBACK</v>
          </cell>
        </row>
        <row r="33">
          <cell r="Q33">
            <v>71121</v>
          </cell>
          <cell r="R33" t="str">
            <v>CIVILIAN COURT</v>
          </cell>
        </row>
        <row r="34">
          <cell r="Q34">
            <v>71122</v>
          </cell>
          <cell r="R34" t="str">
            <v>CIVILIAN CALLBACK</v>
          </cell>
        </row>
        <row r="35">
          <cell r="Q35">
            <v>71123</v>
          </cell>
          <cell r="R35" t="str">
            <v>CIV. STATUTORY HOLIDAY</v>
          </cell>
        </row>
        <row r="36">
          <cell r="Q36">
            <v>71210</v>
          </cell>
          <cell r="R36" t="str">
            <v>UNIFORM ALTERNATE RATE</v>
          </cell>
        </row>
        <row r="37">
          <cell r="Q37">
            <v>71211</v>
          </cell>
          <cell r="R37" t="str">
            <v>CIVILIAN ALTERNATE RATE</v>
          </cell>
        </row>
        <row r="38">
          <cell r="Q38">
            <v>71213</v>
          </cell>
          <cell r="R38" t="str">
            <v>SPECIAL EVENTS</v>
          </cell>
        </row>
        <row r="39">
          <cell r="Q39">
            <v>71920</v>
          </cell>
          <cell r="R39" t="str">
            <v>WSIB AWARD</v>
          </cell>
        </row>
        <row r="40">
          <cell r="Q40">
            <v>72901</v>
          </cell>
          <cell r="R40" t="str">
            <v>EMPLOYER HEALTH TAX</v>
          </cell>
        </row>
        <row r="41">
          <cell r="Q41">
            <v>72902</v>
          </cell>
          <cell r="R41" t="str">
            <v>LONG TERM DISABILITY</v>
          </cell>
        </row>
        <row r="42">
          <cell r="Q42">
            <v>72903</v>
          </cell>
          <cell r="R42" t="str">
            <v>CMP/SUPP</v>
          </cell>
        </row>
        <row r="43">
          <cell r="Q43">
            <v>72904</v>
          </cell>
          <cell r="R43" t="str">
            <v>GROUP INSUR., A.D. &amp; D.</v>
          </cell>
        </row>
        <row r="44">
          <cell r="Q44">
            <v>72905</v>
          </cell>
          <cell r="R44" t="str">
            <v>EMPLOYMENT INSURANCE</v>
          </cell>
        </row>
        <row r="45">
          <cell r="Q45">
            <v>72906</v>
          </cell>
          <cell r="R45" t="str">
            <v>E.I. REBATE</v>
          </cell>
        </row>
        <row r="46">
          <cell r="Q46">
            <v>72907</v>
          </cell>
          <cell r="R46" t="str">
            <v>E.I. - NON QUALIFIED</v>
          </cell>
        </row>
        <row r="47">
          <cell r="Q47">
            <v>72908</v>
          </cell>
          <cell r="R47" t="str">
            <v>WSIB PAY. - MEDICAL/PENSION</v>
          </cell>
        </row>
        <row r="48">
          <cell r="Q48">
            <v>72909</v>
          </cell>
          <cell r="R48" t="str">
            <v>DENTAL PLAN</v>
          </cell>
        </row>
        <row r="49">
          <cell r="Q49">
            <v>72910</v>
          </cell>
          <cell r="R49" t="str">
            <v>RETIREE INSURANCE &amp; TAX</v>
          </cell>
        </row>
        <row r="50">
          <cell r="Q50">
            <v>72911</v>
          </cell>
          <cell r="R50" t="str">
            <v>MEDICAL/DENTAL ADMIN. FEES</v>
          </cell>
        </row>
        <row r="51">
          <cell r="Q51">
            <v>72912</v>
          </cell>
          <cell r="R51" t="str">
            <v>SECONDMENTS - BENEFITS</v>
          </cell>
        </row>
        <row r="52">
          <cell r="Q52">
            <v>72930</v>
          </cell>
          <cell r="R52" t="str">
            <v>C.P.P. - NON QUALIFIED</v>
          </cell>
        </row>
        <row r="53">
          <cell r="Q53">
            <v>72931</v>
          </cell>
          <cell r="R53" t="str">
            <v>CANADA PENSION PLAN</v>
          </cell>
        </row>
        <row r="54">
          <cell r="Q54">
            <v>72932</v>
          </cell>
          <cell r="R54" t="str">
            <v>CIVILIAN PENSION</v>
          </cell>
        </row>
        <row r="55">
          <cell r="Q55">
            <v>72933</v>
          </cell>
          <cell r="R55" t="str">
            <v>OMERS POLICE</v>
          </cell>
        </row>
        <row r="56">
          <cell r="Q56">
            <v>72935</v>
          </cell>
          <cell r="R56" t="str">
            <v>O.M.E.R.S. - CIVILIAN</v>
          </cell>
        </row>
        <row r="57">
          <cell r="Q57">
            <v>72936</v>
          </cell>
          <cell r="R57" t="str">
            <v>POLICE BENEFIT FUND</v>
          </cell>
        </row>
        <row r="58">
          <cell r="Q58">
            <v>72961</v>
          </cell>
          <cell r="R58" t="str">
            <v>SICK PAY CREDIT GRANTS</v>
          </cell>
        </row>
        <row r="59">
          <cell r="Q59">
            <v>72963</v>
          </cell>
          <cell r="R59" t="str">
            <v>CLOTHING REIMBURSEMENT</v>
          </cell>
        </row>
        <row r="60">
          <cell r="Q60">
            <v>72964</v>
          </cell>
          <cell r="R60" t="str">
            <v>REIMBURSE. OF TUITION FEES</v>
          </cell>
        </row>
        <row r="61">
          <cell r="Q61">
            <v>72968</v>
          </cell>
          <cell r="R61" t="str">
            <v>TOOL REIMBURSEMENT</v>
          </cell>
        </row>
        <row r="62">
          <cell r="Q62">
            <v>72969</v>
          </cell>
          <cell r="R62" t="str">
            <v>TRANSPORTATION ALLOWANCE</v>
          </cell>
        </row>
        <row r="63">
          <cell r="Q63">
            <v>73121</v>
          </cell>
          <cell r="R63" t="str">
            <v>PRINT SHOP SUPPLIES</v>
          </cell>
        </row>
        <row r="64">
          <cell r="Q64">
            <v>73130</v>
          </cell>
          <cell r="R64" t="str">
            <v>TAXABLE PRINTING MATERIAL</v>
          </cell>
        </row>
        <row r="65">
          <cell r="Q65">
            <v>73138</v>
          </cell>
          <cell r="R65" t="str">
            <v>VPU - MATERIALS/SUPPLIES</v>
          </cell>
        </row>
        <row r="66">
          <cell r="Q66">
            <v>73140</v>
          </cell>
          <cell r="R66" t="str">
            <v>BOOKS &amp; SUBSCRIPTIONS</v>
          </cell>
        </row>
        <row r="67">
          <cell r="Q67">
            <v>73141</v>
          </cell>
          <cell r="R67" t="str">
            <v>BOOKS - GST EXEMPT</v>
          </cell>
        </row>
        <row r="68">
          <cell r="Q68">
            <v>73180</v>
          </cell>
          <cell r="R68" t="str">
            <v>PRINTED MATERIAL</v>
          </cell>
        </row>
        <row r="69">
          <cell r="Q69">
            <v>73182</v>
          </cell>
          <cell r="R69" t="str">
            <v>PARKING TAGS</v>
          </cell>
        </row>
        <row r="70">
          <cell r="Q70">
            <v>73190</v>
          </cell>
          <cell r="R70" t="str">
            <v>OFFICE SUPPLIES</v>
          </cell>
        </row>
        <row r="71">
          <cell r="Q71">
            <v>73219</v>
          </cell>
          <cell r="R71" t="str">
            <v>ELECTRONIC PARTS</v>
          </cell>
        </row>
        <row r="72">
          <cell r="Q72">
            <v>73221</v>
          </cell>
          <cell r="R72" t="str">
            <v>HEALTH &amp; SAFETY SUPPLIES</v>
          </cell>
        </row>
        <row r="73">
          <cell r="Q73">
            <v>73250</v>
          </cell>
          <cell r="R73" t="str">
            <v>PHOTOGRAPHIC/VIDEO SUPPLIES</v>
          </cell>
        </row>
        <row r="74">
          <cell r="Q74">
            <v>73251</v>
          </cell>
          <cell r="R74" t="str">
            <v>PHOTO/VIDEO IN-HOUSE TRAINING</v>
          </cell>
        </row>
        <row r="75">
          <cell r="Q75">
            <v>73271</v>
          </cell>
          <cell r="R75" t="str">
            <v>FINGERPRINT SUPPLIES</v>
          </cell>
        </row>
        <row r="76">
          <cell r="Q76">
            <v>73308</v>
          </cell>
          <cell r="R76" t="str">
            <v>UNIFORM CLOTHING &amp; EQUIPMENT</v>
          </cell>
        </row>
        <row r="77">
          <cell r="Q77">
            <v>73311</v>
          </cell>
          <cell r="R77" t="str">
            <v>PROTECTIVE CLOTHING</v>
          </cell>
        </row>
        <row r="78">
          <cell r="Q78">
            <v>73314</v>
          </cell>
          <cell r="R78" t="str">
            <v>LIFEGUARD MATERIAL / SUPP.</v>
          </cell>
        </row>
        <row r="79">
          <cell r="Q79">
            <v>73370</v>
          </cell>
          <cell r="R79" t="str">
            <v>POLICE PIPEBAND</v>
          </cell>
        </row>
        <row r="80">
          <cell r="Q80">
            <v>73422</v>
          </cell>
          <cell r="R80" t="str">
            <v>AMMUNI. &amp; FIREARMS SUPPLIES</v>
          </cell>
        </row>
        <row r="81">
          <cell r="Q81">
            <v>73425</v>
          </cell>
          <cell r="R81" t="str">
            <v>BREATHALIZER SUPPLIES</v>
          </cell>
        </row>
        <row r="82">
          <cell r="Q82">
            <v>73426</v>
          </cell>
          <cell r="R82" t="str">
            <v>TRAFFIC ENFORCE. SUPPLIES</v>
          </cell>
        </row>
        <row r="83">
          <cell r="Q83">
            <v>73450</v>
          </cell>
          <cell r="R83" t="str">
            <v>VEHICLES PARTS &amp; PREPARATION</v>
          </cell>
        </row>
        <row r="84">
          <cell r="Q84">
            <v>73451</v>
          </cell>
          <cell r="R84" t="str">
            <v>BICYCLE PARTS/SUPPLIES</v>
          </cell>
        </row>
        <row r="85">
          <cell r="Q85">
            <v>73452</v>
          </cell>
          <cell r="R85" t="str">
            <v>VEHICLE TIRES &amp; TUBES</v>
          </cell>
        </row>
        <row r="86">
          <cell r="Q86">
            <v>73453</v>
          </cell>
          <cell r="R86" t="str">
            <v>COMMUNICATION MATERIALS</v>
          </cell>
        </row>
        <row r="87">
          <cell r="Q87">
            <v>73454</v>
          </cell>
          <cell r="R87" t="str">
            <v>RADIO PARTS, ETC.</v>
          </cell>
        </row>
        <row r="88">
          <cell r="Q88">
            <v>73459</v>
          </cell>
          <cell r="R88" t="str">
            <v>SHOP SUPPLIES-VEHICLE/MARINE</v>
          </cell>
        </row>
        <row r="89">
          <cell r="Q89">
            <v>73470</v>
          </cell>
          <cell r="R89" t="str">
            <v>UNCOLLECTIBLE REVENUE</v>
          </cell>
        </row>
        <row r="90">
          <cell r="Q90">
            <v>73610</v>
          </cell>
          <cell r="R90" t="str">
            <v>GASOLINE, OIL, PROPANE</v>
          </cell>
        </row>
        <row r="91">
          <cell r="Q91">
            <v>73643</v>
          </cell>
          <cell r="R91" t="str">
            <v>UTILITIES</v>
          </cell>
        </row>
        <row r="92">
          <cell r="Q92">
            <v>73750</v>
          </cell>
          <cell r="R92" t="str">
            <v>ANIMAL FOOD</v>
          </cell>
        </row>
        <row r="93">
          <cell r="Q93">
            <v>73751</v>
          </cell>
          <cell r="R93" t="str">
            <v>MOUNTED SUPPLIES</v>
          </cell>
        </row>
        <row r="94">
          <cell r="Q94">
            <v>73991</v>
          </cell>
          <cell r="R94" t="str">
            <v>GENERAL ITEMS</v>
          </cell>
        </row>
        <row r="95">
          <cell r="Q95">
            <v>73993</v>
          </cell>
          <cell r="R95" t="str">
            <v>9-1-1 MATERIALS</v>
          </cell>
        </row>
        <row r="96">
          <cell r="Q96">
            <v>74050</v>
          </cell>
          <cell r="R96" t="str">
            <v>ELECTRICAL &amp; COMMUNICATION</v>
          </cell>
        </row>
        <row r="97">
          <cell r="Q97">
            <v>74051</v>
          </cell>
          <cell r="R97" t="str">
            <v>RADIO UNITS</v>
          </cell>
        </row>
        <row r="98">
          <cell r="Q98">
            <v>74053</v>
          </cell>
          <cell r="R98" t="str">
            <v>TELEPHONE EQUIPMENT</v>
          </cell>
        </row>
        <row r="99">
          <cell r="Q99">
            <v>74060</v>
          </cell>
          <cell r="R99" t="str">
            <v>GENERAL EQUIPMENT</v>
          </cell>
        </row>
        <row r="100">
          <cell r="Q100">
            <v>74071</v>
          </cell>
          <cell r="R100" t="str">
            <v>BREATHALIZER EQUIPMENT</v>
          </cell>
        </row>
        <row r="101">
          <cell r="Q101">
            <v>74100</v>
          </cell>
          <cell r="R101" t="str">
            <v>TYPEWRITERS</v>
          </cell>
        </row>
        <row r="102">
          <cell r="Q102">
            <v>74101</v>
          </cell>
          <cell r="R102" t="str">
            <v>DICTATING/TRANSCRIBER</v>
          </cell>
        </row>
        <row r="103">
          <cell r="Q103">
            <v>74102</v>
          </cell>
          <cell r="R103" t="str">
            <v>FAX MACHINES</v>
          </cell>
        </row>
        <row r="104">
          <cell r="Q104">
            <v>74103</v>
          </cell>
          <cell r="R104" t="str">
            <v>PAPER SHREDDERS</v>
          </cell>
        </row>
        <row r="105">
          <cell r="Q105">
            <v>74109</v>
          </cell>
          <cell r="R105" t="str">
            <v>OTHER OFFICE EQUIPMENT</v>
          </cell>
        </row>
        <row r="106">
          <cell r="Q106">
            <v>74120</v>
          </cell>
          <cell r="R106" t="str">
            <v>AIR CONDITIONERS</v>
          </cell>
        </row>
        <row r="107">
          <cell r="Q107">
            <v>74130</v>
          </cell>
          <cell r="R107" t="str">
            <v>CAMERAS/LENSES</v>
          </cell>
        </row>
        <row r="108">
          <cell r="Q108">
            <v>74131</v>
          </cell>
          <cell r="R108" t="str">
            <v>VIDEO PLAYERS/RECORDERS</v>
          </cell>
        </row>
        <row r="109">
          <cell r="Q109">
            <v>74138</v>
          </cell>
          <cell r="R109" t="str">
            <v>VPU - EQUIPMENT</v>
          </cell>
        </row>
        <row r="110">
          <cell r="Q110">
            <v>74139</v>
          </cell>
          <cell r="R110" t="str">
            <v>OTHER PHOTO/VIDEO EQUIPT.</v>
          </cell>
        </row>
        <row r="111">
          <cell r="Q111">
            <v>74200</v>
          </cell>
          <cell r="R111" t="str">
            <v>MOTOR VEHICLES</v>
          </cell>
        </row>
        <row r="112">
          <cell r="Q112">
            <v>74202</v>
          </cell>
          <cell r="R112" t="str">
            <v>ANIMALS</v>
          </cell>
        </row>
        <row r="113">
          <cell r="Q113">
            <v>74209</v>
          </cell>
          <cell r="R113" t="str">
            <v>OTHER TRANSPORTATION EQUIPMENT</v>
          </cell>
        </row>
        <row r="114">
          <cell r="Q114">
            <v>74213</v>
          </cell>
          <cell r="R114" t="str">
            <v>LIFEGUARD EQUIPMENT</v>
          </cell>
        </row>
        <row r="115">
          <cell r="Q115">
            <v>74300</v>
          </cell>
          <cell r="R115" t="str">
            <v>FURNITURE &amp; FURNISHINGS</v>
          </cell>
        </row>
        <row r="116">
          <cell r="Q116">
            <v>74302</v>
          </cell>
          <cell r="R116" t="str">
            <v>ACCOMODATION EQUIPMENT</v>
          </cell>
        </row>
        <row r="117">
          <cell r="Q117">
            <v>74400</v>
          </cell>
          <cell r="R117" t="str">
            <v>HARDWARE/SOFTWARE/PERIPHERALS</v>
          </cell>
        </row>
        <row r="118">
          <cell r="Q118">
            <v>74401</v>
          </cell>
          <cell r="R118" t="str">
            <v>PRINTERS</v>
          </cell>
        </row>
        <row r="119">
          <cell r="Q119">
            <v>74411</v>
          </cell>
          <cell r="R119" t="str">
            <v>SOFTWARE</v>
          </cell>
        </row>
        <row r="120">
          <cell r="Q120">
            <v>74412</v>
          </cell>
          <cell r="R120" t="str">
            <v>FIREARMS</v>
          </cell>
        </row>
        <row r="121">
          <cell r="Q121">
            <v>74414</v>
          </cell>
          <cell r="R121" t="str">
            <v>RADAR UNITS</v>
          </cell>
        </row>
        <row r="122">
          <cell r="Q122">
            <v>74416</v>
          </cell>
          <cell r="R122" t="str">
            <v>SCUBA EQUIPMENT</v>
          </cell>
        </row>
        <row r="123">
          <cell r="Q123">
            <v>74419</v>
          </cell>
          <cell r="R123" t="str">
            <v>OTHER MARINE EQUIPMENT</v>
          </cell>
        </row>
        <row r="124">
          <cell r="Q124">
            <v>76138</v>
          </cell>
          <cell r="R124" t="str">
            <v>VPU - SERVICES</v>
          </cell>
        </row>
        <row r="125">
          <cell r="Q125">
            <v>76140</v>
          </cell>
          <cell r="R125" t="str">
            <v>HATE/BIAS CRIME VIDEO PROJECT</v>
          </cell>
        </row>
        <row r="126">
          <cell r="Q126">
            <v>76242</v>
          </cell>
          <cell r="R126" t="str">
            <v>CITY LEGAL FEES</v>
          </cell>
        </row>
        <row r="127">
          <cell r="Q127">
            <v>76245</v>
          </cell>
          <cell r="R127" t="str">
            <v>CITY AUDIT FEES</v>
          </cell>
        </row>
        <row r="128">
          <cell r="Q128">
            <v>76250</v>
          </cell>
          <cell r="R128" t="str">
            <v>TENANT RENOVATIONS</v>
          </cell>
        </row>
        <row r="129">
          <cell r="Q129">
            <v>76310</v>
          </cell>
          <cell r="R129" t="str">
            <v>PROFESSIONAL/MEMBER. DUES</v>
          </cell>
        </row>
        <row r="130">
          <cell r="Q130">
            <v>76330</v>
          </cell>
          <cell r="R130" t="str">
            <v>PRISONER'S MEAL</v>
          </cell>
        </row>
        <row r="131">
          <cell r="Q131">
            <v>76332</v>
          </cell>
          <cell r="R131" t="str">
            <v>PRISONERS - RETURN OF</v>
          </cell>
        </row>
        <row r="132">
          <cell r="Q132">
            <v>76333</v>
          </cell>
          <cell r="R132" t="str">
            <v>MILEAGE</v>
          </cell>
        </row>
        <row r="133">
          <cell r="Q133">
            <v>76335</v>
          </cell>
          <cell r="R133" t="str">
            <v>TRANSIT FARES</v>
          </cell>
        </row>
        <row r="134">
          <cell r="Q134">
            <v>76336</v>
          </cell>
          <cell r="R134" t="str">
            <v>INVESTIGATION EXPENSE</v>
          </cell>
        </row>
        <row r="135">
          <cell r="Q135">
            <v>76338</v>
          </cell>
          <cell r="R135" t="str">
            <v>SCHOOL PATROL EXPENSES</v>
          </cell>
        </row>
        <row r="136">
          <cell r="Q136">
            <v>76410</v>
          </cell>
          <cell r="R136" t="str">
            <v>POSTAGE</v>
          </cell>
        </row>
        <row r="137">
          <cell r="Q137">
            <v>76421</v>
          </cell>
          <cell r="R137" t="str">
            <v>RENTAL OF PHONES/LINES/AIRTIME</v>
          </cell>
        </row>
        <row r="138">
          <cell r="Q138">
            <v>76423</v>
          </cell>
          <cell r="R138" t="str">
            <v>LONG DISTANCE CALLS</v>
          </cell>
        </row>
        <row r="139">
          <cell r="Q139">
            <v>76509</v>
          </cell>
          <cell r="R139" t="str">
            <v>OUTSIDE SERVICES</v>
          </cell>
        </row>
        <row r="140">
          <cell r="Q140">
            <v>76510</v>
          </cell>
          <cell r="R140" t="str">
            <v>PROFESSIONAL AND CONSULTING</v>
          </cell>
        </row>
        <row r="141">
          <cell r="Q141">
            <v>76511</v>
          </cell>
          <cell r="R141" t="str">
            <v>LEGAL DEFENCE OF OFFICERS</v>
          </cell>
        </row>
        <row r="142">
          <cell r="Q142">
            <v>76512</v>
          </cell>
          <cell r="R142" t="str">
            <v>LEGAL - WSIB</v>
          </cell>
        </row>
        <row r="143">
          <cell r="Q143">
            <v>76513</v>
          </cell>
          <cell r="R143" t="str">
            <v>INTERPRETER SERVICES</v>
          </cell>
        </row>
        <row r="144">
          <cell r="Q144">
            <v>76514</v>
          </cell>
          <cell r="R144" t="str">
            <v>BARGAINING EXPENSES</v>
          </cell>
        </row>
        <row r="145">
          <cell r="Q145">
            <v>76515</v>
          </cell>
          <cell r="R145" t="str">
            <v>SHREDDING SERVICES</v>
          </cell>
        </row>
        <row r="146">
          <cell r="Q146">
            <v>76516</v>
          </cell>
          <cell r="R146" t="str">
            <v>VETERINARY SERVICES</v>
          </cell>
        </row>
        <row r="147">
          <cell r="Q147">
            <v>76519</v>
          </cell>
          <cell r="R147" t="str">
            <v>DISPOSAL - HAZARDOUS MAT.</v>
          </cell>
        </row>
        <row r="148">
          <cell r="Q148">
            <v>76520</v>
          </cell>
          <cell r="R148" t="str">
            <v>SERVICES GENERAL</v>
          </cell>
        </row>
        <row r="149">
          <cell r="Q149">
            <v>76521</v>
          </cell>
          <cell r="R149" t="str">
            <v>SERVICES DATA PROCESSING</v>
          </cell>
        </row>
        <row r="150">
          <cell r="Q150">
            <v>76522</v>
          </cell>
          <cell r="R150" t="str">
            <v>PHOTOGRAPHIC/VIDEO SERVICES</v>
          </cell>
        </row>
        <row r="151">
          <cell r="Q151">
            <v>76523</v>
          </cell>
          <cell r="R151" t="str">
            <v>P.E.U. - TOWING CHARGES</v>
          </cell>
        </row>
        <row r="152">
          <cell r="Q152">
            <v>76529</v>
          </cell>
          <cell r="R152" t="str">
            <v>COURSES - CDN/ONT POLICE COL.</v>
          </cell>
        </row>
        <row r="153">
          <cell r="Q153">
            <v>76530</v>
          </cell>
          <cell r="R153" t="str">
            <v>CLEANING CONTRACT - UNIF.</v>
          </cell>
        </row>
        <row r="154">
          <cell r="Q154">
            <v>76531</v>
          </cell>
          <cell r="R154" t="str">
            <v>REPAIRS - CLOTHING AND EQUIPT.</v>
          </cell>
        </row>
        <row r="155">
          <cell r="Q155">
            <v>76534</v>
          </cell>
          <cell r="R155" t="str">
            <v>SUBSTANCE ABUSE PROGRAM</v>
          </cell>
        </row>
        <row r="156">
          <cell r="Q156">
            <v>76540</v>
          </cell>
          <cell r="R156" t="str">
            <v>CAR WASHING</v>
          </cell>
        </row>
        <row r="157">
          <cell r="Q157">
            <v>76541</v>
          </cell>
          <cell r="R157" t="str">
            <v>MOUNTED SERVICES</v>
          </cell>
        </row>
        <row r="158">
          <cell r="Q158">
            <v>76542</v>
          </cell>
          <cell r="R158" t="str">
            <v>COMMON POLICE ENVIRONMENT EXP</v>
          </cell>
        </row>
        <row r="159">
          <cell r="Q159">
            <v>76543</v>
          </cell>
          <cell r="R159" t="str">
            <v>GRANT FUNDING EXPENDITURES</v>
          </cell>
        </row>
        <row r="160">
          <cell r="Q160">
            <v>76647</v>
          </cell>
          <cell r="R160" t="str">
            <v>REPAIRS - VEHICLES</v>
          </cell>
        </row>
        <row r="161">
          <cell r="Q161">
            <v>76650</v>
          </cell>
          <cell r="R161" t="str">
            <v>REPAIRS - TECHNICAL EQUIPT.</v>
          </cell>
        </row>
        <row r="162">
          <cell r="Q162">
            <v>76651</v>
          </cell>
          <cell r="R162" t="str">
            <v>REPAIRS - GARAGE EQUIPMENT</v>
          </cell>
        </row>
        <row r="163">
          <cell r="Q163">
            <v>76652</v>
          </cell>
          <cell r="R163" t="str">
            <v>REPAIRS - GAS PUMP/TANK</v>
          </cell>
        </row>
        <row r="164">
          <cell r="Q164">
            <v>76660</v>
          </cell>
          <cell r="R164" t="str">
            <v>REPAIRS - MARINE</v>
          </cell>
        </row>
        <row r="165">
          <cell r="Q165">
            <v>76661</v>
          </cell>
          <cell r="R165" t="str">
            <v>REPAIRS - LIFEGUARD EQUIPMENT</v>
          </cell>
        </row>
        <row r="166">
          <cell r="Q166">
            <v>76665</v>
          </cell>
          <cell r="R166" t="str">
            <v>LAUNDRY</v>
          </cell>
        </row>
        <row r="167">
          <cell r="Q167">
            <v>76667</v>
          </cell>
          <cell r="R167" t="str">
            <v>PERSONAL PROPERTY CARE</v>
          </cell>
        </row>
        <row r="168">
          <cell r="Q168">
            <v>76668</v>
          </cell>
          <cell r="R168" t="str">
            <v>THIRD PARTY CLAIMS FOR DAMAGES</v>
          </cell>
        </row>
        <row r="169">
          <cell r="Q169">
            <v>76701</v>
          </cell>
          <cell r="R169" t="str">
            <v>ADM.COSTS -WSIB</v>
          </cell>
        </row>
        <row r="170">
          <cell r="Q170">
            <v>76723</v>
          </cell>
          <cell r="R170" t="str">
            <v xml:space="preserve">SERVICE CONTRACT </v>
          </cell>
        </row>
        <row r="171">
          <cell r="Q171">
            <v>76724</v>
          </cell>
          <cell r="R171" t="str">
            <v>REPAIRS - OFFICE EQUIPMENT</v>
          </cell>
        </row>
        <row r="172">
          <cell r="Q172">
            <v>76725</v>
          </cell>
          <cell r="R172" t="str">
            <v>SERVICE - AIR CONDITIONERS</v>
          </cell>
        </row>
        <row r="173">
          <cell r="Q173">
            <v>76726</v>
          </cell>
          <cell r="R173" t="str">
            <v>CLEAN/REPAIR - FURNISHINGS</v>
          </cell>
        </row>
        <row r="174">
          <cell r="Q174">
            <v>76811</v>
          </cell>
          <cell r="R174" t="str">
            <v>ADVERTISING</v>
          </cell>
        </row>
        <row r="175">
          <cell r="Q175">
            <v>76813</v>
          </cell>
          <cell r="R175" t="str">
            <v>PUBLIC RELATIONS/PROMOTIONS</v>
          </cell>
        </row>
        <row r="176">
          <cell r="Q176">
            <v>76821</v>
          </cell>
          <cell r="R176" t="str">
            <v>INSURANCE - GENERAL</v>
          </cell>
        </row>
        <row r="177">
          <cell r="Q177">
            <v>76841</v>
          </cell>
          <cell r="R177" t="str">
            <v>REWARDS &amp; INFORMATION</v>
          </cell>
        </row>
        <row r="178">
          <cell r="Q178">
            <v>76842</v>
          </cell>
          <cell r="R178" t="str">
            <v>PROCEEDS OF CRIME</v>
          </cell>
        </row>
        <row r="179">
          <cell r="Q179">
            <v>76850</v>
          </cell>
          <cell r="R179" t="str">
            <v>LICENSES</v>
          </cell>
        </row>
        <row r="180">
          <cell r="Q180">
            <v>76852</v>
          </cell>
          <cell r="R180" t="str">
            <v>9-1-1- SERVICES</v>
          </cell>
        </row>
        <row r="181">
          <cell r="Q181">
            <v>76857</v>
          </cell>
          <cell r="R181" t="str">
            <v>C-PEP FUNDING</v>
          </cell>
        </row>
        <row r="182">
          <cell r="Q182">
            <v>76886</v>
          </cell>
          <cell r="R182" t="str">
            <v>CONSULTATIVE COMMITTEES</v>
          </cell>
        </row>
        <row r="183">
          <cell r="Q183">
            <v>76887</v>
          </cell>
          <cell r="R183" t="str">
            <v>COMMUNITY OUTREACH</v>
          </cell>
        </row>
        <row r="184">
          <cell r="Q184">
            <v>76899</v>
          </cell>
          <cell r="R184" t="str">
            <v>CARIBANA/NEW YR'S EXPS.</v>
          </cell>
        </row>
        <row r="185">
          <cell r="Q185">
            <v>76920</v>
          </cell>
          <cell r="R185" t="str">
            <v>RENTAL/LEASE OF FACILITIES</v>
          </cell>
        </row>
        <row r="186">
          <cell r="Q186">
            <v>76930</v>
          </cell>
          <cell r="R186" t="str">
            <v>RENTAL PHOTOCOPIERS, ETC.</v>
          </cell>
        </row>
        <row r="187">
          <cell r="Q187">
            <v>76934</v>
          </cell>
          <cell r="R187" t="str">
            <v>LEASE/MTCE. COMPUTER EQUIPT.</v>
          </cell>
        </row>
        <row r="188">
          <cell r="Q188">
            <v>76937</v>
          </cell>
          <cell r="R188" t="str">
            <v>MTC INFORMATION</v>
          </cell>
        </row>
        <row r="189">
          <cell r="Q189">
            <v>76950</v>
          </cell>
          <cell r="R189" t="str">
            <v>RENTAL - VEHICLES</v>
          </cell>
        </row>
        <row r="190">
          <cell r="Q190">
            <v>76951</v>
          </cell>
          <cell r="R190" t="str">
            <v>RENTAL - PARKING SPACE</v>
          </cell>
        </row>
        <row r="191">
          <cell r="Q191">
            <v>76990</v>
          </cell>
          <cell r="R191" t="str">
            <v>RENTAL PAGERS/RADIOS</v>
          </cell>
        </row>
        <row r="192">
          <cell r="Q192">
            <v>76992</v>
          </cell>
          <cell r="R192" t="str">
            <v>PARKING ENF. INDIRECT COSTS</v>
          </cell>
        </row>
        <row r="193">
          <cell r="Q193">
            <v>76993</v>
          </cell>
          <cell r="R193" t="str">
            <v>PREVIOUS YEARS LIABILITIES</v>
          </cell>
        </row>
        <row r="194">
          <cell r="Q194">
            <v>76994</v>
          </cell>
          <cell r="R194" t="str">
            <v>RESEARCH STUDY</v>
          </cell>
        </row>
        <row r="195">
          <cell r="Q195">
            <v>76996</v>
          </cell>
          <cell r="R195" t="str">
            <v>FRANCOPHONE COMMUNITY</v>
          </cell>
        </row>
        <row r="196">
          <cell r="Q196">
            <v>76998</v>
          </cell>
          <cell r="R196" t="str">
            <v>GST IMPACT - SERVICES</v>
          </cell>
        </row>
        <row r="197">
          <cell r="Q197">
            <v>77100</v>
          </cell>
          <cell r="R197" t="str">
            <v>WARRANT SERVICE FEES</v>
          </cell>
        </row>
        <row r="198">
          <cell r="Q198">
            <v>77200</v>
          </cell>
          <cell r="R198" t="str">
            <v>SALE OF ACCIDENT REPORTS</v>
          </cell>
        </row>
        <row r="199">
          <cell r="Q199">
            <v>77542</v>
          </cell>
          <cell r="R199" t="str">
            <v>COMMON POLICE ENVIRONMENT REV</v>
          </cell>
        </row>
        <row r="200">
          <cell r="Q200">
            <v>77543</v>
          </cell>
          <cell r="R200" t="str">
            <v>VICLAS RECOVERY</v>
          </cell>
        </row>
        <row r="201">
          <cell r="Q201">
            <v>77603</v>
          </cell>
          <cell r="R201" t="str">
            <v>SEARCH FEES - COMMUNICATIONS</v>
          </cell>
        </row>
        <row r="202">
          <cell r="Q202">
            <v>77604</v>
          </cell>
          <cell r="R202" t="str">
            <v>SALE PUBLIC-PHOTOS/TRANS</v>
          </cell>
        </row>
        <row r="203">
          <cell r="Q203">
            <v>77605</v>
          </cell>
          <cell r="R203" t="str">
            <v>SALE OF TAPES-VIDEO PRODUCTION</v>
          </cell>
        </row>
        <row r="204">
          <cell r="Q204">
            <v>77607</v>
          </cell>
          <cell r="R204" t="str">
            <v>SALE OF SCRAP OR EQUIPMENT</v>
          </cell>
        </row>
        <row r="205">
          <cell r="Q205">
            <v>77608</v>
          </cell>
          <cell r="R205" t="str">
            <v>RECOVERY-PRIOR YRS.EXP.3RD PART</v>
          </cell>
        </row>
        <row r="206">
          <cell r="Q206">
            <v>77609</v>
          </cell>
          <cell r="R206" t="str">
            <v>DSCTF-PUBLIC/PHOTO/TRANSCRIPT</v>
          </cell>
        </row>
        <row r="207">
          <cell r="Q207">
            <v>77610</v>
          </cell>
          <cell r="R207" t="str">
            <v>MISCELLANEOUS REVENUE</v>
          </cell>
        </row>
        <row r="208">
          <cell r="Q208">
            <v>77611</v>
          </cell>
          <cell r="R208" t="str">
            <v>APPLICATION FEES</v>
          </cell>
        </row>
        <row r="209">
          <cell r="Q209">
            <v>77612</v>
          </cell>
          <cell r="R209" t="str">
            <v>LOST/STOLEN PASSPORT FEES</v>
          </cell>
        </row>
        <row r="210">
          <cell r="Q210">
            <v>77613</v>
          </cell>
          <cell r="R210" t="str">
            <v>SALE OF SOFTWARE</v>
          </cell>
        </row>
        <row r="211">
          <cell r="Q211">
            <v>77614</v>
          </cell>
          <cell r="R211" t="str">
            <v>CONSTABLE TRAINING RECOVERY</v>
          </cell>
        </row>
        <row r="212">
          <cell r="Q212">
            <v>77615</v>
          </cell>
          <cell r="R212" t="str">
            <v>TRANSCRIPT RECOVERIES</v>
          </cell>
        </row>
        <row r="213">
          <cell r="Q213">
            <v>77616</v>
          </cell>
          <cell r="R213" t="str">
            <v>PRISONER RETURN RECOVERIES</v>
          </cell>
        </row>
        <row r="214">
          <cell r="Q214">
            <v>77617</v>
          </cell>
          <cell r="R214" t="str">
            <v>MONITOR RECOVERIES</v>
          </cell>
        </row>
        <row r="215">
          <cell r="Q215">
            <v>77618</v>
          </cell>
          <cell r="R215" t="str">
            <v>RENTAL OF POLICE VEHICLES</v>
          </cell>
        </row>
        <row r="216">
          <cell r="Q216">
            <v>77619</v>
          </cell>
          <cell r="R216" t="str">
            <v>RESTITUTION</v>
          </cell>
        </row>
        <row r="217">
          <cell r="Q217">
            <v>77620</v>
          </cell>
          <cell r="R217" t="str">
            <v>A.D.D. DONATION</v>
          </cell>
        </row>
        <row r="218">
          <cell r="Q218">
            <v>77621</v>
          </cell>
          <cell r="R218" t="str">
            <v>DONATION</v>
          </cell>
        </row>
        <row r="219">
          <cell r="Q219">
            <v>77622</v>
          </cell>
          <cell r="R219" t="str">
            <v>OVERHEAD EXPENSES</v>
          </cell>
        </row>
        <row r="220">
          <cell r="Q220">
            <v>77623</v>
          </cell>
          <cell r="R220" t="str">
            <v>POSTER CONTEST</v>
          </cell>
        </row>
        <row r="221">
          <cell r="Q221">
            <v>77625</v>
          </cell>
          <cell r="R221" t="str">
            <v>POLICE RECORD CHECKS</v>
          </cell>
        </row>
        <row r="222">
          <cell r="Q222">
            <v>77627</v>
          </cell>
          <cell r="R222" t="str">
            <v>OFFSET PRINTING</v>
          </cell>
        </row>
        <row r="223">
          <cell r="Q223">
            <v>77628</v>
          </cell>
          <cell r="R223" t="str">
            <v>DISCLOSURE RECOVERIES</v>
          </cell>
        </row>
        <row r="224">
          <cell r="Q224">
            <v>77629</v>
          </cell>
          <cell r="R224" t="str">
            <v>MEDIA ID REVENUE</v>
          </cell>
        </row>
        <row r="225">
          <cell r="Q225">
            <v>77630</v>
          </cell>
          <cell r="R225" t="str">
            <v>CRIMINAL REFERENCE CHECK</v>
          </cell>
        </row>
        <row r="226">
          <cell r="Q226">
            <v>77631</v>
          </cell>
          <cell r="R226" t="str">
            <v>FOI REQUEST FEES</v>
          </cell>
        </row>
        <row r="227">
          <cell r="Q227">
            <v>77632</v>
          </cell>
          <cell r="R227" t="str">
            <v>LIFEGUARD COST RECOVERIES</v>
          </cell>
        </row>
        <row r="228">
          <cell r="Q228">
            <v>77633</v>
          </cell>
          <cell r="R228" t="str">
            <v>CAFETERIA REVENUE</v>
          </cell>
        </row>
        <row r="229">
          <cell r="Q229">
            <v>77634</v>
          </cell>
          <cell r="R229" t="str">
            <v>PROVINCIAL GAMBLING ENFORCEMENT REVENUE</v>
          </cell>
        </row>
        <row r="230">
          <cell r="Q230">
            <v>77700</v>
          </cell>
          <cell r="R230" t="str">
            <v>FIREARMS ACQUISITION CERT.</v>
          </cell>
        </row>
        <row r="231">
          <cell r="Q231">
            <v>77801</v>
          </cell>
          <cell r="R231" t="str">
            <v>WITNESS FEES</v>
          </cell>
        </row>
        <row r="232">
          <cell r="Q232">
            <v>77802</v>
          </cell>
          <cell r="R232" t="str">
            <v>MECHANICAL FITNESS REPORT</v>
          </cell>
        </row>
        <row r="233">
          <cell r="Q233">
            <v>77804</v>
          </cell>
          <cell r="R233" t="str">
            <v>SUSPENSION NOTICES</v>
          </cell>
        </row>
        <row r="234">
          <cell r="Q234">
            <v>77809</v>
          </cell>
          <cell r="R234" t="str">
            <v>TRAINING RECOVERIES</v>
          </cell>
        </row>
        <row r="235">
          <cell r="Q235">
            <v>77904</v>
          </cell>
          <cell r="R235" t="str">
            <v>JOINT FORCES' OPERATIONS</v>
          </cell>
        </row>
        <row r="236">
          <cell r="Q236">
            <v>77906</v>
          </cell>
          <cell r="R236" t="str">
            <v>PAID DUTY ADMINISTRATION FEE</v>
          </cell>
        </row>
        <row r="237">
          <cell r="Q237">
            <v>77909</v>
          </cell>
          <cell r="R237" t="str">
            <v>GRANT-RIDE-SOLICITOR GENERAL</v>
          </cell>
        </row>
        <row r="238">
          <cell r="Q238">
            <v>77915</v>
          </cell>
          <cell r="R238" t="str">
            <v>GRANT - COMMUNITY POLICING</v>
          </cell>
        </row>
        <row r="239">
          <cell r="Q239">
            <v>77916</v>
          </cell>
          <cell r="R239" t="str">
            <v>JESSOP RECOVERIES</v>
          </cell>
        </row>
        <row r="240">
          <cell r="Q240">
            <v>77917</v>
          </cell>
          <cell r="R240" t="str">
            <v>JEPP GRANT</v>
          </cell>
        </row>
        <row r="241">
          <cell r="Q241">
            <v>77918</v>
          </cell>
          <cell r="R241" t="str">
            <v>CPP GRANT</v>
          </cell>
        </row>
        <row r="242">
          <cell r="Q242">
            <v>77999</v>
          </cell>
          <cell r="R242" t="str">
            <v>ALARM FEES</v>
          </cell>
        </row>
        <row r="243">
          <cell r="Q243" t="str">
            <v>71010-1</v>
          </cell>
          <cell r="R243" t="str">
            <v>PROBATIONARY 4TH CLASS</v>
          </cell>
        </row>
        <row r="244">
          <cell r="Q244" t="str">
            <v>71010-2</v>
          </cell>
          <cell r="R244" t="str">
            <v>RECLASSIFICATIONS/GAPPING</v>
          </cell>
        </row>
        <row r="245">
          <cell r="Q245" t="str">
            <v>71010-3</v>
          </cell>
          <cell r="R245" t="str">
            <v>NETTING OF WSIB</v>
          </cell>
        </row>
        <row r="246">
          <cell r="Q246" t="str">
            <v>71010-4</v>
          </cell>
          <cell r="R246" t="str">
            <v>RETIREMENT INCENTIVE COST</v>
          </cell>
        </row>
        <row r="247">
          <cell r="Q247" t="str">
            <v>71011-4</v>
          </cell>
          <cell r="R247" t="str">
            <v>RETIREMENT INC. COST - CIVILIAN</v>
          </cell>
        </row>
        <row r="248">
          <cell r="Q248" t="str">
            <v>71012-4</v>
          </cell>
          <cell r="R248" t="str">
            <v>RETIREMENT INCENTIVE COST</v>
          </cell>
        </row>
        <row r="249">
          <cell r="Q249" t="str">
            <v>71015-1</v>
          </cell>
          <cell r="R249" t="str">
            <v>RECRUIT HIRING</v>
          </cell>
        </row>
        <row r="250">
          <cell r="Q250" t="str">
            <v>71015-2</v>
          </cell>
          <cell r="R250" t="str">
            <v>SALARY RECOVERIES</v>
          </cell>
        </row>
        <row r="251">
          <cell r="Q251" t="str">
            <v>71018-4</v>
          </cell>
          <cell r="R251" t="str">
            <v>SEVERANCE PAYMENTS</v>
          </cell>
        </row>
        <row r="252">
          <cell r="Q252" t="str">
            <v>71040-1</v>
          </cell>
          <cell r="R252" t="str">
            <v>LIFEGUARDS</v>
          </cell>
        </row>
        <row r="253">
          <cell r="Q253" t="str">
            <v>71040-2</v>
          </cell>
          <cell r="R253" t="str">
            <v>COURT OFFICERS</v>
          </cell>
        </row>
        <row r="254">
          <cell r="Q254" t="str">
            <v>71040-3</v>
          </cell>
          <cell r="R254" t="str">
            <v>SUMMER HELP</v>
          </cell>
        </row>
        <row r="255">
          <cell r="Q255" t="str">
            <v>71040-4</v>
          </cell>
          <cell r="R255" t="str">
            <v>MONITORS-TRANSLATORS</v>
          </cell>
        </row>
        <row r="256">
          <cell r="Q256" t="str">
            <v>71040-5</v>
          </cell>
          <cell r="R256" t="str">
            <v>OTHER TEMPORARIES</v>
          </cell>
        </row>
        <row r="257">
          <cell r="Q257" t="str">
            <v>71040-6</v>
          </cell>
          <cell r="R257" t="str">
            <v>MATERNITY SUBSTITUTES</v>
          </cell>
        </row>
        <row r="258">
          <cell r="Q258" t="str">
            <v>71042-1</v>
          </cell>
          <cell r="R258" t="str">
            <v>MONITORS/TRANSLATORS</v>
          </cell>
        </row>
        <row r="259">
          <cell r="Q259" t="str">
            <v>71043-1</v>
          </cell>
          <cell r="R259" t="str">
            <v>P/T COURT OFFICERS</v>
          </cell>
        </row>
        <row r="260">
          <cell r="Q260" t="str">
            <v>710xx</v>
          </cell>
          <cell r="R260" t="str">
            <v>VARIOUS - SALARIES</v>
          </cell>
        </row>
        <row r="261">
          <cell r="Q261" t="str">
            <v>711xx</v>
          </cell>
          <cell r="R261" t="str">
            <v>VARIOUS - P. PAY</v>
          </cell>
        </row>
        <row r="262">
          <cell r="Q262" t="str">
            <v>72xxx</v>
          </cell>
          <cell r="R262" t="str">
            <v>VARIOUS - BENEFITS</v>
          </cell>
        </row>
        <row r="263">
          <cell r="Q263" t="str">
            <v>73450-1</v>
          </cell>
          <cell r="R263" t="str">
            <v>PARTS</v>
          </cell>
        </row>
        <row r="264">
          <cell r="Q264" t="str">
            <v>73xxx</v>
          </cell>
          <cell r="R264" t="str">
            <v>VARIOUS - MATERIALS</v>
          </cell>
        </row>
        <row r="265">
          <cell r="Q265" t="str">
            <v>74200-1</v>
          </cell>
          <cell r="R265" t="str">
            <v>VEHICLE PREPARATION</v>
          </cell>
        </row>
        <row r="266">
          <cell r="Q266" t="str">
            <v>74xxx</v>
          </cell>
          <cell r="R266" t="str">
            <v>VARIOUS - EQUIPMENT</v>
          </cell>
        </row>
        <row r="267">
          <cell r="Q267" t="str">
            <v>76243-1</v>
          </cell>
          <cell r="R267" t="str">
            <v>CARETAKING &amp; MAINTENANCE</v>
          </cell>
        </row>
        <row r="268">
          <cell r="Q268" t="str">
            <v>76243-5</v>
          </cell>
          <cell r="R268" t="str">
            <v>RENTAL 703 DON MILLS</v>
          </cell>
        </row>
        <row r="269">
          <cell r="Q269" t="str">
            <v>76243-6</v>
          </cell>
          <cell r="R269" t="str">
            <v>DESIGN SERVICES</v>
          </cell>
        </row>
        <row r="270">
          <cell r="Q270" t="str">
            <v>76250-1</v>
          </cell>
          <cell r="R270" t="str">
            <v>ELECTRIC REPAIR/RENOV.</v>
          </cell>
        </row>
        <row r="271">
          <cell r="Q271" t="str">
            <v>76250-10</v>
          </cell>
          <cell r="R271" t="str">
            <v>WASTE DISPOSAL</v>
          </cell>
        </row>
        <row r="272">
          <cell r="Q272" t="str">
            <v>76250-11</v>
          </cell>
          <cell r="R272" t="str">
            <v>FLOORING</v>
          </cell>
        </row>
        <row r="273">
          <cell r="Q273" t="str">
            <v>76250-12</v>
          </cell>
          <cell r="R273" t="str">
            <v>GLAZING</v>
          </cell>
        </row>
        <row r="274">
          <cell r="Q274" t="str">
            <v>76250-13</v>
          </cell>
          <cell r="R274" t="str">
            <v>WINDOW COVERINGS</v>
          </cell>
        </row>
        <row r="275">
          <cell r="Q275" t="str">
            <v>76250-14</v>
          </cell>
          <cell r="R275" t="str">
            <v>OCCUPATIONAL HEALTH &amp; SAFETY</v>
          </cell>
        </row>
        <row r="276">
          <cell r="Q276" t="str">
            <v>76250-2</v>
          </cell>
          <cell r="R276" t="str">
            <v>CARPENTRY/REPAIR</v>
          </cell>
        </row>
        <row r="277">
          <cell r="Q277" t="str">
            <v>76250-3</v>
          </cell>
          <cell r="R277" t="str">
            <v>PLUMBING SERVICES</v>
          </cell>
        </row>
        <row r="278">
          <cell r="Q278" t="str">
            <v>76250-4</v>
          </cell>
          <cell r="R278" t="str">
            <v>PAINTER</v>
          </cell>
        </row>
        <row r="279">
          <cell r="Q279" t="str">
            <v>76250-5</v>
          </cell>
          <cell r="R279" t="str">
            <v>PAINT SUPPLY</v>
          </cell>
        </row>
        <row r="280">
          <cell r="Q280" t="str">
            <v>76250-6</v>
          </cell>
          <cell r="R280" t="str">
            <v>DOOR LOCK REPAIR</v>
          </cell>
        </row>
        <row r="281">
          <cell r="Q281" t="str">
            <v>76250-7</v>
          </cell>
          <cell r="R281" t="str">
            <v>DRYWALL INSTALLER</v>
          </cell>
        </row>
        <row r="282">
          <cell r="Q282" t="str">
            <v>76250-8</v>
          </cell>
          <cell r="R282" t="str">
            <v>BLDG. SUPPLY</v>
          </cell>
        </row>
        <row r="283">
          <cell r="Q283" t="str">
            <v>76250-9</v>
          </cell>
          <cell r="R283" t="str">
            <v>WELDING SERVICES SUPPLY</v>
          </cell>
        </row>
        <row r="284">
          <cell r="Q284" t="str">
            <v>76250-99</v>
          </cell>
          <cell r="R284" t="str">
            <v>FCM RESERVE</v>
          </cell>
        </row>
        <row r="285">
          <cell r="Q285" t="str">
            <v>76511-1</v>
          </cell>
          <cell r="R285" t="str">
            <v>LEGAL INDEMNIFICATION</v>
          </cell>
        </row>
        <row r="286">
          <cell r="Q286" t="str">
            <v>76511-2</v>
          </cell>
          <cell r="R286" t="str">
            <v>INQUESTS</v>
          </cell>
        </row>
        <row r="287">
          <cell r="Q287" t="str">
            <v>76421-1</v>
          </cell>
          <cell r="R287" t="str">
            <v>TELEPHONE LINES</v>
          </cell>
        </row>
        <row r="288">
          <cell r="Q288" t="str">
            <v>76421-2</v>
          </cell>
          <cell r="R288" t="str">
            <v>CELLULAR PHONE CHARGES</v>
          </cell>
        </row>
        <row r="289">
          <cell r="Q289" t="str">
            <v>76421-3</v>
          </cell>
          <cell r="R289" t="str">
            <v>INTERNET</v>
          </cell>
        </row>
        <row r="290">
          <cell r="Q290" t="str">
            <v>76532-1</v>
          </cell>
          <cell r="R290" t="str">
            <v>COURSES/SEMINARS</v>
          </cell>
        </row>
        <row r="291">
          <cell r="Q291" t="str">
            <v>76532-2</v>
          </cell>
          <cell r="R291" t="str">
            <v>CONFERENCES</v>
          </cell>
        </row>
        <row r="292">
          <cell r="Q292" t="str">
            <v>76532-3</v>
          </cell>
          <cell r="R292" t="str">
            <v>BUSINESS TRAVEL</v>
          </cell>
        </row>
        <row r="293">
          <cell r="Q293" t="str">
            <v>76532-5</v>
          </cell>
          <cell r="R293" t="str">
            <v>IN-HOUSE TRAINING</v>
          </cell>
        </row>
        <row r="294">
          <cell r="Q294" t="str">
            <v>76532-6</v>
          </cell>
          <cell r="R294" t="str">
            <v>OACP CONFERENCE</v>
          </cell>
        </row>
        <row r="295">
          <cell r="Q295" t="str">
            <v>76532-7</v>
          </cell>
          <cell r="R295" t="str">
            <v>UNITED WAY CAMPAIGN</v>
          </cell>
        </row>
        <row r="296">
          <cell r="Q296" t="str">
            <v>76532-8</v>
          </cell>
          <cell r="R296" t="str">
            <v>CIVILIAN POLICE COLLEGE</v>
          </cell>
        </row>
        <row r="297">
          <cell r="Q297" t="str">
            <v>76886-1</v>
          </cell>
          <cell r="R297" t="str">
            <v>FRENCH CONSULTATIVE COMM.</v>
          </cell>
        </row>
        <row r="298">
          <cell r="Q298" t="str">
            <v>76886-2</v>
          </cell>
          <cell r="R298" t="str">
            <v>CHINESE CONSULTATIVE COMM.</v>
          </cell>
        </row>
        <row r="299">
          <cell r="Q299" t="str">
            <v>76886-3</v>
          </cell>
          <cell r="R299" t="str">
            <v>BLACK CONSULTATIVE COMM.</v>
          </cell>
        </row>
        <row r="300">
          <cell r="Q300" t="str">
            <v>76886-4</v>
          </cell>
          <cell r="R300" t="str">
            <v>ABORIGINAL CONSULTATIVE COMM.</v>
          </cell>
        </row>
        <row r="301">
          <cell r="Q301" t="str">
            <v>76886-5</v>
          </cell>
          <cell r="R301" t="str">
            <v>SOUTH ASIAN CONSULTATIVE COMM.</v>
          </cell>
        </row>
        <row r="302">
          <cell r="Q302" t="str">
            <v>76886-6</v>
          </cell>
          <cell r="R302" t="str">
            <v>DIVISIONAL LIAISON COMMITTEE</v>
          </cell>
        </row>
        <row r="303">
          <cell r="Q303" t="str">
            <v>76886-7</v>
          </cell>
          <cell r="R303" t="str">
            <v>CHIEF'S ADVISORY COMMITTEE</v>
          </cell>
        </row>
        <row r="304">
          <cell r="Q304" t="str">
            <v>76886-8</v>
          </cell>
          <cell r="R304" t="str">
            <v>CHIEF'S YOUTH ADVISORY COMMITTEE</v>
          </cell>
        </row>
        <row r="305">
          <cell r="Q305" t="str">
            <v>76xxx</v>
          </cell>
          <cell r="R305" t="str">
            <v>VARIOUS - SERVICES</v>
          </cell>
        </row>
        <row r="306">
          <cell r="Q306" t="str">
            <v>77607-1</v>
          </cell>
          <cell r="R306" t="str">
            <v>INSUR. - VEHICLE WRITE OFF</v>
          </cell>
        </row>
        <row r="307">
          <cell r="Q307" t="str">
            <v>77607-2</v>
          </cell>
          <cell r="R307" t="str">
            <v>INSUR. - VEHICLE REPAIRS</v>
          </cell>
        </row>
      </sheetData>
      <sheetData sheetId="14" refreshError="1"/>
      <sheetData sheetId="1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
      <sheetName val="Overview"/>
      <sheetName val="Variance Commentary"/>
      <sheetName val="Consulting Contracts"/>
      <sheetName val="Accrual Worksheet"/>
      <sheetName val="Non-Union Budget Adj"/>
      <sheetName val="Source"/>
      <sheetName val="Misc"/>
      <sheetName val="SAP"/>
      <sheetName val="Table"/>
      <sheetName val="Payroll"/>
      <sheetName val="Summary by Service"/>
    </sheetNames>
    <sheetDataSet>
      <sheetData sheetId="0" refreshError="1"/>
      <sheetData sheetId="1" refreshError="1"/>
      <sheetData sheetId="2" refreshError="1"/>
      <sheetData sheetId="3" refreshError="1"/>
      <sheetData sheetId="4">
        <row r="14">
          <cell r="E14">
            <v>0</v>
          </cell>
        </row>
      </sheetData>
      <sheetData sheetId="5" refreshError="1"/>
      <sheetData sheetId="6" refreshError="1"/>
      <sheetData sheetId="7">
        <row r="3">
          <cell r="C3">
            <v>41455</v>
          </cell>
        </row>
        <row r="28">
          <cell r="B28" t="str">
            <v>10 Month - Perm</v>
          </cell>
          <cell r="C28" t="str">
            <v>Perm</v>
          </cell>
        </row>
        <row r="29">
          <cell r="B29" t="str">
            <v>P&gt;910/1040</v>
          </cell>
          <cell r="C29" t="str">
            <v>Perm</v>
          </cell>
        </row>
        <row r="30">
          <cell r="B30" t="str">
            <v>Part Time Unit</v>
          </cell>
          <cell r="C30" t="str">
            <v>Temp</v>
          </cell>
        </row>
        <row r="31">
          <cell r="B31" t="str">
            <v>Perm in PT prog</v>
          </cell>
          <cell r="C31" t="str">
            <v>Perm</v>
          </cell>
        </row>
        <row r="32">
          <cell r="B32" t="str">
            <v>Permanent</v>
          </cell>
          <cell r="C32" t="str">
            <v>Perm</v>
          </cell>
        </row>
        <row r="33">
          <cell r="B33" t="str">
            <v>Perm-probationa</v>
          </cell>
          <cell r="C33" t="str">
            <v>Perm</v>
          </cell>
        </row>
        <row r="34">
          <cell r="B34" t="str">
            <v>Prob PT&lt;1040</v>
          </cell>
          <cell r="C34" t="str">
            <v>Temp</v>
          </cell>
        </row>
        <row r="35">
          <cell r="B35" t="str">
            <v>PT &lt; 1040 P/VSP</v>
          </cell>
          <cell r="C35" t="str">
            <v>Temp</v>
          </cell>
        </row>
        <row r="36">
          <cell r="B36" t="str">
            <v>PT GPar in FT U</v>
          </cell>
          <cell r="C36" t="str">
            <v>Temp</v>
          </cell>
        </row>
        <row r="37">
          <cell r="B37" t="str">
            <v>PTC 1040 P/VSP</v>
          </cell>
          <cell r="C37" t="str">
            <v>Temp</v>
          </cell>
        </row>
        <row r="38">
          <cell r="B38" t="str">
            <v>PTC 2080  B/VSP</v>
          </cell>
          <cell r="C38" t="str">
            <v>Temp</v>
          </cell>
        </row>
        <row r="39">
          <cell r="B39" t="str">
            <v>Seasonal NP</v>
          </cell>
          <cell r="C39" t="str">
            <v>Temp</v>
          </cell>
        </row>
        <row r="40">
          <cell r="B40" t="str">
            <v>Student NP</v>
          </cell>
          <cell r="C40" t="str">
            <v>Temp</v>
          </cell>
        </row>
        <row r="41">
          <cell r="B41" t="str">
            <v>Student WP</v>
          </cell>
          <cell r="C41" t="str">
            <v>Temp</v>
          </cell>
        </row>
        <row r="42">
          <cell r="B42" t="str">
            <v>Temp No Priv</v>
          </cell>
          <cell r="C42" t="str">
            <v>Temp</v>
          </cell>
        </row>
        <row r="43">
          <cell r="B43" t="str">
            <v>Temp With Priv</v>
          </cell>
          <cell r="C43" t="str">
            <v>Temp</v>
          </cell>
        </row>
        <row r="44">
          <cell r="B44" t="str">
            <v>Temp/CasuNP(Not</v>
          </cell>
          <cell r="C44" t="str">
            <v>Temp</v>
          </cell>
        </row>
        <row r="45">
          <cell r="B45" t="str">
            <v>Temp/CasuWP(Not</v>
          </cell>
          <cell r="C45" t="str">
            <v>Temp</v>
          </cell>
        </row>
      </sheetData>
      <sheetData sheetId="8">
        <row r="1">
          <cell r="A1" t="str">
            <v>CCGROUP_2013_06</v>
          </cell>
          <cell r="E1" t="str">
            <v xml:space="preserve">          ACTUAL_YTD</v>
          </cell>
          <cell r="F1" t="str">
            <v xml:space="preserve">      COMMITMENT_YTD</v>
          </cell>
          <cell r="G1" t="str">
            <v xml:space="preserve">           TOTAL_YTD</v>
          </cell>
          <cell r="H1" t="str">
            <v xml:space="preserve">            PLAN_YTD</v>
          </cell>
          <cell r="I1" t="str">
            <v xml:space="preserve">        YTD_VARIANCE</v>
          </cell>
          <cell r="J1" t="str">
            <v xml:space="preserve">         ANNUAL_PLAN</v>
          </cell>
          <cell r="L1" t="str">
            <v>Period</v>
          </cell>
          <cell r="M1" t="str">
            <v>Funding</v>
          </cell>
          <cell r="N1" t="str">
            <v>Type</v>
          </cell>
          <cell r="O1" t="str">
            <v>Service</v>
          </cell>
          <cell r="P1" t="str">
            <v>CEC</v>
          </cell>
          <cell r="Q1" t="str">
            <v>Cat1</v>
          </cell>
          <cell r="R1" t="str">
            <v>Cat2</v>
          </cell>
          <cell r="S1" t="str">
            <v>Cat3</v>
          </cell>
        </row>
        <row r="2">
          <cell r="A2" t="str">
            <v>PH1011</v>
          </cell>
          <cell r="E2">
            <v>0</v>
          </cell>
          <cell r="F2">
            <v>0</v>
          </cell>
          <cell r="G2">
            <v>0</v>
          </cell>
          <cell r="H2">
            <v>4541.16</v>
          </cell>
          <cell r="I2">
            <v>4541.16</v>
          </cell>
          <cell r="J2">
            <v>15600</v>
          </cell>
          <cell r="L2">
            <v>41364</v>
          </cell>
          <cell r="M2" t="str">
            <v>SG</v>
          </cell>
          <cell r="N2" t="str">
            <v>EXP</v>
          </cell>
          <cell r="O2" t="str">
            <v>PH100</v>
          </cell>
          <cell r="P2" t="str">
            <v>1011</v>
          </cell>
          <cell r="Q2" t="str">
            <v>Salaries &amp; Benefits</v>
          </cell>
          <cell r="R2" t="str">
            <v>Other Expenditures</v>
          </cell>
          <cell r="S2" t="str">
            <v>Salaries &amp; Benefits</v>
          </cell>
          <cell r="V2">
            <v>2215</v>
          </cell>
          <cell r="W2" t="str">
            <v>Utility Costs</v>
          </cell>
        </row>
        <row r="3">
          <cell r="A3" t="str">
            <v>PH1011</v>
          </cell>
          <cell r="E3">
            <v>0</v>
          </cell>
          <cell r="F3">
            <v>0</v>
          </cell>
          <cell r="G3">
            <v>0</v>
          </cell>
          <cell r="H3">
            <v>-217.98</v>
          </cell>
          <cell r="I3">
            <v>-217.98</v>
          </cell>
          <cell r="J3">
            <v>-748.8</v>
          </cell>
          <cell r="L3">
            <v>41364</v>
          </cell>
          <cell r="M3" t="str">
            <v>SG</v>
          </cell>
          <cell r="N3" t="str">
            <v>EXP</v>
          </cell>
          <cell r="O3" t="str">
            <v>PH100</v>
          </cell>
          <cell r="P3" t="str">
            <v>1520</v>
          </cell>
          <cell r="Q3" t="str">
            <v>Salaries &amp; Benefits</v>
          </cell>
          <cell r="R3" t="str">
            <v>Other Expenditures</v>
          </cell>
          <cell r="S3" t="str">
            <v>Gapping</v>
          </cell>
          <cell r="V3">
            <v>2220</v>
          </cell>
          <cell r="W3" t="str">
            <v>Utility Costs</v>
          </cell>
        </row>
        <row r="4">
          <cell r="A4" t="str">
            <v>PH1011</v>
          </cell>
          <cell r="E4">
            <v>0</v>
          </cell>
          <cell r="F4">
            <v>0</v>
          </cell>
          <cell r="G4">
            <v>0</v>
          </cell>
          <cell r="H4">
            <v>176.66</v>
          </cell>
          <cell r="I4">
            <v>176.66</v>
          </cell>
          <cell r="J4">
            <v>464.17</v>
          </cell>
          <cell r="L4">
            <v>41364</v>
          </cell>
          <cell r="M4" t="str">
            <v>SG</v>
          </cell>
          <cell r="N4" t="str">
            <v>EXP</v>
          </cell>
          <cell r="O4" t="str">
            <v>PH100</v>
          </cell>
          <cell r="P4" t="str">
            <v>2750</v>
          </cell>
          <cell r="Q4" t="str">
            <v>Other Supplies</v>
          </cell>
          <cell r="R4" t="str">
            <v>Other Expenditures</v>
          </cell>
          <cell r="S4" t="str">
            <v>Non Salary</v>
          </cell>
          <cell r="V4">
            <v>2230</v>
          </cell>
          <cell r="W4" t="str">
            <v>Utility Costs</v>
          </cell>
        </row>
        <row r="5">
          <cell r="A5" t="str">
            <v>PH1011</v>
          </cell>
          <cell r="E5">
            <v>625</v>
          </cell>
          <cell r="F5">
            <v>0</v>
          </cell>
          <cell r="G5">
            <v>625</v>
          </cell>
          <cell r="H5">
            <v>0</v>
          </cell>
          <cell r="I5">
            <v>-625</v>
          </cell>
          <cell r="J5">
            <v>0</v>
          </cell>
          <cell r="L5">
            <v>41364</v>
          </cell>
          <cell r="M5" t="str">
            <v>SG</v>
          </cell>
          <cell r="N5" t="str">
            <v>EXP</v>
          </cell>
          <cell r="O5" t="str">
            <v>PH100</v>
          </cell>
          <cell r="P5" t="str">
            <v>4110</v>
          </cell>
          <cell r="Q5" t="str">
            <v>Professional &amp; Technical</v>
          </cell>
          <cell r="R5" t="str">
            <v>Other Expenditures</v>
          </cell>
          <cell r="S5" t="str">
            <v>Non Salary</v>
          </cell>
          <cell r="V5">
            <v>2250</v>
          </cell>
          <cell r="W5" t="str">
            <v>Utility Costs</v>
          </cell>
        </row>
        <row r="6">
          <cell r="A6" t="str">
            <v>PH1011</v>
          </cell>
          <cell r="E6">
            <v>343.75</v>
          </cell>
          <cell r="F6">
            <v>0</v>
          </cell>
          <cell r="G6">
            <v>343.75</v>
          </cell>
          <cell r="H6">
            <v>51.76</v>
          </cell>
          <cell r="I6">
            <v>-291.99</v>
          </cell>
          <cell r="J6">
            <v>136</v>
          </cell>
          <cell r="L6">
            <v>41364</v>
          </cell>
          <cell r="M6" t="str">
            <v>SG</v>
          </cell>
          <cell r="N6" t="str">
            <v>EXP</v>
          </cell>
          <cell r="O6" t="str">
            <v>PH100</v>
          </cell>
          <cell r="P6" t="str">
            <v>4230</v>
          </cell>
          <cell r="Q6" t="str">
            <v>Business Travel Expenses</v>
          </cell>
          <cell r="R6" t="str">
            <v>Other Expenditures</v>
          </cell>
          <cell r="S6" t="str">
            <v>Non Salary</v>
          </cell>
          <cell r="V6">
            <v>4078</v>
          </cell>
          <cell r="W6" t="str">
            <v>Other Expenditures</v>
          </cell>
        </row>
        <row r="7">
          <cell r="A7" t="str">
            <v>PH1011</v>
          </cell>
          <cell r="E7">
            <v>0</v>
          </cell>
          <cell r="F7">
            <v>0</v>
          </cell>
          <cell r="G7">
            <v>0</v>
          </cell>
          <cell r="H7">
            <v>974.34</v>
          </cell>
          <cell r="I7">
            <v>974.34</v>
          </cell>
          <cell r="J7">
            <v>2560</v>
          </cell>
          <cell r="L7">
            <v>41364</v>
          </cell>
          <cell r="M7" t="str">
            <v>SG</v>
          </cell>
          <cell r="N7" t="str">
            <v>EXP</v>
          </cell>
          <cell r="O7" t="str">
            <v>PH100</v>
          </cell>
          <cell r="P7" t="str">
            <v>4256</v>
          </cell>
          <cell r="Q7" t="str">
            <v>Conference Expenditures</v>
          </cell>
          <cell r="R7" t="str">
            <v>Other Expenditures</v>
          </cell>
          <cell r="S7" t="str">
            <v>Non Salary</v>
          </cell>
          <cell r="V7">
            <v>4079</v>
          </cell>
          <cell r="W7" t="str">
            <v>Other Expenditures</v>
          </cell>
        </row>
        <row r="8">
          <cell r="A8" t="str">
            <v>PH1011</v>
          </cell>
          <cell r="E8">
            <v>0</v>
          </cell>
          <cell r="F8">
            <v>0</v>
          </cell>
          <cell r="G8">
            <v>0</v>
          </cell>
          <cell r="H8">
            <v>38.06</v>
          </cell>
          <cell r="I8">
            <v>38.06</v>
          </cell>
          <cell r="J8">
            <v>100</v>
          </cell>
          <cell r="L8">
            <v>41364</v>
          </cell>
          <cell r="M8" t="str">
            <v>SG</v>
          </cell>
          <cell r="N8" t="str">
            <v>EXP</v>
          </cell>
          <cell r="O8" t="str">
            <v>PH100</v>
          </cell>
          <cell r="P8" t="str">
            <v>4775</v>
          </cell>
          <cell r="Q8" t="str">
            <v>Insurance, Parking &amp; Metrage</v>
          </cell>
          <cell r="R8" t="str">
            <v>Other Expenditures</v>
          </cell>
          <cell r="S8" t="str">
            <v>Non Salary</v>
          </cell>
          <cell r="V8">
            <v>4089</v>
          </cell>
          <cell r="W8" t="str">
            <v>Other Expenditures</v>
          </cell>
        </row>
        <row r="9">
          <cell r="A9" t="str">
            <v>PH1011</v>
          </cell>
          <cell r="E9">
            <v>0</v>
          </cell>
          <cell r="F9">
            <v>0</v>
          </cell>
          <cell r="G9">
            <v>0</v>
          </cell>
          <cell r="H9">
            <v>1954.01</v>
          </cell>
          <cell r="I9">
            <v>1954.01</v>
          </cell>
          <cell r="J9">
            <v>5134</v>
          </cell>
          <cell r="L9">
            <v>41364</v>
          </cell>
          <cell r="M9" t="str">
            <v>SG</v>
          </cell>
          <cell r="N9" t="str">
            <v>EXP</v>
          </cell>
          <cell r="O9" t="str">
            <v>PH100</v>
          </cell>
          <cell r="P9" t="str">
            <v>4820</v>
          </cell>
          <cell r="Q9" t="str">
            <v>Other Services</v>
          </cell>
          <cell r="R9" t="str">
            <v>Other Expenditures</v>
          </cell>
          <cell r="S9" t="str">
            <v>Non Salary</v>
          </cell>
          <cell r="V9">
            <v>4091</v>
          </cell>
          <cell r="W9" t="str">
            <v>Other Expenditures</v>
          </cell>
        </row>
        <row r="10">
          <cell r="A10" t="str">
            <v>PH1011</v>
          </cell>
          <cell r="E10">
            <v>0</v>
          </cell>
          <cell r="F10">
            <v>0</v>
          </cell>
          <cell r="G10">
            <v>0</v>
          </cell>
          <cell r="H10">
            <v>19.04</v>
          </cell>
          <cell r="I10">
            <v>19.04</v>
          </cell>
          <cell r="J10">
            <v>50</v>
          </cell>
          <cell r="L10">
            <v>41364</v>
          </cell>
          <cell r="M10" t="str">
            <v>SG</v>
          </cell>
          <cell r="N10" t="str">
            <v>EXP</v>
          </cell>
          <cell r="O10" t="str">
            <v>PH100</v>
          </cell>
          <cell r="P10" t="str">
            <v>7030</v>
          </cell>
          <cell r="Q10" t="str">
            <v>IDC's</v>
          </cell>
          <cell r="R10" t="str">
            <v>Other Expenditures</v>
          </cell>
          <cell r="S10" t="str">
            <v>Non Salary</v>
          </cell>
          <cell r="V10">
            <v>4093</v>
          </cell>
          <cell r="W10" t="str">
            <v>Other Expenditures</v>
          </cell>
        </row>
        <row r="11">
          <cell r="A11" t="str">
            <v>PH1011</v>
          </cell>
          <cell r="E11">
            <v>0</v>
          </cell>
          <cell r="F11">
            <v>0</v>
          </cell>
          <cell r="G11">
            <v>0</v>
          </cell>
          <cell r="H11">
            <v>19.04</v>
          </cell>
          <cell r="I11">
            <v>19.04</v>
          </cell>
          <cell r="J11">
            <v>50</v>
          </cell>
          <cell r="L11">
            <v>41364</v>
          </cell>
          <cell r="M11" t="str">
            <v>SG</v>
          </cell>
          <cell r="N11" t="str">
            <v>EXP</v>
          </cell>
          <cell r="O11" t="str">
            <v>PH100</v>
          </cell>
          <cell r="P11" t="str">
            <v>7035</v>
          </cell>
          <cell r="Q11" t="str">
            <v>IDC's</v>
          </cell>
          <cell r="R11" t="str">
            <v>Other Expenditures</v>
          </cell>
          <cell r="S11" t="str">
            <v>Non Salary</v>
          </cell>
        </row>
        <row r="12">
          <cell r="A12" t="str">
            <v>PH1011</v>
          </cell>
          <cell r="E12">
            <v>-726.56</v>
          </cell>
          <cell r="F12">
            <v>0</v>
          </cell>
          <cell r="G12">
            <v>-726.56</v>
          </cell>
          <cell r="H12">
            <v>-5667.07</v>
          </cell>
          <cell r="I12">
            <v>-4940.51</v>
          </cell>
          <cell r="J12">
            <v>-57727.78</v>
          </cell>
          <cell r="L12">
            <v>41364</v>
          </cell>
          <cell r="M12" t="str">
            <v>SG</v>
          </cell>
          <cell r="N12" t="str">
            <v>REV</v>
          </cell>
          <cell r="O12" t="str">
            <v>PH100</v>
          </cell>
          <cell r="P12" t="str">
            <v>8010</v>
          </cell>
          <cell r="Q12" t="str">
            <v>Grants and Subsidies</v>
          </cell>
          <cell r="R12" t="str">
            <v>Revenue</v>
          </cell>
          <cell r="S12" t="str">
            <v>Non Salary</v>
          </cell>
          <cell r="V12">
            <v>0</v>
          </cell>
          <cell r="W12">
            <v>0</v>
          </cell>
        </row>
        <row r="13">
          <cell r="A13" t="str">
            <v>PH1021</v>
          </cell>
          <cell r="E13">
            <v>0</v>
          </cell>
          <cell r="F13">
            <v>0</v>
          </cell>
          <cell r="G13">
            <v>0</v>
          </cell>
          <cell r="H13">
            <v>4366.5</v>
          </cell>
          <cell r="I13">
            <v>4366.5</v>
          </cell>
          <cell r="J13">
            <v>15000</v>
          </cell>
          <cell r="L13">
            <v>41364</v>
          </cell>
          <cell r="M13" t="str">
            <v>SG</v>
          </cell>
          <cell r="N13" t="str">
            <v>EXP</v>
          </cell>
          <cell r="O13" t="str">
            <v>PH100</v>
          </cell>
          <cell r="P13" t="str">
            <v>1011</v>
          </cell>
          <cell r="Q13" t="str">
            <v>Salaries &amp; Benefits</v>
          </cell>
          <cell r="R13" t="str">
            <v>Other Expenditures</v>
          </cell>
          <cell r="S13" t="str">
            <v>Salaries &amp; Benefits</v>
          </cell>
          <cell r="V13">
            <v>0</v>
          </cell>
          <cell r="W13">
            <v>0</v>
          </cell>
        </row>
        <row r="14">
          <cell r="A14" t="str">
            <v>PH1021</v>
          </cell>
          <cell r="E14">
            <v>80252.960000000006</v>
          </cell>
          <cell r="F14">
            <v>0</v>
          </cell>
          <cell r="G14">
            <v>80252.960000000006</v>
          </cell>
          <cell r="H14">
            <v>68978.28</v>
          </cell>
          <cell r="I14">
            <v>-11274.68</v>
          </cell>
          <cell r="J14">
            <v>244142.36</v>
          </cell>
          <cell r="L14">
            <v>41364</v>
          </cell>
          <cell r="M14" t="str">
            <v>SG</v>
          </cell>
          <cell r="N14" t="str">
            <v>EXP</v>
          </cell>
          <cell r="O14" t="str">
            <v>PH100</v>
          </cell>
          <cell r="P14" t="str">
            <v>1015</v>
          </cell>
          <cell r="Q14" t="str">
            <v>Salaries &amp; Benefits</v>
          </cell>
          <cell r="R14" t="str">
            <v>Other Expenditures</v>
          </cell>
          <cell r="S14" t="str">
            <v>Salaries &amp; Benefits</v>
          </cell>
          <cell r="V14">
            <v>0</v>
          </cell>
          <cell r="W14">
            <v>0</v>
          </cell>
        </row>
        <row r="15">
          <cell r="A15" t="str">
            <v>PH1021</v>
          </cell>
          <cell r="E15">
            <v>0</v>
          </cell>
          <cell r="F15">
            <v>0</v>
          </cell>
          <cell r="G15">
            <v>0</v>
          </cell>
          <cell r="H15">
            <v>408.46</v>
          </cell>
          <cell r="I15">
            <v>408.46</v>
          </cell>
          <cell r="J15">
            <v>408.46</v>
          </cell>
          <cell r="L15">
            <v>41364</v>
          </cell>
          <cell r="M15" t="str">
            <v>SG</v>
          </cell>
          <cell r="N15" t="str">
            <v>EXP</v>
          </cell>
          <cell r="O15" t="str">
            <v>PH100</v>
          </cell>
          <cell r="P15" t="str">
            <v>1050</v>
          </cell>
          <cell r="Q15" t="str">
            <v>Salaries &amp; Benefits</v>
          </cell>
          <cell r="R15" t="str">
            <v>Other Expenditures</v>
          </cell>
          <cell r="S15" t="str">
            <v>Salaries &amp; Benefits</v>
          </cell>
          <cell r="V15">
            <v>0</v>
          </cell>
          <cell r="W15">
            <v>0</v>
          </cell>
        </row>
        <row r="16">
          <cell r="A16" t="str">
            <v>PH1021</v>
          </cell>
          <cell r="E16">
            <v>0</v>
          </cell>
          <cell r="F16">
            <v>0</v>
          </cell>
          <cell r="G16">
            <v>0</v>
          </cell>
          <cell r="H16">
            <v>-4576.12</v>
          </cell>
          <cell r="I16">
            <v>-4576.12</v>
          </cell>
          <cell r="J16">
            <v>-15273.89</v>
          </cell>
          <cell r="L16">
            <v>41364</v>
          </cell>
          <cell r="M16" t="str">
            <v>SG</v>
          </cell>
          <cell r="N16" t="str">
            <v>EXP</v>
          </cell>
          <cell r="O16" t="str">
            <v>PH100</v>
          </cell>
          <cell r="P16" t="str">
            <v>1520</v>
          </cell>
          <cell r="Q16" t="str">
            <v>Salaries &amp; Benefits</v>
          </cell>
          <cell r="R16" t="str">
            <v>Other Expenditures</v>
          </cell>
          <cell r="S16" t="str">
            <v>Gapping</v>
          </cell>
        </row>
        <row r="17">
          <cell r="A17" t="str">
            <v>PH1021</v>
          </cell>
          <cell r="E17">
            <v>1198.52</v>
          </cell>
          <cell r="F17">
            <v>0</v>
          </cell>
          <cell r="G17">
            <v>1198.52</v>
          </cell>
          <cell r="H17">
            <v>1146.1099999999999</v>
          </cell>
          <cell r="I17">
            <v>-52.41</v>
          </cell>
          <cell r="J17">
            <v>3936</v>
          </cell>
          <cell r="L17">
            <v>41364</v>
          </cell>
          <cell r="M17" t="str">
            <v>SG</v>
          </cell>
          <cell r="N17" t="str">
            <v>EXP</v>
          </cell>
          <cell r="O17" t="str">
            <v>PH100</v>
          </cell>
          <cell r="P17" t="str">
            <v>1711</v>
          </cell>
          <cell r="Q17" t="str">
            <v>Salaries &amp; Benefits</v>
          </cell>
          <cell r="R17" t="str">
            <v>Other Expenditures</v>
          </cell>
          <cell r="S17" t="str">
            <v>Salaries &amp; Benefits</v>
          </cell>
        </row>
        <row r="18">
          <cell r="A18" t="str">
            <v>PH1021</v>
          </cell>
          <cell r="E18">
            <v>679.97</v>
          </cell>
          <cell r="F18">
            <v>0</v>
          </cell>
          <cell r="G18">
            <v>679.97</v>
          </cell>
          <cell r="H18">
            <v>635.96</v>
          </cell>
          <cell r="I18">
            <v>-44.01</v>
          </cell>
          <cell r="J18">
            <v>2184</v>
          </cell>
          <cell r="L18">
            <v>41364</v>
          </cell>
          <cell r="M18" t="str">
            <v>SG</v>
          </cell>
          <cell r="N18" t="str">
            <v>EXP</v>
          </cell>
          <cell r="O18" t="str">
            <v>PH100</v>
          </cell>
          <cell r="P18" t="str">
            <v>1712</v>
          </cell>
          <cell r="Q18" t="str">
            <v>Salaries &amp; Benefits</v>
          </cell>
          <cell r="R18" t="str">
            <v>Other Expenditures</v>
          </cell>
          <cell r="S18" t="str">
            <v>Salaries &amp; Benefits</v>
          </cell>
        </row>
        <row r="19">
          <cell r="A19" t="str">
            <v>PH1021</v>
          </cell>
          <cell r="E19">
            <v>1748.4</v>
          </cell>
          <cell r="F19">
            <v>0</v>
          </cell>
          <cell r="G19">
            <v>1748.4</v>
          </cell>
          <cell r="H19">
            <v>1424.13</v>
          </cell>
          <cell r="I19">
            <v>-324.27</v>
          </cell>
          <cell r="J19">
            <v>4890.7700000000004</v>
          </cell>
          <cell r="L19">
            <v>41364</v>
          </cell>
          <cell r="M19" t="str">
            <v>SG</v>
          </cell>
          <cell r="N19" t="str">
            <v>EXP</v>
          </cell>
          <cell r="O19" t="str">
            <v>PH100</v>
          </cell>
          <cell r="P19" t="str">
            <v>1720</v>
          </cell>
          <cell r="Q19" t="str">
            <v>Salaries &amp; Benefits</v>
          </cell>
          <cell r="R19" t="str">
            <v>Other Expenditures</v>
          </cell>
          <cell r="S19" t="str">
            <v>Salaries &amp; Benefits</v>
          </cell>
        </row>
        <row r="20">
          <cell r="A20" t="str">
            <v>PH1021</v>
          </cell>
          <cell r="E20">
            <v>531.24</v>
          </cell>
          <cell r="F20">
            <v>0</v>
          </cell>
          <cell r="G20">
            <v>531.24</v>
          </cell>
          <cell r="H20">
            <v>530.83000000000004</v>
          </cell>
          <cell r="I20">
            <v>-0.41</v>
          </cell>
          <cell r="J20">
            <v>1822.95</v>
          </cell>
          <cell r="L20">
            <v>41364</v>
          </cell>
          <cell r="M20" t="str">
            <v>SG</v>
          </cell>
          <cell r="N20" t="str">
            <v>EXP</v>
          </cell>
          <cell r="O20" t="str">
            <v>PH100</v>
          </cell>
          <cell r="P20" t="str">
            <v>1730</v>
          </cell>
          <cell r="Q20" t="str">
            <v>Salaries &amp; Benefits</v>
          </cell>
          <cell r="R20" t="str">
            <v>Other Expenditures</v>
          </cell>
          <cell r="S20" t="str">
            <v>Salaries &amp; Benefits</v>
          </cell>
        </row>
        <row r="21">
          <cell r="A21" t="str">
            <v>PH1021</v>
          </cell>
          <cell r="E21">
            <v>1072</v>
          </cell>
          <cell r="F21">
            <v>0</v>
          </cell>
          <cell r="G21">
            <v>1072</v>
          </cell>
          <cell r="H21">
            <v>991.99</v>
          </cell>
          <cell r="I21">
            <v>-80.010000000000005</v>
          </cell>
          <cell r="J21">
            <v>991.99</v>
          </cell>
          <cell r="L21">
            <v>41364</v>
          </cell>
          <cell r="M21" t="str">
            <v>SG</v>
          </cell>
          <cell r="N21" t="str">
            <v>EXP</v>
          </cell>
          <cell r="O21" t="str">
            <v>PH100</v>
          </cell>
          <cell r="P21" t="str">
            <v>1740</v>
          </cell>
          <cell r="Q21" t="str">
            <v>Salaries &amp; Benefits</v>
          </cell>
          <cell r="R21" t="str">
            <v>Other Expenditures</v>
          </cell>
          <cell r="S21" t="str">
            <v>Salaries &amp; Benefits</v>
          </cell>
        </row>
        <row r="22">
          <cell r="A22" t="str">
            <v>PH1021</v>
          </cell>
          <cell r="E22">
            <v>46.97</v>
          </cell>
          <cell r="F22">
            <v>0</v>
          </cell>
          <cell r="G22">
            <v>46.97</v>
          </cell>
          <cell r="H22">
            <v>195.39</v>
          </cell>
          <cell r="I22">
            <v>148.41999999999999</v>
          </cell>
          <cell r="J22">
            <v>195.39</v>
          </cell>
          <cell r="L22">
            <v>41364</v>
          </cell>
          <cell r="M22" t="str">
            <v>SG</v>
          </cell>
          <cell r="N22" t="str">
            <v>EXP</v>
          </cell>
          <cell r="O22" t="str">
            <v>PH100</v>
          </cell>
          <cell r="P22" t="str">
            <v>1745</v>
          </cell>
          <cell r="Q22" t="str">
            <v>Salaries &amp; Benefits</v>
          </cell>
          <cell r="R22" t="str">
            <v>Other Expenditures</v>
          </cell>
          <cell r="S22" t="str">
            <v>Salaries &amp; Benefits</v>
          </cell>
        </row>
        <row r="23">
          <cell r="A23" t="str">
            <v>PH1021</v>
          </cell>
          <cell r="E23">
            <v>1622.1</v>
          </cell>
          <cell r="F23">
            <v>0</v>
          </cell>
          <cell r="G23">
            <v>1622.1</v>
          </cell>
          <cell r="H23">
            <v>1386.8</v>
          </cell>
          <cell r="I23">
            <v>-235.3</v>
          </cell>
          <cell r="J23">
            <v>4762.55</v>
          </cell>
          <cell r="L23">
            <v>41364</v>
          </cell>
          <cell r="M23" t="str">
            <v>SG</v>
          </cell>
          <cell r="N23" t="str">
            <v>EXP</v>
          </cell>
          <cell r="O23" t="str">
            <v>PH100</v>
          </cell>
          <cell r="P23" t="str">
            <v>1750</v>
          </cell>
          <cell r="Q23" t="str">
            <v>Salaries &amp; Benefits</v>
          </cell>
          <cell r="R23" t="str">
            <v>Other Expenditures</v>
          </cell>
          <cell r="S23" t="str">
            <v>Salaries &amp; Benefits</v>
          </cell>
        </row>
        <row r="24">
          <cell r="A24" t="str">
            <v>PH1021</v>
          </cell>
          <cell r="E24">
            <v>2356.1999999999998</v>
          </cell>
          <cell r="F24">
            <v>0</v>
          </cell>
          <cell r="G24">
            <v>2356.1999999999998</v>
          </cell>
          <cell r="H24">
            <v>2306.6999999999998</v>
          </cell>
          <cell r="I24">
            <v>-49.5</v>
          </cell>
          <cell r="J24">
            <v>2306.6999999999998</v>
          </cell>
          <cell r="L24">
            <v>41364</v>
          </cell>
          <cell r="M24" t="str">
            <v>SG</v>
          </cell>
          <cell r="N24" t="str">
            <v>EXP</v>
          </cell>
          <cell r="O24" t="str">
            <v>PH100</v>
          </cell>
          <cell r="P24" t="str">
            <v>1760</v>
          </cell>
          <cell r="Q24" t="str">
            <v>Salaries &amp; Benefits</v>
          </cell>
          <cell r="R24" t="str">
            <v>Other Expenditures</v>
          </cell>
          <cell r="S24" t="str">
            <v>Salaries &amp; Benefits</v>
          </cell>
        </row>
        <row r="25">
          <cell r="A25" t="str">
            <v>PH1021</v>
          </cell>
          <cell r="E25">
            <v>11191.64</v>
          </cell>
          <cell r="F25">
            <v>0</v>
          </cell>
          <cell r="G25">
            <v>11191.64</v>
          </cell>
          <cell r="H25">
            <v>9566.24</v>
          </cell>
          <cell r="I25">
            <v>-1625.4</v>
          </cell>
          <cell r="J25">
            <v>32852.47</v>
          </cell>
          <cell r="L25">
            <v>41364</v>
          </cell>
          <cell r="M25" t="str">
            <v>SG</v>
          </cell>
          <cell r="N25" t="str">
            <v>EXP</v>
          </cell>
          <cell r="O25" t="str">
            <v>PH100</v>
          </cell>
          <cell r="P25" t="str">
            <v>1770</v>
          </cell>
          <cell r="Q25" t="str">
            <v>Salaries &amp; Benefits</v>
          </cell>
          <cell r="R25" t="str">
            <v>Other Expenditures</v>
          </cell>
          <cell r="S25" t="str">
            <v>Salaries &amp; Benefits</v>
          </cell>
        </row>
        <row r="26">
          <cell r="A26" t="str">
            <v>PH1021</v>
          </cell>
          <cell r="E26">
            <v>2700.89</v>
          </cell>
          <cell r="F26">
            <v>0</v>
          </cell>
          <cell r="G26">
            <v>2700.89</v>
          </cell>
          <cell r="H26">
            <v>2328.8000000000002</v>
          </cell>
          <cell r="I26">
            <v>-372.09</v>
          </cell>
          <cell r="J26">
            <v>8000</v>
          </cell>
          <cell r="L26">
            <v>41364</v>
          </cell>
          <cell r="M26" t="str">
            <v>SG</v>
          </cell>
          <cell r="N26" t="str">
            <v>EXP</v>
          </cell>
          <cell r="O26" t="str">
            <v>PH100</v>
          </cell>
          <cell r="P26" t="str">
            <v>1840</v>
          </cell>
          <cell r="Q26" t="str">
            <v>Salaries &amp; Benefits</v>
          </cell>
          <cell r="R26" t="str">
            <v>Other Expenditures</v>
          </cell>
          <cell r="S26" t="str">
            <v>Salaries &amp; Benefits</v>
          </cell>
        </row>
        <row r="27">
          <cell r="A27" t="str">
            <v>PH1021</v>
          </cell>
          <cell r="E27">
            <v>0</v>
          </cell>
          <cell r="F27">
            <v>0</v>
          </cell>
          <cell r="G27">
            <v>0</v>
          </cell>
          <cell r="H27">
            <v>1069.81</v>
          </cell>
          <cell r="I27">
            <v>1069.81</v>
          </cell>
          <cell r="J27">
            <v>3675</v>
          </cell>
          <cell r="L27">
            <v>41364</v>
          </cell>
          <cell r="M27" t="str">
            <v>SG</v>
          </cell>
          <cell r="N27" t="str">
            <v>EXP</v>
          </cell>
          <cell r="O27" t="str">
            <v>PH100</v>
          </cell>
          <cell r="P27" t="str">
            <v>1850</v>
          </cell>
          <cell r="Q27" t="str">
            <v>Salaries &amp; Benefits</v>
          </cell>
          <cell r="R27" t="str">
            <v>Other Expenditures</v>
          </cell>
          <cell r="S27" t="str">
            <v>Salaries &amp; Benefits</v>
          </cell>
        </row>
        <row r="28">
          <cell r="A28" t="str">
            <v>PH1021</v>
          </cell>
          <cell r="E28">
            <v>0</v>
          </cell>
          <cell r="F28">
            <v>0</v>
          </cell>
          <cell r="G28">
            <v>0</v>
          </cell>
          <cell r="H28">
            <v>123.88</v>
          </cell>
          <cell r="I28">
            <v>123.88</v>
          </cell>
          <cell r="J28">
            <v>562.55999999999995</v>
          </cell>
          <cell r="L28">
            <v>41364</v>
          </cell>
          <cell r="M28" t="str">
            <v>SG</v>
          </cell>
          <cell r="N28" t="str">
            <v>EXP</v>
          </cell>
          <cell r="O28" t="str">
            <v>PH100</v>
          </cell>
          <cell r="P28" t="str">
            <v>2010</v>
          </cell>
          <cell r="Q28" t="str">
            <v>Office Supplies</v>
          </cell>
          <cell r="R28" t="str">
            <v>Other Expenditures</v>
          </cell>
          <cell r="S28" t="str">
            <v>Non Salary</v>
          </cell>
        </row>
        <row r="29">
          <cell r="A29" t="str">
            <v>PH1021</v>
          </cell>
          <cell r="E29">
            <v>831.43</v>
          </cell>
          <cell r="F29">
            <v>0</v>
          </cell>
          <cell r="G29">
            <v>831.43</v>
          </cell>
          <cell r="H29">
            <v>71.38</v>
          </cell>
          <cell r="I29">
            <v>-760.05</v>
          </cell>
          <cell r="J29">
            <v>187.52</v>
          </cell>
          <cell r="L29">
            <v>41364</v>
          </cell>
          <cell r="M29" t="str">
            <v>SG</v>
          </cell>
          <cell r="N29" t="str">
            <v>EXP</v>
          </cell>
          <cell r="O29" t="str">
            <v>PH100</v>
          </cell>
          <cell r="P29" t="str">
            <v>2040</v>
          </cell>
          <cell r="Q29" t="str">
            <v>Office Supplies</v>
          </cell>
          <cell r="R29" t="str">
            <v>Other Expenditures</v>
          </cell>
          <cell r="S29" t="str">
            <v>Non Salary</v>
          </cell>
        </row>
        <row r="30">
          <cell r="A30" t="str">
            <v>PH1021</v>
          </cell>
          <cell r="E30">
            <v>0</v>
          </cell>
          <cell r="F30">
            <v>0</v>
          </cell>
          <cell r="G30">
            <v>0</v>
          </cell>
          <cell r="H30">
            <v>107.06</v>
          </cell>
          <cell r="I30">
            <v>107.06</v>
          </cell>
          <cell r="J30">
            <v>281.27999999999997</v>
          </cell>
          <cell r="L30">
            <v>41364</v>
          </cell>
          <cell r="M30" t="str">
            <v>SG</v>
          </cell>
          <cell r="N30" t="str">
            <v>EXP</v>
          </cell>
          <cell r="O30" t="str">
            <v>PH100</v>
          </cell>
          <cell r="P30" t="str">
            <v>2790</v>
          </cell>
          <cell r="Q30" t="str">
            <v>Other Supplies</v>
          </cell>
          <cell r="R30" t="str">
            <v>Other Expenditures</v>
          </cell>
          <cell r="S30" t="str">
            <v>Non Salary</v>
          </cell>
        </row>
        <row r="31">
          <cell r="A31" t="str">
            <v>PH1021</v>
          </cell>
          <cell r="E31">
            <v>0</v>
          </cell>
          <cell r="F31">
            <v>0</v>
          </cell>
          <cell r="G31">
            <v>0</v>
          </cell>
          <cell r="H31">
            <v>580.95000000000005</v>
          </cell>
          <cell r="I31">
            <v>580.95000000000005</v>
          </cell>
          <cell r="J31">
            <v>1526.4</v>
          </cell>
          <cell r="L31">
            <v>41364</v>
          </cell>
          <cell r="M31" t="str">
            <v>SG</v>
          </cell>
          <cell r="N31" t="str">
            <v>EXP</v>
          </cell>
          <cell r="O31" t="str">
            <v>PH100</v>
          </cell>
          <cell r="P31" t="str">
            <v>4215</v>
          </cell>
          <cell r="Q31" t="str">
            <v>Business Travel Expenses</v>
          </cell>
          <cell r="R31" t="str">
            <v>Other Expenditures</v>
          </cell>
          <cell r="S31" t="str">
            <v>Non Salary</v>
          </cell>
        </row>
        <row r="32">
          <cell r="A32" t="str">
            <v>PH1021</v>
          </cell>
          <cell r="E32">
            <v>0</v>
          </cell>
          <cell r="F32">
            <v>0</v>
          </cell>
          <cell r="G32">
            <v>0</v>
          </cell>
          <cell r="H32">
            <v>20.18</v>
          </cell>
          <cell r="I32">
            <v>20.18</v>
          </cell>
          <cell r="J32">
            <v>100</v>
          </cell>
          <cell r="L32">
            <v>41364</v>
          </cell>
          <cell r="M32" t="str">
            <v>SG</v>
          </cell>
          <cell r="N32" t="str">
            <v>EXP</v>
          </cell>
          <cell r="O32" t="str">
            <v>PH100</v>
          </cell>
          <cell r="P32" t="str">
            <v>4230</v>
          </cell>
          <cell r="Q32" t="str">
            <v>Business Travel Expenses</v>
          </cell>
          <cell r="R32" t="str">
            <v>Other Expenditures</v>
          </cell>
          <cell r="S32" t="str">
            <v>Non Salary</v>
          </cell>
        </row>
        <row r="33">
          <cell r="A33" t="str">
            <v>PH1021</v>
          </cell>
          <cell r="E33">
            <v>0</v>
          </cell>
          <cell r="F33">
            <v>0</v>
          </cell>
          <cell r="G33">
            <v>0</v>
          </cell>
          <cell r="H33">
            <v>1712.7</v>
          </cell>
          <cell r="I33">
            <v>1712.7</v>
          </cell>
          <cell r="J33">
            <v>4500</v>
          </cell>
          <cell r="L33">
            <v>41364</v>
          </cell>
          <cell r="M33" t="str">
            <v>SG</v>
          </cell>
          <cell r="N33" t="str">
            <v>EXP</v>
          </cell>
          <cell r="O33" t="str">
            <v>PH100</v>
          </cell>
          <cell r="P33" t="str">
            <v>4252</v>
          </cell>
          <cell r="Q33" t="str">
            <v>Conference Expenditures</v>
          </cell>
          <cell r="R33" t="str">
            <v>Other Expenditures</v>
          </cell>
          <cell r="S33" t="str">
            <v>Non Salary</v>
          </cell>
        </row>
        <row r="34">
          <cell r="A34" t="str">
            <v>PH1021</v>
          </cell>
          <cell r="E34">
            <v>0</v>
          </cell>
          <cell r="F34">
            <v>0</v>
          </cell>
          <cell r="G34">
            <v>0</v>
          </cell>
          <cell r="H34">
            <v>1358.88</v>
          </cell>
          <cell r="I34">
            <v>1358.88</v>
          </cell>
          <cell r="J34">
            <v>3570.4</v>
          </cell>
          <cell r="L34">
            <v>41364</v>
          </cell>
          <cell r="M34" t="str">
            <v>SG</v>
          </cell>
          <cell r="N34" t="str">
            <v>EXP</v>
          </cell>
          <cell r="O34" t="str">
            <v>PH100</v>
          </cell>
          <cell r="P34" t="str">
            <v>4253</v>
          </cell>
          <cell r="Q34" t="str">
            <v>Conference Expenditures</v>
          </cell>
          <cell r="R34" t="str">
            <v>Other Expenditures</v>
          </cell>
          <cell r="S34" t="str">
            <v>Non Salary</v>
          </cell>
        </row>
        <row r="35">
          <cell r="A35" t="str">
            <v>PH1021</v>
          </cell>
          <cell r="E35">
            <v>0</v>
          </cell>
          <cell r="F35">
            <v>0</v>
          </cell>
          <cell r="G35">
            <v>0</v>
          </cell>
          <cell r="H35">
            <v>38.729999999999997</v>
          </cell>
          <cell r="I35">
            <v>38.729999999999997</v>
          </cell>
          <cell r="J35">
            <v>101.76</v>
          </cell>
          <cell r="L35">
            <v>41364</v>
          </cell>
          <cell r="M35" t="str">
            <v>SG</v>
          </cell>
          <cell r="N35" t="str">
            <v>EXP</v>
          </cell>
          <cell r="O35" t="str">
            <v>PH100</v>
          </cell>
          <cell r="P35" t="str">
            <v>4254</v>
          </cell>
          <cell r="Q35" t="str">
            <v>Conference Expenditures</v>
          </cell>
          <cell r="R35" t="str">
            <v>Other Expenditures</v>
          </cell>
          <cell r="S35" t="str">
            <v>Non Salary</v>
          </cell>
        </row>
        <row r="36">
          <cell r="A36" t="str">
            <v>PH1021</v>
          </cell>
          <cell r="E36">
            <v>0</v>
          </cell>
          <cell r="F36">
            <v>0</v>
          </cell>
          <cell r="G36">
            <v>0</v>
          </cell>
          <cell r="H36">
            <v>190.3</v>
          </cell>
          <cell r="I36">
            <v>190.3</v>
          </cell>
          <cell r="J36">
            <v>500</v>
          </cell>
          <cell r="L36">
            <v>41364</v>
          </cell>
          <cell r="M36" t="str">
            <v>SG</v>
          </cell>
          <cell r="N36" t="str">
            <v>EXP</v>
          </cell>
          <cell r="O36" t="str">
            <v>PH100</v>
          </cell>
          <cell r="P36" t="str">
            <v>4255</v>
          </cell>
          <cell r="Q36" t="str">
            <v>Conference Expenditures</v>
          </cell>
          <cell r="R36" t="str">
            <v>Other Expenditures</v>
          </cell>
          <cell r="S36" t="str">
            <v>Non Salary</v>
          </cell>
        </row>
        <row r="37">
          <cell r="A37" t="str">
            <v>PH1021</v>
          </cell>
          <cell r="E37">
            <v>998.11</v>
          </cell>
          <cell r="F37">
            <v>0</v>
          </cell>
          <cell r="G37">
            <v>998.11</v>
          </cell>
          <cell r="H37">
            <v>1141.8</v>
          </cell>
          <cell r="I37">
            <v>143.69</v>
          </cell>
          <cell r="J37">
            <v>3000</v>
          </cell>
          <cell r="L37">
            <v>41364</v>
          </cell>
          <cell r="M37" t="str">
            <v>SG</v>
          </cell>
          <cell r="N37" t="str">
            <v>EXP</v>
          </cell>
          <cell r="O37" t="str">
            <v>PH100</v>
          </cell>
          <cell r="P37" t="str">
            <v>4256</v>
          </cell>
          <cell r="Q37" t="str">
            <v>Conference Expenditures</v>
          </cell>
          <cell r="R37" t="str">
            <v>Other Expenditures</v>
          </cell>
          <cell r="S37" t="str">
            <v>Non Salary</v>
          </cell>
        </row>
        <row r="38">
          <cell r="A38" t="str">
            <v>PH1021</v>
          </cell>
          <cell r="E38">
            <v>2437.15</v>
          </cell>
          <cell r="F38">
            <v>0</v>
          </cell>
          <cell r="G38">
            <v>2437.15</v>
          </cell>
          <cell r="H38">
            <v>387.3</v>
          </cell>
          <cell r="I38">
            <v>-2049.85</v>
          </cell>
          <cell r="J38">
            <v>1017.6</v>
          </cell>
          <cell r="L38">
            <v>41364</v>
          </cell>
          <cell r="M38" t="str">
            <v>SG</v>
          </cell>
          <cell r="N38" t="str">
            <v>EXP</v>
          </cell>
          <cell r="O38" t="str">
            <v>PH100</v>
          </cell>
          <cell r="P38" t="str">
            <v>4310</v>
          </cell>
          <cell r="Q38" t="str">
            <v>Training &amp; Development</v>
          </cell>
          <cell r="R38" t="str">
            <v>Other Expenditures</v>
          </cell>
          <cell r="S38" t="str">
            <v>Non Salary</v>
          </cell>
        </row>
        <row r="39">
          <cell r="A39" t="str">
            <v>PH1021</v>
          </cell>
          <cell r="E39">
            <v>100.43</v>
          </cell>
          <cell r="F39">
            <v>0</v>
          </cell>
          <cell r="G39">
            <v>100.43</v>
          </cell>
          <cell r="H39">
            <v>0</v>
          </cell>
          <cell r="I39">
            <v>-100.43</v>
          </cell>
          <cell r="J39">
            <v>0</v>
          </cell>
          <cell r="L39">
            <v>41364</v>
          </cell>
          <cell r="M39" t="str">
            <v>SG</v>
          </cell>
          <cell r="N39" t="str">
            <v>EXP</v>
          </cell>
          <cell r="O39" t="str">
            <v>PH100</v>
          </cell>
          <cell r="P39" t="str">
            <v>4441</v>
          </cell>
          <cell r="Q39" t="str">
            <v>Contracted Services</v>
          </cell>
          <cell r="R39" t="str">
            <v>Other Expenditures</v>
          </cell>
          <cell r="S39" t="str">
            <v>Non Salary</v>
          </cell>
        </row>
        <row r="40">
          <cell r="A40" t="str">
            <v>PH1021</v>
          </cell>
          <cell r="E40">
            <v>421.62</v>
          </cell>
          <cell r="F40">
            <v>237.6</v>
          </cell>
          <cell r="G40">
            <v>659.22</v>
          </cell>
          <cell r="H40">
            <v>665.52</v>
          </cell>
          <cell r="I40">
            <v>6.3</v>
          </cell>
          <cell r="J40">
            <v>1748.62</v>
          </cell>
          <cell r="L40">
            <v>41364</v>
          </cell>
          <cell r="M40" t="str">
            <v>SG</v>
          </cell>
          <cell r="N40" t="str">
            <v>EXP</v>
          </cell>
          <cell r="O40" t="str">
            <v>PH100</v>
          </cell>
          <cell r="P40" t="str">
            <v>4515</v>
          </cell>
          <cell r="Q40" t="str">
            <v>Contracted Services</v>
          </cell>
          <cell r="R40" t="str">
            <v>Other Expenditures</v>
          </cell>
          <cell r="S40" t="str">
            <v>Non Salary</v>
          </cell>
        </row>
        <row r="41">
          <cell r="A41" t="str">
            <v>PH1021</v>
          </cell>
          <cell r="E41">
            <v>3215</v>
          </cell>
          <cell r="F41">
            <v>0</v>
          </cell>
          <cell r="G41">
            <v>3215</v>
          </cell>
          <cell r="H41">
            <v>3425.4</v>
          </cell>
          <cell r="I41">
            <v>210.4</v>
          </cell>
          <cell r="J41">
            <v>9000</v>
          </cell>
          <cell r="L41">
            <v>41364</v>
          </cell>
          <cell r="M41" t="str">
            <v>SG</v>
          </cell>
          <cell r="N41" t="str">
            <v>EXP</v>
          </cell>
          <cell r="O41" t="str">
            <v>PH100</v>
          </cell>
          <cell r="P41" t="str">
            <v>4760</v>
          </cell>
          <cell r="Q41" t="str">
            <v>Insurance, Parking &amp; Metrage</v>
          </cell>
          <cell r="R41" t="str">
            <v>Other Expenditures</v>
          </cell>
          <cell r="S41" t="str">
            <v>Non Salary</v>
          </cell>
        </row>
        <row r="42">
          <cell r="A42" t="str">
            <v>PH1021</v>
          </cell>
          <cell r="E42">
            <v>19</v>
          </cell>
          <cell r="F42">
            <v>0</v>
          </cell>
          <cell r="G42">
            <v>19</v>
          </cell>
          <cell r="H42">
            <v>95.16</v>
          </cell>
          <cell r="I42">
            <v>76.16</v>
          </cell>
          <cell r="J42">
            <v>250</v>
          </cell>
          <cell r="L42">
            <v>41364</v>
          </cell>
          <cell r="M42" t="str">
            <v>SG</v>
          </cell>
          <cell r="N42" t="str">
            <v>EXP</v>
          </cell>
          <cell r="O42" t="str">
            <v>PH100</v>
          </cell>
          <cell r="P42" t="str">
            <v>4770</v>
          </cell>
          <cell r="Q42" t="str">
            <v>Insurance, Parking &amp; Metrage</v>
          </cell>
          <cell r="R42" t="str">
            <v>Other Expenditures</v>
          </cell>
          <cell r="S42" t="str">
            <v>Non Salary</v>
          </cell>
        </row>
        <row r="43">
          <cell r="A43" t="str">
            <v>PH1021</v>
          </cell>
          <cell r="E43">
            <v>0</v>
          </cell>
          <cell r="F43">
            <v>0</v>
          </cell>
          <cell r="G43">
            <v>0</v>
          </cell>
          <cell r="H43">
            <v>5709</v>
          </cell>
          <cell r="I43">
            <v>5709</v>
          </cell>
          <cell r="J43">
            <v>15000</v>
          </cell>
          <cell r="L43">
            <v>41364</v>
          </cell>
          <cell r="M43" t="str">
            <v>SG</v>
          </cell>
          <cell r="N43" t="str">
            <v>EXP</v>
          </cell>
          <cell r="O43" t="str">
            <v>PH100</v>
          </cell>
          <cell r="P43" t="str">
            <v>4820</v>
          </cell>
          <cell r="Q43" t="str">
            <v>Other Services</v>
          </cell>
          <cell r="R43" t="str">
            <v>Other Expenditures</v>
          </cell>
          <cell r="S43" t="str">
            <v>Non Salary</v>
          </cell>
        </row>
        <row r="44">
          <cell r="A44" t="str">
            <v>PH1021</v>
          </cell>
          <cell r="E44">
            <v>0</v>
          </cell>
          <cell r="F44">
            <v>0</v>
          </cell>
          <cell r="G44">
            <v>0</v>
          </cell>
          <cell r="H44">
            <v>190.3</v>
          </cell>
          <cell r="I44">
            <v>190.3</v>
          </cell>
          <cell r="J44">
            <v>500</v>
          </cell>
          <cell r="L44">
            <v>41364</v>
          </cell>
          <cell r="M44" t="str">
            <v>SG</v>
          </cell>
          <cell r="N44" t="str">
            <v>EXP</v>
          </cell>
          <cell r="O44" t="str">
            <v>PH100</v>
          </cell>
          <cell r="P44" t="str">
            <v>7030</v>
          </cell>
          <cell r="Q44" t="str">
            <v>IDC's</v>
          </cell>
          <cell r="R44" t="str">
            <v>Other Expenditures</v>
          </cell>
          <cell r="S44" t="str">
            <v>Non Salary</v>
          </cell>
        </row>
        <row r="45">
          <cell r="A45" t="str">
            <v>PH1021</v>
          </cell>
          <cell r="E45">
            <v>187.5</v>
          </cell>
          <cell r="F45">
            <v>0</v>
          </cell>
          <cell r="G45">
            <v>187.5</v>
          </cell>
          <cell r="H45">
            <v>285.45999999999998</v>
          </cell>
          <cell r="I45">
            <v>97.96</v>
          </cell>
          <cell r="J45">
            <v>750</v>
          </cell>
          <cell r="L45">
            <v>41364</v>
          </cell>
          <cell r="M45" t="str">
            <v>SG</v>
          </cell>
          <cell r="N45" t="str">
            <v>EXP</v>
          </cell>
          <cell r="O45" t="str">
            <v>PH100</v>
          </cell>
          <cell r="P45" t="str">
            <v>7080</v>
          </cell>
          <cell r="Q45" t="str">
            <v>IDC's</v>
          </cell>
          <cell r="R45" t="str">
            <v>Other Expenditures</v>
          </cell>
          <cell r="S45" t="str">
            <v>Non Salary</v>
          </cell>
        </row>
        <row r="46">
          <cell r="A46" t="str">
            <v>PH1021</v>
          </cell>
          <cell r="E46">
            <v>-83886.55</v>
          </cell>
          <cell r="F46">
            <v>0</v>
          </cell>
          <cell r="G46">
            <v>-83886.55</v>
          </cell>
          <cell r="H46">
            <v>-80147.91</v>
          </cell>
          <cell r="I46">
            <v>3738.64</v>
          </cell>
          <cell r="J46">
            <v>-264368.15000000002</v>
          </cell>
          <cell r="L46">
            <v>41364</v>
          </cell>
          <cell r="M46" t="str">
            <v>SG</v>
          </cell>
          <cell r="N46" t="str">
            <v>REV</v>
          </cell>
          <cell r="O46" t="str">
            <v>PH100</v>
          </cell>
          <cell r="P46" t="str">
            <v>8010</v>
          </cell>
          <cell r="Q46" t="str">
            <v>Grants and Subsidies</v>
          </cell>
          <cell r="R46" t="str">
            <v>Revenue</v>
          </cell>
          <cell r="S46" t="str">
            <v>Non Salary</v>
          </cell>
        </row>
        <row r="47">
          <cell r="A47" t="str">
            <v>PH1031</v>
          </cell>
          <cell r="E47">
            <v>64503.29</v>
          </cell>
          <cell r="F47">
            <v>0</v>
          </cell>
          <cell r="G47">
            <v>64503.29</v>
          </cell>
          <cell r="H47">
            <v>66633.75</v>
          </cell>
          <cell r="I47">
            <v>2130.46</v>
          </cell>
          <cell r="J47">
            <v>228834.31</v>
          </cell>
          <cell r="L47">
            <v>41364</v>
          </cell>
          <cell r="M47" t="str">
            <v>SG</v>
          </cell>
          <cell r="N47" t="str">
            <v>EXP</v>
          </cell>
          <cell r="O47" t="str">
            <v>PH800</v>
          </cell>
          <cell r="P47" t="str">
            <v>1015</v>
          </cell>
          <cell r="Q47" t="str">
            <v>Salaries &amp; Benefits</v>
          </cell>
          <cell r="R47" t="str">
            <v>Other Expenditures</v>
          </cell>
          <cell r="S47" t="str">
            <v>Salaries &amp; Benefits</v>
          </cell>
        </row>
        <row r="48">
          <cell r="A48" t="str">
            <v>PH1031</v>
          </cell>
          <cell r="E48">
            <v>0</v>
          </cell>
          <cell r="F48">
            <v>0</v>
          </cell>
          <cell r="G48">
            <v>0</v>
          </cell>
          <cell r="H48">
            <v>2646.73</v>
          </cell>
          <cell r="I48">
            <v>2646.73</v>
          </cell>
          <cell r="J48">
            <v>9092.19</v>
          </cell>
          <cell r="L48">
            <v>41364</v>
          </cell>
          <cell r="M48" t="str">
            <v>SG</v>
          </cell>
          <cell r="N48" t="str">
            <v>EXP</v>
          </cell>
          <cell r="O48" t="str">
            <v>PH800</v>
          </cell>
          <cell r="P48" t="str">
            <v>1025</v>
          </cell>
          <cell r="Q48" t="str">
            <v>Salaries &amp; Benefits</v>
          </cell>
          <cell r="R48" t="str">
            <v>Other Expenditures</v>
          </cell>
          <cell r="S48" t="str">
            <v>Overtime</v>
          </cell>
        </row>
        <row r="49">
          <cell r="A49" t="str">
            <v>PH1031</v>
          </cell>
          <cell r="E49">
            <v>0</v>
          </cell>
          <cell r="F49">
            <v>0</v>
          </cell>
          <cell r="G49">
            <v>0</v>
          </cell>
          <cell r="H49">
            <v>65153.8</v>
          </cell>
          <cell r="I49">
            <v>65153.8</v>
          </cell>
          <cell r="J49">
            <v>65153.8</v>
          </cell>
          <cell r="L49">
            <v>41364</v>
          </cell>
          <cell r="M49" t="str">
            <v>SG</v>
          </cell>
          <cell r="N49" t="str">
            <v>EXP</v>
          </cell>
          <cell r="O49" t="str">
            <v>PH800</v>
          </cell>
          <cell r="P49" t="str">
            <v>1050</v>
          </cell>
          <cell r="Q49" t="str">
            <v>Salaries &amp; Benefits</v>
          </cell>
          <cell r="R49" t="str">
            <v>Other Expenditures</v>
          </cell>
          <cell r="S49" t="str">
            <v>Salaries &amp; Benefits</v>
          </cell>
        </row>
        <row r="50">
          <cell r="A50" t="str">
            <v>PH1031</v>
          </cell>
          <cell r="E50">
            <v>0</v>
          </cell>
          <cell r="F50">
            <v>0</v>
          </cell>
          <cell r="G50">
            <v>0</v>
          </cell>
          <cell r="H50">
            <v>-9024.35</v>
          </cell>
          <cell r="I50">
            <v>-9024.35</v>
          </cell>
          <cell r="J50">
            <v>-22173.68</v>
          </cell>
          <cell r="L50">
            <v>41364</v>
          </cell>
          <cell r="M50" t="str">
            <v>SG</v>
          </cell>
          <cell r="N50" t="str">
            <v>EXP</v>
          </cell>
          <cell r="O50" t="str">
            <v>PH800</v>
          </cell>
          <cell r="P50" t="str">
            <v>1520</v>
          </cell>
          <cell r="Q50" t="str">
            <v>Salaries &amp; Benefits</v>
          </cell>
          <cell r="R50" t="str">
            <v>Other Expenditures</v>
          </cell>
          <cell r="S50" t="str">
            <v>Gapping</v>
          </cell>
        </row>
        <row r="51">
          <cell r="A51" t="str">
            <v>PH1031</v>
          </cell>
          <cell r="E51">
            <v>2486.5300000000002</v>
          </cell>
          <cell r="F51">
            <v>0</v>
          </cell>
          <cell r="G51">
            <v>2486.5300000000002</v>
          </cell>
          <cell r="H51">
            <v>2421.5100000000002</v>
          </cell>
          <cell r="I51">
            <v>-65.02</v>
          </cell>
          <cell r="J51">
            <v>8316</v>
          </cell>
          <cell r="L51">
            <v>41364</v>
          </cell>
          <cell r="M51" t="str">
            <v>SG</v>
          </cell>
          <cell r="N51" t="str">
            <v>EXP</v>
          </cell>
          <cell r="O51" t="str">
            <v>PH800</v>
          </cell>
          <cell r="P51" t="str">
            <v>1711</v>
          </cell>
          <cell r="Q51" t="str">
            <v>Salaries &amp; Benefits</v>
          </cell>
          <cell r="R51" t="str">
            <v>Other Expenditures</v>
          </cell>
          <cell r="S51" t="str">
            <v>Salaries &amp; Benefits</v>
          </cell>
        </row>
        <row r="52">
          <cell r="A52" t="str">
            <v>PH1031</v>
          </cell>
          <cell r="E52">
            <v>1291.24</v>
          </cell>
          <cell r="F52">
            <v>0</v>
          </cell>
          <cell r="G52">
            <v>1291.24</v>
          </cell>
          <cell r="H52">
            <v>1233.47</v>
          </cell>
          <cell r="I52">
            <v>-57.77</v>
          </cell>
          <cell r="J52">
            <v>4236</v>
          </cell>
          <cell r="L52">
            <v>41364</v>
          </cell>
          <cell r="M52" t="str">
            <v>SG</v>
          </cell>
          <cell r="N52" t="str">
            <v>EXP</v>
          </cell>
          <cell r="O52" t="str">
            <v>PH800</v>
          </cell>
          <cell r="P52" t="str">
            <v>1712</v>
          </cell>
          <cell r="Q52" t="str">
            <v>Salaries &amp; Benefits</v>
          </cell>
          <cell r="R52" t="str">
            <v>Other Expenditures</v>
          </cell>
          <cell r="S52" t="str">
            <v>Salaries &amp; Benefits</v>
          </cell>
        </row>
        <row r="53">
          <cell r="A53" t="str">
            <v>PH1031</v>
          </cell>
          <cell r="E53">
            <v>1562.37</v>
          </cell>
          <cell r="F53">
            <v>0</v>
          </cell>
          <cell r="G53">
            <v>1562.37</v>
          </cell>
          <cell r="H53">
            <v>1273.72</v>
          </cell>
          <cell r="I53">
            <v>-288.64999999999998</v>
          </cell>
          <cell r="J53">
            <v>4373.08</v>
          </cell>
          <cell r="L53">
            <v>41364</v>
          </cell>
          <cell r="M53" t="str">
            <v>SG</v>
          </cell>
          <cell r="N53" t="str">
            <v>EXP</v>
          </cell>
          <cell r="O53" t="str">
            <v>PH800</v>
          </cell>
          <cell r="P53" t="str">
            <v>1720</v>
          </cell>
          <cell r="Q53" t="str">
            <v>Salaries &amp; Benefits</v>
          </cell>
          <cell r="R53" t="str">
            <v>Other Expenditures</v>
          </cell>
          <cell r="S53" t="str">
            <v>Salaries &amp; Benefits</v>
          </cell>
        </row>
        <row r="54">
          <cell r="A54" t="str">
            <v>PH1031</v>
          </cell>
          <cell r="E54">
            <v>475.2</v>
          </cell>
          <cell r="F54">
            <v>0</v>
          </cell>
          <cell r="G54">
            <v>475.2</v>
          </cell>
          <cell r="H54">
            <v>474.75</v>
          </cell>
          <cell r="I54">
            <v>-0.45</v>
          </cell>
          <cell r="J54">
            <v>1630.41</v>
          </cell>
          <cell r="L54">
            <v>41364</v>
          </cell>
          <cell r="M54" t="str">
            <v>SG</v>
          </cell>
          <cell r="N54" t="str">
            <v>EXP</v>
          </cell>
          <cell r="O54" t="str">
            <v>PH800</v>
          </cell>
          <cell r="P54" t="str">
            <v>1730</v>
          </cell>
          <cell r="Q54" t="str">
            <v>Salaries &amp; Benefits</v>
          </cell>
          <cell r="R54" t="str">
            <v>Other Expenditures</v>
          </cell>
          <cell r="S54" t="str">
            <v>Salaries &amp; Benefits</v>
          </cell>
        </row>
        <row r="55">
          <cell r="A55" t="str">
            <v>PH1031</v>
          </cell>
          <cell r="E55">
            <v>1588.7</v>
          </cell>
          <cell r="F55">
            <v>0</v>
          </cell>
          <cell r="G55">
            <v>1588.7</v>
          </cell>
          <cell r="H55">
            <v>1489.4</v>
          </cell>
          <cell r="I55">
            <v>-99.3</v>
          </cell>
          <cell r="J55">
            <v>2043.65</v>
          </cell>
          <cell r="L55">
            <v>41364</v>
          </cell>
          <cell r="M55" t="str">
            <v>SG</v>
          </cell>
          <cell r="N55" t="str">
            <v>EXP</v>
          </cell>
          <cell r="O55" t="str">
            <v>PH800</v>
          </cell>
          <cell r="P55" t="str">
            <v>1740</v>
          </cell>
          <cell r="Q55" t="str">
            <v>Salaries &amp; Benefits</v>
          </cell>
          <cell r="R55" t="str">
            <v>Other Expenditures</v>
          </cell>
          <cell r="S55" t="str">
            <v>Salaries &amp; Benefits</v>
          </cell>
        </row>
        <row r="56">
          <cell r="A56" t="str">
            <v>PH1031</v>
          </cell>
          <cell r="E56">
            <v>77.86</v>
          </cell>
          <cell r="F56">
            <v>0</v>
          </cell>
          <cell r="G56">
            <v>77.86</v>
          </cell>
          <cell r="H56">
            <v>146.19999999999999</v>
          </cell>
          <cell r="I56">
            <v>68.34</v>
          </cell>
          <cell r="J56">
            <v>174.75</v>
          </cell>
          <cell r="L56">
            <v>41364</v>
          </cell>
          <cell r="M56" t="str">
            <v>SG</v>
          </cell>
          <cell r="N56" t="str">
            <v>EXP</v>
          </cell>
          <cell r="O56" t="str">
            <v>PH800</v>
          </cell>
          <cell r="P56" t="str">
            <v>1745</v>
          </cell>
          <cell r="Q56" t="str">
            <v>Salaries &amp; Benefits</v>
          </cell>
          <cell r="R56" t="str">
            <v>Other Expenditures</v>
          </cell>
          <cell r="S56" t="str">
            <v>Salaries &amp; Benefits</v>
          </cell>
        </row>
        <row r="57">
          <cell r="A57" t="str">
            <v>PH1031</v>
          </cell>
          <cell r="E57">
            <v>1263.5</v>
          </cell>
          <cell r="F57">
            <v>0</v>
          </cell>
          <cell r="G57">
            <v>1263.5</v>
          </cell>
          <cell r="H57">
            <v>1240.32</v>
          </cell>
          <cell r="I57">
            <v>-23.18</v>
          </cell>
          <cell r="J57">
            <v>4259.5</v>
          </cell>
          <cell r="L57">
            <v>41364</v>
          </cell>
          <cell r="M57" t="str">
            <v>SG</v>
          </cell>
          <cell r="N57" t="str">
            <v>EXP</v>
          </cell>
          <cell r="O57" t="str">
            <v>PH800</v>
          </cell>
          <cell r="P57" t="str">
            <v>1750</v>
          </cell>
          <cell r="Q57" t="str">
            <v>Salaries &amp; Benefits</v>
          </cell>
          <cell r="R57" t="str">
            <v>Other Expenditures</v>
          </cell>
          <cell r="S57" t="str">
            <v>Salaries &amp; Benefits</v>
          </cell>
        </row>
        <row r="58">
          <cell r="A58" t="str">
            <v>PH1031</v>
          </cell>
          <cell r="E58">
            <v>3377.66</v>
          </cell>
          <cell r="F58">
            <v>0</v>
          </cell>
          <cell r="G58">
            <v>3377.66</v>
          </cell>
          <cell r="H58">
            <v>3381.34</v>
          </cell>
          <cell r="I58">
            <v>3.68</v>
          </cell>
          <cell r="J58">
            <v>4613.3999999999996</v>
          </cell>
          <cell r="L58">
            <v>41364</v>
          </cell>
          <cell r="M58" t="str">
            <v>SG</v>
          </cell>
          <cell r="N58" t="str">
            <v>EXP</v>
          </cell>
          <cell r="O58" t="str">
            <v>PH800</v>
          </cell>
          <cell r="P58" t="str">
            <v>1760</v>
          </cell>
          <cell r="Q58" t="str">
            <v>Salaries &amp; Benefits</v>
          </cell>
          <cell r="R58" t="str">
            <v>Other Expenditures</v>
          </cell>
          <cell r="S58" t="str">
            <v>Salaries &amp; Benefits</v>
          </cell>
        </row>
        <row r="59">
          <cell r="A59" t="str">
            <v>PH1031</v>
          </cell>
          <cell r="E59">
            <v>7591.69</v>
          </cell>
          <cell r="F59">
            <v>0</v>
          </cell>
          <cell r="G59">
            <v>7591.69</v>
          </cell>
          <cell r="H59">
            <v>7652.54</v>
          </cell>
          <cell r="I59">
            <v>60.85</v>
          </cell>
          <cell r="J59">
            <v>26280.48</v>
          </cell>
          <cell r="L59">
            <v>41364</v>
          </cell>
          <cell r="M59" t="str">
            <v>SG</v>
          </cell>
          <cell r="N59" t="str">
            <v>EXP</v>
          </cell>
          <cell r="O59" t="str">
            <v>PH800</v>
          </cell>
          <cell r="P59" t="str">
            <v>1770</v>
          </cell>
          <cell r="Q59" t="str">
            <v>Salaries &amp; Benefits</v>
          </cell>
          <cell r="R59" t="str">
            <v>Other Expenditures</v>
          </cell>
          <cell r="S59" t="str">
            <v>Salaries &amp; Benefits</v>
          </cell>
        </row>
        <row r="60">
          <cell r="A60" t="str">
            <v>PH1031</v>
          </cell>
          <cell r="E60">
            <v>0</v>
          </cell>
          <cell r="F60">
            <v>0</v>
          </cell>
          <cell r="G60">
            <v>0</v>
          </cell>
          <cell r="H60">
            <v>36906.28</v>
          </cell>
          <cell r="I60">
            <v>36906.28</v>
          </cell>
          <cell r="J60">
            <v>126782.13</v>
          </cell>
          <cell r="L60">
            <v>41364</v>
          </cell>
          <cell r="M60" t="str">
            <v>SG</v>
          </cell>
          <cell r="N60" t="str">
            <v>EXP</v>
          </cell>
          <cell r="O60" t="str">
            <v>PH800</v>
          </cell>
          <cell r="P60" t="str">
            <v>1970</v>
          </cell>
          <cell r="Q60" t="str">
            <v>Salaries &amp; Benefits</v>
          </cell>
          <cell r="R60" t="str">
            <v>Other Expenditures</v>
          </cell>
          <cell r="S60" t="str">
            <v>Salaries &amp; Benefits</v>
          </cell>
        </row>
        <row r="61">
          <cell r="A61" t="str">
            <v>PH1031</v>
          </cell>
          <cell r="E61">
            <v>324.42</v>
          </cell>
          <cell r="F61">
            <v>0</v>
          </cell>
          <cell r="G61">
            <v>324.42</v>
          </cell>
          <cell r="H61">
            <v>277.2</v>
          </cell>
          <cell r="I61">
            <v>-47.22</v>
          </cell>
          <cell r="J61">
            <v>1000</v>
          </cell>
          <cell r="L61">
            <v>41364</v>
          </cell>
          <cell r="M61" t="str">
            <v>SG</v>
          </cell>
          <cell r="N61" t="str">
            <v>EXP</v>
          </cell>
          <cell r="O61" t="str">
            <v>PH800</v>
          </cell>
          <cell r="P61" t="str">
            <v>2010</v>
          </cell>
          <cell r="Q61" t="str">
            <v>Office Supplies</v>
          </cell>
          <cell r="R61" t="str">
            <v>Other Expenditures</v>
          </cell>
          <cell r="S61" t="str">
            <v>Non Salary</v>
          </cell>
        </row>
        <row r="62">
          <cell r="A62" t="str">
            <v>PH1031</v>
          </cell>
          <cell r="E62">
            <v>120.08</v>
          </cell>
          <cell r="F62">
            <v>0</v>
          </cell>
          <cell r="G62">
            <v>120.08</v>
          </cell>
          <cell r="H62">
            <v>275</v>
          </cell>
          <cell r="I62">
            <v>154.91999999999999</v>
          </cell>
          <cell r="J62">
            <v>2500</v>
          </cell>
          <cell r="L62">
            <v>41364</v>
          </cell>
          <cell r="M62" t="str">
            <v>SG</v>
          </cell>
          <cell r="N62" t="str">
            <v>EXP</v>
          </cell>
          <cell r="O62" t="str">
            <v>PH800</v>
          </cell>
          <cell r="P62" t="str">
            <v>2040</v>
          </cell>
          <cell r="Q62" t="str">
            <v>Office Supplies</v>
          </cell>
          <cell r="R62" t="str">
            <v>Other Expenditures</v>
          </cell>
          <cell r="S62" t="str">
            <v>Non Salary</v>
          </cell>
        </row>
        <row r="63">
          <cell r="A63" t="str">
            <v>PH1031</v>
          </cell>
          <cell r="E63">
            <v>0</v>
          </cell>
          <cell r="F63">
            <v>0</v>
          </cell>
          <cell r="G63">
            <v>0</v>
          </cell>
          <cell r="H63">
            <v>66</v>
          </cell>
          <cell r="I63">
            <v>66</v>
          </cell>
          <cell r="J63">
            <v>600</v>
          </cell>
          <cell r="L63">
            <v>41364</v>
          </cell>
          <cell r="M63" t="str">
            <v>SG</v>
          </cell>
          <cell r="N63" t="str">
            <v>EXP</v>
          </cell>
          <cell r="O63" t="str">
            <v>PH800</v>
          </cell>
          <cell r="P63" t="str">
            <v>2082</v>
          </cell>
          <cell r="Q63" t="str">
            <v>Office Supplies</v>
          </cell>
          <cell r="R63" t="str">
            <v>Other Expenditures</v>
          </cell>
          <cell r="S63" t="str">
            <v>Non Salary</v>
          </cell>
        </row>
        <row r="64">
          <cell r="A64" t="str">
            <v>PH1031</v>
          </cell>
          <cell r="E64">
            <v>0</v>
          </cell>
          <cell r="F64">
            <v>0</v>
          </cell>
          <cell r="G64">
            <v>0</v>
          </cell>
          <cell r="H64">
            <v>898.03</v>
          </cell>
          <cell r="I64">
            <v>898.03</v>
          </cell>
          <cell r="J64">
            <v>4450</v>
          </cell>
          <cell r="L64">
            <v>41364</v>
          </cell>
          <cell r="M64" t="str">
            <v>SG</v>
          </cell>
          <cell r="N64" t="str">
            <v>EXP</v>
          </cell>
          <cell r="O64" t="str">
            <v>PH800</v>
          </cell>
          <cell r="P64" t="str">
            <v>4025</v>
          </cell>
          <cell r="Q64" t="str">
            <v>Professional &amp; Technical</v>
          </cell>
          <cell r="R64" t="str">
            <v>Other Expenditures</v>
          </cell>
          <cell r="S64" t="str">
            <v>Non Salary</v>
          </cell>
        </row>
        <row r="65">
          <cell r="A65" t="str">
            <v>PH1031</v>
          </cell>
          <cell r="E65">
            <v>0</v>
          </cell>
          <cell r="F65">
            <v>203.52</v>
          </cell>
          <cell r="G65">
            <v>203.52</v>
          </cell>
          <cell r="H65">
            <v>277.67</v>
          </cell>
          <cell r="I65">
            <v>74.150000000000006</v>
          </cell>
          <cell r="J65">
            <v>1376</v>
          </cell>
          <cell r="L65">
            <v>41364</v>
          </cell>
          <cell r="M65" t="str">
            <v>SG</v>
          </cell>
          <cell r="N65" t="str">
            <v>EXP</v>
          </cell>
          <cell r="O65" t="str">
            <v>PH800</v>
          </cell>
          <cell r="P65" t="str">
            <v>4199</v>
          </cell>
          <cell r="Q65" t="str">
            <v>Professional &amp; Technical</v>
          </cell>
          <cell r="R65" t="str">
            <v>Other Expenditures</v>
          </cell>
          <cell r="S65" t="str">
            <v>Non Salary</v>
          </cell>
        </row>
        <row r="66">
          <cell r="A66" t="str">
            <v>PH1031</v>
          </cell>
          <cell r="E66">
            <v>0</v>
          </cell>
          <cell r="F66">
            <v>0</v>
          </cell>
          <cell r="G66">
            <v>0</v>
          </cell>
          <cell r="H66">
            <v>41.96</v>
          </cell>
          <cell r="I66">
            <v>41.96</v>
          </cell>
          <cell r="J66">
            <v>200</v>
          </cell>
          <cell r="L66">
            <v>41364</v>
          </cell>
          <cell r="M66" t="str">
            <v>SG</v>
          </cell>
          <cell r="N66" t="str">
            <v>EXP</v>
          </cell>
          <cell r="O66" t="str">
            <v>PH800</v>
          </cell>
          <cell r="P66" t="str">
            <v>4205</v>
          </cell>
          <cell r="Q66" t="str">
            <v>Business Travel Expenses</v>
          </cell>
          <cell r="R66" t="str">
            <v>Other Expenditures</v>
          </cell>
          <cell r="S66" t="str">
            <v>Non Salary</v>
          </cell>
        </row>
        <row r="67">
          <cell r="A67" t="str">
            <v>PH1031</v>
          </cell>
          <cell r="E67">
            <v>0</v>
          </cell>
          <cell r="F67">
            <v>0</v>
          </cell>
          <cell r="G67">
            <v>0</v>
          </cell>
          <cell r="H67">
            <v>42.8</v>
          </cell>
          <cell r="I67">
            <v>42.8</v>
          </cell>
          <cell r="J67">
            <v>204</v>
          </cell>
          <cell r="L67">
            <v>41364</v>
          </cell>
          <cell r="M67" t="str">
            <v>SG</v>
          </cell>
          <cell r="N67" t="str">
            <v>EXP</v>
          </cell>
          <cell r="O67" t="str">
            <v>PH800</v>
          </cell>
          <cell r="P67" t="str">
            <v>4225</v>
          </cell>
          <cell r="Q67" t="str">
            <v>Business Travel Expenses</v>
          </cell>
          <cell r="R67" t="str">
            <v>Other Expenditures</v>
          </cell>
          <cell r="S67" t="str">
            <v>Non Salary</v>
          </cell>
        </row>
        <row r="68">
          <cell r="A68" t="str">
            <v>PH1031</v>
          </cell>
          <cell r="E68">
            <v>0</v>
          </cell>
          <cell r="F68">
            <v>0</v>
          </cell>
          <cell r="G68">
            <v>0</v>
          </cell>
          <cell r="H68">
            <v>104.9</v>
          </cell>
          <cell r="I68">
            <v>104.9</v>
          </cell>
          <cell r="J68">
            <v>500</v>
          </cell>
          <cell r="L68">
            <v>41364</v>
          </cell>
          <cell r="M68" t="str">
            <v>SG</v>
          </cell>
          <cell r="N68" t="str">
            <v>EXP</v>
          </cell>
          <cell r="O68" t="str">
            <v>PH800</v>
          </cell>
          <cell r="P68" t="str">
            <v>4252</v>
          </cell>
          <cell r="Q68" t="str">
            <v>Conference Expenditures</v>
          </cell>
          <cell r="R68" t="str">
            <v>Other Expenditures</v>
          </cell>
          <cell r="S68" t="str">
            <v>Non Salary</v>
          </cell>
        </row>
        <row r="69">
          <cell r="A69" t="str">
            <v>PH1031</v>
          </cell>
          <cell r="E69">
            <v>1373.76</v>
          </cell>
          <cell r="F69">
            <v>0</v>
          </cell>
          <cell r="G69">
            <v>1373.76</v>
          </cell>
          <cell r="H69">
            <v>524.5</v>
          </cell>
          <cell r="I69">
            <v>-849.26</v>
          </cell>
          <cell r="J69">
            <v>2500</v>
          </cell>
          <cell r="L69">
            <v>41364</v>
          </cell>
          <cell r="M69" t="str">
            <v>SG</v>
          </cell>
          <cell r="N69" t="str">
            <v>EXP</v>
          </cell>
          <cell r="O69" t="str">
            <v>PH800</v>
          </cell>
          <cell r="P69" t="str">
            <v>4256</v>
          </cell>
          <cell r="Q69" t="str">
            <v>Conference Expenditures</v>
          </cell>
          <cell r="R69" t="str">
            <v>Other Expenditures</v>
          </cell>
          <cell r="S69" t="str">
            <v>Non Salary</v>
          </cell>
        </row>
        <row r="70">
          <cell r="A70" t="str">
            <v>PH1031</v>
          </cell>
          <cell r="E70">
            <v>0</v>
          </cell>
          <cell r="F70">
            <v>0</v>
          </cell>
          <cell r="G70">
            <v>0</v>
          </cell>
          <cell r="H70">
            <v>309.11</v>
          </cell>
          <cell r="I70">
            <v>309.11</v>
          </cell>
          <cell r="J70">
            <v>3144.54</v>
          </cell>
          <cell r="L70">
            <v>41364</v>
          </cell>
          <cell r="M70" t="str">
            <v>SG</v>
          </cell>
          <cell r="N70" t="str">
            <v>EXP</v>
          </cell>
          <cell r="O70" t="str">
            <v>PH800</v>
          </cell>
          <cell r="P70" t="str">
            <v>4310</v>
          </cell>
          <cell r="Q70" t="str">
            <v>Training &amp; Development</v>
          </cell>
          <cell r="R70" t="str">
            <v>Other Expenditures</v>
          </cell>
          <cell r="S70" t="str">
            <v>Non Salary</v>
          </cell>
        </row>
        <row r="71">
          <cell r="A71" t="str">
            <v>PH1031</v>
          </cell>
          <cell r="E71">
            <v>0</v>
          </cell>
          <cell r="F71">
            <v>0</v>
          </cell>
          <cell r="G71">
            <v>0</v>
          </cell>
          <cell r="H71">
            <v>263.5</v>
          </cell>
          <cell r="I71">
            <v>263.5</v>
          </cell>
          <cell r="J71">
            <v>85000</v>
          </cell>
          <cell r="L71">
            <v>41364</v>
          </cell>
          <cell r="M71" t="str">
            <v>SG</v>
          </cell>
          <cell r="N71" t="str">
            <v>EXP</v>
          </cell>
          <cell r="O71" t="str">
            <v>PH800</v>
          </cell>
          <cell r="P71" t="str">
            <v>4424</v>
          </cell>
          <cell r="Q71" t="str">
            <v>Contracted Services</v>
          </cell>
          <cell r="R71" t="str">
            <v>Other Expenditures</v>
          </cell>
          <cell r="S71" t="str">
            <v>Non Salary</v>
          </cell>
        </row>
        <row r="72">
          <cell r="A72" t="str">
            <v>PH1031</v>
          </cell>
          <cell r="E72">
            <v>0</v>
          </cell>
          <cell r="F72">
            <v>0</v>
          </cell>
          <cell r="G72">
            <v>0</v>
          </cell>
          <cell r="H72">
            <v>419.6</v>
          </cell>
          <cell r="I72">
            <v>419.6</v>
          </cell>
          <cell r="J72">
            <v>2000</v>
          </cell>
          <cell r="L72">
            <v>41364</v>
          </cell>
          <cell r="M72" t="str">
            <v>SG</v>
          </cell>
          <cell r="N72" t="str">
            <v>EXP</v>
          </cell>
          <cell r="O72" t="str">
            <v>PH800</v>
          </cell>
          <cell r="P72" t="str">
            <v>4515</v>
          </cell>
          <cell r="Q72" t="str">
            <v>Contracted Services</v>
          </cell>
          <cell r="R72" t="str">
            <v>Other Expenditures</v>
          </cell>
          <cell r="S72" t="str">
            <v>Non Salary</v>
          </cell>
        </row>
        <row r="73">
          <cell r="A73" t="str">
            <v>PH1031</v>
          </cell>
          <cell r="E73">
            <v>0</v>
          </cell>
          <cell r="F73">
            <v>0</v>
          </cell>
          <cell r="G73">
            <v>0</v>
          </cell>
          <cell r="H73">
            <v>167.84</v>
          </cell>
          <cell r="I73">
            <v>167.84</v>
          </cell>
          <cell r="J73">
            <v>800</v>
          </cell>
          <cell r="L73">
            <v>41364</v>
          </cell>
          <cell r="M73" t="str">
            <v>SG</v>
          </cell>
          <cell r="N73" t="str">
            <v>EXP</v>
          </cell>
          <cell r="O73" t="str">
            <v>PH800</v>
          </cell>
          <cell r="P73" t="str">
            <v>4530</v>
          </cell>
          <cell r="Q73" t="str">
            <v>Contracted Services</v>
          </cell>
          <cell r="R73" t="str">
            <v>Other Expenditures</v>
          </cell>
          <cell r="S73" t="str">
            <v>Non Salary</v>
          </cell>
        </row>
        <row r="74">
          <cell r="A74" t="str">
            <v>PH1031</v>
          </cell>
          <cell r="E74">
            <v>75</v>
          </cell>
          <cell r="F74">
            <v>0</v>
          </cell>
          <cell r="G74">
            <v>75</v>
          </cell>
          <cell r="H74">
            <v>209.8</v>
          </cell>
          <cell r="I74">
            <v>134.80000000000001</v>
          </cell>
          <cell r="J74">
            <v>1000</v>
          </cell>
          <cell r="L74">
            <v>41364</v>
          </cell>
          <cell r="M74" t="str">
            <v>SG</v>
          </cell>
          <cell r="N74" t="str">
            <v>EXP</v>
          </cell>
          <cell r="O74" t="str">
            <v>PH800</v>
          </cell>
          <cell r="P74" t="str">
            <v>4760</v>
          </cell>
          <cell r="Q74" t="str">
            <v>Insurance, Parking &amp; Metrage</v>
          </cell>
          <cell r="R74" t="str">
            <v>Other Expenditures</v>
          </cell>
          <cell r="S74" t="str">
            <v>Non Salary</v>
          </cell>
        </row>
        <row r="75">
          <cell r="A75" t="str">
            <v>PH1031</v>
          </cell>
          <cell r="E75">
            <v>0</v>
          </cell>
          <cell r="F75">
            <v>0</v>
          </cell>
          <cell r="G75">
            <v>0</v>
          </cell>
          <cell r="H75">
            <v>20.98</v>
          </cell>
          <cell r="I75">
            <v>20.98</v>
          </cell>
          <cell r="J75">
            <v>100</v>
          </cell>
          <cell r="L75">
            <v>41364</v>
          </cell>
          <cell r="M75" t="str">
            <v>SG</v>
          </cell>
          <cell r="N75" t="str">
            <v>EXP</v>
          </cell>
          <cell r="O75" t="str">
            <v>PH800</v>
          </cell>
          <cell r="P75" t="str">
            <v>4770</v>
          </cell>
          <cell r="Q75" t="str">
            <v>Insurance, Parking &amp; Metrage</v>
          </cell>
          <cell r="R75" t="str">
            <v>Other Expenditures</v>
          </cell>
          <cell r="S75" t="str">
            <v>Non Salary</v>
          </cell>
        </row>
        <row r="76">
          <cell r="A76" t="str">
            <v>PH1031</v>
          </cell>
          <cell r="E76">
            <v>0</v>
          </cell>
          <cell r="F76">
            <v>0</v>
          </cell>
          <cell r="G76">
            <v>0</v>
          </cell>
          <cell r="H76">
            <v>290.77999999999997</v>
          </cell>
          <cell r="I76">
            <v>290.77999999999997</v>
          </cell>
          <cell r="J76">
            <v>1386</v>
          </cell>
          <cell r="L76">
            <v>41364</v>
          </cell>
          <cell r="M76" t="str">
            <v>SG</v>
          </cell>
          <cell r="N76" t="str">
            <v>EXP</v>
          </cell>
          <cell r="O76" t="str">
            <v>PH800</v>
          </cell>
          <cell r="P76" t="str">
            <v>4820</v>
          </cell>
          <cell r="Q76" t="str">
            <v>Other Services</v>
          </cell>
          <cell r="R76" t="str">
            <v>Other Expenditures</v>
          </cell>
          <cell r="S76" t="str">
            <v>Non Salary</v>
          </cell>
        </row>
        <row r="77">
          <cell r="A77" t="str">
            <v>PH1031</v>
          </cell>
          <cell r="E77">
            <v>272</v>
          </cell>
          <cell r="F77">
            <v>0</v>
          </cell>
          <cell r="G77">
            <v>272</v>
          </cell>
          <cell r="H77">
            <v>0</v>
          </cell>
          <cell r="I77">
            <v>-272</v>
          </cell>
          <cell r="J77">
            <v>0</v>
          </cell>
          <cell r="L77">
            <v>41364</v>
          </cell>
          <cell r="M77" t="str">
            <v>SG</v>
          </cell>
          <cell r="N77" t="str">
            <v>EXP</v>
          </cell>
          <cell r="O77" t="str">
            <v>PH800</v>
          </cell>
          <cell r="P77" t="str">
            <v>7080</v>
          </cell>
          <cell r="Q77" t="str">
            <v>IDC's</v>
          </cell>
          <cell r="R77" t="str">
            <v>Other Expenditures</v>
          </cell>
          <cell r="S77" t="str">
            <v>Non Salary</v>
          </cell>
        </row>
        <row r="78">
          <cell r="A78" t="str">
            <v>PH1031</v>
          </cell>
          <cell r="E78">
            <v>-64940.12</v>
          </cell>
          <cell r="F78">
            <v>0</v>
          </cell>
          <cell r="G78">
            <v>-64940.12</v>
          </cell>
          <cell r="H78">
            <v>-139364.35</v>
          </cell>
          <cell r="I78">
            <v>-74424.23</v>
          </cell>
          <cell r="J78">
            <v>-427782.40000000002</v>
          </cell>
          <cell r="L78">
            <v>41364</v>
          </cell>
          <cell r="M78" t="str">
            <v>SG</v>
          </cell>
          <cell r="N78" t="str">
            <v>REV</v>
          </cell>
          <cell r="O78" t="str">
            <v>PH800</v>
          </cell>
          <cell r="P78" t="str">
            <v>8010</v>
          </cell>
          <cell r="Q78" t="str">
            <v>Grants and Subsidies</v>
          </cell>
          <cell r="R78" t="str">
            <v>Revenue</v>
          </cell>
          <cell r="S78" t="str">
            <v>Non Salary</v>
          </cell>
        </row>
        <row r="79">
          <cell r="A79" t="str">
            <v>PH1041</v>
          </cell>
          <cell r="E79">
            <v>288383.49</v>
          </cell>
          <cell r="F79">
            <v>0</v>
          </cell>
          <cell r="G79">
            <v>288383.49</v>
          </cell>
          <cell r="H79">
            <v>314912.08</v>
          </cell>
          <cell r="I79">
            <v>26528.59</v>
          </cell>
          <cell r="J79">
            <v>1081474.3799999999</v>
          </cell>
          <cell r="L79">
            <v>41364</v>
          </cell>
          <cell r="M79" t="str">
            <v>SG</v>
          </cell>
          <cell r="N79" t="str">
            <v>EXP</v>
          </cell>
          <cell r="O79" t="str">
            <v>PH800</v>
          </cell>
          <cell r="P79" t="str">
            <v>1015</v>
          </cell>
          <cell r="Q79" t="str">
            <v>Salaries &amp; Benefits</v>
          </cell>
          <cell r="R79" t="str">
            <v>Other Expenditures</v>
          </cell>
          <cell r="S79" t="str">
            <v>Salaries &amp; Benefits</v>
          </cell>
        </row>
        <row r="80">
          <cell r="A80" t="str">
            <v>PH1041</v>
          </cell>
          <cell r="E80">
            <v>1657.82</v>
          </cell>
          <cell r="F80">
            <v>0</v>
          </cell>
          <cell r="G80">
            <v>1657.82</v>
          </cell>
          <cell r="H80">
            <v>17087.57</v>
          </cell>
          <cell r="I80">
            <v>15429.75</v>
          </cell>
          <cell r="J80">
            <v>58700</v>
          </cell>
          <cell r="L80">
            <v>41364</v>
          </cell>
          <cell r="M80" t="str">
            <v>SG</v>
          </cell>
          <cell r="N80" t="str">
            <v>EXP</v>
          </cell>
          <cell r="O80" t="str">
            <v>PH800</v>
          </cell>
          <cell r="P80" t="str">
            <v>1025</v>
          </cell>
          <cell r="Q80" t="str">
            <v>Salaries &amp; Benefits</v>
          </cell>
          <cell r="R80" t="str">
            <v>Other Expenditures</v>
          </cell>
          <cell r="S80" t="str">
            <v>Overtime</v>
          </cell>
        </row>
        <row r="81">
          <cell r="A81" t="str">
            <v>PH1041</v>
          </cell>
          <cell r="E81">
            <v>0</v>
          </cell>
          <cell r="F81">
            <v>0</v>
          </cell>
          <cell r="G81">
            <v>0</v>
          </cell>
          <cell r="H81">
            <v>-19942.66</v>
          </cell>
          <cell r="I81">
            <v>-19942.66</v>
          </cell>
          <cell r="J81">
            <v>-65566.509999999995</v>
          </cell>
          <cell r="L81">
            <v>41364</v>
          </cell>
          <cell r="M81" t="str">
            <v>SG</v>
          </cell>
          <cell r="N81" t="str">
            <v>EXP</v>
          </cell>
          <cell r="O81" t="str">
            <v>PH800</v>
          </cell>
          <cell r="P81" t="str">
            <v>1520</v>
          </cell>
          <cell r="Q81" t="str">
            <v>Salaries &amp; Benefits</v>
          </cell>
          <cell r="R81" t="str">
            <v>Other Expenditures</v>
          </cell>
          <cell r="S81" t="str">
            <v>Gapping</v>
          </cell>
        </row>
        <row r="82">
          <cell r="A82" t="str">
            <v>PH1041</v>
          </cell>
          <cell r="E82">
            <v>-43324.34</v>
          </cell>
          <cell r="F82">
            <v>0</v>
          </cell>
          <cell r="G82">
            <v>-43324.34</v>
          </cell>
          <cell r="H82">
            <v>0</v>
          </cell>
          <cell r="I82">
            <v>43324.34</v>
          </cell>
          <cell r="J82">
            <v>0</v>
          </cell>
          <cell r="L82">
            <v>41364</v>
          </cell>
          <cell r="M82" t="str">
            <v>SG</v>
          </cell>
          <cell r="N82" t="str">
            <v>EXP</v>
          </cell>
          <cell r="O82" t="str">
            <v>PH800</v>
          </cell>
          <cell r="P82" t="str">
            <v>1555</v>
          </cell>
          <cell r="Q82" t="str">
            <v>Salaries &amp; Benefits</v>
          </cell>
          <cell r="R82" t="str">
            <v>Other Expenditures</v>
          </cell>
          <cell r="S82" t="str">
            <v>Salaries &amp; Benefits</v>
          </cell>
        </row>
        <row r="83">
          <cell r="A83" t="str">
            <v>PH1041</v>
          </cell>
          <cell r="E83">
            <v>15254.52</v>
          </cell>
          <cell r="F83">
            <v>0</v>
          </cell>
          <cell r="G83">
            <v>15254.52</v>
          </cell>
          <cell r="H83">
            <v>15088.16</v>
          </cell>
          <cell r="I83">
            <v>-166.36</v>
          </cell>
          <cell r="J83">
            <v>51816</v>
          </cell>
          <cell r="L83">
            <v>41364</v>
          </cell>
          <cell r="M83" t="str">
            <v>SG</v>
          </cell>
          <cell r="N83" t="str">
            <v>EXP</v>
          </cell>
          <cell r="O83" t="str">
            <v>PH800</v>
          </cell>
          <cell r="P83" t="str">
            <v>1711</v>
          </cell>
          <cell r="Q83" t="str">
            <v>Salaries &amp; Benefits</v>
          </cell>
          <cell r="R83" t="str">
            <v>Other Expenditures</v>
          </cell>
          <cell r="S83" t="str">
            <v>Salaries &amp; Benefits</v>
          </cell>
        </row>
        <row r="84">
          <cell r="A84" t="str">
            <v>PH1041</v>
          </cell>
          <cell r="E84">
            <v>7244.15</v>
          </cell>
          <cell r="F84">
            <v>0</v>
          </cell>
          <cell r="G84">
            <v>7244.15</v>
          </cell>
          <cell r="H84">
            <v>7799.15</v>
          </cell>
          <cell r="I84">
            <v>555</v>
          </cell>
          <cell r="J84">
            <v>26784</v>
          </cell>
          <cell r="L84">
            <v>41364</v>
          </cell>
          <cell r="M84" t="str">
            <v>SG</v>
          </cell>
          <cell r="N84" t="str">
            <v>EXP</v>
          </cell>
          <cell r="O84" t="str">
            <v>PH800</v>
          </cell>
          <cell r="P84" t="str">
            <v>1712</v>
          </cell>
          <cell r="Q84" t="str">
            <v>Salaries &amp; Benefits</v>
          </cell>
          <cell r="R84" t="str">
            <v>Other Expenditures</v>
          </cell>
          <cell r="S84" t="str">
            <v>Salaries &amp; Benefits</v>
          </cell>
        </row>
        <row r="85">
          <cell r="A85" t="str">
            <v>PH1041</v>
          </cell>
          <cell r="E85">
            <v>6817.77</v>
          </cell>
          <cell r="F85">
            <v>0</v>
          </cell>
          <cell r="G85">
            <v>6817.77</v>
          </cell>
          <cell r="H85">
            <v>6306.08</v>
          </cell>
          <cell r="I85">
            <v>-511.69</v>
          </cell>
          <cell r="J85">
            <v>21654.99</v>
          </cell>
          <cell r="L85">
            <v>41364</v>
          </cell>
          <cell r="M85" t="str">
            <v>SG</v>
          </cell>
          <cell r="N85" t="str">
            <v>EXP</v>
          </cell>
          <cell r="O85" t="str">
            <v>PH800</v>
          </cell>
          <cell r="P85" t="str">
            <v>1720</v>
          </cell>
          <cell r="Q85" t="str">
            <v>Salaries &amp; Benefits</v>
          </cell>
          <cell r="R85" t="str">
            <v>Other Expenditures</v>
          </cell>
          <cell r="S85" t="str">
            <v>Salaries &amp; Benefits</v>
          </cell>
        </row>
        <row r="86">
          <cell r="A86" t="str">
            <v>PH1041</v>
          </cell>
          <cell r="E86">
            <v>2075.4899999999998</v>
          </cell>
          <cell r="F86">
            <v>0</v>
          </cell>
          <cell r="G86">
            <v>2075.4899999999998</v>
          </cell>
          <cell r="H86">
            <v>2350.5500000000002</v>
          </cell>
          <cell r="I86">
            <v>275.06</v>
          </cell>
          <cell r="J86">
            <v>8072.11</v>
          </cell>
          <cell r="L86">
            <v>41364</v>
          </cell>
          <cell r="M86" t="str">
            <v>SG</v>
          </cell>
          <cell r="N86" t="str">
            <v>EXP</v>
          </cell>
          <cell r="O86" t="str">
            <v>PH800</v>
          </cell>
          <cell r="P86" t="str">
            <v>1730</v>
          </cell>
          <cell r="Q86" t="str">
            <v>Salaries &amp; Benefits</v>
          </cell>
          <cell r="R86" t="str">
            <v>Other Expenditures</v>
          </cell>
          <cell r="S86" t="str">
            <v>Salaries &amp; Benefits</v>
          </cell>
        </row>
        <row r="87">
          <cell r="A87" t="str">
            <v>PH1041</v>
          </cell>
          <cell r="E87">
            <v>7994.76</v>
          </cell>
          <cell r="F87">
            <v>0</v>
          </cell>
          <cell r="G87">
            <v>7994.76</v>
          </cell>
          <cell r="H87">
            <v>8696.4599999999991</v>
          </cell>
          <cell r="I87">
            <v>701.7</v>
          </cell>
          <cell r="J87">
            <v>14424.89</v>
          </cell>
          <cell r="L87">
            <v>41364</v>
          </cell>
          <cell r="M87" t="str">
            <v>SG</v>
          </cell>
          <cell r="N87" t="str">
            <v>EXP</v>
          </cell>
          <cell r="O87" t="str">
            <v>PH800</v>
          </cell>
          <cell r="P87" t="str">
            <v>1740</v>
          </cell>
          <cell r="Q87" t="str">
            <v>Salaries &amp; Benefits</v>
          </cell>
          <cell r="R87" t="str">
            <v>Other Expenditures</v>
          </cell>
          <cell r="S87" t="str">
            <v>Salaries &amp; Benefits</v>
          </cell>
        </row>
        <row r="88">
          <cell r="A88" t="str">
            <v>PH1041</v>
          </cell>
          <cell r="E88">
            <v>370.12</v>
          </cell>
          <cell r="F88">
            <v>0</v>
          </cell>
          <cell r="G88">
            <v>370.12</v>
          </cell>
          <cell r="H88">
            <v>409.15</v>
          </cell>
          <cell r="I88">
            <v>39.03</v>
          </cell>
          <cell r="J88">
            <v>784.23</v>
          </cell>
          <cell r="L88">
            <v>41364</v>
          </cell>
          <cell r="M88" t="str">
            <v>SG</v>
          </cell>
          <cell r="N88" t="str">
            <v>EXP</v>
          </cell>
          <cell r="O88" t="str">
            <v>PH800</v>
          </cell>
          <cell r="P88" t="str">
            <v>1745</v>
          </cell>
          <cell r="Q88" t="str">
            <v>Salaries &amp; Benefits</v>
          </cell>
          <cell r="R88" t="str">
            <v>Other Expenditures</v>
          </cell>
          <cell r="S88" t="str">
            <v>Salaries &amp; Benefits</v>
          </cell>
        </row>
        <row r="89">
          <cell r="A89" t="str">
            <v>PH1041</v>
          </cell>
          <cell r="E89">
            <v>5612.33</v>
          </cell>
          <cell r="F89">
            <v>0</v>
          </cell>
          <cell r="G89">
            <v>5612.33</v>
          </cell>
          <cell r="H89">
            <v>6140.77</v>
          </cell>
          <cell r="I89">
            <v>528.44000000000005</v>
          </cell>
          <cell r="J89">
            <v>21088.720000000001</v>
          </cell>
          <cell r="L89">
            <v>41364</v>
          </cell>
          <cell r="M89" t="str">
            <v>SG</v>
          </cell>
          <cell r="N89" t="str">
            <v>EXP</v>
          </cell>
          <cell r="O89" t="str">
            <v>PH800</v>
          </cell>
          <cell r="P89" t="str">
            <v>1750</v>
          </cell>
          <cell r="Q89" t="str">
            <v>Salaries &amp; Benefits</v>
          </cell>
          <cell r="R89" t="str">
            <v>Other Expenditures</v>
          </cell>
          <cell r="S89" t="str">
            <v>Salaries &amp; Benefits</v>
          </cell>
        </row>
        <row r="90">
          <cell r="A90" t="str">
            <v>PH1041</v>
          </cell>
          <cell r="E90">
            <v>16224.4</v>
          </cell>
          <cell r="F90">
            <v>0</v>
          </cell>
          <cell r="G90">
            <v>16224.4</v>
          </cell>
          <cell r="H90">
            <v>19230.09</v>
          </cell>
          <cell r="I90">
            <v>3005.69</v>
          </cell>
          <cell r="J90">
            <v>32293.8</v>
          </cell>
          <cell r="L90">
            <v>41364</v>
          </cell>
          <cell r="M90" t="str">
            <v>SG</v>
          </cell>
          <cell r="N90" t="str">
            <v>EXP</v>
          </cell>
          <cell r="O90" t="str">
            <v>PH800</v>
          </cell>
          <cell r="P90" t="str">
            <v>1760</v>
          </cell>
          <cell r="Q90" t="str">
            <v>Salaries &amp; Benefits</v>
          </cell>
          <cell r="R90" t="str">
            <v>Other Expenditures</v>
          </cell>
          <cell r="S90" t="str">
            <v>Salaries &amp; Benefits</v>
          </cell>
        </row>
        <row r="91">
          <cell r="A91" t="str">
            <v>PH1041</v>
          </cell>
          <cell r="E91">
            <v>30033.93</v>
          </cell>
          <cell r="F91">
            <v>0</v>
          </cell>
          <cell r="G91">
            <v>30033.93</v>
          </cell>
          <cell r="H91">
            <v>34539.769999999997</v>
          </cell>
          <cell r="I91">
            <v>4505.84</v>
          </cell>
          <cell r="J91">
            <v>118616.87</v>
          </cell>
          <cell r="L91">
            <v>41364</v>
          </cell>
          <cell r="M91" t="str">
            <v>SG</v>
          </cell>
          <cell r="N91" t="str">
            <v>EXP</v>
          </cell>
          <cell r="O91" t="str">
            <v>PH800</v>
          </cell>
          <cell r="P91" t="str">
            <v>1770</v>
          </cell>
          <cell r="Q91" t="str">
            <v>Salaries &amp; Benefits</v>
          </cell>
          <cell r="R91" t="str">
            <v>Other Expenditures</v>
          </cell>
          <cell r="S91" t="str">
            <v>Salaries &amp; Benefits</v>
          </cell>
        </row>
        <row r="92">
          <cell r="A92" t="str">
            <v>PH1041</v>
          </cell>
          <cell r="E92">
            <v>2283.77</v>
          </cell>
          <cell r="F92">
            <v>0</v>
          </cell>
          <cell r="G92">
            <v>2283.77</v>
          </cell>
          <cell r="H92">
            <v>0</v>
          </cell>
          <cell r="I92">
            <v>-2283.77</v>
          </cell>
          <cell r="J92">
            <v>0</v>
          </cell>
          <cell r="L92">
            <v>41364</v>
          </cell>
          <cell r="M92" t="str">
            <v>SG</v>
          </cell>
          <cell r="N92" t="str">
            <v>EXP</v>
          </cell>
          <cell r="O92" t="str">
            <v>PH800</v>
          </cell>
          <cell r="P92" t="str">
            <v>1970</v>
          </cell>
          <cell r="Q92" t="str">
            <v>Salaries &amp; Benefits</v>
          </cell>
          <cell r="R92" t="str">
            <v>Other Expenditures</v>
          </cell>
          <cell r="S92" t="str">
            <v>Salaries &amp; Benefits</v>
          </cell>
        </row>
        <row r="93">
          <cell r="A93" t="str">
            <v>PH1041</v>
          </cell>
          <cell r="E93">
            <v>817.59</v>
          </cell>
          <cell r="F93">
            <v>0</v>
          </cell>
          <cell r="G93">
            <v>817.59</v>
          </cell>
          <cell r="H93">
            <v>0</v>
          </cell>
          <cell r="I93">
            <v>-817.59</v>
          </cell>
          <cell r="J93">
            <v>0</v>
          </cell>
          <cell r="L93">
            <v>41364</v>
          </cell>
          <cell r="M93" t="str">
            <v>SG</v>
          </cell>
          <cell r="N93" t="str">
            <v>EXP</v>
          </cell>
          <cell r="O93" t="str">
            <v>PH800</v>
          </cell>
          <cell r="P93" t="str">
            <v>1975</v>
          </cell>
          <cell r="Q93" t="str">
            <v>Salaries &amp; Benefits</v>
          </cell>
          <cell r="R93" t="str">
            <v>Other Expenditures</v>
          </cell>
          <cell r="S93" t="str">
            <v>Salaries &amp; Benefits</v>
          </cell>
        </row>
        <row r="94">
          <cell r="A94" t="str">
            <v>PH1041</v>
          </cell>
          <cell r="E94">
            <v>486.5</v>
          </cell>
          <cell r="F94">
            <v>0</v>
          </cell>
          <cell r="G94">
            <v>486.5</v>
          </cell>
          <cell r="H94">
            <v>1160.9100000000001</v>
          </cell>
          <cell r="I94">
            <v>674.41</v>
          </cell>
          <cell r="J94">
            <v>4188</v>
          </cell>
          <cell r="L94">
            <v>41364</v>
          </cell>
          <cell r="M94" t="str">
            <v>SG</v>
          </cell>
          <cell r="N94" t="str">
            <v>EXP</v>
          </cell>
          <cell r="O94" t="str">
            <v>PH800</v>
          </cell>
          <cell r="P94" t="str">
            <v>2010</v>
          </cell>
          <cell r="Q94" t="str">
            <v>Office Supplies</v>
          </cell>
          <cell r="R94" t="str">
            <v>Other Expenditures</v>
          </cell>
          <cell r="S94" t="str">
            <v>Non Salary</v>
          </cell>
        </row>
        <row r="95">
          <cell r="A95" t="str">
            <v>PH1041</v>
          </cell>
          <cell r="E95">
            <v>455.03</v>
          </cell>
          <cell r="F95">
            <v>0</v>
          </cell>
          <cell r="G95">
            <v>455.03</v>
          </cell>
          <cell r="H95">
            <v>418.13</v>
          </cell>
          <cell r="I95">
            <v>-36.9</v>
          </cell>
          <cell r="J95">
            <v>1508.4</v>
          </cell>
          <cell r="L95">
            <v>41364</v>
          </cell>
          <cell r="M95" t="str">
            <v>SG</v>
          </cell>
          <cell r="N95" t="str">
            <v>EXP</v>
          </cell>
          <cell r="O95" t="str">
            <v>PH800</v>
          </cell>
          <cell r="P95" t="str">
            <v>2040</v>
          </cell>
          <cell r="Q95" t="str">
            <v>Office Supplies</v>
          </cell>
          <cell r="R95" t="str">
            <v>Other Expenditures</v>
          </cell>
          <cell r="S95" t="str">
            <v>Non Salary</v>
          </cell>
        </row>
        <row r="96">
          <cell r="A96" t="str">
            <v>PH1041</v>
          </cell>
          <cell r="E96">
            <v>0.73</v>
          </cell>
          <cell r="F96">
            <v>0</v>
          </cell>
          <cell r="G96">
            <v>0.73</v>
          </cell>
          <cell r="H96">
            <v>0</v>
          </cell>
          <cell r="I96">
            <v>-0.73</v>
          </cell>
          <cell r="J96">
            <v>0</v>
          </cell>
          <cell r="L96">
            <v>41364</v>
          </cell>
          <cell r="M96" t="str">
            <v>SG</v>
          </cell>
          <cell r="N96" t="str">
            <v>EXP</v>
          </cell>
          <cell r="O96" t="str">
            <v>PH800</v>
          </cell>
          <cell r="P96" t="str">
            <v>2710</v>
          </cell>
          <cell r="Q96" t="str">
            <v>Other Supplies</v>
          </cell>
          <cell r="R96" t="str">
            <v>Other Expenditures</v>
          </cell>
          <cell r="S96" t="str">
            <v>Non Salary</v>
          </cell>
        </row>
        <row r="97">
          <cell r="A97" t="str">
            <v>PH1041</v>
          </cell>
          <cell r="E97">
            <v>273.73</v>
          </cell>
          <cell r="F97">
            <v>0</v>
          </cell>
          <cell r="G97">
            <v>273.73</v>
          </cell>
          <cell r="H97">
            <v>0</v>
          </cell>
          <cell r="I97">
            <v>-273.73</v>
          </cell>
          <cell r="J97">
            <v>0</v>
          </cell>
          <cell r="L97">
            <v>41364</v>
          </cell>
          <cell r="M97" t="str">
            <v>SG</v>
          </cell>
          <cell r="N97" t="str">
            <v>EXP</v>
          </cell>
          <cell r="O97" t="str">
            <v>PH800</v>
          </cell>
          <cell r="P97" t="str">
            <v>3020</v>
          </cell>
          <cell r="Q97" t="str">
            <v>General Equipment</v>
          </cell>
          <cell r="R97" t="str">
            <v>Other Expenditures</v>
          </cell>
          <cell r="S97" t="str">
            <v>Non Salary</v>
          </cell>
        </row>
        <row r="98">
          <cell r="A98" t="str">
            <v>PH1041</v>
          </cell>
          <cell r="E98">
            <v>0</v>
          </cell>
          <cell r="F98">
            <v>0</v>
          </cell>
          <cell r="G98">
            <v>0</v>
          </cell>
          <cell r="H98">
            <v>123.8</v>
          </cell>
          <cell r="I98">
            <v>123.8</v>
          </cell>
          <cell r="J98">
            <v>500</v>
          </cell>
          <cell r="L98">
            <v>41364</v>
          </cell>
          <cell r="M98" t="str">
            <v>SG</v>
          </cell>
          <cell r="N98" t="str">
            <v>EXP</v>
          </cell>
          <cell r="O98" t="str">
            <v>PH800</v>
          </cell>
          <cell r="P98" t="str">
            <v>3420</v>
          </cell>
          <cell r="Q98" t="str">
            <v>Computer Hardware &amp; Software</v>
          </cell>
          <cell r="R98" t="str">
            <v>Other Expenditures</v>
          </cell>
          <cell r="S98" t="str">
            <v>Non Salary</v>
          </cell>
        </row>
        <row r="99">
          <cell r="A99" t="str">
            <v>PH1041</v>
          </cell>
          <cell r="E99">
            <v>0</v>
          </cell>
          <cell r="F99">
            <v>12484.94</v>
          </cell>
          <cell r="G99">
            <v>12484.94</v>
          </cell>
          <cell r="H99">
            <v>4049.14</v>
          </cell>
          <cell r="I99">
            <v>-8435.7999999999993</v>
          </cell>
          <cell r="J99">
            <v>19300</v>
          </cell>
          <cell r="L99">
            <v>41364</v>
          </cell>
          <cell r="M99" t="str">
            <v>SG</v>
          </cell>
          <cell r="N99" t="str">
            <v>EXP</v>
          </cell>
          <cell r="O99" t="str">
            <v>PH800</v>
          </cell>
          <cell r="P99" t="str">
            <v>4015</v>
          </cell>
          <cell r="Q99" t="str">
            <v>Professional &amp; Technical</v>
          </cell>
          <cell r="R99" t="str">
            <v>Other Expenditures</v>
          </cell>
          <cell r="S99" t="str">
            <v>Non Salary</v>
          </cell>
        </row>
        <row r="100">
          <cell r="A100" t="str">
            <v>PH1041</v>
          </cell>
          <cell r="E100">
            <v>255.37</v>
          </cell>
          <cell r="F100">
            <v>0</v>
          </cell>
          <cell r="G100">
            <v>255.37</v>
          </cell>
          <cell r="H100">
            <v>146.86000000000001</v>
          </cell>
          <cell r="I100">
            <v>-108.51</v>
          </cell>
          <cell r="J100">
            <v>700</v>
          </cell>
          <cell r="L100">
            <v>41364</v>
          </cell>
          <cell r="M100" t="str">
            <v>SG</v>
          </cell>
          <cell r="N100" t="str">
            <v>EXP</v>
          </cell>
          <cell r="O100" t="str">
            <v>PH800</v>
          </cell>
          <cell r="P100" t="str">
            <v>4225</v>
          </cell>
          <cell r="Q100" t="str">
            <v>Business Travel Expenses</v>
          </cell>
          <cell r="R100" t="str">
            <v>Other Expenditures</v>
          </cell>
          <cell r="S100" t="str">
            <v>Non Salary</v>
          </cell>
        </row>
        <row r="101">
          <cell r="A101" t="str">
            <v>PH1041</v>
          </cell>
          <cell r="E101">
            <v>0</v>
          </cell>
          <cell r="F101">
            <v>0</v>
          </cell>
          <cell r="G101">
            <v>0</v>
          </cell>
          <cell r="H101">
            <v>115.41</v>
          </cell>
          <cell r="I101">
            <v>115.41</v>
          </cell>
          <cell r="J101">
            <v>550</v>
          </cell>
          <cell r="L101">
            <v>41364</v>
          </cell>
          <cell r="M101" t="str">
            <v>SG</v>
          </cell>
          <cell r="N101" t="str">
            <v>EXP</v>
          </cell>
          <cell r="O101" t="str">
            <v>PH800</v>
          </cell>
          <cell r="P101" t="str">
            <v>4252</v>
          </cell>
          <cell r="Q101" t="str">
            <v>Conference Expenditures</v>
          </cell>
          <cell r="R101" t="str">
            <v>Other Expenditures</v>
          </cell>
          <cell r="S101" t="str">
            <v>Non Salary</v>
          </cell>
        </row>
        <row r="102">
          <cell r="A102" t="str">
            <v>PH1041</v>
          </cell>
          <cell r="E102">
            <v>0</v>
          </cell>
          <cell r="F102">
            <v>0</v>
          </cell>
          <cell r="G102">
            <v>0</v>
          </cell>
          <cell r="H102">
            <v>52.47</v>
          </cell>
          <cell r="I102">
            <v>52.47</v>
          </cell>
          <cell r="J102">
            <v>250</v>
          </cell>
          <cell r="L102">
            <v>41364</v>
          </cell>
          <cell r="M102" t="str">
            <v>SG</v>
          </cell>
          <cell r="N102" t="str">
            <v>EXP</v>
          </cell>
          <cell r="O102" t="str">
            <v>PH800</v>
          </cell>
          <cell r="P102" t="str">
            <v>4254</v>
          </cell>
          <cell r="Q102" t="str">
            <v>Conference Expenditures</v>
          </cell>
          <cell r="R102" t="str">
            <v>Other Expenditures</v>
          </cell>
          <cell r="S102" t="str">
            <v>Non Salary</v>
          </cell>
        </row>
        <row r="103">
          <cell r="A103" t="str">
            <v>PH1041</v>
          </cell>
          <cell r="E103">
            <v>0</v>
          </cell>
          <cell r="F103">
            <v>0</v>
          </cell>
          <cell r="G103">
            <v>0</v>
          </cell>
          <cell r="H103">
            <v>20.98</v>
          </cell>
          <cell r="I103">
            <v>20.98</v>
          </cell>
          <cell r="J103">
            <v>100</v>
          </cell>
          <cell r="L103">
            <v>41364</v>
          </cell>
          <cell r="M103" t="str">
            <v>SG</v>
          </cell>
          <cell r="N103" t="str">
            <v>EXP</v>
          </cell>
          <cell r="O103" t="str">
            <v>PH800</v>
          </cell>
          <cell r="P103" t="str">
            <v>4255</v>
          </cell>
          <cell r="Q103" t="str">
            <v>Conference Expenditures</v>
          </cell>
          <cell r="R103" t="str">
            <v>Other Expenditures</v>
          </cell>
          <cell r="S103" t="str">
            <v>Non Salary</v>
          </cell>
        </row>
        <row r="104">
          <cell r="A104" t="str">
            <v>PH1041</v>
          </cell>
          <cell r="E104">
            <v>0</v>
          </cell>
          <cell r="F104">
            <v>0</v>
          </cell>
          <cell r="G104">
            <v>0</v>
          </cell>
          <cell r="H104">
            <v>83.92</v>
          </cell>
          <cell r="I104">
            <v>83.92</v>
          </cell>
          <cell r="J104">
            <v>400</v>
          </cell>
          <cell r="L104">
            <v>41364</v>
          </cell>
          <cell r="M104" t="str">
            <v>SG</v>
          </cell>
          <cell r="N104" t="str">
            <v>EXP</v>
          </cell>
          <cell r="O104" t="str">
            <v>PH800</v>
          </cell>
          <cell r="P104" t="str">
            <v>4256</v>
          </cell>
          <cell r="Q104" t="str">
            <v>Conference Expenditures</v>
          </cell>
          <cell r="R104" t="str">
            <v>Other Expenditures</v>
          </cell>
          <cell r="S104" t="str">
            <v>Non Salary</v>
          </cell>
        </row>
        <row r="105">
          <cell r="A105" t="str">
            <v>PH1041</v>
          </cell>
          <cell r="E105">
            <v>0</v>
          </cell>
          <cell r="F105">
            <v>240.15</v>
          </cell>
          <cell r="G105">
            <v>240.15</v>
          </cell>
          <cell r="H105">
            <v>438.45</v>
          </cell>
          <cell r="I105">
            <v>198.3</v>
          </cell>
          <cell r="J105">
            <v>1500</v>
          </cell>
          <cell r="L105">
            <v>41364</v>
          </cell>
          <cell r="M105" t="str">
            <v>SG</v>
          </cell>
          <cell r="N105" t="str">
            <v>EXP</v>
          </cell>
          <cell r="O105" t="str">
            <v>PH800</v>
          </cell>
          <cell r="P105" t="str">
            <v>4310</v>
          </cell>
          <cell r="Q105" t="str">
            <v>Training &amp; Development</v>
          </cell>
          <cell r="R105" t="str">
            <v>Other Expenditures</v>
          </cell>
          <cell r="S105" t="str">
            <v>Non Salary</v>
          </cell>
        </row>
        <row r="106">
          <cell r="A106" t="str">
            <v>PH1041</v>
          </cell>
          <cell r="E106">
            <v>1473.52</v>
          </cell>
          <cell r="F106">
            <v>0</v>
          </cell>
          <cell r="G106">
            <v>1473.52</v>
          </cell>
          <cell r="H106">
            <v>419.6</v>
          </cell>
          <cell r="I106">
            <v>-1053.92</v>
          </cell>
          <cell r="J106">
            <v>2000</v>
          </cell>
          <cell r="L106">
            <v>41364</v>
          </cell>
          <cell r="M106" t="str">
            <v>SG</v>
          </cell>
          <cell r="N106" t="str">
            <v>EXP</v>
          </cell>
          <cell r="O106" t="str">
            <v>PH800</v>
          </cell>
          <cell r="P106" t="str">
            <v>4340</v>
          </cell>
          <cell r="Q106" t="str">
            <v>Training &amp; Development</v>
          </cell>
          <cell r="R106" t="str">
            <v>Other Expenditures</v>
          </cell>
          <cell r="S106" t="str">
            <v>Non Salary</v>
          </cell>
        </row>
        <row r="107">
          <cell r="A107" t="str">
            <v>PH1041</v>
          </cell>
          <cell r="E107">
            <v>844.61</v>
          </cell>
          <cell r="F107">
            <v>0</v>
          </cell>
          <cell r="G107">
            <v>844.61</v>
          </cell>
          <cell r="H107">
            <v>146.86000000000001</v>
          </cell>
          <cell r="I107">
            <v>-697.75</v>
          </cell>
          <cell r="J107">
            <v>700</v>
          </cell>
          <cell r="L107">
            <v>41364</v>
          </cell>
          <cell r="M107" t="str">
            <v>SG</v>
          </cell>
          <cell r="N107" t="str">
            <v>EXP</v>
          </cell>
          <cell r="O107" t="str">
            <v>PH800</v>
          </cell>
          <cell r="P107" t="str">
            <v>4414</v>
          </cell>
          <cell r="Q107" t="str">
            <v>Contracted Services</v>
          </cell>
          <cell r="R107" t="str">
            <v>Other Expenditures</v>
          </cell>
          <cell r="S107" t="str">
            <v>Non Salary</v>
          </cell>
        </row>
        <row r="108">
          <cell r="A108" t="str">
            <v>PH1041</v>
          </cell>
          <cell r="E108">
            <v>0</v>
          </cell>
          <cell r="F108">
            <v>0</v>
          </cell>
          <cell r="G108">
            <v>0</v>
          </cell>
          <cell r="H108">
            <v>146.86000000000001</v>
          </cell>
          <cell r="I108">
            <v>146.86000000000001</v>
          </cell>
          <cell r="J108">
            <v>700</v>
          </cell>
          <cell r="L108">
            <v>41364</v>
          </cell>
          <cell r="M108" t="str">
            <v>SG</v>
          </cell>
          <cell r="N108" t="str">
            <v>EXP</v>
          </cell>
          <cell r="O108" t="str">
            <v>PH800</v>
          </cell>
          <cell r="P108" t="str">
            <v>4515</v>
          </cell>
          <cell r="Q108" t="str">
            <v>Contracted Services</v>
          </cell>
          <cell r="R108" t="str">
            <v>Other Expenditures</v>
          </cell>
          <cell r="S108" t="str">
            <v>Non Salary</v>
          </cell>
        </row>
        <row r="109">
          <cell r="A109" t="str">
            <v>PH1041</v>
          </cell>
          <cell r="E109">
            <v>75</v>
          </cell>
          <cell r="F109">
            <v>0</v>
          </cell>
          <cell r="G109">
            <v>75</v>
          </cell>
          <cell r="H109">
            <v>1049</v>
          </cell>
          <cell r="I109">
            <v>974</v>
          </cell>
          <cell r="J109">
            <v>5000</v>
          </cell>
          <cell r="L109">
            <v>41364</v>
          </cell>
          <cell r="M109" t="str">
            <v>SG</v>
          </cell>
          <cell r="N109" t="str">
            <v>EXP</v>
          </cell>
          <cell r="O109" t="str">
            <v>PH800</v>
          </cell>
          <cell r="P109" t="str">
            <v>4760</v>
          </cell>
          <cell r="Q109" t="str">
            <v>Insurance, Parking &amp; Metrage</v>
          </cell>
          <cell r="R109" t="str">
            <v>Other Expenditures</v>
          </cell>
          <cell r="S109" t="str">
            <v>Non Salary</v>
          </cell>
        </row>
        <row r="110">
          <cell r="A110" t="str">
            <v>PH1041</v>
          </cell>
          <cell r="E110">
            <v>0</v>
          </cell>
          <cell r="F110">
            <v>0</v>
          </cell>
          <cell r="G110">
            <v>0</v>
          </cell>
          <cell r="H110">
            <v>49.52</v>
          </cell>
          <cell r="I110">
            <v>49.52</v>
          </cell>
          <cell r="J110">
            <v>200</v>
          </cell>
          <cell r="L110">
            <v>41364</v>
          </cell>
          <cell r="M110" t="str">
            <v>SG</v>
          </cell>
          <cell r="N110" t="str">
            <v>EXP</v>
          </cell>
          <cell r="O110" t="str">
            <v>PH800</v>
          </cell>
          <cell r="P110" t="str">
            <v>7035</v>
          </cell>
          <cell r="Q110" t="str">
            <v>IDC's</v>
          </cell>
          <cell r="R110" t="str">
            <v>Other Expenditures</v>
          </cell>
          <cell r="S110" t="str">
            <v>Non Salary</v>
          </cell>
        </row>
        <row r="111">
          <cell r="A111" t="str">
            <v>PH1041</v>
          </cell>
          <cell r="E111">
            <v>4607.75</v>
          </cell>
          <cell r="F111">
            <v>0</v>
          </cell>
          <cell r="G111">
            <v>4607.75</v>
          </cell>
          <cell r="H111">
            <v>4563.58</v>
          </cell>
          <cell r="I111">
            <v>-44.17</v>
          </cell>
          <cell r="J111">
            <v>18431.259999999998</v>
          </cell>
          <cell r="L111">
            <v>41364</v>
          </cell>
          <cell r="M111" t="str">
            <v>SG</v>
          </cell>
          <cell r="N111" t="str">
            <v>EXP</v>
          </cell>
          <cell r="O111" t="str">
            <v>PH800</v>
          </cell>
          <cell r="P111" t="str">
            <v>7052</v>
          </cell>
          <cell r="Q111" t="str">
            <v>IDC's</v>
          </cell>
          <cell r="R111" t="str">
            <v>Other Expenditures</v>
          </cell>
          <cell r="S111" t="str">
            <v>Non Salary</v>
          </cell>
        </row>
        <row r="112">
          <cell r="A112" t="str">
            <v>PH1041</v>
          </cell>
          <cell r="E112">
            <v>-280637.03000000003</v>
          </cell>
          <cell r="F112">
            <v>0</v>
          </cell>
          <cell r="G112">
            <v>-280637.03000000003</v>
          </cell>
          <cell r="H112">
            <v>-319202</v>
          </cell>
          <cell r="I112">
            <v>-38564.97</v>
          </cell>
          <cell r="J112">
            <v>-1069628.3500000001</v>
          </cell>
          <cell r="L112">
            <v>41364</v>
          </cell>
          <cell r="M112" t="str">
            <v>SG</v>
          </cell>
          <cell r="N112" t="str">
            <v>REV</v>
          </cell>
          <cell r="O112" t="str">
            <v>PH800</v>
          </cell>
          <cell r="P112" t="str">
            <v>8010</v>
          </cell>
          <cell r="Q112" t="str">
            <v>Grants and Subsidies</v>
          </cell>
          <cell r="R112" t="str">
            <v>Revenue</v>
          </cell>
          <cell r="S112" t="str">
            <v>Non Salary</v>
          </cell>
        </row>
        <row r="113">
          <cell r="A113" t="str">
            <v>PH1051</v>
          </cell>
          <cell r="E113">
            <v>1130195.6299999999</v>
          </cell>
          <cell r="F113">
            <v>0</v>
          </cell>
          <cell r="G113">
            <v>1130195.6299999999</v>
          </cell>
          <cell r="H113">
            <v>1220365.44</v>
          </cell>
          <cell r="I113">
            <v>90169.81</v>
          </cell>
          <cell r="J113">
            <v>4190991.84</v>
          </cell>
          <cell r="L113">
            <v>41364</v>
          </cell>
          <cell r="M113" t="str">
            <v>SG</v>
          </cell>
          <cell r="N113" t="str">
            <v>EXP</v>
          </cell>
          <cell r="O113" t="str">
            <v>PH800</v>
          </cell>
          <cell r="P113" t="str">
            <v>1015</v>
          </cell>
          <cell r="Q113" t="str">
            <v>Salaries &amp; Benefits</v>
          </cell>
          <cell r="R113" t="str">
            <v>Other Expenditures</v>
          </cell>
          <cell r="S113" t="str">
            <v>Salaries &amp; Benefits</v>
          </cell>
        </row>
        <row r="114">
          <cell r="A114" t="str">
            <v>PH1051</v>
          </cell>
          <cell r="E114">
            <v>0</v>
          </cell>
          <cell r="F114">
            <v>0</v>
          </cell>
          <cell r="G114">
            <v>0</v>
          </cell>
          <cell r="H114">
            <v>4919.59</v>
          </cell>
          <cell r="I114">
            <v>4919.59</v>
          </cell>
          <cell r="J114">
            <v>16900</v>
          </cell>
          <cell r="L114">
            <v>41364</v>
          </cell>
          <cell r="M114" t="str">
            <v>SG</v>
          </cell>
          <cell r="N114" t="str">
            <v>EXP</v>
          </cell>
          <cell r="O114" t="str">
            <v>PH800</v>
          </cell>
          <cell r="P114" t="str">
            <v>1025</v>
          </cell>
          <cell r="Q114" t="str">
            <v>Salaries &amp; Benefits</v>
          </cell>
          <cell r="R114" t="str">
            <v>Other Expenditures</v>
          </cell>
          <cell r="S114" t="str">
            <v>Overtime</v>
          </cell>
        </row>
        <row r="115">
          <cell r="A115" t="str">
            <v>PH1051</v>
          </cell>
          <cell r="E115">
            <v>0</v>
          </cell>
          <cell r="F115">
            <v>0</v>
          </cell>
          <cell r="G115">
            <v>0</v>
          </cell>
          <cell r="H115">
            <v>5310.81</v>
          </cell>
          <cell r="I115">
            <v>5310.81</v>
          </cell>
          <cell r="J115">
            <v>5310.81</v>
          </cell>
          <cell r="L115">
            <v>41364</v>
          </cell>
          <cell r="M115" t="str">
            <v>SG</v>
          </cell>
          <cell r="N115" t="str">
            <v>EXP</v>
          </cell>
          <cell r="O115" t="str">
            <v>PH800</v>
          </cell>
          <cell r="P115" t="str">
            <v>1050</v>
          </cell>
          <cell r="Q115" t="str">
            <v>Salaries &amp; Benefits</v>
          </cell>
          <cell r="R115" t="str">
            <v>Other Expenditures</v>
          </cell>
          <cell r="S115" t="str">
            <v>Salaries &amp; Benefits</v>
          </cell>
        </row>
        <row r="116">
          <cell r="A116" t="str">
            <v>PH1051</v>
          </cell>
          <cell r="E116">
            <v>0</v>
          </cell>
          <cell r="F116">
            <v>0</v>
          </cell>
          <cell r="G116">
            <v>0</v>
          </cell>
          <cell r="H116">
            <v>-77261.850000000006</v>
          </cell>
          <cell r="I116">
            <v>-77261.850000000006</v>
          </cell>
          <cell r="J116">
            <v>-253634.34</v>
          </cell>
          <cell r="L116">
            <v>41364</v>
          </cell>
          <cell r="M116" t="str">
            <v>SG</v>
          </cell>
          <cell r="N116" t="str">
            <v>EXP</v>
          </cell>
          <cell r="O116" t="str">
            <v>PH800</v>
          </cell>
          <cell r="P116" t="str">
            <v>1520</v>
          </cell>
          <cell r="Q116" t="str">
            <v>Salaries &amp; Benefits</v>
          </cell>
          <cell r="R116" t="str">
            <v>Other Expenditures</v>
          </cell>
          <cell r="S116" t="str">
            <v>Gapping</v>
          </cell>
        </row>
        <row r="117">
          <cell r="A117" t="str">
            <v>PH1051</v>
          </cell>
          <cell r="E117">
            <v>49373.919999999998</v>
          </cell>
          <cell r="F117">
            <v>0</v>
          </cell>
          <cell r="G117">
            <v>49373.919999999998</v>
          </cell>
          <cell r="H117">
            <v>56299.29</v>
          </cell>
          <cell r="I117">
            <v>6925.37</v>
          </cell>
          <cell r="J117">
            <v>193344</v>
          </cell>
          <cell r="L117">
            <v>41364</v>
          </cell>
          <cell r="M117" t="str">
            <v>SG</v>
          </cell>
          <cell r="N117" t="str">
            <v>EXP</v>
          </cell>
          <cell r="O117" t="str">
            <v>PH800</v>
          </cell>
          <cell r="P117" t="str">
            <v>1711</v>
          </cell>
          <cell r="Q117" t="str">
            <v>Salaries &amp; Benefits</v>
          </cell>
          <cell r="R117" t="str">
            <v>Other Expenditures</v>
          </cell>
          <cell r="S117" t="str">
            <v>Salaries &amp; Benefits</v>
          </cell>
        </row>
        <row r="118">
          <cell r="A118" t="str">
            <v>PH1051</v>
          </cell>
          <cell r="E118">
            <v>24098.51</v>
          </cell>
          <cell r="F118">
            <v>0</v>
          </cell>
          <cell r="G118">
            <v>24098.51</v>
          </cell>
          <cell r="H118">
            <v>27485.64</v>
          </cell>
          <cell r="I118">
            <v>3387.13</v>
          </cell>
          <cell r="J118">
            <v>94392</v>
          </cell>
          <cell r="L118">
            <v>41364</v>
          </cell>
          <cell r="M118" t="str">
            <v>SG</v>
          </cell>
          <cell r="N118" t="str">
            <v>EXP</v>
          </cell>
          <cell r="O118" t="str">
            <v>PH800</v>
          </cell>
          <cell r="P118" t="str">
            <v>1712</v>
          </cell>
          <cell r="Q118" t="str">
            <v>Salaries &amp; Benefits</v>
          </cell>
          <cell r="R118" t="str">
            <v>Other Expenditures</v>
          </cell>
          <cell r="S118" t="str">
            <v>Salaries &amp; Benefits</v>
          </cell>
        </row>
        <row r="119">
          <cell r="A119" t="str">
            <v>PH1051</v>
          </cell>
          <cell r="E119">
            <v>25823.14</v>
          </cell>
          <cell r="F119">
            <v>0</v>
          </cell>
          <cell r="G119">
            <v>25823.14</v>
          </cell>
          <cell r="H119">
            <v>23952.51</v>
          </cell>
          <cell r="I119">
            <v>-1870.63</v>
          </cell>
          <cell r="J119">
            <v>80615.87</v>
          </cell>
          <cell r="L119">
            <v>41364</v>
          </cell>
          <cell r="M119" t="str">
            <v>SG</v>
          </cell>
          <cell r="N119" t="str">
            <v>EXP</v>
          </cell>
          <cell r="O119" t="str">
            <v>PH800</v>
          </cell>
          <cell r="P119" t="str">
            <v>1720</v>
          </cell>
          <cell r="Q119" t="str">
            <v>Salaries &amp; Benefits</v>
          </cell>
          <cell r="R119" t="str">
            <v>Other Expenditures</v>
          </cell>
          <cell r="S119" t="str">
            <v>Salaries &amp; Benefits</v>
          </cell>
        </row>
        <row r="120">
          <cell r="A120" t="str">
            <v>PH1051</v>
          </cell>
          <cell r="E120">
            <v>7851.03</v>
          </cell>
          <cell r="F120">
            <v>0</v>
          </cell>
          <cell r="G120">
            <v>7851.03</v>
          </cell>
          <cell r="H120">
            <v>8927.65</v>
          </cell>
          <cell r="I120">
            <v>1076.6199999999999</v>
          </cell>
          <cell r="J120">
            <v>30660.25</v>
          </cell>
          <cell r="L120">
            <v>41364</v>
          </cell>
          <cell r="M120" t="str">
            <v>SG</v>
          </cell>
          <cell r="N120" t="str">
            <v>EXP</v>
          </cell>
          <cell r="O120" t="str">
            <v>PH800</v>
          </cell>
          <cell r="P120" t="str">
            <v>1730</v>
          </cell>
          <cell r="Q120" t="str">
            <v>Salaries &amp; Benefits</v>
          </cell>
          <cell r="R120" t="str">
            <v>Other Expenditures</v>
          </cell>
          <cell r="S120" t="str">
            <v>Salaries &amp; Benefits</v>
          </cell>
        </row>
        <row r="121">
          <cell r="A121" t="str">
            <v>PH1051</v>
          </cell>
          <cell r="E121">
            <v>30993.31</v>
          </cell>
          <cell r="F121">
            <v>0</v>
          </cell>
          <cell r="G121">
            <v>30993.31</v>
          </cell>
          <cell r="H121">
            <v>34131.300000000003</v>
          </cell>
          <cell r="I121">
            <v>3137.99</v>
          </cell>
          <cell r="J121">
            <v>54149.29</v>
          </cell>
          <cell r="L121">
            <v>41364</v>
          </cell>
          <cell r="M121" t="str">
            <v>SG</v>
          </cell>
          <cell r="N121" t="str">
            <v>EXP</v>
          </cell>
          <cell r="O121" t="str">
            <v>PH800</v>
          </cell>
          <cell r="P121" t="str">
            <v>1740</v>
          </cell>
          <cell r="Q121" t="str">
            <v>Salaries &amp; Benefits</v>
          </cell>
          <cell r="R121" t="str">
            <v>Other Expenditures</v>
          </cell>
          <cell r="S121" t="str">
            <v>Salaries &amp; Benefits</v>
          </cell>
        </row>
        <row r="122">
          <cell r="A122" t="str">
            <v>PH1051</v>
          </cell>
          <cell r="E122">
            <v>1317.27</v>
          </cell>
          <cell r="F122">
            <v>0</v>
          </cell>
          <cell r="G122">
            <v>1317.27</v>
          </cell>
          <cell r="H122">
            <v>1822.31</v>
          </cell>
          <cell r="I122">
            <v>505.04</v>
          </cell>
          <cell r="J122">
            <v>3286.14</v>
          </cell>
          <cell r="L122">
            <v>41364</v>
          </cell>
          <cell r="M122" t="str">
            <v>SG</v>
          </cell>
          <cell r="N122" t="str">
            <v>EXP</v>
          </cell>
          <cell r="O122" t="str">
            <v>PH800</v>
          </cell>
          <cell r="P122" t="str">
            <v>1745</v>
          </cell>
          <cell r="Q122" t="str">
            <v>Salaries &amp; Benefits</v>
          </cell>
          <cell r="R122" t="str">
            <v>Other Expenditures</v>
          </cell>
          <cell r="S122" t="str">
            <v>Salaries &amp; Benefits</v>
          </cell>
        </row>
        <row r="123">
          <cell r="A123" t="str">
            <v>PH1051</v>
          </cell>
          <cell r="E123">
            <v>22176.87</v>
          </cell>
          <cell r="F123">
            <v>0</v>
          </cell>
          <cell r="G123">
            <v>22176.87</v>
          </cell>
          <cell r="H123">
            <v>23797.23</v>
          </cell>
          <cell r="I123">
            <v>1620.36</v>
          </cell>
          <cell r="J123">
            <v>81724.259999999995</v>
          </cell>
          <cell r="L123">
            <v>41364</v>
          </cell>
          <cell r="M123" t="str">
            <v>SG</v>
          </cell>
          <cell r="N123" t="str">
            <v>EXP</v>
          </cell>
          <cell r="O123" t="str">
            <v>PH800</v>
          </cell>
          <cell r="P123" t="str">
            <v>1750</v>
          </cell>
          <cell r="Q123" t="str">
            <v>Salaries &amp; Benefits</v>
          </cell>
          <cell r="R123" t="str">
            <v>Other Expenditures</v>
          </cell>
          <cell r="S123" t="str">
            <v>Salaries &amp; Benefits</v>
          </cell>
        </row>
        <row r="124">
          <cell r="A124" t="str">
            <v>PH1051</v>
          </cell>
          <cell r="E124">
            <v>63507.57</v>
          </cell>
          <cell r="F124">
            <v>0</v>
          </cell>
          <cell r="G124">
            <v>63507.57</v>
          </cell>
          <cell r="H124">
            <v>74559.77</v>
          </cell>
          <cell r="I124">
            <v>11052.2</v>
          </cell>
          <cell r="J124">
            <v>119948.4</v>
          </cell>
          <cell r="L124">
            <v>41364</v>
          </cell>
          <cell r="M124" t="str">
            <v>SG</v>
          </cell>
          <cell r="N124" t="str">
            <v>EXP</v>
          </cell>
          <cell r="O124" t="str">
            <v>PH800</v>
          </cell>
          <cell r="P124" t="str">
            <v>1760</v>
          </cell>
          <cell r="Q124" t="str">
            <v>Salaries &amp; Benefits</v>
          </cell>
          <cell r="R124" t="str">
            <v>Other Expenditures</v>
          </cell>
          <cell r="S124" t="str">
            <v>Salaries &amp; Benefits</v>
          </cell>
        </row>
        <row r="125">
          <cell r="A125" t="str">
            <v>PH1051</v>
          </cell>
          <cell r="E125">
            <v>110016.21</v>
          </cell>
          <cell r="F125">
            <v>0</v>
          </cell>
          <cell r="G125">
            <v>110016.21</v>
          </cell>
          <cell r="H125">
            <v>132969.9</v>
          </cell>
          <cell r="I125">
            <v>22953.69</v>
          </cell>
          <cell r="J125">
            <v>456646.5</v>
          </cell>
          <cell r="L125">
            <v>41364</v>
          </cell>
          <cell r="M125" t="str">
            <v>SG</v>
          </cell>
          <cell r="N125" t="str">
            <v>EXP</v>
          </cell>
          <cell r="O125" t="str">
            <v>PH800</v>
          </cell>
          <cell r="P125" t="str">
            <v>1770</v>
          </cell>
          <cell r="Q125" t="str">
            <v>Salaries &amp; Benefits</v>
          </cell>
          <cell r="R125" t="str">
            <v>Other Expenditures</v>
          </cell>
          <cell r="S125" t="str">
            <v>Salaries &amp; Benefits</v>
          </cell>
        </row>
        <row r="126">
          <cell r="A126" t="str">
            <v>PH1051</v>
          </cell>
          <cell r="E126">
            <v>809.57</v>
          </cell>
          <cell r="F126">
            <v>0</v>
          </cell>
          <cell r="G126">
            <v>809.57</v>
          </cell>
          <cell r="H126">
            <v>1254.1199999999999</v>
          </cell>
          <cell r="I126">
            <v>444.55</v>
          </cell>
          <cell r="J126">
            <v>4524.24</v>
          </cell>
          <cell r="L126">
            <v>41364</v>
          </cell>
          <cell r="M126" t="str">
            <v>SG</v>
          </cell>
          <cell r="N126" t="str">
            <v>EXP</v>
          </cell>
          <cell r="O126" t="str">
            <v>PH800</v>
          </cell>
          <cell r="P126" t="str">
            <v>2010</v>
          </cell>
          <cell r="Q126" t="str">
            <v>Office Supplies</v>
          </cell>
          <cell r="R126" t="str">
            <v>Other Expenditures</v>
          </cell>
          <cell r="S126" t="str">
            <v>Non Salary</v>
          </cell>
        </row>
        <row r="127">
          <cell r="A127" t="str">
            <v>PH1051</v>
          </cell>
          <cell r="E127">
            <v>1476.59</v>
          </cell>
          <cell r="F127">
            <v>0</v>
          </cell>
          <cell r="G127">
            <v>1476.59</v>
          </cell>
          <cell r="H127">
            <v>1235.0899999999999</v>
          </cell>
          <cell r="I127">
            <v>-241.5</v>
          </cell>
          <cell r="J127">
            <v>4455.54</v>
          </cell>
          <cell r="L127">
            <v>41364</v>
          </cell>
          <cell r="M127" t="str">
            <v>SG</v>
          </cell>
          <cell r="N127" t="str">
            <v>EXP</v>
          </cell>
          <cell r="O127" t="str">
            <v>PH800</v>
          </cell>
          <cell r="P127" t="str">
            <v>2040</v>
          </cell>
          <cell r="Q127" t="str">
            <v>Office Supplies</v>
          </cell>
          <cell r="R127" t="str">
            <v>Other Expenditures</v>
          </cell>
          <cell r="S127" t="str">
            <v>Non Salary</v>
          </cell>
        </row>
        <row r="128">
          <cell r="A128" t="str">
            <v>PH1051</v>
          </cell>
          <cell r="E128">
            <v>0</v>
          </cell>
          <cell r="F128">
            <v>0</v>
          </cell>
          <cell r="G128">
            <v>0</v>
          </cell>
          <cell r="H128">
            <v>415.8</v>
          </cell>
          <cell r="I128">
            <v>415.8</v>
          </cell>
          <cell r="J128">
            <v>1500</v>
          </cell>
          <cell r="L128">
            <v>41364</v>
          </cell>
          <cell r="M128" t="str">
            <v>SG</v>
          </cell>
          <cell r="N128" t="str">
            <v>EXP</v>
          </cell>
          <cell r="O128" t="str">
            <v>PH800</v>
          </cell>
          <cell r="P128" t="str">
            <v>2080</v>
          </cell>
          <cell r="Q128" t="str">
            <v>Office Supplies</v>
          </cell>
          <cell r="R128" t="str">
            <v>Other Expenditures</v>
          </cell>
          <cell r="S128" t="str">
            <v>Non Salary</v>
          </cell>
        </row>
        <row r="129">
          <cell r="A129" t="str">
            <v>PH1051</v>
          </cell>
          <cell r="E129">
            <v>2701.08</v>
          </cell>
          <cell r="F129">
            <v>244.34</v>
          </cell>
          <cell r="G129">
            <v>2945.42</v>
          </cell>
          <cell r="H129">
            <v>3014.87</v>
          </cell>
          <cell r="I129">
            <v>69.45</v>
          </cell>
          <cell r="J129">
            <v>10876.16</v>
          </cell>
          <cell r="L129">
            <v>41364</v>
          </cell>
          <cell r="M129" t="str">
            <v>SG</v>
          </cell>
          <cell r="N129" t="str">
            <v>EXP</v>
          </cell>
          <cell r="O129" t="str">
            <v>PH800</v>
          </cell>
          <cell r="P129" t="str">
            <v>2650</v>
          </cell>
          <cell r="Q129" t="str">
            <v>Other Supplies</v>
          </cell>
          <cell r="R129" t="str">
            <v>Other Expenditures</v>
          </cell>
          <cell r="S129" t="str">
            <v>Non Salary</v>
          </cell>
        </row>
        <row r="130">
          <cell r="A130" t="str">
            <v>PH1051</v>
          </cell>
          <cell r="E130">
            <v>0</v>
          </cell>
          <cell r="F130">
            <v>902.13</v>
          </cell>
          <cell r="G130">
            <v>902.13</v>
          </cell>
          <cell r="H130">
            <v>0</v>
          </cell>
          <cell r="I130">
            <v>-902.13</v>
          </cell>
          <cell r="J130">
            <v>0</v>
          </cell>
          <cell r="L130">
            <v>41364</v>
          </cell>
          <cell r="M130" t="str">
            <v>SG</v>
          </cell>
          <cell r="N130" t="str">
            <v>EXP</v>
          </cell>
          <cell r="O130" t="str">
            <v>PH800</v>
          </cell>
          <cell r="P130" t="str">
            <v>3310</v>
          </cell>
          <cell r="Q130" t="str">
            <v>Furniture &amp; Furnishings</v>
          </cell>
          <cell r="R130" t="str">
            <v>Other Expenditures</v>
          </cell>
          <cell r="S130" t="str">
            <v>Non Salary</v>
          </cell>
        </row>
        <row r="131">
          <cell r="A131" t="str">
            <v>PH1051</v>
          </cell>
          <cell r="E131">
            <v>7155.74</v>
          </cell>
          <cell r="F131">
            <v>0.05</v>
          </cell>
          <cell r="G131">
            <v>7155.79</v>
          </cell>
          <cell r="H131">
            <v>2251.3000000000002</v>
          </cell>
          <cell r="I131">
            <v>-4904.49</v>
          </cell>
          <cell r="J131">
            <v>14899.42</v>
          </cell>
          <cell r="L131">
            <v>41364</v>
          </cell>
          <cell r="M131" t="str">
            <v>SG</v>
          </cell>
          <cell r="N131" t="str">
            <v>EXP</v>
          </cell>
          <cell r="O131" t="str">
            <v>PH800</v>
          </cell>
          <cell r="P131" t="str">
            <v>3410</v>
          </cell>
          <cell r="Q131" t="str">
            <v>Computer Hardware &amp; Software</v>
          </cell>
          <cell r="R131" t="str">
            <v>Other Expenditures</v>
          </cell>
          <cell r="S131" t="str">
            <v>Non Salary</v>
          </cell>
        </row>
        <row r="132">
          <cell r="A132" t="str">
            <v>PH1051</v>
          </cell>
          <cell r="E132">
            <v>2631.72</v>
          </cell>
          <cell r="F132">
            <v>0</v>
          </cell>
          <cell r="G132">
            <v>2631.72</v>
          </cell>
          <cell r="H132">
            <v>3591.32</v>
          </cell>
          <cell r="I132">
            <v>959.6</v>
          </cell>
          <cell r="J132">
            <v>55336.22</v>
          </cell>
          <cell r="L132">
            <v>41364</v>
          </cell>
          <cell r="M132" t="str">
            <v>SG</v>
          </cell>
          <cell r="N132" t="str">
            <v>EXP</v>
          </cell>
          <cell r="O132" t="str">
            <v>PH800</v>
          </cell>
          <cell r="P132" t="str">
            <v>3420</v>
          </cell>
          <cell r="Q132" t="str">
            <v>Computer Hardware &amp; Software</v>
          </cell>
          <cell r="R132" t="str">
            <v>Other Expenditures</v>
          </cell>
          <cell r="S132" t="str">
            <v>Non Salary</v>
          </cell>
        </row>
        <row r="133">
          <cell r="A133" t="str">
            <v>PH1051</v>
          </cell>
          <cell r="E133">
            <v>26246.45</v>
          </cell>
          <cell r="F133">
            <v>35420.71</v>
          </cell>
          <cell r="G133">
            <v>61667.16</v>
          </cell>
          <cell r="H133">
            <v>0</v>
          </cell>
          <cell r="I133">
            <v>-61667.16</v>
          </cell>
          <cell r="J133">
            <v>0</v>
          </cell>
          <cell r="L133">
            <v>41364</v>
          </cell>
          <cell r="M133" t="str">
            <v>SG</v>
          </cell>
          <cell r="N133" t="str">
            <v>EXP</v>
          </cell>
          <cell r="O133" t="str">
            <v>PH800</v>
          </cell>
          <cell r="P133" t="str">
            <v>4038</v>
          </cell>
          <cell r="Q133" t="str">
            <v>Professional &amp; Technical</v>
          </cell>
          <cell r="R133" t="str">
            <v>Other Expenditures</v>
          </cell>
          <cell r="S133" t="str">
            <v>Non Salary</v>
          </cell>
        </row>
        <row r="134">
          <cell r="A134" t="str">
            <v>PH1051</v>
          </cell>
          <cell r="E134">
            <v>1098.73</v>
          </cell>
          <cell r="F134">
            <v>0</v>
          </cell>
          <cell r="G134">
            <v>1098.73</v>
          </cell>
          <cell r="H134">
            <v>599.17999999999995</v>
          </cell>
          <cell r="I134">
            <v>-499.55</v>
          </cell>
          <cell r="J134">
            <v>2856</v>
          </cell>
          <cell r="L134">
            <v>41364</v>
          </cell>
          <cell r="M134" t="str">
            <v>SG</v>
          </cell>
          <cell r="N134" t="str">
            <v>EXP</v>
          </cell>
          <cell r="O134" t="str">
            <v>PH800</v>
          </cell>
          <cell r="P134" t="str">
            <v>4225</v>
          </cell>
          <cell r="Q134" t="str">
            <v>Business Travel Expenses</v>
          </cell>
          <cell r="R134" t="str">
            <v>Other Expenditures</v>
          </cell>
          <cell r="S134" t="str">
            <v>Non Salary</v>
          </cell>
        </row>
        <row r="135">
          <cell r="A135" t="str">
            <v>PH1051</v>
          </cell>
          <cell r="E135">
            <v>0</v>
          </cell>
          <cell r="F135">
            <v>0</v>
          </cell>
          <cell r="G135">
            <v>0</v>
          </cell>
          <cell r="H135">
            <v>293.72000000000003</v>
          </cell>
          <cell r="I135">
            <v>293.72000000000003</v>
          </cell>
          <cell r="J135">
            <v>1400</v>
          </cell>
          <cell r="L135">
            <v>41364</v>
          </cell>
          <cell r="M135" t="str">
            <v>SG</v>
          </cell>
          <cell r="N135" t="str">
            <v>EXP</v>
          </cell>
          <cell r="O135" t="str">
            <v>PH800</v>
          </cell>
          <cell r="P135" t="str">
            <v>4256</v>
          </cell>
          <cell r="Q135" t="str">
            <v>Conference Expenditures</v>
          </cell>
          <cell r="R135" t="str">
            <v>Other Expenditures</v>
          </cell>
          <cell r="S135" t="str">
            <v>Non Salary</v>
          </cell>
        </row>
        <row r="136">
          <cell r="A136" t="str">
            <v>PH1051</v>
          </cell>
          <cell r="E136">
            <v>4009.35</v>
          </cell>
          <cell r="F136">
            <v>0</v>
          </cell>
          <cell r="G136">
            <v>4009.35</v>
          </cell>
          <cell r="H136">
            <v>4766.03</v>
          </cell>
          <cell r="I136">
            <v>756.68</v>
          </cell>
          <cell r="J136">
            <v>30768.44</v>
          </cell>
          <cell r="L136">
            <v>41364</v>
          </cell>
          <cell r="M136" t="str">
            <v>SG</v>
          </cell>
          <cell r="N136" t="str">
            <v>EXP</v>
          </cell>
          <cell r="O136" t="str">
            <v>PH800</v>
          </cell>
          <cell r="P136" t="str">
            <v>4310</v>
          </cell>
          <cell r="Q136" t="str">
            <v>Training &amp; Development</v>
          </cell>
          <cell r="R136" t="str">
            <v>Other Expenditures</v>
          </cell>
          <cell r="S136" t="str">
            <v>Non Salary</v>
          </cell>
        </row>
        <row r="137">
          <cell r="A137" t="str">
            <v>PH1051</v>
          </cell>
          <cell r="E137">
            <v>0</v>
          </cell>
          <cell r="F137">
            <v>0</v>
          </cell>
          <cell r="G137">
            <v>0</v>
          </cell>
          <cell r="H137">
            <v>432.18</v>
          </cell>
          <cell r="I137">
            <v>432.18</v>
          </cell>
          <cell r="J137">
            <v>2060</v>
          </cell>
          <cell r="L137">
            <v>41364</v>
          </cell>
          <cell r="M137" t="str">
            <v>SG</v>
          </cell>
          <cell r="N137" t="str">
            <v>EXP</v>
          </cell>
          <cell r="O137" t="str">
            <v>PH800</v>
          </cell>
          <cell r="P137" t="str">
            <v>4340</v>
          </cell>
          <cell r="Q137" t="str">
            <v>Training &amp; Development</v>
          </cell>
          <cell r="R137" t="str">
            <v>Other Expenditures</v>
          </cell>
          <cell r="S137" t="str">
            <v>Non Salary</v>
          </cell>
        </row>
        <row r="138">
          <cell r="A138" t="str">
            <v>PH1051</v>
          </cell>
          <cell r="E138">
            <v>0</v>
          </cell>
          <cell r="F138">
            <v>4851.26</v>
          </cell>
          <cell r="G138">
            <v>4851.26</v>
          </cell>
          <cell r="H138">
            <v>660.44</v>
          </cell>
          <cell r="I138">
            <v>-4190.82</v>
          </cell>
          <cell r="J138">
            <v>3147.96</v>
          </cell>
          <cell r="L138">
            <v>41364</v>
          </cell>
          <cell r="M138" t="str">
            <v>SG</v>
          </cell>
          <cell r="N138" t="str">
            <v>EXP</v>
          </cell>
          <cell r="O138" t="str">
            <v>PH800</v>
          </cell>
          <cell r="P138" t="str">
            <v>4414</v>
          </cell>
          <cell r="Q138" t="str">
            <v>Contracted Services</v>
          </cell>
          <cell r="R138" t="str">
            <v>Other Expenditures</v>
          </cell>
          <cell r="S138" t="str">
            <v>Non Salary</v>
          </cell>
        </row>
        <row r="139">
          <cell r="A139" t="str">
            <v>PH1051</v>
          </cell>
          <cell r="E139">
            <v>776.18</v>
          </cell>
          <cell r="F139">
            <v>0</v>
          </cell>
          <cell r="G139">
            <v>776.18</v>
          </cell>
          <cell r="H139">
            <v>217.77</v>
          </cell>
          <cell r="I139">
            <v>-558.41</v>
          </cell>
          <cell r="J139">
            <v>1037.95</v>
          </cell>
          <cell r="L139">
            <v>41364</v>
          </cell>
          <cell r="M139" t="str">
            <v>SG</v>
          </cell>
          <cell r="N139" t="str">
            <v>EXP</v>
          </cell>
          <cell r="O139" t="str">
            <v>PH800</v>
          </cell>
          <cell r="P139" t="str">
            <v>4416</v>
          </cell>
          <cell r="Q139" t="str">
            <v>Contracted Services</v>
          </cell>
          <cell r="R139" t="str">
            <v>Other Expenditures</v>
          </cell>
          <cell r="S139" t="str">
            <v>Non Salary</v>
          </cell>
        </row>
        <row r="140">
          <cell r="A140" t="str">
            <v>PH1051</v>
          </cell>
          <cell r="E140">
            <v>3034.54</v>
          </cell>
          <cell r="F140">
            <v>1495.73</v>
          </cell>
          <cell r="G140">
            <v>4530.2700000000004</v>
          </cell>
          <cell r="H140">
            <v>4067.93</v>
          </cell>
          <cell r="I140">
            <v>-462.34</v>
          </cell>
          <cell r="J140">
            <v>19389.57</v>
          </cell>
          <cell r="L140">
            <v>41364</v>
          </cell>
          <cell r="M140" t="str">
            <v>SG</v>
          </cell>
          <cell r="N140" t="str">
            <v>EXP</v>
          </cell>
          <cell r="O140" t="str">
            <v>PH800</v>
          </cell>
          <cell r="P140" t="str">
            <v>4472</v>
          </cell>
          <cell r="Q140" t="str">
            <v>Contracted Services</v>
          </cell>
          <cell r="R140" t="str">
            <v>Other Expenditures</v>
          </cell>
          <cell r="S140" t="str">
            <v>Non Salary</v>
          </cell>
        </row>
        <row r="141">
          <cell r="A141" t="str">
            <v>PH1051</v>
          </cell>
          <cell r="E141">
            <v>197168.84</v>
          </cell>
          <cell r="F141">
            <v>1302.1500000000001</v>
          </cell>
          <cell r="G141">
            <v>198470.99</v>
          </cell>
          <cell r="H141">
            <v>78303.520000000004</v>
          </cell>
          <cell r="I141">
            <v>-120167.47</v>
          </cell>
          <cell r="J141">
            <v>357061.2</v>
          </cell>
          <cell r="L141">
            <v>41364</v>
          </cell>
          <cell r="M141" t="str">
            <v>SG</v>
          </cell>
          <cell r="N141" t="str">
            <v>EXP</v>
          </cell>
          <cell r="O141" t="str">
            <v>PH800</v>
          </cell>
          <cell r="P141" t="str">
            <v>4474</v>
          </cell>
          <cell r="Q141" t="str">
            <v>Contracted Services</v>
          </cell>
          <cell r="R141" t="str">
            <v>Other Expenditures</v>
          </cell>
          <cell r="S141" t="str">
            <v>Non Salary</v>
          </cell>
        </row>
        <row r="142">
          <cell r="A142" t="str">
            <v>PH1051</v>
          </cell>
          <cell r="E142">
            <v>11.27</v>
          </cell>
          <cell r="F142">
            <v>0</v>
          </cell>
          <cell r="G142">
            <v>11.27</v>
          </cell>
          <cell r="H142">
            <v>786.82</v>
          </cell>
          <cell r="I142">
            <v>775.55</v>
          </cell>
          <cell r="J142">
            <v>3750.4</v>
          </cell>
          <cell r="L142">
            <v>41364</v>
          </cell>
          <cell r="M142" t="str">
            <v>SG</v>
          </cell>
          <cell r="N142" t="str">
            <v>EXP</v>
          </cell>
          <cell r="O142" t="str">
            <v>PH800</v>
          </cell>
          <cell r="P142" t="str">
            <v>4515</v>
          </cell>
          <cell r="Q142" t="str">
            <v>Contracted Services</v>
          </cell>
          <cell r="R142" t="str">
            <v>Other Expenditures</v>
          </cell>
          <cell r="S142" t="str">
            <v>Non Salary</v>
          </cell>
        </row>
        <row r="143">
          <cell r="A143" t="str">
            <v>PH1051</v>
          </cell>
          <cell r="E143">
            <v>3173.31</v>
          </cell>
          <cell r="F143">
            <v>0</v>
          </cell>
          <cell r="G143">
            <v>3173.31</v>
          </cell>
          <cell r="H143">
            <v>1292.1600000000001</v>
          </cell>
          <cell r="I143">
            <v>-1881.15</v>
          </cell>
          <cell r="J143">
            <v>6159</v>
          </cell>
          <cell r="L143">
            <v>41364</v>
          </cell>
          <cell r="M143" t="str">
            <v>SG</v>
          </cell>
          <cell r="N143" t="str">
            <v>EXP</v>
          </cell>
          <cell r="O143" t="str">
            <v>PH800</v>
          </cell>
          <cell r="P143" t="str">
            <v>4760</v>
          </cell>
          <cell r="Q143" t="str">
            <v>Insurance, Parking &amp; Metrage</v>
          </cell>
          <cell r="R143" t="str">
            <v>Other Expenditures</v>
          </cell>
          <cell r="S143" t="str">
            <v>Non Salary</v>
          </cell>
        </row>
        <row r="144">
          <cell r="A144" t="str">
            <v>PH1051</v>
          </cell>
          <cell r="E144">
            <v>115.7</v>
          </cell>
          <cell r="F144">
            <v>0</v>
          </cell>
          <cell r="G144">
            <v>115.7</v>
          </cell>
          <cell r="H144">
            <v>151.06</v>
          </cell>
          <cell r="I144">
            <v>35.36</v>
          </cell>
          <cell r="J144">
            <v>720</v>
          </cell>
          <cell r="L144">
            <v>41364</v>
          </cell>
          <cell r="M144" t="str">
            <v>SG</v>
          </cell>
          <cell r="N144" t="str">
            <v>EXP</v>
          </cell>
          <cell r="O144" t="str">
            <v>PH800</v>
          </cell>
          <cell r="P144" t="str">
            <v>4770</v>
          </cell>
          <cell r="Q144" t="str">
            <v>Insurance, Parking &amp; Metrage</v>
          </cell>
          <cell r="R144" t="str">
            <v>Other Expenditures</v>
          </cell>
          <cell r="S144" t="str">
            <v>Non Salary</v>
          </cell>
        </row>
        <row r="145">
          <cell r="A145" t="str">
            <v>PH1051</v>
          </cell>
          <cell r="E145">
            <v>984.56</v>
          </cell>
          <cell r="F145">
            <v>0</v>
          </cell>
          <cell r="G145">
            <v>984.56</v>
          </cell>
          <cell r="H145">
            <v>1733.8</v>
          </cell>
          <cell r="I145">
            <v>749.24</v>
          </cell>
          <cell r="J145">
            <v>8264</v>
          </cell>
          <cell r="L145">
            <v>41364</v>
          </cell>
          <cell r="M145" t="str">
            <v>SG</v>
          </cell>
          <cell r="N145" t="str">
            <v>EXP</v>
          </cell>
          <cell r="O145" t="str">
            <v>PH800</v>
          </cell>
          <cell r="P145" t="str">
            <v>4775</v>
          </cell>
          <cell r="Q145" t="str">
            <v>Insurance, Parking &amp; Metrage</v>
          </cell>
          <cell r="R145" t="str">
            <v>Other Expenditures</v>
          </cell>
          <cell r="S145" t="str">
            <v>Non Salary</v>
          </cell>
        </row>
        <row r="146">
          <cell r="A146" t="str">
            <v>PH1051</v>
          </cell>
          <cell r="E146">
            <v>323.44</v>
          </cell>
          <cell r="F146">
            <v>0</v>
          </cell>
          <cell r="G146">
            <v>323.44</v>
          </cell>
          <cell r="H146">
            <v>218.2</v>
          </cell>
          <cell r="I146">
            <v>-105.24</v>
          </cell>
          <cell r="J146">
            <v>1040</v>
          </cell>
          <cell r="L146">
            <v>41364</v>
          </cell>
          <cell r="M146" t="str">
            <v>SG</v>
          </cell>
          <cell r="N146" t="str">
            <v>EXP</v>
          </cell>
          <cell r="O146" t="str">
            <v>PH800</v>
          </cell>
          <cell r="P146" t="str">
            <v>4808</v>
          </cell>
          <cell r="Q146" t="str">
            <v>Other Services</v>
          </cell>
          <cell r="R146" t="str">
            <v>Other Expenditures</v>
          </cell>
          <cell r="S146" t="str">
            <v>Non Salary</v>
          </cell>
        </row>
        <row r="147">
          <cell r="A147" t="str">
            <v>PH1051</v>
          </cell>
          <cell r="E147">
            <v>2555.77</v>
          </cell>
          <cell r="F147">
            <v>0</v>
          </cell>
          <cell r="G147">
            <v>2555.77</v>
          </cell>
          <cell r="H147">
            <v>468.99</v>
          </cell>
          <cell r="I147">
            <v>-2086.7800000000002</v>
          </cell>
          <cell r="J147">
            <v>2235.39</v>
          </cell>
          <cell r="L147">
            <v>41364</v>
          </cell>
          <cell r="M147" t="str">
            <v>SG</v>
          </cell>
          <cell r="N147" t="str">
            <v>EXP</v>
          </cell>
          <cell r="O147" t="str">
            <v>PH800</v>
          </cell>
          <cell r="P147" t="str">
            <v>4813</v>
          </cell>
          <cell r="Q147" t="str">
            <v>Other Services</v>
          </cell>
          <cell r="R147" t="str">
            <v>Other Expenditures</v>
          </cell>
          <cell r="S147" t="str">
            <v>Non Salary</v>
          </cell>
        </row>
        <row r="148">
          <cell r="A148" t="str">
            <v>PH1051</v>
          </cell>
          <cell r="E148">
            <v>0</v>
          </cell>
          <cell r="F148">
            <v>0</v>
          </cell>
          <cell r="G148">
            <v>0</v>
          </cell>
          <cell r="H148">
            <v>1814.7</v>
          </cell>
          <cell r="I148">
            <v>1814.7</v>
          </cell>
          <cell r="J148">
            <v>8649.6</v>
          </cell>
          <cell r="L148">
            <v>41364</v>
          </cell>
          <cell r="M148" t="str">
            <v>SG</v>
          </cell>
          <cell r="N148" t="str">
            <v>EXP</v>
          </cell>
          <cell r="O148" t="str">
            <v>PH800</v>
          </cell>
          <cell r="P148" t="str">
            <v>4814</v>
          </cell>
          <cell r="Q148" t="str">
            <v>Other Services</v>
          </cell>
          <cell r="R148" t="str">
            <v>Other Expenditures</v>
          </cell>
          <cell r="S148" t="str">
            <v>Non Salary</v>
          </cell>
        </row>
        <row r="149">
          <cell r="A149" t="str">
            <v>PH1051</v>
          </cell>
          <cell r="E149">
            <v>37180.080000000002</v>
          </cell>
          <cell r="F149">
            <v>0</v>
          </cell>
          <cell r="G149">
            <v>37180.080000000002</v>
          </cell>
          <cell r="H149">
            <v>32558.79</v>
          </cell>
          <cell r="I149">
            <v>-4621.29</v>
          </cell>
          <cell r="J149">
            <v>117413.58</v>
          </cell>
          <cell r="L149">
            <v>41364</v>
          </cell>
          <cell r="M149" t="str">
            <v>SG</v>
          </cell>
          <cell r="N149" t="str">
            <v>EXP</v>
          </cell>
          <cell r="O149" t="str">
            <v>PH800</v>
          </cell>
          <cell r="P149" t="str">
            <v>4818</v>
          </cell>
          <cell r="Q149" t="str">
            <v>Other Services</v>
          </cell>
          <cell r="R149" t="str">
            <v>Other Expenditures</v>
          </cell>
          <cell r="S149" t="str">
            <v>Non Salary</v>
          </cell>
        </row>
        <row r="150">
          <cell r="A150" t="str">
            <v>PH1051</v>
          </cell>
          <cell r="E150">
            <v>456877.39</v>
          </cell>
          <cell r="F150">
            <v>0</v>
          </cell>
          <cell r="G150">
            <v>456877.39</v>
          </cell>
          <cell r="H150">
            <v>147786.62</v>
          </cell>
          <cell r="I150">
            <v>-309090.77</v>
          </cell>
          <cell r="J150">
            <v>743393.48</v>
          </cell>
          <cell r="L150">
            <v>41364</v>
          </cell>
          <cell r="M150" t="str">
            <v>SG</v>
          </cell>
          <cell r="N150" t="str">
            <v>EXP</v>
          </cell>
          <cell r="O150" t="str">
            <v>PH800</v>
          </cell>
          <cell r="P150" t="str">
            <v>7130</v>
          </cell>
          <cell r="Q150" t="str">
            <v>IDC's</v>
          </cell>
          <cell r="R150" t="str">
            <v>Other Expenditures</v>
          </cell>
          <cell r="S150" t="str">
            <v>Non Salary</v>
          </cell>
        </row>
        <row r="151">
          <cell r="A151" t="str">
            <v>PH1051</v>
          </cell>
          <cell r="E151">
            <v>-1691488.24</v>
          </cell>
          <cell r="F151">
            <v>0</v>
          </cell>
          <cell r="G151">
            <v>-1691488.24</v>
          </cell>
          <cell r="H151">
            <v>-1368895.5</v>
          </cell>
          <cell r="I151">
            <v>322592.74</v>
          </cell>
          <cell r="J151">
            <v>-5621265.1500000004</v>
          </cell>
          <cell r="L151">
            <v>41364</v>
          </cell>
          <cell r="M151" t="str">
            <v>SG</v>
          </cell>
          <cell r="N151" t="str">
            <v>REV</v>
          </cell>
          <cell r="O151" t="str">
            <v>PH800</v>
          </cell>
          <cell r="P151" t="str">
            <v>8010</v>
          </cell>
          <cell r="Q151" t="str">
            <v>Grants and Subsidies</v>
          </cell>
          <cell r="R151" t="str">
            <v>Revenue</v>
          </cell>
          <cell r="S151" t="str">
            <v>Non Salary</v>
          </cell>
        </row>
        <row r="152">
          <cell r="A152" t="str">
            <v>PH1061</v>
          </cell>
          <cell r="E152">
            <v>30.49</v>
          </cell>
          <cell r="F152">
            <v>0</v>
          </cell>
          <cell r="G152">
            <v>30.49</v>
          </cell>
          <cell r="H152">
            <v>727.72</v>
          </cell>
          <cell r="I152">
            <v>697.23</v>
          </cell>
          <cell r="J152">
            <v>2625.28</v>
          </cell>
          <cell r="L152">
            <v>41364</v>
          </cell>
          <cell r="M152" t="str">
            <v>SG</v>
          </cell>
          <cell r="N152" t="str">
            <v>EXP</v>
          </cell>
          <cell r="O152" t="str">
            <v>PH800</v>
          </cell>
          <cell r="P152" t="str">
            <v>2010</v>
          </cell>
          <cell r="Q152" t="str">
            <v>Office Supplies</v>
          </cell>
          <cell r="R152" t="str">
            <v>Other Expenditures</v>
          </cell>
          <cell r="S152" t="str">
            <v>Non Salary</v>
          </cell>
        </row>
        <row r="153">
          <cell r="A153" t="str">
            <v>PH1061</v>
          </cell>
          <cell r="E153">
            <v>0</v>
          </cell>
          <cell r="F153">
            <v>0</v>
          </cell>
          <cell r="G153">
            <v>0</v>
          </cell>
          <cell r="H153">
            <v>708.24</v>
          </cell>
          <cell r="I153">
            <v>708.24</v>
          </cell>
          <cell r="J153">
            <v>2554.96</v>
          </cell>
          <cell r="L153">
            <v>41364</v>
          </cell>
          <cell r="M153" t="str">
            <v>SG</v>
          </cell>
          <cell r="N153" t="str">
            <v>EXP</v>
          </cell>
          <cell r="O153" t="str">
            <v>PH800</v>
          </cell>
          <cell r="P153" t="str">
            <v>2040</v>
          </cell>
          <cell r="Q153" t="str">
            <v>Office Supplies</v>
          </cell>
          <cell r="R153" t="str">
            <v>Other Expenditures</v>
          </cell>
          <cell r="S153" t="str">
            <v>Non Salary</v>
          </cell>
        </row>
        <row r="154">
          <cell r="A154" t="str">
            <v>PH1061</v>
          </cell>
          <cell r="E154">
            <v>0</v>
          </cell>
          <cell r="F154">
            <v>0</v>
          </cell>
          <cell r="G154">
            <v>0</v>
          </cell>
          <cell r="H154">
            <v>54.46</v>
          </cell>
          <cell r="I154">
            <v>54.46</v>
          </cell>
          <cell r="J154">
            <v>196.45</v>
          </cell>
          <cell r="L154">
            <v>41364</v>
          </cell>
          <cell r="M154" t="str">
            <v>SG</v>
          </cell>
          <cell r="N154" t="str">
            <v>EXP</v>
          </cell>
          <cell r="O154" t="str">
            <v>PH800</v>
          </cell>
          <cell r="P154" t="str">
            <v>2099</v>
          </cell>
          <cell r="Q154" t="str">
            <v>Office Supplies</v>
          </cell>
          <cell r="R154" t="str">
            <v>Other Expenditures</v>
          </cell>
          <cell r="S154" t="str">
            <v>Non Salary</v>
          </cell>
        </row>
        <row r="155">
          <cell r="A155" t="str">
            <v>PH1061</v>
          </cell>
          <cell r="E155">
            <v>5.1100000000000003</v>
          </cell>
          <cell r="F155">
            <v>0</v>
          </cell>
          <cell r="G155">
            <v>5.1100000000000003</v>
          </cell>
          <cell r="H155">
            <v>0</v>
          </cell>
          <cell r="I155">
            <v>-5.1100000000000003</v>
          </cell>
          <cell r="J155">
            <v>0</v>
          </cell>
          <cell r="L155">
            <v>41364</v>
          </cell>
          <cell r="M155" t="str">
            <v>SG</v>
          </cell>
          <cell r="N155" t="str">
            <v>EXP</v>
          </cell>
          <cell r="O155" t="str">
            <v>PH800</v>
          </cell>
          <cell r="P155" t="str">
            <v>2570</v>
          </cell>
          <cell r="Q155" t="str">
            <v>Other Supplies</v>
          </cell>
          <cell r="R155" t="str">
            <v>Other Expenditures</v>
          </cell>
          <cell r="S155" t="str">
            <v>Non Salary</v>
          </cell>
        </row>
        <row r="156">
          <cell r="A156" t="str">
            <v>PH1061</v>
          </cell>
          <cell r="E156">
            <v>27.88</v>
          </cell>
          <cell r="F156">
            <v>0</v>
          </cell>
          <cell r="G156">
            <v>27.88</v>
          </cell>
          <cell r="H156">
            <v>38.07</v>
          </cell>
          <cell r="I156">
            <v>10.19</v>
          </cell>
          <cell r="J156">
            <v>137.36000000000001</v>
          </cell>
          <cell r="L156">
            <v>41364</v>
          </cell>
          <cell r="M156" t="str">
            <v>SG</v>
          </cell>
          <cell r="N156" t="str">
            <v>EXP</v>
          </cell>
          <cell r="O156" t="str">
            <v>PH800</v>
          </cell>
          <cell r="P156" t="str">
            <v>2610</v>
          </cell>
          <cell r="Q156" t="str">
            <v>Other Supplies</v>
          </cell>
          <cell r="R156" t="str">
            <v>Other Expenditures</v>
          </cell>
          <cell r="S156" t="str">
            <v>Non Salary</v>
          </cell>
        </row>
        <row r="157">
          <cell r="A157" t="str">
            <v>PH1061</v>
          </cell>
          <cell r="E157">
            <v>131.46</v>
          </cell>
          <cell r="F157">
            <v>0</v>
          </cell>
          <cell r="G157">
            <v>131.46</v>
          </cell>
          <cell r="H157">
            <v>107</v>
          </cell>
          <cell r="I157">
            <v>-24.46</v>
          </cell>
          <cell r="J157">
            <v>510</v>
          </cell>
          <cell r="L157">
            <v>41364</v>
          </cell>
          <cell r="M157" t="str">
            <v>SG</v>
          </cell>
          <cell r="N157" t="str">
            <v>EXP</v>
          </cell>
          <cell r="O157" t="str">
            <v>PH800</v>
          </cell>
          <cell r="P157" t="str">
            <v>4225</v>
          </cell>
          <cell r="Q157" t="str">
            <v>Business Travel Expenses</v>
          </cell>
          <cell r="R157" t="str">
            <v>Other Expenditures</v>
          </cell>
          <cell r="S157" t="str">
            <v>Non Salary</v>
          </cell>
        </row>
        <row r="158">
          <cell r="A158" t="str">
            <v>PH1061</v>
          </cell>
          <cell r="E158">
            <v>0</v>
          </cell>
          <cell r="F158">
            <v>0</v>
          </cell>
          <cell r="G158">
            <v>0</v>
          </cell>
          <cell r="H158">
            <v>104.93</v>
          </cell>
          <cell r="I158">
            <v>104.93</v>
          </cell>
          <cell r="J158">
            <v>500.12</v>
          </cell>
          <cell r="L158">
            <v>41364</v>
          </cell>
          <cell r="M158" t="str">
            <v>SG</v>
          </cell>
          <cell r="N158" t="str">
            <v>EXP</v>
          </cell>
          <cell r="O158" t="str">
            <v>PH800</v>
          </cell>
          <cell r="P158" t="str">
            <v>4406</v>
          </cell>
          <cell r="Q158" t="str">
            <v>Contracted Services</v>
          </cell>
          <cell r="R158" t="str">
            <v>Other Expenditures</v>
          </cell>
          <cell r="S158" t="str">
            <v>Non Salary</v>
          </cell>
        </row>
        <row r="159">
          <cell r="A159" t="str">
            <v>PH1061</v>
          </cell>
          <cell r="E159">
            <v>0</v>
          </cell>
          <cell r="F159">
            <v>1505.24</v>
          </cell>
          <cell r="G159">
            <v>1505.24</v>
          </cell>
          <cell r="H159">
            <v>0</v>
          </cell>
          <cell r="I159">
            <v>-1505.24</v>
          </cell>
          <cell r="J159">
            <v>0</v>
          </cell>
          <cell r="L159">
            <v>41364</v>
          </cell>
          <cell r="M159" t="str">
            <v>SG</v>
          </cell>
          <cell r="N159" t="str">
            <v>EXP</v>
          </cell>
          <cell r="O159" t="str">
            <v>PH800</v>
          </cell>
          <cell r="P159" t="str">
            <v>4424</v>
          </cell>
          <cell r="Q159" t="str">
            <v>Contracted Services</v>
          </cell>
          <cell r="R159" t="str">
            <v>Other Expenditures</v>
          </cell>
          <cell r="S159" t="str">
            <v>Non Salary</v>
          </cell>
        </row>
        <row r="160">
          <cell r="A160" t="str">
            <v>PH1061</v>
          </cell>
          <cell r="E160">
            <v>0</v>
          </cell>
          <cell r="F160">
            <v>489.72</v>
          </cell>
          <cell r="G160">
            <v>489.72</v>
          </cell>
          <cell r="H160">
            <v>0</v>
          </cell>
          <cell r="I160">
            <v>-489.72</v>
          </cell>
          <cell r="J160">
            <v>0</v>
          </cell>
          <cell r="L160">
            <v>41364</v>
          </cell>
          <cell r="M160" t="str">
            <v>SG</v>
          </cell>
          <cell r="N160" t="str">
            <v>EXP</v>
          </cell>
          <cell r="O160" t="str">
            <v>PH800</v>
          </cell>
          <cell r="P160" t="str">
            <v>4808</v>
          </cell>
          <cell r="Q160" t="str">
            <v>Other Services</v>
          </cell>
          <cell r="R160" t="str">
            <v>Other Expenditures</v>
          </cell>
          <cell r="S160" t="str">
            <v>Non Salary</v>
          </cell>
        </row>
        <row r="161">
          <cell r="A161" t="str">
            <v>PH1061</v>
          </cell>
          <cell r="E161">
            <v>-62.39</v>
          </cell>
          <cell r="F161">
            <v>0</v>
          </cell>
          <cell r="G161">
            <v>-62.39</v>
          </cell>
          <cell r="H161">
            <v>0</v>
          </cell>
          <cell r="I161">
            <v>62.39</v>
          </cell>
          <cell r="J161">
            <v>0</v>
          </cell>
          <cell r="L161">
            <v>41364</v>
          </cell>
          <cell r="M161" t="str">
            <v>SG</v>
          </cell>
          <cell r="N161" t="str">
            <v>EXP</v>
          </cell>
          <cell r="O161" t="str">
            <v>PH800</v>
          </cell>
          <cell r="P161" t="str">
            <v>4810</v>
          </cell>
          <cell r="Q161" t="str">
            <v>Other Services</v>
          </cell>
          <cell r="R161" t="str">
            <v>Other Expenditures</v>
          </cell>
          <cell r="S161" t="str">
            <v>Non Salary</v>
          </cell>
        </row>
        <row r="162">
          <cell r="A162" t="str">
            <v>PH1061</v>
          </cell>
          <cell r="E162">
            <v>0</v>
          </cell>
          <cell r="F162">
            <v>0</v>
          </cell>
          <cell r="G162">
            <v>0</v>
          </cell>
          <cell r="H162">
            <v>481.58</v>
          </cell>
          <cell r="I162">
            <v>481.58</v>
          </cell>
          <cell r="J162">
            <v>1945</v>
          </cell>
          <cell r="L162">
            <v>41364</v>
          </cell>
          <cell r="M162" t="str">
            <v>SG</v>
          </cell>
          <cell r="N162" t="str">
            <v>EXP</v>
          </cell>
          <cell r="O162" t="str">
            <v>PH800</v>
          </cell>
          <cell r="P162" t="str">
            <v>7035</v>
          </cell>
          <cell r="Q162" t="str">
            <v>IDC's</v>
          </cell>
          <cell r="R162" t="str">
            <v>Other Expenditures</v>
          </cell>
          <cell r="S162" t="str">
            <v>Non Salary</v>
          </cell>
        </row>
        <row r="163">
          <cell r="A163" t="str">
            <v>PH1061</v>
          </cell>
          <cell r="E163">
            <v>2562.0500000000002</v>
          </cell>
          <cell r="F163">
            <v>0</v>
          </cell>
          <cell r="G163">
            <v>2562.0500000000002</v>
          </cell>
          <cell r="H163">
            <v>0</v>
          </cell>
          <cell r="I163">
            <v>-2562.0500000000002</v>
          </cell>
          <cell r="J163">
            <v>0</v>
          </cell>
          <cell r="L163">
            <v>41364</v>
          </cell>
          <cell r="M163" t="str">
            <v>SG</v>
          </cell>
          <cell r="N163" t="str">
            <v>EXP</v>
          </cell>
          <cell r="O163" t="str">
            <v>PH800</v>
          </cell>
          <cell r="P163" t="str">
            <v>7125</v>
          </cell>
          <cell r="Q163" t="str">
            <v>IDC's</v>
          </cell>
          <cell r="R163" t="str">
            <v>Other Expenditures</v>
          </cell>
          <cell r="S163" t="str">
            <v>Non Salary</v>
          </cell>
        </row>
        <row r="164">
          <cell r="A164" t="str">
            <v>PH1061</v>
          </cell>
          <cell r="E164">
            <v>40</v>
          </cell>
          <cell r="F164">
            <v>0</v>
          </cell>
          <cell r="G164">
            <v>40</v>
          </cell>
          <cell r="H164">
            <v>0</v>
          </cell>
          <cell r="I164">
            <v>-40</v>
          </cell>
          <cell r="J164">
            <v>0</v>
          </cell>
          <cell r="L164">
            <v>41364</v>
          </cell>
          <cell r="M164" t="str">
            <v>SG</v>
          </cell>
          <cell r="N164" t="str">
            <v>EXP</v>
          </cell>
          <cell r="O164" t="str">
            <v>PH800</v>
          </cell>
          <cell r="P164" t="str">
            <v>7170</v>
          </cell>
          <cell r="Q164" t="str">
            <v>IDC's</v>
          </cell>
          <cell r="R164" t="str">
            <v>Other Expenditures</v>
          </cell>
          <cell r="S164" t="str">
            <v>Non Salary</v>
          </cell>
        </row>
        <row r="165">
          <cell r="A165" t="str">
            <v>PH1061</v>
          </cell>
          <cell r="E165">
            <v>-1625.63</v>
          </cell>
          <cell r="F165">
            <v>0</v>
          </cell>
          <cell r="G165">
            <v>-1625.63</v>
          </cell>
          <cell r="H165">
            <v>-1666.5</v>
          </cell>
          <cell r="I165">
            <v>-40.869999999999997</v>
          </cell>
          <cell r="J165">
            <v>-6351.88</v>
          </cell>
          <cell r="L165">
            <v>41364</v>
          </cell>
          <cell r="M165" t="str">
            <v>SG</v>
          </cell>
          <cell r="N165" t="str">
            <v>REV</v>
          </cell>
          <cell r="O165" t="str">
            <v>PH800</v>
          </cell>
          <cell r="P165" t="str">
            <v>8010</v>
          </cell>
          <cell r="Q165" t="str">
            <v>Grants and Subsidies</v>
          </cell>
          <cell r="R165" t="str">
            <v>Revenue</v>
          </cell>
          <cell r="S165" t="str">
            <v>Non Salary</v>
          </cell>
        </row>
        <row r="166">
          <cell r="A166" t="str">
            <v>PH1062</v>
          </cell>
          <cell r="E166">
            <v>1199.31</v>
          </cell>
          <cell r="F166">
            <v>0</v>
          </cell>
          <cell r="G166">
            <v>1199.31</v>
          </cell>
          <cell r="H166">
            <v>1225.45</v>
          </cell>
          <cell r="I166">
            <v>26.14</v>
          </cell>
          <cell r="J166">
            <v>4420.78</v>
          </cell>
          <cell r="L166">
            <v>41364</v>
          </cell>
          <cell r="M166" t="str">
            <v>SG</v>
          </cell>
          <cell r="N166" t="str">
            <v>EXP</v>
          </cell>
          <cell r="O166" t="str">
            <v>PH800</v>
          </cell>
          <cell r="P166" t="str">
            <v>2010</v>
          </cell>
          <cell r="Q166" t="str">
            <v>Office Supplies</v>
          </cell>
          <cell r="R166" t="str">
            <v>Other Expenditures</v>
          </cell>
          <cell r="S166" t="str">
            <v>Non Salary</v>
          </cell>
        </row>
        <row r="167">
          <cell r="A167" t="str">
            <v>PH1062</v>
          </cell>
          <cell r="E167">
            <v>531.17999999999995</v>
          </cell>
          <cell r="F167">
            <v>0</v>
          </cell>
          <cell r="G167">
            <v>531.17999999999995</v>
          </cell>
          <cell r="H167">
            <v>433.18</v>
          </cell>
          <cell r="I167">
            <v>-98</v>
          </cell>
          <cell r="J167">
            <v>1562.72</v>
          </cell>
          <cell r="L167">
            <v>41364</v>
          </cell>
          <cell r="M167" t="str">
            <v>SG</v>
          </cell>
          <cell r="N167" t="str">
            <v>EXP</v>
          </cell>
          <cell r="O167" t="str">
            <v>PH800</v>
          </cell>
          <cell r="P167" t="str">
            <v>2040</v>
          </cell>
          <cell r="Q167" t="str">
            <v>Office Supplies</v>
          </cell>
          <cell r="R167" t="str">
            <v>Other Expenditures</v>
          </cell>
          <cell r="S167" t="str">
            <v>Non Salary</v>
          </cell>
        </row>
        <row r="168">
          <cell r="A168" t="str">
            <v>PH1062</v>
          </cell>
          <cell r="E168">
            <v>49.65</v>
          </cell>
          <cell r="F168">
            <v>0</v>
          </cell>
          <cell r="G168">
            <v>49.65</v>
          </cell>
          <cell r="H168">
            <v>0</v>
          </cell>
          <cell r="I168">
            <v>-49.65</v>
          </cell>
          <cell r="J168">
            <v>0</v>
          </cell>
          <cell r="L168">
            <v>41364</v>
          </cell>
          <cell r="M168" t="str">
            <v>SG</v>
          </cell>
          <cell r="N168" t="str">
            <v>EXP</v>
          </cell>
          <cell r="O168" t="str">
            <v>PH800</v>
          </cell>
          <cell r="P168" t="str">
            <v>2610</v>
          </cell>
          <cell r="Q168" t="str">
            <v>Other Supplies</v>
          </cell>
          <cell r="R168" t="str">
            <v>Other Expenditures</v>
          </cell>
          <cell r="S168" t="str">
            <v>Non Salary</v>
          </cell>
        </row>
        <row r="169">
          <cell r="A169" t="str">
            <v>PH1062</v>
          </cell>
          <cell r="E169">
            <v>0</v>
          </cell>
          <cell r="F169">
            <v>0</v>
          </cell>
          <cell r="G169">
            <v>0</v>
          </cell>
          <cell r="H169">
            <v>129.96</v>
          </cell>
          <cell r="I169">
            <v>129.96</v>
          </cell>
          <cell r="J169">
            <v>468.8</v>
          </cell>
          <cell r="L169">
            <v>41364</v>
          </cell>
          <cell r="M169" t="str">
            <v>SG</v>
          </cell>
          <cell r="N169" t="str">
            <v>EXP</v>
          </cell>
          <cell r="O169" t="str">
            <v>PH800</v>
          </cell>
          <cell r="P169" t="str">
            <v>2660</v>
          </cell>
          <cell r="Q169" t="str">
            <v>Other Supplies</v>
          </cell>
          <cell r="R169" t="str">
            <v>Other Expenditures</v>
          </cell>
          <cell r="S169" t="str">
            <v>Non Salary</v>
          </cell>
        </row>
        <row r="170">
          <cell r="A170" t="str">
            <v>PH1062</v>
          </cell>
          <cell r="E170">
            <v>0</v>
          </cell>
          <cell r="F170">
            <v>0</v>
          </cell>
          <cell r="G170">
            <v>0</v>
          </cell>
          <cell r="H170">
            <v>182.97</v>
          </cell>
          <cell r="I170">
            <v>182.97</v>
          </cell>
          <cell r="J170">
            <v>660.07</v>
          </cell>
          <cell r="L170">
            <v>41364</v>
          </cell>
          <cell r="M170" t="str">
            <v>SG</v>
          </cell>
          <cell r="N170" t="str">
            <v>EXP</v>
          </cell>
          <cell r="O170" t="str">
            <v>PH800</v>
          </cell>
          <cell r="P170" t="str">
            <v>2670</v>
          </cell>
          <cell r="Q170" t="str">
            <v>Other Supplies</v>
          </cell>
          <cell r="R170" t="str">
            <v>Other Expenditures</v>
          </cell>
          <cell r="S170" t="str">
            <v>Non Salary</v>
          </cell>
        </row>
        <row r="171">
          <cell r="A171" t="str">
            <v>PH1062</v>
          </cell>
          <cell r="E171">
            <v>0</v>
          </cell>
          <cell r="F171">
            <v>0</v>
          </cell>
          <cell r="G171">
            <v>0</v>
          </cell>
          <cell r="H171">
            <v>103.63</v>
          </cell>
          <cell r="I171">
            <v>103.63</v>
          </cell>
          <cell r="J171">
            <v>373.81</v>
          </cell>
          <cell r="L171">
            <v>41364</v>
          </cell>
          <cell r="M171" t="str">
            <v>SG</v>
          </cell>
          <cell r="N171" t="str">
            <v>EXP</v>
          </cell>
          <cell r="O171" t="str">
            <v>PH800</v>
          </cell>
          <cell r="P171" t="str">
            <v>2730</v>
          </cell>
          <cell r="Q171" t="str">
            <v>Other Supplies</v>
          </cell>
          <cell r="R171" t="str">
            <v>Other Expenditures</v>
          </cell>
          <cell r="S171" t="str">
            <v>Non Salary</v>
          </cell>
        </row>
        <row r="172">
          <cell r="A172" t="str">
            <v>PH1062</v>
          </cell>
          <cell r="E172">
            <v>172.99</v>
          </cell>
          <cell r="F172">
            <v>1734.11</v>
          </cell>
          <cell r="G172">
            <v>1907.1</v>
          </cell>
          <cell r="H172">
            <v>0</v>
          </cell>
          <cell r="I172">
            <v>-1907.1</v>
          </cell>
          <cell r="J172">
            <v>0</v>
          </cell>
          <cell r="L172">
            <v>41364</v>
          </cell>
          <cell r="M172" t="str">
            <v>SG</v>
          </cell>
          <cell r="N172" t="str">
            <v>EXP</v>
          </cell>
          <cell r="O172" t="str">
            <v>PH800</v>
          </cell>
          <cell r="P172" t="str">
            <v>3310</v>
          </cell>
          <cell r="Q172" t="str">
            <v>Furniture &amp; Furnishings</v>
          </cell>
          <cell r="R172" t="str">
            <v>Other Expenditures</v>
          </cell>
          <cell r="S172" t="str">
            <v>Non Salary</v>
          </cell>
        </row>
        <row r="173">
          <cell r="A173" t="str">
            <v>PH1062</v>
          </cell>
          <cell r="E173">
            <v>1053.22</v>
          </cell>
          <cell r="F173">
            <v>0</v>
          </cell>
          <cell r="G173">
            <v>1053.22</v>
          </cell>
          <cell r="H173">
            <v>0</v>
          </cell>
          <cell r="I173">
            <v>-1053.22</v>
          </cell>
          <cell r="J173">
            <v>0</v>
          </cell>
          <cell r="L173">
            <v>41364</v>
          </cell>
          <cell r="M173" t="str">
            <v>SG</v>
          </cell>
          <cell r="N173" t="str">
            <v>EXP</v>
          </cell>
          <cell r="O173" t="str">
            <v>PH800</v>
          </cell>
          <cell r="P173" t="str">
            <v>4407</v>
          </cell>
          <cell r="Q173" t="str">
            <v>Contracted Services</v>
          </cell>
          <cell r="R173" t="str">
            <v>Other Expenditures</v>
          </cell>
          <cell r="S173" t="str">
            <v>Non Salary</v>
          </cell>
        </row>
        <row r="174">
          <cell r="A174" t="str">
            <v>PH1062</v>
          </cell>
          <cell r="E174">
            <v>0</v>
          </cell>
          <cell r="F174">
            <v>3623.04</v>
          </cell>
          <cell r="G174">
            <v>3623.04</v>
          </cell>
          <cell r="H174">
            <v>0</v>
          </cell>
          <cell r="I174">
            <v>-3623.04</v>
          </cell>
          <cell r="J174">
            <v>0</v>
          </cell>
          <cell r="L174">
            <v>41364</v>
          </cell>
          <cell r="M174" t="str">
            <v>SG</v>
          </cell>
          <cell r="N174" t="str">
            <v>EXP</v>
          </cell>
          <cell r="O174" t="str">
            <v>PH800</v>
          </cell>
          <cell r="P174" t="str">
            <v>4435</v>
          </cell>
          <cell r="Q174" t="str">
            <v>Contracted Services</v>
          </cell>
          <cell r="R174" t="str">
            <v>Other Expenditures</v>
          </cell>
          <cell r="S174" t="str">
            <v>Non Salary</v>
          </cell>
        </row>
        <row r="175">
          <cell r="A175" t="str">
            <v>PH1062</v>
          </cell>
          <cell r="E175">
            <v>0</v>
          </cell>
          <cell r="F175">
            <v>0</v>
          </cell>
          <cell r="G175">
            <v>0</v>
          </cell>
          <cell r="H175">
            <v>104.9</v>
          </cell>
          <cell r="I175">
            <v>104.9</v>
          </cell>
          <cell r="J175">
            <v>500</v>
          </cell>
          <cell r="L175">
            <v>41364</v>
          </cell>
          <cell r="M175" t="str">
            <v>SG</v>
          </cell>
          <cell r="N175" t="str">
            <v>EXP</v>
          </cell>
          <cell r="O175" t="str">
            <v>PH800</v>
          </cell>
          <cell r="P175" t="str">
            <v>4437</v>
          </cell>
          <cell r="Q175" t="str">
            <v>Contracted Services</v>
          </cell>
          <cell r="R175" t="str">
            <v>Other Expenditures</v>
          </cell>
          <cell r="S175" t="str">
            <v>Non Salary</v>
          </cell>
        </row>
        <row r="176">
          <cell r="A176" t="str">
            <v>PH1062</v>
          </cell>
          <cell r="E176">
            <v>703.6</v>
          </cell>
          <cell r="F176">
            <v>1849.61</v>
          </cell>
          <cell r="G176">
            <v>2553.21</v>
          </cell>
          <cell r="H176">
            <v>0</v>
          </cell>
          <cell r="I176">
            <v>-2553.21</v>
          </cell>
          <cell r="J176">
            <v>0</v>
          </cell>
          <cell r="L176">
            <v>41364</v>
          </cell>
          <cell r="M176" t="str">
            <v>SG</v>
          </cell>
          <cell r="N176" t="str">
            <v>EXP</v>
          </cell>
          <cell r="O176" t="str">
            <v>PH800</v>
          </cell>
          <cell r="P176" t="str">
            <v>4515</v>
          </cell>
          <cell r="Q176" t="str">
            <v>Contracted Services</v>
          </cell>
          <cell r="R176" t="str">
            <v>Other Expenditures</v>
          </cell>
          <cell r="S176" t="str">
            <v>Non Salary</v>
          </cell>
        </row>
        <row r="177">
          <cell r="A177" t="str">
            <v>PH1062</v>
          </cell>
          <cell r="E177">
            <v>0</v>
          </cell>
          <cell r="F177">
            <v>0</v>
          </cell>
          <cell r="G177">
            <v>0</v>
          </cell>
          <cell r="H177">
            <v>10.51</v>
          </cell>
          <cell r="I177">
            <v>10.51</v>
          </cell>
          <cell r="J177">
            <v>50</v>
          </cell>
          <cell r="L177">
            <v>41364</v>
          </cell>
          <cell r="M177" t="str">
            <v>SG</v>
          </cell>
          <cell r="N177" t="str">
            <v>EXP</v>
          </cell>
          <cell r="O177" t="str">
            <v>PH800</v>
          </cell>
          <cell r="P177" t="str">
            <v>4770</v>
          </cell>
          <cell r="Q177" t="str">
            <v>Insurance, Parking &amp; Metrage</v>
          </cell>
          <cell r="R177" t="str">
            <v>Other Expenditures</v>
          </cell>
          <cell r="S177" t="str">
            <v>Non Salary</v>
          </cell>
        </row>
        <row r="178">
          <cell r="A178" t="str">
            <v>PH1062</v>
          </cell>
          <cell r="E178">
            <v>3783</v>
          </cell>
          <cell r="F178">
            <v>0</v>
          </cell>
          <cell r="G178">
            <v>3783</v>
          </cell>
          <cell r="H178">
            <v>4216.32</v>
          </cell>
          <cell r="I178">
            <v>433.32</v>
          </cell>
          <cell r="J178">
            <v>16872</v>
          </cell>
          <cell r="L178">
            <v>41364</v>
          </cell>
          <cell r="M178" t="str">
            <v>SG</v>
          </cell>
          <cell r="N178" t="str">
            <v>EXP</v>
          </cell>
          <cell r="O178" t="str">
            <v>PH800</v>
          </cell>
          <cell r="P178" t="str">
            <v>6023</v>
          </cell>
          <cell r="Q178" t="str">
            <v>Capital Transfers</v>
          </cell>
          <cell r="R178" t="str">
            <v>Other Expenditures</v>
          </cell>
          <cell r="S178" t="str">
            <v>Non Salary</v>
          </cell>
        </row>
        <row r="179">
          <cell r="A179" t="str">
            <v>PH1062</v>
          </cell>
          <cell r="E179">
            <v>1671.8</v>
          </cell>
          <cell r="F179">
            <v>0</v>
          </cell>
          <cell r="G179">
            <v>1671.8</v>
          </cell>
          <cell r="H179">
            <v>0</v>
          </cell>
          <cell r="I179">
            <v>-1671.8</v>
          </cell>
          <cell r="J179">
            <v>0</v>
          </cell>
          <cell r="L179">
            <v>41364</v>
          </cell>
          <cell r="M179" t="str">
            <v>SG</v>
          </cell>
          <cell r="N179" t="str">
            <v>EXP</v>
          </cell>
          <cell r="O179" t="str">
            <v>PH800</v>
          </cell>
          <cell r="P179" t="str">
            <v>7125</v>
          </cell>
          <cell r="Q179" t="str">
            <v>IDC's</v>
          </cell>
          <cell r="R179" t="str">
            <v>Other Expenditures</v>
          </cell>
          <cell r="S179" t="str">
            <v>Non Salary</v>
          </cell>
        </row>
        <row r="180">
          <cell r="A180" t="str">
            <v>PH1062</v>
          </cell>
          <cell r="E180">
            <v>-11024.78</v>
          </cell>
          <cell r="F180">
            <v>0</v>
          </cell>
          <cell r="G180">
            <v>-11024.78</v>
          </cell>
          <cell r="H180">
            <v>-4805.1899999999996</v>
          </cell>
          <cell r="I180">
            <v>6219.59</v>
          </cell>
          <cell r="J180">
            <v>-48927.14</v>
          </cell>
          <cell r="L180">
            <v>41364</v>
          </cell>
          <cell r="M180" t="str">
            <v>SG</v>
          </cell>
          <cell r="N180" t="str">
            <v>REV</v>
          </cell>
          <cell r="O180" t="str">
            <v>PH800</v>
          </cell>
          <cell r="P180" t="str">
            <v>8010</v>
          </cell>
          <cell r="Q180" t="str">
            <v>Grants and Subsidies</v>
          </cell>
          <cell r="R180" t="str">
            <v>Revenue</v>
          </cell>
          <cell r="S180" t="str">
            <v>Non Salary</v>
          </cell>
        </row>
        <row r="181">
          <cell r="A181" t="str">
            <v>PH1064</v>
          </cell>
          <cell r="E181">
            <v>347.05</v>
          </cell>
          <cell r="F181">
            <v>106.85</v>
          </cell>
          <cell r="G181">
            <v>453.9</v>
          </cell>
          <cell r="H181">
            <v>588.28</v>
          </cell>
          <cell r="I181">
            <v>134.38</v>
          </cell>
          <cell r="J181">
            <v>2122.21</v>
          </cell>
          <cell r="L181">
            <v>41364</v>
          </cell>
          <cell r="M181" t="str">
            <v>SG</v>
          </cell>
          <cell r="N181" t="str">
            <v>EXP</v>
          </cell>
          <cell r="O181" t="str">
            <v>PH800</v>
          </cell>
          <cell r="P181" t="str">
            <v>2010</v>
          </cell>
          <cell r="Q181" t="str">
            <v>Office Supplies</v>
          </cell>
          <cell r="R181" t="str">
            <v>Other Expenditures</v>
          </cell>
          <cell r="S181" t="str">
            <v>Non Salary</v>
          </cell>
        </row>
        <row r="182">
          <cell r="A182" t="str">
            <v>PH1064</v>
          </cell>
          <cell r="E182">
            <v>19.66</v>
          </cell>
          <cell r="F182">
            <v>0</v>
          </cell>
          <cell r="G182">
            <v>19.66</v>
          </cell>
          <cell r="H182">
            <v>208.52</v>
          </cell>
          <cell r="I182">
            <v>188.86</v>
          </cell>
          <cell r="J182">
            <v>752.2</v>
          </cell>
          <cell r="L182">
            <v>41364</v>
          </cell>
          <cell r="M182" t="str">
            <v>SG</v>
          </cell>
          <cell r="N182" t="str">
            <v>EXP</v>
          </cell>
          <cell r="O182" t="str">
            <v>PH800</v>
          </cell>
          <cell r="P182" t="str">
            <v>2040</v>
          </cell>
          <cell r="Q182" t="str">
            <v>Office Supplies</v>
          </cell>
          <cell r="R182" t="str">
            <v>Other Expenditures</v>
          </cell>
          <cell r="S182" t="str">
            <v>Non Salary</v>
          </cell>
        </row>
        <row r="183">
          <cell r="A183" t="str">
            <v>PH1064</v>
          </cell>
          <cell r="E183">
            <v>307.73</v>
          </cell>
          <cell r="F183">
            <v>0</v>
          </cell>
          <cell r="G183">
            <v>307.73</v>
          </cell>
          <cell r="H183">
            <v>0</v>
          </cell>
          <cell r="I183">
            <v>-307.73</v>
          </cell>
          <cell r="J183">
            <v>0</v>
          </cell>
          <cell r="L183">
            <v>41364</v>
          </cell>
          <cell r="M183" t="str">
            <v>SG</v>
          </cell>
          <cell r="N183" t="str">
            <v>EXP</v>
          </cell>
          <cell r="O183" t="str">
            <v>PH800</v>
          </cell>
          <cell r="P183" t="str">
            <v>2099</v>
          </cell>
          <cell r="Q183" t="str">
            <v>Office Supplies</v>
          </cell>
          <cell r="R183" t="str">
            <v>Other Expenditures</v>
          </cell>
          <cell r="S183" t="str">
            <v>Non Salary</v>
          </cell>
        </row>
        <row r="184">
          <cell r="A184" t="str">
            <v>PH1064</v>
          </cell>
          <cell r="E184">
            <v>448.01</v>
          </cell>
          <cell r="F184">
            <v>0</v>
          </cell>
          <cell r="G184">
            <v>448.01</v>
          </cell>
          <cell r="H184">
            <v>0</v>
          </cell>
          <cell r="I184">
            <v>-448.01</v>
          </cell>
          <cell r="J184">
            <v>0</v>
          </cell>
          <cell r="L184">
            <v>41364</v>
          </cell>
          <cell r="M184" t="str">
            <v>SG</v>
          </cell>
          <cell r="N184" t="str">
            <v>EXP</v>
          </cell>
          <cell r="O184" t="str">
            <v>PH800</v>
          </cell>
          <cell r="P184" t="str">
            <v>2670</v>
          </cell>
          <cell r="Q184" t="str">
            <v>Other Supplies</v>
          </cell>
          <cell r="R184" t="str">
            <v>Other Expenditures</v>
          </cell>
          <cell r="S184" t="str">
            <v>Non Salary</v>
          </cell>
        </row>
        <row r="185">
          <cell r="A185" t="str">
            <v>PH1064</v>
          </cell>
          <cell r="E185">
            <v>0</v>
          </cell>
          <cell r="F185">
            <v>20.350000000000001</v>
          </cell>
          <cell r="G185">
            <v>20.350000000000001</v>
          </cell>
          <cell r="H185">
            <v>0</v>
          </cell>
          <cell r="I185">
            <v>-20.350000000000001</v>
          </cell>
          <cell r="J185">
            <v>0</v>
          </cell>
          <cell r="L185">
            <v>41364</v>
          </cell>
          <cell r="M185" t="str">
            <v>SG</v>
          </cell>
          <cell r="N185" t="str">
            <v>EXP</v>
          </cell>
          <cell r="O185" t="str">
            <v>PH800</v>
          </cell>
          <cell r="P185" t="str">
            <v>2710</v>
          </cell>
          <cell r="Q185" t="str">
            <v>Other Supplies</v>
          </cell>
          <cell r="R185" t="str">
            <v>Other Expenditures</v>
          </cell>
          <cell r="S185" t="str">
            <v>Non Salary</v>
          </cell>
        </row>
        <row r="186">
          <cell r="A186" t="str">
            <v>PH1064</v>
          </cell>
          <cell r="E186">
            <v>0</v>
          </cell>
          <cell r="F186">
            <v>42.56</v>
          </cell>
          <cell r="G186">
            <v>42.56</v>
          </cell>
          <cell r="H186">
            <v>94.71</v>
          </cell>
          <cell r="I186">
            <v>52.15</v>
          </cell>
          <cell r="J186">
            <v>382.54</v>
          </cell>
          <cell r="L186">
            <v>41364</v>
          </cell>
          <cell r="M186" t="str">
            <v>SG</v>
          </cell>
          <cell r="N186" t="str">
            <v>EXP</v>
          </cell>
          <cell r="O186" t="str">
            <v>PH800</v>
          </cell>
          <cell r="P186" t="str">
            <v>3020</v>
          </cell>
          <cell r="Q186" t="str">
            <v>General Equipment</v>
          </cell>
          <cell r="R186" t="str">
            <v>Other Expenditures</v>
          </cell>
          <cell r="S186" t="str">
            <v>Non Salary</v>
          </cell>
        </row>
        <row r="187">
          <cell r="A187" t="str">
            <v>PH1064</v>
          </cell>
          <cell r="E187">
            <v>0</v>
          </cell>
          <cell r="F187">
            <v>152.46</v>
          </cell>
          <cell r="G187">
            <v>152.46</v>
          </cell>
          <cell r="H187">
            <v>0</v>
          </cell>
          <cell r="I187">
            <v>-152.46</v>
          </cell>
          <cell r="J187">
            <v>0</v>
          </cell>
          <cell r="L187">
            <v>41364</v>
          </cell>
          <cell r="M187" t="str">
            <v>SG</v>
          </cell>
          <cell r="N187" t="str">
            <v>EXP</v>
          </cell>
          <cell r="O187" t="str">
            <v>PH800</v>
          </cell>
          <cell r="P187" t="str">
            <v>3410</v>
          </cell>
          <cell r="Q187" t="str">
            <v>Computer Hardware &amp; Software</v>
          </cell>
          <cell r="R187" t="str">
            <v>Other Expenditures</v>
          </cell>
          <cell r="S187" t="str">
            <v>Non Salary</v>
          </cell>
        </row>
        <row r="188">
          <cell r="A188" t="str">
            <v>PH1064</v>
          </cell>
          <cell r="E188">
            <v>0</v>
          </cell>
          <cell r="F188">
            <v>0</v>
          </cell>
          <cell r="G188">
            <v>0</v>
          </cell>
          <cell r="H188">
            <v>21.41</v>
          </cell>
          <cell r="I188">
            <v>21.41</v>
          </cell>
          <cell r="J188">
            <v>102</v>
          </cell>
          <cell r="L188">
            <v>41364</v>
          </cell>
          <cell r="M188" t="str">
            <v>SG</v>
          </cell>
          <cell r="N188" t="str">
            <v>EXP</v>
          </cell>
          <cell r="O188" t="str">
            <v>PH800</v>
          </cell>
          <cell r="P188" t="str">
            <v>4225</v>
          </cell>
          <cell r="Q188" t="str">
            <v>Business Travel Expenses</v>
          </cell>
          <cell r="R188" t="str">
            <v>Other Expenditures</v>
          </cell>
          <cell r="S188" t="str">
            <v>Non Salary</v>
          </cell>
        </row>
        <row r="189">
          <cell r="A189" t="str">
            <v>PH1064</v>
          </cell>
          <cell r="E189">
            <v>0</v>
          </cell>
          <cell r="F189">
            <v>0</v>
          </cell>
          <cell r="G189">
            <v>0</v>
          </cell>
          <cell r="H189">
            <v>209.8</v>
          </cell>
          <cell r="I189">
            <v>209.8</v>
          </cell>
          <cell r="J189">
            <v>1000</v>
          </cell>
          <cell r="L189">
            <v>41364</v>
          </cell>
          <cell r="M189" t="str">
            <v>SG</v>
          </cell>
          <cell r="N189" t="str">
            <v>EXP</v>
          </cell>
          <cell r="O189" t="str">
            <v>PH800</v>
          </cell>
          <cell r="P189" t="str">
            <v>4410</v>
          </cell>
          <cell r="Q189" t="str">
            <v>Contracted Services</v>
          </cell>
          <cell r="R189" t="str">
            <v>Other Expenditures</v>
          </cell>
          <cell r="S189" t="str">
            <v>Non Salary</v>
          </cell>
        </row>
        <row r="190">
          <cell r="A190" t="str">
            <v>PH1064</v>
          </cell>
          <cell r="E190">
            <v>0</v>
          </cell>
          <cell r="F190">
            <v>195.39</v>
          </cell>
          <cell r="G190">
            <v>195.39</v>
          </cell>
          <cell r="H190">
            <v>106.74</v>
          </cell>
          <cell r="I190">
            <v>-88.65</v>
          </cell>
          <cell r="J190">
            <v>508.8</v>
          </cell>
          <cell r="L190">
            <v>41364</v>
          </cell>
          <cell r="M190" t="str">
            <v>SG</v>
          </cell>
          <cell r="N190" t="str">
            <v>EXP</v>
          </cell>
          <cell r="O190" t="str">
            <v>PH800</v>
          </cell>
          <cell r="P190" t="str">
            <v>4424</v>
          </cell>
          <cell r="Q190" t="str">
            <v>Contracted Services</v>
          </cell>
          <cell r="R190" t="str">
            <v>Other Expenditures</v>
          </cell>
          <cell r="S190" t="str">
            <v>Non Salary</v>
          </cell>
        </row>
        <row r="191">
          <cell r="A191" t="str">
            <v>PH1064</v>
          </cell>
          <cell r="E191">
            <v>0</v>
          </cell>
          <cell r="F191">
            <v>2417.9</v>
          </cell>
          <cell r="G191">
            <v>2417.9</v>
          </cell>
          <cell r="H191">
            <v>0</v>
          </cell>
          <cell r="I191">
            <v>-2417.9</v>
          </cell>
          <cell r="J191">
            <v>0</v>
          </cell>
          <cell r="L191">
            <v>41364</v>
          </cell>
          <cell r="M191" t="str">
            <v>SG</v>
          </cell>
          <cell r="N191" t="str">
            <v>EXP</v>
          </cell>
          <cell r="O191" t="str">
            <v>PH800</v>
          </cell>
          <cell r="P191" t="str">
            <v>4515</v>
          </cell>
          <cell r="Q191" t="str">
            <v>Contracted Services</v>
          </cell>
          <cell r="R191" t="str">
            <v>Other Expenditures</v>
          </cell>
          <cell r="S191" t="str">
            <v>Non Salary</v>
          </cell>
        </row>
        <row r="192">
          <cell r="A192" t="str">
            <v>PH1064</v>
          </cell>
          <cell r="E192">
            <v>0</v>
          </cell>
          <cell r="F192">
            <v>100.7</v>
          </cell>
          <cell r="G192">
            <v>100.7</v>
          </cell>
          <cell r="H192">
            <v>0</v>
          </cell>
          <cell r="I192">
            <v>-100.7</v>
          </cell>
          <cell r="J192">
            <v>0</v>
          </cell>
          <cell r="L192">
            <v>41364</v>
          </cell>
          <cell r="M192" t="str">
            <v>SG</v>
          </cell>
          <cell r="N192" t="str">
            <v>EXP</v>
          </cell>
          <cell r="O192" t="str">
            <v>PH800</v>
          </cell>
          <cell r="P192" t="str">
            <v>4570</v>
          </cell>
          <cell r="Q192" t="str">
            <v>Contracted Services</v>
          </cell>
          <cell r="R192" t="str">
            <v>Other Expenditures</v>
          </cell>
          <cell r="S192" t="str">
            <v>Non Salary</v>
          </cell>
        </row>
        <row r="193">
          <cell r="A193" t="str">
            <v>PH1064</v>
          </cell>
          <cell r="E193">
            <v>5775</v>
          </cell>
          <cell r="F193">
            <v>0</v>
          </cell>
          <cell r="G193">
            <v>5775</v>
          </cell>
          <cell r="H193">
            <v>7383.09</v>
          </cell>
          <cell r="I193">
            <v>1608.09</v>
          </cell>
          <cell r="J193">
            <v>24610.25</v>
          </cell>
          <cell r="L193">
            <v>41364</v>
          </cell>
          <cell r="M193" t="str">
            <v>SG</v>
          </cell>
          <cell r="N193" t="str">
            <v>EXP</v>
          </cell>
          <cell r="O193" t="str">
            <v>PH800</v>
          </cell>
          <cell r="P193" t="str">
            <v>7100</v>
          </cell>
          <cell r="Q193" t="str">
            <v>IDC's</v>
          </cell>
          <cell r="R193" t="str">
            <v>Other Expenditures</v>
          </cell>
          <cell r="S193" t="str">
            <v>Non Salary</v>
          </cell>
        </row>
        <row r="194">
          <cell r="A194" t="str">
            <v>PH1064</v>
          </cell>
          <cell r="E194">
            <v>5323.74</v>
          </cell>
          <cell r="F194">
            <v>0</v>
          </cell>
          <cell r="G194">
            <v>5323.74</v>
          </cell>
          <cell r="H194">
            <v>501.44</v>
          </cell>
          <cell r="I194">
            <v>-4822.3</v>
          </cell>
          <cell r="J194">
            <v>20635.599999999999</v>
          </cell>
          <cell r="L194">
            <v>41364</v>
          </cell>
          <cell r="M194" t="str">
            <v>SG</v>
          </cell>
          <cell r="N194" t="str">
            <v>EXP</v>
          </cell>
          <cell r="O194" t="str">
            <v>PH800</v>
          </cell>
          <cell r="P194" t="str">
            <v>7105</v>
          </cell>
          <cell r="Q194" t="str">
            <v>IDC's</v>
          </cell>
          <cell r="R194" t="str">
            <v>Other Expenditures</v>
          </cell>
          <cell r="S194" t="str">
            <v>Non Salary</v>
          </cell>
        </row>
        <row r="195">
          <cell r="A195" t="str">
            <v>PH1064</v>
          </cell>
          <cell r="E195">
            <v>3600.33</v>
          </cell>
          <cell r="F195">
            <v>0</v>
          </cell>
          <cell r="G195">
            <v>3600.33</v>
          </cell>
          <cell r="H195">
            <v>0</v>
          </cell>
          <cell r="I195">
            <v>-3600.33</v>
          </cell>
          <cell r="J195">
            <v>0</v>
          </cell>
          <cell r="L195">
            <v>41364</v>
          </cell>
          <cell r="M195" t="str">
            <v>SG</v>
          </cell>
          <cell r="N195" t="str">
            <v>EXP</v>
          </cell>
          <cell r="O195" t="str">
            <v>PH800</v>
          </cell>
          <cell r="P195" t="str">
            <v>7125</v>
          </cell>
          <cell r="Q195" t="str">
            <v>IDC's</v>
          </cell>
          <cell r="R195" t="str">
            <v>Other Expenditures</v>
          </cell>
          <cell r="S195" t="str">
            <v>Non Salary</v>
          </cell>
        </row>
        <row r="196">
          <cell r="A196" t="str">
            <v>PH1064</v>
          </cell>
          <cell r="E196">
            <v>225</v>
          </cell>
          <cell r="F196">
            <v>0</v>
          </cell>
          <cell r="G196">
            <v>225</v>
          </cell>
          <cell r="H196">
            <v>0</v>
          </cell>
          <cell r="I196">
            <v>-225</v>
          </cell>
          <cell r="J196">
            <v>0</v>
          </cell>
          <cell r="L196">
            <v>41364</v>
          </cell>
          <cell r="M196" t="str">
            <v>SG</v>
          </cell>
          <cell r="N196" t="str">
            <v>EXP</v>
          </cell>
          <cell r="O196" t="str">
            <v>PH800</v>
          </cell>
          <cell r="P196" t="str">
            <v>7170</v>
          </cell>
          <cell r="Q196" t="str">
            <v>IDC's</v>
          </cell>
          <cell r="R196" t="str">
            <v>Other Expenditures</v>
          </cell>
          <cell r="S196" t="str">
            <v>Non Salary</v>
          </cell>
        </row>
        <row r="197">
          <cell r="A197" t="str">
            <v>PH1064</v>
          </cell>
          <cell r="E197">
            <v>-11397.67</v>
          </cell>
          <cell r="F197">
            <v>0</v>
          </cell>
          <cell r="G197">
            <v>-11397.67</v>
          </cell>
          <cell r="H197">
            <v>-6835.5</v>
          </cell>
          <cell r="I197">
            <v>4562.17</v>
          </cell>
          <cell r="J197">
            <v>-37585.199999999997</v>
          </cell>
          <cell r="L197">
            <v>41364</v>
          </cell>
          <cell r="M197" t="str">
            <v>SG</v>
          </cell>
          <cell r="N197" t="str">
            <v>REV</v>
          </cell>
          <cell r="O197" t="str">
            <v>PH800</v>
          </cell>
          <cell r="P197" t="str">
            <v>8010</v>
          </cell>
          <cell r="Q197" t="str">
            <v>Grants and Subsidies</v>
          </cell>
          <cell r="R197" t="str">
            <v>Revenue</v>
          </cell>
          <cell r="S197" t="str">
            <v>Non Salary</v>
          </cell>
        </row>
        <row r="198">
          <cell r="A198" t="str">
            <v>PH1064</v>
          </cell>
          <cell r="E198">
            <v>-1.68</v>
          </cell>
          <cell r="F198">
            <v>0</v>
          </cell>
          <cell r="G198">
            <v>-1.68</v>
          </cell>
          <cell r="H198">
            <v>0</v>
          </cell>
          <cell r="I198">
            <v>1.68</v>
          </cell>
          <cell r="J198">
            <v>0</v>
          </cell>
          <cell r="L198">
            <v>41364</v>
          </cell>
          <cell r="M198" t="str">
            <v>SG</v>
          </cell>
          <cell r="N198" t="str">
            <v>REV</v>
          </cell>
          <cell r="O198" t="str">
            <v>PH800</v>
          </cell>
          <cell r="P198" t="str">
            <v>9451</v>
          </cell>
          <cell r="Q198" t="str">
            <v>Other Revenues</v>
          </cell>
          <cell r="R198" t="str">
            <v>Revenue</v>
          </cell>
          <cell r="S198" t="str">
            <v>Non Salary</v>
          </cell>
        </row>
        <row r="199">
          <cell r="A199" t="str">
            <v>PH1065</v>
          </cell>
          <cell r="E199">
            <v>1424.56</v>
          </cell>
          <cell r="F199">
            <v>0</v>
          </cell>
          <cell r="G199">
            <v>1424.56</v>
          </cell>
          <cell r="H199">
            <v>0</v>
          </cell>
          <cell r="I199">
            <v>-1424.56</v>
          </cell>
          <cell r="J199">
            <v>0</v>
          </cell>
          <cell r="L199">
            <v>41364</v>
          </cell>
          <cell r="M199" t="str">
            <v>SG</v>
          </cell>
          <cell r="N199" t="str">
            <v>EXP</v>
          </cell>
          <cell r="O199" t="str">
            <v>PH800</v>
          </cell>
          <cell r="P199" t="str">
            <v>4808</v>
          </cell>
          <cell r="Q199" t="str">
            <v>Other Services</v>
          </cell>
          <cell r="R199" t="str">
            <v>Other Expenditures</v>
          </cell>
          <cell r="S199" t="str">
            <v>Non Salary</v>
          </cell>
        </row>
        <row r="200">
          <cell r="A200" t="str">
            <v>PH1065</v>
          </cell>
          <cell r="E200">
            <v>-5083.09</v>
          </cell>
          <cell r="F200">
            <v>0</v>
          </cell>
          <cell r="G200">
            <v>-5083.09</v>
          </cell>
          <cell r="H200">
            <v>0</v>
          </cell>
          <cell r="I200">
            <v>5083.09</v>
          </cell>
          <cell r="J200">
            <v>0</v>
          </cell>
          <cell r="L200">
            <v>41364</v>
          </cell>
          <cell r="M200" t="str">
            <v>SG</v>
          </cell>
          <cell r="N200" t="str">
            <v>EXP</v>
          </cell>
          <cell r="O200" t="str">
            <v>PH800</v>
          </cell>
          <cell r="P200" t="str">
            <v>4810</v>
          </cell>
          <cell r="Q200" t="str">
            <v>Other Services</v>
          </cell>
          <cell r="R200" t="str">
            <v>Other Expenditures</v>
          </cell>
          <cell r="S200" t="str">
            <v>Non Salary</v>
          </cell>
        </row>
        <row r="201">
          <cell r="A201" t="str">
            <v>PH1065</v>
          </cell>
          <cell r="E201">
            <v>169.94</v>
          </cell>
          <cell r="F201">
            <v>266.33</v>
          </cell>
          <cell r="G201">
            <v>436.27</v>
          </cell>
          <cell r="H201">
            <v>5256.57</v>
          </cell>
          <cell r="I201">
            <v>4820.3</v>
          </cell>
          <cell r="J201">
            <v>52671.01</v>
          </cell>
          <cell r="L201">
            <v>41364</v>
          </cell>
          <cell r="M201" t="str">
            <v>SG</v>
          </cell>
          <cell r="N201" t="str">
            <v>EXP</v>
          </cell>
          <cell r="O201" t="str">
            <v>PH800</v>
          </cell>
          <cell r="P201" t="str">
            <v>4811</v>
          </cell>
          <cell r="Q201" t="str">
            <v>Other Services</v>
          </cell>
          <cell r="R201" t="str">
            <v>Other Expenditures</v>
          </cell>
          <cell r="S201" t="str">
            <v>Non Salary</v>
          </cell>
        </row>
        <row r="202">
          <cell r="A202" t="str">
            <v>PH1065</v>
          </cell>
          <cell r="E202">
            <v>1876.42</v>
          </cell>
          <cell r="F202">
            <v>1876.43</v>
          </cell>
          <cell r="G202">
            <v>3752.85</v>
          </cell>
          <cell r="H202">
            <v>0</v>
          </cell>
          <cell r="I202">
            <v>-3752.85</v>
          </cell>
          <cell r="J202">
            <v>0</v>
          </cell>
          <cell r="L202">
            <v>41364</v>
          </cell>
          <cell r="M202" t="str">
            <v>SG</v>
          </cell>
          <cell r="N202" t="str">
            <v>EXP</v>
          </cell>
          <cell r="O202" t="str">
            <v>PH800</v>
          </cell>
          <cell r="P202" t="str">
            <v>4815</v>
          </cell>
          <cell r="Q202" t="str">
            <v>Other Services</v>
          </cell>
          <cell r="R202" t="str">
            <v>Other Expenditures</v>
          </cell>
          <cell r="S202" t="str">
            <v>Non Salary</v>
          </cell>
        </row>
        <row r="203">
          <cell r="A203" t="str">
            <v>PH1065</v>
          </cell>
          <cell r="E203">
            <v>399540.3</v>
          </cell>
          <cell r="F203">
            <v>0</v>
          </cell>
          <cell r="G203">
            <v>399540.3</v>
          </cell>
          <cell r="H203">
            <v>399540.3</v>
          </cell>
          <cell r="I203">
            <v>0</v>
          </cell>
          <cell r="J203">
            <v>409784.92</v>
          </cell>
          <cell r="L203">
            <v>41364</v>
          </cell>
          <cell r="M203" t="str">
            <v>SG</v>
          </cell>
          <cell r="N203" t="str">
            <v>EXP</v>
          </cell>
          <cell r="O203" t="str">
            <v>PH800</v>
          </cell>
          <cell r="P203" t="str">
            <v>6031</v>
          </cell>
          <cell r="Q203" t="str">
            <v>Capital Transfers</v>
          </cell>
          <cell r="R203" t="str">
            <v>Other Expenditures</v>
          </cell>
          <cell r="S203" t="str">
            <v>Non Salary</v>
          </cell>
        </row>
        <row r="204">
          <cell r="A204" t="str">
            <v>PH1065</v>
          </cell>
          <cell r="E204">
            <v>0</v>
          </cell>
          <cell r="F204">
            <v>0</v>
          </cell>
          <cell r="G204">
            <v>0</v>
          </cell>
          <cell r="H204">
            <v>75057</v>
          </cell>
          <cell r="I204">
            <v>75057</v>
          </cell>
          <cell r="J204">
            <v>254000</v>
          </cell>
          <cell r="L204">
            <v>41364</v>
          </cell>
          <cell r="M204" t="str">
            <v>SG</v>
          </cell>
          <cell r="N204" t="str">
            <v>EXP</v>
          </cell>
          <cell r="O204" t="str">
            <v>PH800</v>
          </cell>
          <cell r="P204" t="str">
            <v>7025</v>
          </cell>
          <cell r="Q204" t="str">
            <v>IDC's</v>
          </cell>
          <cell r="R204" t="str">
            <v>Other Expenditures</v>
          </cell>
          <cell r="S204" t="str">
            <v>Non Salary</v>
          </cell>
        </row>
        <row r="205">
          <cell r="A205" t="str">
            <v>PH1065</v>
          </cell>
          <cell r="E205">
            <v>292582.63</v>
          </cell>
          <cell r="F205">
            <v>0</v>
          </cell>
          <cell r="G205">
            <v>292582.63</v>
          </cell>
          <cell r="H205">
            <v>292582.63</v>
          </cell>
          <cell r="I205">
            <v>0</v>
          </cell>
          <cell r="J205">
            <v>1170330.5</v>
          </cell>
          <cell r="L205">
            <v>41364</v>
          </cell>
          <cell r="M205" t="str">
            <v>SG</v>
          </cell>
          <cell r="N205" t="str">
            <v>EXP</v>
          </cell>
          <cell r="O205" t="str">
            <v>PH800</v>
          </cell>
          <cell r="P205" t="str">
            <v>7090</v>
          </cell>
          <cell r="Q205" t="str">
            <v>IDC's</v>
          </cell>
          <cell r="R205" t="str">
            <v>Other Expenditures</v>
          </cell>
          <cell r="S205" t="str">
            <v>Non Salary</v>
          </cell>
        </row>
        <row r="206">
          <cell r="A206" t="str">
            <v>PH1065</v>
          </cell>
          <cell r="E206">
            <v>25727.01</v>
          </cell>
          <cell r="F206">
            <v>0</v>
          </cell>
          <cell r="G206">
            <v>25727.01</v>
          </cell>
          <cell r="H206">
            <v>0</v>
          </cell>
          <cell r="I206">
            <v>-25727.01</v>
          </cell>
          <cell r="J206">
            <v>0</v>
          </cell>
          <cell r="L206">
            <v>41364</v>
          </cell>
          <cell r="M206" t="str">
            <v>SG</v>
          </cell>
          <cell r="N206" t="str">
            <v>EXP</v>
          </cell>
          <cell r="O206" t="str">
            <v>PH800</v>
          </cell>
          <cell r="P206" t="str">
            <v>7125</v>
          </cell>
          <cell r="Q206" t="str">
            <v>IDC's</v>
          </cell>
          <cell r="R206" t="str">
            <v>Other Expenditures</v>
          </cell>
          <cell r="S206" t="str">
            <v>Non Salary</v>
          </cell>
        </row>
        <row r="207">
          <cell r="A207" t="str">
            <v>PH1065</v>
          </cell>
          <cell r="E207">
            <v>-519490.14</v>
          </cell>
          <cell r="F207">
            <v>0</v>
          </cell>
          <cell r="G207">
            <v>-519490.14</v>
          </cell>
          <cell r="H207">
            <v>-579327.38</v>
          </cell>
          <cell r="I207">
            <v>-59837.24</v>
          </cell>
          <cell r="J207">
            <v>-1415089.82</v>
          </cell>
          <cell r="L207">
            <v>41364</v>
          </cell>
          <cell r="M207" t="str">
            <v>SG</v>
          </cell>
          <cell r="N207" t="str">
            <v>REV</v>
          </cell>
          <cell r="O207" t="str">
            <v>PH800</v>
          </cell>
          <cell r="P207" t="str">
            <v>8010</v>
          </cell>
          <cell r="Q207" t="str">
            <v>Grants and Subsidies</v>
          </cell>
          <cell r="R207" t="str">
            <v>Revenue</v>
          </cell>
          <cell r="S207" t="str">
            <v>Non Salary</v>
          </cell>
        </row>
        <row r="208">
          <cell r="A208" t="str">
            <v>PH1067</v>
          </cell>
          <cell r="E208">
            <v>2177.12</v>
          </cell>
          <cell r="F208">
            <v>0</v>
          </cell>
          <cell r="G208">
            <v>2177.12</v>
          </cell>
          <cell r="H208">
            <v>554.47</v>
          </cell>
          <cell r="I208">
            <v>-1622.65</v>
          </cell>
          <cell r="J208">
            <v>2000.26</v>
          </cell>
          <cell r="L208">
            <v>41364</v>
          </cell>
          <cell r="M208" t="str">
            <v>SG</v>
          </cell>
          <cell r="N208" t="str">
            <v>EXP</v>
          </cell>
          <cell r="O208" t="str">
            <v>PH800</v>
          </cell>
          <cell r="P208" t="str">
            <v>2010</v>
          </cell>
          <cell r="Q208" t="str">
            <v>Office Supplies</v>
          </cell>
          <cell r="R208" t="str">
            <v>Other Expenditures</v>
          </cell>
          <cell r="S208" t="str">
            <v>Non Salary</v>
          </cell>
        </row>
        <row r="209">
          <cell r="A209" t="str">
            <v>PH1067</v>
          </cell>
          <cell r="E209">
            <v>138.63</v>
          </cell>
          <cell r="F209">
            <v>0</v>
          </cell>
          <cell r="G209">
            <v>138.63</v>
          </cell>
          <cell r="H209">
            <v>156.12</v>
          </cell>
          <cell r="I209">
            <v>17.489999999999998</v>
          </cell>
          <cell r="J209">
            <v>563.20000000000005</v>
          </cell>
          <cell r="L209">
            <v>41364</v>
          </cell>
          <cell r="M209" t="str">
            <v>SG</v>
          </cell>
          <cell r="N209" t="str">
            <v>EXP</v>
          </cell>
          <cell r="O209" t="str">
            <v>PH800</v>
          </cell>
          <cell r="P209" t="str">
            <v>2040</v>
          </cell>
          <cell r="Q209" t="str">
            <v>Office Supplies</v>
          </cell>
          <cell r="R209" t="str">
            <v>Other Expenditures</v>
          </cell>
          <cell r="S209" t="str">
            <v>Non Salary</v>
          </cell>
        </row>
        <row r="210">
          <cell r="A210" t="str">
            <v>PH1067</v>
          </cell>
          <cell r="E210">
            <v>74.89</v>
          </cell>
          <cell r="F210">
            <v>0</v>
          </cell>
          <cell r="G210">
            <v>74.89</v>
          </cell>
          <cell r="H210">
            <v>0</v>
          </cell>
          <cell r="I210">
            <v>-74.89</v>
          </cell>
          <cell r="J210">
            <v>0</v>
          </cell>
          <cell r="L210">
            <v>41364</v>
          </cell>
          <cell r="M210" t="str">
            <v>SG</v>
          </cell>
          <cell r="N210" t="str">
            <v>EXP</v>
          </cell>
          <cell r="O210" t="str">
            <v>PH800</v>
          </cell>
          <cell r="P210" t="str">
            <v>2080</v>
          </cell>
          <cell r="Q210" t="str">
            <v>Office Supplies</v>
          </cell>
          <cell r="R210" t="str">
            <v>Other Expenditures</v>
          </cell>
          <cell r="S210" t="str">
            <v>Non Salary</v>
          </cell>
        </row>
        <row r="211">
          <cell r="A211" t="str">
            <v>PH1067</v>
          </cell>
          <cell r="E211">
            <v>28.83</v>
          </cell>
          <cell r="F211">
            <v>0</v>
          </cell>
          <cell r="G211">
            <v>28.83</v>
          </cell>
          <cell r="H211">
            <v>0</v>
          </cell>
          <cell r="I211">
            <v>-28.83</v>
          </cell>
          <cell r="J211">
            <v>0</v>
          </cell>
          <cell r="L211">
            <v>41364</v>
          </cell>
          <cell r="M211" t="str">
            <v>SG</v>
          </cell>
          <cell r="N211" t="str">
            <v>EXP</v>
          </cell>
          <cell r="O211" t="str">
            <v>PH800</v>
          </cell>
          <cell r="P211" t="str">
            <v>2570</v>
          </cell>
          <cell r="Q211" t="str">
            <v>Other Supplies</v>
          </cell>
          <cell r="R211" t="str">
            <v>Other Expenditures</v>
          </cell>
          <cell r="S211" t="str">
            <v>Non Salary</v>
          </cell>
        </row>
        <row r="212">
          <cell r="A212" t="str">
            <v>PH1067</v>
          </cell>
          <cell r="E212">
            <v>75.31</v>
          </cell>
          <cell r="F212">
            <v>0</v>
          </cell>
          <cell r="G212">
            <v>75.31</v>
          </cell>
          <cell r="H212">
            <v>0</v>
          </cell>
          <cell r="I212">
            <v>-75.31</v>
          </cell>
          <cell r="J212">
            <v>0</v>
          </cell>
          <cell r="L212">
            <v>41364</v>
          </cell>
          <cell r="M212" t="str">
            <v>SG</v>
          </cell>
          <cell r="N212" t="str">
            <v>EXP</v>
          </cell>
          <cell r="O212" t="str">
            <v>PH800</v>
          </cell>
          <cell r="P212" t="str">
            <v>2650</v>
          </cell>
          <cell r="Q212" t="str">
            <v>Other Supplies</v>
          </cell>
          <cell r="R212" t="str">
            <v>Other Expenditures</v>
          </cell>
          <cell r="S212" t="str">
            <v>Non Salary</v>
          </cell>
        </row>
        <row r="213">
          <cell r="A213" t="str">
            <v>PH1067</v>
          </cell>
          <cell r="E213">
            <v>0</v>
          </cell>
          <cell r="F213">
            <v>113.41</v>
          </cell>
          <cell r="G213">
            <v>113.41</v>
          </cell>
          <cell r="H213">
            <v>0</v>
          </cell>
          <cell r="I213">
            <v>-113.41</v>
          </cell>
          <cell r="J213">
            <v>0</v>
          </cell>
          <cell r="L213">
            <v>41364</v>
          </cell>
          <cell r="M213" t="str">
            <v>SG</v>
          </cell>
          <cell r="N213" t="str">
            <v>EXP</v>
          </cell>
          <cell r="O213" t="str">
            <v>PH800</v>
          </cell>
          <cell r="P213" t="str">
            <v>2823</v>
          </cell>
          <cell r="Q213" t="str">
            <v>Other Supplies</v>
          </cell>
          <cell r="R213" t="str">
            <v>Other Expenditures</v>
          </cell>
          <cell r="S213" t="str">
            <v>Non Salary</v>
          </cell>
        </row>
        <row r="214">
          <cell r="A214" t="str">
            <v>PH1067</v>
          </cell>
          <cell r="E214">
            <v>12.06</v>
          </cell>
          <cell r="F214">
            <v>0</v>
          </cell>
          <cell r="G214">
            <v>12.06</v>
          </cell>
          <cell r="H214">
            <v>0</v>
          </cell>
          <cell r="I214">
            <v>-12.06</v>
          </cell>
          <cell r="J214">
            <v>0</v>
          </cell>
          <cell r="L214">
            <v>41364</v>
          </cell>
          <cell r="M214" t="str">
            <v>SG</v>
          </cell>
          <cell r="N214" t="str">
            <v>EXP</v>
          </cell>
          <cell r="O214" t="str">
            <v>PH800</v>
          </cell>
          <cell r="P214" t="str">
            <v>2999</v>
          </cell>
          <cell r="Q214" t="str">
            <v>Other Supplies</v>
          </cell>
          <cell r="R214" t="str">
            <v>Other Expenditures</v>
          </cell>
          <cell r="S214" t="str">
            <v>Non Salary</v>
          </cell>
        </row>
        <row r="215">
          <cell r="A215" t="str">
            <v>PH1067</v>
          </cell>
          <cell r="E215">
            <v>0</v>
          </cell>
          <cell r="F215">
            <v>41.52</v>
          </cell>
          <cell r="G215">
            <v>41.52</v>
          </cell>
          <cell r="H215">
            <v>0</v>
          </cell>
          <cell r="I215">
            <v>-41.52</v>
          </cell>
          <cell r="J215">
            <v>0</v>
          </cell>
          <cell r="L215">
            <v>41364</v>
          </cell>
          <cell r="M215" t="str">
            <v>SG</v>
          </cell>
          <cell r="N215" t="str">
            <v>EXP</v>
          </cell>
          <cell r="O215" t="str">
            <v>PH800</v>
          </cell>
          <cell r="P215" t="str">
            <v>3020</v>
          </cell>
          <cell r="Q215" t="str">
            <v>General Equipment</v>
          </cell>
          <cell r="R215" t="str">
            <v>Other Expenditures</v>
          </cell>
          <cell r="S215" t="str">
            <v>Non Salary</v>
          </cell>
        </row>
        <row r="216">
          <cell r="A216" t="str">
            <v>PH1067</v>
          </cell>
          <cell r="E216">
            <v>417.14</v>
          </cell>
          <cell r="F216">
            <v>0</v>
          </cell>
          <cell r="G216">
            <v>417.14</v>
          </cell>
          <cell r="H216">
            <v>0</v>
          </cell>
          <cell r="I216">
            <v>-417.14</v>
          </cell>
          <cell r="J216">
            <v>0</v>
          </cell>
          <cell r="L216">
            <v>41364</v>
          </cell>
          <cell r="M216" t="str">
            <v>SG</v>
          </cell>
          <cell r="N216" t="str">
            <v>EXP</v>
          </cell>
          <cell r="O216" t="str">
            <v>PH800</v>
          </cell>
          <cell r="P216" t="str">
            <v>3050</v>
          </cell>
          <cell r="Q216" t="str">
            <v>General Equipment</v>
          </cell>
          <cell r="R216" t="str">
            <v>Other Expenditures</v>
          </cell>
          <cell r="S216" t="str">
            <v>Non Salary</v>
          </cell>
        </row>
        <row r="217">
          <cell r="A217" t="str">
            <v>PH1067</v>
          </cell>
          <cell r="E217">
            <v>-0.01</v>
          </cell>
          <cell r="F217">
            <v>0</v>
          </cell>
          <cell r="G217">
            <v>-0.01</v>
          </cell>
          <cell r="H217">
            <v>106.57</v>
          </cell>
          <cell r="I217">
            <v>106.58</v>
          </cell>
          <cell r="J217">
            <v>508</v>
          </cell>
          <cell r="L217">
            <v>41364</v>
          </cell>
          <cell r="M217" t="str">
            <v>SG</v>
          </cell>
          <cell r="N217" t="str">
            <v>EXP</v>
          </cell>
          <cell r="O217" t="str">
            <v>PH800</v>
          </cell>
          <cell r="P217" t="str">
            <v>4225</v>
          </cell>
          <cell r="Q217" t="str">
            <v>Business Travel Expenses</v>
          </cell>
          <cell r="R217" t="str">
            <v>Other Expenditures</v>
          </cell>
          <cell r="S217" t="str">
            <v>Non Salary</v>
          </cell>
        </row>
        <row r="218">
          <cell r="A218" t="str">
            <v>PH1067</v>
          </cell>
          <cell r="E218">
            <v>0</v>
          </cell>
          <cell r="F218">
            <v>0</v>
          </cell>
          <cell r="G218">
            <v>0</v>
          </cell>
          <cell r="H218">
            <v>98.36</v>
          </cell>
          <cell r="I218">
            <v>98.36</v>
          </cell>
          <cell r="J218">
            <v>468.8</v>
          </cell>
          <cell r="L218">
            <v>41364</v>
          </cell>
          <cell r="M218" t="str">
            <v>SG</v>
          </cell>
          <cell r="N218" t="str">
            <v>EXP</v>
          </cell>
          <cell r="O218" t="str">
            <v>PH800</v>
          </cell>
          <cell r="P218" t="str">
            <v>4406</v>
          </cell>
          <cell r="Q218" t="str">
            <v>Contracted Services</v>
          </cell>
          <cell r="R218" t="str">
            <v>Other Expenditures</v>
          </cell>
          <cell r="S218" t="str">
            <v>Non Salary</v>
          </cell>
        </row>
        <row r="219">
          <cell r="A219" t="str">
            <v>PH1067</v>
          </cell>
          <cell r="E219">
            <v>0</v>
          </cell>
          <cell r="F219">
            <v>10508.53</v>
          </cell>
          <cell r="G219">
            <v>10508.53</v>
          </cell>
          <cell r="H219">
            <v>0</v>
          </cell>
          <cell r="I219">
            <v>-10508.53</v>
          </cell>
          <cell r="J219">
            <v>0</v>
          </cell>
          <cell r="L219">
            <v>41364</v>
          </cell>
          <cell r="M219" t="str">
            <v>SG</v>
          </cell>
          <cell r="N219" t="str">
            <v>EXP</v>
          </cell>
          <cell r="O219" t="str">
            <v>PH800</v>
          </cell>
          <cell r="P219" t="str">
            <v>4420</v>
          </cell>
          <cell r="Q219" t="str">
            <v>Contracted Services</v>
          </cell>
          <cell r="R219" t="str">
            <v>Other Expenditures</v>
          </cell>
          <cell r="S219" t="str">
            <v>Non Salary</v>
          </cell>
        </row>
        <row r="220">
          <cell r="A220" t="str">
            <v>PH1067</v>
          </cell>
          <cell r="E220">
            <v>98.08</v>
          </cell>
          <cell r="F220">
            <v>3955.97</v>
          </cell>
          <cell r="G220">
            <v>4054.05</v>
          </cell>
          <cell r="H220">
            <v>0</v>
          </cell>
          <cell r="I220">
            <v>-4054.05</v>
          </cell>
          <cell r="J220">
            <v>0</v>
          </cell>
          <cell r="L220">
            <v>41364</v>
          </cell>
          <cell r="M220" t="str">
            <v>SG</v>
          </cell>
          <cell r="N220" t="str">
            <v>EXP</v>
          </cell>
          <cell r="O220" t="str">
            <v>PH800</v>
          </cell>
          <cell r="P220" t="str">
            <v>4515</v>
          </cell>
          <cell r="Q220" t="str">
            <v>Contracted Services</v>
          </cell>
          <cell r="R220" t="str">
            <v>Other Expenditures</v>
          </cell>
          <cell r="S220" t="str">
            <v>Non Salary</v>
          </cell>
        </row>
        <row r="221">
          <cell r="A221" t="str">
            <v>PH1067</v>
          </cell>
          <cell r="E221">
            <v>-2432.44</v>
          </cell>
          <cell r="F221">
            <v>0</v>
          </cell>
          <cell r="G221">
            <v>-2432.44</v>
          </cell>
          <cell r="H221">
            <v>0</v>
          </cell>
          <cell r="I221">
            <v>2432.44</v>
          </cell>
          <cell r="J221">
            <v>0</v>
          </cell>
          <cell r="L221">
            <v>41364</v>
          </cell>
          <cell r="M221" t="str">
            <v>SG</v>
          </cell>
          <cell r="N221" t="str">
            <v>EXP</v>
          </cell>
          <cell r="O221" t="str">
            <v>PH800</v>
          </cell>
          <cell r="P221" t="str">
            <v>4810</v>
          </cell>
          <cell r="Q221" t="str">
            <v>Other Services</v>
          </cell>
          <cell r="R221" t="str">
            <v>Other Expenditures</v>
          </cell>
          <cell r="S221" t="str">
            <v>Non Salary</v>
          </cell>
        </row>
        <row r="222">
          <cell r="A222" t="str">
            <v>PH1067</v>
          </cell>
          <cell r="E222">
            <v>44.78</v>
          </cell>
          <cell r="F222">
            <v>0</v>
          </cell>
          <cell r="G222">
            <v>44.78</v>
          </cell>
          <cell r="H222">
            <v>0</v>
          </cell>
          <cell r="I222">
            <v>-44.78</v>
          </cell>
          <cell r="J222">
            <v>0</v>
          </cell>
          <cell r="L222">
            <v>41364</v>
          </cell>
          <cell r="M222" t="str">
            <v>SG</v>
          </cell>
          <cell r="N222" t="str">
            <v>EXP</v>
          </cell>
          <cell r="O222" t="str">
            <v>PH800</v>
          </cell>
          <cell r="P222" t="str">
            <v>4815</v>
          </cell>
          <cell r="Q222" t="str">
            <v>Other Services</v>
          </cell>
          <cell r="R222" t="str">
            <v>Other Expenditures</v>
          </cell>
          <cell r="S222" t="str">
            <v>Non Salary</v>
          </cell>
        </row>
        <row r="223">
          <cell r="A223" t="str">
            <v>PH1067</v>
          </cell>
          <cell r="E223">
            <v>0</v>
          </cell>
          <cell r="F223">
            <v>0</v>
          </cell>
          <cell r="G223">
            <v>0</v>
          </cell>
          <cell r="H223">
            <v>123.8</v>
          </cell>
          <cell r="I223">
            <v>123.8</v>
          </cell>
          <cell r="J223">
            <v>500</v>
          </cell>
          <cell r="L223">
            <v>41364</v>
          </cell>
          <cell r="M223" t="str">
            <v>SG</v>
          </cell>
          <cell r="N223" t="str">
            <v>EXP</v>
          </cell>
          <cell r="O223" t="str">
            <v>PH800</v>
          </cell>
          <cell r="P223" t="str">
            <v>7030</v>
          </cell>
          <cell r="Q223" t="str">
            <v>IDC's</v>
          </cell>
          <cell r="R223" t="str">
            <v>Other Expenditures</v>
          </cell>
          <cell r="S223" t="str">
            <v>Non Salary</v>
          </cell>
        </row>
        <row r="224">
          <cell r="A224" t="str">
            <v>PH1067</v>
          </cell>
          <cell r="E224">
            <v>4182.78</v>
          </cell>
          <cell r="F224">
            <v>0</v>
          </cell>
          <cell r="G224">
            <v>4182.78</v>
          </cell>
          <cell r="H224">
            <v>0</v>
          </cell>
          <cell r="I224">
            <v>-4182.78</v>
          </cell>
          <cell r="J224">
            <v>0</v>
          </cell>
          <cell r="L224">
            <v>41364</v>
          </cell>
          <cell r="M224" t="str">
            <v>SG</v>
          </cell>
          <cell r="N224" t="str">
            <v>EXP</v>
          </cell>
          <cell r="O224" t="str">
            <v>PH800</v>
          </cell>
          <cell r="P224" t="str">
            <v>7125</v>
          </cell>
          <cell r="Q224" t="str">
            <v>IDC's</v>
          </cell>
          <cell r="R224" t="str">
            <v>Other Expenditures</v>
          </cell>
          <cell r="S224" t="str">
            <v>Non Salary</v>
          </cell>
        </row>
        <row r="225">
          <cell r="A225" t="str">
            <v>PH1067</v>
          </cell>
          <cell r="E225">
            <v>336</v>
          </cell>
          <cell r="F225">
            <v>0</v>
          </cell>
          <cell r="G225">
            <v>336</v>
          </cell>
          <cell r="H225">
            <v>0</v>
          </cell>
          <cell r="I225">
            <v>-336</v>
          </cell>
          <cell r="J225">
            <v>0</v>
          </cell>
          <cell r="L225">
            <v>41364</v>
          </cell>
          <cell r="M225" t="str">
            <v>SG</v>
          </cell>
          <cell r="N225" t="str">
            <v>EXP</v>
          </cell>
          <cell r="O225" t="str">
            <v>PH800</v>
          </cell>
          <cell r="P225" t="str">
            <v>7170</v>
          </cell>
          <cell r="Q225" t="str">
            <v>IDC's</v>
          </cell>
          <cell r="R225" t="str">
            <v>Other Expenditures</v>
          </cell>
          <cell r="S225" t="str">
            <v>Non Salary</v>
          </cell>
        </row>
        <row r="226">
          <cell r="A226" t="str">
            <v>PH1067</v>
          </cell>
          <cell r="E226">
            <v>-11378.48</v>
          </cell>
          <cell r="F226">
            <v>0</v>
          </cell>
          <cell r="G226">
            <v>-11378.48</v>
          </cell>
          <cell r="H226">
            <v>-779.5</v>
          </cell>
          <cell r="I226">
            <v>10598.98</v>
          </cell>
          <cell r="J226">
            <v>-3030.19</v>
          </cell>
          <cell r="L226">
            <v>41364</v>
          </cell>
          <cell r="M226" t="str">
            <v>SG</v>
          </cell>
          <cell r="N226" t="str">
            <v>REV</v>
          </cell>
          <cell r="O226" t="str">
            <v>PH800</v>
          </cell>
          <cell r="P226" t="str">
            <v>8010</v>
          </cell>
          <cell r="Q226" t="str">
            <v>Grants and Subsidies</v>
          </cell>
          <cell r="R226" t="str">
            <v>Revenue</v>
          </cell>
          <cell r="S226" t="str">
            <v>Non Salary</v>
          </cell>
        </row>
        <row r="227">
          <cell r="A227" t="str">
            <v>PH1071</v>
          </cell>
          <cell r="E227">
            <v>96702.28</v>
          </cell>
          <cell r="F227">
            <v>0</v>
          </cell>
          <cell r="G227">
            <v>96702.28</v>
          </cell>
          <cell r="H227">
            <v>95972.800000000003</v>
          </cell>
          <cell r="I227">
            <v>-729.48</v>
          </cell>
          <cell r="J227">
            <v>329590.8</v>
          </cell>
          <cell r="L227">
            <v>41364</v>
          </cell>
          <cell r="M227" t="str">
            <v>SG</v>
          </cell>
          <cell r="N227" t="str">
            <v>EXP</v>
          </cell>
          <cell r="O227" t="str">
            <v>PH800</v>
          </cell>
          <cell r="P227" t="str">
            <v>1015</v>
          </cell>
          <cell r="Q227" t="str">
            <v>Salaries &amp; Benefits</v>
          </cell>
          <cell r="R227" t="str">
            <v>Other Expenditures</v>
          </cell>
          <cell r="S227" t="str">
            <v>Salaries &amp; Benefits</v>
          </cell>
        </row>
        <row r="228">
          <cell r="A228" t="str">
            <v>PH1071</v>
          </cell>
          <cell r="E228">
            <v>981.86</v>
          </cell>
          <cell r="F228">
            <v>0</v>
          </cell>
          <cell r="G228">
            <v>981.86</v>
          </cell>
          <cell r="H228">
            <v>0</v>
          </cell>
          <cell r="I228">
            <v>-981.86</v>
          </cell>
          <cell r="J228">
            <v>0</v>
          </cell>
          <cell r="L228">
            <v>41364</v>
          </cell>
          <cell r="M228" t="str">
            <v>SG</v>
          </cell>
          <cell r="N228" t="str">
            <v>EXP</v>
          </cell>
          <cell r="O228" t="str">
            <v>PH800</v>
          </cell>
          <cell r="P228" t="str">
            <v>1050</v>
          </cell>
          <cell r="Q228" t="str">
            <v>Salaries &amp; Benefits</v>
          </cell>
          <cell r="R228" t="str">
            <v>Other Expenditures</v>
          </cell>
          <cell r="S228" t="str">
            <v>Salaries &amp; Benefits</v>
          </cell>
        </row>
        <row r="229">
          <cell r="A229" t="str">
            <v>PH1071</v>
          </cell>
          <cell r="E229">
            <v>0</v>
          </cell>
          <cell r="F229">
            <v>0</v>
          </cell>
          <cell r="G229">
            <v>0</v>
          </cell>
          <cell r="H229">
            <v>-6048.72</v>
          </cell>
          <cell r="I229">
            <v>-6048.72</v>
          </cell>
          <cell r="J229">
            <v>-20062.72</v>
          </cell>
          <cell r="L229">
            <v>41364</v>
          </cell>
          <cell r="M229" t="str">
            <v>SG</v>
          </cell>
          <cell r="N229" t="str">
            <v>EXP</v>
          </cell>
          <cell r="O229" t="str">
            <v>PH800</v>
          </cell>
          <cell r="P229" t="str">
            <v>1520</v>
          </cell>
          <cell r="Q229" t="str">
            <v>Salaries &amp; Benefits</v>
          </cell>
          <cell r="R229" t="str">
            <v>Other Expenditures</v>
          </cell>
          <cell r="S229" t="str">
            <v>Gapping</v>
          </cell>
        </row>
        <row r="230">
          <cell r="A230" t="str">
            <v>PH1071</v>
          </cell>
          <cell r="E230">
            <v>5790.88</v>
          </cell>
          <cell r="F230">
            <v>0</v>
          </cell>
          <cell r="G230">
            <v>5790.88</v>
          </cell>
          <cell r="H230">
            <v>4731.21</v>
          </cell>
          <cell r="I230">
            <v>-1059.67</v>
          </cell>
          <cell r="J230">
            <v>16248</v>
          </cell>
          <cell r="L230">
            <v>41364</v>
          </cell>
          <cell r="M230" t="str">
            <v>SG</v>
          </cell>
          <cell r="N230" t="str">
            <v>EXP</v>
          </cell>
          <cell r="O230" t="str">
            <v>PH800</v>
          </cell>
          <cell r="P230" t="str">
            <v>1711</v>
          </cell>
          <cell r="Q230" t="str">
            <v>Salaries &amp; Benefits</v>
          </cell>
          <cell r="R230" t="str">
            <v>Other Expenditures</v>
          </cell>
          <cell r="S230" t="str">
            <v>Salaries &amp; Benefits</v>
          </cell>
        </row>
        <row r="231">
          <cell r="A231" t="str">
            <v>PH1071</v>
          </cell>
          <cell r="E231">
            <v>2754.8</v>
          </cell>
          <cell r="F231">
            <v>0</v>
          </cell>
          <cell r="G231">
            <v>2754.8</v>
          </cell>
          <cell r="H231">
            <v>2285.2399999999998</v>
          </cell>
          <cell r="I231">
            <v>-469.56</v>
          </cell>
          <cell r="J231">
            <v>7848</v>
          </cell>
          <cell r="L231">
            <v>41364</v>
          </cell>
          <cell r="M231" t="str">
            <v>SG</v>
          </cell>
          <cell r="N231" t="str">
            <v>EXP</v>
          </cell>
          <cell r="O231" t="str">
            <v>PH800</v>
          </cell>
          <cell r="P231" t="str">
            <v>1712</v>
          </cell>
          <cell r="Q231" t="str">
            <v>Salaries &amp; Benefits</v>
          </cell>
          <cell r="R231" t="str">
            <v>Other Expenditures</v>
          </cell>
          <cell r="S231" t="str">
            <v>Salaries &amp; Benefits</v>
          </cell>
        </row>
        <row r="232">
          <cell r="A232" t="str">
            <v>PH1071</v>
          </cell>
          <cell r="E232">
            <v>2444.52</v>
          </cell>
          <cell r="F232">
            <v>0</v>
          </cell>
          <cell r="G232">
            <v>2444.52</v>
          </cell>
          <cell r="H232">
            <v>1921.82</v>
          </cell>
          <cell r="I232">
            <v>-522.70000000000005</v>
          </cell>
          <cell r="J232">
            <v>6600.06</v>
          </cell>
          <cell r="L232">
            <v>41364</v>
          </cell>
          <cell r="M232" t="str">
            <v>SG</v>
          </cell>
          <cell r="N232" t="str">
            <v>EXP</v>
          </cell>
          <cell r="O232" t="str">
            <v>PH800</v>
          </cell>
          <cell r="P232" t="str">
            <v>1720</v>
          </cell>
          <cell r="Q232" t="str">
            <v>Salaries &amp; Benefits</v>
          </cell>
          <cell r="R232" t="str">
            <v>Other Expenditures</v>
          </cell>
          <cell r="S232" t="str">
            <v>Salaries &amp; Benefits</v>
          </cell>
        </row>
        <row r="233">
          <cell r="A233" t="str">
            <v>PH1071</v>
          </cell>
          <cell r="E233">
            <v>762.5</v>
          </cell>
          <cell r="F233">
            <v>0</v>
          </cell>
          <cell r="G233">
            <v>762.5</v>
          </cell>
          <cell r="H233">
            <v>716.37</v>
          </cell>
          <cell r="I233">
            <v>-46.13</v>
          </cell>
          <cell r="J233">
            <v>2460.0700000000002</v>
          </cell>
          <cell r="L233">
            <v>41364</v>
          </cell>
          <cell r="M233" t="str">
            <v>SG</v>
          </cell>
          <cell r="N233" t="str">
            <v>EXP</v>
          </cell>
          <cell r="O233" t="str">
            <v>PH800</v>
          </cell>
          <cell r="P233" t="str">
            <v>1730</v>
          </cell>
          <cell r="Q233" t="str">
            <v>Salaries &amp; Benefits</v>
          </cell>
          <cell r="R233" t="str">
            <v>Other Expenditures</v>
          </cell>
          <cell r="S233" t="str">
            <v>Salaries &amp; Benefits</v>
          </cell>
        </row>
        <row r="234">
          <cell r="A234" t="str">
            <v>PH1071</v>
          </cell>
          <cell r="E234">
            <v>2621.77</v>
          </cell>
          <cell r="F234">
            <v>0</v>
          </cell>
          <cell r="G234">
            <v>2621.77</v>
          </cell>
          <cell r="H234">
            <v>2652.89</v>
          </cell>
          <cell r="I234">
            <v>31.12</v>
          </cell>
          <cell r="J234">
            <v>5198.63</v>
          </cell>
          <cell r="L234">
            <v>41364</v>
          </cell>
          <cell r="M234" t="str">
            <v>SG</v>
          </cell>
          <cell r="N234" t="str">
            <v>EXP</v>
          </cell>
          <cell r="O234" t="str">
            <v>PH800</v>
          </cell>
          <cell r="P234" t="str">
            <v>1740</v>
          </cell>
          <cell r="Q234" t="str">
            <v>Salaries &amp; Benefits</v>
          </cell>
          <cell r="R234" t="str">
            <v>Other Expenditures</v>
          </cell>
          <cell r="S234" t="str">
            <v>Salaries &amp; Benefits</v>
          </cell>
        </row>
        <row r="235">
          <cell r="A235" t="str">
            <v>PH1071</v>
          </cell>
          <cell r="E235">
            <v>122.77</v>
          </cell>
          <cell r="F235">
            <v>0</v>
          </cell>
          <cell r="G235">
            <v>122.77</v>
          </cell>
          <cell r="H235">
            <v>126.32</v>
          </cell>
          <cell r="I235">
            <v>3.55</v>
          </cell>
          <cell r="J235">
            <v>263.67</v>
          </cell>
          <cell r="L235">
            <v>41364</v>
          </cell>
          <cell r="M235" t="str">
            <v>SG</v>
          </cell>
          <cell r="N235" t="str">
            <v>EXP</v>
          </cell>
          <cell r="O235" t="str">
            <v>PH800</v>
          </cell>
          <cell r="P235" t="str">
            <v>1745</v>
          </cell>
          <cell r="Q235" t="str">
            <v>Salaries &amp; Benefits</v>
          </cell>
          <cell r="R235" t="str">
            <v>Other Expenditures</v>
          </cell>
          <cell r="S235" t="str">
            <v>Salaries &amp; Benefits</v>
          </cell>
        </row>
        <row r="236">
          <cell r="A236" t="str">
            <v>PH1071</v>
          </cell>
          <cell r="E236">
            <v>1919.21</v>
          </cell>
          <cell r="F236">
            <v>0</v>
          </cell>
          <cell r="G236">
            <v>1919.21</v>
          </cell>
          <cell r="H236">
            <v>1871.48</v>
          </cell>
          <cell r="I236">
            <v>-47.73</v>
          </cell>
          <cell r="J236">
            <v>6427.02</v>
          </cell>
          <cell r="L236">
            <v>41364</v>
          </cell>
          <cell r="M236" t="str">
            <v>SG</v>
          </cell>
          <cell r="N236" t="str">
            <v>EXP</v>
          </cell>
          <cell r="O236" t="str">
            <v>PH800</v>
          </cell>
          <cell r="P236" t="str">
            <v>1750</v>
          </cell>
          <cell r="Q236" t="str">
            <v>Salaries &amp; Benefits</v>
          </cell>
          <cell r="R236" t="str">
            <v>Other Expenditures</v>
          </cell>
          <cell r="S236" t="str">
            <v>Salaries &amp; Benefits</v>
          </cell>
        </row>
        <row r="237">
          <cell r="A237" t="str">
            <v>PH1071</v>
          </cell>
          <cell r="E237">
            <v>5301.08</v>
          </cell>
          <cell r="F237">
            <v>0</v>
          </cell>
          <cell r="G237">
            <v>5301.08</v>
          </cell>
          <cell r="H237">
            <v>5809.58</v>
          </cell>
          <cell r="I237">
            <v>508.5</v>
          </cell>
          <cell r="J237">
            <v>11533.5</v>
          </cell>
          <cell r="L237">
            <v>41364</v>
          </cell>
          <cell r="M237" t="str">
            <v>SG</v>
          </cell>
          <cell r="N237" t="str">
            <v>EXP</v>
          </cell>
          <cell r="O237" t="str">
            <v>PH800</v>
          </cell>
          <cell r="P237" t="str">
            <v>1760</v>
          </cell>
          <cell r="Q237" t="str">
            <v>Salaries &amp; Benefits</v>
          </cell>
          <cell r="R237" t="str">
            <v>Other Expenditures</v>
          </cell>
          <cell r="S237" t="str">
            <v>Salaries &amp; Benefits</v>
          </cell>
        </row>
        <row r="238">
          <cell r="A238" t="str">
            <v>PH1071</v>
          </cell>
          <cell r="E238">
            <v>6757.58</v>
          </cell>
          <cell r="F238">
            <v>0</v>
          </cell>
          <cell r="G238">
            <v>6757.58</v>
          </cell>
          <cell r="H238">
            <v>9927.2999999999993</v>
          </cell>
          <cell r="I238">
            <v>3169.72</v>
          </cell>
          <cell r="J238">
            <v>34092.269999999997</v>
          </cell>
          <cell r="L238">
            <v>41364</v>
          </cell>
          <cell r="M238" t="str">
            <v>SG</v>
          </cell>
          <cell r="N238" t="str">
            <v>EXP</v>
          </cell>
          <cell r="O238" t="str">
            <v>PH800</v>
          </cell>
          <cell r="P238" t="str">
            <v>1770</v>
          </cell>
          <cell r="Q238" t="str">
            <v>Salaries &amp; Benefits</v>
          </cell>
          <cell r="R238" t="str">
            <v>Other Expenditures</v>
          </cell>
          <cell r="S238" t="str">
            <v>Salaries &amp; Benefits</v>
          </cell>
        </row>
        <row r="239">
          <cell r="A239" t="str">
            <v>PH1071</v>
          </cell>
          <cell r="E239">
            <v>885.1</v>
          </cell>
          <cell r="F239">
            <v>0</v>
          </cell>
          <cell r="G239">
            <v>885.1</v>
          </cell>
          <cell r="H239">
            <v>0</v>
          </cell>
          <cell r="I239">
            <v>-885.1</v>
          </cell>
          <cell r="J239">
            <v>0</v>
          </cell>
          <cell r="L239">
            <v>41364</v>
          </cell>
          <cell r="M239" t="str">
            <v>SG</v>
          </cell>
          <cell r="N239" t="str">
            <v>EXP</v>
          </cell>
          <cell r="O239" t="str">
            <v>PH800</v>
          </cell>
          <cell r="P239" t="str">
            <v>1970</v>
          </cell>
          <cell r="Q239" t="str">
            <v>Salaries &amp; Benefits</v>
          </cell>
          <cell r="R239" t="str">
            <v>Other Expenditures</v>
          </cell>
          <cell r="S239" t="str">
            <v>Salaries &amp; Benefits</v>
          </cell>
        </row>
        <row r="240">
          <cell r="A240" t="str">
            <v>PH1071</v>
          </cell>
          <cell r="E240">
            <v>316.83999999999997</v>
          </cell>
          <cell r="F240">
            <v>0</v>
          </cell>
          <cell r="G240">
            <v>316.83999999999997</v>
          </cell>
          <cell r="H240">
            <v>0</v>
          </cell>
          <cell r="I240">
            <v>-316.83999999999997</v>
          </cell>
          <cell r="J240">
            <v>0</v>
          </cell>
          <cell r="L240">
            <v>41364</v>
          </cell>
          <cell r="M240" t="str">
            <v>SG</v>
          </cell>
          <cell r="N240" t="str">
            <v>EXP</v>
          </cell>
          <cell r="O240" t="str">
            <v>PH800</v>
          </cell>
          <cell r="P240" t="str">
            <v>1975</v>
          </cell>
          <cell r="Q240" t="str">
            <v>Salaries &amp; Benefits</v>
          </cell>
          <cell r="R240" t="str">
            <v>Other Expenditures</v>
          </cell>
          <cell r="S240" t="str">
            <v>Salaries &amp; Benefits</v>
          </cell>
        </row>
        <row r="241">
          <cell r="A241" t="str">
            <v>PH1071</v>
          </cell>
          <cell r="E241">
            <v>0</v>
          </cell>
          <cell r="F241">
            <v>0</v>
          </cell>
          <cell r="G241">
            <v>0</v>
          </cell>
          <cell r="H241">
            <v>475.23</v>
          </cell>
          <cell r="I241">
            <v>475.23</v>
          </cell>
          <cell r="J241">
            <v>1714.35</v>
          </cell>
          <cell r="L241">
            <v>41364</v>
          </cell>
          <cell r="M241" t="str">
            <v>SG</v>
          </cell>
          <cell r="N241" t="str">
            <v>EXP</v>
          </cell>
          <cell r="O241" t="str">
            <v>PH800</v>
          </cell>
          <cell r="P241" t="str">
            <v>2010</v>
          </cell>
          <cell r="Q241" t="str">
            <v>Office Supplies</v>
          </cell>
          <cell r="R241" t="str">
            <v>Other Expenditures</v>
          </cell>
          <cell r="S241" t="str">
            <v>Non Salary</v>
          </cell>
        </row>
        <row r="242">
          <cell r="A242" t="str">
            <v>PH1071</v>
          </cell>
          <cell r="E242">
            <v>87.76</v>
          </cell>
          <cell r="F242">
            <v>0</v>
          </cell>
          <cell r="G242">
            <v>87.76</v>
          </cell>
          <cell r="H242">
            <v>0</v>
          </cell>
          <cell r="I242">
            <v>-87.76</v>
          </cell>
          <cell r="J242">
            <v>0</v>
          </cell>
          <cell r="L242">
            <v>41364</v>
          </cell>
          <cell r="M242" t="str">
            <v>SG</v>
          </cell>
          <cell r="N242" t="str">
            <v>EXP</v>
          </cell>
          <cell r="O242" t="str">
            <v>PH800</v>
          </cell>
          <cell r="P242" t="str">
            <v>2035</v>
          </cell>
          <cell r="Q242" t="str">
            <v>Office Supplies</v>
          </cell>
          <cell r="R242" t="str">
            <v>Other Expenditures</v>
          </cell>
          <cell r="S242" t="str">
            <v>Non Salary</v>
          </cell>
        </row>
        <row r="243">
          <cell r="A243" t="str">
            <v>PH1071</v>
          </cell>
          <cell r="E243">
            <v>0</v>
          </cell>
          <cell r="F243">
            <v>0</v>
          </cell>
          <cell r="G243">
            <v>0</v>
          </cell>
          <cell r="H243">
            <v>0</v>
          </cell>
          <cell r="I243">
            <v>0</v>
          </cell>
          <cell r="J243">
            <v>0</v>
          </cell>
          <cell r="L243">
            <v>41364</v>
          </cell>
          <cell r="M243" t="str">
            <v>SG</v>
          </cell>
          <cell r="N243" t="str">
            <v>EXP</v>
          </cell>
          <cell r="O243" t="str">
            <v>PH800</v>
          </cell>
          <cell r="P243" t="str">
            <v>2650</v>
          </cell>
          <cell r="Q243" t="str">
            <v>Other Supplies</v>
          </cell>
          <cell r="R243" t="str">
            <v>Other Expenditures</v>
          </cell>
          <cell r="S243" t="str">
            <v>Non Salary</v>
          </cell>
        </row>
        <row r="244">
          <cell r="A244" t="str">
            <v>PH1071</v>
          </cell>
          <cell r="E244">
            <v>1648.46</v>
          </cell>
          <cell r="F244">
            <v>483.41</v>
          </cell>
          <cell r="G244">
            <v>2131.87</v>
          </cell>
          <cell r="H244">
            <v>850.39</v>
          </cell>
          <cell r="I244">
            <v>-1281.48</v>
          </cell>
          <cell r="J244">
            <v>3434.53</v>
          </cell>
          <cell r="L244">
            <v>41364</v>
          </cell>
          <cell r="M244" t="str">
            <v>SG</v>
          </cell>
          <cell r="N244" t="str">
            <v>EXP</v>
          </cell>
          <cell r="O244" t="str">
            <v>PH800</v>
          </cell>
          <cell r="P244" t="str">
            <v>3020</v>
          </cell>
          <cell r="Q244" t="str">
            <v>General Equipment</v>
          </cell>
          <cell r="R244" t="str">
            <v>Other Expenditures</v>
          </cell>
          <cell r="S244" t="str">
            <v>Non Salary</v>
          </cell>
        </row>
        <row r="245">
          <cell r="A245" t="str">
            <v>PH1071</v>
          </cell>
          <cell r="E245">
            <v>166.5</v>
          </cell>
          <cell r="F245">
            <v>8.77</v>
          </cell>
          <cell r="G245">
            <v>175.27</v>
          </cell>
          <cell r="H245">
            <v>419.77</v>
          </cell>
          <cell r="I245">
            <v>244.5</v>
          </cell>
          <cell r="J245">
            <v>2000.8</v>
          </cell>
          <cell r="L245">
            <v>41364</v>
          </cell>
          <cell r="M245" t="str">
            <v>SG</v>
          </cell>
          <cell r="N245" t="str">
            <v>EXP</v>
          </cell>
          <cell r="O245" t="str">
            <v>PH800</v>
          </cell>
          <cell r="P245" t="str">
            <v>4086</v>
          </cell>
          <cell r="Q245" t="str">
            <v>Professional &amp; Technical</v>
          </cell>
          <cell r="R245" t="str">
            <v>Other Expenditures</v>
          </cell>
          <cell r="S245" t="str">
            <v>Non Salary</v>
          </cell>
        </row>
        <row r="246">
          <cell r="A246" t="str">
            <v>PH1071</v>
          </cell>
          <cell r="E246">
            <v>44</v>
          </cell>
          <cell r="F246">
            <v>0</v>
          </cell>
          <cell r="G246">
            <v>44</v>
          </cell>
          <cell r="H246">
            <v>52.47</v>
          </cell>
          <cell r="I246">
            <v>8.4700000000000006</v>
          </cell>
          <cell r="J246">
            <v>250</v>
          </cell>
          <cell r="L246">
            <v>41364</v>
          </cell>
          <cell r="M246" t="str">
            <v>SG</v>
          </cell>
          <cell r="N246" t="str">
            <v>EXP</v>
          </cell>
          <cell r="O246" t="str">
            <v>PH800</v>
          </cell>
          <cell r="P246" t="str">
            <v>4770</v>
          </cell>
          <cell r="Q246" t="str">
            <v>Insurance, Parking &amp; Metrage</v>
          </cell>
          <cell r="R246" t="str">
            <v>Other Expenditures</v>
          </cell>
          <cell r="S246" t="str">
            <v>Non Salary</v>
          </cell>
        </row>
        <row r="247">
          <cell r="A247" t="str">
            <v>PH1071</v>
          </cell>
          <cell r="E247">
            <v>22.36</v>
          </cell>
          <cell r="F247">
            <v>0</v>
          </cell>
          <cell r="G247">
            <v>22.36</v>
          </cell>
          <cell r="H247">
            <v>41.96</v>
          </cell>
          <cell r="I247">
            <v>19.600000000000001</v>
          </cell>
          <cell r="J247">
            <v>200</v>
          </cell>
          <cell r="L247">
            <v>41364</v>
          </cell>
          <cell r="M247" t="str">
            <v>SG</v>
          </cell>
          <cell r="N247" t="str">
            <v>EXP</v>
          </cell>
          <cell r="O247" t="str">
            <v>PH800</v>
          </cell>
          <cell r="P247" t="str">
            <v>4775</v>
          </cell>
          <cell r="Q247" t="str">
            <v>Insurance, Parking &amp; Metrage</v>
          </cell>
          <cell r="R247" t="str">
            <v>Other Expenditures</v>
          </cell>
          <cell r="S247" t="str">
            <v>Non Salary</v>
          </cell>
        </row>
        <row r="248">
          <cell r="A248" t="str">
            <v>PH1071</v>
          </cell>
          <cell r="E248">
            <v>0</v>
          </cell>
          <cell r="F248">
            <v>0</v>
          </cell>
          <cell r="G248">
            <v>0</v>
          </cell>
          <cell r="H248">
            <v>99.04</v>
          </cell>
          <cell r="I248">
            <v>99.04</v>
          </cell>
          <cell r="J248">
            <v>400</v>
          </cell>
          <cell r="L248">
            <v>41364</v>
          </cell>
          <cell r="M248" t="str">
            <v>SG</v>
          </cell>
          <cell r="N248" t="str">
            <v>EXP</v>
          </cell>
          <cell r="O248" t="str">
            <v>PH800</v>
          </cell>
          <cell r="P248" t="str">
            <v>7030</v>
          </cell>
          <cell r="Q248" t="str">
            <v>IDC's</v>
          </cell>
          <cell r="R248" t="str">
            <v>Other Expenditures</v>
          </cell>
          <cell r="S248" t="str">
            <v>Non Salary</v>
          </cell>
        </row>
        <row r="249">
          <cell r="A249" t="str">
            <v>PH1071</v>
          </cell>
          <cell r="E249">
            <v>2956.45</v>
          </cell>
          <cell r="F249">
            <v>0</v>
          </cell>
          <cell r="G249">
            <v>2956.45</v>
          </cell>
          <cell r="H249">
            <v>0</v>
          </cell>
          <cell r="I249">
            <v>-2956.45</v>
          </cell>
          <cell r="J249">
            <v>0</v>
          </cell>
          <cell r="L249">
            <v>41364</v>
          </cell>
          <cell r="M249" t="str">
            <v>SG</v>
          </cell>
          <cell r="N249" t="str">
            <v>EXP</v>
          </cell>
          <cell r="O249" t="str">
            <v>PH800</v>
          </cell>
          <cell r="P249" t="str">
            <v>7125</v>
          </cell>
          <cell r="Q249" t="str">
            <v>IDC's</v>
          </cell>
          <cell r="R249" t="str">
            <v>Other Expenditures</v>
          </cell>
          <cell r="S249" t="str">
            <v>Non Salary</v>
          </cell>
        </row>
        <row r="250">
          <cell r="A250" t="str">
            <v>PH1071</v>
          </cell>
          <cell r="E250">
            <v>118366.26</v>
          </cell>
          <cell r="F250">
            <v>0</v>
          </cell>
          <cell r="G250">
            <v>118366.26</v>
          </cell>
          <cell r="H250">
            <v>64461.36</v>
          </cell>
          <cell r="I250">
            <v>-53904.9</v>
          </cell>
          <cell r="J250">
            <v>393537</v>
          </cell>
          <cell r="L250">
            <v>41364</v>
          </cell>
          <cell r="M250" t="str">
            <v>SG</v>
          </cell>
          <cell r="N250" t="str">
            <v>EXP</v>
          </cell>
          <cell r="O250" t="str">
            <v>PH800</v>
          </cell>
          <cell r="P250" t="str">
            <v>7177</v>
          </cell>
          <cell r="Q250" t="str">
            <v>IDC's</v>
          </cell>
          <cell r="R250" t="str">
            <v>Other Expenditures</v>
          </cell>
          <cell r="S250" t="str">
            <v>Non Salary</v>
          </cell>
        </row>
        <row r="251">
          <cell r="A251" t="str">
            <v>PH1071</v>
          </cell>
          <cell r="E251">
            <v>-186030.06</v>
          </cell>
          <cell r="F251">
            <v>0</v>
          </cell>
          <cell r="G251">
            <v>-186030.06</v>
          </cell>
          <cell r="H251">
            <v>-139774.88</v>
          </cell>
          <cell r="I251">
            <v>46255.18</v>
          </cell>
          <cell r="J251">
            <v>-601302.02</v>
          </cell>
          <cell r="L251">
            <v>41364</v>
          </cell>
          <cell r="M251" t="str">
            <v>SG</v>
          </cell>
          <cell r="N251" t="str">
            <v>REV</v>
          </cell>
          <cell r="O251" t="str">
            <v>PH800</v>
          </cell>
          <cell r="P251" t="str">
            <v>8010</v>
          </cell>
          <cell r="Q251" t="str">
            <v>Grants and Subsidies</v>
          </cell>
          <cell r="R251" t="str">
            <v>Revenue</v>
          </cell>
          <cell r="S251" t="str">
            <v>Non Salary</v>
          </cell>
        </row>
        <row r="252">
          <cell r="A252" t="str">
            <v>PH1071</v>
          </cell>
          <cell r="E252">
            <v>-1.92</v>
          </cell>
          <cell r="F252">
            <v>0</v>
          </cell>
          <cell r="G252">
            <v>-1.92</v>
          </cell>
          <cell r="H252">
            <v>0</v>
          </cell>
          <cell r="I252">
            <v>1.92</v>
          </cell>
          <cell r="J252">
            <v>0</v>
          </cell>
          <cell r="L252">
            <v>41364</v>
          </cell>
          <cell r="M252" t="str">
            <v>SG</v>
          </cell>
          <cell r="N252" t="str">
            <v>REV</v>
          </cell>
          <cell r="O252" t="str">
            <v>PH800</v>
          </cell>
          <cell r="P252" t="str">
            <v>9451</v>
          </cell>
          <cell r="Q252" t="str">
            <v>Other Revenues</v>
          </cell>
          <cell r="R252" t="str">
            <v>Revenue</v>
          </cell>
          <cell r="S252" t="str">
            <v>Non Salary</v>
          </cell>
        </row>
        <row r="253">
          <cell r="A253" t="str">
            <v>PH1076</v>
          </cell>
          <cell r="E253">
            <v>148.72999999999999</v>
          </cell>
          <cell r="F253">
            <v>0</v>
          </cell>
          <cell r="G253">
            <v>148.72999999999999</v>
          </cell>
          <cell r="H253">
            <v>109.16</v>
          </cell>
          <cell r="I253">
            <v>-39.57</v>
          </cell>
          <cell r="J253">
            <v>393.79</v>
          </cell>
          <cell r="L253">
            <v>41364</v>
          </cell>
          <cell r="M253" t="str">
            <v>SG</v>
          </cell>
          <cell r="N253" t="str">
            <v>EXP</v>
          </cell>
          <cell r="O253" t="str">
            <v>PH800</v>
          </cell>
          <cell r="P253" t="str">
            <v>2010</v>
          </cell>
          <cell r="Q253" t="str">
            <v>Office Supplies</v>
          </cell>
          <cell r="R253" t="str">
            <v>Other Expenditures</v>
          </cell>
          <cell r="S253" t="str">
            <v>Non Salary</v>
          </cell>
        </row>
        <row r="254">
          <cell r="A254" t="str">
            <v>PH1076</v>
          </cell>
          <cell r="E254">
            <v>0</v>
          </cell>
          <cell r="F254">
            <v>0</v>
          </cell>
          <cell r="G254">
            <v>0</v>
          </cell>
          <cell r="H254">
            <v>5544</v>
          </cell>
          <cell r="I254">
            <v>5544</v>
          </cell>
          <cell r="J254">
            <v>20000</v>
          </cell>
          <cell r="L254">
            <v>41364</v>
          </cell>
          <cell r="M254" t="str">
            <v>SG</v>
          </cell>
          <cell r="N254" t="str">
            <v>EXP</v>
          </cell>
          <cell r="O254" t="str">
            <v>PH800</v>
          </cell>
          <cell r="P254" t="str">
            <v>2099</v>
          </cell>
          <cell r="Q254" t="str">
            <v>Office Supplies</v>
          </cell>
          <cell r="R254" t="str">
            <v>Other Expenditures</v>
          </cell>
          <cell r="S254" t="str">
            <v>Non Salary</v>
          </cell>
        </row>
        <row r="255">
          <cell r="A255" t="str">
            <v>PH1076</v>
          </cell>
          <cell r="E255">
            <v>31774.2</v>
          </cell>
          <cell r="F255">
            <v>0</v>
          </cell>
          <cell r="G255">
            <v>31774.2</v>
          </cell>
          <cell r="H255">
            <v>27667.5</v>
          </cell>
          <cell r="I255">
            <v>-4106.7</v>
          </cell>
          <cell r="J255">
            <v>155000</v>
          </cell>
          <cell r="L255">
            <v>41364</v>
          </cell>
          <cell r="M255" t="str">
            <v>SG</v>
          </cell>
          <cell r="N255" t="str">
            <v>EXP</v>
          </cell>
          <cell r="O255" t="str">
            <v>PH800</v>
          </cell>
          <cell r="P255" t="str">
            <v>2215</v>
          </cell>
          <cell r="Q255" t="str">
            <v>Energy, Utilities &amp; Fuels</v>
          </cell>
          <cell r="R255" t="str">
            <v>Utility Costs</v>
          </cell>
          <cell r="S255" t="str">
            <v>Non Salary</v>
          </cell>
        </row>
        <row r="256">
          <cell r="A256" t="str">
            <v>PH1076</v>
          </cell>
          <cell r="E256">
            <v>11366.99</v>
          </cell>
          <cell r="F256">
            <v>0</v>
          </cell>
          <cell r="G256">
            <v>11366.99</v>
          </cell>
          <cell r="H256">
            <v>9365.02</v>
          </cell>
          <cell r="I256">
            <v>-2001.97</v>
          </cell>
          <cell r="J256">
            <v>30856.76</v>
          </cell>
          <cell r="L256">
            <v>41364</v>
          </cell>
          <cell r="M256" t="str">
            <v>SG</v>
          </cell>
          <cell r="N256" t="str">
            <v>EXP</v>
          </cell>
          <cell r="O256" t="str">
            <v>PH800</v>
          </cell>
          <cell r="P256" t="str">
            <v>2230</v>
          </cell>
          <cell r="Q256" t="str">
            <v>Energy, Utilities &amp; Fuels</v>
          </cell>
          <cell r="R256" t="str">
            <v>Utility Costs</v>
          </cell>
          <cell r="S256" t="str">
            <v>Non Salary</v>
          </cell>
        </row>
        <row r="257">
          <cell r="A257" t="str">
            <v>PH1076</v>
          </cell>
          <cell r="E257">
            <v>0</v>
          </cell>
          <cell r="F257">
            <v>0</v>
          </cell>
          <cell r="G257">
            <v>0</v>
          </cell>
          <cell r="H257">
            <v>672.56</v>
          </cell>
          <cell r="I257">
            <v>672.56</v>
          </cell>
          <cell r="J257">
            <v>2216</v>
          </cell>
          <cell r="L257">
            <v>41364</v>
          </cell>
          <cell r="M257" t="str">
            <v>SG</v>
          </cell>
          <cell r="N257" t="str">
            <v>EXP</v>
          </cell>
          <cell r="O257" t="str">
            <v>PH800</v>
          </cell>
          <cell r="P257" t="str">
            <v>2250</v>
          </cell>
          <cell r="Q257" t="str">
            <v>Energy, Utilities &amp; Fuels</v>
          </cell>
          <cell r="R257" t="str">
            <v>Utility Costs</v>
          </cell>
          <cell r="S257" t="str">
            <v>Non Salary</v>
          </cell>
        </row>
        <row r="258">
          <cell r="A258" t="str">
            <v>PH1076</v>
          </cell>
          <cell r="E258">
            <v>0</v>
          </cell>
          <cell r="F258">
            <v>105.27</v>
          </cell>
          <cell r="G258">
            <v>105.27</v>
          </cell>
          <cell r="H258">
            <v>0</v>
          </cell>
          <cell r="I258">
            <v>-105.27</v>
          </cell>
          <cell r="J258">
            <v>0</v>
          </cell>
          <cell r="L258">
            <v>41364</v>
          </cell>
          <cell r="M258" t="str">
            <v>SG</v>
          </cell>
          <cell r="N258" t="str">
            <v>EXP</v>
          </cell>
          <cell r="O258" t="str">
            <v>PH800</v>
          </cell>
          <cell r="P258" t="str">
            <v>2660</v>
          </cell>
          <cell r="Q258" t="str">
            <v>Other Supplies</v>
          </cell>
          <cell r="R258" t="str">
            <v>Other Expenditures</v>
          </cell>
          <cell r="S258" t="str">
            <v>Non Salary</v>
          </cell>
        </row>
        <row r="259">
          <cell r="A259" t="str">
            <v>PH1076</v>
          </cell>
          <cell r="E259">
            <v>0</v>
          </cell>
          <cell r="F259">
            <v>0</v>
          </cell>
          <cell r="G259">
            <v>0</v>
          </cell>
          <cell r="H259">
            <v>106.04</v>
          </cell>
          <cell r="I259">
            <v>106.04</v>
          </cell>
          <cell r="J259">
            <v>382.54</v>
          </cell>
          <cell r="L259">
            <v>41364</v>
          </cell>
          <cell r="M259" t="str">
            <v>SG</v>
          </cell>
          <cell r="N259" t="str">
            <v>EXP</v>
          </cell>
          <cell r="O259" t="str">
            <v>PH800</v>
          </cell>
          <cell r="P259" t="str">
            <v>2710</v>
          </cell>
          <cell r="Q259" t="str">
            <v>Other Supplies</v>
          </cell>
          <cell r="R259" t="str">
            <v>Other Expenditures</v>
          </cell>
          <cell r="S259" t="str">
            <v>Non Salary</v>
          </cell>
        </row>
        <row r="260">
          <cell r="A260" t="str">
            <v>PH1076</v>
          </cell>
          <cell r="E260">
            <v>0</v>
          </cell>
          <cell r="F260">
            <v>0</v>
          </cell>
          <cell r="G260">
            <v>0</v>
          </cell>
          <cell r="H260">
            <v>123.8</v>
          </cell>
          <cell r="I260">
            <v>123.8</v>
          </cell>
          <cell r="J260">
            <v>500</v>
          </cell>
          <cell r="L260">
            <v>41364</v>
          </cell>
          <cell r="M260" t="str">
            <v>SG</v>
          </cell>
          <cell r="N260" t="str">
            <v>EXP</v>
          </cell>
          <cell r="O260" t="str">
            <v>PH800</v>
          </cell>
          <cell r="P260" t="str">
            <v>3050</v>
          </cell>
          <cell r="Q260" t="str">
            <v>General Equipment</v>
          </cell>
          <cell r="R260" t="str">
            <v>Other Expenditures</v>
          </cell>
          <cell r="S260" t="str">
            <v>Non Salary</v>
          </cell>
        </row>
        <row r="261">
          <cell r="A261" t="str">
            <v>PH1076</v>
          </cell>
          <cell r="E261">
            <v>3637.09</v>
          </cell>
          <cell r="F261">
            <v>91963.520000000004</v>
          </cell>
          <cell r="G261">
            <v>95600.61</v>
          </cell>
          <cell r="H261">
            <v>2727.86</v>
          </cell>
          <cell r="I261">
            <v>-92872.75</v>
          </cell>
          <cell r="J261">
            <v>309982.78999999998</v>
          </cell>
          <cell r="L261">
            <v>41364</v>
          </cell>
          <cell r="M261" t="str">
            <v>SG</v>
          </cell>
          <cell r="N261" t="str">
            <v>EXP</v>
          </cell>
          <cell r="O261" t="str">
            <v>PH800</v>
          </cell>
          <cell r="P261" t="str">
            <v>3310</v>
          </cell>
          <cell r="Q261" t="str">
            <v>Furniture &amp; Furnishings</v>
          </cell>
          <cell r="R261" t="str">
            <v>Other Expenditures</v>
          </cell>
          <cell r="S261" t="str">
            <v>Non Salary</v>
          </cell>
        </row>
        <row r="262">
          <cell r="A262" t="str">
            <v>PH1076</v>
          </cell>
          <cell r="E262">
            <v>0</v>
          </cell>
          <cell r="F262">
            <v>0</v>
          </cell>
          <cell r="G262">
            <v>0</v>
          </cell>
          <cell r="H262">
            <v>4952</v>
          </cell>
          <cell r="I262">
            <v>4952</v>
          </cell>
          <cell r="J262">
            <v>20000</v>
          </cell>
          <cell r="L262">
            <v>41364</v>
          </cell>
          <cell r="M262" t="str">
            <v>SG</v>
          </cell>
          <cell r="N262" t="str">
            <v>EXP</v>
          </cell>
          <cell r="O262" t="str">
            <v>PH800</v>
          </cell>
          <cell r="P262" t="str">
            <v>3410</v>
          </cell>
          <cell r="Q262" t="str">
            <v>Computer Hardware &amp; Software</v>
          </cell>
          <cell r="R262" t="str">
            <v>Other Expenditures</v>
          </cell>
          <cell r="S262" t="str">
            <v>Non Salary</v>
          </cell>
        </row>
        <row r="263">
          <cell r="A263" t="str">
            <v>PH1076</v>
          </cell>
          <cell r="E263">
            <v>0</v>
          </cell>
          <cell r="F263">
            <v>0</v>
          </cell>
          <cell r="G263">
            <v>0</v>
          </cell>
          <cell r="H263">
            <v>8300</v>
          </cell>
          <cell r="I263">
            <v>8300</v>
          </cell>
          <cell r="J263">
            <v>25000</v>
          </cell>
          <cell r="L263">
            <v>41364</v>
          </cell>
          <cell r="M263" t="str">
            <v>SG</v>
          </cell>
          <cell r="N263" t="str">
            <v>EXP</v>
          </cell>
          <cell r="O263" t="str">
            <v>PH800</v>
          </cell>
          <cell r="P263" t="str">
            <v>3420</v>
          </cell>
          <cell r="Q263" t="str">
            <v>Computer Hardware &amp; Software</v>
          </cell>
          <cell r="R263" t="str">
            <v>Other Expenditures</v>
          </cell>
          <cell r="S263" t="str">
            <v>Non Salary</v>
          </cell>
        </row>
        <row r="264">
          <cell r="A264" t="str">
            <v>PH1076</v>
          </cell>
          <cell r="E264">
            <v>0</v>
          </cell>
          <cell r="F264">
            <v>483.43</v>
          </cell>
          <cell r="G264">
            <v>483.43</v>
          </cell>
          <cell r="H264">
            <v>0</v>
          </cell>
          <cell r="I264">
            <v>-483.43</v>
          </cell>
          <cell r="J264">
            <v>0</v>
          </cell>
          <cell r="L264">
            <v>41364</v>
          </cell>
          <cell r="M264" t="str">
            <v>SG</v>
          </cell>
          <cell r="N264" t="str">
            <v>EXP</v>
          </cell>
          <cell r="O264" t="str">
            <v>PH800</v>
          </cell>
          <cell r="P264" t="str">
            <v>4035</v>
          </cell>
          <cell r="Q264" t="str">
            <v>Professional &amp; Technical</v>
          </cell>
          <cell r="R264" t="str">
            <v>Other Expenditures</v>
          </cell>
          <cell r="S264" t="str">
            <v>Non Salary</v>
          </cell>
        </row>
        <row r="265">
          <cell r="A265" t="str">
            <v>PH1076</v>
          </cell>
          <cell r="E265">
            <v>221.84</v>
          </cell>
          <cell r="F265">
            <v>34034.81</v>
          </cell>
          <cell r="G265">
            <v>34256.65</v>
          </cell>
          <cell r="H265">
            <v>1214.1099999999999</v>
          </cell>
          <cell r="I265">
            <v>-33042.54</v>
          </cell>
          <cell r="J265">
            <v>5787</v>
          </cell>
          <cell r="L265">
            <v>41364</v>
          </cell>
          <cell r="M265" t="str">
            <v>SG</v>
          </cell>
          <cell r="N265" t="str">
            <v>EXP</v>
          </cell>
          <cell r="O265" t="str">
            <v>PH800</v>
          </cell>
          <cell r="P265" t="str">
            <v>4040</v>
          </cell>
          <cell r="Q265" t="str">
            <v>Professional &amp; Technical</v>
          </cell>
          <cell r="R265" t="str">
            <v>Other Expenditures</v>
          </cell>
          <cell r="S265" t="str">
            <v>Non Salary</v>
          </cell>
        </row>
        <row r="266">
          <cell r="A266" t="str">
            <v>PH1076</v>
          </cell>
          <cell r="E266">
            <v>-0.01</v>
          </cell>
          <cell r="F266">
            <v>0</v>
          </cell>
          <cell r="G266">
            <v>-0.01</v>
          </cell>
          <cell r="H266">
            <v>62.94</v>
          </cell>
          <cell r="I266">
            <v>62.95</v>
          </cell>
          <cell r="J266">
            <v>300</v>
          </cell>
          <cell r="L266">
            <v>41364</v>
          </cell>
          <cell r="M266" t="str">
            <v>SG</v>
          </cell>
          <cell r="N266" t="str">
            <v>EXP</v>
          </cell>
          <cell r="O266" t="str">
            <v>PH800</v>
          </cell>
          <cell r="P266" t="str">
            <v>4225</v>
          </cell>
          <cell r="Q266" t="str">
            <v>Business Travel Expenses</v>
          </cell>
          <cell r="R266" t="str">
            <v>Other Expenditures</v>
          </cell>
          <cell r="S266" t="str">
            <v>Non Salary</v>
          </cell>
        </row>
        <row r="267">
          <cell r="A267" t="str">
            <v>PH1076</v>
          </cell>
          <cell r="E267">
            <v>0</v>
          </cell>
          <cell r="F267">
            <v>0</v>
          </cell>
          <cell r="G267">
            <v>0</v>
          </cell>
          <cell r="H267">
            <v>39.340000000000003</v>
          </cell>
          <cell r="I267">
            <v>39.340000000000003</v>
          </cell>
          <cell r="J267">
            <v>187.52</v>
          </cell>
          <cell r="L267">
            <v>41364</v>
          </cell>
          <cell r="M267" t="str">
            <v>SG</v>
          </cell>
          <cell r="N267" t="str">
            <v>EXP</v>
          </cell>
          <cell r="O267" t="str">
            <v>PH800</v>
          </cell>
          <cell r="P267" t="str">
            <v>4406</v>
          </cell>
          <cell r="Q267" t="str">
            <v>Contracted Services</v>
          </cell>
          <cell r="R267" t="str">
            <v>Other Expenditures</v>
          </cell>
          <cell r="S267" t="str">
            <v>Non Salary</v>
          </cell>
        </row>
        <row r="268">
          <cell r="A268" t="str">
            <v>PH1076</v>
          </cell>
          <cell r="E268">
            <v>6766.04</v>
          </cell>
          <cell r="F268">
            <v>26385.34</v>
          </cell>
          <cell r="G268">
            <v>33151.379999999997</v>
          </cell>
          <cell r="H268">
            <v>9271.01</v>
          </cell>
          <cell r="I268">
            <v>-23880.37</v>
          </cell>
          <cell r="J268">
            <v>44189.79</v>
          </cell>
          <cell r="L268">
            <v>41364</v>
          </cell>
          <cell r="M268" t="str">
            <v>SG</v>
          </cell>
          <cell r="N268" t="str">
            <v>EXP</v>
          </cell>
          <cell r="O268" t="str">
            <v>PH800</v>
          </cell>
          <cell r="P268" t="str">
            <v>4416</v>
          </cell>
          <cell r="Q268" t="str">
            <v>Contracted Services</v>
          </cell>
          <cell r="R268" t="str">
            <v>Other Expenditures</v>
          </cell>
          <cell r="S268" t="str">
            <v>Non Salary</v>
          </cell>
        </row>
        <row r="269">
          <cell r="A269" t="str">
            <v>PH1076</v>
          </cell>
          <cell r="E269">
            <v>0</v>
          </cell>
          <cell r="F269">
            <v>3681.86</v>
          </cell>
          <cell r="G269">
            <v>3681.86</v>
          </cell>
          <cell r="H269">
            <v>22732.55</v>
          </cell>
          <cell r="I269">
            <v>19050.689999999999</v>
          </cell>
          <cell r="J269">
            <v>108353.43</v>
          </cell>
          <cell r="L269">
            <v>41364</v>
          </cell>
          <cell r="M269" t="str">
            <v>SG</v>
          </cell>
          <cell r="N269" t="str">
            <v>EXP</v>
          </cell>
          <cell r="O269" t="str">
            <v>PH800</v>
          </cell>
          <cell r="P269" t="str">
            <v>4424</v>
          </cell>
          <cell r="Q269" t="str">
            <v>Contracted Services</v>
          </cell>
          <cell r="R269" t="str">
            <v>Other Expenditures</v>
          </cell>
          <cell r="S269" t="str">
            <v>Non Salary</v>
          </cell>
        </row>
        <row r="270">
          <cell r="A270" t="str">
            <v>PH1076</v>
          </cell>
          <cell r="E270">
            <v>98857.58</v>
          </cell>
          <cell r="F270">
            <v>0</v>
          </cell>
          <cell r="G270">
            <v>98857.58</v>
          </cell>
          <cell r="H270">
            <v>67387.16</v>
          </cell>
          <cell r="I270">
            <v>-31470.42</v>
          </cell>
          <cell r="J270">
            <v>321197.18</v>
          </cell>
          <cell r="L270">
            <v>41364</v>
          </cell>
          <cell r="M270" t="str">
            <v>SG</v>
          </cell>
          <cell r="N270" t="str">
            <v>EXP</v>
          </cell>
          <cell r="O270" t="str">
            <v>PH800</v>
          </cell>
          <cell r="P270" t="str">
            <v>4433</v>
          </cell>
          <cell r="Q270" t="str">
            <v>Contracted Services</v>
          </cell>
          <cell r="R270" t="str">
            <v>Other Expenditures</v>
          </cell>
          <cell r="S270" t="str">
            <v>Non Salary</v>
          </cell>
        </row>
        <row r="271">
          <cell r="A271" t="str">
            <v>PH1076</v>
          </cell>
          <cell r="E271">
            <v>0</v>
          </cell>
          <cell r="F271">
            <v>21563.74</v>
          </cell>
          <cell r="G271">
            <v>21563.74</v>
          </cell>
          <cell r="H271">
            <v>0</v>
          </cell>
          <cell r="I271">
            <v>-21563.74</v>
          </cell>
          <cell r="J271">
            <v>0</v>
          </cell>
          <cell r="L271">
            <v>41364</v>
          </cell>
          <cell r="M271" t="str">
            <v>SG</v>
          </cell>
          <cell r="N271" t="str">
            <v>EXP</v>
          </cell>
          <cell r="O271" t="str">
            <v>PH800</v>
          </cell>
          <cell r="P271" t="str">
            <v>4435</v>
          </cell>
          <cell r="Q271" t="str">
            <v>Contracted Services</v>
          </cell>
          <cell r="R271" t="str">
            <v>Other Expenditures</v>
          </cell>
          <cell r="S271" t="str">
            <v>Non Salary</v>
          </cell>
        </row>
        <row r="272">
          <cell r="A272" t="str">
            <v>PH1076</v>
          </cell>
          <cell r="E272">
            <v>413.72</v>
          </cell>
          <cell r="F272">
            <v>2869.64</v>
          </cell>
          <cell r="G272">
            <v>3283.36</v>
          </cell>
          <cell r="H272">
            <v>0</v>
          </cell>
          <cell r="I272">
            <v>-3283.36</v>
          </cell>
          <cell r="J272">
            <v>0</v>
          </cell>
          <cell r="L272">
            <v>41364</v>
          </cell>
          <cell r="M272" t="str">
            <v>SG</v>
          </cell>
          <cell r="N272" t="str">
            <v>EXP</v>
          </cell>
          <cell r="O272" t="str">
            <v>PH800</v>
          </cell>
          <cell r="P272" t="str">
            <v>4440</v>
          </cell>
          <cell r="Q272" t="str">
            <v>Contracted Services</v>
          </cell>
          <cell r="R272" t="str">
            <v>Other Expenditures</v>
          </cell>
          <cell r="S272" t="str">
            <v>Non Salary</v>
          </cell>
        </row>
        <row r="273">
          <cell r="A273" t="str">
            <v>PH1076</v>
          </cell>
          <cell r="E273">
            <v>0</v>
          </cell>
          <cell r="F273">
            <v>0</v>
          </cell>
          <cell r="G273">
            <v>0</v>
          </cell>
          <cell r="H273">
            <v>20.98</v>
          </cell>
          <cell r="I273">
            <v>20.98</v>
          </cell>
          <cell r="J273">
            <v>100</v>
          </cell>
          <cell r="L273">
            <v>41364</v>
          </cell>
          <cell r="M273" t="str">
            <v>SG</v>
          </cell>
          <cell r="N273" t="str">
            <v>EXP</v>
          </cell>
          <cell r="O273" t="str">
            <v>PH800</v>
          </cell>
          <cell r="P273" t="str">
            <v>4463</v>
          </cell>
          <cell r="Q273" t="str">
            <v>Contracted Services</v>
          </cell>
          <cell r="R273" t="str">
            <v>Other Expenditures</v>
          </cell>
          <cell r="S273" t="str">
            <v>Non Salary</v>
          </cell>
        </row>
        <row r="274">
          <cell r="A274" t="str">
            <v>PH1076</v>
          </cell>
          <cell r="E274">
            <v>0</v>
          </cell>
          <cell r="F274">
            <v>1139.71</v>
          </cell>
          <cell r="G274">
            <v>1139.71</v>
          </cell>
          <cell r="H274">
            <v>20.98</v>
          </cell>
          <cell r="I274">
            <v>-1118.73</v>
          </cell>
          <cell r="J274">
            <v>100</v>
          </cell>
          <cell r="L274">
            <v>41364</v>
          </cell>
          <cell r="M274" t="str">
            <v>SG</v>
          </cell>
          <cell r="N274" t="str">
            <v>EXP</v>
          </cell>
          <cell r="O274" t="str">
            <v>PH800</v>
          </cell>
          <cell r="P274" t="str">
            <v>4469</v>
          </cell>
          <cell r="Q274" t="str">
            <v>Contracted Services</v>
          </cell>
          <cell r="R274" t="str">
            <v>Other Expenditures</v>
          </cell>
          <cell r="S274" t="str">
            <v>Non Salary</v>
          </cell>
        </row>
        <row r="275">
          <cell r="A275" t="str">
            <v>PH1076</v>
          </cell>
          <cell r="E275">
            <v>441629.03</v>
          </cell>
          <cell r="F275">
            <v>0</v>
          </cell>
          <cell r="G275">
            <v>441629.03</v>
          </cell>
          <cell r="H275">
            <v>486019.44</v>
          </cell>
          <cell r="I275">
            <v>44390.41</v>
          </cell>
          <cell r="J275">
            <v>1373324.21</v>
          </cell>
          <cell r="L275">
            <v>41364</v>
          </cell>
          <cell r="M275" t="str">
            <v>SG</v>
          </cell>
          <cell r="N275" t="str">
            <v>EXP</v>
          </cell>
          <cell r="O275" t="str">
            <v>PH800</v>
          </cell>
          <cell r="P275" t="str">
            <v>4525</v>
          </cell>
          <cell r="Q275" t="str">
            <v>Contracted Services</v>
          </cell>
          <cell r="R275" t="str">
            <v>Other Expenditures</v>
          </cell>
          <cell r="S275" t="str">
            <v>Non Salary</v>
          </cell>
        </row>
        <row r="276">
          <cell r="A276" t="str">
            <v>PH1076</v>
          </cell>
          <cell r="E276">
            <v>26098.76</v>
          </cell>
          <cell r="F276">
            <v>0</v>
          </cell>
          <cell r="G276">
            <v>26098.76</v>
          </cell>
          <cell r="H276">
            <v>2045.88</v>
          </cell>
          <cell r="I276">
            <v>-24052.880000000001</v>
          </cell>
          <cell r="J276">
            <v>9751.59</v>
          </cell>
          <cell r="L276">
            <v>41364</v>
          </cell>
          <cell r="M276" t="str">
            <v>SG</v>
          </cell>
          <cell r="N276" t="str">
            <v>EXP</v>
          </cell>
          <cell r="O276" t="str">
            <v>PH800</v>
          </cell>
          <cell r="P276" t="str">
            <v>4530</v>
          </cell>
          <cell r="Q276" t="str">
            <v>Contracted Services</v>
          </cell>
          <cell r="R276" t="str">
            <v>Other Expenditures</v>
          </cell>
          <cell r="S276" t="str">
            <v>Non Salary</v>
          </cell>
        </row>
        <row r="277">
          <cell r="A277" t="str">
            <v>PH1076</v>
          </cell>
          <cell r="E277">
            <v>17258.48</v>
          </cell>
          <cell r="F277">
            <v>543.27</v>
          </cell>
          <cell r="G277">
            <v>17801.75</v>
          </cell>
          <cell r="H277">
            <v>21325.759999999998</v>
          </cell>
          <cell r="I277">
            <v>3524.01</v>
          </cell>
          <cell r="J277">
            <v>69510.31</v>
          </cell>
          <cell r="L277">
            <v>41364</v>
          </cell>
          <cell r="M277" t="str">
            <v>SG</v>
          </cell>
          <cell r="N277" t="str">
            <v>EXP</v>
          </cell>
          <cell r="O277" t="str">
            <v>PH800</v>
          </cell>
          <cell r="P277" t="str">
            <v>4570</v>
          </cell>
          <cell r="Q277" t="str">
            <v>Contracted Services</v>
          </cell>
          <cell r="R277" t="str">
            <v>Other Expenditures</v>
          </cell>
          <cell r="S277" t="str">
            <v>Non Salary</v>
          </cell>
        </row>
        <row r="278">
          <cell r="A278" t="str">
            <v>PH1076</v>
          </cell>
          <cell r="E278">
            <v>41700.92</v>
          </cell>
          <cell r="F278">
            <v>0</v>
          </cell>
          <cell r="G278">
            <v>41700.92</v>
          </cell>
          <cell r="H278">
            <v>25116.9</v>
          </cell>
          <cell r="I278">
            <v>-16584.02</v>
          </cell>
          <cell r="J278">
            <v>87000</v>
          </cell>
          <cell r="L278">
            <v>41364</v>
          </cell>
          <cell r="M278" t="str">
            <v>SG</v>
          </cell>
          <cell r="N278" t="str">
            <v>EXP</v>
          </cell>
          <cell r="O278" t="str">
            <v>PH800</v>
          </cell>
          <cell r="P278" t="str">
            <v>4599</v>
          </cell>
          <cell r="Q278" t="str">
            <v>Contracted Services</v>
          </cell>
          <cell r="R278" t="str">
            <v>Other Expenditures</v>
          </cell>
          <cell r="S278" t="str">
            <v>Non Salary</v>
          </cell>
        </row>
        <row r="279">
          <cell r="A279" t="str">
            <v>PH1076</v>
          </cell>
          <cell r="E279">
            <v>0</v>
          </cell>
          <cell r="F279">
            <v>0</v>
          </cell>
          <cell r="G279">
            <v>0</v>
          </cell>
          <cell r="H279">
            <v>209.8</v>
          </cell>
          <cell r="I279">
            <v>209.8</v>
          </cell>
          <cell r="J279">
            <v>1000</v>
          </cell>
          <cell r="L279">
            <v>41364</v>
          </cell>
          <cell r="M279" t="str">
            <v>SG</v>
          </cell>
          <cell r="N279" t="str">
            <v>EXP</v>
          </cell>
          <cell r="O279" t="str">
            <v>PH800</v>
          </cell>
          <cell r="P279" t="str">
            <v>4770</v>
          </cell>
          <cell r="Q279" t="str">
            <v>Insurance, Parking &amp; Metrage</v>
          </cell>
          <cell r="R279" t="str">
            <v>Other Expenditures</v>
          </cell>
          <cell r="S279" t="str">
            <v>Non Salary</v>
          </cell>
        </row>
        <row r="280">
          <cell r="A280" t="str">
            <v>PH1076</v>
          </cell>
          <cell r="E280">
            <v>0</v>
          </cell>
          <cell r="F280">
            <v>0</v>
          </cell>
          <cell r="G280">
            <v>0</v>
          </cell>
          <cell r="H280">
            <v>10358.4</v>
          </cell>
          <cell r="I280">
            <v>10358.4</v>
          </cell>
          <cell r="J280">
            <v>31200</v>
          </cell>
          <cell r="L280">
            <v>41364</v>
          </cell>
          <cell r="M280" t="str">
            <v>SG</v>
          </cell>
          <cell r="N280" t="str">
            <v>EXP</v>
          </cell>
          <cell r="O280" t="str">
            <v>PH800</v>
          </cell>
          <cell r="P280" t="str">
            <v>4808</v>
          </cell>
          <cell r="Q280" t="str">
            <v>Other Services</v>
          </cell>
          <cell r="R280" t="str">
            <v>Other Expenditures</v>
          </cell>
          <cell r="S280" t="str">
            <v>Non Salary</v>
          </cell>
        </row>
        <row r="281">
          <cell r="A281" t="str">
            <v>PH1076</v>
          </cell>
          <cell r="E281">
            <v>0</v>
          </cell>
          <cell r="F281">
            <v>0</v>
          </cell>
          <cell r="G281">
            <v>0</v>
          </cell>
          <cell r="H281">
            <v>209.8</v>
          </cell>
          <cell r="I281">
            <v>209.8</v>
          </cell>
          <cell r="J281">
            <v>1000</v>
          </cell>
          <cell r="L281">
            <v>41364</v>
          </cell>
          <cell r="M281" t="str">
            <v>SG</v>
          </cell>
          <cell r="N281" t="str">
            <v>EXP</v>
          </cell>
          <cell r="O281" t="str">
            <v>PH800</v>
          </cell>
          <cell r="P281" t="str">
            <v>4818</v>
          </cell>
          <cell r="Q281" t="str">
            <v>Other Services</v>
          </cell>
          <cell r="R281" t="str">
            <v>Other Expenditures</v>
          </cell>
          <cell r="S281" t="str">
            <v>Non Salary</v>
          </cell>
        </row>
        <row r="282">
          <cell r="A282" t="str">
            <v>PH1076</v>
          </cell>
          <cell r="E282">
            <v>334.34</v>
          </cell>
          <cell r="F282">
            <v>0</v>
          </cell>
          <cell r="G282">
            <v>334.34</v>
          </cell>
          <cell r="H282">
            <v>0</v>
          </cell>
          <cell r="I282">
            <v>-334.34</v>
          </cell>
          <cell r="J282">
            <v>0</v>
          </cell>
          <cell r="L282">
            <v>41364</v>
          </cell>
          <cell r="M282" t="str">
            <v>SG</v>
          </cell>
          <cell r="N282" t="str">
            <v>EXP</v>
          </cell>
          <cell r="O282" t="str">
            <v>PH800</v>
          </cell>
          <cell r="P282" t="str">
            <v>4820</v>
          </cell>
          <cell r="Q282" t="str">
            <v>Other Services</v>
          </cell>
          <cell r="R282" t="str">
            <v>Other Expenditures</v>
          </cell>
          <cell r="S282" t="str">
            <v>Non Salary</v>
          </cell>
        </row>
        <row r="283">
          <cell r="A283" t="str">
            <v>PH1076</v>
          </cell>
          <cell r="E283">
            <v>0</v>
          </cell>
          <cell r="F283">
            <v>0</v>
          </cell>
          <cell r="G283">
            <v>0</v>
          </cell>
          <cell r="H283">
            <v>209.8</v>
          </cell>
          <cell r="I283">
            <v>209.8</v>
          </cell>
          <cell r="J283">
            <v>1000</v>
          </cell>
          <cell r="L283">
            <v>41364</v>
          </cell>
          <cell r="M283" t="str">
            <v>SG</v>
          </cell>
          <cell r="N283" t="str">
            <v>EXP</v>
          </cell>
          <cell r="O283" t="str">
            <v>PH800</v>
          </cell>
          <cell r="P283" t="str">
            <v>4830</v>
          </cell>
          <cell r="Q283" t="str">
            <v>Other Services</v>
          </cell>
          <cell r="R283" t="str">
            <v>Other Expenditures</v>
          </cell>
          <cell r="S283" t="str">
            <v>Non Salary</v>
          </cell>
        </row>
        <row r="284">
          <cell r="A284" t="str">
            <v>PH1076</v>
          </cell>
          <cell r="E284">
            <v>13200</v>
          </cell>
          <cell r="F284">
            <v>0</v>
          </cell>
          <cell r="G284">
            <v>13200</v>
          </cell>
          <cell r="H284">
            <v>7524.08</v>
          </cell>
          <cell r="I284">
            <v>-5675.92</v>
          </cell>
          <cell r="J284">
            <v>495005</v>
          </cell>
          <cell r="L284">
            <v>41364</v>
          </cell>
          <cell r="M284" t="str">
            <v>SG</v>
          </cell>
          <cell r="N284" t="str">
            <v>EXP</v>
          </cell>
          <cell r="O284" t="str">
            <v>PH800</v>
          </cell>
          <cell r="P284" t="str">
            <v>7070</v>
          </cell>
          <cell r="Q284" t="str">
            <v>IDC's</v>
          </cell>
          <cell r="R284" t="str">
            <v>Other Expenditures</v>
          </cell>
          <cell r="S284" t="str">
            <v>Non Salary</v>
          </cell>
        </row>
        <row r="285">
          <cell r="A285" t="str">
            <v>PH1076</v>
          </cell>
          <cell r="E285">
            <v>-648638.9</v>
          </cell>
          <cell r="F285">
            <v>0</v>
          </cell>
          <cell r="G285">
            <v>-648638.9</v>
          </cell>
          <cell r="H285">
            <v>-535002.66</v>
          </cell>
          <cell r="I285">
            <v>113636.24</v>
          </cell>
          <cell r="J285">
            <v>-2852345.52</v>
          </cell>
          <cell r="L285">
            <v>41364</v>
          </cell>
          <cell r="M285" t="str">
            <v>SG</v>
          </cell>
          <cell r="N285" t="str">
            <v>REV</v>
          </cell>
          <cell r="O285" t="str">
            <v>PH800</v>
          </cell>
          <cell r="P285" t="str">
            <v>8010</v>
          </cell>
          <cell r="Q285" t="str">
            <v>Grants and Subsidies</v>
          </cell>
          <cell r="R285" t="str">
            <v>Revenue</v>
          </cell>
          <cell r="S285" t="str">
            <v>Non Salary</v>
          </cell>
        </row>
        <row r="286">
          <cell r="A286" t="str">
            <v>PH1076</v>
          </cell>
          <cell r="E286">
            <v>-5.34</v>
          </cell>
          <cell r="F286">
            <v>0</v>
          </cell>
          <cell r="G286">
            <v>-5.34</v>
          </cell>
          <cell r="H286">
            <v>0</v>
          </cell>
          <cell r="I286">
            <v>5.34</v>
          </cell>
          <cell r="J286">
            <v>0</v>
          </cell>
          <cell r="L286">
            <v>41364</v>
          </cell>
          <cell r="M286" t="str">
            <v>SG</v>
          </cell>
          <cell r="N286" t="str">
            <v>REV</v>
          </cell>
          <cell r="O286" t="str">
            <v>PH800</v>
          </cell>
          <cell r="P286" t="str">
            <v>9451</v>
          </cell>
          <cell r="Q286" t="str">
            <v>Other Revenues</v>
          </cell>
          <cell r="R286" t="str">
            <v>Revenue</v>
          </cell>
          <cell r="S286" t="str">
            <v>Non Salary</v>
          </cell>
        </row>
        <row r="287">
          <cell r="A287" t="str">
            <v>PH1079</v>
          </cell>
          <cell r="E287">
            <v>3630.9</v>
          </cell>
          <cell r="F287">
            <v>0</v>
          </cell>
          <cell r="G287">
            <v>3630.9</v>
          </cell>
          <cell r="H287">
            <v>0</v>
          </cell>
          <cell r="I287">
            <v>-3630.9</v>
          </cell>
          <cell r="J287">
            <v>0</v>
          </cell>
          <cell r="L287">
            <v>41364</v>
          </cell>
          <cell r="M287" t="str">
            <v>SG</v>
          </cell>
          <cell r="N287" t="str">
            <v>EXP</v>
          </cell>
          <cell r="O287" t="str">
            <v>PH800</v>
          </cell>
          <cell r="P287" t="str">
            <v>1015</v>
          </cell>
          <cell r="Q287" t="str">
            <v>Salaries &amp; Benefits</v>
          </cell>
          <cell r="R287" t="str">
            <v>Other Expenditures</v>
          </cell>
          <cell r="S287" t="str">
            <v>Salaries &amp; Benefits</v>
          </cell>
        </row>
        <row r="288">
          <cell r="A288" t="str">
            <v>PH1079</v>
          </cell>
          <cell r="E288">
            <v>170.36</v>
          </cell>
          <cell r="F288">
            <v>0</v>
          </cell>
          <cell r="G288">
            <v>170.36</v>
          </cell>
          <cell r="H288">
            <v>0</v>
          </cell>
          <cell r="I288">
            <v>-170.36</v>
          </cell>
          <cell r="J288">
            <v>0</v>
          </cell>
          <cell r="L288">
            <v>41364</v>
          </cell>
          <cell r="M288" t="str">
            <v>SG</v>
          </cell>
          <cell r="N288" t="str">
            <v>EXP</v>
          </cell>
          <cell r="O288" t="str">
            <v>PH800</v>
          </cell>
          <cell r="P288" t="str">
            <v>1711</v>
          </cell>
          <cell r="Q288" t="str">
            <v>Salaries &amp; Benefits</v>
          </cell>
          <cell r="R288" t="str">
            <v>Other Expenditures</v>
          </cell>
          <cell r="S288" t="str">
            <v>Salaries &amp; Benefits</v>
          </cell>
        </row>
        <row r="289">
          <cell r="A289" t="str">
            <v>PH1079</v>
          </cell>
          <cell r="E289">
            <v>80.77</v>
          </cell>
          <cell r="F289">
            <v>0</v>
          </cell>
          <cell r="G289">
            <v>80.77</v>
          </cell>
          <cell r="H289">
            <v>0</v>
          </cell>
          <cell r="I289">
            <v>-80.77</v>
          </cell>
          <cell r="J289">
            <v>0</v>
          </cell>
          <cell r="L289">
            <v>41364</v>
          </cell>
          <cell r="M289" t="str">
            <v>SG</v>
          </cell>
          <cell r="N289" t="str">
            <v>EXP</v>
          </cell>
          <cell r="O289" t="str">
            <v>PH800</v>
          </cell>
          <cell r="P289" t="str">
            <v>1712</v>
          </cell>
          <cell r="Q289" t="str">
            <v>Salaries &amp; Benefits</v>
          </cell>
          <cell r="R289" t="str">
            <v>Other Expenditures</v>
          </cell>
          <cell r="S289" t="str">
            <v>Salaries &amp; Benefits</v>
          </cell>
        </row>
        <row r="290">
          <cell r="A290" t="str">
            <v>PH1079</v>
          </cell>
          <cell r="E290">
            <v>79.650000000000006</v>
          </cell>
          <cell r="F290">
            <v>0</v>
          </cell>
          <cell r="G290">
            <v>79.650000000000006</v>
          </cell>
          <cell r="H290">
            <v>0</v>
          </cell>
          <cell r="I290">
            <v>-79.650000000000006</v>
          </cell>
          <cell r="J290">
            <v>0</v>
          </cell>
          <cell r="L290">
            <v>41364</v>
          </cell>
          <cell r="M290" t="str">
            <v>SG</v>
          </cell>
          <cell r="N290" t="str">
            <v>EXP</v>
          </cell>
          <cell r="O290" t="str">
            <v>PH800</v>
          </cell>
          <cell r="P290" t="str">
            <v>1720</v>
          </cell>
          <cell r="Q290" t="str">
            <v>Salaries &amp; Benefits</v>
          </cell>
          <cell r="R290" t="str">
            <v>Other Expenditures</v>
          </cell>
          <cell r="S290" t="str">
            <v>Salaries &amp; Benefits</v>
          </cell>
        </row>
        <row r="291">
          <cell r="A291" t="str">
            <v>PH1079</v>
          </cell>
          <cell r="E291">
            <v>23.83</v>
          </cell>
          <cell r="F291">
            <v>0</v>
          </cell>
          <cell r="G291">
            <v>23.83</v>
          </cell>
          <cell r="H291">
            <v>0</v>
          </cell>
          <cell r="I291">
            <v>-23.83</v>
          </cell>
          <cell r="J291">
            <v>0</v>
          </cell>
          <cell r="L291">
            <v>41364</v>
          </cell>
          <cell r="M291" t="str">
            <v>SG</v>
          </cell>
          <cell r="N291" t="str">
            <v>EXP</v>
          </cell>
          <cell r="O291" t="str">
            <v>PH800</v>
          </cell>
          <cell r="P291" t="str">
            <v>1730</v>
          </cell>
          <cell r="Q291" t="str">
            <v>Salaries &amp; Benefits</v>
          </cell>
          <cell r="R291" t="str">
            <v>Other Expenditures</v>
          </cell>
          <cell r="S291" t="str">
            <v>Salaries &amp; Benefits</v>
          </cell>
        </row>
        <row r="292">
          <cell r="A292" t="str">
            <v>PH1079</v>
          </cell>
          <cell r="E292">
            <v>86.48</v>
          </cell>
          <cell r="F292">
            <v>0</v>
          </cell>
          <cell r="G292">
            <v>86.48</v>
          </cell>
          <cell r="H292">
            <v>0</v>
          </cell>
          <cell r="I292">
            <v>-86.48</v>
          </cell>
          <cell r="J292">
            <v>0</v>
          </cell>
          <cell r="L292">
            <v>41364</v>
          </cell>
          <cell r="M292" t="str">
            <v>SG</v>
          </cell>
          <cell r="N292" t="str">
            <v>EXP</v>
          </cell>
          <cell r="O292" t="str">
            <v>PH800</v>
          </cell>
          <cell r="P292" t="str">
            <v>1740</v>
          </cell>
          <cell r="Q292" t="str">
            <v>Salaries &amp; Benefits</v>
          </cell>
          <cell r="R292" t="str">
            <v>Other Expenditures</v>
          </cell>
          <cell r="S292" t="str">
            <v>Salaries &amp; Benefits</v>
          </cell>
        </row>
        <row r="293">
          <cell r="A293" t="str">
            <v>PH1079</v>
          </cell>
          <cell r="E293">
            <v>3.78</v>
          </cell>
          <cell r="F293">
            <v>0</v>
          </cell>
          <cell r="G293">
            <v>3.78</v>
          </cell>
          <cell r="H293">
            <v>0</v>
          </cell>
          <cell r="I293">
            <v>-3.78</v>
          </cell>
          <cell r="J293">
            <v>0</v>
          </cell>
          <cell r="L293">
            <v>41364</v>
          </cell>
          <cell r="M293" t="str">
            <v>SG</v>
          </cell>
          <cell r="N293" t="str">
            <v>EXP</v>
          </cell>
          <cell r="O293" t="str">
            <v>PH800</v>
          </cell>
          <cell r="P293" t="str">
            <v>1745</v>
          </cell>
          <cell r="Q293" t="str">
            <v>Salaries &amp; Benefits</v>
          </cell>
          <cell r="R293" t="str">
            <v>Other Expenditures</v>
          </cell>
          <cell r="S293" t="str">
            <v>Salaries &amp; Benefits</v>
          </cell>
        </row>
        <row r="294">
          <cell r="A294" t="str">
            <v>PH1079</v>
          </cell>
          <cell r="E294">
            <v>71.27</v>
          </cell>
          <cell r="F294">
            <v>0</v>
          </cell>
          <cell r="G294">
            <v>71.27</v>
          </cell>
          <cell r="H294">
            <v>0</v>
          </cell>
          <cell r="I294">
            <v>-71.27</v>
          </cell>
          <cell r="J294">
            <v>0</v>
          </cell>
          <cell r="L294">
            <v>41364</v>
          </cell>
          <cell r="M294" t="str">
            <v>SG</v>
          </cell>
          <cell r="N294" t="str">
            <v>EXP</v>
          </cell>
          <cell r="O294" t="str">
            <v>PH800</v>
          </cell>
          <cell r="P294" t="str">
            <v>1750</v>
          </cell>
          <cell r="Q294" t="str">
            <v>Salaries &amp; Benefits</v>
          </cell>
          <cell r="R294" t="str">
            <v>Other Expenditures</v>
          </cell>
          <cell r="S294" t="str">
            <v>Salaries &amp; Benefits</v>
          </cell>
        </row>
        <row r="295">
          <cell r="A295" t="str">
            <v>PH1079</v>
          </cell>
          <cell r="E295">
            <v>174.25</v>
          </cell>
          <cell r="F295">
            <v>0</v>
          </cell>
          <cell r="G295">
            <v>174.25</v>
          </cell>
          <cell r="H295">
            <v>0</v>
          </cell>
          <cell r="I295">
            <v>-174.25</v>
          </cell>
          <cell r="J295">
            <v>0</v>
          </cell>
          <cell r="L295">
            <v>41364</v>
          </cell>
          <cell r="M295" t="str">
            <v>SG</v>
          </cell>
          <cell r="N295" t="str">
            <v>EXP</v>
          </cell>
          <cell r="O295" t="str">
            <v>PH800</v>
          </cell>
          <cell r="P295" t="str">
            <v>1760</v>
          </cell>
          <cell r="Q295" t="str">
            <v>Salaries &amp; Benefits</v>
          </cell>
          <cell r="R295" t="str">
            <v>Other Expenditures</v>
          </cell>
          <cell r="S295" t="str">
            <v>Salaries &amp; Benefits</v>
          </cell>
        </row>
        <row r="296">
          <cell r="A296" t="str">
            <v>PH1079</v>
          </cell>
          <cell r="E296">
            <v>423.53</v>
          </cell>
          <cell r="F296">
            <v>0</v>
          </cell>
          <cell r="G296">
            <v>423.53</v>
          </cell>
          <cell r="H296">
            <v>0</v>
          </cell>
          <cell r="I296">
            <v>-423.53</v>
          </cell>
          <cell r="J296">
            <v>0</v>
          </cell>
          <cell r="L296">
            <v>41364</v>
          </cell>
          <cell r="M296" t="str">
            <v>SG</v>
          </cell>
          <cell r="N296" t="str">
            <v>EXP</v>
          </cell>
          <cell r="O296" t="str">
            <v>PH800</v>
          </cell>
          <cell r="P296" t="str">
            <v>1770</v>
          </cell>
          <cell r="Q296" t="str">
            <v>Salaries &amp; Benefits</v>
          </cell>
          <cell r="R296" t="str">
            <v>Other Expenditures</v>
          </cell>
          <cell r="S296" t="str">
            <v>Salaries &amp; Benefits</v>
          </cell>
        </row>
        <row r="297">
          <cell r="A297" t="str">
            <v>PH1079</v>
          </cell>
          <cell r="E297">
            <v>369.59</v>
          </cell>
          <cell r="F297">
            <v>0</v>
          </cell>
          <cell r="G297">
            <v>369.59</v>
          </cell>
          <cell r="H297">
            <v>0</v>
          </cell>
          <cell r="I297">
            <v>-369.59</v>
          </cell>
          <cell r="J297">
            <v>0</v>
          </cell>
          <cell r="L297">
            <v>41364</v>
          </cell>
          <cell r="M297" t="str">
            <v>SG</v>
          </cell>
          <cell r="N297" t="str">
            <v>EXP</v>
          </cell>
          <cell r="O297" t="str">
            <v>PH800</v>
          </cell>
          <cell r="P297" t="str">
            <v>4452</v>
          </cell>
          <cell r="Q297" t="str">
            <v>Contracted Services</v>
          </cell>
          <cell r="R297" t="str">
            <v>Other Expenditures</v>
          </cell>
          <cell r="S297" t="str">
            <v>Non Salary</v>
          </cell>
        </row>
        <row r="298">
          <cell r="A298" t="str">
            <v>PH1079</v>
          </cell>
          <cell r="E298">
            <v>2880.34</v>
          </cell>
          <cell r="F298">
            <v>0</v>
          </cell>
          <cell r="G298">
            <v>2880.34</v>
          </cell>
          <cell r="H298">
            <v>0</v>
          </cell>
          <cell r="I298">
            <v>-2880.34</v>
          </cell>
          <cell r="J298">
            <v>0</v>
          </cell>
          <cell r="L298">
            <v>41364</v>
          </cell>
          <cell r="M298" t="str">
            <v>SG</v>
          </cell>
          <cell r="N298" t="str">
            <v>EXP</v>
          </cell>
          <cell r="O298" t="str">
            <v>PH800</v>
          </cell>
          <cell r="P298" t="str">
            <v>4840</v>
          </cell>
          <cell r="Q298" t="str">
            <v>Other Services</v>
          </cell>
          <cell r="R298" t="str">
            <v>Other Expenditures</v>
          </cell>
          <cell r="S298" t="str">
            <v>Non Salary</v>
          </cell>
        </row>
        <row r="299">
          <cell r="A299" t="str">
            <v>PH1079</v>
          </cell>
          <cell r="E299">
            <v>-5996.06</v>
          </cell>
          <cell r="F299">
            <v>0</v>
          </cell>
          <cell r="G299">
            <v>-5996.06</v>
          </cell>
          <cell r="H299">
            <v>0</v>
          </cell>
          <cell r="I299">
            <v>5996.06</v>
          </cell>
          <cell r="J299">
            <v>0</v>
          </cell>
          <cell r="L299">
            <v>41364</v>
          </cell>
          <cell r="M299" t="str">
            <v>SG</v>
          </cell>
          <cell r="N299" t="str">
            <v>REV</v>
          </cell>
          <cell r="O299" t="str">
            <v>PH800</v>
          </cell>
          <cell r="P299" t="str">
            <v>8010</v>
          </cell>
          <cell r="Q299" t="str">
            <v>Grants and Subsidies</v>
          </cell>
          <cell r="R299" t="str">
            <v>Revenue</v>
          </cell>
          <cell r="S299" t="str">
            <v>Non Salary</v>
          </cell>
        </row>
        <row r="300">
          <cell r="A300" t="str">
            <v>PH1082</v>
          </cell>
          <cell r="E300">
            <v>304861.94</v>
          </cell>
          <cell r="F300">
            <v>0</v>
          </cell>
          <cell r="G300">
            <v>304861.94</v>
          </cell>
          <cell r="H300">
            <v>329718.93</v>
          </cell>
          <cell r="I300">
            <v>24856.99</v>
          </cell>
          <cell r="J300">
            <v>1132324.27</v>
          </cell>
          <cell r="L300">
            <v>41364</v>
          </cell>
          <cell r="M300" t="str">
            <v>SG</v>
          </cell>
          <cell r="N300" t="str">
            <v>EXP</v>
          </cell>
          <cell r="O300" t="str">
            <v>PH800</v>
          </cell>
          <cell r="P300" t="str">
            <v>1015</v>
          </cell>
          <cell r="Q300" t="str">
            <v>Salaries &amp; Benefits</v>
          </cell>
          <cell r="R300" t="str">
            <v>Other Expenditures</v>
          </cell>
          <cell r="S300" t="str">
            <v>Salaries &amp; Benefits</v>
          </cell>
        </row>
        <row r="301">
          <cell r="A301" t="str">
            <v>PH1082</v>
          </cell>
          <cell r="E301">
            <v>22.92</v>
          </cell>
          <cell r="F301">
            <v>0</v>
          </cell>
          <cell r="G301">
            <v>22.92</v>
          </cell>
          <cell r="H301">
            <v>0</v>
          </cell>
          <cell r="I301">
            <v>-22.92</v>
          </cell>
          <cell r="J301">
            <v>0</v>
          </cell>
          <cell r="L301">
            <v>41364</v>
          </cell>
          <cell r="M301" t="str">
            <v>SG</v>
          </cell>
          <cell r="N301" t="str">
            <v>EXP</v>
          </cell>
          <cell r="O301" t="str">
            <v>PH800</v>
          </cell>
          <cell r="P301" t="str">
            <v>1025</v>
          </cell>
          <cell r="Q301" t="str">
            <v>Salaries &amp; Benefits</v>
          </cell>
          <cell r="R301" t="str">
            <v>Other Expenditures</v>
          </cell>
          <cell r="S301" t="str">
            <v>Overtime</v>
          </cell>
        </row>
        <row r="302">
          <cell r="A302" t="str">
            <v>PH1082</v>
          </cell>
          <cell r="E302">
            <v>7184.87</v>
          </cell>
          <cell r="F302">
            <v>0</v>
          </cell>
          <cell r="G302">
            <v>7184.87</v>
          </cell>
          <cell r="H302">
            <v>335.98</v>
          </cell>
          <cell r="I302">
            <v>-6848.89</v>
          </cell>
          <cell r="J302">
            <v>335.98</v>
          </cell>
          <cell r="L302">
            <v>41364</v>
          </cell>
          <cell r="M302" t="str">
            <v>SG</v>
          </cell>
          <cell r="N302" t="str">
            <v>EXP</v>
          </cell>
          <cell r="O302" t="str">
            <v>PH800</v>
          </cell>
          <cell r="P302" t="str">
            <v>1050</v>
          </cell>
          <cell r="Q302" t="str">
            <v>Salaries &amp; Benefits</v>
          </cell>
          <cell r="R302" t="str">
            <v>Other Expenditures</v>
          </cell>
          <cell r="S302" t="str">
            <v>Salaries &amp; Benefits</v>
          </cell>
        </row>
        <row r="303">
          <cell r="A303" t="str">
            <v>PH1082</v>
          </cell>
          <cell r="E303">
            <v>0</v>
          </cell>
          <cell r="F303">
            <v>0</v>
          </cell>
          <cell r="G303">
            <v>0</v>
          </cell>
          <cell r="H303">
            <v>-21109.59</v>
          </cell>
          <cell r="I303">
            <v>-21109.59</v>
          </cell>
          <cell r="J303">
            <v>-69604.240000000005</v>
          </cell>
          <cell r="L303">
            <v>41364</v>
          </cell>
          <cell r="M303" t="str">
            <v>SG</v>
          </cell>
          <cell r="N303" t="str">
            <v>EXP</v>
          </cell>
          <cell r="O303" t="str">
            <v>PH800</v>
          </cell>
          <cell r="P303" t="str">
            <v>1520</v>
          </cell>
          <cell r="Q303" t="str">
            <v>Salaries &amp; Benefits</v>
          </cell>
          <cell r="R303" t="str">
            <v>Other Expenditures</v>
          </cell>
          <cell r="S303" t="str">
            <v>Gapping</v>
          </cell>
        </row>
        <row r="304">
          <cell r="A304" t="str">
            <v>PH1082</v>
          </cell>
          <cell r="E304">
            <v>46197.599999999999</v>
          </cell>
          <cell r="F304">
            <v>0</v>
          </cell>
          <cell r="G304">
            <v>46197.599999999999</v>
          </cell>
          <cell r="H304">
            <v>0</v>
          </cell>
          <cell r="I304">
            <v>-46197.599999999999</v>
          </cell>
          <cell r="J304">
            <v>0</v>
          </cell>
          <cell r="L304">
            <v>41364</v>
          </cell>
          <cell r="M304" t="str">
            <v>SG</v>
          </cell>
          <cell r="N304" t="str">
            <v>EXP</v>
          </cell>
          <cell r="O304" t="str">
            <v>PH800</v>
          </cell>
          <cell r="P304" t="str">
            <v>1555</v>
          </cell>
          <cell r="Q304" t="str">
            <v>Salaries &amp; Benefits</v>
          </cell>
          <cell r="R304" t="str">
            <v>Other Expenditures</v>
          </cell>
          <cell r="S304" t="str">
            <v>Salaries &amp; Benefits</v>
          </cell>
        </row>
        <row r="305">
          <cell r="A305" t="str">
            <v>PH1082</v>
          </cell>
          <cell r="E305">
            <v>19948.7</v>
          </cell>
          <cell r="F305">
            <v>0</v>
          </cell>
          <cell r="G305">
            <v>19948.7</v>
          </cell>
          <cell r="H305">
            <v>19628.580000000002</v>
          </cell>
          <cell r="I305">
            <v>-320.12</v>
          </cell>
          <cell r="J305">
            <v>67408.850000000006</v>
          </cell>
          <cell r="L305">
            <v>41364</v>
          </cell>
          <cell r="M305" t="str">
            <v>SG</v>
          </cell>
          <cell r="N305" t="str">
            <v>EXP</v>
          </cell>
          <cell r="O305" t="str">
            <v>PH800</v>
          </cell>
          <cell r="P305" t="str">
            <v>1711</v>
          </cell>
          <cell r="Q305" t="str">
            <v>Salaries &amp; Benefits</v>
          </cell>
          <cell r="R305" t="str">
            <v>Other Expenditures</v>
          </cell>
          <cell r="S305" t="str">
            <v>Salaries &amp; Benefits</v>
          </cell>
        </row>
        <row r="306">
          <cell r="A306" t="str">
            <v>PH1082</v>
          </cell>
          <cell r="E306">
            <v>10227.73</v>
          </cell>
          <cell r="F306">
            <v>0</v>
          </cell>
          <cell r="G306">
            <v>10227.73</v>
          </cell>
          <cell r="H306">
            <v>9790.86</v>
          </cell>
          <cell r="I306">
            <v>-436.87</v>
          </cell>
          <cell r="J306">
            <v>33624</v>
          </cell>
          <cell r="L306">
            <v>41364</v>
          </cell>
          <cell r="M306" t="str">
            <v>SG</v>
          </cell>
          <cell r="N306" t="str">
            <v>EXP</v>
          </cell>
          <cell r="O306" t="str">
            <v>PH800</v>
          </cell>
          <cell r="P306" t="str">
            <v>1712</v>
          </cell>
          <cell r="Q306" t="str">
            <v>Salaries &amp; Benefits</v>
          </cell>
          <cell r="R306" t="str">
            <v>Other Expenditures</v>
          </cell>
          <cell r="S306" t="str">
            <v>Salaries &amp; Benefits</v>
          </cell>
        </row>
        <row r="307">
          <cell r="A307" t="str">
            <v>PH1082</v>
          </cell>
          <cell r="E307">
            <v>7478.23</v>
          </cell>
          <cell r="F307">
            <v>0</v>
          </cell>
          <cell r="G307">
            <v>7478.23</v>
          </cell>
          <cell r="H307">
            <v>6602.57</v>
          </cell>
          <cell r="I307">
            <v>-875.66</v>
          </cell>
          <cell r="J307">
            <v>22674.21</v>
          </cell>
          <cell r="L307">
            <v>41364</v>
          </cell>
          <cell r="M307" t="str">
            <v>SG</v>
          </cell>
          <cell r="N307" t="str">
            <v>EXP</v>
          </cell>
          <cell r="O307" t="str">
            <v>PH800</v>
          </cell>
          <cell r="P307" t="str">
            <v>1720</v>
          </cell>
          <cell r="Q307" t="str">
            <v>Salaries &amp; Benefits</v>
          </cell>
          <cell r="R307" t="str">
            <v>Other Expenditures</v>
          </cell>
          <cell r="S307" t="str">
            <v>Salaries &amp; Benefits</v>
          </cell>
        </row>
        <row r="308">
          <cell r="A308" t="str">
            <v>PH1082</v>
          </cell>
          <cell r="E308">
            <v>2301.64</v>
          </cell>
          <cell r="F308">
            <v>0</v>
          </cell>
          <cell r="G308">
            <v>2301.64</v>
          </cell>
          <cell r="H308">
            <v>2461.13</v>
          </cell>
          <cell r="I308">
            <v>159.49</v>
          </cell>
          <cell r="J308">
            <v>8451.67</v>
          </cell>
          <cell r="L308">
            <v>41364</v>
          </cell>
          <cell r="M308" t="str">
            <v>SG</v>
          </cell>
          <cell r="N308" t="str">
            <v>EXP</v>
          </cell>
          <cell r="O308" t="str">
            <v>PH800</v>
          </cell>
          <cell r="P308" t="str">
            <v>1730</v>
          </cell>
          <cell r="Q308" t="str">
            <v>Salaries &amp; Benefits</v>
          </cell>
          <cell r="R308" t="str">
            <v>Other Expenditures</v>
          </cell>
          <cell r="S308" t="str">
            <v>Salaries &amp; Benefits</v>
          </cell>
        </row>
        <row r="309">
          <cell r="A309" t="str">
            <v>PH1082</v>
          </cell>
          <cell r="E309">
            <v>8794.18</v>
          </cell>
          <cell r="F309">
            <v>0</v>
          </cell>
          <cell r="G309">
            <v>8794.18</v>
          </cell>
          <cell r="H309">
            <v>9114.83</v>
          </cell>
          <cell r="I309">
            <v>320.64999999999998</v>
          </cell>
          <cell r="J309">
            <v>16468.54</v>
          </cell>
          <cell r="L309">
            <v>41364</v>
          </cell>
          <cell r="M309" t="str">
            <v>SG</v>
          </cell>
          <cell r="N309" t="str">
            <v>EXP</v>
          </cell>
          <cell r="O309" t="str">
            <v>PH800</v>
          </cell>
          <cell r="P309" t="str">
            <v>1740</v>
          </cell>
          <cell r="Q309" t="str">
            <v>Salaries &amp; Benefits</v>
          </cell>
          <cell r="R309" t="str">
            <v>Other Expenditures</v>
          </cell>
          <cell r="S309" t="str">
            <v>Salaries &amp; Benefits</v>
          </cell>
        </row>
        <row r="310">
          <cell r="A310" t="str">
            <v>PH1082</v>
          </cell>
          <cell r="E310">
            <v>417.22</v>
          </cell>
          <cell r="F310">
            <v>0</v>
          </cell>
          <cell r="G310">
            <v>417.22</v>
          </cell>
          <cell r="H310">
            <v>470.09</v>
          </cell>
          <cell r="I310">
            <v>52.87</v>
          </cell>
          <cell r="J310">
            <v>905.87</v>
          </cell>
          <cell r="L310">
            <v>41364</v>
          </cell>
          <cell r="M310" t="str">
            <v>SG</v>
          </cell>
          <cell r="N310" t="str">
            <v>EXP</v>
          </cell>
          <cell r="O310" t="str">
            <v>PH800</v>
          </cell>
          <cell r="P310" t="str">
            <v>1745</v>
          </cell>
          <cell r="Q310" t="str">
            <v>Salaries &amp; Benefits</v>
          </cell>
          <cell r="R310" t="str">
            <v>Other Expenditures</v>
          </cell>
          <cell r="S310" t="str">
            <v>Salaries &amp; Benefits</v>
          </cell>
        </row>
        <row r="311">
          <cell r="A311" t="str">
            <v>PH1082</v>
          </cell>
          <cell r="E311">
            <v>6277.31</v>
          </cell>
          <cell r="F311">
            <v>0</v>
          </cell>
          <cell r="G311">
            <v>6277.31</v>
          </cell>
          <cell r="H311">
            <v>6429.56</v>
          </cell>
          <cell r="I311">
            <v>152.25</v>
          </cell>
          <cell r="J311">
            <v>22080.32</v>
          </cell>
          <cell r="L311">
            <v>41364</v>
          </cell>
          <cell r="M311" t="str">
            <v>SG</v>
          </cell>
          <cell r="N311" t="str">
            <v>EXP</v>
          </cell>
          <cell r="O311" t="str">
            <v>PH800</v>
          </cell>
          <cell r="P311" t="str">
            <v>1750</v>
          </cell>
          <cell r="Q311" t="str">
            <v>Salaries &amp; Benefits</v>
          </cell>
          <cell r="R311" t="str">
            <v>Other Expenditures</v>
          </cell>
          <cell r="S311" t="str">
            <v>Salaries &amp; Benefits</v>
          </cell>
        </row>
        <row r="312">
          <cell r="A312" t="str">
            <v>PH1082</v>
          </cell>
          <cell r="E312">
            <v>18209.189999999999</v>
          </cell>
          <cell r="F312">
            <v>0</v>
          </cell>
          <cell r="G312">
            <v>18209.189999999999</v>
          </cell>
          <cell r="H312">
            <v>20163.419999999998</v>
          </cell>
          <cell r="I312">
            <v>1954.23</v>
          </cell>
          <cell r="J312">
            <v>36907.199999999997</v>
          </cell>
          <cell r="L312">
            <v>41364</v>
          </cell>
          <cell r="M312" t="str">
            <v>SG</v>
          </cell>
          <cell r="N312" t="str">
            <v>EXP</v>
          </cell>
          <cell r="O312" t="str">
            <v>PH800</v>
          </cell>
          <cell r="P312" t="str">
            <v>1760</v>
          </cell>
          <cell r="Q312" t="str">
            <v>Salaries &amp; Benefits</v>
          </cell>
          <cell r="R312" t="str">
            <v>Other Expenditures</v>
          </cell>
          <cell r="S312" t="str">
            <v>Salaries &amp; Benefits</v>
          </cell>
        </row>
        <row r="313">
          <cell r="A313" t="str">
            <v>PH1082</v>
          </cell>
          <cell r="E313">
            <v>30975.43</v>
          </cell>
          <cell r="F313">
            <v>0</v>
          </cell>
          <cell r="G313">
            <v>30975.43</v>
          </cell>
          <cell r="H313">
            <v>35067.269999999997</v>
          </cell>
          <cell r="I313">
            <v>4091.84</v>
          </cell>
          <cell r="J313">
            <v>120429.77</v>
          </cell>
          <cell r="L313">
            <v>41364</v>
          </cell>
          <cell r="M313" t="str">
            <v>SG</v>
          </cell>
          <cell r="N313" t="str">
            <v>EXP</v>
          </cell>
          <cell r="O313" t="str">
            <v>PH800</v>
          </cell>
          <cell r="P313" t="str">
            <v>1770</v>
          </cell>
          <cell r="Q313" t="str">
            <v>Salaries &amp; Benefits</v>
          </cell>
          <cell r="R313" t="str">
            <v>Other Expenditures</v>
          </cell>
          <cell r="S313" t="str">
            <v>Salaries &amp; Benefits</v>
          </cell>
        </row>
        <row r="314">
          <cell r="A314" t="str">
            <v>PH1082</v>
          </cell>
          <cell r="E314">
            <v>970.07</v>
          </cell>
          <cell r="F314">
            <v>0</v>
          </cell>
          <cell r="G314">
            <v>970.07</v>
          </cell>
          <cell r="H314">
            <v>1931.6</v>
          </cell>
          <cell r="I314">
            <v>961.53</v>
          </cell>
          <cell r="J314">
            <v>6968.26</v>
          </cell>
          <cell r="L314">
            <v>41364</v>
          </cell>
          <cell r="M314" t="str">
            <v>SG</v>
          </cell>
          <cell r="N314" t="str">
            <v>EXP</v>
          </cell>
          <cell r="O314" t="str">
            <v>PH800</v>
          </cell>
          <cell r="P314" t="str">
            <v>2010</v>
          </cell>
          <cell r="Q314" t="str">
            <v>Office Supplies</v>
          </cell>
          <cell r="R314" t="str">
            <v>Other Expenditures</v>
          </cell>
          <cell r="S314" t="str">
            <v>Non Salary</v>
          </cell>
        </row>
        <row r="315">
          <cell r="A315" t="str">
            <v>PH1082</v>
          </cell>
          <cell r="E315">
            <v>0</v>
          </cell>
          <cell r="F315">
            <v>0</v>
          </cell>
          <cell r="G315">
            <v>0</v>
          </cell>
          <cell r="H315">
            <v>688.3</v>
          </cell>
          <cell r="I315">
            <v>688.3</v>
          </cell>
          <cell r="J315">
            <v>2483</v>
          </cell>
          <cell r="L315">
            <v>41364</v>
          </cell>
          <cell r="M315" t="str">
            <v>SG</v>
          </cell>
          <cell r="N315" t="str">
            <v>EXP</v>
          </cell>
          <cell r="O315" t="str">
            <v>PH800</v>
          </cell>
          <cell r="P315" t="str">
            <v>2040</v>
          </cell>
          <cell r="Q315" t="str">
            <v>Office Supplies</v>
          </cell>
          <cell r="R315" t="str">
            <v>Other Expenditures</v>
          </cell>
          <cell r="S315" t="str">
            <v>Non Salary</v>
          </cell>
        </row>
        <row r="316">
          <cell r="A316" t="str">
            <v>PH1082</v>
          </cell>
          <cell r="E316">
            <v>0</v>
          </cell>
          <cell r="F316">
            <v>0</v>
          </cell>
          <cell r="G316">
            <v>0</v>
          </cell>
          <cell r="H316">
            <v>110.91</v>
          </cell>
          <cell r="I316">
            <v>110.91</v>
          </cell>
          <cell r="J316">
            <v>400.12</v>
          </cell>
          <cell r="L316">
            <v>41364</v>
          </cell>
          <cell r="M316" t="str">
            <v>SG</v>
          </cell>
          <cell r="N316" t="str">
            <v>EXP</v>
          </cell>
          <cell r="O316" t="str">
            <v>PH800</v>
          </cell>
          <cell r="P316" t="str">
            <v>2650</v>
          </cell>
          <cell r="Q316" t="str">
            <v>Other Supplies</v>
          </cell>
          <cell r="R316" t="str">
            <v>Other Expenditures</v>
          </cell>
          <cell r="S316" t="str">
            <v>Non Salary</v>
          </cell>
        </row>
        <row r="317">
          <cell r="A317" t="str">
            <v>PH1082</v>
          </cell>
          <cell r="E317">
            <v>0</v>
          </cell>
          <cell r="F317">
            <v>4070.4</v>
          </cell>
          <cell r="G317">
            <v>4070.4</v>
          </cell>
          <cell r="H317">
            <v>0</v>
          </cell>
          <cell r="I317">
            <v>-4070.4</v>
          </cell>
          <cell r="J317">
            <v>0</v>
          </cell>
          <cell r="L317">
            <v>41364</v>
          </cell>
          <cell r="M317" t="str">
            <v>SG</v>
          </cell>
          <cell r="N317" t="str">
            <v>EXP</v>
          </cell>
          <cell r="O317" t="str">
            <v>PH800</v>
          </cell>
          <cell r="P317" t="str">
            <v>4199</v>
          </cell>
          <cell r="Q317" t="str">
            <v>Professional &amp; Technical</v>
          </cell>
          <cell r="R317" t="str">
            <v>Other Expenditures</v>
          </cell>
          <cell r="S317" t="str">
            <v>Non Salary</v>
          </cell>
        </row>
        <row r="318">
          <cell r="A318" t="str">
            <v>PH1082</v>
          </cell>
          <cell r="E318">
            <v>0</v>
          </cell>
          <cell r="F318">
            <v>0</v>
          </cell>
          <cell r="G318">
            <v>0</v>
          </cell>
          <cell r="H318">
            <v>0</v>
          </cell>
          <cell r="I318">
            <v>0</v>
          </cell>
          <cell r="J318">
            <v>0</v>
          </cell>
          <cell r="L318">
            <v>41364</v>
          </cell>
          <cell r="M318" t="str">
            <v>SG</v>
          </cell>
          <cell r="N318" t="str">
            <v>EXP</v>
          </cell>
          <cell r="O318" t="str">
            <v>PH800</v>
          </cell>
          <cell r="P318" t="str">
            <v>4225</v>
          </cell>
          <cell r="Q318" t="str">
            <v>Business Travel Expenses</v>
          </cell>
          <cell r="R318" t="str">
            <v>Other Expenditures</v>
          </cell>
          <cell r="S318" t="str">
            <v>Non Salary</v>
          </cell>
        </row>
        <row r="319">
          <cell r="A319" t="str">
            <v>PH1082</v>
          </cell>
          <cell r="E319">
            <v>0</v>
          </cell>
          <cell r="F319">
            <v>0</v>
          </cell>
          <cell r="G319">
            <v>0</v>
          </cell>
          <cell r="H319">
            <v>366.31</v>
          </cell>
          <cell r="I319">
            <v>366.31</v>
          </cell>
          <cell r="J319">
            <v>1746</v>
          </cell>
          <cell r="L319">
            <v>41364</v>
          </cell>
          <cell r="M319" t="str">
            <v>SG</v>
          </cell>
          <cell r="N319" t="str">
            <v>EXP</v>
          </cell>
          <cell r="O319" t="str">
            <v>PH800</v>
          </cell>
          <cell r="P319" t="str">
            <v>4256</v>
          </cell>
          <cell r="Q319" t="str">
            <v>Conference Expenditures</v>
          </cell>
          <cell r="R319" t="str">
            <v>Other Expenditures</v>
          </cell>
          <cell r="S319" t="str">
            <v>Non Salary</v>
          </cell>
        </row>
        <row r="320">
          <cell r="A320" t="str">
            <v>PH1082</v>
          </cell>
          <cell r="E320">
            <v>0</v>
          </cell>
          <cell r="F320">
            <v>12986.87</v>
          </cell>
          <cell r="G320">
            <v>12986.87</v>
          </cell>
          <cell r="H320">
            <v>1806</v>
          </cell>
          <cell r="I320">
            <v>-11180.87</v>
          </cell>
          <cell r="J320">
            <v>20000</v>
          </cell>
          <cell r="L320">
            <v>41364</v>
          </cell>
          <cell r="M320" t="str">
            <v>SG</v>
          </cell>
          <cell r="N320" t="str">
            <v>EXP</v>
          </cell>
          <cell r="O320" t="str">
            <v>PH800</v>
          </cell>
          <cell r="P320" t="str">
            <v>4310</v>
          </cell>
          <cell r="Q320" t="str">
            <v>Training &amp; Development</v>
          </cell>
          <cell r="R320" t="str">
            <v>Other Expenditures</v>
          </cell>
          <cell r="S320" t="str">
            <v>Non Salary</v>
          </cell>
        </row>
        <row r="321">
          <cell r="A321" t="str">
            <v>PH1082</v>
          </cell>
          <cell r="E321">
            <v>1500</v>
          </cell>
          <cell r="F321">
            <v>0</v>
          </cell>
          <cell r="G321">
            <v>1500</v>
          </cell>
          <cell r="H321">
            <v>209.8</v>
          </cell>
          <cell r="I321">
            <v>-1290.2</v>
          </cell>
          <cell r="J321">
            <v>1000</v>
          </cell>
          <cell r="L321">
            <v>41364</v>
          </cell>
          <cell r="M321" t="str">
            <v>SG</v>
          </cell>
          <cell r="N321" t="str">
            <v>EXP</v>
          </cell>
          <cell r="O321" t="str">
            <v>PH800</v>
          </cell>
          <cell r="P321" t="str">
            <v>4340</v>
          </cell>
          <cell r="Q321" t="str">
            <v>Training &amp; Development</v>
          </cell>
          <cell r="R321" t="str">
            <v>Other Expenditures</v>
          </cell>
          <cell r="S321" t="str">
            <v>Non Salary</v>
          </cell>
        </row>
        <row r="322">
          <cell r="A322" t="str">
            <v>PH1082</v>
          </cell>
          <cell r="E322">
            <v>0</v>
          </cell>
          <cell r="F322">
            <v>508.8</v>
          </cell>
          <cell r="G322">
            <v>508.8</v>
          </cell>
          <cell r="H322">
            <v>0</v>
          </cell>
          <cell r="I322">
            <v>-508.8</v>
          </cell>
          <cell r="J322">
            <v>0</v>
          </cell>
          <cell r="L322">
            <v>41364</v>
          </cell>
          <cell r="M322" t="str">
            <v>SG</v>
          </cell>
          <cell r="N322" t="str">
            <v>EXP</v>
          </cell>
          <cell r="O322" t="str">
            <v>PH800</v>
          </cell>
          <cell r="P322" t="str">
            <v>4414</v>
          </cell>
          <cell r="Q322" t="str">
            <v>Contracted Services</v>
          </cell>
          <cell r="R322" t="str">
            <v>Other Expenditures</v>
          </cell>
          <cell r="S322" t="str">
            <v>Non Salary</v>
          </cell>
        </row>
        <row r="323">
          <cell r="A323" t="str">
            <v>PH1082</v>
          </cell>
          <cell r="E323">
            <v>96.93</v>
          </cell>
          <cell r="F323">
            <v>0</v>
          </cell>
          <cell r="G323">
            <v>96.93</v>
          </cell>
          <cell r="H323">
            <v>0</v>
          </cell>
          <cell r="I323">
            <v>-96.93</v>
          </cell>
          <cell r="J323">
            <v>0</v>
          </cell>
          <cell r="L323">
            <v>41364</v>
          </cell>
          <cell r="M323" t="str">
            <v>SG</v>
          </cell>
          <cell r="N323" t="str">
            <v>EXP</v>
          </cell>
          <cell r="O323" t="str">
            <v>PH800</v>
          </cell>
          <cell r="P323" t="str">
            <v>4452</v>
          </cell>
          <cell r="Q323" t="str">
            <v>Contracted Services</v>
          </cell>
          <cell r="R323" t="str">
            <v>Other Expenditures</v>
          </cell>
          <cell r="S323" t="str">
            <v>Non Salary</v>
          </cell>
        </row>
        <row r="324">
          <cell r="A324" t="str">
            <v>PH1082</v>
          </cell>
          <cell r="E324">
            <v>75</v>
          </cell>
          <cell r="F324">
            <v>0</v>
          </cell>
          <cell r="G324">
            <v>75</v>
          </cell>
          <cell r="H324">
            <v>104.9</v>
          </cell>
          <cell r="I324">
            <v>29.9</v>
          </cell>
          <cell r="J324">
            <v>500</v>
          </cell>
          <cell r="L324">
            <v>41364</v>
          </cell>
          <cell r="M324" t="str">
            <v>SG</v>
          </cell>
          <cell r="N324" t="str">
            <v>EXP</v>
          </cell>
          <cell r="O324" t="str">
            <v>PH800</v>
          </cell>
          <cell r="P324" t="str">
            <v>4760</v>
          </cell>
          <cell r="Q324" t="str">
            <v>Insurance, Parking &amp; Metrage</v>
          </cell>
          <cell r="R324" t="str">
            <v>Other Expenditures</v>
          </cell>
          <cell r="S324" t="str">
            <v>Non Salary</v>
          </cell>
        </row>
        <row r="325">
          <cell r="A325" t="str">
            <v>PH1082</v>
          </cell>
          <cell r="E325">
            <v>29.5</v>
          </cell>
          <cell r="F325">
            <v>0</v>
          </cell>
          <cell r="G325">
            <v>29.5</v>
          </cell>
          <cell r="H325">
            <v>88.12</v>
          </cell>
          <cell r="I325">
            <v>58.62</v>
          </cell>
          <cell r="J325">
            <v>420</v>
          </cell>
          <cell r="L325">
            <v>41364</v>
          </cell>
          <cell r="M325" t="str">
            <v>SG</v>
          </cell>
          <cell r="N325" t="str">
            <v>EXP</v>
          </cell>
          <cell r="O325" t="str">
            <v>PH800</v>
          </cell>
          <cell r="P325" t="str">
            <v>4770</v>
          </cell>
          <cell r="Q325" t="str">
            <v>Insurance, Parking &amp; Metrage</v>
          </cell>
          <cell r="R325" t="str">
            <v>Other Expenditures</v>
          </cell>
          <cell r="S325" t="str">
            <v>Non Salary</v>
          </cell>
        </row>
        <row r="326">
          <cell r="A326" t="str">
            <v>PH1082</v>
          </cell>
          <cell r="E326">
            <v>0</v>
          </cell>
          <cell r="F326">
            <v>0</v>
          </cell>
          <cell r="G326">
            <v>0</v>
          </cell>
          <cell r="H326">
            <v>22.25</v>
          </cell>
          <cell r="I326">
            <v>22.25</v>
          </cell>
          <cell r="J326">
            <v>106</v>
          </cell>
          <cell r="L326">
            <v>41364</v>
          </cell>
          <cell r="M326" t="str">
            <v>SG</v>
          </cell>
          <cell r="N326" t="str">
            <v>EXP</v>
          </cell>
          <cell r="O326" t="str">
            <v>PH800</v>
          </cell>
          <cell r="P326" t="str">
            <v>4775</v>
          </cell>
          <cell r="Q326" t="str">
            <v>Insurance, Parking &amp; Metrage</v>
          </cell>
          <cell r="R326" t="str">
            <v>Other Expenditures</v>
          </cell>
          <cell r="S326" t="str">
            <v>Non Salary</v>
          </cell>
        </row>
        <row r="327">
          <cell r="A327" t="str">
            <v>PH1082</v>
          </cell>
          <cell r="E327">
            <v>0</v>
          </cell>
          <cell r="F327">
            <v>0</v>
          </cell>
          <cell r="G327">
            <v>0</v>
          </cell>
          <cell r="H327">
            <v>64.209999999999994</v>
          </cell>
          <cell r="I327">
            <v>64.209999999999994</v>
          </cell>
          <cell r="J327">
            <v>306</v>
          </cell>
          <cell r="L327">
            <v>41364</v>
          </cell>
          <cell r="M327" t="str">
            <v>SG</v>
          </cell>
          <cell r="N327" t="str">
            <v>EXP</v>
          </cell>
          <cell r="O327" t="str">
            <v>PH800</v>
          </cell>
          <cell r="P327" t="str">
            <v>4820</v>
          </cell>
          <cell r="Q327" t="str">
            <v>Other Services</v>
          </cell>
          <cell r="R327" t="str">
            <v>Other Expenditures</v>
          </cell>
          <cell r="S327" t="str">
            <v>Non Salary</v>
          </cell>
        </row>
        <row r="328">
          <cell r="A328" t="str">
            <v>PH1082</v>
          </cell>
          <cell r="E328">
            <v>0</v>
          </cell>
          <cell r="F328">
            <v>0</v>
          </cell>
          <cell r="G328">
            <v>0</v>
          </cell>
          <cell r="H328">
            <v>247.6</v>
          </cell>
          <cell r="I328">
            <v>247.6</v>
          </cell>
          <cell r="J328">
            <v>1000</v>
          </cell>
          <cell r="L328">
            <v>41364</v>
          </cell>
          <cell r="M328" t="str">
            <v>SG</v>
          </cell>
          <cell r="N328" t="str">
            <v>EXP</v>
          </cell>
          <cell r="O328" t="str">
            <v>PH800</v>
          </cell>
          <cell r="P328" t="str">
            <v>7035</v>
          </cell>
          <cell r="Q328" t="str">
            <v>IDC's</v>
          </cell>
          <cell r="R328" t="str">
            <v>Other Expenditures</v>
          </cell>
          <cell r="S328" t="str">
            <v>Non Salary</v>
          </cell>
        </row>
        <row r="329">
          <cell r="A329" t="str">
            <v>PH1082</v>
          </cell>
          <cell r="E329">
            <v>-362350.9</v>
          </cell>
          <cell r="F329">
            <v>0</v>
          </cell>
          <cell r="G329">
            <v>-362350.9</v>
          </cell>
          <cell r="H329">
            <v>-318235.21999999997</v>
          </cell>
          <cell r="I329">
            <v>44115.68</v>
          </cell>
          <cell r="J329">
            <v>-1070201.96</v>
          </cell>
          <cell r="L329">
            <v>41364</v>
          </cell>
          <cell r="M329" t="str">
            <v>SG</v>
          </cell>
          <cell r="N329" t="str">
            <v>REV</v>
          </cell>
          <cell r="O329" t="str">
            <v>PH800</v>
          </cell>
          <cell r="P329" t="str">
            <v>8010</v>
          </cell>
          <cell r="Q329" t="str">
            <v>Grants and Subsidies</v>
          </cell>
          <cell r="R329" t="str">
            <v>Revenue</v>
          </cell>
          <cell r="S329" t="str">
            <v>Non Salary</v>
          </cell>
        </row>
        <row r="330">
          <cell r="A330" t="str">
            <v>PH1083</v>
          </cell>
          <cell r="E330">
            <v>71324.070000000007</v>
          </cell>
          <cell r="F330">
            <v>0</v>
          </cell>
          <cell r="G330">
            <v>71324.070000000007</v>
          </cell>
          <cell r="H330">
            <v>96978.28</v>
          </cell>
          <cell r="I330">
            <v>25654.21</v>
          </cell>
          <cell r="J330">
            <v>333043.83</v>
          </cell>
          <cell r="L330">
            <v>41364</v>
          </cell>
          <cell r="M330" t="str">
            <v>SG</v>
          </cell>
          <cell r="N330" t="str">
            <v>EXP</v>
          </cell>
          <cell r="O330" t="str">
            <v>PH800</v>
          </cell>
          <cell r="P330" t="str">
            <v>1015</v>
          </cell>
          <cell r="Q330" t="str">
            <v>Salaries &amp; Benefits</v>
          </cell>
          <cell r="R330" t="str">
            <v>Other Expenditures</v>
          </cell>
          <cell r="S330" t="str">
            <v>Salaries &amp; Benefits</v>
          </cell>
        </row>
        <row r="331">
          <cell r="A331" t="str">
            <v>PH1083</v>
          </cell>
          <cell r="E331">
            <v>0</v>
          </cell>
          <cell r="F331">
            <v>0</v>
          </cell>
          <cell r="G331">
            <v>0</v>
          </cell>
          <cell r="H331">
            <v>-6051.76</v>
          </cell>
          <cell r="I331">
            <v>-6051.76</v>
          </cell>
          <cell r="J331">
            <v>-19786.72</v>
          </cell>
          <cell r="L331">
            <v>41364</v>
          </cell>
          <cell r="M331" t="str">
            <v>SG</v>
          </cell>
          <cell r="N331" t="str">
            <v>EXP</v>
          </cell>
          <cell r="O331" t="str">
            <v>PH800</v>
          </cell>
          <cell r="P331" t="str">
            <v>1520</v>
          </cell>
          <cell r="Q331" t="str">
            <v>Salaries &amp; Benefits</v>
          </cell>
          <cell r="R331" t="str">
            <v>Other Expenditures</v>
          </cell>
          <cell r="S331" t="str">
            <v>Gapping</v>
          </cell>
        </row>
        <row r="332">
          <cell r="A332" t="str">
            <v>PH1083</v>
          </cell>
          <cell r="E332">
            <v>2259.75</v>
          </cell>
          <cell r="F332">
            <v>0</v>
          </cell>
          <cell r="G332">
            <v>2259.75</v>
          </cell>
          <cell r="H332">
            <v>3350.99</v>
          </cell>
          <cell r="I332">
            <v>1091.24</v>
          </cell>
          <cell r="J332">
            <v>11508</v>
          </cell>
          <cell r="L332">
            <v>41364</v>
          </cell>
          <cell r="M332" t="str">
            <v>SG</v>
          </cell>
          <cell r="N332" t="str">
            <v>EXP</v>
          </cell>
          <cell r="O332" t="str">
            <v>PH800</v>
          </cell>
          <cell r="P332" t="str">
            <v>1711</v>
          </cell>
          <cell r="Q332" t="str">
            <v>Salaries &amp; Benefits</v>
          </cell>
          <cell r="R332" t="str">
            <v>Other Expenditures</v>
          </cell>
          <cell r="S332" t="str">
            <v>Salaries &amp; Benefits</v>
          </cell>
        </row>
        <row r="333">
          <cell r="A333" t="str">
            <v>PH1083</v>
          </cell>
          <cell r="E333">
            <v>1120.01</v>
          </cell>
          <cell r="F333">
            <v>0</v>
          </cell>
          <cell r="G333">
            <v>1120.01</v>
          </cell>
          <cell r="H333">
            <v>1729.67</v>
          </cell>
          <cell r="I333">
            <v>609.66</v>
          </cell>
          <cell r="J333">
            <v>5940</v>
          </cell>
          <cell r="L333">
            <v>41364</v>
          </cell>
          <cell r="M333" t="str">
            <v>SG</v>
          </cell>
          <cell r="N333" t="str">
            <v>EXP</v>
          </cell>
          <cell r="O333" t="str">
            <v>PH800</v>
          </cell>
          <cell r="P333" t="str">
            <v>1712</v>
          </cell>
          <cell r="Q333" t="str">
            <v>Salaries &amp; Benefits</v>
          </cell>
          <cell r="R333" t="str">
            <v>Other Expenditures</v>
          </cell>
          <cell r="S333" t="str">
            <v>Salaries &amp; Benefits</v>
          </cell>
        </row>
        <row r="334">
          <cell r="A334" t="str">
            <v>PH1083</v>
          </cell>
          <cell r="E334">
            <v>1731.36</v>
          </cell>
          <cell r="F334">
            <v>0</v>
          </cell>
          <cell r="G334">
            <v>1731.36</v>
          </cell>
          <cell r="H334">
            <v>1941.98</v>
          </cell>
          <cell r="I334">
            <v>210.62</v>
          </cell>
          <cell r="J334">
            <v>6668.59</v>
          </cell>
          <cell r="L334">
            <v>41364</v>
          </cell>
          <cell r="M334" t="str">
            <v>SG</v>
          </cell>
          <cell r="N334" t="str">
            <v>EXP</v>
          </cell>
          <cell r="O334" t="str">
            <v>PH800</v>
          </cell>
          <cell r="P334" t="str">
            <v>1720</v>
          </cell>
          <cell r="Q334" t="str">
            <v>Salaries &amp; Benefits</v>
          </cell>
          <cell r="R334" t="str">
            <v>Other Expenditures</v>
          </cell>
          <cell r="S334" t="str">
            <v>Salaries &amp; Benefits</v>
          </cell>
        </row>
        <row r="335">
          <cell r="A335" t="str">
            <v>PH1083</v>
          </cell>
          <cell r="E335">
            <v>527.59</v>
          </cell>
          <cell r="F335">
            <v>0</v>
          </cell>
          <cell r="G335">
            <v>527.59</v>
          </cell>
          <cell r="H335">
            <v>723.83</v>
          </cell>
          <cell r="I335">
            <v>196.24</v>
          </cell>
          <cell r="J335">
            <v>2485.84</v>
          </cell>
          <cell r="L335">
            <v>41364</v>
          </cell>
          <cell r="M335" t="str">
            <v>SG</v>
          </cell>
          <cell r="N335" t="str">
            <v>EXP</v>
          </cell>
          <cell r="O335" t="str">
            <v>PH800</v>
          </cell>
          <cell r="P335" t="str">
            <v>1730</v>
          </cell>
          <cell r="Q335" t="str">
            <v>Salaries &amp; Benefits</v>
          </cell>
          <cell r="R335" t="str">
            <v>Other Expenditures</v>
          </cell>
          <cell r="S335" t="str">
            <v>Salaries &amp; Benefits</v>
          </cell>
        </row>
        <row r="336">
          <cell r="A336" t="str">
            <v>PH1083</v>
          </cell>
          <cell r="E336">
            <v>1933.36</v>
          </cell>
          <cell r="F336">
            <v>0</v>
          </cell>
          <cell r="G336">
            <v>1933.36</v>
          </cell>
          <cell r="H336">
            <v>2590.7600000000002</v>
          </cell>
          <cell r="I336">
            <v>657.4</v>
          </cell>
          <cell r="J336">
            <v>4027.63</v>
          </cell>
          <cell r="L336">
            <v>41364</v>
          </cell>
          <cell r="M336" t="str">
            <v>SG</v>
          </cell>
          <cell r="N336" t="str">
            <v>EXP</v>
          </cell>
          <cell r="O336" t="str">
            <v>PH800</v>
          </cell>
          <cell r="P336" t="str">
            <v>1740</v>
          </cell>
          <cell r="Q336" t="str">
            <v>Salaries &amp; Benefits</v>
          </cell>
          <cell r="R336" t="str">
            <v>Other Expenditures</v>
          </cell>
          <cell r="S336" t="str">
            <v>Salaries &amp; Benefits</v>
          </cell>
        </row>
        <row r="337">
          <cell r="A337" t="str">
            <v>PH1083</v>
          </cell>
          <cell r="E337">
            <v>99.92</v>
          </cell>
          <cell r="F337">
            <v>0</v>
          </cell>
          <cell r="G337">
            <v>99.92</v>
          </cell>
          <cell r="H337">
            <v>150.16</v>
          </cell>
          <cell r="I337">
            <v>50.24</v>
          </cell>
          <cell r="J337">
            <v>266.44</v>
          </cell>
          <cell r="L337">
            <v>41364</v>
          </cell>
          <cell r="M337" t="str">
            <v>SG</v>
          </cell>
          <cell r="N337" t="str">
            <v>EXP</v>
          </cell>
          <cell r="O337" t="str">
            <v>PH800</v>
          </cell>
          <cell r="P337" t="str">
            <v>1745</v>
          </cell>
          <cell r="Q337" t="str">
            <v>Salaries &amp; Benefits</v>
          </cell>
          <cell r="R337" t="str">
            <v>Other Expenditures</v>
          </cell>
          <cell r="S337" t="str">
            <v>Salaries &amp; Benefits</v>
          </cell>
        </row>
        <row r="338">
          <cell r="A338" t="str">
            <v>PH1083</v>
          </cell>
          <cell r="E338">
            <v>1397.47</v>
          </cell>
          <cell r="F338">
            <v>0</v>
          </cell>
          <cell r="G338">
            <v>1397.47</v>
          </cell>
          <cell r="H338">
            <v>1891.08</v>
          </cell>
          <cell r="I338">
            <v>493.61</v>
          </cell>
          <cell r="J338">
            <v>6494.36</v>
          </cell>
          <cell r="L338">
            <v>41364</v>
          </cell>
          <cell r="M338" t="str">
            <v>SG</v>
          </cell>
          <cell r="N338" t="str">
            <v>EXP</v>
          </cell>
          <cell r="O338" t="str">
            <v>PH800</v>
          </cell>
          <cell r="P338" t="str">
            <v>1750</v>
          </cell>
          <cell r="Q338" t="str">
            <v>Salaries &amp; Benefits</v>
          </cell>
          <cell r="R338" t="str">
            <v>Other Expenditures</v>
          </cell>
          <cell r="S338" t="str">
            <v>Salaries &amp; Benefits</v>
          </cell>
        </row>
        <row r="339">
          <cell r="A339" t="str">
            <v>PH1083</v>
          </cell>
          <cell r="E339">
            <v>4028.3</v>
          </cell>
          <cell r="F339">
            <v>0</v>
          </cell>
          <cell r="G339">
            <v>4028.3</v>
          </cell>
          <cell r="H339">
            <v>5830.56</v>
          </cell>
          <cell r="I339">
            <v>1802.26</v>
          </cell>
          <cell r="J339">
            <v>9226.7999999999993</v>
          </cell>
          <cell r="L339">
            <v>41364</v>
          </cell>
          <cell r="M339" t="str">
            <v>SG</v>
          </cell>
          <cell r="N339" t="str">
            <v>EXP</v>
          </cell>
          <cell r="O339" t="str">
            <v>PH800</v>
          </cell>
          <cell r="P339" t="str">
            <v>1760</v>
          </cell>
          <cell r="Q339" t="str">
            <v>Salaries &amp; Benefits</v>
          </cell>
          <cell r="R339" t="str">
            <v>Other Expenditures</v>
          </cell>
          <cell r="S339" t="str">
            <v>Salaries &amp; Benefits</v>
          </cell>
        </row>
        <row r="340">
          <cell r="A340" t="str">
            <v>PH1083</v>
          </cell>
          <cell r="E340">
            <v>7767.99</v>
          </cell>
          <cell r="F340">
            <v>0</v>
          </cell>
          <cell r="G340">
            <v>7767.99</v>
          </cell>
          <cell r="H340">
            <v>10891.02</v>
          </cell>
          <cell r="I340">
            <v>3123.03</v>
          </cell>
          <cell r="J340">
            <v>37402</v>
          </cell>
          <cell r="L340">
            <v>41364</v>
          </cell>
          <cell r="M340" t="str">
            <v>SG</v>
          </cell>
          <cell r="N340" t="str">
            <v>EXP</v>
          </cell>
          <cell r="O340" t="str">
            <v>PH800</v>
          </cell>
          <cell r="P340" t="str">
            <v>1770</v>
          </cell>
          <cell r="Q340" t="str">
            <v>Salaries &amp; Benefits</v>
          </cell>
          <cell r="R340" t="str">
            <v>Other Expenditures</v>
          </cell>
          <cell r="S340" t="str">
            <v>Salaries &amp; Benefits</v>
          </cell>
        </row>
        <row r="341">
          <cell r="A341" t="str">
            <v>PH1083</v>
          </cell>
          <cell r="E341">
            <v>789.99</v>
          </cell>
          <cell r="F341">
            <v>0</v>
          </cell>
          <cell r="G341">
            <v>789.99</v>
          </cell>
          <cell r="H341">
            <v>258.89</v>
          </cell>
          <cell r="I341">
            <v>-531.1</v>
          </cell>
          <cell r="J341">
            <v>933.93</v>
          </cell>
          <cell r="L341">
            <v>41364</v>
          </cell>
          <cell r="M341" t="str">
            <v>SG</v>
          </cell>
          <cell r="N341" t="str">
            <v>EXP</v>
          </cell>
          <cell r="O341" t="str">
            <v>PH800</v>
          </cell>
          <cell r="P341" t="str">
            <v>2010</v>
          </cell>
          <cell r="Q341" t="str">
            <v>Office Supplies</v>
          </cell>
          <cell r="R341" t="str">
            <v>Other Expenditures</v>
          </cell>
          <cell r="S341" t="str">
            <v>Non Salary</v>
          </cell>
        </row>
        <row r="342">
          <cell r="A342" t="str">
            <v>PH1083</v>
          </cell>
          <cell r="E342">
            <v>13.71</v>
          </cell>
          <cell r="F342">
            <v>0</v>
          </cell>
          <cell r="G342">
            <v>13.71</v>
          </cell>
          <cell r="H342">
            <v>415.8</v>
          </cell>
          <cell r="I342">
            <v>402.09</v>
          </cell>
          <cell r="J342">
            <v>1500</v>
          </cell>
          <cell r="L342">
            <v>41364</v>
          </cell>
          <cell r="M342" t="str">
            <v>SG</v>
          </cell>
          <cell r="N342" t="str">
            <v>EXP</v>
          </cell>
          <cell r="O342" t="str">
            <v>PH800</v>
          </cell>
          <cell r="P342" t="str">
            <v>2040</v>
          </cell>
          <cell r="Q342" t="str">
            <v>Office Supplies</v>
          </cell>
          <cell r="R342" t="str">
            <v>Other Expenditures</v>
          </cell>
          <cell r="S342" t="str">
            <v>Non Salary</v>
          </cell>
        </row>
        <row r="343">
          <cell r="A343" t="str">
            <v>PH1083</v>
          </cell>
          <cell r="E343">
            <v>0</v>
          </cell>
          <cell r="F343">
            <v>0</v>
          </cell>
          <cell r="G343">
            <v>0</v>
          </cell>
          <cell r="H343">
            <v>536.9</v>
          </cell>
          <cell r="I343">
            <v>536.9</v>
          </cell>
          <cell r="J343">
            <v>1000</v>
          </cell>
          <cell r="L343">
            <v>41364</v>
          </cell>
          <cell r="M343" t="str">
            <v>SG</v>
          </cell>
          <cell r="N343" t="str">
            <v>EXP</v>
          </cell>
          <cell r="O343" t="str">
            <v>PH800</v>
          </cell>
          <cell r="P343" t="str">
            <v>3420</v>
          </cell>
          <cell r="Q343" t="str">
            <v>Computer Hardware &amp; Software</v>
          </cell>
          <cell r="R343" t="str">
            <v>Other Expenditures</v>
          </cell>
          <cell r="S343" t="str">
            <v>Non Salary</v>
          </cell>
        </row>
        <row r="344">
          <cell r="A344" t="str">
            <v>PH1083</v>
          </cell>
          <cell r="E344">
            <v>0</v>
          </cell>
          <cell r="F344">
            <v>0</v>
          </cell>
          <cell r="G344">
            <v>0</v>
          </cell>
          <cell r="H344">
            <v>104.9</v>
          </cell>
          <cell r="I344">
            <v>104.9</v>
          </cell>
          <cell r="J344">
            <v>500</v>
          </cell>
          <cell r="L344">
            <v>41364</v>
          </cell>
          <cell r="M344" t="str">
            <v>SG</v>
          </cell>
          <cell r="N344" t="str">
            <v>EXP</v>
          </cell>
          <cell r="O344" t="str">
            <v>PH800</v>
          </cell>
          <cell r="P344" t="str">
            <v>4256</v>
          </cell>
          <cell r="Q344" t="str">
            <v>Conference Expenditures</v>
          </cell>
          <cell r="R344" t="str">
            <v>Other Expenditures</v>
          </cell>
          <cell r="S344" t="str">
            <v>Non Salary</v>
          </cell>
        </row>
        <row r="345">
          <cell r="A345" t="str">
            <v>PH1083</v>
          </cell>
          <cell r="E345">
            <v>0</v>
          </cell>
          <cell r="F345">
            <v>0</v>
          </cell>
          <cell r="G345">
            <v>0</v>
          </cell>
          <cell r="H345">
            <v>636.79</v>
          </cell>
          <cell r="I345">
            <v>636.79</v>
          </cell>
          <cell r="J345">
            <v>2220.29</v>
          </cell>
          <cell r="L345">
            <v>41364</v>
          </cell>
          <cell r="M345" t="str">
            <v>SG</v>
          </cell>
          <cell r="N345" t="str">
            <v>EXP</v>
          </cell>
          <cell r="O345" t="str">
            <v>PH800</v>
          </cell>
          <cell r="P345" t="str">
            <v>4310</v>
          </cell>
          <cell r="Q345" t="str">
            <v>Training &amp; Development</v>
          </cell>
          <cell r="R345" t="str">
            <v>Other Expenditures</v>
          </cell>
          <cell r="S345" t="str">
            <v>Non Salary</v>
          </cell>
        </row>
        <row r="346">
          <cell r="A346" t="str">
            <v>PH1083</v>
          </cell>
          <cell r="E346">
            <v>28831.19</v>
          </cell>
          <cell r="F346">
            <v>0</v>
          </cell>
          <cell r="G346">
            <v>28831.19</v>
          </cell>
          <cell r="H346">
            <v>8574.86</v>
          </cell>
          <cell r="I346">
            <v>-20256.330000000002</v>
          </cell>
          <cell r="J346">
            <v>93103.82</v>
          </cell>
          <cell r="L346">
            <v>41364</v>
          </cell>
          <cell r="M346" t="str">
            <v>SG</v>
          </cell>
          <cell r="N346" t="str">
            <v>EXP</v>
          </cell>
          <cell r="O346" t="str">
            <v>PH800</v>
          </cell>
          <cell r="P346" t="str">
            <v>7164</v>
          </cell>
          <cell r="Q346" t="str">
            <v>IDC's</v>
          </cell>
          <cell r="R346" t="str">
            <v>Other Expenditures</v>
          </cell>
          <cell r="S346" t="str">
            <v>Non Salary</v>
          </cell>
        </row>
        <row r="347">
          <cell r="A347" t="str">
            <v>PH1083</v>
          </cell>
          <cell r="E347">
            <v>-85976.83</v>
          </cell>
          <cell r="F347">
            <v>0</v>
          </cell>
          <cell r="G347">
            <v>-85976.83</v>
          </cell>
          <cell r="H347">
            <v>-97916.04</v>
          </cell>
          <cell r="I347">
            <v>-11939.21</v>
          </cell>
          <cell r="J347">
            <v>-372401.16</v>
          </cell>
          <cell r="L347">
            <v>41364</v>
          </cell>
          <cell r="M347" t="str">
            <v>SG</v>
          </cell>
          <cell r="N347" t="str">
            <v>REV</v>
          </cell>
          <cell r="O347" t="str">
            <v>PH800</v>
          </cell>
          <cell r="P347" t="str">
            <v>8010</v>
          </cell>
          <cell r="Q347" t="str">
            <v>Grants and Subsidies</v>
          </cell>
          <cell r="R347" t="str">
            <v>Revenue</v>
          </cell>
          <cell r="S347" t="str">
            <v>Non Salary</v>
          </cell>
        </row>
        <row r="348">
          <cell r="A348" t="str">
            <v>PH1084</v>
          </cell>
          <cell r="E348">
            <v>1029543.37</v>
          </cell>
          <cell r="F348">
            <v>0</v>
          </cell>
          <cell r="G348">
            <v>1029543.37</v>
          </cell>
          <cell r="H348">
            <v>1021736.4</v>
          </cell>
          <cell r="I348">
            <v>-7806.97</v>
          </cell>
          <cell r="J348">
            <v>3508857.9</v>
          </cell>
          <cell r="L348">
            <v>41364</v>
          </cell>
          <cell r="M348" t="str">
            <v>SG</v>
          </cell>
          <cell r="N348" t="str">
            <v>EXP</v>
          </cell>
          <cell r="O348" t="str">
            <v>PH800</v>
          </cell>
          <cell r="P348" t="str">
            <v>1015</v>
          </cell>
          <cell r="Q348" t="str">
            <v>Salaries &amp; Benefits</v>
          </cell>
          <cell r="R348" t="str">
            <v>Other Expenditures</v>
          </cell>
          <cell r="S348" t="str">
            <v>Salaries &amp; Benefits</v>
          </cell>
        </row>
        <row r="349">
          <cell r="A349" t="str">
            <v>PH1084</v>
          </cell>
          <cell r="E349">
            <v>812.18</v>
          </cell>
          <cell r="F349">
            <v>0</v>
          </cell>
          <cell r="G349">
            <v>812.18</v>
          </cell>
          <cell r="H349">
            <v>4191.84</v>
          </cell>
          <cell r="I349">
            <v>3379.66</v>
          </cell>
          <cell r="J349">
            <v>14400</v>
          </cell>
          <cell r="L349">
            <v>41364</v>
          </cell>
          <cell r="M349" t="str">
            <v>SG</v>
          </cell>
          <cell r="N349" t="str">
            <v>EXP</v>
          </cell>
          <cell r="O349" t="str">
            <v>PH800</v>
          </cell>
          <cell r="P349" t="str">
            <v>1025</v>
          </cell>
          <cell r="Q349" t="str">
            <v>Salaries &amp; Benefits</v>
          </cell>
          <cell r="R349" t="str">
            <v>Other Expenditures</v>
          </cell>
          <cell r="S349" t="str">
            <v>Overtime</v>
          </cell>
        </row>
        <row r="350">
          <cell r="A350" t="str">
            <v>PH1084</v>
          </cell>
          <cell r="E350">
            <v>9437.4500000000007</v>
          </cell>
          <cell r="F350">
            <v>0</v>
          </cell>
          <cell r="G350">
            <v>9437.4500000000007</v>
          </cell>
          <cell r="H350">
            <v>7696.21</v>
          </cell>
          <cell r="I350">
            <v>-1741.24</v>
          </cell>
          <cell r="J350">
            <v>7696.21</v>
          </cell>
          <cell r="L350">
            <v>41364</v>
          </cell>
          <cell r="M350" t="str">
            <v>SG</v>
          </cell>
          <cell r="N350" t="str">
            <v>EXP</v>
          </cell>
          <cell r="O350" t="str">
            <v>PH800</v>
          </cell>
          <cell r="P350" t="str">
            <v>1050</v>
          </cell>
          <cell r="Q350" t="str">
            <v>Salaries &amp; Benefits</v>
          </cell>
          <cell r="R350" t="str">
            <v>Other Expenditures</v>
          </cell>
          <cell r="S350" t="str">
            <v>Salaries &amp; Benefits</v>
          </cell>
        </row>
        <row r="351">
          <cell r="A351" t="str">
            <v>PH1084</v>
          </cell>
          <cell r="E351">
            <v>0</v>
          </cell>
          <cell r="F351">
            <v>0</v>
          </cell>
          <cell r="G351">
            <v>0</v>
          </cell>
          <cell r="H351">
            <v>-65456.9</v>
          </cell>
          <cell r="I351">
            <v>-65456.9</v>
          </cell>
          <cell r="J351">
            <v>-217844.13</v>
          </cell>
          <cell r="L351">
            <v>41364</v>
          </cell>
          <cell r="M351" t="str">
            <v>SG</v>
          </cell>
          <cell r="N351" t="str">
            <v>EXP</v>
          </cell>
          <cell r="O351" t="str">
            <v>PH800</v>
          </cell>
          <cell r="P351" t="str">
            <v>1520</v>
          </cell>
          <cell r="Q351" t="str">
            <v>Salaries &amp; Benefits</v>
          </cell>
          <cell r="R351" t="str">
            <v>Other Expenditures</v>
          </cell>
          <cell r="S351" t="str">
            <v>Gapping</v>
          </cell>
        </row>
        <row r="352">
          <cell r="A352" t="str">
            <v>PH1084</v>
          </cell>
          <cell r="E352">
            <v>1075.58</v>
          </cell>
          <cell r="F352">
            <v>0</v>
          </cell>
          <cell r="G352">
            <v>1075.58</v>
          </cell>
          <cell r="H352">
            <v>0</v>
          </cell>
          <cell r="I352">
            <v>-1075.58</v>
          </cell>
          <cell r="J352">
            <v>0</v>
          </cell>
          <cell r="L352">
            <v>41364</v>
          </cell>
          <cell r="M352" t="str">
            <v>SG</v>
          </cell>
          <cell r="N352" t="str">
            <v>EXP</v>
          </cell>
          <cell r="O352" t="str">
            <v>PH800</v>
          </cell>
          <cell r="P352" t="str">
            <v>1580</v>
          </cell>
          <cell r="Q352" t="str">
            <v>Salaries &amp; Benefits</v>
          </cell>
          <cell r="R352" t="str">
            <v>Other Expenditures</v>
          </cell>
          <cell r="S352" t="str">
            <v>Salaries &amp; Benefits</v>
          </cell>
        </row>
        <row r="353">
          <cell r="A353" t="str">
            <v>PH1084</v>
          </cell>
          <cell r="E353">
            <v>62023.72</v>
          </cell>
          <cell r="F353">
            <v>0</v>
          </cell>
          <cell r="G353">
            <v>62023.72</v>
          </cell>
          <cell r="H353">
            <v>65545.070000000007</v>
          </cell>
          <cell r="I353">
            <v>3521.35</v>
          </cell>
          <cell r="J353">
            <v>225096</v>
          </cell>
          <cell r="L353">
            <v>41364</v>
          </cell>
          <cell r="M353" t="str">
            <v>SG</v>
          </cell>
          <cell r="N353" t="str">
            <v>EXP</v>
          </cell>
          <cell r="O353" t="str">
            <v>PH800</v>
          </cell>
          <cell r="P353" t="str">
            <v>1711</v>
          </cell>
          <cell r="Q353" t="str">
            <v>Salaries &amp; Benefits</v>
          </cell>
          <cell r="R353" t="str">
            <v>Other Expenditures</v>
          </cell>
          <cell r="S353" t="str">
            <v>Salaries &amp; Benefits</v>
          </cell>
        </row>
        <row r="354">
          <cell r="A354" t="str">
            <v>PH1084</v>
          </cell>
          <cell r="E354">
            <v>29820.36</v>
          </cell>
          <cell r="F354">
            <v>0</v>
          </cell>
          <cell r="G354">
            <v>29820.36</v>
          </cell>
          <cell r="H354">
            <v>31035.74</v>
          </cell>
          <cell r="I354">
            <v>1215.3800000000001</v>
          </cell>
          <cell r="J354">
            <v>106584</v>
          </cell>
          <cell r="L354">
            <v>41364</v>
          </cell>
          <cell r="M354" t="str">
            <v>SG</v>
          </cell>
          <cell r="N354" t="str">
            <v>EXP</v>
          </cell>
          <cell r="O354" t="str">
            <v>PH800</v>
          </cell>
          <cell r="P354" t="str">
            <v>1712</v>
          </cell>
          <cell r="Q354" t="str">
            <v>Salaries &amp; Benefits</v>
          </cell>
          <cell r="R354" t="str">
            <v>Other Expenditures</v>
          </cell>
          <cell r="S354" t="str">
            <v>Salaries &amp; Benefits</v>
          </cell>
        </row>
        <row r="355">
          <cell r="A355" t="str">
            <v>PH1084</v>
          </cell>
          <cell r="E355">
            <v>24914.12</v>
          </cell>
          <cell r="F355">
            <v>0</v>
          </cell>
          <cell r="G355">
            <v>24914.12</v>
          </cell>
          <cell r="H355">
            <v>20460.330000000002</v>
          </cell>
          <cell r="I355">
            <v>-4453.79</v>
          </cell>
          <cell r="J355">
            <v>70264.92</v>
          </cell>
          <cell r="L355">
            <v>41364</v>
          </cell>
          <cell r="M355" t="str">
            <v>SG</v>
          </cell>
          <cell r="N355" t="str">
            <v>EXP</v>
          </cell>
          <cell r="O355" t="str">
            <v>PH800</v>
          </cell>
          <cell r="P355" t="str">
            <v>1720</v>
          </cell>
          <cell r="Q355" t="str">
            <v>Salaries &amp; Benefits</v>
          </cell>
          <cell r="R355" t="str">
            <v>Other Expenditures</v>
          </cell>
          <cell r="S355" t="str">
            <v>Salaries &amp; Benefits</v>
          </cell>
        </row>
        <row r="356">
          <cell r="A356" t="str">
            <v>PH1084</v>
          </cell>
          <cell r="E356">
            <v>7598.23</v>
          </cell>
          <cell r="F356">
            <v>0</v>
          </cell>
          <cell r="G356">
            <v>7598.23</v>
          </cell>
          <cell r="H356">
            <v>7627.5</v>
          </cell>
          <cell r="I356">
            <v>29.27</v>
          </cell>
          <cell r="J356">
            <v>26193.119999999999</v>
          </cell>
          <cell r="L356">
            <v>41364</v>
          </cell>
          <cell r="M356" t="str">
            <v>SG</v>
          </cell>
          <cell r="N356" t="str">
            <v>EXP</v>
          </cell>
          <cell r="O356" t="str">
            <v>PH800</v>
          </cell>
          <cell r="P356" t="str">
            <v>1730</v>
          </cell>
          <cell r="Q356" t="str">
            <v>Salaries &amp; Benefits</v>
          </cell>
          <cell r="R356" t="str">
            <v>Other Expenditures</v>
          </cell>
          <cell r="S356" t="str">
            <v>Salaries &amp; Benefits</v>
          </cell>
        </row>
        <row r="357">
          <cell r="A357" t="str">
            <v>PH1084</v>
          </cell>
          <cell r="E357">
            <v>28131.9</v>
          </cell>
          <cell r="F357">
            <v>0</v>
          </cell>
          <cell r="G357">
            <v>28131.9</v>
          </cell>
          <cell r="H357">
            <v>28483.64</v>
          </cell>
          <cell r="I357">
            <v>351.74</v>
          </cell>
          <cell r="J357">
            <v>59407.59</v>
          </cell>
          <cell r="L357">
            <v>41364</v>
          </cell>
          <cell r="M357" t="str">
            <v>SG</v>
          </cell>
          <cell r="N357" t="str">
            <v>EXP</v>
          </cell>
          <cell r="O357" t="str">
            <v>PH800</v>
          </cell>
          <cell r="P357" t="str">
            <v>1740</v>
          </cell>
          <cell r="Q357" t="str">
            <v>Salaries &amp; Benefits</v>
          </cell>
          <cell r="R357" t="str">
            <v>Other Expenditures</v>
          </cell>
          <cell r="S357" t="str">
            <v>Salaries &amp; Benefits</v>
          </cell>
        </row>
        <row r="358">
          <cell r="A358" t="str">
            <v>PH1084</v>
          </cell>
          <cell r="E358">
            <v>1306.94</v>
          </cell>
          <cell r="F358">
            <v>0</v>
          </cell>
          <cell r="G358">
            <v>1306.94</v>
          </cell>
          <cell r="H358">
            <v>1247.56</v>
          </cell>
          <cell r="I358">
            <v>-59.38</v>
          </cell>
          <cell r="J358">
            <v>2807.01</v>
          </cell>
          <cell r="L358">
            <v>41364</v>
          </cell>
          <cell r="M358" t="str">
            <v>SG</v>
          </cell>
          <cell r="N358" t="str">
            <v>EXP</v>
          </cell>
          <cell r="O358" t="str">
            <v>PH800</v>
          </cell>
          <cell r="P358" t="str">
            <v>1745</v>
          </cell>
          <cell r="Q358" t="str">
            <v>Salaries &amp; Benefits</v>
          </cell>
          <cell r="R358" t="str">
            <v>Other Expenditures</v>
          </cell>
          <cell r="S358" t="str">
            <v>Salaries &amp; Benefits</v>
          </cell>
        </row>
        <row r="359">
          <cell r="A359" t="str">
            <v>PH1084</v>
          </cell>
          <cell r="E359">
            <v>20767</v>
          </cell>
          <cell r="F359">
            <v>0</v>
          </cell>
          <cell r="G359">
            <v>20767</v>
          </cell>
          <cell r="H359">
            <v>19923.73</v>
          </cell>
          <cell r="I359">
            <v>-843.27</v>
          </cell>
          <cell r="J359">
            <v>68422.78</v>
          </cell>
          <cell r="L359">
            <v>41364</v>
          </cell>
          <cell r="M359" t="str">
            <v>SG</v>
          </cell>
          <cell r="N359" t="str">
            <v>EXP</v>
          </cell>
          <cell r="O359" t="str">
            <v>PH800</v>
          </cell>
          <cell r="P359" t="str">
            <v>1750</v>
          </cell>
          <cell r="Q359" t="str">
            <v>Salaries &amp; Benefits</v>
          </cell>
          <cell r="R359" t="str">
            <v>Other Expenditures</v>
          </cell>
          <cell r="S359" t="str">
            <v>Salaries &amp; Benefits</v>
          </cell>
        </row>
        <row r="360">
          <cell r="A360" t="str">
            <v>PH1084</v>
          </cell>
          <cell r="E360">
            <v>55669.68</v>
          </cell>
          <cell r="F360">
            <v>0</v>
          </cell>
          <cell r="G360">
            <v>55669.68</v>
          </cell>
          <cell r="H360">
            <v>61436.65</v>
          </cell>
          <cell r="I360">
            <v>5766.97</v>
          </cell>
          <cell r="J360">
            <v>129175.2</v>
          </cell>
          <cell r="L360">
            <v>41364</v>
          </cell>
          <cell r="M360" t="str">
            <v>SG</v>
          </cell>
          <cell r="N360" t="str">
            <v>EXP</v>
          </cell>
          <cell r="O360" t="str">
            <v>PH800</v>
          </cell>
          <cell r="P360" t="str">
            <v>1760</v>
          </cell>
          <cell r="Q360" t="str">
            <v>Salaries &amp; Benefits</v>
          </cell>
          <cell r="R360" t="str">
            <v>Other Expenditures</v>
          </cell>
          <cell r="S360" t="str">
            <v>Salaries &amp; Benefits</v>
          </cell>
        </row>
        <row r="361">
          <cell r="A361" t="str">
            <v>PH1084</v>
          </cell>
          <cell r="E361">
            <v>97767.72</v>
          </cell>
          <cell r="F361">
            <v>0</v>
          </cell>
          <cell r="G361">
            <v>97767.72</v>
          </cell>
          <cell r="H361">
            <v>98492.58</v>
          </cell>
          <cell r="I361">
            <v>724.86</v>
          </cell>
          <cell r="J361">
            <v>338242.96</v>
          </cell>
          <cell r="L361">
            <v>41364</v>
          </cell>
          <cell r="M361" t="str">
            <v>SG</v>
          </cell>
          <cell r="N361" t="str">
            <v>EXP</v>
          </cell>
          <cell r="O361" t="str">
            <v>PH800</v>
          </cell>
          <cell r="P361" t="str">
            <v>1770</v>
          </cell>
          <cell r="Q361" t="str">
            <v>Salaries &amp; Benefits</v>
          </cell>
          <cell r="R361" t="str">
            <v>Other Expenditures</v>
          </cell>
          <cell r="S361" t="str">
            <v>Salaries &amp; Benefits</v>
          </cell>
        </row>
        <row r="362">
          <cell r="A362" t="str">
            <v>PH1084</v>
          </cell>
          <cell r="E362">
            <v>401</v>
          </cell>
          <cell r="F362">
            <v>90.65</v>
          </cell>
          <cell r="G362">
            <v>491.65</v>
          </cell>
          <cell r="H362">
            <v>82.05</v>
          </cell>
          <cell r="I362">
            <v>-409.6</v>
          </cell>
          <cell r="J362">
            <v>296.02</v>
          </cell>
          <cell r="L362">
            <v>41364</v>
          </cell>
          <cell r="M362" t="str">
            <v>SG</v>
          </cell>
          <cell r="N362" t="str">
            <v>EXP</v>
          </cell>
          <cell r="O362" t="str">
            <v>PH800</v>
          </cell>
          <cell r="P362" t="str">
            <v>2010</v>
          </cell>
          <cell r="Q362" t="str">
            <v>Office Supplies</v>
          </cell>
          <cell r="R362" t="str">
            <v>Other Expenditures</v>
          </cell>
          <cell r="S362" t="str">
            <v>Non Salary</v>
          </cell>
        </row>
        <row r="363">
          <cell r="A363" t="str">
            <v>PH1084</v>
          </cell>
          <cell r="E363">
            <v>50.63</v>
          </cell>
          <cell r="F363">
            <v>0</v>
          </cell>
          <cell r="G363">
            <v>50.63</v>
          </cell>
          <cell r="H363">
            <v>0</v>
          </cell>
          <cell r="I363">
            <v>-50.63</v>
          </cell>
          <cell r="J363">
            <v>0</v>
          </cell>
          <cell r="L363">
            <v>41364</v>
          </cell>
          <cell r="M363" t="str">
            <v>SG</v>
          </cell>
          <cell r="N363" t="str">
            <v>EXP</v>
          </cell>
          <cell r="O363" t="str">
            <v>PH800</v>
          </cell>
          <cell r="P363" t="str">
            <v>2080</v>
          </cell>
          <cell r="Q363" t="str">
            <v>Office Supplies</v>
          </cell>
          <cell r="R363" t="str">
            <v>Other Expenditures</v>
          </cell>
          <cell r="S363" t="str">
            <v>Non Salary</v>
          </cell>
        </row>
        <row r="364">
          <cell r="A364" t="str">
            <v>PH1084</v>
          </cell>
          <cell r="E364">
            <v>705.37</v>
          </cell>
          <cell r="F364">
            <v>0</v>
          </cell>
          <cell r="G364">
            <v>705.37</v>
          </cell>
          <cell r="H364">
            <v>512.33000000000004</v>
          </cell>
          <cell r="I364">
            <v>-193.04</v>
          </cell>
          <cell r="J364">
            <v>2069.1999999999998</v>
          </cell>
          <cell r="L364">
            <v>41364</v>
          </cell>
          <cell r="M364" t="str">
            <v>SG</v>
          </cell>
          <cell r="N364" t="str">
            <v>EXP</v>
          </cell>
          <cell r="O364" t="str">
            <v>PH800</v>
          </cell>
          <cell r="P364" t="str">
            <v>3410</v>
          </cell>
          <cell r="Q364" t="str">
            <v>Computer Hardware &amp; Software</v>
          </cell>
          <cell r="R364" t="str">
            <v>Other Expenditures</v>
          </cell>
          <cell r="S364" t="str">
            <v>Non Salary</v>
          </cell>
        </row>
        <row r="365">
          <cell r="A365" t="str">
            <v>PH1084</v>
          </cell>
          <cell r="E365">
            <v>2967.9</v>
          </cell>
          <cell r="F365">
            <v>3103.68</v>
          </cell>
          <cell r="G365">
            <v>6071.58</v>
          </cell>
          <cell r="H365">
            <v>125.37</v>
          </cell>
          <cell r="I365">
            <v>-5946.21</v>
          </cell>
          <cell r="J365">
            <v>506.35</v>
          </cell>
          <cell r="L365">
            <v>41364</v>
          </cell>
          <cell r="M365" t="str">
            <v>SG</v>
          </cell>
          <cell r="N365" t="str">
            <v>EXP</v>
          </cell>
          <cell r="O365" t="str">
            <v>PH800</v>
          </cell>
          <cell r="P365" t="str">
            <v>3420</v>
          </cell>
          <cell r="Q365" t="str">
            <v>Computer Hardware &amp; Software</v>
          </cell>
          <cell r="R365" t="str">
            <v>Other Expenditures</v>
          </cell>
          <cell r="S365" t="str">
            <v>Non Salary</v>
          </cell>
        </row>
        <row r="366">
          <cell r="A366" t="str">
            <v>PH1084</v>
          </cell>
          <cell r="E366">
            <v>0</v>
          </cell>
          <cell r="F366">
            <v>101.76</v>
          </cell>
          <cell r="G366">
            <v>101.76</v>
          </cell>
          <cell r="H366">
            <v>0</v>
          </cell>
          <cell r="I366">
            <v>-101.76</v>
          </cell>
          <cell r="J366">
            <v>0</v>
          </cell>
          <cell r="L366">
            <v>41364</v>
          </cell>
          <cell r="M366" t="str">
            <v>SG</v>
          </cell>
          <cell r="N366" t="str">
            <v>EXP</v>
          </cell>
          <cell r="O366" t="str">
            <v>PH800</v>
          </cell>
          <cell r="P366" t="str">
            <v>4199</v>
          </cell>
          <cell r="Q366" t="str">
            <v>Professional &amp; Technical</v>
          </cell>
          <cell r="R366" t="str">
            <v>Other Expenditures</v>
          </cell>
          <cell r="S366" t="str">
            <v>Non Salary</v>
          </cell>
        </row>
        <row r="367">
          <cell r="A367" t="str">
            <v>PH1084</v>
          </cell>
          <cell r="E367">
            <v>122.55</v>
          </cell>
          <cell r="F367">
            <v>0</v>
          </cell>
          <cell r="G367">
            <v>122.55</v>
          </cell>
          <cell r="H367">
            <v>0</v>
          </cell>
          <cell r="I367">
            <v>-122.55</v>
          </cell>
          <cell r="J367">
            <v>0</v>
          </cell>
          <cell r="L367">
            <v>41364</v>
          </cell>
          <cell r="M367" t="str">
            <v>SG</v>
          </cell>
          <cell r="N367" t="str">
            <v>EXP</v>
          </cell>
          <cell r="O367" t="str">
            <v>PH800</v>
          </cell>
          <cell r="P367" t="str">
            <v>4225</v>
          </cell>
          <cell r="Q367" t="str">
            <v>Business Travel Expenses</v>
          </cell>
          <cell r="R367" t="str">
            <v>Other Expenditures</v>
          </cell>
          <cell r="S367" t="str">
            <v>Non Salary</v>
          </cell>
        </row>
        <row r="368">
          <cell r="A368" t="str">
            <v>PH1084</v>
          </cell>
          <cell r="E368">
            <v>0</v>
          </cell>
          <cell r="F368">
            <v>0</v>
          </cell>
          <cell r="G368">
            <v>0</v>
          </cell>
          <cell r="H368">
            <v>33.56</v>
          </cell>
          <cell r="I368">
            <v>33.56</v>
          </cell>
          <cell r="J368">
            <v>160</v>
          </cell>
          <cell r="L368">
            <v>41364</v>
          </cell>
          <cell r="M368" t="str">
            <v>SG</v>
          </cell>
          <cell r="N368" t="str">
            <v>EXP</v>
          </cell>
          <cell r="O368" t="str">
            <v>PH800</v>
          </cell>
          <cell r="P368" t="str">
            <v>4256</v>
          </cell>
          <cell r="Q368" t="str">
            <v>Conference Expenditures</v>
          </cell>
          <cell r="R368" t="str">
            <v>Other Expenditures</v>
          </cell>
          <cell r="S368" t="str">
            <v>Non Salary</v>
          </cell>
        </row>
        <row r="369">
          <cell r="A369" t="str">
            <v>PH1084</v>
          </cell>
          <cell r="E369">
            <v>0</v>
          </cell>
          <cell r="F369">
            <v>1440.92</v>
          </cell>
          <cell r="G369">
            <v>1440.92</v>
          </cell>
          <cell r="H369">
            <v>2730.54</v>
          </cell>
          <cell r="I369">
            <v>1289.6199999999999</v>
          </cell>
          <cell r="J369">
            <v>14921.02</v>
          </cell>
          <cell r="L369">
            <v>41364</v>
          </cell>
          <cell r="M369" t="str">
            <v>SG</v>
          </cell>
          <cell r="N369" t="str">
            <v>EXP</v>
          </cell>
          <cell r="O369" t="str">
            <v>PH800</v>
          </cell>
          <cell r="P369" t="str">
            <v>4310</v>
          </cell>
          <cell r="Q369" t="str">
            <v>Training &amp; Development</v>
          </cell>
          <cell r="R369" t="str">
            <v>Other Expenditures</v>
          </cell>
          <cell r="S369" t="str">
            <v>Non Salary</v>
          </cell>
        </row>
        <row r="370">
          <cell r="A370" t="str">
            <v>PH1084</v>
          </cell>
          <cell r="E370">
            <v>0</v>
          </cell>
          <cell r="F370">
            <v>0</v>
          </cell>
          <cell r="G370">
            <v>0</v>
          </cell>
          <cell r="H370">
            <v>66.31</v>
          </cell>
          <cell r="I370">
            <v>66.31</v>
          </cell>
          <cell r="J370">
            <v>316</v>
          </cell>
          <cell r="L370">
            <v>41364</v>
          </cell>
          <cell r="M370" t="str">
            <v>SG</v>
          </cell>
          <cell r="N370" t="str">
            <v>EXP</v>
          </cell>
          <cell r="O370" t="str">
            <v>PH800</v>
          </cell>
          <cell r="P370" t="str">
            <v>4340</v>
          </cell>
          <cell r="Q370" t="str">
            <v>Training &amp; Development</v>
          </cell>
          <cell r="R370" t="str">
            <v>Other Expenditures</v>
          </cell>
          <cell r="S370" t="str">
            <v>Non Salary</v>
          </cell>
        </row>
        <row r="371">
          <cell r="A371" t="str">
            <v>PH1084</v>
          </cell>
          <cell r="E371">
            <v>284.92</v>
          </cell>
          <cell r="F371">
            <v>0</v>
          </cell>
          <cell r="G371">
            <v>284.92</v>
          </cell>
          <cell r="H371">
            <v>0</v>
          </cell>
          <cell r="I371">
            <v>-284.92</v>
          </cell>
          <cell r="J371">
            <v>0</v>
          </cell>
          <cell r="L371">
            <v>41364</v>
          </cell>
          <cell r="M371" t="str">
            <v>SG</v>
          </cell>
          <cell r="N371" t="str">
            <v>EXP</v>
          </cell>
          <cell r="O371" t="str">
            <v>PH800</v>
          </cell>
          <cell r="P371" t="str">
            <v>4424</v>
          </cell>
          <cell r="Q371" t="str">
            <v>Contracted Services</v>
          </cell>
          <cell r="R371" t="str">
            <v>Other Expenditures</v>
          </cell>
          <cell r="S371" t="str">
            <v>Non Salary</v>
          </cell>
        </row>
        <row r="372">
          <cell r="A372" t="str">
            <v>PH1084</v>
          </cell>
          <cell r="E372">
            <v>579.11</v>
          </cell>
          <cell r="F372">
            <v>1424.21</v>
          </cell>
          <cell r="G372">
            <v>2003.32</v>
          </cell>
          <cell r="H372">
            <v>3666.42</v>
          </cell>
          <cell r="I372">
            <v>1663.1</v>
          </cell>
          <cell r="J372">
            <v>22180.36</v>
          </cell>
          <cell r="L372">
            <v>41364</v>
          </cell>
          <cell r="M372" t="str">
            <v>SG</v>
          </cell>
          <cell r="N372" t="str">
            <v>EXP</v>
          </cell>
          <cell r="O372" t="str">
            <v>PH800</v>
          </cell>
          <cell r="P372" t="str">
            <v>4515</v>
          </cell>
          <cell r="Q372" t="str">
            <v>Contracted Services</v>
          </cell>
          <cell r="R372" t="str">
            <v>Other Expenditures</v>
          </cell>
          <cell r="S372" t="str">
            <v>Non Salary</v>
          </cell>
        </row>
        <row r="373">
          <cell r="A373" t="str">
            <v>PH1084</v>
          </cell>
          <cell r="E373">
            <v>0</v>
          </cell>
          <cell r="F373">
            <v>0</v>
          </cell>
          <cell r="G373">
            <v>0</v>
          </cell>
          <cell r="H373">
            <v>65.88</v>
          </cell>
          <cell r="I373">
            <v>65.88</v>
          </cell>
          <cell r="J373">
            <v>314</v>
          </cell>
          <cell r="L373">
            <v>41364</v>
          </cell>
          <cell r="M373" t="str">
            <v>SG</v>
          </cell>
          <cell r="N373" t="str">
            <v>EXP</v>
          </cell>
          <cell r="O373" t="str">
            <v>PH800</v>
          </cell>
          <cell r="P373" t="str">
            <v>4760</v>
          </cell>
          <cell r="Q373" t="str">
            <v>Insurance, Parking &amp; Metrage</v>
          </cell>
          <cell r="R373" t="str">
            <v>Other Expenditures</v>
          </cell>
          <cell r="S373" t="str">
            <v>Non Salary</v>
          </cell>
        </row>
        <row r="374">
          <cell r="A374" t="str">
            <v>PH1084</v>
          </cell>
          <cell r="E374">
            <v>264.7</v>
          </cell>
          <cell r="F374">
            <v>0</v>
          </cell>
          <cell r="G374">
            <v>264.7</v>
          </cell>
          <cell r="H374">
            <v>399.46</v>
          </cell>
          <cell r="I374">
            <v>134.76</v>
          </cell>
          <cell r="J374">
            <v>1904</v>
          </cell>
          <cell r="L374">
            <v>41364</v>
          </cell>
          <cell r="M374" t="str">
            <v>SG</v>
          </cell>
          <cell r="N374" t="str">
            <v>EXP</v>
          </cell>
          <cell r="O374" t="str">
            <v>PH800</v>
          </cell>
          <cell r="P374" t="str">
            <v>4770</v>
          </cell>
          <cell r="Q374" t="str">
            <v>Insurance, Parking &amp; Metrage</v>
          </cell>
          <cell r="R374" t="str">
            <v>Other Expenditures</v>
          </cell>
          <cell r="S374" t="str">
            <v>Non Salary</v>
          </cell>
        </row>
        <row r="375">
          <cell r="A375" t="str">
            <v>PH1084</v>
          </cell>
          <cell r="E375">
            <v>984.3</v>
          </cell>
          <cell r="F375">
            <v>0</v>
          </cell>
          <cell r="G375">
            <v>984.3</v>
          </cell>
          <cell r="H375">
            <v>652.04999999999995</v>
          </cell>
          <cell r="I375">
            <v>-332.25</v>
          </cell>
          <cell r="J375">
            <v>3108</v>
          </cell>
          <cell r="L375">
            <v>41364</v>
          </cell>
          <cell r="M375" t="str">
            <v>SG</v>
          </cell>
          <cell r="N375" t="str">
            <v>EXP</v>
          </cell>
          <cell r="O375" t="str">
            <v>PH800</v>
          </cell>
          <cell r="P375" t="str">
            <v>4775</v>
          </cell>
          <cell r="Q375" t="str">
            <v>Insurance, Parking &amp; Metrage</v>
          </cell>
          <cell r="R375" t="str">
            <v>Other Expenditures</v>
          </cell>
          <cell r="S375" t="str">
            <v>Non Salary</v>
          </cell>
        </row>
        <row r="376">
          <cell r="A376" t="str">
            <v>PH1084</v>
          </cell>
          <cell r="E376">
            <v>199.71</v>
          </cell>
          <cell r="F376">
            <v>157.37</v>
          </cell>
          <cell r="G376">
            <v>357.08</v>
          </cell>
          <cell r="H376">
            <v>2103.6999999999998</v>
          </cell>
          <cell r="I376">
            <v>1746.62</v>
          </cell>
          <cell r="J376">
            <v>10027.209999999999</v>
          </cell>
          <cell r="L376">
            <v>41364</v>
          </cell>
          <cell r="M376" t="str">
            <v>SG</v>
          </cell>
          <cell r="N376" t="str">
            <v>EXP</v>
          </cell>
          <cell r="O376" t="str">
            <v>PH800</v>
          </cell>
          <cell r="P376" t="str">
            <v>4811</v>
          </cell>
          <cell r="Q376" t="str">
            <v>Other Services</v>
          </cell>
          <cell r="R376" t="str">
            <v>Other Expenditures</v>
          </cell>
          <cell r="S376" t="str">
            <v>Non Salary</v>
          </cell>
        </row>
        <row r="377">
          <cell r="A377" t="str">
            <v>PH1084</v>
          </cell>
          <cell r="E377">
            <v>0</v>
          </cell>
          <cell r="F377">
            <v>0</v>
          </cell>
          <cell r="G377">
            <v>0</v>
          </cell>
          <cell r="H377">
            <v>31.49</v>
          </cell>
          <cell r="I377">
            <v>31.49</v>
          </cell>
          <cell r="J377">
            <v>150</v>
          </cell>
          <cell r="L377">
            <v>41364</v>
          </cell>
          <cell r="M377" t="str">
            <v>SG</v>
          </cell>
          <cell r="N377" t="str">
            <v>EXP</v>
          </cell>
          <cell r="O377" t="str">
            <v>PH800</v>
          </cell>
          <cell r="P377" t="str">
            <v>4820</v>
          </cell>
          <cell r="Q377" t="str">
            <v>Other Services</v>
          </cell>
          <cell r="R377" t="str">
            <v>Other Expenditures</v>
          </cell>
          <cell r="S377" t="str">
            <v>Non Salary</v>
          </cell>
        </row>
        <row r="378">
          <cell r="A378" t="str">
            <v>PH1084</v>
          </cell>
          <cell r="E378">
            <v>0</v>
          </cell>
          <cell r="F378">
            <v>0</v>
          </cell>
          <cell r="G378">
            <v>0</v>
          </cell>
          <cell r="H378">
            <v>26127.39</v>
          </cell>
          <cell r="I378">
            <v>26127.39</v>
          </cell>
          <cell r="J378">
            <v>104509.55</v>
          </cell>
          <cell r="L378">
            <v>41364</v>
          </cell>
          <cell r="M378" t="str">
            <v>SG</v>
          </cell>
          <cell r="N378" t="str">
            <v>EXP</v>
          </cell>
          <cell r="O378" t="str">
            <v>PH800</v>
          </cell>
          <cell r="P378" t="str">
            <v>7125</v>
          </cell>
          <cell r="Q378" t="str">
            <v>IDC's</v>
          </cell>
          <cell r="R378" t="str">
            <v>Other Expenditures</v>
          </cell>
          <cell r="S378" t="str">
            <v>Non Salary</v>
          </cell>
        </row>
        <row r="379">
          <cell r="A379" t="str">
            <v>PH1084</v>
          </cell>
          <cell r="E379">
            <v>-1036093.04</v>
          </cell>
          <cell r="F379">
            <v>0</v>
          </cell>
          <cell r="G379">
            <v>-1036093.04</v>
          </cell>
          <cell r="H379">
            <v>-1004262.67</v>
          </cell>
          <cell r="I379">
            <v>31830.37</v>
          </cell>
          <cell r="J379">
            <v>-3374824.26</v>
          </cell>
          <cell r="L379">
            <v>41364</v>
          </cell>
          <cell r="M379" t="str">
            <v>SG</v>
          </cell>
          <cell r="N379" t="str">
            <v>REV</v>
          </cell>
          <cell r="O379" t="str">
            <v>PH800</v>
          </cell>
          <cell r="P379" t="str">
            <v>8010</v>
          </cell>
          <cell r="Q379" t="str">
            <v>Grants and Subsidies</v>
          </cell>
          <cell r="R379" t="str">
            <v>Revenue</v>
          </cell>
          <cell r="S379" t="str">
            <v>Non Salary</v>
          </cell>
        </row>
        <row r="380">
          <cell r="A380" t="str">
            <v>PH1088</v>
          </cell>
          <cell r="E380">
            <v>93929.87</v>
          </cell>
          <cell r="F380">
            <v>0</v>
          </cell>
          <cell r="G380">
            <v>93929.87</v>
          </cell>
          <cell r="H380">
            <v>151424.98000000001</v>
          </cell>
          <cell r="I380">
            <v>57495.11</v>
          </cell>
          <cell r="J380">
            <v>520182</v>
          </cell>
          <cell r="L380">
            <v>41364</v>
          </cell>
          <cell r="M380" t="str">
            <v>PF</v>
          </cell>
          <cell r="N380" t="str">
            <v>EXP</v>
          </cell>
          <cell r="O380" t="str">
            <v>PH100</v>
          </cell>
          <cell r="P380" t="str">
            <v>1011</v>
          </cell>
          <cell r="Q380" t="str">
            <v>Salaries &amp; Benefits</v>
          </cell>
          <cell r="R380" t="str">
            <v>Other Expenditures</v>
          </cell>
          <cell r="S380" t="str">
            <v>Salaries &amp; Benefits</v>
          </cell>
        </row>
        <row r="381">
          <cell r="A381" t="str">
            <v>PH1088</v>
          </cell>
          <cell r="E381">
            <v>15545.39</v>
          </cell>
          <cell r="F381">
            <v>0</v>
          </cell>
          <cell r="G381">
            <v>15545.39</v>
          </cell>
          <cell r="H381">
            <v>23952.29</v>
          </cell>
          <cell r="I381">
            <v>8406.9</v>
          </cell>
          <cell r="J381">
            <v>82282</v>
          </cell>
          <cell r="L381">
            <v>41364</v>
          </cell>
          <cell r="M381" t="str">
            <v>PF</v>
          </cell>
          <cell r="N381" t="str">
            <v>EXP</v>
          </cell>
          <cell r="O381" t="str">
            <v>PH100</v>
          </cell>
          <cell r="P381" t="str">
            <v>1850</v>
          </cell>
          <cell r="Q381" t="str">
            <v>Salaries &amp; Benefits</v>
          </cell>
          <cell r="R381" t="str">
            <v>Other Expenditures</v>
          </cell>
          <cell r="S381" t="str">
            <v>Salaries &amp; Benefits</v>
          </cell>
        </row>
        <row r="382">
          <cell r="A382" t="str">
            <v>PH1088</v>
          </cell>
          <cell r="E382">
            <v>-109475.26</v>
          </cell>
          <cell r="F382">
            <v>0</v>
          </cell>
          <cell r="G382">
            <v>-109475.26</v>
          </cell>
          <cell r="H382">
            <v>-175377.27</v>
          </cell>
          <cell r="I382">
            <v>-65902.009999999995</v>
          </cell>
          <cell r="J382">
            <v>-602464</v>
          </cell>
          <cell r="L382">
            <v>41364</v>
          </cell>
          <cell r="M382" t="str">
            <v>PF</v>
          </cell>
          <cell r="N382" t="str">
            <v>REV</v>
          </cell>
          <cell r="O382" t="str">
            <v>PH100</v>
          </cell>
          <cell r="P382" t="str">
            <v>8010</v>
          </cell>
          <cell r="Q382" t="str">
            <v>Grants and Subsidies</v>
          </cell>
          <cell r="R382" t="str">
            <v>Revenue</v>
          </cell>
          <cell r="S382" t="str">
            <v>Non Salary</v>
          </cell>
        </row>
        <row r="383">
          <cell r="A383" t="str">
            <v>PH1089</v>
          </cell>
          <cell r="E383">
            <v>150353.46</v>
          </cell>
          <cell r="F383">
            <v>0</v>
          </cell>
          <cell r="G383">
            <v>150353.46</v>
          </cell>
          <cell r="H383">
            <v>220130.96</v>
          </cell>
          <cell r="I383">
            <v>69777.5</v>
          </cell>
          <cell r="J383">
            <v>755976.06</v>
          </cell>
          <cell r="L383">
            <v>41364</v>
          </cell>
          <cell r="M383" t="str">
            <v>SG</v>
          </cell>
          <cell r="N383" t="str">
            <v>EXP</v>
          </cell>
          <cell r="O383" t="str">
            <v>PH100</v>
          </cell>
          <cell r="P383" t="str">
            <v>1015</v>
          </cell>
          <cell r="Q383" t="str">
            <v>Salaries &amp; Benefits</v>
          </cell>
          <cell r="R383" t="str">
            <v>Other Expenditures</v>
          </cell>
          <cell r="S383" t="str">
            <v>Salaries &amp; Benefits</v>
          </cell>
        </row>
        <row r="384">
          <cell r="A384" t="str">
            <v>PH1089</v>
          </cell>
          <cell r="E384">
            <v>1986.08</v>
          </cell>
          <cell r="F384">
            <v>0</v>
          </cell>
          <cell r="G384">
            <v>1986.08</v>
          </cell>
          <cell r="H384">
            <v>67.64</v>
          </cell>
          <cell r="I384">
            <v>-1918.44</v>
          </cell>
          <cell r="J384">
            <v>232.39</v>
          </cell>
          <cell r="L384">
            <v>41364</v>
          </cell>
          <cell r="M384" t="str">
            <v>SG</v>
          </cell>
          <cell r="N384" t="str">
            <v>EXP</v>
          </cell>
          <cell r="O384" t="str">
            <v>PH100</v>
          </cell>
          <cell r="P384" t="str">
            <v>1025</v>
          </cell>
          <cell r="Q384" t="str">
            <v>Salaries &amp; Benefits</v>
          </cell>
          <cell r="R384" t="str">
            <v>Other Expenditures</v>
          </cell>
          <cell r="S384" t="str">
            <v>Overtime</v>
          </cell>
        </row>
        <row r="385">
          <cell r="A385" t="str">
            <v>PH1089</v>
          </cell>
          <cell r="E385">
            <v>0</v>
          </cell>
          <cell r="F385">
            <v>0</v>
          </cell>
          <cell r="G385">
            <v>0</v>
          </cell>
          <cell r="H385">
            <v>335.92</v>
          </cell>
          <cell r="I385">
            <v>335.92</v>
          </cell>
          <cell r="J385">
            <v>335.92</v>
          </cell>
          <cell r="L385">
            <v>41364</v>
          </cell>
          <cell r="M385" t="str">
            <v>SG</v>
          </cell>
          <cell r="N385" t="str">
            <v>EXP</v>
          </cell>
          <cell r="O385" t="str">
            <v>PH100</v>
          </cell>
          <cell r="P385" t="str">
            <v>1050</v>
          </cell>
          <cell r="Q385" t="str">
            <v>Salaries &amp; Benefits</v>
          </cell>
          <cell r="R385" t="str">
            <v>Other Expenditures</v>
          </cell>
          <cell r="S385" t="str">
            <v>Salaries &amp; Benefits</v>
          </cell>
        </row>
        <row r="386">
          <cell r="A386" t="str">
            <v>PH1089</v>
          </cell>
          <cell r="E386">
            <v>15888.66</v>
          </cell>
          <cell r="F386">
            <v>0</v>
          </cell>
          <cell r="G386">
            <v>15888.66</v>
          </cell>
          <cell r="H386">
            <v>0</v>
          </cell>
          <cell r="I386">
            <v>-15888.66</v>
          </cell>
          <cell r="J386">
            <v>0</v>
          </cell>
          <cell r="L386">
            <v>41364</v>
          </cell>
          <cell r="M386" t="str">
            <v>SG</v>
          </cell>
          <cell r="N386" t="str">
            <v>EXP</v>
          </cell>
          <cell r="O386" t="str">
            <v>PH100</v>
          </cell>
          <cell r="P386" t="str">
            <v>1215</v>
          </cell>
          <cell r="Q386" t="str">
            <v>Salaries &amp; Benefits</v>
          </cell>
          <cell r="R386" t="str">
            <v>Other Expenditures</v>
          </cell>
          <cell r="S386" t="str">
            <v>Salaries &amp; Benefits</v>
          </cell>
        </row>
        <row r="387">
          <cell r="A387" t="str">
            <v>PH1089</v>
          </cell>
          <cell r="E387">
            <v>953.27</v>
          </cell>
          <cell r="F387">
            <v>0</v>
          </cell>
          <cell r="G387">
            <v>953.27</v>
          </cell>
          <cell r="H387">
            <v>0</v>
          </cell>
          <cell r="I387">
            <v>-953.27</v>
          </cell>
          <cell r="J387">
            <v>0</v>
          </cell>
          <cell r="L387">
            <v>41364</v>
          </cell>
          <cell r="M387" t="str">
            <v>SG</v>
          </cell>
          <cell r="N387" t="str">
            <v>EXP</v>
          </cell>
          <cell r="O387" t="str">
            <v>PH100</v>
          </cell>
          <cell r="P387" t="str">
            <v>1250</v>
          </cell>
          <cell r="Q387" t="str">
            <v>Salaries &amp; Benefits</v>
          </cell>
          <cell r="R387" t="str">
            <v>Other Expenditures</v>
          </cell>
          <cell r="S387" t="str">
            <v>Salaries &amp; Benefits</v>
          </cell>
        </row>
        <row r="388">
          <cell r="A388" t="str">
            <v>PH1089</v>
          </cell>
          <cell r="E388">
            <v>0</v>
          </cell>
          <cell r="F388">
            <v>0</v>
          </cell>
          <cell r="G388">
            <v>0</v>
          </cell>
          <cell r="H388">
            <v>-13808.8</v>
          </cell>
          <cell r="I388">
            <v>-13808.8</v>
          </cell>
          <cell r="J388">
            <v>-45001.62</v>
          </cell>
          <cell r="L388">
            <v>41364</v>
          </cell>
          <cell r="M388" t="str">
            <v>SG</v>
          </cell>
          <cell r="N388" t="str">
            <v>EXP</v>
          </cell>
          <cell r="O388" t="str">
            <v>PH100</v>
          </cell>
          <cell r="P388" t="str">
            <v>1520</v>
          </cell>
          <cell r="Q388" t="str">
            <v>Salaries &amp; Benefits</v>
          </cell>
          <cell r="R388" t="str">
            <v>Other Expenditures</v>
          </cell>
          <cell r="S388" t="str">
            <v>Gapping</v>
          </cell>
        </row>
        <row r="389">
          <cell r="A389" t="str">
            <v>PH1089</v>
          </cell>
          <cell r="E389">
            <v>4941.87</v>
          </cell>
          <cell r="F389">
            <v>0</v>
          </cell>
          <cell r="G389">
            <v>4941.87</v>
          </cell>
          <cell r="H389">
            <v>8064.72</v>
          </cell>
          <cell r="I389">
            <v>3122.85</v>
          </cell>
          <cell r="J389">
            <v>27696</v>
          </cell>
          <cell r="L389">
            <v>41364</v>
          </cell>
          <cell r="M389" t="str">
            <v>SG</v>
          </cell>
          <cell r="N389" t="str">
            <v>EXP</v>
          </cell>
          <cell r="O389" t="str">
            <v>PH100</v>
          </cell>
          <cell r="P389" t="str">
            <v>1711</v>
          </cell>
          <cell r="Q389" t="str">
            <v>Salaries &amp; Benefits</v>
          </cell>
          <cell r="R389" t="str">
            <v>Other Expenditures</v>
          </cell>
          <cell r="S389" t="str">
            <v>Salaries &amp; Benefits</v>
          </cell>
        </row>
        <row r="390">
          <cell r="A390" t="str">
            <v>PH1089</v>
          </cell>
          <cell r="E390">
            <v>2536.63</v>
          </cell>
          <cell r="F390">
            <v>0</v>
          </cell>
          <cell r="G390">
            <v>2536.63</v>
          </cell>
          <cell r="H390">
            <v>4235.0600000000004</v>
          </cell>
          <cell r="I390">
            <v>1698.43</v>
          </cell>
          <cell r="J390">
            <v>14544</v>
          </cell>
          <cell r="L390">
            <v>41364</v>
          </cell>
          <cell r="M390" t="str">
            <v>SG</v>
          </cell>
          <cell r="N390" t="str">
            <v>EXP</v>
          </cell>
          <cell r="O390" t="str">
            <v>PH100</v>
          </cell>
          <cell r="P390" t="str">
            <v>1712</v>
          </cell>
          <cell r="Q390" t="str">
            <v>Salaries &amp; Benefits</v>
          </cell>
          <cell r="R390" t="str">
            <v>Other Expenditures</v>
          </cell>
          <cell r="S390" t="str">
            <v>Salaries &amp; Benefits</v>
          </cell>
        </row>
        <row r="391">
          <cell r="A391" t="str">
            <v>PH1089</v>
          </cell>
          <cell r="E391">
            <v>4011.49</v>
          </cell>
          <cell r="F391">
            <v>0</v>
          </cell>
          <cell r="G391">
            <v>4011.49</v>
          </cell>
          <cell r="H391">
            <v>4408.1099999999997</v>
          </cell>
          <cell r="I391">
            <v>396.62</v>
          </cell>
          <cell r="J391">
            <v>15137.62</v>
          </cell>
          <cell r="L391">
            <v>41364</v>
          </cell>
          <cell r="M391" t="str">
            <v>SG</v>
          </cell>
          <cell r="N391" t="str">
            <v>EXP</v>
          </cell>
          <cell r="O391" t="str">
            <v>PH100</v>
          </cell>
          <cell r="P391" t="str">
            <v>1720</v>
          </cell>
          <cell r="Q391" t="str">
            <v>Salaries &amp; Benefits</v>
          </cell>
          <cell r="R391" t="str">
            <v>Other Expenditures</v>
          </cell>
          <cell r="S391" t="str">
            <v>Salaries &amp; Benefits</v>
          </cell>
        </row>
        <row r="392">
          <cell r="A392" t="str">
            <v>PH1089</v>
          </cell>
          <cell r="E392">
            <v>1223.1400000000001</v>
          </cell>
          <cell r="F392">
            <v>0</v>
          </cell>
          <cell r="G392">
            <v>1223.1400000000001</v>
          </cell>
          <cell r="H392">
            <v>1643.07</v>
          </cell>
          <cell r="I392">
            <v>419.93</v>
          </cell>
          <cell r="J392">
            <v>5642.6</v>
          </cell>
          <cell r="L392">
            <v>41364</v>
          </cell>
          <cell r="M392" t="str">
            <v>SG</v>
          </cell>
          <cell r="N392" t="str">
            <v>EXP</v>
          </cell>
          <cell r="O392" t="str">
            <v>PH100</v>
          </cell>
          <cell r="P392" t="str">
            <v>1730</v>
          </cell>
          <cell r="Q392" t="str">
            <v>Salaries &amp; Benefits</v>
          </cell>
          <cell r="R392" t="str">
            <v>Other Expenditures</v>
          </cell>
          <cell r="S392" t="str">
            <v>Salaries &amp; Benefits</v>
          </cell>
        </row>
        <row r="393">
          <cell r="A393" t="str">
            <v>PH1089</v>
          </cell>
          <cell r="E393">
            <v>4398.03</v>
          </cell>
          <cell r="F393">
            <v>0</v>
          </cell>
          <cell r="G393">
            <v>4398.03</v>
          </cell>
          <cell r="H393">
            <v>5665.98</v>
          </cell>
          <cell r="I393">
            <v>1267.95</v>
          </cell>
          <cell r="J393">
            <v>8055.26</v>
          </cell>
          <cell r="L393">
            <v>41364</v>
          </cell>
          <cell r="M393" t="str">
            <v>SG</v>
          </cell>
          <cell r="N393" t="str">
            <v>EXP</v>
          </cell>
          <cell r="O393" t="str">
            <v>PH100</v>
          </cell>
          <cell r="P393" t="str">
            <v>1740</v>
          </cell>
          <cell r="Q393" t="str">
            <v>Salaries &amp; Benefits</v>
          </cell>
          <cell r="R393" t="str">
            <v>Other Expenditures</v>
          </cell>
          <cell r="S393" t="str">
            <v>Salaries &amp; Benefits</v>
          </cell>
        </row>
        <row r="394">
          <cell r="A394" t="str">
            <v>PH1089</v>
          </cell>
          <cell r="E394">
            <v>245.4</v>
          </cell>
          <cell r="F394">
            <v>0</v>
          </cell>
          <cell r="G394">
            <v>245.4</v>
          </cell>
          <cell r="H394">
            <v>431.41</v>
          </cell>
          <cell r="I394">
            <v>186.01</v>
          </cell>
          <cell r="J394">
            <v>604.79</v>
          </cell>
          <cell r="L394">
            <v>41364</v>
          </cell>
          <cell r="M394" t="str">
            <v>SG</v>
          </cell>
          <cell r="N394" t="str">
            <v>EXP</v>
          </cell>
          <cell r="O394" t="str">
            <v>PH100</v>
          </cell>
          <cell r="P394" t="str">
            <v>1745</v>
          </cell>
          <cell r="Q394" t="str">
            <v>Salaries &amp; Benefits</v>
          </cell>
          <cell r="R394" t="str">
            <v>Other Expenditures</v>
          </cell>
          <cell r="S394" t="str">
            <v>Salaries &amp; Benefits</v>
          </cell>
        </row>
        <row r="395">
          <cell r="A395" t="str">
            <v>PH1089</v>
          </cell>
          <cell r="E395">
            <v>3323.19</v>
          </cell>
          <cell r="F395">
            <v>0</v>
          </cell>
          <cell r="G395">
            <v>3323.19</v>
          </cell>
          <cell r="H395">
            <v>4292.55</v>
          </cell>
          <cell r="I395">
            <v>969.36</v>
          </cell>
          <cell r="J395">
            <v>14741.54</v>
          </cell>
          <cell r="L395">
            <v>41364</v>
          </cell>
          <cell r="M395" t="str">
            <v>SG</v>
          </cell>
          <cell r="N395" t="str">
            <v>EXP</v>
          </cell>
          <cell r="O395" t="str">
            <v>PH100</v>
          </cell>
          <cell r="P395" t="str">
            <v>1750</v>
          </cell>
          <cell r="Q395" t="str">
            <v>Salaries &amp; Benefits</v>
          </cell>
          <cell r="R395" t="str">
            <v>Other Expenditures</v>
          </cell>
          <cell r="S395" t="str">
            <v>Salaries &amp; Benefits</v>
          </cell>
        </row>
        <row r="396">
          <cell r="A396" t="str">
            <v>PH1089</v>
          </cell>
          <cell r="E396">
            <v>9519.07</v>
          </cell>
          <cell r="F396">
            <v>0</v>
          </cell>
          <cell r="G396">
            <v>9519.07</v>
          </cell>
          <cell r="H396">
            <v>12812.25</v>
          </cell>
          <cell r="I396">
            <v>3293.18</v>
          </cell>
          <cell r="J396">
            <v>18453.599999999999</v>
          </cell>
          <cell r="L396">
            <v>41364</v>
          </cell>
          <cell r="M396" t="str">
            <v>SG</v>
          </cell>
          <cell r="N396" t="str">
            <v>EXP</v>
          </cell>
          <cell r="O396" t="str">
            <v>PH100</v>
          </cell>
          <cell r="P396" t="str">
            <v>1760</v>
          </cell>
          <cell r="Q396" t="str">
            <v>Salaries &amp; Benefits</v>
          </cell>
          <cell r="R396" t="str">
            <v>Other Expenditures</v>
          </cell>
          <cell r="S396" t="str">
            <v>Salaries &amp; Benefits</v>
          </cell>
        </row>
        <row r="397">
          <cell r="A397" t="str">
            <v>PH1089</v>
          </cell>
          <cell r="E397">
            <v>17408.12</v>
          </cell>
          <cell r="F397">
            <v>0</v>
          </cell>
          <cell r="G397">
            <v>17408.12</v>
          </cell>
          <cell r="H397">
            <v>25596.75</v>
          </cell>
          <cell r="I397">
            <v>8188.63</v>
          </cell>
          <cell r="J397">
            <v>87904.54</v>
          </cell>
          <cell r="L397">
            <v>41364</v>
          </cell>
          <cell r="M397" t="str">
            <v>SG</v>
          </cell>
          <cell r="N397" t="str">
            <v>EXP</v>
          </cell>
          <cell r="O397" t="str">
            <v>PH100</v>
          </cell>
          <cell r="P397" t="str">
            <v>1770</v>
          </cell>
          <cell r="Q397" t="str">
            <v>Salaries &amp; Benefits</v>
          </cell>
          <cell r="R397" t="str">
            <v>Other Expenditures</v>
          </cell>
          <cell r="S397" t="str">
            <v>Salaries &amp; Benefits</v>
          </cell>
        </row>
        <row r="398">
          <cell r="A398" t="str">
            <v>PH1089</v>
          </cell>
          <cell r="E398">
            <v>0</v>
          </cell>
          <cell r="F398">
            <v>0</v>
          </cell>
          <cell r="G398">
            <v>0</v>
          </cell>
          <cell r="H398">
            <v>66.69</v>
          </cell>
          <cell r="I398">
            <v>66.69</v>
          </cell>
          <cell r="J398">
            <v>229.09</v>
          </cell>
          <cell r="L398">
            <v>41364</v>
          </cell>
          <cell r="M398" t="str">
            <v>SG</v>
          </cell>
          <cell r="N398" t="str">
            <v>EXP</v>
          </cell>
          <cell r="O398" t="str">
            <v>PH100</v>
          </cell>
          <cell r="P398" t="str">
            <v>1970</v>
          </cell>
          <cell r="Q398" t="str">
            <v>Salaries &amp; Benefits</v>
          </cell>
          <cell r="R398" t="str">
            <v>Other Expenditures</v>
          </cell>
          <cell r="S398" t="str">
            <v>Salaries &amp; Benefits</v>
          </cell>
        </row>
        <row r="399">
          <cell r="A399" t="str">
            <v>PH1089</v>
          </cell>
          <cell r="E399">
            <v>579.35</v>
          </cell>
          <cell r="F399">
            <v>131.27000000000001</v>
          </cell>
          <cell r="G399">
            <v>710.62</v>
          </cell>
          <cell r="H399">
            <v>499.59</v>
          </cell>
          <cell r="I399">
            <v>-211.03</v>
          </cell>
          <cell r="J399">
            <v>1312.64</v>
          </cell>
          <cell r="L399">
            <v>41364</v>
          </cell>
          <cell r="M399" t="str">
            <v>SG</v>
          </cell>
          <cell r="N399" t="str">
            <v>EXP</v>
          </cell>
          <cell r="O399" t="str">
            <v>PH100</v>
          </cell>
          <cell r="P399" t="str">
            <v>2010</v>
          </cell>
          <cell r="Q399" t="str">
            <v>Office Supplies</v>
          </cell>
          <cell r="R399" t="str">
            <v>Other Expenditures</v>
          </cell>
          <cell r="S399" t="str">
            <v>Non Salary</v>
          </cell>
        </row>
        <row r="400">
          <cell r="A400" t="str">
            <v>PH1089</v>
          </cell>
          <cell r="E400">
            <v>75.3</v>
          </cell>
          <cell r="F400">
            <v>0</v>
          </cell>
          <cell r="G400">
            <v>75.3</v>
          </cell>
          <cell r="H400">
            <v>0</v>
          </cell>
          <cell r="I400">
            <v>-75.3</v>
          </cell>
          <cell r="J400">
            <v>0</v>
          </cell>
          <cell r="L400">
            <v>41364</v>
          </cell>
          <cell r="M400" t="str">
            <v>SG</v>
          </cell>
          <cell r="N400" t="str">
            <v>EXP</v>
          </cell>
          <cell r="O400" t="str">
            <v>PH100</v>
          </cell>
          <cell r="P400" t="str">
            <v>2040</v>
          </cell>
          <cell r="Q400" t="str">
            <v>Office Supplies</v>
          </cell>
          <cell r="R400" t="str">
            <v>Other Expenditures</v>
          </cell>
          <cell r="S400" t="str">
            <v>Non Salary</v>
          </cell>
        </row>
        <row r="401">
          <cell r="A401" t="str">
            <v>PH1089</v>
          </cell>
          <cell r="E401">
            <v>266.62</v>
          </cell>
          <cell r="F401">
            <v>0</v>
          </cell>
          <cell r="G401">
            <v>266.62</v>
          </cell>
          <cell r="H401">
            <v>0</v>
          </cell>
          <cell r="I401">
            <v>-266.62</v>
          </cell>
          <cell r="J401">
            <v>0</v>
          </cell>
          <cell r="L401">
            <v>41364</v>
          </cell>
          <cell r="M401" t="str">
            <v>SG</v>
          </cell>
          <cell r="N401" t="str">
            <v>EXP</v>
          </cell>
          <cell r="O401" t="str">
            <v>PH100</v>
          </cell>
          <cell r="P401" t="str">
            <v>2650</v>
          </cell>
          <cell r="Q401" t="str">
            <v>Other Supplies</v>
          </cell>
          <cell r="R401" t="str">
            <v>Other Expenditures</v>
          </cell>
          <cell r="S401" t="str">
            <v>Non Salary</v>
          </cell>
        </row>
        <row r="402">
          <cell r="A402" t="str">
            <v>PH1089</v>
          </cell>
          <cell r="E402">
            <v>714.38</v>
          </cell>
          <cell r="F402">
            <v>0</v>
          </cell>
          <cell r="G402">
            <v>714.38</v>
          </cell>
          <cell r="H402">
            <v>0</v>
          </cell>
          <cell r="I402">
            <v>-714.38</v>
          </cell>
          <cell r="J402">
            <v>0</v>
          </cell>
          <cell r="L402">
            <v>41364</v>
          </cell>
          <cell r="M402" t="str">
            <v>SG</v>
          </cell>
          <cell r="N402" t="str">
            <v>EXP</v>
          </cell>
          <cell r="O402" t="str">
            <v>PH100</v>
          </cell>
          <cell r="P402" t="str">
            <v>3420</v>
          </cell>
          <cell r="Q402" t="str">
            <v>Computer Hardware &amp; Software</v>
          </cell>
          <cell r="R402" t="str">
            <v>Other Expenditures</v>
          </cell>
          <cell r="S402" t="str">
            <v>Non Salary</v>
          </cell>
        </row>
        <row r="403">
          <cell r="A403" t="str">
            <v>PH1089</v>
          </cell>
          <cell r="E403">
            <v>0</v>
          </cell>
          <cell r="F403">
            <v>2035.12</v>
          </cell>
          <cell r="G403">
            <v>2035.12</v>
          </cell>
          <cell r="H403">
            <v>0</v>
          </cell>
          <cell r="I403">
            <v>-2035.12</v>
          </cell>
          <cell r="J403">
            <v>0</v>
          </cell>
          <cell r="L403">
            <v>41364</v>
          </cell>
          <cell r="M403" t="str">
            <v>SG</v>
          </cell>
          <cell r="N403" t="str">
            <v>EXP</v>
          </cell>
          <cell r="O403" t="str">
            <v>PH100</v>
          </cell>
          <cell r="P403" t="str">
            <v>4086</v>
          </cell>
          <cell r="Q403" t="str">
            <v>Professional &amp; Technical</v>
          </cell>
          <cell r="R403" t="str">
            <v>Other Expenditures</v>
          </cell>
          <cell r="S403" t="str">
            <v>Non Salary</v>
          </cell>
        </row>
        <row r="404">
          <cell r="A404" t="str">
            <v>PH1089</v>
          </cell>
          <cell r="E404">
            <v>0</v>
          </cell>
          <cell r="F404">
            <v>0</v>
          </cell>
          <cell r="G404">
            <v>0</v>
          </cell>
          <cell r="H404">
            <v>205.35</v>
          </cell>
          <cell r="I404">
            <v>205.35</v>
          </cell>
          <cell r="J404">
            <v>1017.6</v>
          </cell>
          <cell r="L404">
            <v>41364</v>
          </cell>
          <cell r="M404" t="str">
            <v>SG</v>
          </cell>
          <cell r="N404" t="str">
            <v>EXP</v>
          </cell>
          <cell r="O404" t="str">
            <v>PH100</v>
          </cell>
          <cell r="P404" t="str">
            <v>4199</v>
          </cell>
          <cell r="Q404" t="str">
            <v>Professional &amp; Technical</v>
          </cell>
          <cell r="R404" t="str">
            <v>Other Expenditures</v>
          </cell>
          <cell r="S404" t="str">
            <v>Non Salary</v>
          </cell>
        </row>
        <row r="405">
          <cell r="A405" t="str">
            <v>PH1089</v>
          </cell>
          <cell r="E405">
            <v>0</v>
          </cell>
          <cell r="F405">
            <v>0</v>
          </cell>
          <cell r="G405">
            <v>0</v>
          </cell>
          <cell r="H405">
            <v>43.91</v>
          </cell>
          <cell r="I405">
            <v>43.91</v>
          </cell>
          <cell r="J405">
            <v>217.6</v>
          </cell>
          <cell r="L405">
            <v>41364</v>
          </cell>
          <cell r="M405" t="str">
            <v>SG</v>
          </cell>
          <cell r="N405" t="str">
            <v>EXP</v>
          </cell>
          <cell r="O405" t="str">
            <v>PH100</v>
          </cell>
          <cell r="P405" t="str">
            <v>4215</v>
          </cell>
          <cell r="Q405" t="str">
            <v>Business Travel Expenses</v>
          </cell>
          <cell r="R405" t="str">
            <v>Other Expenditures</v>
          </cell>
          <cell r="S405" t="str">
            <v>Non Salary</v>
          </cell>
        </row>
        <row r="406">
          <cell r="A406" t="str">
            <v>PH1089</v>
          </cell>
          <cell r="E406">
            <v>0</v>
          </cell>
          <cell r="F406">
            <v>0</v>
          </cell>
          <cell r="G406">
            <v>0</v>
          </cell>
          <cell r="H406">
            <v>403.6</v>
          </cell>
          <cell r="I406">
            <v>403.6</v>
          </cell>
          <cell r="J406">
            <v>2000</v>
          </cell>
          <cell r="L406">
            <v>41364</v>
          </cell>
          <cell r="M406" t="str">
            <v>SG</v>
          </cell>
          <cell r="N406" t="str">
            <v>EXP</v>
          </cell>
          <cell r="O406" t="str">
            <v>PH100</v>
          </cell>
          <cell r="P406" t="str">
            <v>4252</v>
          </cell>
          <cell r="Q406" t="str">
            <v>Conference Expenditures</v>
          </cell>
          <cell r="R406" t="str">
            <v>Other Expenditures</v>
          </cell>
          <cell r="S406" t="str">
            <v>Non Salary</v>
          </cell>
        </row>
        <row r="407">
          <cell r="A407" t="str">
            <v>PH1089</v>
          </cell>
          <cell r="E407">
            <v>0</v>
          </cell>
          <cell r="F407">
            <v>0</v>
          </cell>
          <cell r="G407">
            <v>0</v>
          </cell>
          <cell r="H407">
            <v>208.91</v>
          </cell>
          <cell r="I407">
            <v>208.91</v>
          </cell>
          <cell r="J407">
            <v>1035.2</v>
          </cell>
          <cell r="L407">
            <v>41364</v>
          </cell>
          <cell r="M407" t="str">
            <v>SG</v>
          </cell>
          <cell r="N407" t="str">
            <v>EXP</v>
          </cell>
          <cell r="O407" t="str">
            <v>PH100</v>
          </cell>
          <cell r="P407" t="str">
            <v>4253</v>
          </cell>
          <cell r="Q407" t="str">
            <v>Conference Expenditures</v>
          </cell>
          <cell r="R407" t="str">
            <v>Other Expenditures</v>
          </cell>
          <cell r="S407" t="str">
            <v>Non Salary</v>
          </cell>
        </row>
        <row r="408">
          <cell r="A408" t="str">
            <v>PH1089</v>
          </cell>
          <cell r="E408">
            <v>712.32</v>
          </cell>
          <cell r="F408">
            <v>0</v>
          </cell>
          <cell r="G408">
            <v>712.32</v>
          </cell>
          <cell r="H408">
            <v>302.7</v>
          </cell>
          <cell r="I408">
            <v>-409.62</v>
          </cell>
          <cell r="J408">
            <v>1500</v>
          </cell>
          <cell r="L408">
            <v>41364</v>
          </cell>
          <cell r="M408" t="str">
            <v>SG</v>
          </cell>
          <cell r="N408" t="str">
            <v>EXP</v>
          </cell>
          <cell r="O408" t="str">
            <v>PH100</v>
          </cell>
          <cell r="P408" t="str">
            <v>4256</v>
          </cell>
          <cell r="Q408" t="str">
            <v>Conference Expenditures</v>
          </cell>
          <cell r="R408" t="str">
            <v>Other Expenditures</v>
          </cell>
          <cell r="S408" t="str">
            <v>Non Salary</v>
          </cell>
        </row>
        <row r="409">
          <cell r="A409" t="str">
            <v>PH1089</v>
          </cell>
          <cell r="E409">
            <v>0</v>
          </cell>
          <cell r="F409">
            <v>992.16</v>
          </cell>
          <cell r="G409">
            <v>992.16</v>
          </cell>
          <cell r="H409">
            <v>410.71</v>
          </cell>
          <cell r="I409">
            <v>-581.45000000000005</v>
          </cell>
          <cell r="J409">
            <v>2035.2</v>
          </cell>
          <cell r="L409">
            <v>41364</v>
          </cell>
          <cell r="M409" t="str">
            <v>SG</v>
          </cell>
          <cell r="N409" t="str">
            <v>EXP</v>
          </cell>
          <cell r="O409" t="str">
            <v>PH100</v>
          </cell>
          <cell r="P409" t="str">
            <v>4310</v>
          </cell>
          <cell r="Q409" t="str">
            <v>Training &amp; Development</v>
          </cell>
          <cell r="R409" t="str">
            <v>Other Expenditures</v>
          </cell>
          <cell r="S409" t="str">
            <v>Non Salary</v>
          </cell>
        </row>
        <row r="410">
          <cell r="A410" t="str">
            <v>PH1089</v>
          </cell>
          <cell r="E410">
            <v>0</v>
          </cell>
          <cell r="F410">
            <v>0</v>
          </cell>
          <cell r="G410">
            <v>0</v>
          </cell>
          <cell r="H410">
            <v>3805.83</v>
          </cell>
          <cell r="I410">
            <v>3805.83</v>
          </cell>
          <cell r="J410">
            <v>9999.56</v>
          </cell>
          <cell r="L410">
            <v>41364</v>
          </cell>
          <cell r="M410" t="str">
            <v>SG</v>
          </cell>
          <cell r="N410" t="str">
            <v>EXP</v>
          </cell>
          <cell r="O410" t="str">
            <v>PH100</v>
          </cell>
          <cell r="P410" t="str">
            <v>4316</v>
          </cell>
          <cell r="Q410" t="str">
            <v>Training &amp; Development</v>
          </cell>
          <cell r="R410" t="str">
            <v>Other Expenditures</v>
          </cell>
          <cell r="S410" t="str">
            <v>Non Salary</v>
          </cell>
        </row>
        <row r="411">
          <cell r="A411" t="str">
            <v>PH1089</v>
          </cell>
          <cell r="E411">
            <v>0</v>
          </cell>
          <cell r="F411">
            <v>10974.82</v>
          </cell>
          <cell r="G411">
            <v>10974.82</v>
          </cell>
          <cell r="H411">
            <v>0</v>
          </cell>
          <cell r="I411">
            <v>-10974.82</v>
          </cell>
          <cell r="J411">
            <v>0</v>
          </cell>
          <cell r="L411">
            <v>41364</v>
          </cell>
          <cell r="M411" t="str">
            <v>SG</v>
          </cell>
          <cell r="N411" t="str">
            <v>EXP</v>
          </cell>
          <cell r="O411" t="str">
            <v>PH100</v>
          </cell>
          <cell r="P411" t="str">
            <v>4520</v>
          </cell>
          <cell r="Q411" t="str">
            <v>Contracted Services</v>
          </cell>
          <cell r="R411" t="str">
            <v>Other Expenditures</v>
          </cell>
          <cell r="S411" t="str">
            <v>Non Salary</v>
          </cell>
        </row>
        <row r="412">
          <cell r="A412" t="str">
            <v>PH1089</v>
          </cell>
          <cell r="E412">
            <v>2856.91</v>
          </cell>
          <cell r="F412">
            <v>890.4</v>
          </cell>
          <cell r="G412">
            <v>3747.31</v>
          </cell>
          <cell r="H412">
            <v>0</v>
          </cell>
          <cell r="I412">
            <v>-3747.31</v>
          </cell>
          <cell r="J412">
            <v>0</v>
          </cell>
          <cell r="L412">
            <v>41364</v>
          </cell>
          <cell r="M412" t="str">
            <v>SG</v>
          </cell>
          <cell r="N412" t="str">
            <v>EXP</v>
          </cell>
          <cell r="O412" t="str">
            <v>PH100</v>
          </cell>
          <cell r="P412" t="str">
            <v>4530</v>
          </cell>
          <cell r="Q412" t="str">
            <v>Contracted Services</v>
          </cell>
          <cell r="R412" t="str">
            <v>Other Expenditures</v>
          </cell>
          <cell r="S412" t="str">
            <v>Non Salary</v>
          </cell>
        </row>
        <row r="413">
          <cell r="A413" t="str">
            <v>PH1089</v>
          </cell>
          <cell r="E413">
            <v>0</v>
          </cell>
          <cell r="F413">
            <v>0</v>
          </cell>
          <cell r="G413">
            <v>0</v>
          </cell>
          <cell r="H413">
            <v>100.9</v>
          </cell>
          <cell r="I413">
            <v>100.9</v>
          </cell>
          <cell r="J413">
            <v>500</v>
          </cell>
          <cell r="L413">
            <v>41364</v>
          </cell>
          <cell r="M413" t="str">
            <v>SG</v>
          </cell>
          <cell r="N413" t="str">
            <v>EXP</v>
          </cell>
          <cell r="O413" t="str">
            <v>PH100</v>
          </cell>
          <cell r="P413" t="str">
            <v>4770</v>
          </cell>
          <cell r="Q413" t="str">
            <v>Insurance, Parking &amp; Metrage</v>
          </cell>
          <cell r="R413" t="str">
            <v>Other Expenditures</v>
          </cell>
          <cell r="S413" t="str">
            <v>Non Salary</v>
          </cell>
        </row>
        <row r="414">
          <cell r="A414" t="str">
            <v>PH1089</v>
          </cell>
          <cell r="E414">
            <v>0</v>
          </cell>
          <cell r="F414">
            <v>0</v>
          </cell>
          <cell r="G414">
            <v>0</v>
          </cell>
          <cell r="H414">
            <v>190.3</v>
          </cell>
          <cell r="I414">
            <v>190.3</v>
          </cell>
          <cell r="J414">
            <v>500</v>
          </cell>
          <cell r="L414">
            <v>41364</v>
          </cell>
          <cell r="M414" t="str">
            <v>SG</v>
          </cell>
          <cell r="N414" t="str">
            <v>EXP</v>
          </cell>
          <cell r="O414" t="str">
            <v>PH100</v>
          </cell>
          <cell r="P414" t="str">
            <v>4775</v>
          </cell>
          <cell r="Q414" t="str">
            <v>Insurance, Parking &amp; Metrage</v>
          </cell>
          <cell r="R414" t="str">
            <v>Other Expenditures</v>
          </cell>
          <cell r="S414" t="str">
            <v>Non Salary</v>
          </cell>
        </row>
        <row r="415">
          <cell r="A415" t="str">
            <v>PH1089</v>
          </cell>
          <cell r="E415">
            <v>-716.97</v>
          </cell>
          <cell r="F415">
            <v>0</v>
          </cell>
          <cell r="G415">
            <v>-716.97</v>
          </cell>
          <cell r="H415">
            <v>0</v>
          </cell>
          <cell r="I415">
            <v>716.97</v>
          </cell>
          <cell r="J415">
            <v>0</v>
          </cell>
          <cell r="L415">
            <v>41364</v>
          </cell>
          <cell r="M415" t="str">
            <v>SG</v>
          </cell>
          <cell r="N415" t="str">
            <v>EXP</v>
          </cell>
          <cell r="O415" t="str">
            <v>PH100</v>
          </cell>
          <cell r="P415" t="str">
            <v>4810</v>
          </cell>
          <cell r="Q415" t="str">
            <v>Other Services</v>
          </cell>
          <cell r="R415" t="str">
            <v>Other Expenditures</v>
          </cell>
          <cell r="S415" t="str">
            <v>Non Salary</v>
          </cell>
        </row>
        <row r="416">
          <cell r="A416" t="str">
            <v>PH1089</v>
          </cell>
          <cell r="E416">
            <v>0</v>
          </cell>
          <cell r="F416">
            <v>35.619999999999997</v>
          </cell>
          <cell r="G416">
            <v>35.619999999999997</v>
          </cell>
          <cell r="H416">
            <v>1419.05</v>
          </cell>
          <cell r="I416">
            <v>1383.43</v>
          </cell>
          <cell r="J416">
            <v>7032</v>
          </cell>
          <cell r="L416">
            <v>41364</v>
          </cell>
          <cell r="M416" t="str">
            <v>SG</v>
          </cell>
          <cell r="N416" t="str">
            <v>EXP</v>
          </cell>
          <cell r="O416" t="str">
            <v>PH100</v>
          </cell>
          <cell r="P416" t="str">
            <v>4811</v>
          </cell>
          <cell r="Q416" t="str">
            <v>Other Services</v>
          </cell>
          <cell r="R416" t="str">
            <v>Other Expenditures</v>
          </cell>
          <cell r="S416" t="str">
            <v>Non Salary</v>
          </cell>
        </row>
        <row r="417">
          <cell r="A417" t="str">
            <v>PH1089</v>
          </cell>
          <cell r="E417">
            <v>0</v>
          </cell>
          <cell r="F417">
            <v>0</v>
          </cell>
          <cell r="G417">
            <v>0</v>
          </cell>
          <cell r="H417">
            <v>8300</v>
          </cell>
          <cell r="I417">
            <v>8300</v>
          </cell>
          <cell r="J417">
            <v>25000</v>
          </cell>
          <cell r="L417">
            <v>41364</v>
          </cell>
          <cell r="M417" t="str">
            <v>SG</v>
          </cell>
          <cell r="N417" t="str">
            <v>EXP</v>
          </cell>
          <cell r="O417" t="str">
            <v>PH100</v>
          </cell>
          <cell r="P417" t="str">
            <v>4820</v>
          </cell>
          <cell r="Q417" t="str">
            <v>Other Services</v>
          </cell>
          <cell r="R417" t="str">
            <v>Other Expenditures</v>
          </cell>
          <cell r="S417" t="str">
            <v>Non Salary</v>
          </cell>
        </row>
        <row r="418">
          <cell r="A418" t="str">
            <v>PH1089</v>
          </cell>
          <cell r="E418">
            <v>1035.17</v>
          </cell>
          <cell r="F418">
            <v>0</v>
          </cell>
          <cell r="G418">
            <v>1035.17</v>
          </cell>
          <cell r="H418">
            <v>1152.3499999999999</v>
          </cell>
          <cell r="I418">
            <v>117.18</v>
          </cell>
          <cell r="J418">
            <v>4609.3999999999996</v>
          </cell>
          <cell r="L418">
            <v>41364</v>
          </cell>
          <cell r="M418" t="str">
            <v>SG</v>
          </cell>
          <cell r="N418" t="str">
            <v>EXP</v>
          </cell>
          <cell r="O418" t="str">
            <v>PH100</v>
          </cell>
          <cell r="P418" t="str">
            <v>7125</v>
          </cell>
          <cell r="Q418" t="str">
            <v>IDC's</v>
          </cell>
          <cell r="R418" t="str">
            <v>Other Expenditures</v>
          </cell>
          <cell r="S418" t="str">
            <v>Non Salary</v>
          </cell>
        </row>
        <row r="419">
          <cell r="A419" t="str">
            <v>PH1089</v>
          </cell>
          <cell r="E419">
            <v>-177234.02</v>
          </cell>
          <cell r="F419">
            <v>0</v>
          </cell>
          <cell r="G419">
            <v>-177234.02</v>
          </cell>
          <cell r="H419">
            <v>-218239.14</v>
          </cell>
          <cell r="I419">
            <v>-41005.120000000003</v>
          </cell>
          <cell r="J419">
            <v>-720983.29</v>
          </cell>
          <cell r="L419">
            <v>41364</v>
          </cell>
          <cell r="M419" t="str">
            <v>SG</v>
          </cell>
          <cell r="N419" t="str">
            <v>REV</v>
          </cell>
          <cell r="O419" t="str">
            <v>PH100</v>
          </cell>
          <cell r="P419" t="str">
            <v>8010</v>
          </cell>
          <cell r="Q419" t="str">
            <v>Grants and Subsidies</v>
          </cell>
          <cell r="R419" t="str">
            <v>Revenue</v>
          </cell>
          <cell r="S419" t="str">
            <v>Non Salary</v>
          </cell>
        </row>
        <row r="420">
          <cell r="A420" t="str">
            <v>PH1090</v>
          </cell>
          <cell r="E420">
            <v>140442.09</v>
          </cell>
          <cell r="F420">
            <v>0</v>
          </cell>
          <cell r="G420">
            <v>140442.09</v>
          </cell>
          <cell r="H420">
            <v>128797.2</v>
          </cell>
          <cell r="I420">
            <v>-11644.89</v>
          </cell>
          <cell r="J420">
            <v>442316.7</v>
          </cell>
          <cell r="L420">
            <v>41364</v>
          </cell>
          <cell r="M420" t="str">
            <v>SG</v>
          </cell>
          <cell r="N420" t="str">
            <v>EXP</v>
          </cell>
          <cell r="O420" t="str">
            <v>PH100</v>
          </cell>
          <cell r="P420" t="str">
            <v>1015</v>
          </cell>
          <cell r="Q420" t="str">
            <v>Salaries &amp; Benefits</v>
          </cell>
          <cell r="R420" t="str">
            <v>Other Expenditures</v>
          </cell>
          <cell r="S420" t="str">
            <v>Salaries &amp; Benefits</v>
          </cell>
        </row>
        <row r="421">
          <cell r="A421" t="str">
            <v>PH1090</v>
          </cell>
          <cell r="E421">
            <v>3490.41</v>
          </cell>
          <cell r="F421">
            <v>0</v>
          </cell>
          <cell r="G421">
            <v>3490.41</v>
          </cell>
          <cell r="H421">
            <v>0</v>
          </cell>
          <cell r="I421">
            <v>-3490.41</v>
          </cell>
          <cell r="J421">
            <v>0</v>
          </cell>
          <cell r="L421">
            <v>41364</v>
          </cell>
          <cell r="M421" t="str">
            <v>SG</v>
          </cell>
          <cell r="N421" t="str">
            <v>EXP</v>
          </cell>
          <cell r="O421" t="str">
            <v>PH100</v>
          </cell>
          <cell r="P421" t="str">
            <v>1050</v>
          </cell>
          <cell r="Q421" t="str">
            <v>Salaries &amp; Benefits</v>
          </cell>
          <cell r="R421" t="str">
            <v>Other Expenditures</v>
          </cell>
          <cell r="S421" t="str">
            <v>Salaries &amp; Benefits</v>
          </cell>
        </row>
        <row r="422">
          <cell r="A422" t="str">
            <v>PH1090</v>
          </cell>
          <cell r="E422">
            <v>0</v>
          </cell>
          <cell r="F422">
            <v>0</v>
          </cell>
          <cell r="G422">
            <v>0</v>
          </cell>
          <cell r="H422">
            <v>-8126.67</v>
          </cell>
          <cell r="I422">
            <v>-8126.67</v>
          </cell>
          <cell r="J422">
            <v>-26615.02</v>
          </cell>
          <cell r="L422">
            <v>41364</v>
          </cell>
          <cell r="M422" t="str">
            <v>SG</v>
          </cell>
          <cell r="N422" t="str">
            <v>EXP</v>
          </cell>
          <cell r="O422" t="str">
            <v>PH100</v>
          </cell>
          <cell r="P422" t="str">
            <v>1520</v>
          </cell>
          <cell r="Q422" t="str">
            <v>Salaries &amp; Benefits</v>
          </cell>
          <cell r="R422" t="str">
            <v>Other Expenditures</v>
          </cell>
          <cell r="S422" t="str">
            <v>Gapping</v>
          </cell>
        </row>
        <row r="423">
          <cell r="A423" t="str">
            <v>PH1090</v>
          </cell>
          <cell r="E423">
            <v>6701.72</v>
          </cell>
          <cell r="F423">
            <v>0</v>
          </cell>
          <cell r="G423">
            <v>6701.72</v>
          </cell>
          <cell r="H423">
            <v>5489.46</v>
          </cell>
          <cell r="I423">
            <v>-1212.26</v>
          </cell>
          <cell r="J423">
            <v>18852</v>
          </cell>
          <cell r="L423">
            <v>41364</v>
          </cell>
          <cell r="M423" t="str">
            <v>SG</v>
          </cell>
          <cell r="N423" t="str">
            <v>EXP</v>
          </cell>
          <cell r="O423" t="str">
            <v>PH100</v>
          </cell>
          <cell r="P423" t="str">
            <v>1711</v>
          </cell>
          <cell r="Q423" t="str">
            <v>Salaries &amp; Benefits</v>
          </cell>
          <cell r="R423" t="str">
            <v>Other Expenditures</v>
          </cell>
          <cell r="S423" t="str">
            <v>Salaries &amp; Benefits</v>
          </cell>
        </row>
        <row r="424">
          <cell r="A424" t="str">
            <v>PH1090</v>
          </cell>
          <cell r="E424">
            <v>3276.54</v>
          </cell>
          <cell r="F424">
            <v>0</v>
          </cell>
          <cell r="G424">
            <v>3276.54</v>
          </cell>
          <cell r="H424">
            <v>2655.62</v>
          </cell>
          <cell r="I424">
            <v>-620.91999999999996</v>
          </cell>
          <cell r="J424">
            <v>9120</v>
          </cell>
          <cell r="L424">
            <v>41364</v>
          </cell>
          <cell r="M424" t="str">
            <v>SG</v>
          </cell>
          <cell r="N424" t="str">
            <v>EXP</v>
          </cell>
          <cell r="O424" t="str">
            <v>PH100</v>
          </cell>
          <cell r="P424" t="str">
            <v>1712</v>
          </cell>
          <cell r="Q424" t="str">
            <v>Salaries &amp; Benefits</v>
          </cell>
          <cell r="R424" t="str">
            <v>Other Expenditures</v>
          </cell>
          <cell r="S424" t="str">
            <v>Salaries &amp; Benefits</v>
          </cell>
        </row>
        <row r="425">
          <cell r="A425" t="str">
            <v>PH1090</v>
          </cell>
          <cell r="E425">
            <v>3659.83</v>
          </cell>
          <cell r="F425">
            <v>0</v>
          </cell>
          <cell r="G425">
            <v>3659.83</v>
          </cell>
          <cell r="H425">
            <v>2579.19</v>
          </cell>
          <cell r="I425">
            <v>-1080.6400000000001</v>
          </cell>
          <cell r="J425">
            <v>8277.6200000000008</v>
          </cell>
          <cell r="L425">
            <v>41364</v>
          </cell>
          <cell r="M425" t="str">
            <v>SG</v>
          </cell>
          <cell r="N425" t="str">
            <v>EXP</v>
          </cell>
          <cell r="O425" t="str">
            <v>PH100</v>
          </cell>
          <cell r="P425" t="str">
            <v>1720</v>
          </cell>
          <cell r="Q425" t="str">
            <v>Salaries &amp; Benefits</v>
          </cell>
          <cell r="R425" t="str">
            <v>Other Expenditures</v>
          </cell>
          <cell r="S425" t="str">
            <v>Salaries &amp; Benefits</v>
          </cell>
        </row>
        <row r="426">
          <cell r="A426" t="str">
            <v>PH1090</v>
          </cell>
          <cell r="E426">
            <v>1112.93</v>
          </cell>
          <cell r="F426">
            <v>0</v>
          </cell>
          <cell r="G426">
            <v>1112.93</v>
          </cell>
          <cell r="H426">
            <v>961.24</v>
          </cell>
          <cell r="I426">
            <v>-151.69</v>
          </cell>
          <cell r="J426">
            <v>3301.45</v>
          </cell>
          <cell r="L426">
            <v>41364</v>
          </cell>
          <cell r="M426" t="str">
            <v>SG</v>
          </cell>
          <cell r="N426" t="str">
            <v>EXP</v>
          </cell>
          <cell r="O426" t="str">
            <v>PH100</v>
          </cell>
          <cell r="P426" t="str">
            <v>1730</v>
          </cell>
          <cell r="Q426" t="str">
            <v>Salaries &amp; Benefits</v>
          </cell>
          <cell r="R426" t="str">
            <v>Other Expenditures</v>
          </cell>
          <cell r="S426" t="str">
            <v>Salaries &amp; Benefits</v>
          </cell>
        </row>
        <row r="427">
          <cell r="A427" t="str">
            <v>PH1090</v>
          </cell>
          <cell r="E427">
            <v>3530.63</v>
          </cell>
          <cell r="F427">
            <v>0</v>
          </cell>
          <cell r="G427">
            <v>3530.63</v>
          </cell>
          <cell r="H427">
            <v>3570.13</v>
          </cell>
          <cell r="I427">
            <v>39.5</v>
          </cell>
          <cell r="J427">
            <v>5198.63</v>
          </cell>
          <cell r="L427">
            <v>41364</v>
          </cell>
          <cell r="M427" t="str">
            <v>SG</v>
          </cell>
          <cell r="N427" t="str">
            <v>EXP</v>
          </cell>
          <cell r="O427" t="str">
            <v>PH100</v>
          </cell>
          <cell r="P427" t="str">
            <v>1740</v>
          </cell>
          <cell r="Q427" t="str">
            <v>Salaries &amp; Benefits</v>
          </cell>
          <cell r="R427" t="str">
            <v>Other Expenditures</v>
          </cell>
          <cell r="S427" t="str">
            <v>Salaries &amp; Benefits</v>
          </cell>
        </row>
        <row r="428">
          <cell r="A428" t="str">
            <v>PH1090</v>
          </cell>
          <cell r="E428">
            <v>181.16</v>
          </cell>
          <cell r="F428">
            <v>0</v>
          </cell>
          <cell r="G428">
            <v>181.16</v>
          </cell>
          <cell r="H428">
            <v>218.11</v>
          </cell>
          <cell r="I428">
            <v>36.950000000000003</v>
          </cell>
          <cell r="J428">
            <v>353.85</v>
          </cell>
          <cell r="L428">
            <v>41364</v>
          </cell>
          <cell r="M428" t="str">
            <v>SG</v>
          </cell>
          <cell r="N428" t="str">
            <v>EXP</v>
          </cell>
          <cell r="O428" t="str">
            <v>PH100</v>
          </cell>
          <cell r="P428" t="str">
            <v>1745</v>
          </cell>
          <cell r="Q428" t="str">
            <v>Salaries &amp; Benefits</v>
          </cell>
          <cell r="R428" t="str">
            <v>Other Expenditures</v>
          </cell>
          <cell r="S428" t="str">
            <v>Salaries &amp; Benefits</v>
          </cell>
        </row>
        <row r="429">
          <cell r="A429" t="str">
            <v>PH1090</v>
          </cell>
          <cell r="E429">
            <v>2826.57</v>
          </cell>
          <cell r="F429">
            <v>0</v>
          </cell>
          <cell r="G429">
            <v>2826.57</v>
          </cell>
          <cell r="H429">
            <v>2511.5500000000002</v>
          </cell>
          <cell r="I429">
            <v>-315.02</v>
          </cell>
          <cell r="J429">
            <v>8625.17</v>
          </cell>
          <cell r="L429">
            <v>41364</v>
          </cell>
          <cell r="M429" t="str">
            <v>SG</v>
          </cell>
          <cell r="N429" t="str">
            <v>EXP</v>
          </cell>
          <cell r="O429" t="str">
            <v>PH100</v>
          </cell>
          <cell r="P429" t="str">
            <v>1750</v>
          </cell>
          <cell r="Q429" t="str">
            <v>Salaries &amp; Benefits</v>
          </cell>
          <cell r="R429" t="str">
            <v>Other Expenditures</v>
          </cell>
          <cell r="S429" t="str">
            <v>Salaries &amp; Benefits</v>
          </cell>
        </row>
        <row r="430">
          <cell r="A430" t="str">
            <v>PH1090</v>
          </cell>
          <cell r="E430">
            <v>8026.39</v>
          </cell>
          <cell r="F430">
            <v>0</v>
          </cell>
          <cell r="G430">
            <v>8026.39</v>
          </cell>
          <cell r="H430">
            <v>7803.53</v>
          </cell>
          <cell r="I430">
            <v>-222.86</v>
          </cell>
          <cell r="J430">
            <v>11533.5</v>
          </cell>
          <cell r="L430">
            <v>41364</v>
          </cell>
          <cell r="M430" t="str">
            <v>SG</v>
          </cell>
          <cell r="N430" t="str">
            <v>EXP</v>
          </cell>
          <cell r="O430" t="str">
            <v>PH100</v>
          </cell>
          <cell r="P430" t="str">
            <v>1760</v>
          </cell>
          <cell r="Q430" t="str">
            <v>Salaries &amp; Benefits</v>
          </cell>
          <cell r="R430" t="str">
            <v>Other Expenditures</v>
          </cell>
          <cell r="S430" t="str">
            <v>Salaries &amp; Benefits</v>
          </cell>
        </row>
        <row r="431">
          <cell r="A431" t="str">
            <v>PH1090</v>
          </cell>
          <cell r="E431">
            <v>14152.14</v>
          </cell>
          <cell r="F431">
            <v>0</v>
          </cell>
          <cell r="G431">
            <v>14152.14</v>
          </cell>
          <cell r="H431">
            <v>14719.65</v>
          </cell>
          <cell r="I431">
            <v>567.51</v>
          </cell>
          <cell r="J431">
            <v>50550.26</v>
          </cell>
          <cell r="L431">
            <v>41364</v>
          </cell>
          <cell r="M431" t="str">
            <v>SG</v>
          </cell>
          <cell r="N431" t="str">
            <v>EXP</v>
          </cell>
          <cell r="O431" t="str">
            <v>PH100</v>
          </cell>
          <cell r="P431" t="str">
            <v>1770</v>
          </cell>
          <cell r="Q431" t="str">
            <v>Salaries &amp; Benefits</v>
          </cell>
          <cell r="R431" t="str">
            <v>Other Expenditures</v>
          </cell>
          <cell r="S431" t="str">
            <v>Salaries &amp; Benefits</v>
          </cell>
        </row>
        <row r="432">
          <cell r="A432" t="str">
            <v>PH1090</v>
          </cell>
          <cell r="E432">
            <v>0</v>
          </cell>
          <cell r="F432">
            <v>0</v>
          </cell>
          <cell r="G432">
            <v>0</v>
          </cell>
          <cell r="H432">
            <v>1210.01</v>
          </cell>
          <cell r="I432">
            <v>1210.01</v>
          </cell>
          <cell r="J432">
            <v>3179.2</v>
          </cell>
          <cell r="L432">
            <v>41364</v>
          </cell>
          <cell r="M432" t="str">
            <v>SG</v>
          </cell>
          <cell r="N432" t="str">
            <v>EXP</v>
          </cell>
          <cell r="O432" t="str">
            <v>PH100</v>
          </cell>
          <cell r="P432" t="str">
            <v>2010</v>
          </cell>
          <cell r="Q432" t="str">
            <v>Office Supplies</v>
          </cell>
          <cell r="R432" t="str">
            <v>Other Expenditures</v>
          </cell>
          <cell r="S432" t="str">
            <v>Non Salary</v>
          </cell>
        </row>
        <row r="433">
          <cell r="A433" t="str">
            <v>PH1090</v>
          </cell>
          <cell r="E433">
            <v>219.8</v>
          </cell>
          <cell r="F433">
            <v>0</v>
          </cell>
          <cell r="G433">
            <v>219.8</v>
          </cell>
          <cell r="H433">
            <v>0</v>
          </cell>
          <cell r="I433">
            <v>-219.8</v>
          </cell>
          <cell r="J433">
            <v>0</v>
          </cell>
          <cell r="L433">
            <v>41364</v>
          </cell>
          <cell r="M433" t="str">
            <v>SG</v>
          </cell>
          <cell r="N433" t="str">
            <v>EXP</v>
          </cell>
          <cell r="O433" t="str">
            <v>PH100</v>
          </cell>
          <cell r="P433" t="str">
            <v>2570</v>
          </cell>
          <cell r="Q433" t="str">
            <v>Other Supplies</v>
          </cell>
          <cell r="R433" t="str">
            <v>Other Expenditures</v>
          </cell>
          <cell r="S433" t="str">
            <v>Non Salary</v>
          </cell>
        </row>
        <row r="434">
          <cell r="A434" t="str">
            <v>PH1090</v>
          </cell>
          <cell r="E434">
            <v>0</v>
          </cell>
          <cell r="F434">
            <v>0</v>
          </cell>
          <cell r="G434">
            <v>0</v>
          </cell>
          <cell r="H434">
            <v>77.349999999999994</v>
          </cell>
          <cell r="I434">
            <v>77.349999999999994</v>
          </cell>
          <cell r="J434">
            <v>703.2</v>
          </cell>
          <cell r="L434">
            <v>41364</v>
          </cell>
          <cell r="M434" t="str">
            <v>SG</v>
          </cell>
          <cell r="N434" t="str">
            <v>EXP</v>
          </cell>
          <cell r="O434" t="str">
            <v>PH100</v>
          </cell>
          <cell r="P434" t="str">
            <v>2650</v>
          </cell>
          <cell r="Q434" t="str">
            <v>Other Supplies</v>
          </cell>
          <cell r="R434" t="str">
            <v>Other Expenditures</v>
          </cell>
          <cell r="S434" t="str">
            <v>Non Salary</v>
          </cell>
        </row>
        <row r="435">
          <cell r="A435" t="str">
            <v>PH1090</v>
          </cell>
          <cell r="E435">
            <v>0</v>
          </cell>
          <cell r="F435">
            <v>0</v>
          </cell>
          <cell r="G435">
            <v>0</v>
          </cell>
          <cell r="H435">
            <v>623.16</v>
          </cell>
          <cell r="I435">
            <v>623.16</v>
          </cell>
          <cell r="J435">
            <v>3088</v>
          </cell>
          <cell r="L435">
            <v>41364</v>
          </cell>
          <cell r="M435" t="str">
            <v>SG</v>
          </cell>
          <cell r="N435" t="str">
            <v>EXP</v>
          </cell>
          <cell r="O435" t="str">
            <v>PH100</v>
          </cell>
          <cell r="P435" t="str">
            <v>4199</v>
          </cell>
          <cell r="Q435" t="str">
            <v>Professional &amp; Technical</v>
          </cell>
          <cell r="R435" t="str">
            <v>Other Expenditures</v>
          </cell>
          <cell r="S435" t="str">
            <v>Non Salary</v>
          </cell>
        </row>
        <row r="436">
          <cell r="A436" t="str">
            <v>PH1090</v>
          </cell>
          <cell r="E436">
            <v>0.6</v>
          </cell>
          <cell r="F436">
            <v>0</v>
          </cell>
          <cell r="G436">
            <v>0.6</v>
          </cell>
          <cell r="H436">
            <v>40.36</v>
          </cell>
          <cell r="I436">
            <v>39.76</v>
          </cell>
          <cell r="J436">
            <v>200</v>
          </cell>
          <cell r="L436">
            <v>41364</v>
          </cell>
          <cell r="M436" t="str">
            <v>SG</v>
          </cell>
          <cell r="N436" t="str">
            <v>EXP</v>
          </cell>
          <cell r="O436" t="str">
            <v>PH100</v>
          </cell>
          <cell r="P436" t="str">
            <v>4225</v>
          </cell>
          <cell r="Q436" t="str">
            <v>Business Travel Expenses</v>
          </cell>
          <cell r="R436" t="str">
            <v>Other Expenditures</v>
          </cell>
          <cell r="S436" t="str">
            <v>Non Salary</v>
          </cell>
        </row>
        <row r="437">
          <cell r="A437" t="str">
            <v>PH1090</v>
          </cell>
          <cell r="E437">
            <v>0</v>
          </cell>
          <cell r="F437">
            <v>0</v>
          </cell>
          <cell r="G437">
            <v>0</v>
          </cell>
          <cell r="H437">
            <v>605.4</v>
          </cell>
          <cell r="I437">
            <v>605.4</v>
          </cell>
          <cell r="J437">
            <v>3000</v>
          </cell>
          <cell r="L437">
            <v>41364</v>
          </cell>
          <cell r="M437" t="str">
            <v>SG</v>
          </cell>
          <cell r="N437" t="str">
            <v>EXP</v>
          </cell>
          <cell r="O437" t="str">
            <v>PH100</v>
          </cell>
          <cell r="P437" t="str">
            <v>4256</v>
          </cell>
          <cell r="Q437" t="str">
            <v>Conference Expenditures</v>
          </cell>
          <cell r="R437" t="str">
            <v>Other Expenditures</v>
          </cell>
          <cell r="S437" t="str">
            <v>Non Salary</v>
          </cell>
        </row>
        <row r="438">
          <cell r="A438" t="str">
            <v>PH1090</v>
          </cell>
          <cell r="E438">
            <v>661.44</v>
          </cell>
          <cell r="F438">
            <v>0</v>
          </cell>
          <cell r="G438">
            <v>661.44</v>
          </cell>
          <cell r="H438">
            <v>309.89</v>
          </cell>
          <cell r="I438">
            <v>-351.55</v>
          </cell>
          <cell r="J438">
            <v>1535.6</v>
          </cell>
          <cell r="L438">
            <v>41364</v>
          </cell>
          <cell r="M438" t="str">
            <v>SG</v>
          </cell>
          <cell r="N438" t="str">
            <v>EXP</v>
          </cell>
          <cell r="O438" t="str">
            <v>PH100</v>
          </cell>
          <cell r="P438" t="str">
            <v>4310</v>
          </cell>
          <cell r="Q438" t="str">
            <v>Training &amp; Development</v>
          </cell>
          <cell r="R438" t="str">
            <v>Other Expenditures</v>
          </cell>
          <cell r="S438" t="str">
            <v>Non Salary</v>
          </cell>
        </row>
        <row r="439">
          <cell r="A439" t="str">
            <v>PH1090</v>
          </cell>
          <cell r="E439">
            <v>0</v>
          </cell>
          <cell r="F439">
            <v>0</v>
          </cell>
          <cell r="G439">
            <v>0</v>
          </cell>
          <cell r="H439">
            <v>89.21</v>
          </cell>
          <cell r="I439">
            <v>89.21</v>
          </cell>
          <cell r="J439">
            <v>234.4</v>
          </cell>
          <cell r="L439">
            <v>41364</v>
          </cell>
          <cell r="M439" t="str">
            <v>SG</v>
          </cell>
          <cell r="N439" t="str">
            <v>EXP</v>
          </cell>
          <cell r="O439" t="str">
            <v>PH100</v>
          </cell>
          <cell r="P439" t="str">
            <v>4515</v>
          </cell>
          <cell r="Q439" t="str">
            <v>Contracted Services</v>
          </cell>
          <cell r="R439" t="str">
            <v>Other Expenditures</v>
          </cell>
          <cell r="S439" t="str">
            <v>Non Salary</v>
          </cell>
        </row>
        <row r="440">
          <cell r="A440" t="str">
            <v>PH1090</v>
          </cell>
          <cell r="E440">
            <v>-190.78</v>
          </cell>
          <cell r="F440">
            <v>669.08</v>
          </cell>
          <cell r="G440">
            <v>478.3</v>
          </cell>
          <cell r="H440">
            <v>0</v>
          </cell>
          <cell r="I440">
            <v>-478.3</v>
          </cell>
          <cell r="J440">
            <v>0</v>
          </cell>
          <cell r="L440">
            <v>41364</v>
          </cell>
          <cell r="M440" t="str">
            <v>SG</v>
          </cell>
          <cell r="N440" t="str">
            <v>EXP</v>
          </cell>
          <cell r="O440" t="str">
            <v>PH100</v>
          </cell>
          <cell r="P440" t="str">
            <v>4530</v>
          </cell>
          <cell r="Q440" t="str">
            <v>Contracted Services</v>
          </cell>
          <cell r="R440" t="str">
            <v>Other Expenditures</v>
          </cell>
          <cell r="S440" t="str">
            <v>Non Salary</v>
          </cell>
        </row>
        <row r="441">
          <cell r="A441" t="str">
            <v>PH1090</v>
          </cell>
          <cell r="E441">
            <v>0</v>
          </cell>
          <cell r="F441">
            <v>0</v>
          </cell>
          <cell r="G441">
            <v>0</v>
          </cell>
          <cell r="H441">
            <v>201.8</v>
          </cell>
          <cell r="I441">
            <v>201.8</v>
          </cell>
          <cell r="J441">
            <v>1000</v>
          </cell>
          <cell r="L441">
            <v>41364</v>
          </cell>
          <cell r="M441" t="str">
            <v>SG</v>
          </cell>
          <cell r="N441" t="str">
            <v>EXP</v>
          </cell>
          <cell r="O441" t="str">
            <v>PH100</v>
          </cell>
          <cell r="P441" t="str">
            <v>4760</v>
          </cell>
          <cell r="Q441" t="str">
            <v>Insurance, Parking &amp; Metrage</v>
          </cell>
          <cell r="R441" t="str">
            <v>Other Expenditures</v>
          </cell>
          <cell r="S441" t="str">
            <v>Non Salary</v>
          </cell>
        </row>
        <row r="442">
          <cell r="A442" t="str">
            <v>PH1090</v>
          </cell>
          <cell r="E442">
            <v>0</v>
          </cell>
          <cell r="F442">
            <v>0</v>
          </cell>
          <cell r="G442">
            <v>0</v>
          </cell>
          <cell r="H442">
            <v>378.42</v>
          </cell>
          <cell r="I442">
            <v>378.42</v>
          </cell>
          <cell r="J442">
            <v>1875.2</v>
          </cell>
          <cell r="L442">
            <v>41364</v>
          </cell>
          <cell r="M442" t="str">
            <v>SG</v>
          </cell>
          <cell r="N442" t="str">
            <v>EXP</v>
          </cell>
          <cell r="O442" t="str">
            <v>PH100</v>
          </cell>
          <cell r="P442" t="str">
            <v>4811</v>
          </cell>
          <cell r="Q442" t="str">
            <v>Other Services</v>
          </cell>
          <cell r="R442" t="str">
            <v>Other Expenditures</v>
          </cell>
          <cell r="S442" t="str">
            <v>Non Salary</v>
          </cell>
        </row>
        <row r="443">
          <cell r="A443" t="str">
            <v>PH1090</v>
          </cell>
          <cell r="E443">
            <v>0</v>
          </cell>
          <cell r="F443">
            <v>0</v>
          </cell>
          <cell r="G443">
            <v>0</v>
          </cell>
          <cell r="H443">
            <v>403.6</v>
          </cell>
          <cell r="I443">
            <v>403.6</v>
          </cell>
          <cell r="J443">
            <v>2000</v>
          </cell>
          <cell r="L443">
            <v>41364</v>
          </cell>
          <cell r="M443" t="str">
            <v>SG</v>
          </cell>
          <cell r="N443" t="str">
            <v>EXP</v>
          </cell>
          <cell r="O443" t="str">
            <v>PH100</v>
          </cell>
          <cell r="P443" t="str">
            <v>4820</v>
          </cell>
          <cell r="Q443" t="str">
            <v>Other Services</v>
          </cell>
          <cell r="R443" t="str">
            <v>Other Expenditures</v>
          </cell>
          <cell r="S443" t="str">
            <v>Non Salary</v>
          </cell>
        </row>
        <row r="444">
          <cell r="A444" t="str">
            <v>PH1090</v>
          </cell>
          <cell r="E444">
            <v>0</v>
          </cell>
          <cell r="F444">
            <v>0</v>
          </cell>
          <cell r="G444">
            <v>0</v>
          </cell>
          <cell r="H444">
            <v>95.16</v>
          </cell>
          <cell r="I444">
            <v>95.16</v>
          </cell>
          <cell r="J444">
            <v>250</v>
          </cell>
          <cell r="L444">
            <v>41364</v>
          </cell>
          <cell r="M444" t="str">
            <v>SG</v>
          </cell>
          <cell r="N444" t="str">
            <v>EXP</v>
          </cell>
          <cell r="O444" t="str">
            <v>PH100</v>
          </cell>
          <cell r="P444" t="str">
            <v>7030</v>
          </cell>
          <cell r="Q444" t="str">
            <v>IDC's</v>
          </cell>
          <cell r="R444" t="str">
            <v>Other Expenditures</v>
          </cell>
          <cell r="S444" t="str">
            <v>Non Salary</v>
          </cell>
        </row>
        <row r="445">
          <cell r="A445" t="str">
            <v>PH1090</v>
          </cell>
          <cell r="E445">
            <v>0</v>
          </cell>
          <cell r="F445">
            <v>0</v>
          </cell>
          <cell r="G445">
            <v>0</v>
          </cell>
          <cell r="H445">
            <v>13.78</v>
          </cell>
          <cell r="I445">
            <v>13.78</v>
          </cell>
          <cell r="J445">
            <v>250</v>
          </cell>
          <cell r="L445">
            <v>41364</v>
          </cell>
          <cell r="M445" t="str">
            <v>SG</v>
          </cell>
          <cell r="N445" t="str">
            <v>EXP</v>
          </cell>
          <cell r="O445" t="str">
            <v>PH100</v>
          </cell>
          <cell r="P445" t="str">
            <v>7035</v>
          </cell>
          <cell r="Q445" t="str">
            <v>IDC's</v>
          </cell>
          <cell r="R445" t="str">
            <v>Other Expenditures</v>
          </cell>
          <cell r="S445" t="str">
            <v>Non Salary</v>
          </cell>
        </row>
        <row r="446">
          <cell r="A446" t="str">
            <v>PH1090</v>
          </cell>
          <cell r="E446">
            <v>345.06</v>
          </cell>
          <cell r="F446">
            <v>0</v>
          </cell>
          <cell r="G446">
            <v>345.06</v>
          </cell>
          <cell r="H446">
            <v>384.12</v>
          </cell>
          <cell r="I446">
            <v>39.06</v>
          </cell>
          <cell r="J446">
            <v>1536.47</v>
          </cell>
          <cell r="L446">
            <v>41364</v>
          </cell>
          <cell r="M446" t="str">
            <v>SG</v>
          </cell>
          <cell r="N446" t="str">
            <v>EXP</v>
          </cell>
          <cell r="O446" t="str">
            <v>PH100</v>
          </cell>
          <cell r="P446" t="str">
            <v>7125</v>
          </cell>
          <cell r="Q446" t="str">
            <v>IDC's</v>
          </cell>
          <cell r="R446" t="str">
            <v>Other Expenditures</v>
          </cell>
          <cell r="S446" t="str">
            <v>Non Salary</v>
          </cell>
        </row>
        <row r="447">
          <cell r="A447" t="str">
            <v>PH1090</v>
          </cell>
          <cell r="E447">
            <v>-141570.41</v>
          </cell>
          <cell r="F447">
            <v>0</v>
          </cell>
          <cell r="G447">
            <v>-141570.41</v>
          </cell>
          <cell r="H447">
            <v>-124208.46</v>
          </cell>
          <cell r="I447">
            <v>17361.95</v>
          </cell>
          <cell r="J447">
            <v>-412774.74</v>
          </cell>
          <cell r="L447">
            <v>41364</v>
          </cell>
          <cell r="M447" t="str">
            <v>SG</v>
          </cell>
          <cell r="N447" t="str">
            <v>REV</v>
          </cell>
          <cell r="O447" t="str">
            <v>PH100</v>
          </cell>
          <cell r="P447" t="str">
            <v>8010</v>
          </cell>
          <cell r="Q447" t="str">
            <v>Grants and Subsidies</v>
          </cell>
          <cell r="R447" t="str">
            <v>Revenue</v>
          </cell>
          <cell r="S447" t="str">
            <v>Non Salary</v>
          </cell>
        </row>
        <row r="448">
          <cell r="A448" t="str">
            <v>PH1091</v>
          </cell>
          <cell r="E448">
            <v>43611.96</v>
          </cell>
          <cell r="F448">
            <v>0</v>
          </cell>
          <cell r="G448">
            <v>43611.96</v>
          </cell>
          <cell r="H448">
            <v>14975.8</v>
          </cell>
          <cell r="I448">
            <v>-28636.16</v>
          </cell>
          <cell r="J448">
            <v>51430.05</v>
          </cell>
          <cell r="L448">
            <v>41364</v>
          </cell>
          <cell r="M448" t="str">
            <v>SG</v>
          </cell>
          <cell r="N448" t="str">
            <v>EXP</v>
          </cell>
          <cell r="O448" t="str">
            <v>PH100</v>
          </cell>
          <cell r="P448" t="str">
            <v>1015</v>
          </cell>
          <cell r="Q448" t="str">
            <v>Salaries &amp; Benefits</v>
          </cell>
          <cell r="R448" t="str">
            <v>Other Expenditures</v>
          </cell>
          <cell r="S448" t="str">
            <v>Salaries &amp; Benefits</v>
          </cell>
        </row>
        <row r="449">
          <cell r="A449" t="str">
            <v>PH1091</v>
          </cell>
          <cell r="E449">
            <v>1854.6</v>
          </cell>
          <cell r="F449">
            <v>0</v>
          </cell>
          <cell r="G449">
            <v>1854.6</v>
          </cell>
          <cell r="H449">
            <v>0</v>
          </cell>
          <cell r="I449">
            <v>-1854.6</v>
          </cell>
          <cell r="J449">
            <v>0</v>
          </cell>
          <cell r="L449">
            <v>41364</v>
          </cell>
          <cell r="M449" t="str">
            <v>SG</v>
          </cell>
          <cell r="N449" t="str">
            <v>EXP</v>
          </cell>
          <cell r="O449" t="str">
            <v>PH100</v>
          </cell>
          <cell r="P449" t="str">
            <v>1025</v>
          </cell>
          <cell r="Q449" t="str">
            <v>Salaries &amp; Benefits</v>
          </cell>
          <cell r="R449" t="str">
            <v>Other Expenditures</v>
          </cell>
          <cell r="S449" t="str">
            <v>Overtime</v>
          </cell>
        </row>
        <row r="450">
          <cell r="A450" t="str">
            <v>PH1091</v>
          </cell>
          <cell r="E450">
            <v>0</v>
          </cell>
          <cell r="F450">
            <v>0</v>
          </cell>
          <cell r="G450">
            <v>0</v>
          </cell>
          <cell r="H450">
            <v>-973.22</v>
          </cell>
          <cell r="I450">
            <v>-973.22</v>
          </cell>
          <cell r="J450">
            <v>-3167.06</v>
          </cell>
          <cell r="L450">
            <v>41364</v>
          </cell>
          <cell r="M450" t="str">
            <v>SG</v>
          </cell>
          <cell r="N450" t="str">
            <v>EXP</v>
          </cell>
          <cell r="O450" t="str">
            <v>PH100</v>
          </cell>
          <cell r="P450" t="str">
            <v>1520</v>
          </cell>
          <cell r="Q450" t="str">
            <v>Salaries &amp; Benefits</v>
          </cell>
          <cell r="R450" t="str">
            <v>Other Expenditures</v>
          </cell>
          <cell r="S450" t="str">
            <v>Gapping</v>
          </cell>
        </row>
        <row r="451">
          <cell r="A451" t="str">
            <v>PH1091</v>
          </cell>
          <cell r="E451">
            <v>1720.04</v>
          </cell>
          <cell r="F451">
            <v>0</v>
          </cell>
          <cell r="G451">
            <v>1720.04</v>
          </cell>
          <cell r="H451">
            <v>1275.4000000000001</v>
          </cell>
          <cell r="I451">
            <v>-444.64</v>
          </cell>
          <cell r="J451">
            <v>4380</v>
          </cell>
          <cell r="L451">
            <v>41364</v>
          </cell>
          <cell r="M451" t="str">
            <v>SG</v>
          </cell>
          <cell r="N451" t="str">
            <v>EXP</v>
          </cell>
          <cell r="O451" t="str">
            <v>PH100</v>
          </cell>
          <cell r="P451" t="str">
            <v>1711</v>
          </cell>
          <cell r="Q451" t="str">
            <v>Salaries &amp; Benefits</v>
          </cell>
          <cell r="R451" t="str">
            <v>Other Expenditures</v>
          </cell>
          <cell r="S451" t="str">
            <v>Salaries &amp; Benefits</v>
          </cell>
        </row>
        <row r="452">
          <cell r="A452" t="str">
            <v>PH1091</v>
          </cell>
          <cell r="E452">
            <v>912.23</v>
          </cell>
          <cell r="F452">
            <v>0</v>
          </cell>
          <cell r="G452">
            <v>912.23</v>
          </cell>
          <cell r="H452">
            <v>597.51</v>
          </cell>
          <cell r="I452">
            <v>-314.72000000000003</v>
          </cell>
          <cell r="J452">
            <v>2052</v>
          </cell>
          <cell r="L452">
            <v>41364</v>
          </cell>
          <cell r="M452" t="str">
            <v>SG</v>
          </cell>
          <cell r="N452" t="str">
            <v>EXP</v>
          </cell>
          <cell r="O452" t="str">
            <v>PH100</v>
          </cell>
          <cell r="P452" t="str">
            <v>1712</v>
          </cell>
          <cell r="Q452" t="str">
            <v>Salaries &amp; Benefits</v>
          </cell>
          <cell r="R452" t="str">
            <v>Other Expenditures</v>
          </cell>
          <cell r="S452" t="str">
            <v>Salaries &amp; Benefits</v>
          </cell>
        </row>
        <row r="453">
          <cell r="A453" t="str">
            <v>PH1091</v>
          </cell>
          <cell r="E453">
            <v>1052.21</v>
          </cell>
          <cell r="F453">
            <v>0</v>
          </cell>
          <cell r="G453">
            <v>1052.21</v>
          </cell>
          <cell r="H453">
            <v>299.89999999999998</v>
          </cell>
          <cell r="I453">
            <v>-752.31</v>
          </cell>
          <cell r="J453">
            <v>1029.8900000000001</v>
          </cell>
          <cell r="L453">
            <v>41364</v>
          </cell>
          <cell r="M453" t="str">
            <v>SG</v>
          </cell>
          <cell r="N453" t="str">
            <v>EXP</v>
          </cell>
          <cell r="O453" t="str">
            <v>PH100</v>
          </cell>
          <cell r="P453" t="str">
            <v>1720</v>
          </cell>
          <cell r="Q453" t="str">
            <v>Salaries &amp; Benefits</v>
          </cell>
          <cell r="R453" t="str">
            <v>Other Expenditures</v>
          </cell>
          <cell r="S453" t="str">
            <v>Salaries &amp; Benefits</v>
          </cell>
        </row>
        <row r="454">
          <cell r="A454" t="str">
            <v>PH1091</v>
          </cell>
          <cell r="E454">
            <v>320.31</v>
          </cell>
          <cell r="F454">
            <v>0</v>
          </cell>
          <cell r="G454">
            <v>320.31</v>
          </cell>
          <cell r="H454">
            <v>111.79</v>
          </cell>
          <cell r="I454">
            <v>-208.52</v>
          </cell>
          <cell r="J454">
            <v>383.87</v>
          </cell>
          <cell r="L454">
            <v>41364</v>
          </cell>
          <cell r="M454" t="str">
            <v>SG</v>
          </cell>
          <cell r="N454" t="str">
            <v>EXP</v>
          </cell>
          <cell r="O454" t="str">
            <v>PH100</v>
          </cell>
          <cell r="P454" t="str">
            <v>1730</v>
          </cell>
          <cell r="Q454" t="str">
            <v>Salaries &amp; Benefits</v>
          </cell>
          <cell r="R454" t="str">
            <v>Other Expenditures</v>
          </cell>
          <cell r="S454" t="str">
            <v>Salaries &amp; Benefits</v>
          </cell>
        </row>
        <row r="455">
          <cell r="A455" t="str">
            <v>PH1091</v>
          </cell>
          <cell r="E455">
            <v>1244.92</v>
          </cell>
          <cell r="F455">
            <v>0</v>
          </cell>
          <cell r="G455">
            <v>1244.92</v>
          </cell>
          <cell r="H455">
            <v>423.92</v>
          </cell>
          <cell r="I455">
            <v>-821</v>
          </cell>
          <cell r="J455">
            <v>1051.6600000000001</v>
          </cell>
          <cell r="L455">
            <v>41364</v>
          </cell>
          <cell r="M455" t="str">
            <v>SG</v>
          </cell>
          <cell r="N455" t="str">
            <v>EXP</v>
          </cell>
          <cell r="O455" t="str">
            <v>PH100</v>
          </cell>
          <cell r="P455" t="str">
            <v>1740</v>
          </cell>
          <cell r="Q455" t="str">
            <v>Salaries &amp; Benefits</v>
          </cell>
          <cell r="R455" t="str">
            <v>Other Expenditures</v>
          </cell>
          <cell r="S455" t="str">
            <v>Salaries &amp; Benefits</v>
          </cell>
        </row>
        <row r="456">
          <cell r="A456" t="str">
            <v>PH1091</v>
          </cell>
          <cell r="E456">
            <v>61</v>
          </cell>
          <cell r="F456">
            <v>0</v>
          </cell>
          <cell r="G456">
            <v>61</v>
          </cell>
          <cell r="H456">
            <v>13.83</v>
          </cell>
          <cell r="I456">
            <v>-47.17</v>
          </cell>
          <cell r="J456">
            <v>41.14</v>
          </cell>
          <cell r="L456">
            <v>41364</v>
          </cell>
          <cell r="M456" t="str">
            <v>SG</v>
          </cell>
          <cell r="N456" t="str">
            <v>EXP</v>
          </cell>
          <cell r="O456" t="str">
            <v>PH100</v>
          </cell>
          <cell r="P456" t="str">
            <v>1745</v>
          </cell>
          <cell r="Q456" t="str">
            <v>Salaries &amp; Benefits</v>
          </cell>
          <cell r="R456" t="str">
            <v>Other Expenditures</v>
          </cell>
          <cell r="S456" t="str">
            <v>Salaries &amp; Benefits</v>
          </cell>
        </row>
        <row r="457">
          <cell r="A457" t="str">
            <v>PH1091</v>
          </cell>
          <cell r="E457">
            <v>890.28</v>
          </cell>
          <cell r="F457">
            <v>0</v>
          </cell>
          <cell r="G457">
            <v>890.28</v>
          </cell>
          <cell r="H457">
            <v>292.02</v>
          </cell>
          <cell r="I457">
            <v>-598.26</v>
          </cell>
          <cell r="J457">
            <v>1002.89</v>
          </cell>
          <cell r="L457">
            <v>41364</v>
          </cell>
          <cell r="M457" t="str">
            <v>SG</v>
          </cell>
          <cell r="N457" t="str">
            <v>EXP</v>
          </cell>
          <cell r="O457" t="str">
            <v>PH100</v>
          </cell>
          <cell r="P457" t="str">
            <v>1750</v>
          </cell>
          <cell r="Q457" t="str">
            <v>Salaries &amp; Benefits</v>
          </cell>
          <cell r="R457" t="str">
            <v>Other Expenditures</v>
          </cell>
          <cell r="S457" t="str">
            <v>Salaries &amp; Benefits</v>
          </cell>
        </row>
        <row r="458">
          <cell r="A458" t="str">
            <v>PH1091</v>
          </cell>
          <cell r="E458">
            <v>1713.23</v>
          </cell>
          <cell r="F458">
            <v>0</v>
          </cell>
          <cell r="G458">
            <v>1713.23</v>
          </cell>
          <cell r="H458">
            <v>915.86</v>
          </cell>
          <cell r="I458">
            <v>-797.37</v>
          </cell>
          <cell r="J458">
            <v>2306.6999999999998</v>
          </cell>
          <cell r="L458">
            <v>41364</v>
          </cell>
          <cell r="M458" t="str">
            <v>SG</v>
          </cell>
          <cell r="N458" t="str">
            <v>EXP</v>
          </cell>
          <cell r="O458" t="str">
            <v>PH100</v>
          </cell>
          <cell r="P458" t="str">
            <v>1760</v>
          </cell>
          <cell r="Q458" t="str">
            <v>Salaries &amp; Benefits</v>
          </cell>
          <cell r="R458" t="str">
            <v>Other Expenditures</v>
          </cell>
          <cell r="S458" t="str">
            <v>Salaries &amp; Benefits</v>
          </cell>
        </row>
        <row r="459">
          <cell r="A459" t="str">
            <v>PH1091</v>
          </cell>
          <cell r="E459">
            <v>4842.13</v>
          </cell>
          <cell r="F459">
            <v>0</v>
          </cell>
          <cell r="G459">
            <v>4842.13</v>
          </cell>
          <cell r="H459">
            <v>1369.52</v>
          </cell>
          <cell r="I459">
            <v>-3472.61</v>
          </cell>
          <cell r="J459">
            <v>4703.1899999999996</v>
          </cell>
          <cell r="L459">
            <v>41364</v>
          </cell>
          <cell r="M459" t="str">
            <v>SG</v>
          </cell>
          <cell r="N459" t="str">
            <v>EXP</v>
          </cell>
          <cell r="O459" t="str">
            <v>PH100</v>
          </cell>
          <cell r="P459" t="str">
            <v>1770</v>
          </cell>
          <cell r="Q459" t="str">
            <v>Salaries &amp; Benefits</v>
          </cell>
          <cell r="R459" t="str">
            <v>Other Expenditures</v>
          </cell>
          <cell r="S459" t="str">
            <v>Salaries &amp; Benefits</v>
          </cell>
        </row>
        <row r="460">
          <cell r="A460" t="str">
            <v>PH1091</v>
          </cell>
          <cell r="E460">
            <v>0</v>
          </cell>
          <cell r="F460">
            <v>0</v>
          </cell>
          <cell r="G460">
            <v>0</v>
          </cell>
          <cell r="H460">
            <v>178.44</v>
          </cell>
          <cell r="I460">
            <v>178.44</v>
          </cell>
          <cell r="J460">
            <v>468.8</v>
          </cell>
          <cell r="L460">
            <v>41364</v>
          </cell>
          <cell r="M460" t="str">
            <v>SG</v>
          </cell>
          <cell r="N460" t="str">
            <v>EXP</v>
          </cell>
          <cell r="O460" t="str">
            <v>PH100</v>
          </cell>
          <cell r="P460" t="str">
            <v>2010</v>
          </cell>
          <cell r="Q460" t="str">
            <v>Office Supplies</v>
          </cell>
          <cell r="R460" t="str">
            <v>Other Expenditures</v>
          </cell>
          <cell r="S460" t="str">
            <v>Non Salary</v>
          </cell>
        </row>
        <row r="461">
          <cell r="A461" t="str">
            <v>PH1091</v>
          </cell>
          <cell r="E461">
            <v>0</v>
          </cell>
          <cell r="F461">
            <v>0</v>
          </cell>
          <cell r="G461">
            <v>0</v>
          </cell>
          <cell r="H461">
            <v>174.13</v>
          </cell>
          <cell r="I461">
            <v>174.13</v>
          </cell>
          <cell r="J461">
            <v>457.52</v>
          </cell>
          <cell r="L461">
            <v>41364</v>
          </cell>
          <cell r="M461" t="str">
            <v>SG</v>
          </cell>
          <cell r="N461" t="str">
            <v>EXP</v>
          </cell>
          <cell r="O461" t="str">
            <v>PH100</v>
          </cell>
          <cell r="P461" t="str">
            <v>2030</v>
          </cell>
          <cell r="Q461" t="str">
            <v>Office Supplies</v>
          </cell>
          <cell r="R461" t="str">
            <v>Other Expenditures</v>
          </cell>
          <cell r="S461" t="str">
            <v>Non Salary</v>
          </cell>
        </row>
        <row r="462">
          <cell r="A462" t="str">
            <v>PH1091</v>
          </cell>
          <cell r="E462">
            <v>0</v>
          </cell>
          <cell r="F462">
            <v>0</v>
          </cell>
          <cell r="G462">
            <v>0</v>
          </cell>
          <cell r="H462">
            <v>356.85</v>
          </cell>
          <cell r="I462">
            <v>356.85</v>
          </cell>
          <cell r="J462">
            <v>937.6</v>
          </cell>
          <cell r="L462">
            <v>41364</v>
          </cell>
          <cell r="M462" t="str">
            <v>SG</v>
          </cell>
          <cell r="N462" t="str">
            <v>EXP</v>
          </cell>
          <cell r="O462" t="str">
            <v>PH100</v>
          </cell>
          <cell r="P462" t="str">
            <v>2040</v>
          </cell>
          <cell r="Q462" t="str">
            <v>Office Supplies</v>
          </cell>
          <cell r="R462" t="str">
            <v>Other Expenditures</v>
          </cell>
          <cell r="S462" t="str">
            <v>Non Salary</v>
          </cell>
        </row>
        <row r="463">
          <cell r="A463" t="str">
            <v>PH1091</v>
          </cell>
          <cell r="E463">
            <v>33.58</v>
          </cell>
          <cell r="F463">
            <v>0</v>
          </cell>
          <cell r="G463">
            <v>33.58</v>
          </cell>
          <cell r="H463">
            <v>77.349999999999994</v>
          </cell>
          <cell r="I463">
            <v>43.77</v>
          </cell>
          <cell r="J463">
            <v>703.2</v>
          </cell>
          <cell r="L463">
            <v>41364</v>
          </cell>
          <cell r="M463" t="str">
            <v>SG</v>
          </cell>
          <cell r="N463" t="str">
            <v>EXP</v>
          </cell>
          <cell r="O463" t="str">
            <v>PH100</v>
          </cell>
          <cell r="P463" t="str">
            <v>2080</v>
          </cell>
          <cell r="Q463" t="str">
            <v>Office Supplies</v>
          </cell>
          <cell r="R463" t="str">
            <v>Other Expenditures</v>
          </cell>
          <cell r="S463" t="str">
            <v>Non Salary</v>
          </cell>
        </row>
        <row r="464">
          <cell r="A464" t="str">
            <v>PH1091</v>
          </cell>
          <cell r="E464">
            <v>0</v>
          </cell>
          <cell r="F464">
            <v>0</v>
          </cell>
          <cell r="G464">
            <v>0</v>
          </cell>
          <cell r="H464">
            <v>82.51</v>
          </cell>
          <cell r="I464">
            <v>82.51</v>
          </cell>
          <cell r="J464">
            <v>750.08</v>
          </cell>
          <cell r="L464">
            <v>41364</v>
          </cell>
          <cell r="M464" t="str">
            <v>SG</v>
          </cell>
          <cell r="N464" t="str">
            <v>EXP</v>
          </cell>
          <cell r="O464" t="str">
            <v>PH100</v>
          </cell>
          <cell r="P464" t="str">
            <v>2090</v>
          </cell>
          <cell r="Q464" t="str">
            <v>Office Supplies</v>
          </cell>
          <cell r="R464" t="str">
            <v>Other Expenditures</v>
          </cell>
          <cell r="S464" t="str">
            <v>Non Salary</v>
          </cell>
        </row>
        <row r="465">
          <cell r="A465" t="str">
            <v>PH1091</v>
          </cell>
          <cell r="E465">
            <v>0</v>
          </cell>
          <cell r="F465">
            <v>0</v>
          </cell>
          <cell r="G465">
            <v>0</v>
          </cell>
          <cell r="H465">
            <v>25.78</v>
          </cell>
          <cell r="I465">
            <v>25.78</v>
          </cell>
          <cell r="J465">
            <v>234.4</v>
          </cell>
          <cell r="L465">
            <v>41364</v>
          </cell>
          <cell r="M465" t="str">
            <v>SG</v>
          </cell>
          <cell r="N465" t="str">
            <v>EXP</v>
          </cell>
          <cell r="O465" t="str">
            <v>PH100</v>
          </cell>
          <cell r="P465" t="str">
            <v>2099</v>
          </cell>
          <cell r="Q465" t="str">
            <v>Office Supplies</v>
          </cell>
          <cell r="R465" t="str">
            <v>Other Expenditures</v>
          </cell>
          <cell r="S465" t="str">
            <v>Non Salary</v>
          </cell>
        </row>
        <row r="466">
          <cell r="A466" t="str">
            <v>PH1091</v>
          </cell>
          <cell r="E466">
            <v>0</v>
          </cell>
          <cell r="F466">
            <v>0</v>
          </cell>
          <cell r="G466">
            <v>0</v>
          </cell>
          <cell r="H466">
            <v>377.55</v>
          </cell>
          <cell r="I466">
            <v>377.55</v>
          </cell>
          <cell r="J466">
            <v>703.2</v>
          </cell>
          <cell r="L466">
            <v>41364</v>
          </cell>
          <cell r="M466" t="str">
            <v>SG</v>
          </cell>
          <cell r="N466" t="str">
            <v>EXP</v>
          </cell>
          <cell r="O466" t="str">
            <v>PH100</v>
          </cell>
          <cell r="P466" t="str">
            <v>3410</v>
          </cell>
          <cell r="Q466" t="str">
            <v>Computer Hardware &amp; Software</v>
          </cell>
          <cell r="R466" t="str">
            <v>Other Expenditures</v>
          </cell>
          <cell r="S466" t="str">
            <v>Non Salary</v>
          </cell>
        </row>
        <row r="467">
          <cell r="A467" t="str">
            <v>PH1091</v>
          </cell>
          <cell r="E467">
            <v>742.42</v>
          </cell>
          <cell r="F467">
            <v>0</v>
          </cell>
          <cell r="G467">
            <v>742.42</v>
          </cell>
          <cell r="H467">
            <v>503.39</v>
          </cell>
          <cell r="I467">
            <v>-239.03</v>
          </cell>
          <cell r="J467">
            <v>937.6</v>
          </cell>
          <cell r="L467">
            <v>41364</v>
          </cell>
          <cell r="M467" t="str">
            <v>SG</v>
          </cell>
          <cell r="N467" t="str">
            <v>EXP</v>
          </cell>
          <cell r="O467" t="str">
            <v>PH100</v>
          </cell>
          <cell r="P467" t="str">
            <v>3420</v>
          </cell>
          <cell r="Q467" t="str">
            <v>Computer Hardware &amp; Software</v>
          </cell>
          <cell r="R467" t="str">
            <v>Other Expenditures</v>
          </cell>
          <cell r="S467" t="str">
            <v>Non Salary</v>
          </cell>
        </row>
        <row r="468">
          <cell r="A468" t="str">
            <v>PH1091</v>
          </cell>
          <cell r="E468">
            <v>0</v>
          </cell>
          <cell r="F468">
            <v>0</v>
          </cell>
          <cell r="G468">
            <v>0</v>
          </cell>
          <cell r="H468">
            <v>43.21</v>
          </cell>
          <cell r="I468">
            <v>43.21</v>
          </cell>
          <cell r="J468">
            <v>214.08</v>
          </cell>
          <cell r="L468">
            <v>41364</v>
          </cell>
          <cell r="M468" t="str">
            <v>SG</v>
          </cell>
          <cell r="N468" t="str">
            <v>EXP</v>
          </cell>
          <cell r="O468" t="str">
            <v>PH100</v>
          </cell>
          <cell r="P468" t="str">
            <v>4082</v>
          </cell>
          <cell r="Q468" t="str">
            <v>Professional &amp; Technical</v>
          </cell>
          <cell r="R468" t="str">
            <v>Other Expenditures</v>
          </cell>
          <cell r="S468" t="str">
            <v>Non Salary</v>
          </cell>
        </row>
        <row r="469">
          <cell r="A469" t="str">
            <v>PH1091</v>
          </cell>
          <cell r="E469">
            <v>0</v>
          </cell>
          <cell r="F469">
            <v>0</v>
          </cell>
          <cell r="G469">
            <v>0</v>
          </cell>
          <cell r="H469">
            <v>164.29</v>
          </cell>
          <cell r="I469">
            <v>164.29</v>
          </cell>
          <cell r="J469">
            <v>814.08</v>
          </cell>
          <cell r="L469">
            <v>41364</v>
          </cell>
          <cell r="M469" t="str">
            <v>SG</v>
          </cell>
          <cell r="N469" t="str">
            <v>EXP</v>
          </cell>
          <cell r="O469" t="str">
            <v>PH100</v>
          </cell>
          <cell r="P469" t="str">
            <v>4086</v>
          </cell>
          <cell r="Q469" t="str">
            <v>Professional &amp; Technical</v>
          </cell>
          <cell r="R469" t="str">
            <v>Other Expenditures</v>
          </cell>
          <cell r="S469" t="str">
            <v>Non Salary</v>
          </cell>
        </row>
        <row r="470">
          <cell r="A470" t="str">
            <v>PH1091</v>
          </cell>
          <cell r="E470">
            <v>0</v>
          </cell>
          <cell r="F470">
            <v>0</v>
          </cell>
          <cell r="G470">
            <v>0</v>
          </cell>
          <cell r="H470">
            <v>60.54</v>
          </cell>
          <cell r="I470">
            <v>60.54</v>
          </cell>
          <cell r="J470">
            <v>300</v>
          </cell>
          <cell r="L470">
            <v>41364</v>
          </cell>
          <cell r="M470" t="str">
            <v>SG</v>
          </cell>
          <cell r="N470" t="str">
            <v>EXP</v>
          </cell>
          <cell r="O470" t="str">
            <v>PH100</v>
          </cell>
          <cell r="P470" t="str">
            <v>4110</v>
          </cell>
          <cell r="Q470" t="str">
            <v>Professional &amp; Technical</v>
          </cell>
          <cell r="R470" t="str">
            <v>Other Expenditures</v>
          </cell>
          <cell r="S470" t="str">
            <v>Non Salary</v>
          </cell>
        </row>
        <row r="471">
          <cell r="A471" t="str">
            <v>PH1091</v>
          </cell>
          <cell r="E471">
            <v>0</v>
          </cell>
          <cell r="F471">
            <v>0</v>
          </cell>
          <cell r="G471">
            <v>0</v>
          </cell>
          <cell r="H471">
            <v>71.87</v>
          </cell>
          <cell r="I471">
            <v>71.87</v>
          </cell>
          <cell r="J471">
            <v>356.16</v>
          </cell>
          <cell r="L471">
            <v>41364</v>
          </cell>
          <cell r="M471" t="str">
            <v>SG</v>
          </cell>
          <cell r="N471" t="str">
            <v>EXP</v>
          </cell>
          <cell r="O471" t="str">
            <v>PH100</v>
          </cell>
          <cell r="P471" t="str">
            <v>4122</v>
          </cell>
          <cell r="Q471" t="str">
            <v>Professional &amp; Technical</v>
          </cell>
          <cell r="R471" t="str">
            <v>Other Expenditures</v>
          </cell>
          <cell r="S471" t="str">
            <v>Non Salary</v>
          </cell>
        </row>
        <row r="472">
          <cell r="A472" t="str">
            <v>PH1091</v>
          </cell>
          <cell r="E472">
            <v>0</v>
          </cell>
          <cell r="F472">
            <v>0</v>
          </cell>
          <cell r="G472">
            <v>0</v>
          </cell>
          <cell r="H472">
            <v>60.54</v>
          </cell>
          <cell r="I472">
            <v>60.54</v>
          </cell>
          <cell r="J472">
            <v>300</v>
          </cell>
          <cell r="L472">
            <v>41364</v>
          </cell>
          <cell r="M472" t="str">
            <v>SG</v>
          </cell>
          <cell r="N472" t="str">
            <v>EXP</v>
          </cell>
          <cell r="O472" t="str">
            <v>PH100</v>
          </cell>
          <cell r="P472" t="str">
            <v>4252</v>
          </cell>
          <cell r="Q472" t="str">
            <v>Conference Expenditures</v>
          </cell>
          <cell r="R472" t="str">
            <v>Other Expenditures</v>
          </cell>
          <cell r="S472" t="str">
            <v>Non Salary</v>
          </cell>
        </row>
        <row r="473">
          <cell r="A473" t="str">
            <v>PH1091</v>
          </cell>
          <cell r="E473">
            <v>0</v>
          </cell>
          <cell r="F473">
            <v>0</v>
          </cell>
          <cell r="G473">
            <v>0</v>
          </cell>
          <cell r="H473">
            <v>302.7</v>
          </cell>
          <cell r="I473">
            <v>302.7</v>
          </cell>
          <cell r="J473">
            <v>1500</v>
          </cell>
          <cell r="L473">
            <v>41364</v>
          </cell>
          <cell r="M473" t="str">
            <v>SG</v>
          </cell>
          <cell r="N473" t="str">
            <v>EXP</v>
          </cell>
          <cell r="O473" t="str">
            <v>PH100</v>
          </cell>
          <cell r="P473" t="str">
            <v>4256</v>
          </cell>
          <cell r="Q473" t="str">
            <v>Conference Expenditures</v>
          </cell>
          <cell r="R473" t="str">
            <v>Other Expenditures</v>
          </cell>
          <cell r="S473" t="str">
            <v>Non Salary</v>
          </cell>
        </row>
        <row r="474">
          <cell r="A474" t="str">
            <v>PH1091</v>
          </cell>
          <cell r="E474">
            <v>931.59</v>
          </cell>
          <cell r="F474">
            <v>0</v>
          </cell>
          <cell r="G474">
            <v>931.59</v>
          </cell>
          <cell r="H474">
            <v>205.35</v>
          </cell>
          <cell r="I474">
            <v>-726.24</v>
          </cell>
          <cell r="J474">
            <v>1017.6</v>
          </cell>
          <cell r="L474">
            <v>41364</v>
          </cell>
          <cell r="M474" t="str">
            <v>SG</v>
          </cell>
          <cell r="N474" t="str">
            <v>EXP</v>
          </cell>
          <cell r="O474" t="str">
            <v>PH100</v>
          </cell>
          <cell r="P474" t="str">
            <v>4310</v>
          </cell>
          <cell r="Q474" t="str">
            <v>Training &amp; Development</v>
          </cell>
          <cell r="R474" t="str">
            <v>Other Expenditures</v>
          </cell>
          <cell r="S474" t="str">
            <v>Non Salary</v>
          </cell>
        </row>
        <row r="475">
          <cell r="A475" t="str">
            <v>PH1091</v>
          </cell>
          <cell r="E475">
            <v>0</v>
          </cell>
          <cell r="F475">
            <v>0</v>
          </cell>
          <cell r="G475">
            <v>0</v>
          </cell>
          <cell r="H475">
            <v>1161.8900000000001</v>
          </cell>
          <cell r="I475">
            <v>1161.8900000000001</v>
          </cell>
          <cell r="J475">
            <v>3052.8</v>
          </cell>
          <cell r="L475">
            <v>41364</v>
          </cell>
          <cell r="M475" t="str">
            <v>SG</v>
          </cell>
          <cell r="N475" t="str">
            <v>EXP</v>
          </cell>
          <cell r="O475" t="str">
            <v>PH100</v>
          </cell>
          <cell r="P475" t="str">
            <v>4414</v>
          </cell>
          <cell r="Q475" t="str">
            <v>Contracted Services</v>
          </cell>
          <cell r="R475" t="str">
            <v>Other Expenditures</v>
          </cell>
          <cell r="S475" t="str">
            <v>Non Salary</v>
          </cell>
        </row>
        <row r="476">
          <cell r="A476" t="str">
            <v>PH1091</v>
          </cell>
          <cell r="E476">
            <v>0</v>
          </cell>
          <cell r="F476">
            <v>0</v>
          </cell>
          <cell r="G476">
            <v>0</v>
          </cell>
          <cell r="H476">
            <v>1762.21</v>
          </cell>
          <cell r="I476">
            <v>1762.21</v>
          </cell>
          <cell r="J476">
            <v>4630.08</v>
          </cell>
          <cell r="L476">
            <v>41364</v>
          </cell>
          <cell r="M476" t="str">
            <v>SG</v>
          </cell>
          <cell r="N476" t="str">
            <v>EXP</v>
          </cell>
          <cell r="O476" t="str">
            <v>PH100</v>
          </cell>
          <cell r="P476" t="str">
            <v>4424</v>
          </cell>
          <cell r="Q476" t="str">
            <v>Contracted Services</v>
          </cell>
          <cell r="R476" t="str">
            <v>Other Expenditures</v>
          </cell>
          <cell r="S476" t="str">
            <v>Non Salary</v>
          </cell>
        </row>
        <row r="477">
          <cell r="A477" t="str">
            <v>PH1091</v>
          </cell>
          <cell r="E477">
            <v>139.24</v>
          </cell>
          <cell r="F477">
            <v>0</v>
          </cell>
          <cell r="G477">
            <v>139.24</v>
          </cell>
          <cell r="H477">
            <v>0</v>
          </cell>
          <cell r="I477">
            <v>-139.24</v>
          </cell>
          <cell r="J477">
            <v>0</v>
          </cell>
          <cell r="L477">
            <v>41364</v>
          </cell>
          <cell r="M477" t="str">
            <v>SG</v>
          </cell>
          <cell r="N477" t="str">
            <v>EXP</v>
          </cell>
          <cell r="O477" t="str">
            <v>PH100</v>
          </cell>
          <cell r="P477" t="str">
            <v>4441</v>
          </cell>
          <cell r="Q477" t="str">
            <v>Contracted Services</v>
          </cell>
          <cell r="R477" t="str">
            <v>Other Expenditures</v>
          </cell>
          <cell r="S477" t="str">
            <v>Non Salary</v>
          </cell>
        </row>
        <row r="478">
          <cell r="A478" t="str">
            <v>PH1091</v>
          </cell>
          <cell r="E478">
            <v>0</v>
          </cell>
          <cell r="F478">
            <v>0</v>
          </cell>
          <cell r="G478">
            <v>0</v>
          </cell>
          <cell r="H478">
            <v>50.47</v>
          </cell>
          <cell r="I478">
            <v>50.47</v>
          </cell>
          <cell r="J478">
            <v>250</v>
          </cell>
          <cell r="L478">
            <v>41364</v>
          </cell>
          <cell r="M478" t="str">
            <v>SG</v>
          </cell>
          <cell r="N478" t="str">
            <v>EXP</v>
          </cell>
          <cell r="O478" t="str">
            <v>PH100</v>
          </cell>
          <cell r="P478" t="str">
            <v>4770</v>
          </cell>
          <cell r="Q478" t="str">
            <v>Insurance, Parking &amp; Metrage</v>
          </cell>
          <cell r="R478" t="str">
            <v>Other Expenditures</v>
          </cell>
          <cell r="S478" t="str">
            <v>Non Salary</v>
          </cell>
        </row>
        <row r="479">
          <cell r="A479" t="str">
            <v>PH1091</v>
          </cell>
          <cell r="E479">
            <v>0</v>
          </cell>
          <cell r="F479">
            <v>0</v>
          </cell>
          <cell r="G479">
            <v>0</v>
          </cell>
          <cell r="H479">
            <v>95.16</v>
          </cell>
          <cell r="I479">
            <v>95.16</v>
          </cell>
          <cell r="J479">
            <v>250</v>
          </cell>
          <cell r="L479">
            <v>41364</v>
          </cell>
          <cell r="M479" t="str">
            <v>SG</v>
          </cell>
          <cell r="N479" t="str">
            <v>EXP</v>
          </cell>
          <cell r="O479" t="str">
            <v>PH100</v>
          </cell>
          <cell r="P479" t="str">
            <v>4775</v>
          </cell>
          <cell r="Q479" t="str">
            <v>Insurance, Parking &amp; Metrage</v>
          </cell>
          <cell r="R479" t="str">
            <v>Other Expenditures</v>
          </cell>
          <cell r="S479" t="str">
            <v>Non Salary</v>
          </cell>
        </row>
        <row r="480">
          <cell r="A480" t="str">
            <v>PH1091</v>
          </cell>
          <cell r="E480">
            <v>0</v>
          </cell>
          <cell r="F480">
            <v>0</v>
          </cell>
          <cell r="G480">
            <v>0</v>
          </cell>
          <cell r="H480">
            <v>116.19</v>
          </cell>
          <cell r="I480">
            <v>116.19</v>
          </cell>
          <cell r="J480">
            <v>305.27999999999997</v>
          </cell>
          <cell r="L480">
            <v>41364</v>
          </cell>
          <cell r="M480" t="str">
            <v>SG</v>
          </cell>
          <cell r="N480" t="str">
            <v>EXP</v>
          </cell>
          <cell r="O480" t="str">
            <v>PH100</v>
          </cell>
          <cell r="P480" t="str">
            <v>4805</v>
          </cell>
          <cell r="Q480" t="str">
            <v>Other Services</v>
          </cell>
          <cell r="R480" t="str">
            <v>Other Expenditures</v>
          </cell>
          <cell r="S480" t="str">
            <v>Non Salary</v>
          </cell>
        </row>
        <row r="481">
          <cell r="A481" t="str">
            <v>PH1091</v>
          </cell>
          <cell r="E481">
            <v>32.99</v>
          </cell>
          <cell r="F481">
            <v>0</v>
          </cell>
          <cell r="G481">
            <v>32.99</v>
          </cell>
          <cell r="H481">
            <v>190.3</v>
          </cell>
          <cell r="I481">
            <v>157.31</v>
          </cell>
          <cell r="J481">
            <v>500</v>
          </cell>
          <cell r="L481">
            <v>41364</v>
          </cell>
          <cell r="M481" t="str">
            <v>SG</v>
          </cell>
          <cell r="N481" t="str">
            <v>EXP</v>
          </cell>
          <cell r="O481" t="str">
            <v>PH100</v>
          </cell>
          <cell r="P481" t="str">
            <v>4825</v>
          </cell>
          <cell r="Q481" t="str">
            <v>Other Services</v>
          </cell>
          <cell r="R481" t="str">
            <v>Other Expenditures</v>
          </cell>
          <cell r="S481" t="str">
            <v>Non Salary</v>
          </cell>
        </row>
        <row r="482">
          <cell r="A482" t="str">
            <v>PH1091</v>
          </cell>
          <cell r="E482">
            <v>0</v>
          </cell>
          <cell r="F482">
            <v>0</v>
          </cell>
          <cell r="G482">
            <v>0</v>
          </cell>
          <cell r="H482">
            <v>110.2</v>
          </cell>
          <cell r="I482">
            <v>110.2</v>
          </cell>
          <cell r="J482">
            <v>2000</v>
          </cell>
          <cell r="L482">
            <v>41364</v>
          </cell>
          <cell r="M482" t="str">
            <v>SG</v>
          </cell>
          <cell r="N482" t="str">
            <v>EXP</v>
          </cell>
          <cell r="O482" t="str">
            <v>PH100</v>
          </cell>
          <cell r="P482" t="str">
            <v>7030</v>
          </cell>
          <cell r="Q482" t="str">
            <v>IDC's</v>
          </cell>
          <cell r="R482" t="str">
            <v>Other Expenditures</v>
          </cell>
          <cell r="S482" t="str">
            <v>Non Salary</v>
          </cell>
        </row>
        <row r="483">
          <cell r="A483" t="str">
            <v>PH1091</v>
          </cell>
          <cell r="E483">
            <v>0</v>
          </cell>
          <cell r="F483">
            <v>0</v>
          </cell>
          <cell r="G483">
            <v>0</v>
          </cell>
          <cell r="H483">
            <v>24.3</v>
          </cell>
          <cell r="I483">
            <v>24.3</v>
          </cell>
          <cell r="J483">
            <v>1000</v>
          </cell>
          <cell r="L483">
            <v>41364</v>
          </cell>
          <cell r="M483" t="str">
            <v>SG</v>
          </cell>
          <cell r="N483" t="str">
            <v>EXP</v>
          </cell>
          <cell r="O483" t="str">
            <v>PH100</v>
          </cell>
          <cell r="P483" t="str">
            <v>7035</v>
          </cell>
          <cell r="Q483" t="str">
            <v>IDC's</v>
          </cell>
          <cell r="R483" t="str">
            <v>Other Expenditures</v>
          </cell>
          <cell r="S483" t="str">
            <v>Non Salary</v>
          </cell>
        </row>
        <row r="484">
          <cell r="A484" t="str">
            <v>PH1091</v>
          </cell>
          <cell r="E484">
            <v>-44893.23</v>
          </cell>
          <cell r="F484">
            <v>0</v>
          </cell>
          <cell r="G484">
            <v>-44893.23</v>
          </cell>
          <cell r="H484">
            <v>-19123.169999999998</v>
          </cell>
          <cell r="I484">
            <v>25770.06</v>
          </cell>
          <cell r="J484">
            <v>-65172.6</v>
          </cell>
          <cell r="L484">
            <v>41364</v>
          </cell>
          <cell r="M484" t="str">
            <v>SG</v>
          </cell>
          <cell r="N484" t="str">
            <v>REV</v>
          </cell>
          <cell r="O484" t="str">
            <v>PH100</v>
          </cell>
          <cell r="P484" t="str">
            <v>8010</v>
          </cell>
          <cell r="Q484" t="str">
            <v>Grants and Subsidies</v>
          </cell>
          <cell r="R484" t="str">
            <v>Revenue</v>
          </cell>
          <cell r="S484" t="str">
            <v>Non Salary</v>
          </cell>
        </row>
        <row r="485">
          <cell r="A485" t="str">
            <v>PH1092</v>
          </cell>
          <cell r="E485">
            <v>-130.63</v>
          </cell>
          <cell r="F485">
            <v>0</v>
          </cell>
          <cell r="G485">
            <v>-130.63</v>
          </cell>
          <cell r="H485">
            <v>572.91</v>
          </cell>
          <cell r="I485">
            <v>703.54</v>
          </cell>
          <cell r="J485">
            <v>2839</v>
          </cell>
          <cell r="L485">
            <v>41364</v>
          </cell>
          <cell r="M485" t="str">
            <v>SG</v>
          </cell>
          <cell r="N485" t="str">
            <v>EXP</v>
          </cell>
          <cell r="O485" t="str">
            <v>PH100</v>
          </cell>
          <cell r="P485" t="str">
            <v>4811</v>
          </cell>
          <cell r="Q485" t="str">
            <v>Other Services</v>
          </cell>
          <cell r="R485" t="str">
            <v>Other Expenditures</v>
          </cell>
          <cell r="S485" t="str">
            <v>Non Salary</v>
          </cell>
        </row>
        <row r="486">
          <cell r="A486" t="str">
            <v>PH1092</v>
          </cell>
          <cell r="E486">
            <v>19743.96</v>
          </cell>
          <cell r="F486">
            <v>0</v>
          </cell>
          <cell r="G486">
            <v>19743.96</v>
          </cell>
          <cell r="H486">
            <v>1919.12</v>
          </cell>
          <cell r="I486">
            <v>-17824.84</v>
          </cell>
          <cell r="J486">
            <v>78975.899999999994</v>
          </cell>
          <cell r="L486">
            <v>41364</v>
          </cell>
          <cell r="M486" t="str">
            <v>SG</v>
          </cell>
          <cell r="N486" t="str">
            <v>EXP</v>
          </cell>
          <cell r="O486" t="str">
            <v>PH100</v>
          </cell>
          <cell r="P486" t="str">
            <v>7090</v>
          </cell>
          <cell r="Q486" t="str">
            <v>IDC's</v>
          </cell>
          <cell r="R486" t="str">
            <v>Other Expenditures</v>
          </cell>
          <cell r="S486" t="str">
            <v>Non Salary</v>
          </cell>
        </row>
        <row r="487">
          <cell r="A487" t="str">
            <v>PH1092</v>
          </cell>
          <cell r="E487">
            <v>1246.49</v>
          </cell>
          <cell r="F487">
            <v>0</v>
          </cell>
          <cell r="G487">
            <v>1246.49</v>
          </cell>
          <cell r="H487">
            <v>1387.59</v>
          </cell>
          <cell r="I487">
            <v>141.1</v>
          </cell>
          <cell r="J487">
            <v>5550.36</v>
          </cell>
          <cell r="L487">
            <v>41364</v>
          </cell>
          <cell r="M487" t="str">
            <v>SG</v>
          </cell>
          <cell r="N487" t="str">
            <v>EXP</v>
          </cell>
          <cell r="O487" t="str">
            <v>PH100</v>
          </cell>
          <cell r="P487" t="str">
            <v>7125</v>
          </cell>
          <cell r="Q487" t="str">
            <v>IDC's</v>
          </cell>
          <cell r="R487" t="str">
            <v>Other Expenditures</v>
          </cell>
          <cell r="S487" t="str">
            <v>Non Salary</v>
          </cell>
        </row>
        <row r="488">
          <cell r="A488" t="str">
            <v>PH1092</v>
          </cell>
          <cell r="E488">
            <v>-14710</v>
          </cell>
          <cell r="F488">
            <v>0</v>
          </cell>
          <cell r="G488">
            <v>-14710</v>
          </cell>
          <cell r="H488">
            <v>-2909.72</v>
          </cell>
          <cell r="I488">
            <v>11800.28</v>
          </cell>
          <cell r="J488">
            <v>-65523.95</v>
          </cell>
          <cell r="L488">
            <v>41364</v>
          </cell>
          <cell r="M488" t="str">
            <v>SG</v>
          </cell>
          <cell r="N488" t="str">
            <v>REV</v>
          </cell>
          <cell r="O488" t="str">
            <v>PH100</v>
          </cell>
          <cell r="P488" t="str">
            <v>8010</v>
          </cell>
          <cell r="Q488" t="str">
            <v>Grants and Subsidies</v>
          </cell>
          <cell r="R488" t="str">
            <v>Revenue</v>
          </cell>
          <cell r="S488" t="str">
            <v>Non Salary</v>
          </cell>
        </row>
        <row r="489">
          <cell r="A489" t="str">
            <v>PH1093</v>
          </cell>
          <cell r="E489">
            <v>58041.5</v>
          </cell>
          <cell r="F489">
            <v>0</v>
          </cell>
          <cell r="G489">
            <v>58041.5</v>
          </cell>
          <cell r="H489">
            <v>89158.94</v>
          </cell>
          <cell r="I489">
            <v>31117.439999999999</v>
          </cell>
          <cell r="J489">
            <v>306190.58</v>
          </cell>
          <cell r="L489">
            <v>41364</v>
          </cell>
          <cell r="M489" t="str">
            <v>OG</v>
          </cell>
          <cell r="N489" t="str">
            <v>EXP</v>
          </cell>
          <cell r="O489" t="str">
            <v>PH800</v>
          </cell>
          <cell r="P489" t="str">
            <v>1015</v>
          </cell>
          <cell r="Q489" t="str">
            <v>Salaries &amp; Benefits</v>
          </cell>
          <cell r="R489" t="str">
            <v>Other Expenditures</v>
          </cell>
          <cell r="S489" t="str">
            <v>Salaries &amp; Benefits</v>
          </cell>
        </row>
        <row r="490">
          <cell r="A490" t="str">
            <v>PH1093</v>
          </cell>
          <cell r="E490">
            <v>2972.4</v>
          </cell>
          <cell r="F490">
            <v>0</v>
          </cell>
          <cell r="G490">
            <v>2972.4</v>
          </cell>
          <cell r="H490">
            <v>4587.95</v>
          </cell>
          <cell r="I490">
            <v>1615.55</v>
          </cell>
          <cell r="J490">
            <v>15756</v>
          </cell>
          <cell r="L490">
            <v>41364</v>
          </cell>
          <cell r="M490" t="str">
            <v>OG</v>
          </cell>
          <cell r="N490" t="str">
            <v>EXP</v>
          </cell>
          <cell r="O490" t="str">
            <v>PH800</v>
          </cell>
          <cell r="P490" t="str">
            <v>1711</v>
          </cell>
          <cell r="Q490" t="str">
            <v>Salaries &amp; Benefits</v>
          </cell>
          <cell r="R490" t="str">
            <v>Other Expenditures</v>
          </cell>
          <cell r="S490" t="str">
            <v>Salaries &amp; Benefits</v>
          </cell>
        </row>
        <row r="491">
          <cell r="A491" t="str">
            <v>PH1093</v>
          </cell>
          <cell r="E491">
            <v>1545.61</v>
          </cell>
          <cell r="F491">
            <v>0</v>
          </cell>
          <cell r="G491">
            <v>1545.61</v>
          </cell>
          <cell r="H491">
            <v>2347.44</v>
          </cell>
          <cell r="I491">
            <v>801.83</v>
          </cell>
          <cell r="J491">
            <v>8061.6</v>
          </cell>
          <cell r="L491">
            <v>41364</v>
          </cell>
          <cell r="M491" t="str">
            <v>OG</v>
          </cell>
          <cell r="N491" t="str">
            <v>EXP</v>
          </cell>
          <cell r="O491" t="str">
            <v>PH800</v>
          </cell>
          <cell r="P491" t="str">
            <v>1712</v>
          </cell>
          <cell r="Q491" t="str">
            <v>Salaries &amp; Benefits</v>
          </cell>
          <cell r="R491" t="str">
            <v>Other Expenditures</v>
          </cell>
          <cell r="S491" t="str">
            <v>Salaries &amp; Benefits</v>
          </cell>
        </row>
        <row r="492">
          <cell r="A492" t="str">
            <v>PH1093</v>
          </cell>
          <cell r="E492">
            <v>1882.53</v>
          </cell>
          <cell r="F492">
            <v>0</v>
          </cell>
          <cell r="G492">
            <v>1882.53</v>
          </cell>
          <cell r="H492">
            <v>1785.43</v>
          </cell>
          <cell r="I492">
            <v>-97.1</v>
          </cell>
          <cell r="J492">
            <v>6131.47</v>
          </cell>
          <cell r="L492">
            <v>41364</v>
          </cell>
          <cell r="M492" t="str">
            <v>OG</v>
          </cell>
          <cell r="N492" t="str">
            <v>EXP</v>
          </cell>
          <cell r="O492" t="str">
            <v>PH800</v>
          </cell>
          <cell r="P492" t="str">
            <v>1720</v>
          </cell>
          <cell r="Q492" t="str">
            <v>Salaries &amp; Benefits</v>
          </cell>
          <cell r="R492" t="str">
            <v>Other Expenditures</v>
          </cell>
          <cell r="S492" t="str">
            <v>Salaries &amp; Benefits</v>
          </cell>
        </row>
        <row r="493">
          <cell r="A493" t="str">
            <v>PH1093</v>
          </cell>
          <cell r="E493">
            <v>572.12</v>
          </cell>
          <cell r="F493">
            <v>0</v>
          </cell>
          <cell r="G493">
            <v>572.12</v>
          </cell>
          <cell r="H493">
            <v>665.47</v>
          </cell>
          <cell r="I493">
            <v>93.35</v>
          </cell>
          <cell r="J493">
            <v>2285.41</v>
          </cell>
          <cell r="L493">
            <v>41364</v>
          </cell>
          <cell r="M493" t="str">
            <v>OG</v>
          </cell>
          <cell r="N493" t="str">
            <v>EXP</v>
          </cell>
          <cell r="O493" t="str">
            <v>PH800</v>
          </cell>
          <cell r="P493" t="str">
            <v>1730</v>
          </cell>
          <cell r="Q493" t="str">
            <v>Salaries &amp; Benefits</v>
          </cell>
          <cell r="R493" t="str">
            <v>Other Expenditures</v>
          </cell>
          <cell r="S493" t="str">
            <v>Salaries &amp; Benefits</v>
          </cell>
        </row>
        <row r="494">
          <cell r="A494" t="str">
            <v>PH1093</v>
          </cell>
          <cell r="E494">
            <v>2071.9499999999998</v>
          </cell>
          <cell r="F494">
            <v>0</v>
          </cell>
          <cell r="G494">
            <v>2071.9499999999998</v>
          </cell>
          <cell r="H494">
            <v>2382.09</v>
          </cell>
          <cell r="I494">
            <v>310.14</v>
          </cell>
          <cell r="J494">
            <v>4087.3</v>
          </cell>
          <cell r="L494">
            <v>41364</v>
          </cell>
          <cell r="M494" t="str">
            <v>OG</v>
          </cell>
          <cell r="N494" t="str">
            <v>EXP</v>
          </cell>
          <cell r="O494" t="str">
            <v>PH800</v>
          </cell>
          <cell r="P494" t="str">
            <v>1740</v>
          </cell>
          <cell r="Q494" t="str">
            <v>Salaries &amp; Benefits</v>
          </cell>
          <cell r="R494" t="str">
            <v>Other Expenditures</v>
          </cell>
          <cell r="S494" t="str">
            <v>Salaries &amp; Benefits</v>
          </cell>
        </row>
        <row r="495">
          <cell r="A495" t="str">
            <v>PH1093</v>
          </cell>
          <cell r="E495">
            <v>116.86</v>
          </cell>
          <cell r="F495">
            <v>0</v>
          </cell>
          <cell r="G495">
            <v>116.86</v>
          </cell>
          <cell r="H495">
            <v>129.81</v>
          </cell>
          <cell r="I495">
            <v>12.95</v>
          </cell>
          <cell r="J495">
            <v>242.12</v>
          </cell>
          <cell r="L495">
            <v>41364</v>
          </cell>
          <cell r="M495" t="str">
            <v>OG</v>
          </cell>
          <cell r="N495" t="str">
            <v>EXP</v>
          </cell>
          <cell r="O495" t="str">
            <v>PH800</v>
          </cell>
          <cell r="P495" t="str">
            <v>1745</v>
          </cell>
          <cell r="Q495" t="str">
            <v>Salaries &amp; Benefits</v>
          </cell>
          <cell r="R495" t="str">
            <v>Other Expenditures</v>
          </cell>
          <cell r="S495" t="str">
            <v>Salaries &amp; Benefits</v>
          </cell>
        </row>
        <row r="496">
          <cell r="A496" t="str">
            <v>PH1093</v>
          </cell>
          <cell r="E496">
            <v>1517.02</v>
          </cell>
          <cell r="F496">
            <v>0</v>
          </cell>
          <cell r="G496">
            <v>1517.02</v>
          </cell>
          <cell r="H496">
            <v>1738.6</v>
          </cell>
          <cell r="I496">
            <v>221.58</v>
          </cell>
          <cell r="J496">
            <v>5970.71</v>
          </cell>
          <cell r="L496">
            <v>41364</v>
          </cell>
          <cell r="M496" t="str">
            <v>OG</v>
          </cell>
          <cell r="N496" t="str">
            <v>EXP</v>
          </cell>
          <cell r="O496" t="str">
            <v>PH800</v>
          </cell>
          <cell r="P496" t="str">
            <v>1750</v>
          </cell>
          <cell r="Q496" t="str">
            <v>Salaries &amp; Benefits</v>
          </cell>
          <cell r="R496" t="str">
            <v>Other Expenditures</v>
          </cell>
          <cell r="S496" t="str">
            <v>Salaries &amp; Benefits</v>
          </cell>
        </row>
        <row r="497">
          <cell r="A497" t="str">
            <v>PH1093</v>
          </cell>
          <cell r="E497">
            <v>4388.71</v>
          </cell>
          <cell r="F497">
            <v>0</v>
          </cell>
          <cell r="G497">
            <v>4388.71</v>
          </cell>
          <cell r="H497">
            <v>5320.35</v>
          </cell>
          <cell r="I497">
            <v>931.64</v>
          </cell>
          <cell r="J497">
            <v>9226.7999999999993</v>
          </cell>
          <cell r="L497">
            <v>41364</v>
          </cell>
          <cell r="M497" t="str">
            <v>OG</v>
          </cell>
          <cell r="N497" t="str">
            <v>EXP</v>
          </cell>
          <cell r="O497" t="str">
            <v>PH800</v>
          </cell>
          <cell r="P497" t="str">
            <v>1760</v>
          </cell>
          <cell r="Q497" t="str">
            <v>Salaries &amp; Benefits</v>
          </cell>
          <cell r="R497" t="str">
            <v>Other Expenditures</v>
          </cell>
          <cell r="S497" t="str">
            <v>Salaries &amp; Benefits</v>
          </cell>
        </row>
        <row r="498">
          <cell r="A498" t="str">
            <v>PH1093</v>
          </cell>
          <cell r="E498">
            <v>8662.7800000000007</v>
          </cell>
          <cell r="F498">
            <v>0</v>
          </cell>
          <cell r="G498">
            <v>8662.7800000000007</v>
          </cell>
          <cell r="H498">
            <v>9719.27</v>
          </cell>
          <cell r="I498">
            <v>1056.49</v>
          </cell>
          <cell r="J498">
            <v>33378.01</v>
          </cell>
          <cell r="L498">
            <v>41364</v>
          </cell>
          <cell r="M498" t="str">
            <v>OG</v>
          </cell>
          <cell r="N498" t="str">
            <v>EXP</v>
          </cell>
          <cell r="O498" t="str">
            <v>PH800</v>
          </cell>
          <cell r="P498" t="str">
            <v>1770</v>
          </cell>
          <cell r="Q498" t="str">
            <v>Salaries &amp; Benefits</v>
          </cell>
          <cell r="R498" t="str">
            <v>Other Expenditures</v>
          </cell>
          <cell r="S498" t="str">
            <v>Salaries &amp; Benefits</v>
          </cell>
        </row>
        <row r="499">
          <cell r="A499" t="str">
            <v>PH1093</v>
          </cell>
          <cell r="E499">
            <v>-5940.4</v>
          </cell>
          <cell r="F499">
            <v>0</v>
          </cell>
          <cell r="G499">
            <v>-5940.4</v>
          </cell>
          <cell r="H499">
            <v>0</v>
          </cell>
          <cell r="I499">
            <v>5940.4</v>
          </cell>
          <cell r="J499">
            <v>0</v>
          </cell>
          <cell r="L499">
            <v>41364</v>
          </cell>
          <cell r="M499" t="str">
            <v>OG</v>
          </cell>
          <cell r="N499" t="str">
            <v>EXP</v>
          </cell>
          <cell r="O499" t="str">
            <v>PH800</v>
          </cell>
          <cell r="P499" t="str">
            <v>1850</v>
          </cell>
          <cell r="Q499" t="str">
            <v>Salaries &amp; Benefits</v>
          </cell>
          <cell r="R499" t="str">
            <v>Other Expenditures</v>
          </cell>
          <cell r="S499" t="str">
            <v>Salaries &amp; Benefits</v>
          </cell>
        </row>
        <row r="500">
          <cell r="A500" t="str">
            <v>PH1093</v>
          </cell>
          <cell r="E500">
            <v>-49507.73</v>
          </cell>
          <cell r="F500">
            <v>0</v>
          </cell>
          <cell r="G500">
            <v>-49507.73</v>
          </cell>
          <cell r="H500">
            <v>-117835.35</v>
          </cell>
          <cell r="I500">
            <v>-68327.62</v>
          </cell>
          <cell r="J500">
            <v>-391330</v>
          </cell>
          <cell r="L500">
            <v>41364</v>
          </cell>
          <cell r="M500" t="str">
            <v>OG</v>
          </cell>
          <cell r="N500" t="str">
            <v>REV</v>
          </cell>
          <cell r="O500" t="str">
            <v>PH800</v>
          </cell>
          <cell r="P500" t="str">
            <v>9210</v>
          </cell>
          <cell r="Q500" t="str">
            <v>Other Revenues</v>
          </cell>
          <cell r="R500" t="str">
            <v>Revenue</v>
          </cell>
          <cell r="S500" t="str">
            <v>Non Salary</v>
          </cell>
        </row>
        <row r="501">
          <cell r="A501" t="str">
            <v>PH2011</v>
          </cell>
          <cell r="E501">
            <v>0</v>
          </cell>
          <cell r="F501">
            <v>0</v>
          </cell>
          <cell r="G501">
            <v>0</v>
          </cell>
          <cell r="H501">
            <v>902.41</v>
          </cell>
          <cell r="I501">
            <v>902.41</v>
          </cell>
          <cell r="J501">
            <v>3100</v>
          </cell>
          <cell r="L501">
            <v>41364</v>
          </cell>
          <cell r="M501" t="str">
            <v>SG</v>
          </cell>
          <cell r="N501" t="str">
            <v>EXP</v>
          </cell>
          <cell r="O501" t="str">
            <v>PH200</v>
          </cell>
          <cell r="P501" t="str">
            <v>1011</v>
          </cell>
          <cell r="Q501" t="str">
            <v>Salaries &amp; Benefits</v>
          </cell>
          <cell r="R501" t="str">
            <v>Other Expenditures</v>
          </cell>
          <cell r="S501" t="str">
            <v>Salaries &amp; Benefits</v>
          </cell>
        </row>
        <row r="502">
          <cell r="A502" t="str">
            <v>PH2011</v>
          </cell>
          <cell r="E502">
            <v>55466.02</v>
          </cell>
          <cell r="F502">
            <v>0</v>
          </cell>
          <cell r="G502">
            <v>55466.02</v>
          </cell>
          <cell r="H502">
            <v>56603.66</v>
          </cell>
          <cell r="I502">
            <v>1137.6400000000001</v>
          </cell>
          <cell r="J502">
            <v>197767.4</v>
          </cell>
          <cell r="L502">
            <v>41364</v>
          </cell>
          <cell r="M502" t="str">
            <v>SG</v>
          </cell>
          <cell r="N502" t="str">
            <v>EXP</v>
          </cell>
          <cell r="O502" t="str">
            <v>PH200</v>
          </cell>
          <cell r="P502" t="str">
            <v>1015</v>
          </cell>
          <cell r="Q502" t="str">
            <v>Salaries &amp; Benefits</v>
          </cell>
          <cell r="R502" t="str">
            <v>Other Expenditures</v>
          </cell>
          <cell r="S502" t="str">
            <v>Salaries &amp; Benefits</v>
          </cell>
        </row>
        <row r="503">
          <cell r="A503" t="str">
            <v>PH2011</v>
          </cell>
          <cell r="E503">
            <v>0</v>
          </cell>
          <cell r="F503">
            <v>0</v>
          </cell>
          <cell r="G503">
            <v>0</v>
          </cell>
          <cell r="H503">
            <v>1808.24</v>
          </cell>
          <cell r="I503">
            <v>1808.24</v>
          </cell>
          <cell r="J503">
            <v>6211.74</v>
          </cell>
          <cell r="L503">
            <v>41364</v>
          </cell>
          <cell r="M503" t="str">
            <v>SG</v>
          </cell>
          <cell r="N503" t="str">
            <v>EXP</v>
          </cell>
          <cell r="O503" t="str">
            <v>PH200</v>
          </cell>
          <cell r="P503" t="str">
            <v>1025</v>
          </cell>
          <cell r="Q503" t="str">
            <v>Salaries &amp; Benefits</v>
          </cell>
          <cell r="R503" t="str">
            <v>Other Expenditures</v>
          </cell>
          <cell r="S503" t="str">
            <v>Overtime</v>
          </cell>
        </row>
        <row r="504">
          <cell r="A504" t="str">
            <v>PH2011</v>
          </cell>
          <cell r="E504">
            <v>0</v>
          </cell>
          <cell r="F504">
            <v>0</v>
          </cell>
          <cell r="G504">
            <v>0</v>
          </cell>
          <cell r="H504">
            <v>7778.29</v>
          </cell>
          <cell r="I504">
            <v>7778.29</v>
          </cell>
          <cell r="J504">
            <v>7778.29</v>
          </cell>
          <cell r="L504">
            <v>41364</v>
          </cell>
          <cell r="M504" t="str">
            <v>SG</v>
          </cell>
          <cell r="N504" t="str">
            <v>EXP</v>
          </cell>
          <cell r="O504" t="str">
            <v>PH200</v>
          </cell>
          <cell r="P504" t="str">
            <v>1050</v>
          </cell>
          <cell r="Q504" t="str">
            <v>Salaries &amp; Benefits</v>
          </cell>
          <cell r="R504" t="str">
            <v>Other Expenditures</v>
          </cell>
          <cell r="S504" t="str">
            <v>Salaries &amp; Benefits</v>
          </cell>
        </row>
        <row r="505">
          <cell r="A505" t="str">
            <v>PH2011</v>
          </cell>
          <cell r="E505">
            <v>0</v>
          </cell>
          <cell r="F505">
            <v>0</v>
          </cell>
          <cell r="G505">
            <v>0</v>
          </cell>
          <cell r="H505">
            <v>-3881.94</v>
          </cell>
          <cell r="I505">
            <v>-3881.94</v>
          </cell>
          <cell r="J505">
            <v>-12355.76</v>
          </cell>
          <cell r="L505">
            <v>41364</v>
          </cell>
          <cell r="M505" t="str">
            <v>SG</v>
          </cell>
          <cell r="N505" t="str">
            <v>EXP</v>
          </cell>
          <cell r="O505" t="str">
            <v>PH200</v>
          </cell>
          <cell r="P505" t="str">
            <v>1520</v>
          </cell>
          <cell r="Q505" t="str">
            <v>Salaries &amp; Benefits</v>
          </cell>
          <cell r="R505" t="str">
            <v>Other Expenditures</v>
          </cell>
          <cell r="S505" t="str">
            <v>Gapping</v>
          </cell>
        </row>
        <row r="506">
          <cell r="A506" t="str">
            <v>PH2011</v>
          </cell>
          <cell r="E506">
            <v>2486.5300000000002</v>
          </cell>
          <cell r="F506">
            <v>0</v>
          </cell>
          <cell r="G506">
            <v>2486.5300000000002</v>
          </cell>
          <cell r="H506">
            <v>1663.26</v>
          </cell>
          <cell r="I506">
            <v>-823.27</v>
          </cell>
          <cell r="J506">
            <v>5712</v>
          </cell>
          <cell r="L506">
            <v>41364</v>
          </cell>
          <cell r="M506" t="str">
            <v>SG</v>
          </cell>
          <cell r="N506" t="str">
            <v>EXP</v>
          </cell>
          <cell r="O506" t="str">
            <v>PH200</v>
          </cell>
          <cell r="P506" t="str">
            <v>1711</v>
          </cell>
          <cell r="Q506" t="str">
            <v>Salaries &amp; Benefits</v>
          </cell>
          <cell r="R506" t="str">
            <v>Other Expenditures</v>
          </cell>
          <cell r="S506" t="str">
            <v>Salaries &amp; Benefits</v>
          </cell>
        </row>
        <row r="507">
          <cell r="A507" t="str">
            <v>PH2011</v>
          </cell>
          <cell r="E507">
            <v>1291.24</v>
          </cell>
          <cell r="F507">
            <v>0</v>
          </cell>
          <cell r="G507">
            <v>1291.24</v>
          </cell>
          <cell r="H507">
            <v>863.09</v>
          </cell>
          <cell r="I507">
            <v>-428.15</v>
          </cell>
          <cell r="J507">
            <v>2964</v>
          </cell>
          <cell r="L507">
            <v>41364</v>
          </cell>
          <cell r="M507" t="str">
            <v>SG</v>
          </cell>
          <cell r="N507" t="str">
            <v>EXP</v>
          </cell>
          <cell r="O507" t="str">
            <v>PH200</v>
          </cell>
          <cell r="P507" t="str">
            <v>1712</v>
          </cell>
          <cell r="Q507" t="str">
            <v>Salaries &amp; Benefits</v>
          </cell>
          <cell r="R507" t="str">
            <v>Other Expenditures</v>
          </cell>
          <cell r="S507" t="str">
            <v>Salaries &amp; Benefits</v>
          </cell>
        </row>
        <row r="508">
          <cell r="A508" t="str">
            <v>PH2011</v>
          </cell>
          <cell r="E508">
            <v>1342.25</v>
          </cell>
          <cell r="F508">
            <v>0</v>
          </cell>
          <cell r="G508">
            <v>1342.25</v>
          </cell>
          <cell r="H508">
            <v>1140.6500000000001</v>
          </cell>
          <cell r="I508">
            <v>-201.6</v>
          </cell>
          <cell r="J508">
            <v>3917.22</v>
          </cell>
          <cell r="L508">
            <v>41364</v>
          </cell>
          <cell r="M508" t="str">
            <v>SG</v>
          </cell>
          <cell r="N508" t="str">
            <v>EXP</v>
          </cell>
          <cell r="O508" t="str">
            <v>PH200</v>
          </cell>
          <cell r="P508" t="str">
            <v>1720</v>
          </cell>
          <cell r="Q508" t="str">
            <v>Salaries &amp; Benefits</v>
          </cell>
          <cell r="R508" t="str">
            <v>Other Expenditures</v>
          </cell>
          <cell r="S508" t="str">
            <v>Salaries &amp; Benefits</v>
          </cell>
        </row>
        <row r="509">
          <cell r="A509" t="str">
            <v>PH2011</v>
          </cell>
          <cell r="E509">
            <v>408.65</v>
          </cell>
          <cell r="F509">
            <v>0</v>
          </cell>
          <cell r="G509">
            <v>408.65</v>
          </cell>
          <cell r="H509">
            <v>425.16</v>
          </cell>
          <cell r="I509">
            <v>16.510000000000002</v>
          </cell>
          <cell r="J509">
            <v>1460.07</v>
          </cell>
          <cell r="L509">
            <v>41364</v>
          </cell>
          <cell r="M509" t="str">
            <v>SG</v>
          </cell>
          <cell r="N509" t="str">
            <v>EXP</v>
          </cell>
          <cell r="O509" t="str">
            <v>PH200</v>
          </cell>
          <cell r="P509" t="str">
            <v>1730</v>
          </cell>
          <cell r="Q509" t="str">
            <v>Salaries &amp; Benefits</v>
          </cell>
          <cell r="R509" t="str">
            <v>Other Expenditures</v>
          </cell>
          <cell r="S509" t="str">
            <v>Salaries &amp; Benefits</v>
          </cell>
        </row>
        <row r="510">
          <cell r="A510" t="str">
            <v>PH2011</v>
          </cell>
          <cell r="E510">
            <v>1483.4</v>
          </cell>
          <cell r="F510">
            <v>0</v>
          </cell>
          <cell r="G510">
            <v>1483.4</v>
          </cell>
          <cell r="H510">
            <v>1489.4</v>
          </cell>
          <cell r="I510">
            <v>6</v>
          </cell>
          <cell r="J510">
            <v>2043.65</v>
          </cell>
          <cell r="L510">
            <v>41364</v>
          </cell>
          <cell r="M510" t="str">
            <v>SG</v>
          </cell>
          <cell r="N510" t="str">
            <v>EXP</v>
          </cell>
          <cell r="O510" t="str">
            <v>PH200</v>
          </cell>
          <cell r="P510" t="str">
            <v>1740</v>
          </cell>
          <cell r="Q510" t="str">
            <v>Salaries &amp; Benefits</v>
          </cell>
          <cell r="R510" t="str">
            <v>Other Expenditures</v>
          </cell>
          <cell r="S510" t="str">
            <v>Salaries &amp; Benefits</v>
          </cell>
        </row>
        <row r="511">
          <cell r="A511" t="str">
            <v>PH2011</v>
          </cell>
          <cell r="E511">
            <v>83.66</v>
          </cell>
          <cell r="F511">
            <v>0</v>
          </cell>
          <cell r="G511">
            <v>83.66</v>
          </cell>
          <cell r="H511">
            <v>127.94</v>
          </cell>
          <cell r="I511">
            <v>44.28</v>
          </cell>
          <cell r="J511">
            <v>156.49</v>
          </cell>
          <cell r="L511">
            <v>41364</v>
          </cell>
          <cell r="M511" t="str">
            <v>SG</v>
          </cell>
          <cell r="N511" t="str">
            <v>EXP</v>
          </cell>
          <cell r="O511" t="str">
            <v>PH200</v>
          </cell>
          <cell r="P511" t="str">
            <v>1745</v>
          </cell>
          <cell r="Q511" t="str">
            <v>Salaries &amp; Benefits</v>
          </cell>
          <cell r="R511" t="str">
            <v>Other Expenditures</v>
          </cell>
          <cell r="S511" t="str">
            <v>Salaries &amp; Benefits</v>
          </cell>
        </row>
        <row r="512">
          <cell r="A512" t="str">
            <v>PH2011</v>
          </cell>
          <cell r="E512">
            <v>1086.5999999999999</v>
          </cell>
          <cell r="F512">
            <v>0</v>
          </cell>
          <cell r="G512">
            <v>1086.5999999999999</v>
          </cell>
          <cell r="H512">
            <v>1110.74</v>
          </cell>
          <cell r="I512">
            <v>24.14</v>
          </cell>
          <cell r="J512">
            <v>3814.53</v>
          </cell>
          <cell r="L512">
            <v>41364</v>
          </cell>
          <cell r="M512" t="str">
            <v>SG</v>
          </cell>
          <cell r="N512" t="str">
            <v>EXP</v>
          </cell>
          <cell r="O512" t="str">
            <v>PH200</v>
          </cell>
          <cell r="P512" t="str">
            <v>1750</v>
          </cell>
          <cell r="Q512" t="str">
            <v>Salaries &amp; Benefits</v>
          </cell>
          <cell r="R512" t="str">
            <v>Other Expenditures</v>
          </cell>
          <cell r="S512" t="str">
            <v>Salaries &amp; Benefits</v>
          </cell>
        </row>
        <row r="513">
          <cell r="A513" t="str">
            <v>PH2011</v>
          </cell>
          <cell r="E513">
            <v>3150.66</v>
          </cell>
          <cell r="F513">
            <v>0</v>
          </cell>
          <cell r="G513">
            <v>3150.66</v>
          </cell>
          <cell r="H513">
            <v>3381.34</v>
          </cell>
          <cell r="I513">
            <v>230.68</v>
          </cell>
          <cell r="J513">
            <v>4613.3999999999996</v>
          </cell>
          <cell r="L513">
            <v>41364</v>
          </cell>
          <cell r="M513" t="str">
            <v>SG</v>
          </cell>
          <cell r="N513" t="str">
            <v>EXP</v>
          </cell>
          <cell r="O513" t="str">
            <v>PH200</v>
          </cell>
          <cell r="P513" t="str">
            <v>1760</v>
          </cell>
          <cell r="Q513" t="str">
            <v>Salaries &amp; Benefits</v>
          </cell>
          <cell r="R513" t="str">
            <v>Other Expenditures</v>
          </cell>
          <cell r="S513" t="str">
            <v>Salaries &amp; Benefits</v>
          </cell>
        </row>
        <row r="514">
          <cell r="A514" t="str">
            <v>PH2011</v>
          </cell>
          <cell r="E514">
            <v>6291.13</v>
          </cell>
          <cell r="F514">
            <v>0</v>
          </cell>
          <cell r="G514">
            <v>6291.13</v>
          </cell>
          <cell r="H514">
            <v>6682.42</v>
          </cell>
          <cell r="I514">
            <v>391.29</v>
          </cell>
          <cell r="J514">
            <v>22948.87</v>
          </cell>
          <cell r="L514">
            <v>41364</v>
          </cell>
          <cell r="M514" t="str">
            <v>SG</v>
          </cell>
          <cell r="N514" t="str">
            <v>EXP</v>
          </cell>
          <cell r="O514" t="str">
            <v>PH200</v>
          </cell>
          <cell r="P514" t="str">
            <v>1770</v>
          </cell>
          <cell r="Q514" t="str">
            <v>Salaries &amp; Benefits</v>
          </cell>
          <cell r="R514" t="str">
            <v>Other Expenditures</v>
          </cell>
          <cell r="S514" t="str">
            <v>Salaries &amp; Benefits</v>
          </cell>
        </row>
        <row r="515">
          <cell r="A515" t="str">
            <v>PH2011</v>
          </cell>
          <cell r="E515">
            <v>0</v>
          </cell>
          <cell r="F515">
            <v>0</v>
          </cell>
          <cell r="G515">
            <v>0</v>
          </cell>
          <cell r="H515">
            <v>-4145.3999999999996</v>
          </cell>
          <cell r="I515">
            <v>-4145.3999999999996</v>
          </cell>
          <cell r="J515">
            <v>-14240.5</v>
          </cell>
          <cell r="L515">
            <v>41364</v>
          </cell>
          <cell r="M515" t="str">
            <v>SG</v>
          </cell>
          <cell r="N515" t="str">
            <v>EXP</v>
          </cell>
          <cell r="O515" t="str">
            <v>PH200</v>
          </cell>
          <cell r="P515" t="str">
            <v>1850</v>
          </cell>
          <cell r="Q515" t="str">
            <v>Salaries &amp; Benefits</v>
          </cell>
          <cell r="R515" t="str">
            <v>Other Expenditures</v>
          </cell>
          <cell r="S515" t="str">
            <v>Salaries &amp; Benefits</v>
          </cell>
        </row>
        <row r="516">
          <cell r="A516" t="str">
            <v>PH2011</v>
          </cell>
          <cell r="E516">
            <v>0</v>
          </cell>
          <cell r="F516">
            <v>0</v>
          </cell>
          <cell r="G516">
            <v>0</v>
          </cell>
          <cell r="H516">
            <v>2850.92</v>
          </cell>
          <cell r="I516">
            <v>2850.92</v>
          </cell>
          <cell r="J516">
            <v>9793.6299999999992</v>
          </cell>
          <cell r="L516">
            <v>41364</v>
          </cell>
          <cell r="M516" t="str">
            <v>SG</v>
          </cell>
          <cell r="N516" t="str">
            <v>EXP</v>
          </cell>
          <cell r="O516" t="str">
            <v>PH200</v>
          </cell>
          <cell r="P516" t="str">
            <v>1970</v>
          </cell>
          <cell r="Q516" t="str">
            <v>Salaries &amp; Benefits</v>
          </cell>
          <cell r="R516" t="str">
            <v>Other Expenditures</v>
          </cell>
          <cell r="S516" t="str">
            <v>Salaries &amp; Benefits</v>
          </cell>
        </row>
        <row r="517">
          <cell r="A517" t="str">
            <v>PH2011</v>
          </cell>
          <cell r="E517">
            <v>106.4</v>
          </cell>
          <cell r="F517">
            <v>0</v>
          </cell>
          <cell r="G517">
            <v>106.4</v>
          </cell>
          <cell r="H517">
            <v>0</v>
          </cell>
          <cell r="I517">
            <v>-106.4</v>
          </cell>
          <cell r="J517">
            <v>0</v>
          </cell>
          <cell r="L517">
            <v>41364</v>
          </cell>
          <cell r="M517" t="str">
            <v>SG</v>
          </cell>
          <cell r="N517" t="str">
            <v>EXP</v>
          </cell>
          <cell r="O517" t="str">
            <v>PH200</v>
          </cell>
          <cell r="P517" t="str">
            <v>2010</v>
          </cell>
          <cell r="Q517" t="str">
            <v>Office Supplies</v>
          </cell>
          <cell r="R517" t="str">
            <v>Other Expenditures</v>
          </cell>
          <cell r="S517" t="str">
            <v>Non Salary</v>
          </cell>
        </row>
        <row r="518">
          <cell r="A518" t="str">
            <v>PH2011</v>
          </cell>
          <cell r="E518">
            <v>1551.93</v>
          </cell>
          <cell r="F518">
            <v>0</v>
          </cell>
          <cell r="G518">
            <v>1551.93</v>
          </cell>
          <cell r="H518">
            <v>0</v>
          </cell>
          <cell r="I518">
            <v>-1551.93</v>
          </cell>
          <cell r="J518">
            <v>0</v>
          </cell>
          <cell r="L518">
            <v>41364</v>
          </cell>
          <cell r="M518" t="str">
            <v>SG</v>
          </cell>
          <cell r="N518" t="str">
            <v>EXP</v>
          </cell>
          <cell r="O518" t="str">
            <v>PH200</v>
          </cell>
          <cell r="P518" t="str">
            <v>2650</v>
          </cell>
          <cell r="Q518" t="str">
            <v>Other Supplies</v>
          </cell>
          <cell r="R518" t="str">
            <v>Other Expenditures</v>
          </cell>
          <cell r="S518" t="str">
            <v>Non Salary</v>
          </cell>
        </row>
        <row r="519">
          <cell r="A519" t="str">
            <v>PH2011</v>
          </cell>
          <cell r="E519">
            <v>0</v>
          </cell>
          <cell r="F519">
            <v>310</v>
          </cell>
          <cell r="G519">
            <v>310</v>
          </cell>
          <cell r="H519">
            <v>1212.46</v>
          </cell>
          <cell r="I519">
            <v>902.46</v>
          </cell>
          <cell r="J519">
            <v>12173.3</v>
          </cell>
          <cell r="L519">
            <v>41364</v>
          </cell>
          <cell r="M519" t="str">
            <v>SG</v>
          </cell>
          <cell r="N519" t="str">
            <v>EXP</v>
          </cell>
          <cell r="O519" t="str">
            <v>PH200</v>
          </cell>
          <cell r="P519" t="str">
            <v>4199</v>
          </cell>
          <cell r="Q519" t="str">
            <v>Professional &amp; Technical</v>
          </cell>
          <cell r="R519" t="str">
            <v>Other Expenditures</v>
          </cell>
          <cell r="S519" t="str">
            <v>Non Salary</v>
          </cell>
        </row>
        <row r="520">
          <cell r="A520" t="str">
            <v>PH2011</v>
          </cell>
          <cell r="E520">
            <v>0</v>
          </cell>
          <cell r="F520">
            <v>0</v>
          </cell>
          <cell r="G520">
            <v>0</v>
          </cell>
          <cell r="H520">
            <v>199.2</v>
          </cell>
          <cell r="I520">
            <v>199.2</v>
          </cell>
          <cell r="J520">
            <v>2000</v>
          </cell>
          <cell r="L520">
            <v>41364</v>
          </cell>
          <cell r="M520" t="str">
            <v>SG</v>
          </cell>
          <cell r="N520" t="str">
            <v>EXP</v>
          </cell>
          <cell r="O520" t="str">
            <v>PH200</v>
          </cell>
          <cell r="P520" t="str">
            <v>4210</v>
          </cell>
          <cell r="Q520" t="str">
            <v>Business Travel Expenses</v>
          </cell>
          <cell r="R520" t="str">
            <v>Other Expenditures</v>
          </cell>
          <cell r="S520" t="str">
            <v>Non Salary</v>
          </cell>
        </row>
        <row r="521">
          <cell r="A521" t="str">
            <v>PH2011</v>
          </cell>
          <cell r="E521">
            <v>0</v>
          </cell>
          <cell r="F521">
            <v>0</v>
          </cell>
          <cell r="G521">
            <v>0</v>
          </cell>
          <cell r="H521">
            <v>199.15</v>
          </cell>
          <cell r="I521">
            <v>199.15</v>
          </cell>
          <cell r="J521">
            <v>1999.6</v>
          </cell>
          <cell r="L521">
            <v>41364</v>
          </cell>
          <cell r="M521" t="str">
            <v>SG</v>
          </cell>
          <cell r="N521" t="str">
            <v>EXP</v>
          </cell>
          <cell r="O521" t="str">
            <v>PH200</v>
          </cell>
          <cell r="P521" t="str">
            <v>4215</v>
          </cell>
          <cell r="Q521" t="str">
            <v>Business Travel Expenses</v>
          </cell>
          <cell r="R521" t="str">
            <v>Other Expenditures</v>
          </cell>
          <cell r="S521" t="str">
            <v>Non Salary</v>
          </cell>
        </row>
        <row r="522">
          <cell r="A522" t="str">
            <v>PH2011</v>
          </cell>
          <cell r="E522">
            <v>0</v>
          </cell>
          <cell r="F522">
            <v>0</v>
          </cell>
          <cell r="G522">
            <v>0</v>
          </cell>
          <cell r="H522">
            <v>49.8</v>
          </cell>
          <cell r="I522">
            <v>49.8</v>
          </cell>
          <cell r="J522">
            <v>500</v>
          </cell>
          <cell r="L522">
            <v>41364</v>
          </cell>
          <cell r="M522" t="str">
            <v>SG</v>
          </cell>
          <cell r="N522" t="str">
            <v>EXP</v>
          </cell>
          <cell r="O522" t="str">
            <v>PH200</v>
          </cell>
          <cell r="P522" t="str">
            <v>4220</v>
          </cell>
          <cell r="Q522" t="str">
            <v>Business Travel Expenses</v>
          </cell>
          <cell r="R522" t="str">
            <v>Other Expenditures</v>
          </cell>
          <cell r="S522" t="str">
            <v>Non Salary</v>
          </cell>
        </row>
        <row r="523">
          <cell r="A523" t="str">
            <v>PH2011</v>
          </cell>
          <cell r="E523">
            <v>140.53</v>
          </cell>
          <cell r="F523">
            <v>0</v>
          </cell>
          <cell r="G523">
            <v>140.53</v>
          </cell>
          <cell r="H523">
            <v>0</v>
          </cell>
          <cell r="I523">
            <v>-140.53</v>
          </cell>
          <cell r="J523">
            <v>0</v>
          </cell>
          <cell r="L523">
            <v>41364</v>
          </cell>
          <cell r="M523" t="str">
            <v>SG</v>
          </cell>
          <cell r="N523" t="str">
            <v>EXP</v>
          </cell>
          <cell r="O523" t="str">
            <v>PH200</v>
          </cell>
          <cell r="P523" t="str">
            <v>4225</v>
          </cell>
          <cell r="Q523" t="str">
            <v>Business Travel Expenses</v>
          </cell>
          <cell r="R523" t="str">
            <v>Other Expenditures</v>
          </cell>
          <cell r="S523" t="str">
            <v>Non Salary</v>
          </cell>
        </row>
        <row r="524">
          <cell r="A524" t="str">
            <v>PH2011</v>
          </cell>
          <cell r="E524">
            <v>1086.8800000000001</v>
          </cell>
          <cell r="F524">
            <v>0</v>
          </cell>
          <cell r="G524">
            <v>1086.8800000000001</v>
          </cell>
          <cell r="H524">
            <v>319.91000000000003</v>
          </cell>
          <cell r="I524">
            <v>-766.97</v>
          </cell>
          <cell r="J524">
            <v>3212</v>
          </cell>
          <cell r="L524">
            <v>41364</v>
          </cell>
          <cell r="M524" t="str">
            <v>SG</v>
          </cell>
          <cell r="N524" t="str">
            <v>EXP</v>
          </cell>
          <cell r="O524" t="str">
            <v>PH200</v>
          </cell>
          <cell r="P524" t="str">
            <v>4256</v>
          </cell>
          <cell r="Q524" t="str">
            <v>Conference Expenditures</v>
          </cell>
          <cell r="R524" t="str">
            <v>Other Expenditures</v>
          </cell>
          <cell r="S524" t="str">
            <v>Non Salary</v>
          </cell>
        </row>
        <row r="525">
          <cell r="A525" t="str">
            <v>PH2011</v>
          </cell>
          <cell r="E525">
            <v>0</v>
          </cell>
          <cell r="F525">
            <v>0</v>
          </cell>
          <cell r="G525">
            <v>0</v>
          </cell>
          <cell r="H525">
            <v>20.65</v>
          </cell>
          <cell r="I525">
            <v>20.65</v>
          </cell>
          <cell r="J525">
            <v>500</v>
          </cell>
          <cell r="L525">
            <v>41364</v>
          </cell>
          <cell r="M525" t="str">
            <v>SG</v>
          </cell>
          <cell r="N525" t="str">
            <v>EXP</v>
          </cell>
          <cell r="O525" t="str">
            <v>PH200</v>
          </cell>
          <cell r="P525" t="str">
            <v>4310</v>
          </cell>
          <cell r="Q525" t="str">
            <v>Training &amp; Development</v>
          </cell>
          <cell r="R525" t="str">
            <v>Other Expenditures</v>
          </cell>
          <cell r="S525" t="str">
            <v>Non Salary</v>
          </cell>
        </row>
        <row r="526">
          <cell r="A526" t="str">
            <v>PH2011</v>
          </cell>
          <cell r="E526">
            <v>6</v>
          </cell>
          <cell r="F526">
            <v>0</v>
          </cell>
          <cell r="G526">
            <v>6</v>
          </cell>
          <cell r="H526">
            <v>9.9600000000000009</v>
          </cell>
          <cell r="I526">
            <v>3.96</v>
          </cell>
          <cell r="J526">
            <v>100</v>
          </cell>
          <cell r="L526">
            <v>41364</v>
          </cell>
          <cell r="M526" t="str">
            <v>SG</v>
          </cell>
          <cell r="N526" t="str">
            <v>EXP</v>
          </cell>
          <cell r="O526" t="str">
            <v>PH200</v>
          </cell>
          <cell r="P526" t="str">
            <v>4770</v>
          </cell>
          <cell r="Q526" t="str">
            <v>Insurance, Parking &amp; Metrage</v>
          </cell>
          <cell r="R526" t="str">
            <v>Other Expenditures</v>
          </cell>
          <cell r="S526" t="str">
            <v>Non Salary</v>
          </cell>
        </row>
        <row r="527">
          <cell r="A527" t="str">
            <v>PH2011</v>
          </cell>
          <cell r="E527">
            <v>0</v>
          </cell>
          <cell r="F527">
            <v>0</v>
          </cell>
          <cell r="G527">
            <v>0</v>
          </cell>
          <cell r="H527">
            <v>9.9600000000000009</v>
          </cell>
          <cell r="I527">
            <v>9.9600000000000009</v>
          </cell>
          <cell r="J527">
            <v>100</v>
          </cell>
          <cell r="L527">
            <v>41364</v>
          </cell>
          <cell r="M527" t="str">
            <v>SG</v>
          </cell>
          <cell r="N527" t="str">
            <v>EXP</v>
          </cell>
          <cell r="O527" t="str">
            <v>PH200</v>
          </cell>
          <cell r="P527" t="str">
            <v>4775</v>
          </cell>
          <cell r="Q527" t="str">
            <v>Insurance, Parking &amp; Metrage</v>
          </cell>
          <cell r="R527" t="str">
            <v>Other Expenditures</v>
          </cell>
          <cell r="S527" t="str">
            <v>Non Salary</v>
          </cell>
        </row>
        <row r="528">
          <cell r="A528" t="str">
            <v>PH2011</v>
          </cell>
          <cell r="E528">
            <v>0</v>
          </cell>
          <cell r="F528">
            <v>0</v>
          </cell>
          <cell r="G528">
            <v>0</v>
          </cell>
          <cell r="H528">
            <v>19.920000000000002</v>
          </cell>
          <cell r="I528">
            <v>19.920000000000002</v>
          </cell>
          <cell r="J528">
            <v>200</v>
          </cell>
          <cell r="L528">
            <v>41364</v>
          </cell>
          <cell r="M528" t="str">
            <v>SG</v>
          </cell>
          <cell r="N528" t="str">
            <v>EXP</v>
          </cell>
          <cell r="O528" t="str">
            <v>PH200</v>
          </cell>
          <cell r="P528" t="str">
            <v>4820</v>
          </cell>
          <cell r="Q528" t="str">
            <v>Other Services</v>
          </cell>
          <cell r="R528" t="str">
            <v>Other Expenditures</v>
          </cell>
          <cell r="S528" t="str">
            <v>Non Salary</v>
          </cell>
        </row>
        <row r="529">
          <cell r="A529" t="str">
            <v>PH2011</v>
          </cell>
          <cell r="E529">
            <v>-57218.91</v>
          </cell>
          <cell r="F529">
            <v>0</v>
          </cell>
          <cell r="G529">
            <v>-57218.91</v>
          </cell>
          <cell r="H529">
            <v>-60630.9</v>
          </cell>
          <cell r="I529">
            <v>-3411.99</v>
          </cell>
          <cell r="J529">
            <v>-199852.44</v>
          </cell>
          <cell r="L529">
            <v>41364</v>
          </cell>
          <cell r="M529" t="str">
            <v>SG</v>
          </cell>
          <cell r="N529" t="str">
            <v>REV</v>
          </cell>
          <cell r="O529" t="str">
            <v>PH200</v>
          </cell>
          <cell r="P529" t="str">
            <v>8010</v>
          </cell>
          <cell r="Q529" t="str">
            <v>Grants and Subsidies</v>
          </cell>
          <cell r="R529" t="str">
            <v>Revenue</v>
          </cell>
          <cell r="S529" t="str">
            <v>Non Salary</v>
          </cell>
        </row>
        <row r="530">
          <cell r="A530" t="str">
            <v>PH2031</v>
          </cell>
          <cell r="E530">
            <v>208596.87</v>
          </cell>
          <cell r="F530">
            <v>0</v>
          </cell>
          <cell r="G530">
            <v>208596.87</v>
          </cell>
          <cell r="H530">
            <v>200463</v>
          </cell>
          <cell r="I530">
            <v>-8133.87</v>
          </cell>
          <cell r="J530">
            <v>688432.14</v>
          </cell>
          <cell r="L530">
            <v>41364</v>
          </cell>
          <cell r="M530" t="str">
            <v>SG</v>
          </cell>
          <cell r="N530" t="str">
            <v>EXP</v>
          </cell>
          <cell r="O530" t="str">
            <v>PH900</v>
          </cell>
          <cell r="P530" t="str">
            <v>1015</v>
          </cell>
          <cell r="Q530" t="str">
            <v>Salaries &amp; Benefits</v>
          </cell>
          <cell r="R530" t="str">
            <v>Other Expenditures</v>
          </cell>
          <cell r="S530" t="str">
            <v>Salaries &amp; Benefits</v>
          </cell>
        </row>
        <row r="531">
          <cell r="A531" t="str">
            <v>PH2031</v>
          </cell>
          <cell r="E531">
            <v>0</v>
          </cell>
          <cell r="F531">
            <v>0</v>
          </cell>
          <cell r="G531">
            <v>0</v>
          </cell>
          <cell r="H531">
            <v>408.57</v>
          </cell>
          <cell r="I531">
            <v>408.57</v>
          </cell>
          <cell r="J531">
            <v>1403.53</v>
          </cell>
          <cell r="L531">
            <v>41364</v>
          </cell>
          <cell r="M531" t="str">
            <v>SG</v>
          </cell>
          <cell r="N531" t="str">
            <v>EXP</v>
          </cell>
          <cell r="O531" t="str">
            <v>PH900</v>
          </cell>
          <cell r="P531" t="str">
            <v>1025</v>
          </cell>
          <cell r="Q531" t="str">
            <v>Salaries &amp; Benefits</v>
          </cell>
          <cell r="R531" t="str">
            <v>Other Expenditures</v>
          </cell>
          <cell r="S531" t="str">
            <v>Overtime</v>
          </cell>
        </row>
        <row r="532">
          <cell r="A532" t="str">
            <v>PH2031</v>
          </cell>
          <cell r="E532">
            <v>0</v>
          </cell>
          <cell r="F532">
            <v>0</v>
          </cell>
          <cell r="G532">
            <v>0</v>
          </cell>
          <cell r="H532">
            <v>1365.78</v>
          </cell>
          <cell r="I532">
            <v>1365.78</v>
          </cell>
          <cell r="J532">
            <v>1365.78</v>
          </cell>
          <cell r="L532">
            <v>41364</v>
          </cell>
          <cell r="M532" t="str">
            <v>SG</v>
          </cell>
          <cell r="N532" t="str">
            <v>EXP</v>
          </cell>
          <cell r="O532" t="str">
            <v>PH900</v>
          </cell>
          <cell r="P532" t="str">
            <v>1050</v>
          </cell>
          <cell r="Q532" t="str">
            <v>Salaries &amp; Benefits</v>
          </cell>
          <cell r="R532" t="str">
            <v>Other Expenditures</v>
          </cell>
          <cell r="S532" t="str">
            <v>Salaries &amp; Benefits</v>
          </cell>
        </row>
        <row r="533">
          <cell r="A533" t="str">
            <v>PH2031</v>
          </cell>
          <cell r="E533">
            <v>0</v>
          </cell>
          <cell r="F533">
            <v>0</v>
          </cell>
          <cell r="G533">
            <v>0</v>
          </cell>
          <cell r="H533">
            <v>-13045.43</v>
          </cell>
          <cell r="I533">
            <v>-13045.43</v>
          </cell>
          <cell r="J533">
            <v>-42743.57</v>
          </cell>
          <cell r="L533">
            <v>41364</v>
          </cell>
          <cell r="M533" t="str">
            <v>SG</v>
          </cell>
          <cell r="N533" t="str">
            <v>EXP</v>
          </cell>
          <cell r="O533" t="str">
            <v>PH900</v>
          </cell>
          <cell r="P533" t="str">
            <v>1520</v>
          </cell>
          <cell r="Q533" t="str">
            <v>Salaries &amp; Benefits</v>
          </cell>
          <cell r="R533" t="str">
            <v>Other Expenditures</v>
          </cell>
          <cell r="S533" t="str">
            <v>Gapping</v>
          </cell>
        </row>
        <row r="534">
          <cell r="A534" t="str">
            <v>PH2031</v>
          </cell>
          <cell r="E534">
            <v>8470.17</v>
          </cell>
          <cell r="F534">
            <v>0</v>
          </cell>
          <cell r="G534">
            <v>8470.17</v>
          </cell>
          <cell r="H534">
            <v>11220.02</v>
          </cell>
          <cell r="I534">
            <v>2749.85</v>
          </cell>
          <cell r="J534">
            <v>38532</v>
          </cell>
          <cell r="L534">
            <v>41364</v>
          </cell>
          <cell r="M534" t="str">
            <v>SG</v>
          </cell>
          <cell r="N534" t="str">
            <v>EXP</v>
          </cell>
          <cell r="O534" t="str">
            <v>PH900</v>
          </cell>
          <cell r="P534" t="str">
            <v>1711</v>
          </cell>
          <cell r="Q534" t="str">
            <v>Salaries &amp; Benefits</v>
          </cell>
          <cell r="R534" t="str">
            <v>Other Expenditures</v>
          </cell>
          <cell r="S534" t="str">
            <v>Salaries &amp; Benefits</v>
          </cell>
        </row>
        <row r="535">
          <cell r="A535" t="str">
            <v>PH2031</v>
          </cell>
          <cell r="E535">
            <v>4090.03</v>
          </cell>
          <cell r="F535">
            <v>0</v>
          </cell>
          <cell r="G535">
            <v>4090.03</v>
          </cell>
          <cell r="H535">
            <v>5454.49</v>
          </cell>
          <cell r="I535">
            <v>1364.46</v>
          </cell>
          <cell r="J535">
            <v>18732</v>
          </cell>
          <cell r="L535">
            <v>41364</v>
          </cell>
          <cell r="M535" t="str">
            <v>SG</v>
          </cell>
          <cell r="N535" t="str">
            <v>EXP</v>
          </cell>
          <cell r="O535" t="str">
            <v>PH900</v>
          </cell>
          <cell r="P535" t="str">
            <v>1712</v>
          </cell>
          <cell r="Q535" t="str">
            <v>Salaries &amp; Benefits</v>
          </cell>
          <cell r="R535" t="str">
            <v>Other Expenditures</v>
          </cell>
          <cell r="S535" t="str">
            <v>Salaries &amp; Benefits</v>
          </cell>
        </row>
        <row r="536">
          <cell r="A536" t="str">
            <v>PH2031</v>
          </cell>
          <cell r="E536">
            <v>4986.24</v>
          </cell>
          <cell r="F536">
            <v>0</v>
          </cell>
          <cell r="G536">
            <v>4986.24</v>
          </cell>
          <cell r="H536">
            <v>4477.53</v>
          </cell>
          <cell r="I536">
            <v>-508.71</v>
          </cell>
          <cell r="J536">
            <v>14557.85</v>
          </cell>
          <cell r="L536">
            <v>41364</v>
          </cell>
          <cell r="M536" t="str">
            <v>SG</v>
          </cell>
          <cell r="N536" t="str">
            <v>EXP</v>
          </cell>
          <cell r="O536" t="str">
            <v>PH900</v>
          </cell>
          <cell r="P536" t="str">
            <v>1720</v>
          </cell>
          <cell r="Q536" t="str">
            <v>Salaries &amp; Benefits</v>
          </cell>
          <cell r="R536" t="str">
            <v>Other Expenditures</v>
          </cell>
          <cell r="S536" t="str">
            <v>Salaries &amp; Benefits</v>
          </cell>
        </row>
        <row r="537">
          <cell r="A537" t="str">
            <v>PH2031</v>
          </cell>
          <cell r="E537">
            <v>1511.27</v>
          </cell>
          <cell r="F537">
            <v>0</v>
          </cell>
          <cell r="G537">
            <v>1511.27</v>
          </cell>
          <cell r="H537">
            <v>1668.88</v>
          </cell>
          <cell r="I537">
            <v>157.61000000000001</v>
          </cell>
          <cell r="J537">
            <v>5731.66</v>
          </cell>
          <cell r="L537">
            <v>41364</v>
          </cell>
          <cell r="M537" t="str">
            <v>SG</v>
          </cell>
          <cell r="N537" t="str">
            <v>EXP</v>
          </cell>
          <cell r="O537" t="str">
            <v>PH900</v>
          </cell>
          <cell r="P537" t="str">
            <v>1730</v>
          </cell>
          <cell r="Q537" t="str">
            <v>Salaries &amp; Benefits</v>
          </cell>
          <cell r="R537" t="str">
            <v>Other Expenditures</v>
          </cell>
          <cell r="S537" t="str">
            <v>Salaries &amp; Benefits</v>
          </cell>
        </row>
        <row r="538">
          <cell r="A538" t="str">
            <v>PH2031</v>
          </cell>
          <cell r="E538">
            <v>5413.34</v>
          </cell>
          <cell r="F538">
            <v>0</v>
          </cell>
          <cell r="G538">
            <v>5413.34</v>
          </cell>
          <cell r="H538">
            <v>5507.8</v>
          </cell>
          <cell r="I538">
            <v>94.46</v>
          </cell>
          <cell r="J538">
            <v>8353.61</v>
          </cell>
          <cell r="L538">
            <v>41364</v>
          </cell>
          <cell r="M538" t="str">
            <v>SG</v>
          </cell>
          <cell r="N538" t="str">
            <v>EXP</v>
          </cell>
          <cell r="O538" t="str">
            <v>PH900</v>
          </cell>
          <cell r="P538" t="str">
            <v>1740</v>
          </cell>
          <cell r="Q538" t="str">
            <v>Salaries &amp; Benefits</v>
          </cell>
          <cell r="R538" t="str">
            <v>Other Expenditures</v>
          </cell>
          <cell r="S538" t="str">
            <v>Salaries &amp; Benefits</v>
          </cell>
        </row>
        <row r="539">
          <cell r="A539" t="str">
            <v>PH2031</v>
          </cell>
          <cell r="E539">
            <v>278.7</v>
          </cell>
          <cell r="F539">
            <v>0</v>
          </cell>
          <cell r="G539">
            <v>278.7</v>
          </cell>
          <cell r="H539">
            <v>392.27</v>
          </cell>
          <cell r="I539">
            <v>113.57</v>
          </cell>
          <cell r="J539">
            <v>614.32000000000005</v>
          </cell>
          <cell r="L539">
            <v>41364</v>
          </cell>
          <cell r="M539" t="str">
            <v>SG</v>
          </cell>
          <cell r="N539" t="str">
            <v>EXP</v>
          </cell>
          <cell r="O539" t="str">
            <v>PH900</v>
          </cell>
          <cell r="P539" t="str">
            <v>1745</v>
          </cell>
          <cell r="Q539" t="str">
            <v>Salaries &amp; Benefits</v>
          </cell>
          <cell r="R539" t="str">
            <v>Other Expenditures</v>
          </cell>
          <cell r="S539" t="str">
            <v>Salaries &amp; Benefits</v>
          </cell>
        </row>
        <row r="540">
          <cell r="A540" t="str">
            <v>PH2031</v>
          </cell>
          <cell r="E540">
            <v>4058.13</v>
          </cell>
          <cell r="F540">
            <v>0</v>
          </cell>
          <cell r="G540">
            <v>4058.13</v>
          </cell>
          <cell r="H540">
            <v>3909.03</v>
          </cell>
          <cell r="I540">
            <v>-149.1</v>
          </cell>
          <cell r="J540">
            <v>13424.4</v>
          </cell>
          <cell r="L540">
            <v>41364</v>
          </cell>
          <cell r="M540" t="str">
            <v>SG</v>
          </cell>
          <cell r="N540" t="str">
            <v>EXP</v>
          </cell>
          <cell r="O540" t="str">
            <v>PH900</v>
          </cell>
          <cell r="P540" t="str">
            <v>1750</v>
          </cell>
          <cell r="Q540" t="str">
            <v>Salaries &amp; Benefits</v>
          </cell>
          <cell r="R540" t="str">
            <v>Other Expenditures</v>
          </cell>
          <cell r="S540" t="str">
            <v>Salaries &amp; Benefits</v>
          </cell>
        </row>
        <row r="541">
          <cell r="A541" t="str">
            <v>PH2031</v>
          </cell>
          <cell r="E541">
            <v>11187.43</v>
          </cell>
          <cell r="F541">
            <v>0</v>
          </cell>
          <cell r="G541">
            <v>11187.43</v>
          </cell>
          <cell r="H541">
            <v>12003.62</v>
          </cell>
          <cell r="I541">
            <v>816.19</v>
          </cell>
          <cell r="J541">
            <v>18453.599999999999</v>
          </cell>
          <cell r="L541">
            <v>41364</v>
          </cell>
          <cell r="M541" t="str">
            <v>SG</v>
          </cell>
          <cell r="N541" t="str">
            <v>EXP</v>
          </cell>
          <cell r="O541" t="str">
            <v>PH900</v>
          </cell>
          <cell r="P541" t="str">
            <v>1760</v>
          </cell>
          <cell r="Q541" t="str">
            <v>Salaries &amp; Benefits</v>
          </cell>
          <cell r="R541" t="str">
            <v>Other Expenditures</v>
          </cell>
          <cell r="S541" t="str">
            <v>Salaries &amp; Benefits</v>
          </cell>
        </row>
        <row r="542">
          <cell r="A542" t="str">
            <v>PH2031</v>
          </cell>
          <cell r="E542">
            <v>22828.94</v>
          </cell>
          <cell r="F542">
            <v>0</v>
          </cell>
          <cell r="G542">
            <v>22828.94</v>
          </cell>
          <cell r="H542">
            <v>25296.1</v>
          </cell>
          <cell r="I542">
            <v>2467.16</v>
          </cell>
          <cell r="J542">
            <v>86784.92</v>
          </cell>
          <cell r="L542">
            <v>41364</v>
          </cell>
          <cell r="M542" t="str">
            <v>SG</v>
          </cell>
          <cell r="N542" t="str">
            <v>EXP</v>
          </cell>
          <cell r="O542" t="str">
            <v>PH900</v>
          </cell>
          <cell r="P542" t="str">
            <v>1770</v>
          </cell>
          <cell r="Q542" t="str">
            <v>Salaries &amp; Benefits</v>
          </cell>
          <cell r="R542" t="str">
            <v>Other Expenditures</v>
          </cell>
          <cell r="S542" t="str">
            <v>Salaries &amp; Benefits</v>
          </cell>
        </row>
        <row r="543">
          <cell r="A543" t="str">
            <v>PH2031</v>
          </cell>
          <cell r="E543">
            <v>708</v>
          </cell>
          <cell r="F543">
            <v>0</v>
          </cell>
          <cell r="G543">
            <v>708</v>
          </cell>
          <cell r="H543">
            <v>0</v>
          </cell>
          <cell r="I543">
            <v>-708</v>
          </cell>
          <cell r="J543">
            <v>0</v>
          </cell>
          <cell r="L543">
            <v>41364</v>
          </cell>
          <cell r="M543" t="str">
            <v>SG</v>
          </cell>
          <cell r="N543" t="str">
            <v>EXP</v>
          </cell>
          <cell r="O543" t="str">
            <v>PH900</v>
          </cell>
          <cell r="P543" t="str">
            <v>1840</v>
          </cell>
          <cell r="Q543" t="str">
            <v>Salaries &amp; Benefits</v>
          </cell>
          <cell r="R543" t="str">
            <v>Other Expenditures</v>
          </cell>
          <cell r="S543" t="str">
            <v>Salaries &amp; Benefits</v>
          </cell>
        </row>
        <row r="544">
          <cell r="A544" t="str">
            <v>PH2031</v>
          </cell>
          <cell r="E544">
            <v>0</v>
          </cell>
          <cell r="F544">
            <v>0</v>
          </cell>
          <cell r="G544">
            <v>0</v>
          </cell>
          <cell r="H544">
            <v>21.4</v>
          </cell>
          <cell r="I544">
            <v>21.4</v>
          </cell>
          <cell r="J544">
            <v>73.5</v>
          </cell>
          <cell r="L544">
            <v>41364</v>
          </cell>
          <cell r="M544" t="str">
            <v>SG</v>
          </cell>
          <cell r="N544" t="str">
            <v>EXP</v>
          </cell>
          <cell r="O544" t="str">
            <v>PH900</v>
          </cell>
          <cell r="P544" t="str">
            <v>1850</v>
          </cell>
          <cell r="Q544" t="str">
            <v>Salaries &amp; Benefits</v>
          </cell>
          <cell r="R544" t="str">
            <v>Other Expenditures</v>
          </cell>
          <cell r="S544" t="str">
            <v>Salaries &amp; Benefits</v>
          </cell>
        </row>
        <row r="545">
          <cell r="A545" t="str">
            <v>PH2031</v>
          </cell>
          <cell r="E545">
            <v>590.34</v>
          </cell>
          <cell r="F545">
            <v>0</v>
          </cell>
          <cell r="G545">
            <v>590.34</v>
          </cell>
          <cell r="H545">
            <v>309.41000000000003</v>
          </cell>
          <cell r="I545">
            <v>-280.93</v>
          </cell>
          <cell r="J545">
            <v>2812.8</v>
          </cell>
          <cell r="L545">
            <v>41364</v>
          </cell>
          <cell r="M545" t="str">
            <v>SG</v>
          </cell>
          <cell r="N545" t="str">
            <v>EXP</v>
          </cell>
          <cell r="O545" t="str">
            <v>PH900</v>
          </cell>
          <cell r="P545" t="str">
            <v>2010</v>
          </cell>
          <cell r="Q545" t="str">
            <v>Office Supplies</v>
          </cell>
          <cell r="R545" t="str">
            <v>Other Expenditures</v>
          </cell>
          <cell r="S545" t="str">
            <v>Non Salary</v>
          </cell>
        </row>
        <row r="546">
          <cell r="A546" t="str">
            <v>PH2031</v>
          </cell>
          <cell r="E546">
            <v>219.8</v>
          </cell>
          <cell r="F546">
            <v>0</v>
          </cell>
          <cell r="G546">
            <v>219.8</v>
          </cell>
          <cell r="H546">
            <v>154.71</v>
          </cell>
          <cell r="I546">
            <v>-65.09</v>
          </cell>
          <cell r="J546">
            <v>1406.4</v>
          </cell>
          <cell r="L546">
            <v>41364</v>
          </cell>
          <cell r="M546" t="str">
            <v>SG</v>
          </cell>
          <cell r="N546" t="str">
            <v>EXP</v>
          </cell>
          <cell r="O546" t="str">
            <v>PH900</v>
          </cell>
          <cell r="P546" t="str">
            <v>2040</v>
          </cell>
          <cell r="Q546" t="str">
            <v>Office Supplies</v>
          </cell>
          <cell r="R546" t="str">
            <v>Other Expenditures</v>
          </cell>
          <cell r="S546" t="str">
            <v>Non Salary</v>
          </cell>
        </row>
        <row r="547">
          <cell r="A547" t="str">
            <v>PH2031</v>
          </cell>
          <cell r="E547">
            <v>0</v>
          </cell>
          <cell r="F547">
            <v>0</v>
          </cell>
          <cell r="G547">
            <v>0</v>
          </cell>
          <cell r="H547">
            <v>154.71</v>
          </cell>
          <cell r="I547">
            <v>154.71</v>
          </cell>
          <cell r="J547">
            <v>1406.4</v>
          </cell>
          <cell r="L547">
            <v>41364</v>
          </cell>
          <cell r="M547" t="str">
            <v>SG</v>
          </cell>
          <cell r="N547" t="str">
            <v>EXP</v>
          </cell>
          <cell r="O547" t="str">
            <v>PH900</v>
          </cell>
          <cell r="P547" t="str">
            <v>2600</v>
          </cell>
          <cell r="Q547" t="str">
            <v>Other Supplies</v>
          </cell>
          <cell r="R547" t="str">
            <v>Other Expenditures</v>
          </cell>
          <cell r="S547" t="str">
            <v>Non Salary</v>
          </cell>
        </row>
        <row r="548">
          <cell r="A548" t="str">
            <v>PH2031</v>
          </cell>
          <cell r="E548">
            <v>295.87</v>
          </cell>
          <cell r="F548">
            <v>0</v>
          </cell>
          <cell r="G548">
            <v>295.87</v>
          </cell>
          <cell r="H548">
            <v>0</v>
          </cell>
          <cell r="I548">
            <v>-295.87</v>
          </cell>
          <cell r="J548">
            <v>0</v>
          </cell>
          <cell r="L548">
            <v>41364</v>
          </cell>
          <cell r="M548" t="str">
            <v>SG</v>
          </cell>
          <cell r="N548" t="str">
            <v>EXP</v>
          </cell>
          <cell r="O548" t="str">
            <v>PH900</v>
          </cell>
          <cell r="P548" t="str">
            <v>2650</v>
          </cell>
          <cell r="Q548" t="str">
            <v>Other Supplies</v>
          </cell>
          <cell r="R548" t="str">
            <v>Other Expenditures</v>
          </cell>
          <cell r="S548" t="str">
            <v>Non Salary</v>
          </cell>
        </row>
        <row r="549">
          <cell r="A549" t="str">
            <v>PH2031</v>
          </cell>
          <cell r="E549">
            <v>0</v>
          </cell>
          <cell r="F549">
            <v>0</v>
          </cell>
          <cell r="G549">
            <v>0</v>
          </cell>
          <cell r="H549">
            <v>180.48</v>
          </cell>
          <cell r="I549">
            <v>180.48</v>
          </cell>
          <cell r="J549">
            <v>1640.8</v>
          </cell>
          <cell r="L549">
            <v>41364</v>
          </cell>
          <cell r="M549" t="str">
            <v>SG</v>
          </cell>
          <cell r="N549" t="str">
            <v>EXP</v>
          </cell>
          <cell r="O549" t="str">
            <v>PH900</v>
          </cell>
          <cell r="P549" t="str">
            <v>2790</v>
          </cell>
          <cell r="Q549" t="str">
            <v>Other Supplies</v>
          </cell>
          <cell r="R549" t="str">
            <v>Other Expenditures</v>
          </cell>
          <cell r="S549" t="str">
            <v>Non Salary</v>
          </cell>
        </row>
        <row r="550">
          <cell r="A550" t="str">
            <v>PH2031</v>
          </cell>
          <cell r="E550">
            <v>0</v>
          </cell>
          <cell r="F550">
            <v>0</v>
          </cell>
          <cell r="G550">
            <v>0</v>
          </cell>
          <cell r="H550">
            <v>136.58000000000001</v>
          </cell>
          <cell r="I550">
            <v>136.58000000000001</v>
          </cell>
          <cell r="J550">
            <v>254.4</v>
          </cell>
          <cell r="L550">
            <v>41364</v>
          </cell>
          <cell r="M550" t="str">
            <v>SG</v>
          </cell>
          <cell r="N550" t="str">
            <v>EXP</v>
          </cell>
          <cell r="O550" t="str">
            <v>PH900</v>
          </cell>
          <cell r="P550" t="str">
            <v>3320</v>
          </cell>
          <cell r="Q550" t="str">
            <v>Furniture &amp; Furnishings</v>
          </cell>
          <cell r="R550" t="str">
            <v>Other Expenditures</v>
          </cell>
          <cell r="S550" t="str">
            <v>Non Salary</v>
          </cell>
        </row>
        <row r="551">
          <cell r="A551" t="str">
            <v>PH2031</v>
          </cell>
          <cell r="E551">
            <v>0</v>
          </cell>
          <cell r="F551">
            <v>0</v>
          </cell>
          <cell r="G551">
            <v>0</v>
          </cell>
          <cell r="H551">
            <v>880.94</v>
          </cell>
          <cell r="I551">
            <v>880.94</v>
          </cell>
          <cell r="J551">
            <v>1640.8</v>
          </cell>
          <cell r="L551">
            <v>41364</v>
          </cell>
          <cell r="M551" t="str">
            <v>SG</v>
          </cell>
          <cell r="N551" t="str">
            <v>EXP</v>
          </cell>
          <cell r="O551" t="str">
            <v>PH900</v>
          </cell>
          <cell r="P551" t="str">
            <v>3978</v>
          </cell>
          <cell r="Q551" t="str">
            <v>Other Capital Assets</v>
          </cell>
          <cell r="R551" t="str">
            <v>Other Expenditures</v>
          </cell>
          <cell r="S551" t="str">
            <v>Non Salary</v>
          </cell>
        </row>
        <row r="552">
          <cell r="A552" t="str">
            <v>PH2031</v>
          </cell>
          <cell r="E552">
            <v>10125.120000000001</v>
          </cell>
          <cell r="F552">
            <v>22572.91</v>
          </cell>
          <cell r="G552">
            <v>32698.03</v>
          </cell>
          <cell r="H552">
            <v>7497.62</v>
          </cell>
          <cell r="I552">
            <v>-25200.41</v>
          </cell>
          <cell r="J552">
            <v>52911.94</v>
          </cell>
          <cell r="L552">
            <v>41364</v>
          </cell>
          <cell r="M552" t="str">
            <v>SG</v>
          </cell>
          <cell r="N552" t="str">
            <v>EXP</v>
          </cell>
          <cell r="O552" t="str">
            <v>PH900</v>
          </cell>
          <cell r="P552" t="str">
            <v>4199</v>
          </cell>
          <cell r="Q552" t="str">
            <v>Professional &amp; Technical</v>
          </cell>
          <cell r="R552" t="str">
            <v>Other Expenditures</v>
          </cell>
          <cell r="S552" t="str">
            <v>Non Salary</v>
          </cell>
        </row>
        <row r="553">
          <cell r="A553" t="str">
            <v>PH2031</v>
          </cell>
          <cell r="E553">
            <v>0</v>
          </cell>
          <cell r="F553">
            <v>0</v>
          </cell>
          <cell r="G553">
            <v>0</v>
          </cell>
          <cell r="H553">
            <v>99.6</v>
          </cell>
          <cell r="I553">
            <v>99.6</v>
          </cell>
          <cell r="J553">
            <v>1000</v>
          </cell>
          <cell r="L553">
            <v>41364</v>
          </cell>
          <cell r="M553" t="str">
            <v>SG</v>
          </cell>
          <cell r="N553" t="str">
            <v>EXP</v>
          </cell>
          <cell r="O553" t="str">
            <v>PH900</v>
          </cell>
          <cell r="P553" t="str">
            <v>4205</v>
          </cell>
          <cell r="Q553" t="str">
            <v>Business Travel Expenses</v>
          </cell>
          <cell r="R553" t="str">
            <v>Other Expenditures</v>
          </cell>
          <cell r="S553" t="str">
            <v>Non Salary</v>
          </cell>
        </row>
        <row r="554">
          <cell r="A554" t="str">
            <v>PH2031</v>
          </cell>
          <cell r="E554">
            <v>0</v>
          </cell>
          <cell r="F554">
            <v>0</v>
          </cell>
          <cell r="G554">
            <v>0</v>
          </cell>
          <cell r="H554">
            <v>32.51</v>
          </cell>
          <cell r="I554">
            <v>32.51</v>
          </cell>
          <cell r="J554">
            <v>326.39999999999998</v>
          </cell>
          <cell r="L554">
            <v>41364</v>
          </cell>
          <cell r="M554" t="str">
            <v>SG</v>
          </cell>
          <cell r="N554" t="str">
            <v>EXP</v>
          </cell>
          <cell r="O554" t="str">
            <v>PH900</v>
          </cell>
          <cell r="P554" t="str">
            <v>4215</v>
          </cell>
          <cell r="Q554" t="str">
            <v>Business Travel Expenses</v>
          </cell>
          <cell r="R554" t="str">
            <v>Other Expenditures</v>
          </cell>
          <cell r="S554" t="str">
            <v>Non Salary</v>
          </cell>
        </row>
        <row r="555">
          <cell r="A555" t="str">
            <v>PH2031</v>
          </cell>
          <cell r="E555">
            <v>0</v>
          </cell>
          <cell r="F555">
            <v>0</v>
          </cell>
          <cell r="G555">
            <v>0</v>
          </cell>
          <cell r="H555">
            <v>74.709999999999994</v>
          </cell>
          <cell r="I555">
            <v>74.709999999999994</v>
          </cell>
          <cell r="J555">
            <v>750</v>
          </cell>
          <cell r="L555">
            <v>41364</v>
          </cell>
          <cell r="M555" t="str">
            <v>SG</v>
          </cell>
          <cell r="N555" t="str">
            <v>EXP</v>
          </cell>
          <cell r="O555" t="str">
            <v>PH900</v>
          </cell>
          <cell r="P555" t="str">
            <v>4225</v>
          </cell>
          <cell r="Q555" t="str">
            <v>Business Travel Expenses</v>
          </cell>
          <cell r="R555" t="str">
            <v>Other Expenditures</v>
          </cell>
          <cell r="S555" t="str">
            <v>Non Salary</v>
          </cell>
        </row>
        <row r="556">
          <cell r="A556" t="str">
            <v>PH2031</v>
          </cell>
          <cell r="E556">
            <v>0</v>
          </cell>
          <cell r="F556">
            <v>0</v>
          </cell>
          <cell r="G556">
            <v>0</v>
          </cell>
          <cell r="H556">
            <v>49.8</v>
          </cell>
          <cell r="I556">
            <v>49.8</v>
          </cell>
          <cell r="J556">
            <v>500</v>
          </cell>
          <cell r="L556">
            <v>41364</v>
          </cell>
          <cell r="M556" t="str">
            <v>SG</v>
          </cell>
          <cell r="N556" t="str">
            <v>EXP</v>
          </cell>
          <cell r="O556" t="str">
            <v>PH900</v>
          </cell>
          <cell r="P556" t="str">
            <v>4230</v>
          </cell>
          <cell r="Q556" t="str">
            <v>Business Travel Expenses</v>
          </cell>
          <cell r="R556" t="str">
            <v>Other Expenditures</v>
          </cell>
          <cell r="S556" t="str">
            <v>Non Salary</v>
          </cell>
        </row>
        <row r="557">
          <cell r="A557" t="str">
            <v>PH2031</v>
          </cell>
          <cell r="E557">
            <v>0</v>
          </cell>
          <cell r="F557">
            <v>0</v>
          </cell>
          <cell r="G557">
            <v>0</v>
          </cell>
          <cell r="H557">
            <v>99.6</v>
          </cell>
          <cell r="I557">
            <v>99.6</v>
          </cell>
          <cell r="J557">
            <v>1000</v>
          </cell>
          <cell r="L557">
            <v>41364</v>
          </cell>
          <cell r="M557" t="str">
            <v>SG</v>
          </cell>
          <cell r="N557" t="str">
            <v>EXP</v>
          </cell>
          <cell r="O557" t="str">
            <v>PH900</v>
          </cell>
          <cell r="P557" t="str">
            <v>4251</v>
          </cell>
          <cell r="Q557" t="str">
            <v>Conference Expenditures</v>
          </cell>
          <cell r="R557" t="str">
            <v>Other Expenditures</v>
          </cell>
          <cell r="S557" t="str">
            <v>Non Salary</v>
          </cell>
        </row>
        <row r="558">
          <cell r="A558" t="str">
            <v>PH2031</v>
          </cell>
          <cell r="E558">
            <v>0</v>
          </cell>
          <cell r="F558">
            <v>0</v>
          </cell>
          <cell r="G558">
            <v>0</v>
          </cell>
          <cell r="H558">
            <v>348.6</v>
          </cell>
          <cell r="I558">
            <v>348.6</v>
          </cell>
          <cell r="J558">
            <v>3500</v>
          </cell>
          <cell r="L558">
            <v>41364</v>
          </cell>
          <cell r="M558" t="str">
            <v>SG</v>
          </cell>
          <cell r="N558" t="str">
            <v>EXP</v>
          </cell>
          <cell r="O558" t="str">
            <v>PH900</v>
          </cell>
          <cell r="P558" t="str">
            <v>4252</v>
          </cell>
          <cell r="Q558" t="str">
            <v>Conference Expenditures</v>
          </cell>
          <cell r="R558" t="str">
            <v>Other Expenditures</v>
          </cell>
          <cell r="S558" t="str">
            <v>Non Salary</v>
          </cell>
        </row>
        <row r="559">
          <cell r="A559" t="str">
            <v>PH2031</v>
          </cell>
          <cell r="E559">
            <v>0</v>
          </cell>
          <cell r="F559">
            <v>0</v>
          </cell>
          <cell r="G559">
            <v>0</v>
          </cell>
          <cell r="H559">
            <v>387.25</v>
          </cell>
          <cell r="I559">
            <v>387.25</v>
          </cell>
          <cell r="J559">
            <v>3888</v>
          </cell>
          <cell r="L559">
            <v>41364</v>
          </cell>
          <cell r="M559" t="str">
            <v>SG</v>
          </cell>
          <cell r="N559" t="str">
            <v>EXP</v>
          </cell>
          <cell r="O559" t="str">
            <v>PH900</v>
          </cell>
          <cell r="P559" t="str">
            <v>4253</v>
          </cell>
          <cell r="Q559" t="str">
            <v>Conference Expenditures</v>
          </cell>
          <cell r="R559" t="str">
            <v>Other Expenditures</v>
          </cell>
          <cell r="S559" t="str">
            <v>Non Salary</v>
          </cell>
        </row>
        <row r="560">
          <cell r="A560" t="str">
            <v>PH2031</v>
          </cell>
          <cell r="E560">
            <v>0</v>
          </cell>
          <cell r="F560">
            <v>0</v>
          </cell>
          <cell r="G560">
            <v>0</v>
          </cell>
          <cell r="H560">
            <v>51.56</v>
          </cell>
          <cell r="I560">
            <v>51.56</v>
          </cell>
          <cell r="J560">
            <v>517.6</v>
          </cell>
          <cell r="L560">
            <v>41364</v>
          </cell>
          <cell r="M560" t="str">
            <v>SG</v>
          </cell>
          <cell r="N560" t="str">
            <v>EXP</v>
          </cell>
          <cell r="O560" t="str">
            <v>PH900</v>
          </cell>
          <cell r="P560" t="str">
            <v>4254</v>
          </cell>
          <cell r="Q560" t="str">
            <v>Conference Expenditures</v>
          </cell>
          <cell r="R560" t="str">
            <v>Other Expenditures</v>
          </cell>
          <cell r="S560" t="str">
            <v>Non Salary</v>
          </cell>
        </row>
        <row r="561">
          <cell r="A561" t="str">
            <v>PH2031</v>
          </cell>
          <cell r="E561">
            <v>0</v>
          </cell>
          <cell r="F561">
            <v>0</v>
          </cell>
          <cell r="G561">
            <v>0</v>
          </cell>
          <cell r="H561">
            <v>298.8</v>
          </cell>
          <cell r="I561">
            <v>298.8</v>
          </cell>
          <cell r="J561">
            <v>3000</v>
          </cell>
          <cell r="L561">
            <v>41364</v>
          </cell>
          <cell r="M561" t="str">
            <v>SG</v>
          </cell>
          <cell r="N561" t="str">
            <v>EXP</v>
          </cell>
          <cell r="O561" t="str">
            <v>PH900</v>
          </cell>
          <cell r="P561" t="str">
            <v>4255</v>
          </cell>
          <cell r="Q561" t="str">
            <v>Conference Expenditures</v>
          </cell>
          <cell r="R561" t="str">
            <v>Other Expenditures</v>
          </cell>
          <cell r="S561" t="str">
            <v>Non Salary</v>
          </cell>
        </row>
        <row r="562">
          <cell r="A562" t="str">
            <v>PH2031</v>
          </cell>
          <cell r="E562">
            <v>457.92</v>
          </cell>
          <cell r="F562">
            <v>0</v>
          </cell>
          <cell r="G562">
            <v>457.92</v>
          </cell>
          <cell r="H562">
            <v>348.6</v>
          </cell>
          <cell r="I562">
            <v>-109.32</v>
          </cell>
          <cell r="J562">
            <v>3500</v>
          </cell>
          <cell r="L562">
            <v>41364</v>
          </cell>
          <cell r="M562" t="str">
            <v>SG</v>
          </cell>
          <cell r="N562" t="str">
            <v>EXP</v>
          </cell>
          <cell r="O562" t="str">
            <v>PH900</v>
          </cell>
          <cell r="P562" t="str">
            <v>4256</v>
          </cell>
          <cell r="Q562" t="str">
            <v>Conference Expenditures</v>
          </cell>
          <cell r="R562" t="str">
            <v>Other Expenditures</v>
          </cell>
          <cell r="S562" t="str">
            <v>Non Salary</v>
          </cell>
        </row>
        <row r="563">
          <cell r="A563" t="str">
            <v>PH2031</v>
          </cell>
          <cell r="E563">
            <v>3679.12</v>
          </cell>
          <cell r="F563">
            <v>0</v>
          </cell>
          <cell r="G563">
            <v>3679.12</v>
          </cell>
          <cell r="H563">
            <v>554.89</v>
          </cell>
          <cell r="I563">
            <v>-3124.23</v>
          </cell>
          <cell r="J563">
            <v>5588</v>
          </cell>
          <cell r="L563">
            <v>41364</v>
          </cell>
          <cell r="M563" t="str">
            <v>SG</v>
          </cell>
          <cell r="N563" t="str">
            <v>EXP</v>
          </cell>
          <cell r="O563" t="str">
            <v>PH900</v>
          </cell>
          <cell r="P563" t="str">
            <v>4310</v>
          </cell>
          <cell r="Q563" t="str">
            <v>Training &amp; Development</v>
          </cell>
          <cell r="R563" t="str">
            <v>Other Expenditures</v>
          </cell>
          <cell r="S563" t="str">
            <v>Non Salary</v>
          </cell>
        </row>
        <row r="564">
          <cell r="A564" t="str">
            <v>PH2031</v>
          </cell>
          <cell r="E564">
            <v>2719.6</v>
          </cell>
          <cell r="F564">
            <v>0</v>
          </cell>
          <cell r="G564">
            <v>2719.6</v>
          </cell>
          <cell r="H564">
            <v>99.6</v>
          </cell>
          <cell r="I564">
            <v>-2620</v>
          </cell>
          <cell r="J564">
            <v>1000</v>
          </cell>
          <cell r="L564">
            <v>41364</v>
          </cell>
          <cell r="M564" t="str">
            <v>SG</v>
          </cell>
          <cell r="N564" t="str">
            <v>EXP</v>
          </cell>
          <cell r="O564" t="str">
            <v>PH900</v>
          </cell>
          <cell r="P564" t="str">
            <v>4340</v>
          </cell>
          <cell r="Q564" t="str">
            <v>Training &amp; Development</v>
          </cell>
          <cell r="R564" t="str">
            <v>Other Expenditures</v>
          </cell>
          <cell r="S564" t="str">
            <v>Non Salary</v>
          </cell>
        </row>
        <row r="565">
          <cell r="A565" t="str">
            <v>PH2031</v>
          </cell>
          <cell r="E565">
            <v>18.8</v>
          </cell>
          <cell r="F565">
            <v>0</v>
          </cell>
          <cell r="G565">
            <v>18.8</v>
          </cell>
          <cell r="H565">
            <v>0</v>
          </cell>
          <cell r="I565">
            <v>-18.8</v>
          </cell>
          <cell r="J565">
            <v>0</v>
          </cell>
          <cell r="L565">
            <v>41364</v>
          </cell>
          <cell r="M565" t="str">
            <v>SG</v>
          </cell>
          <cell r="N565" t="str">
            <v>EXP</v>
          </cell>
          <cell r="O565" t="str">
            <v>PH900</v>
          </cell>
          <cell r="P565" t="str">
            <v>4515</v>
          </cell>
          <cell r="Q565" t="str">
            <v>Contracted Services</v>
          </cell>
          <cell r="R565" t="str">
            <v>Other Expenditures</v>
          </cell>
          <cell r="S565" t="str">
            <v>Non Salary</v>
          </cell>
        </row>
        <row r="566">
          <cell r="A566" t="str">
            <v>PH2031</v>
          </cell>
          <cell r="E566">
            <v>0</v>
          </cell>
          <cell r="F566">
            <v>0</v>
          </cell>
          <cell r="G566">
            <v>0</v>
          </cell>
          <cell r="H566">
            <v>174.31</v>
          </cell>
          <cell r="I566">
            <v>174.31</v>
          </cell>
          <cell r="J566">
            <v>1750</v>
          </cell>
          <cell r="L566">
            <v>41364</v>
          </cell>
          <cell r="M566" t="str">
            <v>SG</v>
          </cell>
          <cell r="N566" t="str">
            <v>EXP</v>
          </cell>
          <cell r="O566" t="str">
            <v>PH900</v>
          </cell>
          <cell r="P566" t="str">
            <v>4760</v>
          </cell>
          <cell r="Q566" t="str">
            <v>Insurance, Parking &amp; Metrage</v>
          </cell>
          <cell r="R566" t="str">
            <v>Other Expenditures</v>
          </cell>
          <cell r="S566" t="str">
            <v>Non Salary</v>
          </cell>
        </row>
        <row r="567">
          <cell r="A567" t="str">
            <v>PH2031</v>
          </cell>
          <cell r="E567">
            <v>120</v>
          </cell>
          <cell r="F567">
            <v>0</v>
          </cell>
          <cell r="G567">
            <v>120</v>
          </cell>
          <cell r="H567">
            <v>24.91</v>
          </cell>
          <cell r="I567">
            <v>-95.09</v>
          </cell>
          <cell r="J567">
            <v>250</v>
          </cell>
          <cell r="L567">
            <v>41364</v>
          </cell>
          <cell r="M567" t="str">
            <v>SG</v>
          </cell>
          <cell r="N567" t="str">
            <v>EXP</v>
          </cell>
          <cell r="O567" t="str">
            <v>PH900</v>
          </cell>
          <cell r="P567" t="str">
            <v>4770</v>
          </cell>
          <cell r="Q567" t="str">
            <v>Insurance, Parking &amp; Metrage</v>
          </cell>
          <cell r="R567" t="str">
            <v>Other Expenditures</v>
          </cell>
          <cell r="S567" t="str">
            <v>Non Salary</v>
          </cell>
        </row>
        <row r="568">
          <cell r="A568" t="str">
            <v>PH2031</v>
          </cell>
          <cell r="E568">
            <v>311.22000000000003</v>
          </cell>
          <cell r="F568">
            <v>0</v>
          </cell>
          <cell r="G568">
            <v>311.22000000000003</v>
          </cell>
          <cell r="H568">
            <v>34.869999999999997</v>
          </cell>
          <cell r="I568">
            <v>-276.35000000000002</v>
          </cell>
          <cell r="J568">
            <v>350</v>
          </cell>
          <cell r="L568">
            <v>41364</v>
          </cell>
          <cell r="M568" t="str">
            <v>SG</v>
          </cell>
          <cell r="N568" t="str">
            <v>EXP</v>
          </cell>
          <cell r="O568" t="str">
            <v>PH900</v>
          </cell>
          <cell r="P568" t="str">
            <v>4775</v>
          </cell>
          <cell r="Q568" t="str">
            <v>Insurance, Parking &amp; Metrage</v>
          </cell>
          <cell r="R568" t="str">
            <v>Other Expenditures</v>
          </cell>
          <cell r="S568" t="str">
            <v>Non Salary</v>
          </cell>
        </row>
        <row r="569">
          <cell r="A569" t="str">
            <v>PH2031</v>
          </cell>
          <cell r="E569">
            <v>0</v>
          </cell>
          <cell r="F569">
            <v>0</v>
          </cell>
          <cell r="G569">
            <v>0</v>
          </cell>
          <cell r="H569">
            <v>50.68</v>
          </cell>
          <cell r="I569">
            <v>50.68</v>
          </cell>
          <cell r="J569">
            <v>508.8</v>
          </cell>
          <cell r="L569">
            <v>41364</v>
          </cell>
          <cell r="M569" t="str">
            <v>SG</v>
          </cell>
          <cell r="N569" t="str">
            <v>EXP</v>
          </cell>
          <cell r="O569" t="str">
            <v>PH900</v>
          </cell>
          <cell r="P569" t="str">
            <v>4805</v>
          </cell>
          <cell r="Q569" t="str">
            <v>Other Services</v>
          </cell>
          <cell r="R569" t="str">
            <v>Other Expenditures</v>
          </cell>
          <cell r="S569" t="str">
            <v>Non Salary</v>
          </cell>
        </row>
        <row r="570">
          <cell r="A570" t="str">
            <v>PH2031</v>
          </cell>
          <cell r="E570">
            <v>0</v>
          </cell>
          <cell r="F570">
            <v>0</v>
          </cell>
          <cell r="G570">
            <v>0</v>
          </cell>
          <cell r="H570">
            <v>99.6</v>
          </cell>
          <cell r="I570">
            <v>99.6</v>
          </cell>
          <cell r="J570">
            <v>1000</v>
          </cell>
          <cell r="L570">
            <v>41364</v>
          </cell>
          <cell r="M570" t="str">
            <v>SG</v>
          </cell>
          <cell r="N570" t="str">
            <v>EXP</v>
          </cell>
          <cell r="O570" t="str">
            <v>PH900</v>
          </cell>
          <cell r="P570" t="str">
            <v>4820</v>
          </cell>
          <cell r="Q570" t="str">
            <v>Other Services</v>
          </cell>
          <cell r="R570" t="str">
            <v>Other Expenditures</v>
          </cell>
          <cell r="S570" t="str">
            <v>Non Salary</v>
          </cell>
        </row>
        <row r="571">
          <cell r="A571" t="str">
            <v>PH2031</v>
          </cell>
          <cell r="E571">
            <v>0</v>
          </cell>
          <cell r="F571">
            <v>0</v>
          </cell>
          <cell r="G571">
            <v>0</v>
          </cell>
          <cell r="H571">
            <v>99.6</v>
          </cell>
          <cell r="I571">
            <v>99.6</v>
          </cell>
          <cell r="J571">
            <v>1000</v>
          </cell>
          <cell r="L571">
            <v>41364</v>
          </cell>
          <cell r="M571" t="str">
            <v>SG</v>
          </cell>
          <cell r="N571" t="str">
            <v>EXP</v>
          </cell>
          <cell r="O571" t="str">
            <v>PH900</v>
          </cell>
          <cell r="P571" t="str">
            <v>4825</v>
          </cell>
          <cell r="Q571" t="str">
            <v>Other Services</v>
          </cell>
          <cell r="R571" t="str">
            <v>Other Expenditures</v>
          </cell>
          <cell r="S571" t="str">
            <v>Non Salary</v>
          </cell>
        </row>
        <row r="572">
          <cell r="A572" t="str">
            <v>PH2031</v>
          </cell>
          <cell r="E572">
            <v>0</v>
          </cell>
          <cell r="F572">
            <v>0</v>
          </cell>
          <cell r="G572">
            <v>0</v>
          </cell>
          <cell r="H572">
            <v>143.69999999999999</v>
          </cell>
          <cell r="I572">
            <v>143.69999999999999</v>
          </cell>
          <cell r="J572">
            <v>3000</v>
          </cell>
          <cell r="L572">
            <v>41364</v>
          </cell>
          <cell r="M572" t="str">
            <v>SG</v>
          </cell>
          <cell r="N572" t="str">
            <v>EXP</v>
          </cell>
          <cell r="O572" t="str">
            <v>PH900</v>
          </cell>
          <cell r="P572" t="str">
            <v>7030</v>
          </cell>
          <cell r="Q572" t="str">
            <v>IDC's</v>
          </cell>
          <cell r="R572" t="str">
            <v>Other Expenditures</v>
          </cell>
          <cell r="S572" t="str">
            <v>Non Salary</v>
          </cell>
        </row>
        <row r="573">
          <cell r="A573" t="str">
            <v>PH2031</v>
          </cell>
          <cell r="E573">
            <v>0</v>
          </cell>
          <cell r="F573">
            <v>0</v>
          </cell>
          <cell r="G573">
            <v>0</v>
          </cell>
          <cell r="H573">
            <v>263.45</v>
          </cell>
          <cell r="I573">
            <v>263.45</v>
          </cell>
          <cell r="J573">
            <v>5500</v>
          </cell>
          <cell r="L573">
            <v>41364</v>
          </cell>
          <cell r="M573" t="str">
            <v>SG</v>
          </cell>
          <cell r="N573" t="str">
            <v>EXP</v>
          </cell>
          <cell r="O573" t="str">
            <v>PH900</v>
          </cell>
          <cell r="P573" t="str">
            <v>7035</v>
          </cell>
          <cell r="Q573" t="str">
            <v>IDC's</v>
          </cell>
          <cell r="R573" t="str">
            <v>Other Expenditures</v>
          </cell>
          <cell r="S573" t="str">
            <v>Non Salary</v>
          </cell>
        </row>
        <row r="574">
          <cell r="A574" t="str">
            <v>PH2031</v>
          </cell>
          <cell r="E574">
            <v>148.80000000000001</v>
          </cell>
          <cell r="F574">
            <v>0</v>
          </cell>
          <cell r="G574">
            <v>148.80000000000001</v>
          </cell>
          <cell r="H574">
            <v>0</v>
          </cell>
          <cell r="I574">
            <v>-148.80000000000001</v>
          </cell>
          <cell r="J574">
            <v>0</v>
          </cell>
          <cell r="L574">
            <v>41364</v>
          </cell>
          <cell r="M574" t="str">
            <v>SG</v>
          </cell>
          <cell r="N574" t="str">
            <v>EXP</v>
          </cell>
          <cell r="O574" t="str">
            <v>PH900</v>
          </cell>
          <cell r="P574" t="str">
            <v>7165</v>
          </cell>
          <cell r="Q574" t="str">
            <v>IDC's</v>
          </cell>
          <cell r="R574" t="str">
            <v>Other Expenditures</v>
          </cell>
          <cell r="S574" t="str">
            <v>Non Salary</v>
          </cell>
        </row>
        <row r="575">
          <cell r="A575" t="str">
            <v>PH2031</v>
          </cell>
          <cell r="E575">
            <v>-234819.56</v>
          </cell>
          <cell r="F575">
            <v>0</v>
          </cell>
          <cell r="G575">
            <v>-234819.56</v>
          </cell>
          <cell r="H575">
            <v>-203845.61</v>
          </cell>
          <cell r="I575">
            <v>30973.95</v>
          </cell>
          <cell r="J575">
            <v>-715288.64</v>
          </cell>
          <cell r="L575">
            <v>41364</v>
          </cell>
          <cell r="M575" t="str">
            <v>SG</v>
          </cell>
          <cell r="N575" t="str">
            <v>REV</v>
          </cell>
          <cell r="O575" t="str">
            <v>PH900</v>
          </cell>
          <cell r="P575" t="str">
            <v>8010</v>
          </cell>
          <cell r="Q575" t="str">
            <v>Grants and Subsidies</v>
          </cell>
          <cell r="R575" t="str">
            <v>Revenue</v>
          </cell>
          <cell r="S575" t="str">
            <v>Non Salary</v>
          </cell>
        </row>
        <row r="576">
          <cell r="A576" t="str">
            <v>PH2067</v>
          </cell>
          <cell r="E576">
            <v>8370.4599999999991</v>
          </cell>
          <cell r="F576">
            <v>0</v>
          </cell>
          <cell r="G576">
            <v>8370.4599999999991</v>
          </cell>
          <cell r="H576">
            <v>13555</v>
          </cell>
          <cell r="I576">
            <v>5184.54</v>
          </cell>
          <cell r="J576">
            <v>50000</v>
          </cell>
          <cell r="L576">
            <v>41364</v>
          </cell>
          <cell r="M576" t="str">
            <v>PF</v>
          </cell>
          <cell r="N576" t="str">
            <v>EXP</v>
          </cell>
          <cell r="O576" t="str">
            <v>PH620</v>
          </cell>
          <cell r="P576" t="str">
            <v>4400</v>
          </cell>
          <cell r="Q576" t="str">
            <v>Contracted Services</v>
          </cell>
          <cell r="R576" t="str">
            <v>Other Expenditures</v>
          </cell>
          <cell r="S576" t="str">
            <v>Non Salary</v>
          </cell>
        </row>
        <row r="577">
          <cell r="A577" t="str">
            <v>PH2067</v>
          </cell>
          <cell r="E577">
            <v>-8370.4599999999991</v>
          </cell>
          <cell r="F577">
            <v>0</v>
          </cell>
          <cell r="G577">
            <v>-8370.4599999999991</v>
          </cell>
          <cell r="H577">
            <v>-13555</v>
          </cell>
          <cell r="I577">
            <v>-5184.54</v>
          </cell>
          <cell r="J577">
            <v>-50000</v>
          </cell>
          <cell r="L577">
            <v>41364</v>
          </cell>
          <cell r="M577" t="str">
            <v>PF</v>
          </cell>
          <cell r="N577" t="str">
            <v>REV</v>
          </cell>
          <cell r="O577" t="str">
            <v>PH620</v>
          </cell>
          <cell r="P577" t="str">
            <v>8010</v>
          </cell>
          <cell r="Q577" t="str">
            <v>Grants and Subsidies</v>
          </cell>
          <cell r="R577" t="str">
            <v>Revenue</v>
          </cell>
          <cell r="S577" t="str">
            <v>Non Salary</v>
          </cell>
        </row>
        <row r="578">
          <cell r="A578" t="str">
            <v>PH2071</v>
          </cell>
          <cell r="E578">
            <v>346276.37</v>
          </cell>
          <cell r="F578">
            <v>0</v>
          </cell>
          <cell r="G578">
            <v>346276.37</v>
          </cell>
          <cell r="H578">
            <v>388131.24</v>
          </cell>
          <cell r="I578">
            <v>41854.870000000003</v>
          </cell>
          <cell r="J578">
            <v>1332924.3899999999</v>
          </cell>
          <cell r="L578">
            <v>41364</v>
          </cell>
          <cell r="M578" t="str">
            <v>SG</v>
          </cell>
          <cell r="N578" t="str">
            <v>EXP</v>
          </cell>
          <cell r="O578" t="str">
            <v>PH200</v>
          </cell>
          <cell r="P578" t="str">
            <v>1015</v>
          </cell>
          <cell r="Q578" t="str">
            <v>Salaries &amp; Benefits</v>
          </cell>
          <cell r="R578" t="str">
            <v>Other Expenditures</v>
          </cell>
          <cell r="S578" t="str">
            <v>Salaries &amp; Benefits</v>
          </cell>
        </row>
        <row r="579">
          <cell r="A579" t="str">
            <v>PH2071</v>
          </cell>
          <cell r="E579">
            <v>0</v>
          </cell>
          <cell r="F579">
            <v>0</v>
          </cell>
          <cell r="G579">
            <v>0</v>
          </cell>
          <cell r="H579">
            <v>3199.59</v>
          </cell>
          <cell r="I579">
            <v>3199.59</v>
          </cell>
          <cell r="J579">
            <v>10991.4</v>
          </cell>
          <cell r="L579">
            <v>41364</v>
          </cell>
          <cell r="M579" t="str">
            <v>SG</v>
          </cell>
          <cell r="N579" t="str">
            <v>EXP</v>
          </cell>
          <cell r="O579" t="str">
            <v>PH200</v>
          </cell>
          <cell r="P579" t="str">
            <v>1025</v>
          </cell>
          <cell r="Q579" t="str">
            <v>Salaries &amp; Benefits</v>
          </cell>
          <cell r="R579" t="str">
            <v>Other Expenditures</v>
          </cell>
          <cell r="S579" t="str">
            <v>Overtime</v>
          </cell>
        </row>
        <row r="580">
          <cell r="A580" t="str">
            <v>PH2071</v>
          </cell>
          <cell r="E580">
            <v>0</v>
          </cell>
          <cell r="F580">
            <v>0</v>
          </cell>
          <cell r="G580">
            <v>0</v>
          </cell>
          <cell r="H580">
            <v>620.62</v>
          </cell>
          <cell r="I580">
            <v>620.62</v>
          </cell>
          <cell r="J580">
            <v>620.62</v>
          </cell>
          <cell r="L580">
            <v>41364</v>
          </cell>
          <cell r="M580" t="str">
            <v>SG</v>
          </cell>
          <cell r="N580" t="str">
            <v>EXP</v>
          </cell>
          <cell r="O580" t="str">
            <v>PH200</v>
          </cell>
          <cell r="P580" t="str">
            <v>1050</v>
          </cell>
          <cell r="Q580" t="str">
            <v>Salaries &amp; Benefits</v>
          </cell>
          <cell r="R580" t="str">
            <v>Other Expenditures</v>
          </cell>
          <cell r="S580" t="str">
            <v>Salaries &amp; Benefits</v>
          </cell>
        </row>
        <row r="581">
          <cell r="A581" t="str">
            <v>PH2071</v>
          </cell>
          <cell r="E581">
            <v>0</v>
          </cell>
          <cell r="F581">
            <v>0</v>
          </cell>
          <cell r="G581">
            <v>0</v>
          </cell>
          <cell r="H581">
            <v>-24513</v>
          </cell>
          <cell r="I581">
            <v>-24513</v>
          </cell>
          <cell r="J581">
            <v>-80277.39</v>
          </cell>
          <cell r="L581">
            <v>41364</v>
          </cell>
          <cell r="M581" t="str">
            <v>SG</v>
          </cell>
          <cell r="N581" t="str">
            <v>EXP</v>
          </cell>
          <cell r="O581" t="str">
            <v>PH200</v>
          </cell>
          <cell r="P581" t="str">
            <v>1520</v>
          </cell>
          <cell r="Q581" t="str">
            <v>Salaries &amp; Benefits</v>
          </cell>
          <cell r="R581" t="str">
            <v>Other Expenditures</v>
          </cell>
          <cell r="S581" t="str">
            <v>Gapping</v>
          </cell>
        </row>
        <row r="582">
          <cell r="A582" t="str">
            <v>PH2071</v>
          </cell>
          <cell r="E582">
            <v>14375.64</v>
          </cell>
          <cell r="F582">
            <v>0</v>
          </cell>
          <cell r="G582">
            <v>14375.64</v>
          </cell>
          <cell r="H582">
            <v>17226.63</v>
          </cell>
          <cell r="I582">
            <v>2850.99</v>
          </cell>
          <cell r="J582">
            <v>59160</v>
          </cell>
          <cell r="L582">
            <v>41364</v>
          </cell>
          <cell r="M582" t="str">
            <v>SG</v>
          </cell>
          <cell r="N582" t="str">
            <v>EXP</v>
          </cell>
          <cell r="O582" t="str">
            <v>PH200</v>
          </cell>
          <cell r="P582" t="str">
            <v>1711</v>
          </cell>
          <cell r="Q582" t="str">
            <v>Salaries &amp; Benefits</v>
          </cell>
          <cell r="R582" t="str">
            <v>Other Expenditures</v>
          </cell>
          <cell r="S582" t="str">
            <v>Salaries &amp; Benefits</v>
          </cell>
        </row>
        <row r="583">
          <cell r="A583" t="str">
            <v>PH2071</v>
          </cell>
          <cell r="E583">
            <v>7035</v>
          </cell>
          <cell r="F583">
            <v>0</v>
          </cell>
          <cell r="G583">
            <v>7035</v>
          </cell>
          <cell r="H583">
            <v>8337.24</v>
          </cell>
          <cell r="I583">
            <v>1302.24</v>
          </cell>
          <cell r="J583">
            <v>28632</v>
          </cell>
          <cell r="L583">
            <v>41364</v>
          </cell>
          <cell r="M583" t="str">
            <v>SG</v>
          </cell>
          <cell r="N583" t="str">
            <v>EXP</v>
          </cell>
          <cell r="O583" t="str">
            <v>PH200</v>
          </cell>
          <cell r="P583" t="str">
            <v>1712</v>
          </cell>
          <cell r="Q583" t="str">
            <v>Salaries &amp; Benefits</v>
          </cell>
          <cell r="R583" t="str">
            <v>Other Expenditures</v>
          </cell>
          <cell r="S583" t="str">
            <v>Salaries &amp; Benefits</v>
          </cell>
        </row>
        <row r="584">
          <cell r="A584" t="str">
            <v>PH2071</v>
          </cell>
          <cell r="E584">
            <v>7474.1</v>
          </cell>
          <cell r="F584">
            <v>0</v>
          </cell>
          <cell r="G584">
            <v>7474.1</v>
          </cell>
          <cell r="H584">
            <v>7301.78</v>
          </cell>
          <cell r="I584">
            <v>-172.32</v>
          </cell>
          <cell r="J584">
            <v>23728.11</v>
          </cell>
          <cell r="L584">
            <v>41364</v>
          </cell>
          <cell r="M584" t="str">
            <v>SG</v>
          </cell>
          <cell r="N584" t="str">
            <v>EXP</v>
          </cell>
          <cell r="O584" t="str">
            <v>PH200</v>
          </cell>
          <cell r="P584" t="str">
            <v>1720</v>
          </cell>
          <cell r="Q584" t="str">
            <v>Salaries &amp; Benefits</v>
          </cell>
          <cell r="R584" t="str">
            <v>Other Expenditures</v>
          </cell>
          <cell r="S584" t="str">
            <v>Salaries &amp; Benefits</v>
          </cell>
        </row>
        <row r="585">
          <cell r="A585" t="str">
            <v>PH2071</v>
          </cell>
          <cell r="E585">
            <v>2269.31</v>
          </cell>
          <cell r="F585">
            <v>0</v>
          </cell>
          <cell r="G585">
            <v>2269.31</v>
          </cell>
          <cell r="H585">
            <v>2721.43</v>
          </cell>
          <cell r="I585">
            <v>452.12</v>
          </cell>
          <cell r="J585">
            <v>9346.59</v>
          </cell>
          <cell r="L585">
            <v>41364</v>
          </cell>
          <cell r="M585" t="str">
            <v>SG</v>
          </cell>
          <cell r="N585" t="str">
            <v>EXP</v>
          </cell>
          <cell r="O585" t="str">
            <v>PH200</v>
          </cell>
          <cell r="P585" t="str">
            <v>1730</v>
          </cell>
          <cell r="Q585" t="str">
            <v>Salaries &amp; Benefits</v>
          </cell>
          <cell r="R585" t="str">
            <v>Other Expenditures</v>
          </cell>
          <cell r="S585" t="str">
            <v>Salaries &amp; Benefits</v>
          </cell>
        </row>
        <row r="586">
          <cell r="A586" t="str">
            <v>PH2071</v>
          </cell>
          <cell r="E586">
            <v>9666.76</v>
          </cell>
          <cell r="F586">
            <v>0</v>
          </cell>
          <cell r="G586">
            <v>9666.76</v>
          </cell>
          <cell r="H586">
            <v>10863.22</v>
          </cell>
          <cell r="I586">
            <v>1196.46</v>
          </cell>
          <cell r="J586">
            <v>16647.55</v>
          </cell>
          <cell r="L586">
            <v>41364</v>
          </cell>
          <cell r="M586" t="str">
            <v>SG</v>
          </cell>
          <cell r="N586" t="str">
            <v>EXP</v>
          </cell>
          <cell r="O586" t="str">
            <v>PH200</v>
          </cell>
          <cell r="P586" t="str">
            <v>1740</v>
          </cell>
          <cell r="Q586" t="str">
            <v>Salaries &amp; Benefits</v>
          </cell>
          <cell r="R586" t="str">
            <v>Other Expenditures</v>
          </cell>
          <cell r="S586" t="str">
            <v>Salaries &amp; Benefits</v>
          </cell>
        </row>
        <row r="587">
          <cell r="A587" t="str">
            <v>PH2071</v>
          </cell>
          <cell r="E587">
            <v>414.17</v>
          </cell>
          <cell r="F587">
            <v>0</v>
          </cell>
          <cell r="G587">
            <v>414.17</v>
          </cell>
          <cell r="H587">
            <v>581.75</v>
          </cell>
          <cell r="I587">
            <v>167.58</v>
          </cell>
          <cell r="J587">
            <v>1001.78</v>
          </cell>
          <cell r="L587">
            <v>41364</v>
          </cell>
          <cell r="M587" t="str">
            <v>SG</v>
          </cell>
          <cell r="N587" t="str">
            <v>EXP</v>
          </cell>
          <cell r="O587" t="str">
            <v>PH200</v>
          </cell>
          <cell r="P587" t="str">
            <v>1745</v>
          </cell>
          <cell r="Q587" t="str">
            <v>Salaries &amp; Benefits</v>
          </cell>
          <cell r="R587" t="str">
            <v>Other Expenditures</v>
          </cell>
          <cell r="S587" t="str">
            <v>Salaries &amp; Benefits</v>
          </cell>
        </row>
        <row r="588">
          <cell r="A588" t="str">
            <v>PH2071</v>
          </cell>
          <cell r="E588">
            <v>6836.1</v>
          </cell>
          <cell r="F588">
            <v>0</v>
          </cell>
          <cell r="G588">
            <v>6836.1</v>
          </cell>
          <cell r="H588">
            <v>7568.55</v>
          </cell>
          <cell r="I588">
            <v>732.45</v>
          </cell>
          <cell r="J588">
            <v>25992</v>
          </cell>
          <cell r="L588">
            <v>41364</v>
          </cell>
          <cell r="M588" t="str">
            <v>SG</v>
          </cell>
          <cell r="N588" t="str">
            <v>EXP</v>
          </cell>
          <cell r="O588" t="str">
            <v>PH200</v>
          </cell>
          <cell r="P588" t="str">
            <v>1750</v>
          </cell>
          <cell r="Q588" t="str">
            <v>Salaries &amp; Benefits</v>
          </cell>
          <cell r="R588" t="str">
            <v>Other Expenditures</v>
          </cell>
          <cell r="S588" t="str">
            <v>Salaries &amp; Benefits</v>
          </cell>
        </row>
        <row r="589">
          <cell r="A589" t="str">
            <v>PH2071</v>
          </cell>
          <cell r="E589">
            <v>19883.48</v>
          </cell>
          <cell r="F589">
            <v>0</v>
          </cell>
          <cell r="G589">
            <v>19883.48</v>
          </cell>
          <cell r="H589">
            <v>23738.87</v>
          </cell>
          <cell r="I589">
            <v>3855.39</v>
          </cell>
          <cell r="J589">
            <v>36907.199999999997</v>
          </cell>
          <cell r="L589">
            <v>41364</v>
          </cell>
          <cell r="M589" t="str">
            <v>SG</v>
          </cell>
          <cell r="N589" t="str">
            <v>EXP</v>
          </cell>
          <cell r="O589" t="str">
            <v>PH200</v>
          </cell>
          <cell r="P589" t="str">
            <v>1760</v>
          </cell>
          <cell r="Q589" t="str">
            <v>Salaries &amp; Benefits</v>
          </cell>
          <cell r="R589" t="str">
            <v>Other Expenditures</v>
          </cell>
          <cell r="S589" t="str">
            <v>Salaries &amp; Benefits</v>
          </cell>
        </row>
        <row r="590">
          <cell r="A590" t="str">
            <v>PH2071</v>
          </cell>
          <cell r="E590">
            <v>35193.730000000003</v>
          </cell>
          <cell r="F590">
            <v>0</v>
          </cell>
          <cell r="G590">
            <v>35193.730000000003</v>
          </cell>
          <cell r="H590">
            <v>43595.99</v>
          </cell>
          <cell r="I590">
            <v>8402.26</v>
          </cell>
          <cell r="J590">
            <v>149717.4</v>
          </cell>
          <cell r="L590">
            <v>41364</v>
          </cell>
          <cell r="M590" t="str">
            <v>SG</v>
          </cell>
          <cell r="N590" t="str">
            <v>EXP</v>
          </cell>
          <cell r="O590" t="str">
            <v>PH200</v>
          </cell>
          <cell r="P590" t="str">
            <v>1770</v>
          </cell>
          <cell r="Q590" t="str">
            <v>Salaries &amp; Benefits</v>
          </cell>
          <cell r="R590" t="str">
            <v>Other Expenditures</v>
          </cell>
          <cell r="S590" t="str">
            <v>Salaries &amp; Benefits</v>
          </cell>
        </row>
        <row r="591">
          <cell r="A591" t="str">
            <v>PH2071</v>
          </cell>
          <cell r="E591">
            <v>347.75</v>
          </cell>
          <cell r="F591">
            <v>0</v>
          </cell>
          <cell r="G591">
            <v>347.75</v>
          </cell>
          <cell r="H591">
            <v>270.74</v>
          </cell>
          <cell r="I591">
            <v>-77.010000000000005</v>
          </cell>
          <cell r="J591">
            <v>2461.1999999999998</v>
          </cell>
          <cell r="L591">
            <v>41364</v>
          </cell>
          <cell r="M591" t="str">
            <v>SG</v>
          </cell>
          <cell r="N591" t="str">
            <v>EXP</v>
          </cell>
          <cell r="O591" t="str">
            <v>PH200</v>
          </cell>
          <cell r="P591" t="str">
            <v>2010</v>
          </cell>
          <cell r="Q591" t="str">
            <v>Office Supplies</v>
          </cell>
          <cell r="R591" t="str">
            <v>Other Expenditures</v>
          </cell>
          <cell r="S591" t="str">
            <v>Non Salary</v>
          </cell>
        </row>
        <row r="592">
          <cell r="A592" t="str">
            <v>PH2071</v>
          </cell>
          <cell r="E592">
            <v>518.46</v>
          </cell>
          <cell r="F592">
            <v>0</v>
          </cell>
          <cell r="G592">
            <v>518.46</v>
          </cell>
          <cell r="H592">
            <v>218.63</v>
          </cell>
          <cell r="I592">
            <v>-299.83</v>
          </cell>
          <cell r="J592">
            <v>1987.58</v>
          </cell>
          <cell r="L592">
            <v>41364</v>
          </cell>
          <cell r="M592" t="str">
            <v>SG</v>
          </cell>
          <cell r="N592" t="str">
            <v>EXP</v>
          </cell>
          <cell r="O592" t="str">
            <v>PH200</v>
          </cell>
          <cell r="P592" t="str">
            <v>2040</v>
          </cell>
          <cell r="Q592" t="str">
            <v>Office Supplies</v>
          </cell>
          <cell r="R592" t="str">
            <v>Other Expenditures</v>
          </cell>
          <cell r="S592" t="str">
            <v>Non Salary</v>
          </cell>
        </row>
        <row r="593">
          <cell r="A593" t="str">
            <v>PH2071</v>
          </cell>
          <cell r="E593">
            <v>0</v>
          </cell>
          <cell r="F593">
            <v>0</v>
          </cell>
          <cell r="G593">
            <v>0</v>
          </cell>
          <cell r="H593">
            <v>270.74</v>
          </cell>
          <cell r="I593">
            <v>270.74</v>
          </cell>
          <cell r="J593">
            <v>2461.1999999999998</v>
          </cell>
          <cell r="L593">
            <v>41364</v>
          </cell>
          <cell r="M593" t="str">
            <v>SG</v>
          </cell>
          <cell r="N593" t="str">
            <v>EXP</v>
          </cell>
          <cell r="O593" t="str">
            <v>PH200</v>
          </cell>
          <cell r="P593" t="str">
            <v>2099</v>
          </cell>
          <cell r="Q593" t="str">
            <v>Office Supplies</v>
          </cell>
          <cell r="R593" t="str">
            <v>Other Expenditures</v>
          </cell>
          <cell r="S593" t="str">
            <v>Non Salary</v>
          </cell>
        </row>
        <row r="594">
          <cell r="A594" t="str">
            <v>PH2071</v>
          </cell>
          <cell r="E594">
            <v>83.04</v>
          </cell>
          <cell r="F594">
            <v>482.95</v>
          </cell>
          <cell r="G594">
            <v>565.99</v>
          </cell>
          <cell r="H594">
            <v>0</v>
          </cell>
          <cell r="I594">
            <v>-565.99</v>
          </cell>
          <cell r="J594">
            <v>0</v>
          </cell>
          <cell r="L594">
            <v>41364</v>
          </cell>
          <cell r="M594" t="str">
            <v>SG</v>
          </cell>
          <cell r="N594" t="str">
            <v>EXP</v>
          </cell>
          <cell r="O594" t="str">
            <v>PH200</v>
          </cell>
          <cell r="P594" t="str">
            <v>2650</v>
          </cell>
          <cell r="Q594" t="str">
            <v>Other Supplies</v>
          </cell>
          <cell r="R594" t="str">
            <v>Other Expenditures</v>
          </cell>
          <cell r="S594" t="str">
            <v>Non Salary</v>
          </cell>
        </row>
        <row r="595">
          <cell r="A595" t="str">
            <v>PH2071</v>
          </cell>
          <cell r="E595">
            <v>0</v>
          </cell>
          <cell r="F595">
            <v>0</v>
          </cell>
          <cell r="G595">
            <v>0</v>
          </cell>
          <cell r="H595">
            <v>60.85</v>
          </cell>
          <cell r="I595">
            <v>60.85</v>
          </cell>
          <cell r="J595">
            <v>553.17999999999995</v>
          </cell>
          <cell r="L595">
            <v>41364</v>
          </cell>
          <cell r="M595" t="str">
            <v>SG</v>
          </cell>
          <cell r="N595" t="str">
            <v>EXP</v>
          </cell>
          <cell r="O595" t="str">
            <v>PH200</v>
          </cell>
          <cell r="P595" t="str">
            <v>2790</v>
          </cell>
          <cell r="Q595" t="str">
            <v>Other Supplies</v>
          </cell>
          <cell r="R595" t="str">
            <v>Other Expenditures</v>
          </cell>
          <cell r="S595" t="str">
            <v>Non Salary</v>
          </cell>
        </row>
        <row r="596">
          <cell r="A596" t="str">
            <v>PH2071</v>
          </cell>
          <cell r="E596">
            <v>5.41</v>
          </cell>
          <cell r="F596">
            <v>0</v>
          </cell>
          <cell r="G596">
            <v>5.41</v>
          </cell>
          <cell r="H596">
            <v>0</v>
          </cell>
          <cell r="I596">
            <v>-5.41</v>
          </cell>
          <cell r="J596">
            <v>0</v>
          </cell>
          <cell r="L596">
            <v>41364</v>
          </cell>
          <cell r="M596" t="str">
            <v>SG</v>
          </cell>
          <cell r="N596" t="str">
            <v>EXP</v>
          </cell>
          <cell r="O596" t="str">
            <v>PH200</v>
          </cell>
          <cell r="P596" t="str">
            <v>2820</v>
          </cell>
          <cell r="Q596" t="str">
            <v>Other Supplies</v>
          </cell>
          <cell r="R596" t="str">
            <v>Other Expenditures</v>
          </cell>
          <cell r="S596" t="str">
            <v>Non Salary</v>
          </cell>
        </row>
        <row r="597">
          <cell r="A597" t="str">
            <v>PH2071</v>
          </cell>
          <cell r="E597">
            <v>586.14</v>
          </cell>
          <cell r="F597">
            <v>0</v>
          </cell>
          <cell r="G597">
            <v>586.14</v>
          </cell>
          <cell r="H597">
            <v>0</v>
          </cell>
          <cell r="I597">
            <v>-586.14</v>
          </cell>
          <cell r="J597">
            <v>0</v>
          </cell>
          <cell r="L597">
            <v>41364</v>
          </cell>
          <cell r="M597" t="str">
            <v>SG</v>
          </cell>
          <cell r="N597" t="str">
            <v>EXP</v>
          </cell>
          <cell r="O597" t="str">
            <v>PH200</v>
          </cell>
          <cell r="P597" t="str">
            <v>3310</v>
          </cell>
          <cell r="Q597" t="str">
            <v>Furniture &amp; Furnishings</v>
          </cell>
          <cell r="R597" t="str">
            <v>Other Expenditures</v>
          </cell>
          <cell r="S597" t="str">
            <v>Non Salary</v>
          </cell>
        </row>
        <row r="598">
          <cell r="A598" t="str">
            <v>PH2071</v>
          </cell>
          <cell r="E598">
            <v>0</v>
          </cell>
          <cell r="F598">
            <v>0</v>
          </cell>
          <cell r="G598">
            <v>0</v>
          </cell>
          <cell r="H598">
            <v>0</v>
          </cell>
          <cell r="I598">
            <v>0</v>
          </cell>
          <cell r="J598">
            <v>0</v>
          </cell>
          <cell r="L598">
            <v>41364</v>
          </cell>
          <cell r="M598" t="str">
            <v>SG</v>
          </cell>
          <cell r="N598" t="str">
            <v>EXP</v>
          </cell>
          <cell r="O598" t="str">
            <v>PH200</v>
          </cell>
          <cell r="P598" t="str">
            <v>3420</v>
          </cell>
          <cell r="Q598" t="str">
            <v>Computer Hardware &amp; Software</v>
          </cell>
          <cell r="R598" t="str">
            <v>Other Expenditures</v>
          </cell>
          <cell r="S598" t="str">
            <v>Non Salary</v>
          </cell>
        </row>
        <row r="599">
          <cell r="A599" t="str">
            <v>PH2071</v>
          </cell>
          <cell r="E599">
            <v>0</v>
          </cell>
          <cell r="F599">
            <v>0</v>
          </cell>
          <cell r="G599">
            <v>0</v>
          </cell>
          <cell r="H599">
            <v>10.34</v>
          </cell>
          <cell r="I599">
            <v>10.34</v>
          </cell>
          <cell r="J599">
            <v>103.8</v>
          </cell>
          <cell r="L599">
            <v>41364</v>
          </cell>
          <cell r="M599" t="str">
            <v>SG</v>
          </cell>
          <cell r="N599" t="str">
            <v>EXP</v>
          </cell>
          <cell r="O599" t="str">
            <v>PH200</v>
          </cell>
          <cell r="P599" t="str">
            <v>4082</v>
          </cell>
          <cell r="Q599" t="str">
            <v>Professional &amp; Technical</v>
          </cell>
          <cell r="R599" t="str">
            <v>Other Expenditures</v>
          </cell>
          <cell r="S599" t="str">
            <v>Non Salary</v>
          </cell>
        </row>
        <row r="600">
          <cell r="A600" t="str">
            <v>PH2071</v>
          </cell>
          <cell r="E600">
            <v>0</v>
          </cell>
          <cell r="F600">
            <v>0</v>
          </cell>
          <cell r="G600">
            <v>0</v>
          </cell>
          <cell r="H600">
            <v>89.64</v>
          </cell>
          <cell r="I600">
            <v>89.64</v>
          </cell>
          <cell r="J600">
            <v>900</v>
          </cell>
          <cell r="L600">
            <v>41364</v>
          </cell>
          <cell r="M600" t="str">
            <v>SG</v>
          </cell>
          <cell r="N600" t="str">
            <v>EXP</v>
          </cell>
          <cell r="O600" t="str">
            <v>PH200</v>
          </cell>
          <cell r="P600" t="str">
            <v>4110</v>
          </cell>
          <cell r="Q600" t="str">
            <v>Professional &amp; Technical</v>
          </cell>
          <cell r="R600" t="str">
            <v>Other Expenditures</v>
          </cell>
          <cell r="S600" t="str">
            <v>Non Salary</v>
          </cell>
        </row>
        <row r="601">
          <cell r="A601" t="str">
            <v>PH2071</v>
          </cell>
          <cell r="E601">
            <v>3045</v>
          </cell>
          <cell r="F601">
            <v>16738.34</v>
          </cell>
          <cell r="G601">
            <v>19783.34</v>
          </cell>
          <cell r="H601">
            <v>1685.35</v>
          </cell>
          <cell r="I601">
            <v>-18097.990000000002</v>
          </cell>
          <cell r="J601">
            <v>99725.19</v>
          </cell>
          <cell r="L601">
            <v>41364</v>
          </cell>
          <cell r="M601" t="str">
            <v>SG</v>
          </cell>
          <cell r="N601" t="str">
            <v>EXP</v>
          </cell>
          <cell r="O601" t="str">
            <v>PH200</v>
          </cell>
          <cell r="P601" t="str">
            <v>4199</v>
          </cell>
          <cell r="Q601" t="str">
            <v>Professional &amp; Technical</v>
          </cell>
          <cell r="R601" t="str">
            <v>Other Expenditures</v>
          </cell>
          <cell r="S601" t="str">
            <v>Non Salary</v>
          </cell>
        </row>
        <row r="602">
          <cell r="A602" t="str">
            <v>PH2071</v>
          </cell>
          <cell r="E602">
            <v>263.89</v>
          </cell>
          <cell r="F602">
            <v>0</v>
          </cell>
          <cell r="G602">
            <v>263.89</v>
          </cell>
          <cell r="H602">
            <v>101.6</v>
          </cell>
          <cell r="I602">
            <v>-162.29</v>
          </cell>
          <cell r="J602">
            <v>1020</v>
          </cell>
          <cell r="L602">
            <v>41364</v>
          </cell>
          <cell r="M602" t="str">
            <v>SG</v>
          </cell>
          <cell r="N602" t="str">
            <v>EXP</v>
          </cell>
          <cell r="O602" t="str">
            <v>PH200</v>
          </cell>
          <cell r="P602" t="str">
            <v>4225</v>
          </cell>
          <cell r="Q602" t="str">
            <v>Business Travel Expenses</v>
          </cell>
          <cell r="R602" t="str">
            <v>Other Expenditures</v>
          </cell>
          <cell r="S602" t="str">
            <v>Non Salary</v>
          </cell>
        </row>
        <row r="603">
          <cell r="A603" t="str">
            <v>PH2071</v>
          </cell>
          <cell r="E603">
            <v>0</v>
          </cell>
          <cell r="F603">
            <v>0</v>
          </cell>
          <cell r="G603">
            <v>0</v>
          </cell>
          <cell r="H603">
            <v>10.35</v>
          </cell>
          <cell r="I603">
            <v>10.35</v>
          </cell>
          <cell r="J603">
            <v>104</v>
          </cell>
          <cell r="L603">
            <v>41364</v>
          </cell>
          <cell r="M603" t="str">
            <v>SG</v>
          </cell>
          <cell r="N603" t="str">
            <v>EXP</v>
          </cell>
          <cell r="O603" t="str">
            <v>PH200</v>
          </cell>
          <cell r="P603" t="str">
            <v>4230</v>
          </cell>
          <cell r="Q603" t="str">
            <v>Business Travel Expenses</v>
          </cell>
          <cell r="R603" t="str">
            <v>Other Expenditures</v>
          </cell>
          <cell r="S603" t="str">
            <v>Non Salary</v>
          </cell>
        </row>
        <row r="604">
          <cell r="A604" t="str">
            <v>PH2071</v>
          </cell>
          <cell r="E604">
            <v>0</v>
          </cell>
          <cell r="F604">
            <v>0</v>
          </cell>
          <cell r="G604">
            <v>0</v>
          </cell>
          <cell r="H604">
            <v>161.15</v>
          </cell>
          <cell r="I604">
            <v>161.15</v>
          </cell>
          <cell r="J604">
            <v>1618</v>
          </cell>
          <cell r="L604">
            <v>41364</v>
          </cell>
          <cell r="M604" t="str">
            <v>SG</v>
          </cell>
          <cell r="N604" t="str">
            <v>EXP</v>
          </cell>
          <cell r="O604" t="str">
            <v>PH200</v>
          </cell>
          <cell r="P604" t="str">
            <v>4252</v>
          </cell>
          <cell r="Q604" t="str">
            <v>Conference Expenditures</v>
          </cell>
          <cell r="R604" t="str">
            <v>Other Expenditures</v>
          </cell>
          <cell r="S604" t="str">
            <v>Non Salary</v>
          </cell>
        </row>
        <row r="605">
          <cell r="A605" t="str">
            <v>PH2071</v>
          </cell>
          <cell r="E605">
            <v>0</v>
          </cell>
          <cell r="F605">
            <v>0</v>
          </cell>
          <cell r="G605">
            <v>0</v>
          </cell>
          <cell r="H605">
            <v>194.4</v>
          </cell>
          <cell r="I605">
            <v>194.4</v>
          </cell>
          <cell r="J605">
            <v>1951.76</v>
          </cell>
          <cell r="L605">
            <v>41364</v>
          </cell>
          <cell r="M605" t="str">
            <v>SG</v>
          </cell>
          <cell r="N605" t="str">
            <v>EXP</v>
          </cell>
          <cell r="O605" t="str">
            <v>PH200</v>
          </cell>
          <cell r="P605" t="str">
            <v>4253</v>
          </cell>
          <cell r="Q605" t="str">
            <v>Conference Expenditures</v>
          </cell>
          <cell r="R605" t="str">
            <v>Other Expenditures</v>
          </cell>
          <cell r="S605" t="str">
            <v>Non Salary</v>
          </cell>
        </row>
        <row r="606">
          <cell r="A606" t="str">
            <v>PH2071</v>
          </cell>
          <cell r="E606">
            <v>0</v>
          </cell>
          <cell r="F606">
            <v>0</v>
          </cell>
          <cell r="G606">
            <v>0</v>
          </cell>
          <cell r="H606">
            <v>41.74</v>
          </cell>
          <cell r="I606">
            <v>41.74</v>
          </cell>
          <cell r="J606">
            <v>418.98</v>
          </cell>
          <cell r="L606">
            <v>41364</v>
          </cell>
          <cell r="M606" t="str">
            <v>SG</v>
          </cell>
          <cell r="N606" t="str">
            <v>EXP</v>
          </cell>
          <cell r="O606" t="str">
            <v>PH200</v>
          </cell>
          <cell r="P606" t="str">
            <v>4254</v>
          </cell>
          <cell r="Q606" t="str">
            <v>Conference Expenditures</v>
          </cell>
          <cell r="R606" t="str">
            <v>Other Expenditures</v>
          </cell>
          <cell r="S606" t="str">
            <v>Non Salary</v>
          </cell>
        </row>
        <row r="607">
          <cell r="A607" t="str">
            <v>PH2071</v>
          </cell>
          <cell r="E607">
            <v>0</v>
          </cell>
          <cell r="F607">
            <v>0</v>
          </cell>
          <cell r="G607">
            <v>0</v>
          </cell>
          <cell r="H607">
            <v>50.79</v>
          </cell>
          <cell r="I607">
            <v>50.79</v>
          </cell>
          <cell r="J607">
            <v>510</v>
          </cell>
          <cell r="L607">
            <v>41364</v>
          </cell>
          <cell r="M607" t="str">
            <v>SG</v>
          </cell>
          <cell r="N607" t="str">
            <v>EXP</v>
          </cell>
          <cell r="O607" t="str">
            <v>PH200</v>
          </cell>
          <cell r="P607" t="str">
            <v>4255</v>
          </cell>
          <cell r="Q607" t="str">
            <v>Conference Expenditures</v>
          </cell>
          <cell r="R607" t="str">
            <v>Other Expenditures</v>
          </cell>
          <cell r="S607" t="str">
            <v>Non Salary</v>
          </cell>
        </row>
        <row r="608">
          <cell r="A608" t="str">
            <v>PH2071</v>
          </cell>
          <cell r="E608">
            <v>457.92</v>
          </cell>
          <cell r="F608">
            <v>0</v>
          </cell>
          <cell r="G608">
            <v>457.92</v>
          </cell>
          <cell r="H608">
            <v>254.98</v>
          </cell>
          <cell r="I608">
            <v>-202.94</v>
          </cell>
          <cell r="J608">
            <v>2560</v>
          </cell>
          <cell r="L608">
            <v>41364</v>
          </cell>
          <cell r="M608" t="str">
            <v>SG</v>
          </cell>
          <cell r="N608" t="str">
            <v>EXP</v>
          </cell>
          <cell r="O608" t="str">
            <v>PH200</v>
          </cell>
          <cell r="P608" t="str">
            <v>4256</v>
          </cell>
          <cell r="Q608" t="str">
            <v>Conference Expenditures</v>
          </cell>
          <cell r="R608" t="str">
            <v>Other Expenditures</v>
          </cell>
          <cell r="S608" t="str">
            <v>Non Salary</v>
          </cell>
        </row>
        <row r="609">
          <cell r="A609" t="str">
            <v>PH2071</v>
          </cell>
          <cell r="E609">
            <v>0</v>
          </cell>
          <cell r="F609">
            <v>0</v>
          </cell>
          <cell r="G609">
            <v>0</v>
          </cell>
          <cell r="H609">
            <v>172.92</v>
          </cell>
          <cell r="I609">
            <v>172.92</v>
          </cell>
          <cell r="J609">
            <v>1736.12</v>
          </cell>
          <cell r="L609">
            <v>41364</v>
          </cell>
          <cell r="M609" t="str">
            <v>SG</v>
          </cell>
          <cell r="N609" t="str">
            <v>EXP</v>
          </cell>
          <cell r="O609" t="str">
            <v>PH200</v>
          </cell>
          <cell r="P609" t="str">
            <v>4310</v>
          </cell>
          <cell r="Q609" t="str">
            <v>Training &amp; Development</v>
          </cell>
          <cell r="R609" t="str">
            <v>Other Expenditures</v>
          </cell>
          <cell r="S609" t="str">
            <v>Non Salary</v>
          </cell>
        </row>
        <row r="610">
          <cell r="A610" t="str">
            <v>PH2071</v>
          </cell>
          <cell r="E610">
            <v>0</v>
          </cell>
          <cell r="F610">
            <v>0</v>
          </cell>
          <cell r="G610">
            <v>0</v>
          </cell>
          <cell r="H610">
            <v>212.84</v>
          </cell>
          <cell r="I610">
            <v>212.84</v>
          </cell>
          <cell r="J610">
            <v>2136.96</v>
          </cell>
          <cell r="L610">
            <v>41364</v>
          </cell>
          <cell r="M610" t="str">
            <v>SG</v>
          </cell>
          <cell r="N610" t="str">
            <v>EXP</v>
          </cell>
          <cell r="O610" t="str">
            <v>PH200</v>
          </cell>
          <cell r="P610" t="str">
            <v>4414</v>
          </cell>
          <cell r="Q610" t="str">
            <v>Contracted Services</v>
          </cell>
          <cell r="R610" t="str">
            <v>Other Expenditures</v>
          </cell>
          <cell r="S610" t="str">
            <v>Non Salary</v>
          </cell>
        </row>
        <row r="611">
          <cell r="A611" t="str">
            <v>PH2071</v>
          </cell>
          <cell r="E611">
            <v>0</v>
          </cell>
          <cell r="F611">
            <v>0</v>
          </cell>
          <cell r="G611">
            <v>0</v>
          </cell>
          <cell r="H611">
            <v>10900.92</v>
          </cell>
          <cell r="I611">
            <v>10900.92</v>
          </cell>
          <cell r="J611">
            <v>43849.21</v>
          </cell>
          <cell r="L611">
            <v>41364</v>
          </cell>
          <cell r="M611" t="str">
            <v>SG</v>
          </cell>
          <cell r="N611" t="str">
            <v>EXP</v>
          </cell>
          <cell r="O611" t="str">
            <v>PH200</v>
          </cell>
          <cell r="P611" t="str">
            <v>4424</v>
          </cell>
          <cell r="Q611" t="str">
            <v>Contracted Services</v>
          </cell>
          <cell r="R611" t="str">
            <v>Other Expenditures</v>
          </cell>
          <cell r="S611" t="str">
            <v>Non Salary</v>
          </cell>
        </row>
        <row r="612">
          <cell r="A612" t="str">
            <v>PH2071</v>
          </cell>
          <cell r="E612">
            <v>149.59</v>
          </cell>
          <cell r="F612">
            <v>250.26</v>
          </cell>
          <cell r="G612">
            <v>399.85</v>
          </cell>
          <cell r="H612">
            <v>95.25</v>
          </cell>
          <cell r="I612">
            <v>-304.60000000000002</v>
          </cell>
          <cell r="J612">
            <v>956.35</v>
          </cell>
          <cell r="L612">
            <v>41364</v>
          </cell>
          <cell r="M612" t="str">
            <v>SG</v>
          </cell>
          <cell r="N612" t="str">
            <v>EXP</v>
          </cell>
          <cell r="O612" t="str">
            <v>PH200</v>
          </cell>
          <cell r="P612" t="str">
            <v>4515</v>
          </cell>
          <cell r="Q612" t="str">
            <v>Contracted Services</v>
          </cell>
          <cell r="R612" t="str">
            <v>Other Expenditures</v>
          </cell>
          <cell r="S612" t="str">
            <v>Non Salary</v>
          </cell>
        </row>
        <row r="613">
          <cell r="A613" t="str">
            <v>PH2071</v>
          </cell>
          <cell r="E613">
            <v>66</v>
          </cell>
          <cell r="F613">
            <v>0</v>
          </cell>
          <cell r="G613">
            <v>66</v>
          </cell>
          <cell r="H613">
            <v>30.47</v>
          </cell>
          <cell r="I613">
            <v>-35.53</v>
          </cell>
          <cell r="J613">
            <v>306</v>
          </cell>
          <cell r="L613">
            <v>41364</v>
          </cell>
          <cell r="M613" t="str">
            <v>SG</v>
          </cell>
          <cell r="N613" t="str">
            <v>EXP</v>
          </cell>
          <cell r="O613" t="str">
            <v>PH200</v>
          </cell>
          <cell r="P613" t="str">
            <v>4770</v>
          </cell>
          <cell r="Q613" t="str">
            <v>Insurance, Parking &amp; Metrage</v>
          </cell>
          <cell r="R613" t="str">
            <v>Other Expenditures</v>
          </cell>
          <cell r="S613" t="str">
            <v>Non Salary</v>
          </cell>
        </row>
        <row r="614">
          <cell r="A614" t="str">
            <v>PH2071</v>
          </cell>
          <cell r="E614">
            <v>102.08</v>
          </cell>
          <cell r="F614">
            <v>0</v>
          </cell>
          <cell r="G614">
            <v>102.08</v>
          </cell>
          <cell r="H614">
            <v>101.6</v>
          </cell>
          <cell r="I614">
            <v>-0.48</v>
          </cell>
          <cell r="J614">
            <v>1020</v>
          </cell>
          <cell r="L614">
            <v>41364</v>
          </cell>
          <cell r="M614" t="str">
            <v>SG</v>
          </cell>
          <cell r="N614" t="str">
            <v>EXP</v>
          </cell>
          <cell r="O614" t="str">
            <v>PH200</v>
          </cell>
          <cell r="P614" t="str">
            <v>4775</v>
          </cell>
          <cell r="Q614" t="str">
            <v>Insurance, Parking &amp; Metrage</v>
          </cell>
          <cell r="R614" t="str">
            <v>Other Expenditures</v>
          </cell>
          <cell r="S614" t="str">
            <v>Non Salary</v>
          </cell>
        </row>
        <row r="615">
          <cell r="A615" t="str">
            <v>PH2071</v>
          </cell>
          <cell r="E615">
            <v>0</v>
          </cell>
          <cell r="F615">
            <v>0</v>
          </cell>
          <cell r="G615">
            <v>0</v>
          </cell>
          <cell r="H615">
            <v>31.02</v>
          </cell>
          <cell r="I615">
            <v>31.02</v>
          </cell>
          <cell r="J615">
            <v>311.39</v>
          </cell>
          <cell r="L615">
            <v>41364</v>
          </cell>
          <cell r="M615" t="str">
            <v>SG</v>
          </cell>
          <cell r="N615" t="str">
            <v>EXP</v>
          </cell>
          <cell r="O615" t="str">
            <v>PH200</v>
          </cell>
          <cell r="P615" t="str">
            <v>4815</v>
          </cell>
          <cell r="Q615" t="str">
            <v>Other Services</v>
          </cell>
          <cell r="R615" t="str">
            <v>Other Expenditures</v>
          </cell>
          <cell r="S615" t="str">
            <v>Non Salary</v>
          </cell>
        </row>
        <row r="616">
          <cell r="A616" t="str">
            <v>PH2071</v>
          </cell>
          <cell r="E616">
            <v>0</v>
          </cell>
          <cell r="F616">
            <v>0</v>
          </cell>
          <cell r="G616">
            <v>0</v>
          </cell>
          <cell r="H616">
            <v>453.19</v>
          </cell>
          <cell r="I616">
            <v>453.19</v>
          </cell>
          <cell r="J616">
            <v>4550</v>
          </cell>
          <cell r="L616">
            <v>41364</v>
          </cell>
          <cell r="M616" t="str">
            <v>SG</v>
          </cell>
          <cell r="N616" t="str">
            <v>EXP</v>
          </cell>
          <cell r="O616" t="str">
            <v>PH200</v>
          </cell>
          <cell r="P616" t="str">
            <v>4820</v>
          </cell>
          <cell r="Q616" t="str">
            <v>Other Services</v>
          </cell>
          <cell r="R616" t="str">
            <v>Other Expenditures</v>
          </cell>
          <cell r="S616" t="str">
            <v>Non Salary</v>
          </cell>
        </row>
        <row r="617">
          <cell r="A617" t="str">
            <v>PH2071</v>
          </cell>
          <cell r="E617">
            <v>0</v>
          </cell>
          <cell r="F617">
            <v>0</v>
          </cell>
          <cell r="G617">
            <v>0</v>
          </cell>
          <cell r="H617">
            <v>9.58</v>
          </cell>
          <cell r="I617">
            <v>9.58</v>
          </cell>
          <cell r="J617">
            <v>200</v>
          </cell>
          <cell r="L617">
            <v>41364</v>
          </cell>
          <cell r="M617" t="str">
            <v>SG</v>
          </cell>
          <cell r="N617" t="str">
            <v>EXP</v>
          </cell>
          <cell r="O617" t="str">
            <v>PH200</v>
          </cell>
          <cell r="P617" t="str">
            <v>7025</v>
          </cell>
          <cell r="Q617" t="str">
            <v>IDC's</v>
          </cell>
          <cell r="R617" t="str">
            <v>Other Expenditures</v>
          </cell>
          <cell r="S617" t="str">
            <v>Non Salary</v>
          </cell>
        </row>
        <row r="618">
          <cell r="A618" t="str">
            <v>PH2071</v>
          </cell>
          <cell r="E618">
            <v>0</v>
          </cell>
          <cell r="F618">
            <v>0</v>
          </cell>
          <cell r="G618">
            <v>0</v>
          </cell>
          <cell r="H618">
            <v>216.03</v>
          </cell>
          <cell r="I618">
            <v>216.03</v>
          </cell>
          <cell r="J618">
            <v>4510</v>
          </cell>
          <cell r="L618">
            <v>41364</v>
          </cell>
          <cell r="M618" t="str">
            <v>SG</v>
          </cell>
          <cell r="N618" t="str">
            <v>EXP</v>
          </cell>
          <cell r="O618" t="str">
            <v>PH200</v>
          </cell>
          <cell r="P618" t="str">
            <v>7030</v>
          </cell>
          <cell r="Q618" t="str">
            <v>IDC's</v>
          </cell>
          <cell r="R618" t="str">
            <v>Other Expenditures</v>
          </cell>
          <cell r="S618" t="str">
            <v>Non Salary</v>
          </cell>
        </row>
        <row r="619">
          <cell r="A619" t="str">
            <v>PH2071</v>
          </cell>
          <cell r="E619">
            <v>0</v>
          </cell>
          <cell r="F619">
            <v>0</v>
          </cell>
          <cell r="G619">
            <v>0</v>
          </cell>
          <cell r="H619">
            <v>95.8</v>
          </cell>
          <cell r="I619">
            <v>95.8</v>
          </cell>
          <cell r="J619">
            <v>2000</v>
          </cell>
          <cell r="L619">
            <v>41364</v>
          </cell>
          <cell r="M619" t="str">
            <v>SG</v>
          </cell>
          <cell r="N619" t="str">
            <v>EXP</v>
          </cell>
          <cell r="O619" t="str">
            <v>PH200</v>
          </cell>
          <cell r="P619" t="str">
            <v>7035</v>
          </cell>
          <cell r="Q619" t="str">
            <v>IDC's</v>
          </cell>
          <cell r="R619" t="str">
            <v>Other Expenditures</v>
          </cell>
          <cell r="S619" t="str">
            <v>Non Salary</v>
          </cell>
        </row>
        <row r="620">
          <cell r="A620" t="str">
            <v>PH2071</v>
          </cell>
          <cell r="E620">
            <v>-354391.12</v>
          </cell>
          <cell r="F620">
            <v>0</v>
          </cell>
          <cell r="G620">
            <v>-354391.12</v>
          </cell>
          <cell r="H620">
            <v>-378836.13</v>
          </cell>
          <cell r="I620">
            <v>-24445.01</v>
          </cell>
          <cell r="J620">
            <v>-1345007.08</v>
          </cell>
          <cell r="L620">
            <v>41364</v>
          </cell>
          <cell r="M620" t="str">
            <v>SG</v>
          </cell>
          <cell r="N620" t="str">
            <v>REV</v>
          </cell>
          <cell r="O620" t="str">
            <v>PH200</v>
          </cell>
          <cell r="P620" t="str">
            <v>8010</v>
          </cell>
          <cell r="Q620" t="str">
            <v>Grants and Subsidies</v>
          </cell>
          <cell r="R620" t="str">
            <v>Revenue</v>
          </cell>
          <cell r="S620" t="str">
            <v>Non Salary</v>
          </cell>
        </row>
        <row r="621">
          <cell r="A621" t="str">
            <v>PH2081</v>
          </cell>
          <cell r="E621">
            <v>219729.21</v>
          </cell>
          <cell r="F621">
            <v>0</v>
          </cell>
          <cell r="G621">
            <v>219729.21</v>
          </cell>
          <cell r="H621">
            <v>297542.28000000003</v>
          </cell>
          <cell r="I621">
            <v>77813.070000000007</v>
          </cell>
          <cell r="J621">
            <v>1021822.83</v>
          </cell>
          <cell r="L621">
            <v>41364</v>
          </cell>
          <cell r="M621" t="str">
            <v>SG</v>
          </cell>
          <cell r="N621" t="str">
            <v>EXP</v>
          </cell>
          <cell r="O621" t="str">
            <v>PH900</v>
          </cell>
          <cell r="P621" t="str">
            <v>1015</v>
          </cell>
          <cell r="Q621" t="str">
            <v>Salaries &amp; Benefits</v>
          </cell>
          <cell r="R621" t="str">
            <v>Other Expenditures</v>
          </cell>
          <cell r="S621" t="str">
            <v>Salaries &amp; Benefits</v>
          </cell>
        </row>
        <row r="622">
          <cell r="A622" t="str">
            <v>PH2081</v>
          </cell>
          <cell r="E622">
            <v>0</v>
          </cell>
          <cell r="F622">
            <v>0</v>
          </cell>
          <cell r="G622">
            <v>0</v>
          </cell>
          <cell r="H622">
            <v>5977.81</v>
          </cell>
          <cell r="I622">
            <v>5977.81</v>
          </cell>
          <cell r="J622">
            <v>20535.240000000002</v>
          </cell>
          <cell r="L622">
            <v>41364</v>
          </cell>
          <cell r="M622" t="str">
            <v>SG</v>
          </cell>
          <cell r="N622" t="str">
            <v>EXP</v>
          </cell>
          <cell r="O622" t="str">
            <v>PH900</v>
          </cell>
          <cell r="P622" t="str">
            <v>1025</v>
          </cell>
          <cell r="Q622" t="str">
            <v>Salaries &amp; Benefits</v>
          </cell>
          <cell r="R622" t="str">
            <v>Other Expenditures</v>
          </cell>
          <cell r="S622" t="str">
            <v>Overtime</v>
          </cell>
        </row>
        <row r="623">
          <cell r="A623" t="str">
            <v>PH2081</v>
          </cell>
          <cell r="E623">
            <v>3515.28</v>
          </cell>
          <cell r="F623">
            <v>0</v>
          </cell>
          <cell r="G623">
            <v>3515.28</v>
          </cell>
          <cell r="H623">
            <v>2141.56</v>
          </cell>
          <cell r="I623">
            <v>-1373.72</v>
          </cell>
          <cell r="J623">
            <v>2141.56</v>
          </cell>
          <cell r="L623">
            <v>41364</v>
          </cell>
          <cell r="M623" t="str">
            <v>SG</v>
          </cell>
          <cell r="N623" t="str">
            <v>EXP</v>
          </cell>
          <cell r="O623" t="str">
            <v>PH900</v>
          </cell>
          <cell r="P623" t="str">
            <v>1050</v>
          </cell>
          <cell r="Q623" t="str">
            <v>Salaries &amp; Benefits</v>
          </cell>
          <cell r="R623" t="str">
            <v>Other Expenditures</v>
          </cell>
          <cell r="S623" t="str">
            <v>Salaries &amp; Benefits</v>
          </cell>
        </row>
        <row r="624">
          <cell r="A624" t="str">
            <v>PH2081</v>
          </cell>
          <cell r="E624">
            <v>0</v>
          </cell>
          <cell r="F624">
            <v>0</v>
          </cell>
          <cell r="G624">
            <v>0</v>
          </cell>
          <cell r="H624">
            <v>-18904.97</v>
          </cell>
          <cell r="I624">
            <v>-18904.97</v>
          </cell>
          <cell r="J624">
            <v>-62063.13</v>
          </cell>
          <cell r="L624">
            <v>41364</v>
          </cell>
          <cell r="M624" t="str">
            <v>SG</v>
          </cell>
          <cell r="N624" t="str">
            <v>EXP</v>
          </cell>
          <cell r="O624" t="str">
            <v>PH900</v>
          </cell>
          <cell r="P624" t="str">
            <v>1520</v>
          </cell>
          <cell r="Q624" t="str">
            <v>Salaries &amp; Benefits</v>
          </cell>
          <cell r="R624" t="str">
            <v>Other Expenditures</v>
          </cell>
          <cell r="S624" t="str">
            <v>Gapping</v>
          </cell>
        </row>
        <row r="625">
          <cell r="A625" t="str">
            <v>PH2081</v>
          </cell>
          <cell r="E625">
            <v>12012.3</v>
          </cell>
          <cell r="F625">
            <v>0</v>
          </cell>
          <cell r="G625">
            <v>12012.3</v>
          </cell>
          <cell r="H625">
            <v>15046.22</v>
          </cell>
          <cell r="I625">
            <v>3033.92</v>
          </cell>
          <cell r="J625">
            <v>51672</v>
          </cell>
          <cell r="L625">
            <v>41364</v>
          </cell>
          <cell r="M625" t="str">
            <v>SG</v>
          </cell>
          <cell r="N625" t="str">
            <v>EXP</v>
          </cell>
          <cell r="O625" t="str">
            <v>PH900</v>
          </cell>
          <cell r="P625" t="str">
            <v>1711</v>
          </cell>
          <cell r="Q625" t="str">
            <v>Salaries &amp; Benefits</v>
          </cell>
          <cell r="R625" t="str">
            <v>Other Expenditures</v>
          </cell>
          <cell r="S625" t="str">
            <v>Salaries &amp; Benefits</v>
          </cell>
        </row>
        <row r="626">
          <cell r="A626" t="str">
            <v>PH2081</v>
          </cell>
          <cell r="E626">
            <v>5840.56</v>
          </cell>
          <cell r="F626">
            <v>0</v>
          </cell>
          <cell r="G626">
            <v>5840.56</v>
          </cell>
          <cell r="H626">
            <v>7247.02</v>
          </cell>
          <cell r="I626">
            <v>1406.46</v>
          </cell>
          <cell r="J626">
            <v>24888</v>
          </cell>
          <cell r="L626">
            <v>41364</v>
          </cell>
          <cell r="M626" t="str">
            <v>SG</v>
          </cell>
          <cell r="N626" t="str">
            <v>EXP</v>
          </cell>
          <cell r="O626" t="str">
            <v>PH900</v>
          </cell>
          <cell r="P626" t="str">
            <v>1712</v>
          </cell>
          <cell r="Q626" t="str">
            <v>Salaries &amp; Benefits</v>
          </cell>
          <cell r="R626" t="str">
            <v>Other Expenditures</v>
          </cell>
          <cell r="S626" t="str">
            <v>Salaries &amp; Benefits</v>
          </cell>
        </row>
        <row r="627">
          <cell r="A627" t="str">
            <v>PH2081</v>
          </cell>
          <cell r="E627">
            <v>5264.46</v>
          </cell>
          <cell r="F627">
            <v>0</v>
          </cell>
          <cell r="G627">
            <v>5264.46</v>
          </cell>
          <cell r="H627">
            <v>5501.61</v>
          </cell>
          <cell r="I627">
            <v>237.15</v>
          </cell>
          <cell r="J627">
            <v>18168.27</v>
          </cell>
          <cell r="L627">
            <v>41364</v>
          </cell>
          <cell r="M627" t="str">
            <v>SG</v>
          </cell>
          <cell r="N627" t="str">
            <v>EXP</v>
          </cell>
          <cell r="O627" t="str">
            <v>PH900</v>
          </cell>
          <cell r="P627" t="str">
            <v>1720</v>
          </cell>
          <cell r="Q627" t="str">
            <v>Salaries &amp; Benefits</v>
          </cell>
          <cell r="R627" t="str">
            <v>Other Expenditures</v>
          </cell>
          <cell r="S627" t="str">
            <v>Salaries &amp; Benefits</v>
          </cell>
        </row>
        <row r="628">
          <cell r="A628" t="str">
            <v>PH2081</v>
          </cell>
          <cell r="E628">
            <v>1600.87</v>
          </cell>
          <cell r="F628">
            <v>0</v>
          </cell>
          <cell r="G628">
            <v>1600.87</v>
          </cell>
          <cell r="H628">
            <v>2050.48</v>
          </cell>
          <cell r="I628">
            <v>449.61</v>
          </cell>
          <cell r="J628">
            <v>7042.28</v>
          </cell>
          <cell r="L628">
            <v>41364</v>
          </cell>
          <cell r="M628" t="str">
            <v>SG</v>
          </cell>
          <cell r="N628" t="str">
            <v>EXP</v>
          </cell>
          <cell r="O628" t="str">
            <v>PH900</v>
          </cell>
          <cell r="P628" t="str">
            <v>1730</v>
          </cell>
          <cell r="Q628" t="str">
            <v>Salaries &amp; Benefits</v>
          </cell>
          <cell r="R628" t="str">
            <v>Other Expenditures</v>
          </cell>
          <cell r="S628" t="str">
            <v>Salaries &amp; Benefits</v>
          </cell>
        </row>
        <row r="629">
          <cell r="A629" t="str">
            <v>PH2081</v>
          </cell>
          <cell r="E629">
            <v>5869.92</v>
          </cell>
          <cell r="F629">
            <v>0</v>
          </cell>
          <cell r="G629">
            <v>5869.92</v>
          </cell>
          <cell r="H629">
            <v>8334.3700000000008</v>
          </cell>
          <cell r="I629">
            <v>2464.4499999999998</v>
          </cell>
          <cell r="J629">
            <v>13552.24</v>
          </cell>
          <cell r="L629">
            <v>41364</v>
          </cell>
          <cell r="M629" t="str">
            <v>SG</v>
          </cell>
          <cell r="N629" t="str">
            <v>EXP</v>
          </cell>
          <cell r="O629" t="str">
            <v>PH900</v>
          </cell>
          <cell r="P629" t="str">
            <v>1740</v>
          </cell>
          <cell r="Q629" t="str">
            <v>Salaries &amp; Benefits</v>
          </cell>
          <cell r="R629" t="str">
            <v>Other Expenditures</v>
          </cell>
          <cell r="S629" t="str">
            <v>Salaries &amp; Benefits</v>
          </cell>
        </row>
        <row r="630">
          <cell r="A630" t="str">
            <v>PH2081</v>
          </cell>
          <cell r="E630">
            <v>285.47000000000003</v>
          </cell>
          <cell r="F630">
            <v>0</v>
          </cell>
          <cell r="G630">
            <v>285.47000000000003</v>
          </cell>
          <cell r="H630">
            <v>404.52</v>
          </cell>
          <cell r="I630">
            <v>119.05</v>
          </cell>
          <cell r="J630">
            <v>754.77</v>
          </cell>
          <cell r="L630">
            <v>41364</v>
          </cell>
          <cell r="M630" t="str">
            <v>SG</v>
          </cell>
          <cell r="N630" t="str">
            <v>EXP</v>
          </cell>
          <cell r="O630" t="str">
            <v>PH900</v>
          </cell>
          <cell r="P630" t="str">
            <v>1745</v>
          </cell>
          <cell r="Q630" t="str">
            <v>Salaries &amp; Benefits</v>
          </cell>
          <cell r="R630" t="str">
            <v>Other Expenditures</v>
          </cell>
          <cell r="S630" t="str">
            <v>Salaries &amp; Benefits</v>
          </cell>
        </row>
        <row r="631">
          <cell r="A631" t="str">
            <v>PH2081</v>
          </cell>
          <cell r="E631">
            <v>4327.1400000000003</v>
          </cell>
          <cell r="F631">
            <v>0</v>
          </cell>
          <cell r="G631">
            <v>4327.1400000000003</v>
          </cell>
          <cell r="H631">
            <v>5802.11</v>
          </cell>
          <cell r="I631">
            <v>1474.97</v>
          </cell>
          <cell r="J631">
            <v>19925.509999999998</v>
          </cell>
          <cell r="L631">
            <v>41364</v>
          </cell>
          <cell r="M631" t="str">
            <v>SG</v>
          </cell>
          <cell r="N631" t="str">
            <v>EXP</v>
          </cell>
          <cell r="O631" t="str">
            <v>PH900</v>
          </cell>
          <cell r="P631" t="str">
            <v>1750</v>
          </cell>
          <cell r="Q631" t="str">
            <v>Salaries &amp; Benefits</v>
          </cell>
          <cell r="R631" t="str">
            <v>Other Expenditures</v>
          </cell>
          <cell r="S631" t="str">
            <v>Salaries &amp; Benefits</v>
          </cell>
        </row>
        <row r="632">
          <cell r="A632" t="str">
            <v>PH2081</v>
          </cell>
          <cell r="E632">
            <v>11899.25</v>
          </cell>
          <cell r="F632">
            <v>0</v>
          </cell>
          <cell r="G632">
            <v>11899.25</v>
          </cell>
          <cell r="H632">
            <v>18180.009999999998</v>
          </cell>
          <cell r="I632">
            <v>6280.76</v>
          </cell>
          <cell r="J632">
            <v>29987.1</v>
          </cell>
          <cell r="L632">
            <v>41364</v>
          </cell>
          <cell r="M632" t="str">
            <v>SG</v>
          </cell>
          <cell r="N632" t="str">
            <v>EXP</v>
          </cell>
          <cell r="O632" t="str">
            <v>PH900</v>
          </cell>
          <cell r="P632" t="str">
            <v>1760</v>
          </cell>
          <cell r="Q632" t="str">
            <v>Salaries &amp; Benefits</v>
          </cell>
          <cell r="R632" t="str">
            <v>Other Expenditures</v>
          </cell>
          <cell r="S632" t="str">
            <v>Salaries &amp; Benefits</v>
          </cell>
        </row>
        <row r="633">
          <cell r="A633" t="str">
            <v>PH2081</v>
          </cell>
          <cell r="E633">
            <v>22030.85</v>
          </cell>
          <cell r="F633">
            <v>0</v>
          </cell>
          <cell r="G633">
            <v>22030.85</v>
          </cell>
          <cell r="H633">
            <v>30783.27</v>
          </cell>
          <cell r="I633">
            <v>8752.42</v>
          </cell>
          <cell r="J633">
            <v>105716.19</v>
          </cell>
          <cell r="L633">
            <v>41364</v>
          </cell>
          <cell r="M633" t="str">
            <v>SG</v>
          </cell>
          <cell r="N633" t="str">
            <v>EXP</v>
          </cell>
          <cell r="O633" t="str">
            <v>PH900</v>
          </cell>
          <cell r="P633" t="str">
            <v>1770</v>
          </cell>
          <cell r="Q633" t="str">
            <v>Salaries &amp; Benefits</v>
          </cell>
          <cell r="R633" t="str">
            <v>Other Expenditures</v>
          </cell>
          <cell r="S633" t="str">
            <v>Salaries &amp; Benefits</v>
          </cell>
        </row>
        <row r="634">
          <cell r="A634" t="str">
            <v>PH2081</v>
          </cell>
          <cell r="E634">
            <v>0</v>
          </cell>
          <cell r="F634">
            <v>0</v>
          </cell>
          <cell r="G634">
            <v>0</v>
          </cell>
          <cell r="H634">
            <v>820.17</v>
          </cell>
          <cell r="I634">
            <v>820.17</v>
          </cell>
          <cell r="J634">
            <v>2817.5</v>
          </cell>
          <cell r="L634">
            <v>41364</v>
          </cell>
          <cell r="M634" t="str">
            <v>SG</v>
          </cell>
          <cell r="N634" t="str">
            <v>EXP</v>
          </cell>
          <cell r="O634" t="str">
            <v>PH900</v>
          </cell>
          <cell r="P634" t="str">
            <v>1850</v>
          </cell>
          <cell r="Q634" t="str">
            <v>Salaries &amp; Benefits</v>
          </cell>
          <cell r="R634" t="str">
            <v>Other Expenditures</v>
          </cell>
          <cell r="S634" t="str">
            <v>Salaries &amp; Benefits</v>
          </cell>
        </row>
        <row r="635">
          <cell r="A635" t="str">
            <v>PH2081</v>
          </cell>
          <cell r="E635">
            <v>130</v>
          </cell>
          <cell r="F635">
            <v>0</v>
          </cell>
          <cell r="G635">
            <v>130</v>
          </cell>
          <cell r="H635">
            <v>0</v>
          </cell>
          <cell r="I635">
            <v>-130</v>
          </cell>
          <cell r="J635">
            <v>0</v>
          </cell>
          <cell r="L635">
            <v>41364</v>
          </cell>
          <cell r="M635" t="str">
            <v>SG</v>
          </cell>
          <cell r="N635" t="str">
            <v>EXP</v>
          </cell>
          <cell r="O635" t="str">
            <v>PH900</v>
          </cell>
          <cell r="P635" t="str">
            <v>1970</v>
          </cell>
          <cell r="Q635" t="str">
            <v>Salaries &amp; Benefits</v>
          </cell>
          <cell r="R635" t="str">
            <v>Other Expenditures</v>
          </cell>
          <cell r="S635" t="str">
            <v>Salaries &amp; Benefits</v>
          </cell>
        </row>
        <row r="636">
          <cell r="A636" t="str">
            <v>PH2081</v>
          </cell>
          <cell r="E636">
            <v>46.54</v>
          </cell>
          <cell r="F636">
            <v>0</v>
          </cell>
          <cell r="G636">
            <v>46.54</v>
          </cell>
          <cell r="H636">
            <v>0</v>
          </cell>
          <cell r="I636">
            <v>-46.54</v>
          </cell>
          <cell r="J636">
            <v>0</v>
          </cell>
          <cell r="L636">
            <v>41364</v>
          </cell>
          <cell r="M636" t="str">
            <v>SG</v>
          </cell>
          <cell r="N636" t="str">
            <v>EXP</v>
          </cell>
          <cell r="O636" t="str">
            <v>PH900</v>
          </cell>
          <cell r="P636" t="str">
            <v>1975</v>
          </cell>
          <cell r="Q636" t="str">
            <v>Salaries &amp; Benefits</v>
          </cell>
          <cell r="R636" t="str">
            <v>Other Expenditures</v>
          </cell>
          <cell r="S636" t="str">
            <v>Salaries &amp; Benefits</v>
          </cell>
        </row>
        <row r="637">
          <cell r="A637" t="str">
            <v>PH2081</v>
          </cell>
          <cell r="E637">
            <v>170.42</v>
          </cell>
          <cell r="F637">
            <v>0</v>
          </cell>
          <cell r="G637">
            <v>170.42</v>
          </cell>
          <cell r="H637">
            <v>219.96</v>
          </cell>
          <cell r="I637">
            <v>49.54</v>
          </cell>
          <cell r="J637">
            <v>1999.6</v>
          </cell>
          <cell r="L637">
            <v>41364</v>
          </cell>
          <cell r="M637" t="str">
            <v>SG</v>
          </cell>
          <cell r="N637" t="str">
            <v>EXP</v>
          </cell>
          <cell r="O637" t="str">
            <v>PH900</v>
          </cell>
          <cell r="P637" t="str">
            <v>2010</v>
          </cell>
          <cell r="Q637" t="str">
            <v>Office Supplies</v>
          </cell>
          <cell r="R637" t="str">
            <v>Other Expenditures</v>
          </cell>
          <cell r="S637" t="str">
            <v>Non Salary</v>
          </cell>
        </row>
        <row r="638">
          <cell r="A638" t="str">
            <v>PH2081</v>
          </cell>
          <cell r="E638">
            <v>0</v>
          </cell>
          <cell r="F638">
            <v>0</v>
          </cell>
          <cell r="G638">
            <v>0</v>
          </cell>
          <cell r="H638">
            <v>220.02</v>
          </cell>
          <cell r="I638">
            <v>220.02</v>
          </cell>
          <cell r="J638">
            <v>2000.2</v>
          </cell>
          <cell r="L638">
            <v>41364</v>
          </cell>
          <cell r="M638" t="str">
            <v>SG</v>
          </cell>
          <cell r="N638" t="str">
            <v>EXP</v>
          </cell>
          <cell r="O638" t="str">
            <v>PH900</v>
          </cell>
          <cell r="P638" t="str">
            <v>2030</v>
          </cell>
          <cell r="Q638" t="str">
            <v>Office Supplies</v>
          </cell>
          <cell r="R638" t="str">
            <v>Other Expenditures</v>
          </cell>
          <cell r="S638" t="str">
            <v>Non Salary</v>
          </cell>
        </row>
        <row r="639">
          <cell r="A639" t="str">
            <v>PH2081</v>
          </cell>
          <cell r="E639">
            <v>0</v>
          </cell>
          <cell r="F639">
            <v>0</v>
          </cell>
          <cell r="G639">
            <v>0</v>
          </cell>
          <cell r="H639">
            <v>220.02</v>
          </cell>
          <cell r="I639">
            <v>220.02</v>
          </cell>
          <cell r="J639">
            <v>2000.2</v>
          </cell>
          <cell r="L639">
            <v>41364</v>
          </cell>
          <cell r="M639" t="str">
            <v>SG</v>
          </cell>
          <cell r="N639" t="str">
            <v>EXP</v>
          </cell>
          <cell r="O639" t="str">
            <v>PH900</v>
          </cell>
          <cell r="P639" t="str">
            <v>2040</v>
          </cell>
          <cell r="Q639" t="str">
            <v>Office Supplies</v>
          </cell>
          <cell r="R639" t="str">
            <v>Other Expenditures</v>
          </cell>
          <cell r="S639" t="str">
            <v>Non Salary</v>
          </cell>
        </row>
        <row r="640">
          <cell r="A640" t="str">
            <v>PH2081</v>
          </cell>
          <cell r="E640">
            <v>25.42</v>
          </cell>
          <cell r="F640">
            <v>0</v>
          </cell>
          <cell r="G640">
            <v>25.42</v>
          </cell>
          <cell r="H640">
            <v>220.02</v>
          </cell>
          <cell r="I640">
            <v>194.6</v>
          </cell>
          <cell r="J640">
            <v>2000.2</v>
          </cell>
          <cell r="L640">
            <v>41364</v>
          </cell>
          <cell r="M640" t="str">
            <v>SG</v>
          </cell>
          <cell r="N640" t="str">
            <v>EXP</v>
          </cell>
          <cell r="O640" t="str">
            <v>PH900</v>
          </cell>
          <cell r="P640" t="str">
            <v>2080</v>
          </cell>
          <cell r="Q640" t="str">
            <v>Office Supplies</v>
          </cell>
          <cell r="R640" t="str">
            <v>Other Expenditures</v>
          </cell>
          <cell r="S640" t="str">
            <v>Non Salary</v>
          </cell>
        </row>
        <row r="641">
          <cell r="A641" t="str">
            <v>PH2081</v>
          </cell>
          <cell r="E641">
            <v>0</v>
          </cell>
          <cell r="F641">
            <v>1392.12</v>
          </cell>
          <cell r="G641">
            <v>1392.12</v>
          </cell>
          <cell r="H641">
            <v>440</v>
          </cell>
          <cell r="I641">
            <v>-952.12</v>
          </cell>
          <cell r="J641">
            <v>4000</v>
          </cell>
          <cell r="L641">
            <v>41364</v>
          </cell>
          <cell r="M641" t="str">
            <v>SG</v>
          </cell>
          <cell r="N641" t="str">
            <v>EXP</v>
          </cell>
          <cell r="O641" t="str">
            <v>PH900</v>
          </cell>
          <cell r="P641" t="str">
            <v>2090</v>
          </cell>
          <cell r="Q641" t="str">
            <v>Office Supplies</v>
          </cell>
          <cell r="R641" t="str">
            <v>Other Expenditures</v>
          </cell>
          <cell r="S641" t="str">
            <v>Non Salary</v>
          </cell>
        </row>
        <row r="642">
          <cell r="A642" t="str">
            <v>PH2081</v>
          </cell>
          <cell r="E642">
            <v>0</v>
          </cell>
          <cell r="F642">
            <v>0</v>
          </cell>
          <cell r="G642">
            <v>0</v>
          </cell>
          <cell r="H642">
            <v>54.98</v>
          </cell>
          <cell r="I642">
            <v>54.98</v>
          </cell>
          <cell r="J642">
            <v>499.8</v>
          </cell>
          <cell r="L642">
            <v>41364</v>
          </cell>
          <cell r="M642" t="str">
            <v>SG</v>
          </cell>
          <cell r="N642" t="str">
            <v>EXP</v>
          </cell>
          <cell r="O642" t="str">
            <v>PH900</v>
          </cell>
          <cell r="P642" t="str">
            <v>2099</v>
          </cell>
          <cell r="Q642" t="str">
            <v>Office Supplies</v>
          </cell>
          <cell r="R642" t="str">
            <v>Other Expenditures</v>
          </cell>
          <cell r="S642" t="str">
            <v>Non Salary</v>
          </cell>
        </row>
        <row r="643">
          <cell r="A643" t="str">
            <v>PH2081</v>
          </cell>
          <cell r="E643">
            <v>133.18</v>
          </cell>
          <cell r="F643">
            <v>0</v>
          </cell>
          <cell r="G643">
            <v>133.18</v>
          </cell>
          <cell r="H643">
            <v>219.98</v>
          </cell>
          <cell r="I643">
            <v>86.8</v>
          </cell>
          <cell r="J643">
            <v>1999.8</v>
          </cell>
          <cell r="L643">
            <v>41364</v>
          </cell>
          <cell r="M643" t="str">
            <v>SG</v>
          </cell>
          <cell r="N643" t="str">
            <v>EXP</v>
          </cell>
          <cell r="O643" t="str">
            <v>PH900</v>
          </cell>
          <cell r="P643" t="str">
            <v>2650</v>
          </cell>
          <cell r="Q643" t="str">
            <v>Other Supplies</v>
          </cell>
          <cell r="R643" t="str">
            <v>Other Expenditures</v>
          </cell>
          <cell r="S643" t="str">
            <v>Non Salary</v>
          </cell>
        </row>
        <row r="644">
          <cell r="A644" t="str">
            <v>PH2081</v>
          </cell>
          <cell r="E644">
            <v>0</v>
          </cell>
          <cell r="F644">
            <v>0</v>
          </cell>
          <cell r="G644">
            <v>0</v>
          </cell>
          <cell r="H644">
            <v>235.3</v>
          </cell>
          <cell r="I644">
            <v>235.3</v>
          </cell>
          <cell r="J644">
            <v>1000</v>
          </cell>
          <cell r="L644">
            <v>41364</v>
          </cell>
          <cell r="M644" t="str">
            <v>SG</v>
          </cell>
          <cell r="N644" t="str">
            <v>EXP</v>
          </cell>
          <cell r="O644" t="str">
            <v>PH900</v>
          </cell>
          <cell r="P644" t="str">
            <v>2999</v>
          </cell>
          <cell r="Q644" t="str">
            <v>Other Supplies</v>
          </cell>
          <cell r="R644" t="str">
            <v>Other Expenditures</v>
          </cell>
          <cell r="S644" t="str">
            <v>Non Salary</v>
          </cell>
        </row>
        <row r="645">
          <cell r="A645" t="str">
            <v>PH2081</v>
          </cell>
          <cell r="E645">
            <v>0</v>
          </cell>
          <cell r="F645">
            <v>0</v>
          </cell>
          <cell r="G645">
            <v>0</v>
          </cell>
          <cell r="H645">
            <v>245.94</v>
          </cell>
          <cell r="I645">
            <v>245.94</v>
          </cell>
          <cell r="J645">
            <v>937.6</v>
          </cell>
          <cell r="L645">
            <v>41364</v>
          </cell>
          <cell r="M645" t="str">
            <v>SG</v>
          </cell>
          <cell r="N645" t="str">
            <v>EXP</v>
          </cell>
          <cell r="O645" t="str">
            <v>PH900</v>
          </cell>
          <cell r="P645" t="str">
            <v>3410</v>
          </cell>
          <cell r="Q645" t="str">
            <v>Computer Hardware &amp; Software</v>
          </cell>
          <cell r="R645" t="str">
            <v>Other Expenditures</v>
          </cell>
          <cell r="S645" t="str">
            <v>Non Salary</v>
          </cell>
        </row>
        <row r="646">
          <cell r="A646" t="str">
            <v>PH2081</v>
          </cell>
          <cell r="E646">
            <v>0</v>
          </cell>
          <cell r="F646">
            <v>0</v>
          </cell>
          <cell r="G646">
            <v>0</v>
          </cell>
          <cell r="H646">
            <v>491.86</v>
          </cell>
          <cell r="I646">
            <v>491.86</v>
          </cell>
          <cell r="J646">
            <v>1875.2</v>
          </cell>
          <cell r="L646">
            <v>41364</v>
          </cell>
          <cell r="M646" t="str">
            <v>SG</v>
          </cell>
          <cell r="N646" t="str">
            <v>EXP</v>
          </cell>
          <cell r="O646" t="str">
            <v>PH900</v>
          </cell>
          <cell r="P646" t="str">
            <v>3420</v>
          </cell>
          <cell r="Q646" t="str">
            <v>Computer Hardware &amp; Software</v>
          </cell>
          <cell r="R646" t="str">
            <v>Other Expenditures</v>
          </cell>
          <cell r="S646" t="str">
            <v>Non Salary</v>
          </cell>
        </row>
        <row r="647">
          <cell r="A647" t="str">
            <v>PH2081</v>
          </cell>
          <cell r="E647">
            <v>0</v>
          </cell>
          <cell r="F647">
            <v>0</v>
          </cell>
          <cell r="G647">
            <v>0</v>
          </cell>
          <cell r="H647">
            <v>304.06</v>
          </cell>
          <cell r="I647">
            <v>304.06</v>
          </cell>
          <cell r="J647">
            <v>3052.8</v>
          </cell>
          <cell r="L647">
            <v>41364</v>
          </cell>
          <cell r="M647" t="str">
            <v>SG</v>
          </cell>
          <cell r="N647" t="str">
            <v>EXP</v>
          </cell>
          <cell r="O647" t="str">
            <v>PH900</v>
          </cell>
          <cell r="P647" t="str">
            <v>4082</v>
          </cell>
          <cell r="Q647" t="str">
            <v>Professional &amp; Technical</v>
          </cell>
          <cell r="R647" t="str">
            <v>Other Expenditures</v>
          </cell>
          <cell r="S647" t="str">
            <v>Non Salary</v>
          </cell>
        </row>
        <row r="648">
          <cell r="A648" t="str">
            <v>PH2081</v>
          </cell>
          <cell r="E648">
            <v>0</v>
          </cell>
          <cell r="F648">
            <v>0</v>
          </cell>
          <cell r="G648">
            <v>0</v>
          </cell>
          <cell r="H648">
            <v>982.81</v>
          </cell>
          <cell r="I648">
            <v>982.81</v>
          </cell>
          <cell r="J648">
            <v>9867.6</v>
          </cell>
          <cell r="L648">
            <v>41364</v>
          </cell>
          <cell r="M648" t="str">
            <v>SG</v>
          </cell>
          <cell r="N648" t="str">
            <v>EXP</v>
          </cell>
          <cell r="O648" t="str">
            <v>PH900</v>
          </cell>
          <cell r="P648" t="str">
            <v>4086</v>
          </cell>
          <cell r="Q648" t="str">
            <v>Professional &amp; Technical</v>
          </cell>
          <cell r="R648" t="str">
            <v>Other Expenditures</v>
          </cell>
          <cell r="S648" t="str">
            <v>Non Salary</v>
          </cell>
        </row>
        <row r="649">
          <cell r="A649" t="str">
            <v>PH2081</v>
          </cell>
          <cell r="E649">
            <v>213.7</v>
          </cell>
          <cell r="F649">
            <v>0</v>
          </cell>
          <cell r="G649">
            <v>213.7</v>
          </cell>
          <cell r="H649">
            <v>0</v>
          </cell>
          <cell r="I649">
            <v>-213.7</v>
          </cell>
          <cell r="J649">
            <v>0</v>
          </cell>
          <cell r="L649">
            <v>41364</v>
          </cell>
          <cell r="M649" t="str">
            <v>SG</v>
          </cell>
          <cell r="N649" t="str">
            <v>EXP</v>
          </cell>
          <cell r="O649" t="str">
            <v>PH900</v>
          </cell>
          <cell r="P649" t="str">
            <v>4136</v>
          </cell>
          <cell r="Q649" t="str">
            <v>Professional &amp; Technical</v>
          </cell>
          <cell r="R649" t="str">
            <v>Other Expenditures</v>
          </cell>
          <cell r="S649" t="str">
            <v>Non Salary</v>
          </cell>
        </row>
        <row r="650">
          <cell r="A650" t="str">
            <v>PH2081</v>
          </cell>
          <cell r="E650">
            <v>0</v>
          </cell>
          <cell r="F650">
            <v>0</v>
          </cell>
          <cell r="G650">
            <v>0</v>
          </cell>
          <cell r="H650">
            <v>996</v>
          </cell>
          <cell r="I650">
            <v>996</v>
          </cell>
          <cell r="J650">
            <v>10000</v>
          </cell>
          <cell r="L650">
            <v>41364</v>
          </cell>
          <cell r="M650" t="str">
            <v>SG</v>
          </cell>
          <cell r="N650" t="str">
            <v>EXP</v>
          </cell>
          <cell r="O650" t="str">
            <v>PH900</v>
          </cell>
          <cell r="P650" t="str">
            <v>4199</v>
          </cell>
          <cell r="Q650" t="str">
            <v>Professional &amp; Technical</v>
          </cell>
          <cell r="R650" t="str">
            <v>Other Expenditures</v>
          </cell>
          <cell r="S650" t="str">
            <v>Non Salary</v>
          </cell>
        </row>
        <row r="651">
          <cell r="A651" t="str">
            <v>PH2081</v>
          </cell>
          <cell r="E651">
            <v>0</v>
          </cell>
          <cell r="F651">
            <v>0</v>
          </cell>
          <cell r="G651">
            <v>0</v>
          </cell>
          <cell r="H651">
            <v>9.9600000000000009</v>
          </cell>
          <cell r="I651">
            <v>9.9600000000000009</v>
          </cell>
          <cell r="J651">
            <v>100</v>
          </cell>
          <cell r="L651">
            <v>41364</v>
          </cell>
          <cell r="M651" t="str">
            <v>SG</v>
          </cell>
          <cell r="N651" t="str">
            <v>EXP</v>
          </cell>
          <cell r="O651" t="str">
            <v>PH900</v>
          </cell>
          <cell r="P651" t="str">
            <v>4225</v>
          </cell>
          <cell r="Q651" t="str">
            <v>Business Travel Expenses</v>
          </cell>
          <cell r="R651" t="str">
            <v>Other Expenditures</v>
          </cell>
          <cell r="S651" t="str">
            <v>Non Salary</v>
          </cell>
        </row>
        <row r="652">
          <cell r="A652" t="str">
            <v>PH2081</v>
          </cell>
          <cell r="E652">
            <v>850</v>
          </cell>
          <cell r="F652">
            <v>0</v>
          </cell>
          <cell r="G652">
            <v>850</v>
          </cell>
          <cell r="H652">
            <v>278.88</v>
          </cell>
          <cell r="I652">
            <v>-571.12</v>
          </cell>
          <cell r="J652">
            <v>2800</v>
          </cell>
          <cell r="L652">
            <v>41364</v>
          </cell>
          <cell r="M652" t="str">
            <v>SG</v>
          </cell>
          <cell r="N652" t="str">
            <v>EXP</v>
          </cell>
          <cell r="O652" t="str">
            <v>PH900</v>
          </cell>
          <cell r="P652" t="str">
            <v>4256</v>
          </cell>
          <cell r="Q652" t="str">
            <v>Conference Expenditures</v>
          </cell>
          <cell r="R652" t="str">
            <v>Other Expenditures</v>
          </cell>
          <cell r="S652" t="str">
            <v>Non Salary</v>
          </cell>
        </row>
        <row r="653">
          <cell r="A653" t="str">
            <v>PH2081</v>
          </cell>
          <cell r="E653">
            <v>0</v>
          </cell>
          <cell r="F653">
            <v>0</v>
          </cell>
          <cell r="G653">
            <v>0</v>
          </cell>
          <cell r="H653">
            <v>148.16</v>
          </cell>
          <cell r="I653">
            <v>148.16</v>
          </cell>
          <cell r="J653">
            <v>4070.4</v>
          </cell>
          <cell r="L653">
            <v>41364</v>
          </cell>
          <cell r="M653" t="str">
            <v>SG</v>
          </cell>
          <cell r="N653" t="str">
            <v>EXP</v>
          </cell>
          <cell r="O653" t="str">
            <v>PH900</v>
          </cell>
          <cell r="P653" t="str">
            <v>4310</v>
          </cell>
          <cell r="Q653" t="str">
            <v>Training &amp; Development</v>
          </cell>
          <cell r="R653" t="str">
            <v>Other Expenditures</v>
          </cell>
          <cell r="S653" t="str">
            <v>Non Salary</v>
          </cell>
        </row>
        <row r="654">
          <cell r="A654" t="str">
            <v>PH2081</v>
          </cell>
          <cell r="E654">
            <v>0</v>
          </cell>
          <cell r="F654">
            <v>9216.86</v>
          </cell>
          <cell r="G654">
            <v>9216.86</v>
          </cell>
          <cell r="H654">
            <v>2528</v>
          </cell>
          <cell r="I654">
            <v>-6688.86</v>
          </cell>
          <cell r="J654">
            <v>80000</v>
          </cell>
          <cell r="L654">
            <v>41364</v>
          </cell>
          <cell r="M654" t="str">
            <v>SG</v>
          </cell>
          <cell r="N654" t="str">
            <v>EXP</v>
          </cell>
          <cell r="O654" t="str">
            <v>PH900</v>
          </cell>
          <cell r="P654" t="str">
            <v>4414</v>
          </cell>
          <cell r="Q654" t="str">
            <v>Contracted Services</v>
          </cell>
          <cell r="R654" t="str">
            <v>Other Expenditures</v>
          </cell>
          <cell r="S654" t="str">
            <v>Non Salary</v>
          </cell>
        </row>
        <row r="655">
          <cell r="A655" t="str">
            <v>PH2081</v>
          </cell>
          <cell r="E655">
            <v>0</v>
          </cell>
          <cell r="F655">
            <v>0</v>
          </cell>
          <cell r="G655">
            <v>0</v>
          </cell>
          <cell r="H655">
            <v>506.77</v>
          </cell>
          <cell r="I655">
            <v>506.77</v>
          </cell>
          <cell r="J655">
            <v>5088</v>
          </cell>
          <cell r="L655">
            <v>41364</v>
          </cell>
          <cell r="M655" t="str">
            <v>SG</v>
          </cell>
          <cell r="N655" t="str">
            <v>EXP</v>
          </cell>
          <cell r="O655" t="str">
            <v>PH900</v>
          </cell>
          <cell r="P655" t="str">
            <v>4424</v>
          </cell>
          <cell r="Q655" t="str">
            <v>Contracted Services</v>
          </cell>
          <cell r="R655" t="str">
            <v>Other Expenditures</v>
          </cell>
          <cell r="S655" t="str">
            <v>Non Salary</v>
          </cell>
        </row>
        <row r="656">
          <cell r="A656" t="str">
            <v>PH2081</v>
          </cell>
          <cell r="E656">
            <v>113.21</v>
          </cell>
          <cell r="F656">
            <v>79.12</v>
          </cell>
          <cell r="G656">
            <v>192.33</v>
          </cell>
          <cell r="H656">
            <v>199.23</v>
          </cell>
          <cell r="I656">
            <v>6.9</v>
          </cell>
          <cell r="J656">
            <v>2000.25</v>
          </cell>
          <cell r="L656">
            <v>41364</v>
          </cell>
          <cell r="M656" t="str">
            <v>SG</v>
          </cell>
          <cell r="N656" t="str">
            <v>EXP</v>
          </cell>
          <cell r="O656" t="str">
            <v>PH900</v>
          </cell>
          <cell r="P656" t="str">
            <v>4515</v>
          </cell>
          <cell r="Q656" t="str">
            <v>Contracted Services</v>
          </cell>
          <cell r="R656" t="str">
            <v>Other Expenditures</v>
          </cell>
          <cell r="S656" t="str">
            <v>Non Salary</v>
          </cell>
        </row>
        <row r="657">
          <cell r="A657" t="str">
            <v>PH2081</v>
          </cell>
          <cell r="E657">
            <v>0</v>
          </cell>
          <cell r="F657">
            <v>0</v>
          </cell>
          <cell r="G657">
            <v>0</v>
          </cell>
          <cell r="H657">
            <v>9.9600000000000009</v>
          </cell>
          <cell r="I657">
            <v>9.9600000000000009</v>
          </cell>
          <cell r="J657">
            <v>100</v>
          </cell>
          <cell r="L657">
            <v>41364</v>
          </cell>
          <cell r="M657" t="str">
            <v>SG</v>
          </cell>
          <cell r="N657" t="str">
            <v>EXP</v>
          </cell>
          <cell r="O657" t="str">
            <v>PH900</v>
          </cell>
          <cell r="P657" t="str">
            <v>4770</v>
          </cell>
          <cell r="Q657" t="str">
            <v>Insurance, Parking &amp; Metrage</v>
          </cell>
          <cell r="R657" t="str">
            <v>Other Expenditures</v>
          </cell>
          <cell r="S657" t="str">
            <v>Non Salary</v>
          </cell>
        </row>
        <row r="658">
          <cell r="A658" t="str">
            <v>PH2081</v>
          </cell>
          <cell r="E658">
            <v>0</v>
          </cell>
          <cell r="F658">
            <v>0</v>
          </cell>
          <cell r="G658">
            <v>0</v>
          </cell>
          <cell r="H658">
            <v>24.91</v>
          </cell>
          <cell r="I658">
            <v>24.91</v>
          </cell>
          <cell r="J658">
            <v>250</v>
          </cell>
          <cell r="L658">
            <v>41364</v>
          </cell>
          <cell r="M658" t="str">
            <v>SG</v>
          </cell>
          <cell r="N658" t="str">
            <v>EXP</v>
          </cell>
          <cell r="O658" t="str">
            <v>PH900</v>
          </cell>
          <cell r="P658" t="str">
            <v>4775</v>
          </cell>
          <cell r="Q658" t="str">
            <v>Insurance, Parking &amp; Metrage</v>
          </cell>
          <cell r="R658" t="str">
            <v>Other Expenditures</v>
          </cell>
          <cell r="S658" t="str">
            <v>Non Salary</v>
          </cell>
        </row>
        <row r="659">
          <cell r="A659" t="str">
            <v>PH2081</v>
          </cell>
          <cell r="E659">
            <v>0</v>
          </cell>
          <cell r="F659">
            <v>0</v>
          </cell>
          <cell r="G659">
            <v>0</v>
          </cell>
          <cell r="H659">
            <v>9.9600000000000009</v>
          </cell>
          <cell r="I659">
            <v>9.9600000000000009</v>
          </cell>
          <cell r="J659">
            <v>99.9</v>
          </cell>
          <cell r="L659">
            <v>41364</v>
          </cell>
          <cell r="M659" t="str">
            <v>SG</v>
          </cell>
          <cell r="N659" t="str">
            <v>EXP</v>
          </cell>
          <cell r="O659" t="str">
            <v>PH900</v>
          </cell>
          <cell r="P659" t="str">
            <v>4805</v>
          </cell>
          <cell r="Q659" t="str">
            <v>Other Services</v>
          </cell>
          <cell r="R659" t="str">
            <v>Other Expenditures</v>
          </cell>
          <cell r="S659" t="str">
            <v>Non Salary</v>
          </cell>
        </row>
        <row r="660">
          <cell r="A660" t="str">
            <v>PH2081</v>
          </cell>
          <cell r="E660">
            <v>0</v>
          </cell>
          <cell r="F660">
            <v>0</v>
          </cell>
          <cell r="G660">
            <v>0</v>
          </cell>
          <cell r="H660">
            <v>93.38</v>
          </cell>
          <cell r="I660">
            <v>93.38</v>
          </cell>
          <cell r="J660">
            <v>937.6</v>
          </cell>
          <cell r="L660">
            <v>41364</v>
          </cell>
          <cell r="M660" t="str">
            <v>SG</v>
          </cell>
          <cell r="N660" t="str">
            <v>EXP</v>
          </cell>
          <cell r="O660" t="str">
            <v>PH900</v>
          </cell>
          <cell r="P660" t="str">
            <v>4811</v>
          </cell>
          <cell r="Q660" t="str">
            <v>Other Services</v>
          </cell>
          <cell r="R660" t="str">
            <v>Other Expenditures</v>
          </cell>
          <cell r="S660" t="str">
            <v>Non Salary</v>
          </cell>
        </row>
        <row r="661">
          <cell r="A661" t="str">
            <v>PH2081</v>
          </cell>
          <cell r="E661">
            <v>0</v>
          </cell>
          <cell r="F661">
            <v>0</v>
          </cell>
          <cell r="G661">
            <v>0</v>
          </cell>
          <cell r="H661">
            <v>18.95</v>
          </cell>
          <cell r="I661">
            <v>18.95</v>
          </cell>
          <cell r="J661">
            <v>190.29</v>
          </cell>
          <cell r="L661">
            <v>41364</v>
          </cell>
          <cell r="M661" t="str">
            <v>SG</v>
          </cell>
          <cell r="N661" t="str">
            <v>EXP</v>
          </cell>
          <cell r="O661" t="str">
            <v>PH900</v>
          </cell>
          <cell r="P661" t="str">
            <v>4815</v>
          </cell>
          <cell r="Q661" t="str">
            <v>Other Services</v>
          </cell>
          <cell r="R661" t="str">
            <v>Other Expenditures</v>
          </cell>
          <cell r="S661" t="str">
            <v>Non Salary</v>
          </cell>
        </row>
        <row r="662">
          <cell r="A662" t="str">
            <v>PH2081</v>
          </cell>
          <cell r="E662">
            <v>0</v>
          </cell>
          <cell r="F662">
            <v>0</v>
          </cell>
          <cell r="G662">
            <v>0</v>
          </cell>
          <cell r="H662">
            <v>69.72</v>
          </cell>
          <cell r="I662">
            <v>69.72</v>
          </cell>
          <cell r="J662">
            <v>700</v>
          </cell>
          <cell r="L662">
            <v>41364</v>
          </cell>
          <cell r="M662" t="str">
            <v>SG</v>
          </cell>
          <cell r="N662" t="str">
            <v>EXP</v>
          </cell>
          <cell r="O662" t="str">
            <v>PH900</v>
          </cell>
          <cell r="P662" t="str">
            <v>4825</v>
          </cell>
          <cell r="Q662" t="str">
            <v>Other Services</v>
          </cell>
          <cell r="R662" t="str">
            <v>Other Expenditures</v>
          </cell>
          <cell r="S662" t="str">
            <v>Non Salary</v>
          </cell>
        </row>
        <row r="663">
          <cell r="A663" t="str">
            <v>PH2081</v>
          </cell>
          <cell r="E663">
            <v>0</v>
          </cell>
          <cell r="F663">
            <v>0</v>
          </cell>
          <cell r="G663">
            <v>0</v>
          </cell>
          <cell r="H663">
            <v>191.6</v>
          </cell>
          <cell r="I663">
            <v>191.6</v>
          </cell>
          <cell r="J663">
            <v>4000</v>
          </cell>
          <cell r="L663">
            <v>41364</v>
          </cell>
          <cell r="M663" t="str">
            <v>SG</v>
          </cell>
          <cell r="N663" t="str">
            <v>EXP</v>
          </cell>
          <cell r="O663" t="str">
            <v>PH900</v>
          </cell>
          <cell r="P663" t="str">
            <v>7030</v>
          </cell>
          <cell r="Q663" t="str">
            <v>IDC's</v>
          </cell>
          <cell r="R663" t="str">
            <v>Other Expenditures</v>
          </cell>
          <cell r="S663" t="str">
            <v>Non Salary</v>
          </cell>
        </row>
        <row r="664">
          <cell r="A664" t="str">
            <v>PH2081</v>
          </cell>
          <cell r="E664">
            <v>-228399.14</v>
          </cell>
          <cell r="F664">
            <v>0</v>
          </cell>
          <cell r="G664">
            <v>-228399.14</v>
          </cell>
          <cell r="H664">
            <v>-292400.17</v>
          </cell>
          <cell r="I664">
            <v>-64001.03</v>
          </cell>
          <cell r="J664">
            <v>-1048897.43</v>
          </cell>
          <cell r="L664">
            <v>41364</v>
          </cell>
          <cell r="M664" t="str">
            <v>SG</v>
          </cell>
          <cell r="N664" t="str">
            <v>REV</v>
          </cell>
          <cell r="O664" t="str">
            <v>PH900</v>
          </cell>
          <cell r="P664" t="str">
            <v>8010</v>
          </cell>
          <cell r="Q664" t="str">
            <v>Grants and Subsidies</v>
          </cell>
          <cell r="R664" t="str">
            <v>Revenue</v>
          </cell>
          <cell r="S664" t="str">
            <v>Non Salary</v>
          </cell>
        </row>
        <row r="665">
          <cell r="A665" t="str">
            <v>PH2082</v>
          </cell>
          <cell r="E665">
            <v>-2665.86</v>
          </cell>
          <cell r="F665">
            <v>0</v>
          </cell>
          <cell r="G665">
            <v>-2665.86</v>
          </cell>
          <cell r="H665">
            <v>0</v>
          </cell>
          <cell r="I665">
            <v>2665.86</v>
          </cell>
          <cell r="J665">
            <v>0</v>
          </cell>
          <cell r="L665">
            <v>41364</v>
          </cell>
          <cell r="M665" t="str">
            <v>SG</v>
          </cell>
          <cell r="N665" t="str">
            <v>EXP</v>
          </cell>
          <cell r="O665" t="str">
            <v>PH200</v>
          </cell>
          <cell r="P665" t="str">
            <v>4810</v>
          </cell>
          <cell r="Q665" t="str">
            <v>Other Services</v>
          </cell>
          <cell r="R665" t="str">
            <v>Other Expenditures</v>
          </cell>
          <cell r="S665" t="str">
            <v>Non Salary</v>
          </cell>
        </row>
        <row r="666">
          <cell r="A666" t="str">
            <v>PH2082</v>
          </cell>
          <cell r="E666">
            <v>0</v>
          </cell>
          <cell r="F666">
            <v>376.92</v>
          </cell>
          <cell r="G666">
            <v>376.92</v>
          </cell>
          <cell r="H666">
            <v>1159.24</v>
          </cell>
          <cell r="I666">
            <v>782.32</v>
          </cell>
          <cell r="J666">
            <v>11639</v>
          </cell>
          <cell r="L666">
            <v>41364</v>
          </cell>
          <cell r="M666" t="str">
            <v>SG</v>
          </cell>
          <cell r="N666" t="str">
            <v>EXP</v>
          </cell>
          <cell r="O666" t="str">
            <v>PH200</v>
          </cell>
          <cell r="P666" t="str">
            <v>4811</v>
          </cell>
          <cell r="Q666" t="str">
            <v>Other Services</v>
          </cell>
          <cell r="R666" t="str">
            <v>Other Expenditures</v>
          </cell>
          <cell r="S666" t="str">
            <v>Non Salary</v>
          </cell>
        </row>
        <row r="667">
          <cell r="A667" t="str">
            <v>PH2082</v>
          </cell>
          <cell r="E667">
            <v>82425</v>
          </cell>
          <cell r="F667">
            <v>0</v>
          </cell>
          <cell r="G667">
            <v>82425</v>
          </cell>
          <cell r="H667">
            <v>82425</v>
          </cell>
          <cell r="I667">
            <v>0</v>
          </cell>
          <cell r="J667">
            <v>329700.01</v>
          </cell>
          <cell r="L667">
            <v>41364</v>
          </cell>
          <cell r="M667" t="str">
            <v>SG</v>
          </cell>
          <cell r="N667" t="str">
            <v>EXP</v>
          </cell>
          <cell r="O667" t="str">
            <v>PH200</v>
          </cell>
          <cell r="P667" t="str">
            <v>7090</v>
          </cell>
          <cell r="Q667" t="str">
            <v>IDC's</v>
          </cell>
          <cell r="R667" t="str">
            <v>Other Expenditures</v>
          </cell>
          <cell r="S667" t="str">
            <v>Non Salary</v>
          </cell>
        </row>
        <row r="668">
          <cell r="A668" t="str">
            <v>PH2082</v>
          </cell>
          <cell r="E668">
            <v>5110.8999999999996</v>
          </cell>
          <cell r="F668">
            <v>0</v>
          </cell>
          <cell r="G668">
            <v>5110.8999999999996</v>
          </cell>
          <cell r="H668">
            <v>4665.24</v>
          </cell>
          <cell r="I668">
            <v>-445.66</v>
          </cell>
          <cell r="J668">
            <v>18660.97</v>
          </cell>
          <cell r="L668">
            <v>41364</v>
          </cell>
          <cell r="M668" t="str">
            <v>SG</v>
          </cell>
          <cell r="N668" t="str">
            <v>EXP</v>
          </cell>
          <cell r="O668" t="str">
            <v>PH200</v>
          </cell>
          <cell r="P668" t="str">
            <v>7125</v>
          </cell>
          <cell r="Q668" t="str">
            <v>IDC's</v>
          </cell>
          <cell r="R668" t="str">
            <v>Other Expenditures</v>
          </cell>
          <cell r="S668" t="str">
            <v>Non Salary</v>
          </cell>
        </row>
        <row r="669">
          <cell r="A669" t="str">
            <v>PH2082</v>
          </cell>
          <cell r="E669">
            <v>-60102.04</v>
          </cell>
          <cell r="F669">
            <v>0</v>
          </cell>
          <cell r="G669">
            <v>-60102.04</v>
          </cell>
          <cell r="H669">
            <v>-66187.11</v>
          </cell>
          <cell r="I669">
            <v>-6085.07</v>
          </cell>
          <cell r="J669">
            <v>-269999.99</v>
          </cell>
          <cell r="L669">
            <v>41364</v>
          </cell>
          <cell r="M669" t="str">
            <v>SG</v>
          </cell>
          <cell r="N669" t="str">
            <v>REV</v>
          </cell>
          <cell r="O669" t="str">
            <v>PH200</v>
          </cell>
          <cell r="P669" t="str">
            <v>8010</v>
          </cell>
          <cell r="Q669" t="str">
            <v>Grants and Subsidies</v>
          </cell>
          <cell r="R669" t="str">
            <v>Revenue</v>
          </cell>
          <cell r="S669" t="str">
            <v>Non Salary</v>
          </cell>
        </row>
        <row r="670">
          <cell r="A670" t="str">
            <v>PH2084</v>
          </cell>
          <cell r="E670">
            <v>0</v>
          </cell>
          <cell r="F670">
            <v>0</v>
          </cell>
          <cell r="G670">
            <v>0</v>
          </cell>
          <cell r="H670">
            <v>4446.08</v>
          </cell>
          <cell r="I670">
            <v>4446.08</v>
          </cell>
          <cell r="J670">
            <v>40902.26</v>
          </cell>
          <cell r="L670">
            <v>41364</v>
          </cell>
          <cell r="M670" t="str">
            <v>OG</v>
          </cell>
          <cell r="N670" t="str">
            <v>EXP</v>
          </cell>
          <cell r="O670" t="str">
            <v>PH200</v>
          </cell>
          <cell r="P670" t="str">
            <v>4199</v>
          </cell>
          <cell r="Q670" t="str">
            <v>Professional &amp; Technical</v>
          </cell>
          <cell r="R670" t="str">
            <v>Other Expenditures</v>
          </cell>
          <cell r="S670" t="str">
            <v>Non Salary</v>
          </cell>
        </row>
        <row r="671">
          <cell r="A671" t="str">
            <v>PH2084</v>
          </cell>
          <cell r="E671">
            <v>-40000</v>
          </cell>
          <cell r="F671">
            <v>0</v>
          </cell>
          <cell r="G671">
            <v>-40000</v>
          </cell>
          <cell r="H671">
            <v>-4348</v>
          </cell>
          <cell r="I671">
            <v>35652</v>
          </cell>
          <cell r="J671">
            <v>-40000</v>
          </cell>
          <cell r="L671">
            <v>41364</v>
          </cell>
          <cell r="M671" t="str">
            <v>OG</v>
          </cell>
          <cell r="N671" t="str">
            <v>REV</v>
          </cell>
          <cell r="O671" t="str">
            <v>PH200</v>
          </cell>
          <cell r="P671" t="str">
            <v>8020</v>
          </cell>
          <cell r="Q671" t="str">
            <v>Grants and Subsidies</v>
          </cell>
          <cell r="R671" t="str">
            <v>Revenue</v>
          </cell>
          <cell r="S671" t="str">
            <v>Non Salary</v>
          </cell>
        </row>
        <row r="672">
          <cell r="A672" t="str">
            <v>PH2084</v>
          </cell>
          <cell r="E672">
            <v>-652.26</v>
          </cell>
          <cell r="F672">
            <v>0</v>
          </cell>
          <cell r="G672">
            <v>-652.26</v>
          </cell>
          <cell r="H672">
            <v>-70.900000000000006</v>
          </cell>
          <cell r="I672">
            <v>581.36</v>
          </cell>
          <cell r="J672">
            <v>-652.26</v>
          </cell>
          <cell r="L672">
            <v>41364</v>
          </cell>
          <cell r="M672" t="str">
            <v>OG</v>
          </cell>
          <cell r="N672" t="str">
            <v>REV</v>
          </cell>
          <cell r="O672" t="str">
            <v>PH200</v>
          </cell>
          <cell r="P672" t="str">
            <v>9420</v>
          </cell>
          <cell r="Q672" t="str">
            <v>Other Revenues</v>
          </cell>
          <cell r="R672" t="str">
            <v>Revenue</v>
          </cell>
          <cell r="S672" t="str">
            <v>Non Salary</v>
          </cell>
        </row>
        <row r="673">
          <cell r="A673" t="str">
            <v>PH2084</v>
          </cell>
          <cell r="E673">
            <v>-500</v>
          </cell>
          <cell r="F673">
            <v>0</v>
          </cell>
          <cell r="G673">
            <v>-500</v>
          </cell>
          <cell r="H673">
            <v>-27.18</v>
          </cell>
          <cell r="I673">
            <v>472.82</v>
          </cell>
          <cell r="J673">
            <v>-250</v>
          </cell>
          <cell r="L673">
            <v>41364</v>
          </cell>
          <cell r="M673" t="str">
            <v>OG</v>
          </cell>
          <cell r="N673" t="str">
            <v>REV</v>
          </cell>
          <cell r="O673" t="str">
            <v>PH200</v>
          </cell>
          <cell r="P673" t="str">
            <v>9450</v>
          </cell>
          <cell r="Q673" t="str">
            <v>Other Revenues</v>
          </cell>
          <cell r="R673" t="str">
            <v>Revenue</v>
          </cell>
          <cell r="S673" t="str">
            <v>Non Salary</v>
          </cell>
        </row>
        <row r="674">
          <cell r="A674" t="str">
            <v>PH2087</v>
          </cell>
          <cell r="E674">
            <v>382393.16</v>
          </cell>
          <cell r="F674">
            <v>0</v>
          </cell>
          <cell r="G674">
            <v>382393.16</v>
          </cell>
          <cell r="H674">
            <v>390887</v>
          </cell>
          <cell r="I674">
            <v>8493.84</v>
          </cell>
          <cell r="J674">
            <v>1342388.25</v>
          </cell>
          <cell r="L674">
            <v>41364</v>
          </cell>
          <cell r="M674" t="str">
            <v>SG</v>
          </cell>
          <cell r="N674" t="str">
            <v>EXP</v>
          </cell>
          <cell r="O674" t="str">
            <v>PH200</v>
          </cell>
          <cell r="P674" t="str">
            <v>1015</v>
          </cell>
          <cell r="Q674" t="str">
            <v>Salaries &amp; Benefits</v>
          </cell>
          <cell r="R674" t="str">
            <v>Other Expenditures</v>
          </cell>
          <cell r="S674" t="str">
            <v>Salaries &amp; Benefits</v>
          </cell>
        </row>
        <row r="675">
          <cell r="A675" t="str">
            <v>PH2087</v>
          </cell>
          <cell r="E675">
            <v>170.85</v>
          </cell>
          <cell r="F675">
            <v>0</v>
          </cell>
          <cell r="G675">
            <v>170.85</v>
          </cell>
          <cell r="H675">
            <v>931.52</v>
          </cell>
          <cell r="I675">
            <v>760.67</v>
          </cell>
          <cell r="J675">
            <v>3200</v>
          </cell>
          <cell r="L675">
            <v>41364</v>
          </cell>
          <cell r="M675" t="str">
            <v>SG</v>
          </cell>
          <cell r="N675" t="str">
            <v>EXP</v>
          </cell>
          <cell r="O675" t="str">
            <v>PH200</v>
          </cell>
          <cell r="P675" t="str">
            <v>1025</v>
          </cell>
          <cell r="Q675" t="str">
            <v>Salaries &amp; Benefits</v>
          </cell>
          <cell r="R675" t="str">
            <v>Other Expenditures</v>
          </cell>
          <cell r="S675" t="str">
            <v>Overtime</v>
          </cell>
        </row>
        <row r="676">
          <cell r="A676" t="str">
            <v>PH2087</v>
          </cell>
          <cell r="E676">
            <v>0</v>
          </cell>
          <cell r="F676">
            <v>0</v>
          </cell>
          <cell r="G676">
            <v>0</v>
          </cell>
          <cell r="H676">
            <v>173.43</v>
          </cell>
          <cell r="I676">
            <v>173.43</v>
          </cell>
          <cell r="J676">
            <v>173.43</v>
          </cell>
          <cell r="L676">
            <v>41364</v>
          </cell>
          <cell r="M676" t="str">
            <v>SG</v>
          </cell>
          <cell r="N676" t="str">
            <v>EXP</v>
          </cell>
          <cell r="O676" t="str">
            <v>PH200</v>
          </cell>
          <cell r="P676" t="str">
            <v>1050</v>
          </cell>
          <cell r="Q676" t="str">
            <v>Salaries &amp; Benefits</v>
          </cell>
          <cell r="R676" t="str">
            <v>Other Expenditures</v>
          </cell>
          <cell r="S676" t="str">
            <v>Salaries &amp; Benefits</v>
          </cell>
        </row>
        <row r="677">
          <cell r="A677" t="str">
            <v>PH2087</v>
          </cell>
          <cell r="E677">
            <v>0</v>
          </cell>
          <cell r="F677">
            <v>0</v>
          </cell>
          <cell r="G677">
            <v>0</v>
          </cell>
          <cell r="H677">
            <v>-24737.8</v>
          </cell>
          <cell r="I677">
            <v>-24737.8</v>
          </cell>
          <cell r="J677">
            <v>-81117.73</v>
          </cell>
          <cell r="L677">
            <v>41364</v>
          </cell>
          <cell r="M677" t="str">
            <v>SG</v>
          </cell>
          <cell r="N677" t="str">
            <v>EXP</v>
          </cell>
          <cell r="O677" t="str">
            <v>PH200</v>
          </cell>
          <cell r="P677" t="str">
            <v>1520</v>
          </cell>
          <cell r="Q677" t="str">
            <v>Salaries &amp; Benefits</v>
          </cell>
          <cell r="R677" t="str">
            <v>Other Expenditures</v>
          </cell>
          <cell r="S677" t="str">
            <v>Gapping</v>
          </cell>
        </row>
        <row r="678">
          <cell r="A678" t="str">
            <v>PH2087</v>
          </cell>
          <cell r="E678">
            <v>18094.060000000001</v>
          </cell>
          <cell r="F678">
            <v>0</v>
          </cell>
          <cell r="G678">
            <v>18094.060000000001</v>
          </cell>
          <cell r="H678">
            <v>17743.78</v>
          </cell>
          <cell r="I678">
            <v>-350.28</v>
          </cell>
          <cell r="J678">
            <v>60936</v>
          </cell>
          <cell r="L678">
            <v>41364</v>
          </cell>
          <cell r="M678" t="str">
            <v>SG</v>
          </cell>
          <cell r="N678" t="str">
            <v>EXP</v>
          </cell>
          <cell r="O678" t="str">
            <v>PH200</v>
          </cell>
          <cell r="P678" t="str">
            <v>1711</v>
          </cell>
          <cell r="Q678" t="str">
            <v>Salaries &amp; Benefits</v>
          </cell>
          <cell r="R678" t="str">
            <v>Other Expenditures</v>
          </cell>
          <cell r="S678" t="str">
            <v>Salaries &amp; Benefits</v>
          </cell>
        </row>
        <row r="679">
          <cell r="A679" t="str">
            <v>PH2087</v>
          </cell>
          <cell r="E679">
            <v>8802.7999999999993</v>
          </cell>
          <cell r="F679">
            <v>0</v>
          </cell>
          <cell r="G679">
            <v>8802.7999999999993</v>
          </cell>
          <cell r="H679">
            <v>8564.3700000000008</v>
          </cell>
          <cell r="I679">
            <v>-238.43</v>
          </cell>
          <cell r="J679">
            <v>29412</v>
          </cell>
          <cell r="L679">
            <v>41364</v>
          </cell>
          <cell r="M679" t="str">
            <v>SG</v>
          </cell>
          <cell r="N679" t="str">
            <v>EXP</v>
          </cell>
          <cell r="O679" t="str">
            <v>PH200</v>
          </cell>
          <cell r="P679" t="str">
            <v>1712</v>
          </cell>
          <cell r="Q679" t="str">
            <v>Salaries &amp; Benefits</v>
          </cell>
          <cell r="R679" t="str">
            <v>Other Expenditures</v>
          </cell>
          <cell r="S679" t="str">
            <v>Salaries &amp; Benefits</v>
          </cell>
        </row>
        <row r="680">
          <cell r="A680" t="str">
            <v>PH2087</v>
          </cell>
          <cell r="E680">
            <v>9484.5499999999993</v>
          </cell>
          <cell r="F680">
            <v>0</v>
          </cell>
          <cell r="G680">
            <v>9484.5499999999993</v>
          </cell>
          <cell r="H680">
            <v>7827.54</v>
          </cell>
          <cell r="I680">
            <v>-1657.01</v>
          </cell>
          <cell r="J680">
            <v>25439.52</v>
          </cell>
          <cell r="L680">
            <v>41364</v>
          </cell>
          <cell r="M680" t="str">
            <v>SG</v>
          </cell>
          <cell r="N680" t="str">
            <v>EXP</v>
          </cell>
          <cell r="O680" t="str">
            <v>PH200</v>
          </cell>
          <cell r="P680" t="str">
            <v>1720</v>
          </cell>
          <cell r="Q680" t="str">
            <v>Salaries &amp; Benefits</v>
          </cell>
          <cell r="R680" t="str">
            <v>Other Expenditures</v>
          </cell>
          <cell r="S680" t="str">
            <v>Salaries &amp; Benefits</v>
          </cell>
        </row>
        <row r="681">
          <cell r="A681" t="str">
            <v>PH2087</v>
          </cell>
          <cell r="E681">
            <v>2887.08</v>
          </cell>
          <cell r="F681">
            <v>0</v>
          </cell>
          <cell r="G681">
            <v>2887.08</v>
          </cell>
          <cell r="H681">
            <v>2917.38</v>
          </cell>
          <cell r="I681">
            <v>30.3</v>
          </cell>
          <cell r="J681">
            <v>10019.57</v>
          </cell>
          <cell r="L681">
            <v>41364</v>
          </cell>
          <cell r="M681" t="str">
            <v>SG</v>
          </cell>
          <cell r="N681" t="str">
            <v>EXP</v>
          </cell>
          <cell r="O681" t="str">
            <v>PH200</v>
          </cell>
          <cell r="P681" t="str">
            <v>1730</v>
          </cell>
          <cell r="Q681" t="str">
            <v>Salaries &amp; Benefits</v>
          </cell>
          <cell r="R681" t="str">
            <v>Other Expenditures</v>
          </cell>
          <cell r="S681" t="str">
            <v>Salaries &amp; Benefits</v>
          </cell>
        </row>
        <row r="682">
          <cell r="A682" t="str">
            <v>PH2087</v>
          </cell>
          <cell r="E682">
            <v>10305.02</v>
          </cell>
          <cell r="F682">
            <v>0</v>
          </cell>
          <cell r="G682">
            <v>10305.02</v>
          </cell>
          <cell r="H682">
            <v>10988.54</v>
          </cell>
          <cell r="I682">
            <v>683.52</v>
          </cell>
          <cell r="J682">
            <v>16647.55</v>
          </cell>
          <cell r="L682">
            <v>41364</v>
          </cell>
          <cell r="M682" t="str">
            <v>SG</v>
          </cell>
          <cell r="N682" t="str">
            <v>EXP</v>
          </cell>
          <cell r="O682" t="str">
            <v>PH200</v>
          </cell>
          <cell r="P682" t="str">
            <v>1740</v>
          </cell>
          <cell r="Q682" t="str">
            <v>Salaries &amp; Benefits</v>
          </cell>
          <cell r="R682" t="str">
            <v>Other Expenditures</v>
          </cell>
          <cell r="S682" t="str">
            <v>Salaries &amp; Benefits</v>
          </cell>
        </row>
        <row r="683">
          <cell r="A683" t="str">
            <v>PH2087</v>
          </cell>
          <cell r="E683">
            <v>477.69</v>
          </cell>
          <cell r="F683">
            <v>0</v>
          </cell>
          <cell r="G683">
            <v>477.69</v>
          </cell>
          <cell r="H683">
            <v>623.80999999999995</v>
          </cell>
          <cell r="I683">
            <v>146.12</v>
          </cell>
          <cell r="J683">
            <v>1073.9000000000001</v>
          </cell>
          <cell r="L683">
            <v>41364</v>
          </cell>
          <cell r="M683" t="str">
            <v>SG</v>
          </cell>
          <cell r="N683" t="str">
            <v>EXP</v>
          </cell>
          <cell r="O683" t="str">
            <v>PH200</v>
          </cell>
          <cell r="P683" t="str">
            <v>1745</v>
          </cell>
          <cell r="Q683" t="str">
            <v>Salaries &amp; Benefits</v>
          </cell>
          <cell r="R683" t="str">
            <v>Other Expenditures</v>
          </cell>
          <cell r="S683" t="str">
            <v>Salaries &amp; Benefits</v>
          </cell>
        </row>
        <row r="684">
          <cell r="A684" t="str">
            <v>PH2087</v>
          </cell>
          <cell r="E684">
            <v>7511.51</v>
          </cell>
          <cell r="F684">
            <v>0</v>
          </cell>
          <cell r="G684">
            <v>7511.51</v>
          </cell>
          <cell r="H684">
            <v>7622.29</v>
          </cell>
          <cell r="I684">
            <v>110.78</v>
          </cell>
          <cell r="J684">
            <v>26176.54</v>
          </cell>
          <cell r="L684">
            <v>41364</v>
          </cell>
          <cell r="M684" t="str">
            <v>SG</v>
          </cell>
          <cell r="N684" t="str">
            <v>EXP</v>
          </cell>
          <cell r="O684" t="str">
            <v>PH200</v>
          </cell>
          <cell r="P684" t="str">
            <v>1750</v>
          </cell>
          <cell r="Q684" t="str">
            <v>Salaries &amp; Benefits</v>
          </cell>
          <cell r="R684" t="str">
            <v>Other Expenditures</v>
          </cell>
          <cell r="S684" t="str">
            <v>Salaries &amp; Benefits</v>
          </cell>
        </row>
        <row r="685">
          <cell r="A685" t="str">
            <v>PH2087</v>
          </cell>
          <cell r="E685">
            <v>21789.21</v>
          </cell>
          <cell r="F685">
            <v>0</v>
          </cell>
          <cell r="G685">
            <v>21789.21</v>
          </cell>
          <cell r="H685">
            <v>24024.240000000002</v>
          </cell>
          <cell r="I685">
            <v>2235.0300000000002</v>
          </cell>
          <cell r="J685">
            <v>36907.199999999997</v>
          </cell>
          <cell r="L685">
            <v>41364</v>
          </cell>
          <cell r="M685" t="str">
            <v>SG</v>
          </cell>
          <cell r="N685" t="str">
            <v>EXP</v>
          </cell>
          <cell r="O685" t="str">
            <v>PH200</v>
          </cell>
          <cell r="P685" t="str">
            <v>1760</v>
          </cell>
          <cell r="Q685" t="str">
            <v>Salaries &amp; Benefits</v>
          </cell>
          <cell r="R685" t="str">
            <v>Other Expenditures</v>
          </cell>
          <cell r="S685" t="str">
            <v>Salaries &amp; Benefits</v>
          </cell>
        </row>
        <row r="686">
          <cell r="A686" t="str">
            <v>PH2087</v>
          </cell>
          <cell r="E686">
            <v>48191.13</v>
          </cell>
          <cell r="F686">
            <v>0</v>
          </cell>
          <cell r="G686">
            <v>48191.13</v>
          </cell>
          <cell r="H686">
            <v>43998.33</v>
          </cell>
          <cell r="I686">
            <v>-4192.8</v>
          </cell>
          <cell r="J686">
            <v>151099.12</v>
          </cell>
          <cell r="L686">
            <v>41364</v>
          </cell>
          <cell r="M686" t="str">
            <v>SG</v>
          </cell>
          <cell r="N686" t="str">
            <v>EXP</v>
          </cell>
          <cell r="O686" t="str">
            <v>PH200</v>
          </cell>
          <cell r="P686" t="str">
            <v>1770</v>
          </cell>
          <cell r="Q686" t="str">
            <v>Salaries &amp; Benefits</v>
          </cell>
          <cell r="R686" t="str">
            <v>Other Expenditures</v>
          </cell>
          <cell r="S686" t="str">
            <v>Salaries &amp; Benefits</v>
          </cell>
        </row>
        <row r="687">
          <cell r="A687" t="str">
            <v>PH2087</v>
          </cell>
          <cell r="E687">
            <v>944</v>
          </cell>
          <cell r="F687">
            <v>0</v>
          </cell>
          <cell r="G687">
            <v>944</v>
          </cell>
          <cell r="H687">
            <v>0</v>
          </cell>
          <cell r="I687">
            <v>-944</v>
          </cell>
          <cell r="J687">
            <v>0</v>
          </cell>
          <cell r="L687">
            <v>41364</v>
          </cell>
          <cell r="M687" t="str">
            <v>SG</v>
          </cell>
          <cell r="N687" t="str">
            <v>EXP</v>
          </cell>
          <cell r="O687" t="str">
            <v>PH200</v>
          </cell>
          <cell r="P687" t="str">
            <v>1840</v>
          </cell>
          <cell r="Q687" t="str">
            <v>Salaries &amp; Benefits</v>
          </cell>
          <cell r="R687" t="str">
            <v>Other Expenditures</v>
          </cell>
          <cell r="S687" t="str">
            <v>Salaries &amp; Benefits</v>
          </cell>
        </row>
        <row r="688">
          <cell r="A688" t="str">
            <v>PH2087</v>
          </cell>
          <cell r="E688">
            <v>279.89999999999998</v>
          </cell>
          <cell r="F688">
            <v>0</v>
          </cell>
          <cell r="G688">
            <v>279.89999999999998</v>
          </cell>
          <cell r="H688">
            <v>557.04</v>
          </cell>
          <cell r="I688">
            <v>277.14</v>
          </cell>
          <cell r="J688">
            <v>5064</v>
          </cell>
          <cell r="L688">
            <v>41364</v>
          </cell>
          <cell r="M688" t="str">
            <v>SG</v>
          </cell>
          <cell r="N688" t="str">
            <v>EXP</v>
          </cell>
          <cell r="O688" t="str">
            <v>PH200</v>
          </cell>
          <cell r="P688" t="str">
            <v>2010</v>
          </cell>
          <cell r="Q688" t="str">
            <v>Office Supplies</v>
          </cell>
          <cell r="R688" t="str">
            <v>Other Expenditures</v>
          </cell>
          <cell r="S688" t="str">
            <v>Non Salary</v>
          </cell>
        </row>
        <row r="689">
          <cell r="A689" t="str">
            <v>PH2087</v>
          </cell>
          <cell r="E689">
            <v>934.22</v>
          </cell>
          <cell r="F689">
            <v>0</v>
          </cell>
          <cell r="G689">
            <v>934.22</v>
          </cell>
          <cell r="H689">
            <v>280.55</v>
          </cell>
          <cell r="I689">
            <v>-653.66999999999996</v>
          </cell>
          <cell r="J689">
            <v>2550.4</v>
          </cell>
          <cell r="L689">
            <v>41364</v>
          </cell>
          <cell r="M689" t="str">
            <v>SG</v>
          </cell>
          <cell r="N689" t="str">
            <v>EXP</v>
          </cell>
          <cell r="O689" t="str">
            <v>PH200</v>
          </cell>
          <cell r="P689" t="str">
            <v>2040</v>
          </cell>
          <cell r="Q689" t="str">
            <v>Office Supplies</v>
          </cell>
          <cell r="R689" t="str">
            <v>Other Expenditures</v>
          </cell>
          <cell r="S689" t="str">
            <v>Non Salary</v>
          </cell>
        </row>
        <row r="690">
          <cell r="A690" t="str">
            <v>PH2087</v>
          </cell>
          <cell r="E690">
            <v>0</v>
          </cell>
          <cell r="F690">
            <v>0</v>
          </cell>
          <cell r="G690">
            <v>0</v>
          </cell>
          <cell r="H690">
            <v>21.96</v>
          </cell>
          <cell r="I690">
            <v>21.96</v>
          </cell>
          <cell r="J690">
            <v>199.6</v>
          </cell>
          <cell r="L690">
            <v>41364</v>
          </cell>
          <cell r="M690" t="str">
            <v>SG</v>
          </cell>
          <cell r="N690" t="str">
            <v>EXP</v>
          </cell>
          <cell r="O690" t="str">
            <v>PH200</v>
          </cell>
          <cell r="P690" t="str">
            <v>2790</v>
          </cell>
          <cell r="Q690" t="str">
            <v>Other Supplies</v>
          </cell>
          <cell r="R690" t="str">
            <v>Other Expenditures</v>
          </cell>
          <cell r="S690" t="str">
            <v>Non Salary</v>
          </cell>
        </row>
        <row r="691">
          <cell r="A691" t="str">
            <v>PH2087</v>
          </cell>
          <cell r="E691">
            <v>0</v>
          </cell>
          <cell r="F691">
            <v>469.43</v>
          </cell>
          <cell r="G691">
            <v>469.43</v>
          </cell>
          <cell r="H691">
            <v>0</v>
          </cell>
          <cell r="I691">
            <v>-469.43</v>
          </cell>
          <cell r="J691">
            <v>0</v>
          </cell>
          <cell r="L691">
            <v>41364</v>
          </cell>
          <cell r="M691" t="str">
            <v>SG</v>
          </cell>
          <cell r="N691" t="str">
            <v>EXP</v>
          </cell>
          <cell r="O691" t="str">
            <v>PH200</v>
          </cell>
          <cell r="P691" t="str">
            <v>3020</v>
          </cell>
          <cell r="Q691" t="str">
            <v>General Equipment</v>
          </cell>
          <cell r="R691" t="str">
            <v>Other Expenditures</v>
          </cell>
          <cell r="S691" t="str">
            <v>Non Salary</v>
          </cell>
        </row>
        <row r="692">
          <cell r="A692" t="str">
            <v>PH2087</v>
          </cell>
          <cell r="E692">
            <v>0</v>
          </cell>
          <cell r="F692">
            <v>0</v>
          </cell>
          <cell r="G692">
            <v>0</v>
          </cell>
          <cell r="H692">
            <v>25.18</v>
          </cell>
          <cell r="I692">
            <v>25.18</v>
          </cell>
          <cell r="J692">
            <v>252.8</v>
          </cell>
          <cell r="L692">
            <v>41364</v>
          </cell>
          <cell r="M692" t="str">
            <v>SG</v>
          </cell>
          <cell r="N692" t="str">
            <v>EXP</v>
          </cell>
          <cell r="O692" t="str">
            <v>PH200</v>
          </cell>
          <cell r="P692" t="str">
            <v>4086</v>
          </cell>
          <cell r="Q692" t="str">
            <v>Professional &amp; Technical</v>
          </cell>
          <cell r="R692" t="str">
            <v>Other Expenditures</v>
          </cell>
          <cell r="S692" t="str">
            <v>Non Salary</v>
          </cell>
        </row>
        <row r="693">
          <cell r="A693" t="str">
            <v>PH2087</v>
          </cell>
          <cell r="E693">
            <v>1800</v>
          </cell>
          <cell r="F693">
            <v>0</v>
          </cell>
          <cell r="G693">
            <v>1800</v>
          </cell>
          <cell r="H693">
            <v>405.38</v>
          </cell>
          <cell r="I693">
            <v>-1394.62</v>
          </cell>
          <cell r="J693">
            <v>4070</v>
          </cell>
          <cell r="L693">
            <v>41364</v>
          </cell>
          <cell r="M693" t="str">
            <v>SG</v>
          </cell>
          <cell r="N693" t="str">
            <v>EXP</v>
          </cell>
          <cell r="O693" t="str">
            <v>PH200</v>
          </cell>
          <cell r="P693" t="str">
            <v>4110</v>
          </cell>
          <cell r="Q693" t="str">
            <v>Professional &amp; Technical</v>
          </cell>
          <cell r="R693" t="str">
            <v>Other Expenditures</v>
          </cell>
          <cell r="S693" t="str">
            <v>Non Salary</v>
          </cell>
        </row>
        <row r="694">
          <cell r="A694" t="str">
            <v>PH2087</v>
          </cell>
          <cell r="E694">
            <v>0</v>
          </cell>
          <cell r="F694">
            <v>4359.82</v>
          </cell>
          <cell r="G694">
            <v>4359.82</v>
          </cell>
          <cell r="H694">
            <v>5086.88</v>
          </cell>
          <cell r="I694">
            <v>727.06</v>
          </cell>
          <cell r="J694">
            <v>122280.73</v>
          </cell>
          <cell r="L694">
            <v>41364</v>
          </cell>
          <cell r="M694" t="str">
            <v>SG</v>
          </cell>
          <cell r="N694" t="str">
            <v>EXP</v>
          </cell>
          <cell r="O694" t="str">
            <v>PH200</v>
          </cell>
          <cell r="P694" t="str">
            <v>4199</v>
          </cell>
          <cell r="Q694" t="str">
            <v>Professional &amp; Technical</v>
          </cell>
          <cell r="R694" t="str">
            <v>Other Expenditures</v>
          </cell>
          <cell r="S694" t="str">
            <v>Non Salary</v>
          </cell>
        </row>
        <row r="695">
          <cell r="A695" t="str">
            <v>PH2087</v>
          </cell>
          <cell r="E695">
            <v>0</v>
          </cell>
          <cell r="F695">
            <v>0</v>
          </cell>
          <cell r="G695">
            <v>0</v>
          </cell>
          <cell r="H695">
            <v>24.91</v>
          </cell>
          <cell r="I695">
            <v>24.91</v>
          </cell>
          <cell r="J695">
            <v>250</v>
          </cell>
          <cell r="L695">
            <v>41364</v>
          </cell>
          <cell r="M695" t="str">
            <v>SG</v>
          </cell>
          <cell r="N695" t="str">
            <v>EXP</v>
          </cell>
          <cell r="O695" t="str">
            <v>PH200</v>
          </cell>
          <cell r="P695" t="str">
            <v>4205</v>
          </cell>
          <cell r="Q695" t="str">
            <v>Business Travel Expenses</v>
          </cell>
          <cell r="R695" t="str">
            <v>Other Expenditures</v>
          </cell>
          <cell r="S695" t="str">
            <v>Non Salary</v>
          </cell>
        </row>
        <row r="696">
          <cell r="A696" t="str">
            <v>PH2087</v>
          </cell>
          <cell r="E696">
            <v>0</v>
          </cell>
          <cell r="F696">
            <v>0</v>
          </cell>
          <cell r="G696">
            <v>0</v>
          </cell>
          <cell r="H696">
            <v>24.91</v>
          </cell>
          <cell r="I696">
            <v>24.91</v>
          </cell>
          <cell r="J696">
            <v>250</v>
          </cell>
          <cell r="L696">
            <v>41364</v>
          </cell>
          <cell r="M696" t="str">
            <v>SG</v>
          </cell>
          <cell r="N696" t="str">
            <v>EXP</v>
          </cell>
          <cell r="O696" t="str">
            <v>PH200</v>
          </cell>
          <cell r="P696" t="str">
            <v>4210</v>
          </cell>
          <cell r="Q696" t="str">
            <v>Business Travel Expenses</v>
          </cell>
          <cell r="R696" t="str">
            <v>Other Expenditures</v>
          </cell>
          <cell r="S696" t="str">
            <v>Non Salary</v>
          </cell>
        </row>
        <row r="697">
          <cell r="A697" t="str">
            <v>PH2087</v>
          </cell>
          <cell r="E697">
            <v>0</v>
          </cell>
          <cell r="F697">
            <v>0</v>
          </cell>
          <cell r="G697">
            <v>0</v>
          </cell>
          <cell r="H697">
            <v>20.8</v>
          </cell>
          <cell r="I697">
            <v>20.8</v>
          </cell>
          <cell r="J697">
            <v>208.8</v>
          </cell>
          <cell r="L697">
            <v>41364</v>
          </cell>
          <cell r="M697" t="str">
            <v>SG</v>
          </cell>
          <cell r="N697" t="str">
            <v>EXP</v>
          </cell>
          <cell r="O697" t="str">
            <v>PH200</v>
          </cell>
          <cell r="P697" t="str">
            <v>4215</v>
          </cell>
          <cell r="Q697" t="str">
            <v>Business Travel Expenses</v>
          </cell>
          <cell r="R697" t="str">
            <v>Other Expenditures</v>
          </cell>
          <cell r="S697" t="str">
            <v>Non Salary</v>
          </cell>
        </row>
        <row r="698">
          <cell r="A698" t="str">
            <v>PH2087</v>
          </cell>
          <cell r="E698">
            <v>10.6</v>
          </cell>
          <cell r="F698">
            <v>0</v>
          </cell>
          <cell r="G698">
            <v>10.6</v>
          </cell>
          <cell r="H698">
            <v>99.6</v>
          </cell>
          <cell r="I698">
            <v>89</v>
          </cell>
          <cell r="J698">
            <v>1000</v>
          </cell>
          <cell r="L698">
            <v>41364</v>
          </cell>
          <cell r="M698" t="str">
            <v>SG</v>
          </cell>
          <cell r="N698" t="str">
            <v>EXP</v>
          </cell>
          <cell r="O698" t="str">
            <v>PH200</v>
          </cell>
          <cell r="P698" t="str">
            <v>4225</v>
          </cell>
          <cell r="Q698" t="str">
            <v>Business Travel Expenses</v>
          </cell>
          <cell r="R698" t="str">
            <v>Other Expenditures</v>
          </cell>
          <cell r="S698" t="str">
            <v>Non Salary</v>
          </cell>
        </row>
        <row r="699">
          <cell r="A699" t="str">
            <v>PH2087</v>
          </cell>
          <cell r="E699">
            <v>590.21</v>
          </cell>
          <cell r="F699">
            <v>0</v>
          </cell>
          <cell r="G699">
            <v>590.21</v>
          </cell>
          <cell r="H699">
            <v>0</v>
          </cell>
          <cell r="I699">
            <v>-590.21</v>
          </cell>
          <cell r="J699">
            <v>0</v>
          </cell>
          <cell r="L699">
            <v>41364</v>
          </cell>
          <cell r="M699" t="str">
            <v>SG</v>
          </cell>
          <cell r="N699" t="str">
            <v>EXP</v>
          </cell>
          <cell r="O699" t="str">
            <v>PH200</v>
          </cell>
          <cell r="P699" t="str">
            <v>4250</v>
          </cell>
          <cell r="Q699" t="str">
            <v>Conference Expenditures</v>
          </cell>
          <cell r="R699" t="str">
            <v>Other Expenditures</v>
          </cell>
          <cell r="S699" t="str">
            <v>Non Salary</v>
          </cell>
        </row>
        <row r="700">
          <cell r="A700" t="str">
            <v>PH2087</v>
          </cell>
          <cell r="E700">
            <v>0</v>
          </cell>
          <cell r="F700">
            <v>0</v>
          </cell>
          <cell r="G700">
            <v>0</v>
          </cell>
          <cell r="H700">
            <v>49.8</v>
          </cell>
          <cell r="I700">
            <v>49.8</v>
          </cell>
          <cell r="J700">
            <v>500</v>
          </cell>
          <cell r="L700">
            <v>41364</v>
          </cell>
          <cell r="M700" t="str">
            <v>SG</v>
          </cell>
          <cell r="N700" t="str">
            <v>EXP</v>
          </cell>
          <cell r="O700" t="str">
            <v>PH200</v>
          </cell>
          <cell r="P700" t="str">
            <v>4251</v>
          </cell>
          <cell r="Q700" t="str">
            <v>Conference Expenditures</v>
          </cell>
          <cell r="R700" t="str">
            <v>Other Expenditures</v>
          </cell>
          <cell r="S700" t="str">
            <v>Non Salary</v>
          </cell>
        </row>
        <row r="701">
          <cell r="A701" t="str">
            <v>PH2087</v>
          </cell>
          <cell r="E701">
            <v>0</v>
          </cell>
          <cell r="F701">
            <v>0</v>
          </cell>
          <cell r="G701">
            <v>0</v>
          </cell>
          <cell r="H701">
            <v>273.91000000000003</v>
          </cell>
          <cell r="I701">
            <v>273.91000000000003</v>
          </cell>
          <cell r="J701">
            <v>2750</v>
          </cell>
          <cell r="L701">
            <v>41364</v>
          </cell>
          <cell r="M701" t="str">
            <v>SG</v>
          </cell>
          <cell r="N701" t="str">
            <v>EXP</v>
          </cell>
          <cell r="O701" t="str">
            <v>PH200</v>
          </cell>
          <cell r="P701" t="str">
            <v>4252</v>
          </cell>
          <cell r="Q701" t="str">
            <v>Conference Expenditures</v>
          </cell>
          <cell r="R701" t="str">
            <v>Other Expenditures</v>
          </cell>
          <cell r="S701" t="str">
            <v>Non Salary</v>
          </cell>
        </row>
        <row r="702">
          <cell r="A702" t="str">
            <v>PH2087</v>
          </cell>
          <cell r="E702">
            <v>0</v>
          </cell>
          <cell r="F702">
            <v>0</v>
          </cell>
          <cell r="G702">
            <v>0</v>
          </cell>
          <cell r="H702">
            <v>282.66000000000003</v>
          </cell>
          <cell r="I702">
            <v>282.66000000000003</v>
          </cell>
          <cell r="J702">
            <v>2838</v>
          </cell>
          <cell r="L702">
            <v>41364</v>
          </cell>
          <cell r="M702" t="str">
            <v>SG</v>
          </cell>
          <cell r="N702" t="str">
            <v>EXP</v>
          </cell>
          <cell r="O702" t="str">
            <v>PH200</v>
          </cell>
          <cell r="P702" t="str">
            <v>4253</v>
          </cell>
          <cell r="Q702" t="str">
            <v>Conference Expenditures</v>
          </cell>
          <cell r="R702" t="str">
            <v>Other Expenditures</v>
          </cell>
          <cell r="S702" t="str">
            <v>Non Salary</v>
          </cell>
        </row>
        <row r="703">
          <cell r="A703" t="str">
            <v>PH2087</v>
          </cell>
          <cell r="E703">
            <v>0</v>
          </cell>
          <cell r="F703">
            <v>0</v>
          </cell>
          <cell r="G703">
            <v>0</v>
          </cell>
          <cell r="H703">
            <v>40.72</v>
          </cell>
          <cell r="I703">
            <v>40.72</v>
          </cell>
          <cell r="J703">
            <v>408.8</v>
          </cell>
          <cell r="L703">
            <v>41364</v>
          </cell>
          <cell r="M703" t="str">
            <v>SG</v>
          </cell>
          <cell r="N703" t="str">
            <v>EXP</v>
          </cell>
          <cell r="O703" t="str">
            <v>PH200</v>
          </cell>
          <cell r="P703" t="str">
            <v>4254</v>
          </cell>
          <cell r="Q703" t="str">
            <v>Conference Expenditures</v>
          </cell>
          <cell r="R703" t="str">
            <v>Other Expenditures</v>
          </cell>
          <cell r="S703" t="str">
            <v>Non Salary</v>
          </cell>
        </row>
        <row r="704">
          <cell r="A704" t="str">
            <v>PH2087</v>
          </cell>
          <cell r="E704">
            <v>0</v>
          </cell>
          <cell r="F704">
            <v>0</v>
          </cell>
          <cell r="G704">
            <v>0</v>
          </cell>
          <cell r="H704">
            <v>49.8</v>
          </cell>
          <cell r="I704">
            <v>49.8</v>
          </cell>
          <cell r="J704">
            <v>500</v>
          </cell>
          <cell r="L704">
            <v>41364</v>
          </cell>
          <cell r="M704" t="str">
            <v>SG</v>
          </cell>
          <cell r="N704" t="str">
            <v>EXP</v>
          </cell>
          <cell r="O704" t="str">
            <v>PH200</v>
          </cell>
          <cell r="P704" t="str">
            <v>4255</v>
          </cell>
          <cell r="Q704" t="str">
            <v>Conference Expenditures</v>
          </cell>
          <cell r="R704" t="str">
            <v>Other Expenditures</v>
          </cell>
          <cell r="S704" t="str">
            <v>Non Salary</v>
          </cell>
        </row>
        <row r="705">
          <cell r="A705" t="str">
            <v>PH2087</v>
          </cell>
          <cell r="E705">
            <v>365</v>
          </cell>
          <cell r="F705">
            <v>0</v>
          </cell>
          <cell r="G705">
            <v>365</v>
          </cell>
          <cell r="H705">
            <v>473.11</v>
          </cell>
          <cell r="I705">
            <v>108.11</v>
          </cell>
          <cell r="J705">
            <v>4750</v>
          </cell>
          <cell r="L705">
            <v>41364</v>
          </cell>
          <cell r="M705" t="str">
            <v>SG</v>
          </cell>
          <cell r="N705" t="str">
            <v>EXP</v>
          </cell>
          <cell r="O705" t="str">
            <v>PH200</v>
          </cell>
          <cell r="P705" t="str">
            <v>4256</v>
          </cell>
          <cell r="Q705" t="str">
            <v>Conference Expenditures</v>
          </cell>
          <cell r="R705" t="str">
            <v>Other Expenditures</v>
          </cell>
          <cell r="S705" t="str">
            <v>Non Salary</v>
          </cell>
        </row>
        <row r="706">
          <cell r="A706" t="str">
            <v>PH2087</v>
          </cell>
          <cell r="E706">
            <v>175</v>
          </cell>
          <cell r="F706">
            <v>0</v>
          </cell>
          <cell r="G706">
            <v>175</v>
          </cell>
          <cell r="H706">
            <v>123.68</v>
          </cell>
          <cell r="I706">
            <v>-51.32</v>
          </cell>
          <cell r="J706">
            <v>3544</v>
          </cell>
          <cell r="L706">
            <v>41364</v>
          </cell>
          <cell r="M706" t="str">
            <v>SG</v>
          </cell>
          <cell r="N706" t="str">
            <v>EXP</v>
          </cell>
          <cell r="O706" t="str">
            <v>PH200</v>
          </cell>
          <cell r="P706" t="str">
            <v>4310</v>
          </cell>
          <cell r="Q706" t="str">
            <v>Training &amp; Development</v>
          </cell>
          <cell r="R706" t="str">
            <v>Other Expenditures</v>
          </cell>
          <cell r="S706" t="str">
            <v>Non Salary</v>
          </cell>
        </row>
        <row r="707">
          <cell r="A707" t="str">
            <v>PH2087</v>
          </cell>
          <cell r="E707">
            <v>0</v>
          </cell>
          <cell r="F707">
            <v>0</v>
          </cell>
          <cell r="G707">
            <v>0</v>
          </cell>
          <cell r="H707">
            <v>99.6</v>
          </cell>
          <cell r="I707">
            <v>99.6</v>
          </cell>
          <cell r="J707">
            <v>1000</v>
          </cell>
          <cell r="L707">
            <v>41364</v>
          </cell>
          <cell r="M707" t="str">
            <v>SG</v>
          </cell>
          <cell r="N707" t="str">
            <v>EXP</v>
          </cell>
          <cell r="O707" t="str">
            <v>PH200</v>
          </cell>
          <cell r="P707" t="str">
            <v>4340</v>
          </cell>
          <cell r="Q707" t="str">
            <v>Training &amp; Development</v>
          </cell>
          <cell r="R707" t="str">
            <v>Other Expenditures</v>
          </cell>
          <cell r="S707" t="str">
            <v>Non Salary</v>
          </cell>
        </row>
        <row r="708">
          <cell r="A708" t="str">
            <v>PH2087</v>
          </cell>
          <cell r="E708">
            <v>0</v>
          </cell>
          <cell r="F708">
            <v>199</v>
          </cell>
          <cell r="G708">
            <v>199</v>
          </cell>
          <cell r="H708">
            <v>996</v>
          </cell>
          <cell r="I708">
            <v>797</v>
          </cell>
          <cell r="J708">
            <v>10000</v>
          </cell>
          <cell r="L708">
            <v>41364</v>
          </cell>
          <cell r="M708" t="str">
            <v>SG</v>
          </cell>
          <cell r="N708" t="str">
            <v>EXP</v>
          </cell>
          <cell r="O708" t="str">
            <v>PH200</v>
          </cell>
          <cell r="P708" t="str">
            <v>4414</v>
          </cell>
          <cell r="Q708" t="str">
            <v>Contracted Services</v>
          </cell>
          <cell r="R708" t="str">
            <v>Other Expenditures</v>
          </cell>
          <cell r="S708" t="str">
            <v>Non Salary</v>
          </cell>
        </row>
        <row r="709">
          <cell r="A709" t="str">
            <v>PH2087</v>
          </cell>
          <cell r="E709">
            <v>10511.81</v>
          </cell>
          <cell r="F709">
            <v>0</v>
          </cell>
          <cell r="G709">
            <v>10511.81</v>
          </cell>
          <cell r="H709">
            <v>0</v>
          </cell>
          <cell r="I709">
            <v>-10511.81</v>
          </cell>
          <cell r="J709">
            <v>0</v>
          </cell>
          <cell r="L709">
            <v>41364</v>
          </cell>
          <cell r="M709" t="str">
            <v>SG</v>
          </cell>
          <cell r="N709" t="str">
            <v>EXP</v>
          </cell>
          <cell r="O709" t="str">
            <v>PH200</v>
          </cell>
          <cell r="P709" t="str">
            <v>4424</v>
          </cell>
          <cell r="Q709" t="str">
            <v>Contracted Services</v>
          </cell>
          <cell r="R709" t="str">
            <v>Other Expenditures</v>
          </cell>
          <cell r="S709" t="str">
            <v>Non Salary</v>
          </cell>
        </row>
        <row r="710">
          <cell r="A710" t="str">
            <v>PH2087</v>
          </cell>
          <cell r="E710">
            <v>875.95</v>
          </cell>
          <cell r="F710">
            <v>932.41</v>
          </cell>
          <cell r="G710">
            <v>1808.36</v>
          </cell>
          <cell r="H710">
            <v>249</v>
          </cell>
          <cell r="I710">
            <v>-1559.36</v>
          </cell>
          <cell r="J710">
            <v>2500</v>
          </cell>
          <cell r="L710">
            <v>41364</v>
          </cell>
          <cell r="M710" t="str">
            <v>SG</v>
          </cell>
          <cell r="N710" t="str">
            <v>EXP</v>
          </cell>
          <cell r="O710" t="str">
            <v>PH200</v>
          </cell>
          <cell r="P710" t="str">
            <v>4515</v>
          </cell>
          <cell r="Q710" t="str">
            <v>Contracted Services</v>
          </cell>
          <cell r="R710" t="str">
            <v>Other Expenditures</v>
          </cell>
          <cell r="S710" t="str">
            <v>Non Salary</v>
          </cell>
        </row>
        <row r="711">
          <cell r="A711" t="str">
            <v>PH2087</v>
          </cell>
          <cell r="E711">
            <v>22.5</v>
          </cell>
          <cell r="F711">
            <v>0</v>
          </cell>
          <cell r="G711">
            <v>22.5</v>
          </cell>
          <cell r="H711">
            <v>49.8</v>
          </cell>
          <cell r="I711">
            <v>27.3</v>
          </cell>
          <cell r="J711">
            <v>500</v>
          </cell>
          <cell r="L711">
            <v>41364</v>
          </cell>
          <cell r="M711" t="str">
            <v>SG</v>
          </cell>
          <cell r="N711" t="str">
            <v>EXP</v>
          </cell>
          <cell r="O711" t="str">
            <v>PH200</v>
          </cell>
          <cell r="P711" t="str">
            <v>4770</v>
          </cell>
          <cell r="Q711" t="str">
            <v>Insurance, Parking &amp; Metrage</v>
          </cell>
          <cell r="R711" t="str">
            <v>Other Expenditures</v>
          </cell>
          <cell r="S711" t="str">
            <v>Non Salary</v>
          </cell>
        </row>
        <row r="712">
          <cell r="A712" t="str">
            <v>PH2087</v>
          </cell>
          <cell r="E712">
            <v>16.09</v>
          </cell>
          <cell r="F712">
            <v>0</v>
          </cell>
          <cell r="G712">
            <v>16.09</v>
          </cell>
          <cell r="H712">
            <v>398.4</v>
          </cell>
          <cell r="I712">
            <v>382.31</v>
          </cell>
          <cell r="J712">
            <v>4000</v>
          </cell>
          <cell r="L712">
            <v>41364</v>
          </cell>
          <cell r="M712" t="str">
            <v>SG</v>
          </cell>
          <cell r="N712" t="str">
            <v>EXP</v>
          </cell>
          <cell r="O712" t="str">
            <v>PH200</v>
          </cell>
          <cell r="P712" t="str">
            <v>4775</v>
          </cell>
          <cell r="Q712" t="str">
            <v>Insurance, Parking &amp; Metrage</v>
          </cell>
          <cell r="R712" t="str">
            <v>Other Expenditures</v>
          </cell>
          <cell r="S712" t="str">
            <v>Non Salary</v>
          </cell>
        </row>
        <row r="713">
          <cell r="A713" t="str">
            <v>PH2087</v>
          </cell>
          <cell r="E713">
            <v>0</v>
          </cell>
          <cell r="F713">
            <v>0</v>
          </cell>
          <cell r="G713">
            <v>0</v>
          </cell>
          <cell r="H713">
            <v>5.41</v>
          </cell>
          <cell r="I713">
            <v>5.41</v>
          </cell>
          <cell r="J713">
            <v>54.4</v>
          </cell>
          <cell r="L713">
            <v>41364</v>
          </cell>
          <cell r="M713" t="str">
            <v>SG</v>
          </cell>
          <cell r="N713" t="str">
            <v>EXP</v>
          </cell>
          <cell r="O713" t="str">
            <v>PH200</v>
          </cell>
          <cell r="P713" t="str">
            <v>4815</v>
          </cell>
          <cell r="Q713" t="str">
            <v>Other Services</v>
          </cell>
          <cell r="R713" t="str">
            <v>Other Expenditures</v>
          </cell>
          <cell r="S713" t="str">
            <v>Non Salary</v>
          </cell>
        </row>
        <row r="714">
          <cell r="A714" t="str">
            <v>PH2087</v>
          </cell>
          <cell r="E714">
            <v>0</v>
          </cell>
          <cell r="F714">
            <v>0</v>
          </cell>
          <cell r="G714">
            <v>0</v>
          </cell>
          <cell r="H714">
            <v>99.6</v>
          </cell>
          <cell r="I714">
            <v>99.6</v>
          </cell>
          <cell r="J714">
            <v>1000</v>
          </cell>
          <cell r="L714">
            <v>41364</v>
          </cell>
          <cell r="M714" t="str">
            <v>SG</v>
          </cell>
          <cell r="N714" t="str">
            <v>EXP</v>
          </cell>
          <cell r="O714" t="str">
            <v>PH200</v>
          </cell>
          <cell r="P714" t="str">
            <v>4820</v>
          </cell>
          <cell r="Q714" t="str">
            <v>Other Services</v>
          </cell>
          <cell r="R714" t="str">
            <v>Other Expenditures</v>
          </cell>
          <cell r="S714" t="str">
            <v>Non Salary</v>
          </cell>
        </row>
        <row r="715">
          <cell r="A715" t="str">
            <v>PH2087</v>
          </cell>
          <cell r="E715">
            <v>0</v>
          </cell>
          <cell r="F715">
            <v>0</v>
          </cell>
          <cell r="G715">
            <v>0</v>
          </cell>
          <cell r="H715">
            <v>49.8</v>
          </cell>
          <cell r="I715">
            <v>49.8</v>
          </cell>
          <cell r="J715">
            <v>500</v>
          </cell>
          <cell r="L715">
            <v>41364</v>
          </cell>
          <cell r="M715" t="str">
            <v>SG</v>
          </cell>
          <cell r="N715" t="str">
            <v>EXP</v>
          </cell>
          <cell r="O715" t="str">
            <v>PH200</v>
          </cell>
          <cell r="P715" t="str">
            <v>4825</v>
          </cell>
          <cell r="Q715" t="str">
            <v>Other Services</v>
          </cell>
          <cell r="R715" t="str">
            <v>Other Expenditures</v>
          </cell>
          <cell r="S715" t="str">
            <v>Non Salary</v>
          </cell>
        </row>
        <row r="716">
          <cell r="A716" t="str">
            <v>PH2087</v>
          </cell>
          <cell r="E716">
            <v>0</v>
          </cell>
          <cell r="F716">
            <v>0</v>
          </cell>
          <cell r="G716">
            <v>0</v>
          </cell>
          <cell r="H716">
            <v>239.5</v>
          </cell>
          <cell r="I716">
            <v>239.5</v>
          </cell>
          <cell r="J716">
            <v>5000</v>
          </cell>
          <cell r="L716">
            <v>41364</v>
          </cell>
          <cell r="M716" t="str">
            <v>SG</v>
          </cell>
          <cell r="N716" t="str">
            <v>EXP</v>
          </cell>
          <cell r="O716" t="str">
            <v>PH200</v>
          </cell>
          <cell r="P716" t="str">
            <v>7030</v>
          </cell>
          <cell r="Q716" t="str">
            <v>IDC's</v>
          </cell>
          <cell r="R716" t="str">
            <v>Other Expenditures</v>
          </cell>
          <cell r="S716" t="str">
            <v>Non Salary</v>
          </cell>
        </row>
        <row r="717">
          <cell r="A717" t="str">
            <v>PH2087</v>
          </cell>
          <cell r="E717">
            <v>0</v>
          </cell>
          <cell r="F717">
            <v>0</v>
          </cell>
          <cell r="G717">
            <v>0</v>
          </cell>
          <cell r="H717">
            <v>239.5</v>
          </cell>
          <cell r="I717">
            <v>239.5</v>
          </cell>
          <cell r="J717">
            <v>5000</v>
          </cell>
          <cell r="L717">
            <v>41364</v>
          </cell>
          <cell r="M717" t="str">
            <v>SG</v>
          </cell>
          <cell r="N717" t="str">
            <v>EXP</v>
          </cell>
          <cell r="O717" t="str">
            <v>PH200</v>
          </cell>
          <cell r="P717" t="str">
            <v>7035</v>
          </cell>
          <cell r="Q717" t="str">
            <v>IDC's</v>
          </cell>
          <cell r="R717" t="str">
            <v>Other Expenditures</v>
          </cell>
          <cell r="S717" t="str">
            <v>Non Salary</v>
          </cell>
        </row>
        <row r="718">
          <cell r="A718" t="str">
            <v>PH2087</v>
          </cell>
          <cell r="E718">
            <v>-399411.17</v>
          </cell>
          <cell r="F718">
            <v>0</v>
          </cell>
          <cell r="G718">
            <v>-399411.17</v>
          </cell>
          <cell r="H718">
            <v>-376373.95</v>
          </cell>
          <cell r="I718">
            <v>23037.22</v>
          </cell>
          <cell r="J718">
            <v>-1352495.28</v>
          </cell>
          <cell r="L718">
            <v>41364</v>
          </cell>
          <cell r="M718" t="str">
            <v>SG</v>
          </cell>
          <cell r="N718" t="str">
            <v>REV</v>
          </cell>
          <cell r="O718" t="str">
            <v>PH200</v>
          </cell>
          <cell r="P718" t="str">
            <v>8010</v>
          </cell>
          <cell r="Q718" t="str">
            <v>Grants and Subsidies</v>
          </cell>
          <cell r="R718" t="str">
            <v>Revenue</v>
          </cell>
          <cell r="S718" t="str">
            <v>Non Salary</v>
          </cell>
        </row>
        <row r="719">
          <cell r="A719" t="str">
            <v>PH2088</v>
          </cell>
          <cell r="E719">
            <v>66496.41</v>
          </cell>
          <cell r="F719">
            <v>0</v>
          </cell>
          <cell r="G719">
            <v>66496.41</v>
          </cell>
          <cell r="H719">
            <v>64499.68</v>
          </cell>
          <cell r="I719">
            <v>-1996.73</v>
          </cell>
          <cell r="J719">
            <v>221505.48</v>
          </cell>
          <cell r="L719">
            <v>41364</v>
          </cell>
          <cell r="M719" t="str">
            <v>SG</v>
          </cell>
          <cell r="N719" t="str">
            <v>EXP</v>
          </cell>
          <cell r="O719" t="str">
            <v>PH900</v>
          </cell>
          <cell r="P719" t="str">
            <v>1015</v>
          </cell>
          <cell r="Q719" t="str">
            <v>Salaries &amp; Benefits</v>
          </cell>
          <cell r="R719" t="str">
            <v>Other Expenditures</v>
          </cell>
          <cell r="S719" t="str">
            <v>Salaries &amp; Benefits</v>
          </cell>
        </row>
        <row r="720">
          <cell r="A720" t="str">
            <v>PH2088</v>
          </cell>
          <cell r="E720">
            <v>0</v>
          </cell>
          <cell r="F720">
            <v>0</v>
          </cell>
          <cell r="G720">
            <v>0</v>
          </cell>
          <cell r="H720">
            <v>1365.78</v>
          </cell>
          <cell r="I720">
            <v>1365.78</v>
          </cell>
          <cell r="J720">
            <v>1365.78</v>
          </cell>
          <cell r="L720">
            <v>41364</v>
          </cell>
          <cell r="M720" t="str">
            <v>SG</v>
          </cell>
          <cell r="N720" t="str">
            <v>EXP</v>
          </cell>
          <cell r="O720" t="str">
            <v>PH900</v>
          </cell>
          <cell r="P720" t="str">
            <v>1050</v>
          </cell>
          <cell r="Q720" t="str">
            <v>Salaries &amp; Benefits</v>
          </cell>
          <cell r="R720" t="str">
            <v>Other Expenditures</v>
          </cell>
          <cell r="S720" t="str">
            <v>Salaries &amp; Benefits</v>
          </cell>
        </row>
        <row r="721">
          <cell r="A721" t="str">
            <v>PH2088</v>
          </cell>
          <cell r="E721">
            <v>0</v>
          </cell>
          <cell r="F721">
            <v>0</v>
          </cell>
          <cell r="G721">
            <v>0</v>
          </cell>
          <cell r="H721">
            <v>-4080.32</v>
          </cell>
          <cell r="I721">
            <v>-4080.32</v>
          </cell>
          <cell r="J721">
            <v>-13265.3</v>
          </cell>
          <cell r="L721">
            <v>41364</v>
          </cell>
          <cell r="M721" t="str">
            <v>SG</v>
          </cell>
          <cell r="N721" t="str">
            <v>EXP</v>
          </cell>
          <cell r="O721" t="str">
            <v>PH900</v>
          </cell>
          <cell r="P721" t="str">
            <v>1520</v>
          </cell>
          <cell r="Q721" t="str">
            <v>Salaries &amp; Benefits</v>
          </cell>
          <cell r="R721" t="str">
            <v>Other Expenditures</v>
          </cell>
          <cell r="S721" t="str">
            <v>Gapping</v>
          </cell>
        </row>
        <row r="722">
          <cell r="A722" t="str">
            <v>PH2088</v>
          </cell>
          <cell r="E722">
            <v>2241.56</v>
          </cell>
          <cell r="F722">
            <v>0</v>
          </cell>
          <cell r="G722">
            <v>2241.56</v>
          </cell>
          <cell r="H722">
            <v>2180.41</v>
          </cell>
          <cell r="I722">
            <v>-61.15</v>
          </cell>
          <cell r="J722">
            <v>7488</v>
          </cell>
          <cell r="L722">
            <v>41364</v>
          </cell>
          <cell r="M722" t="str">
            <v>SG</v>
          </cell>
          <cell r="N722" t="str">
            <v>EXP</v>
          </cell>
          <cell r="O722" t="str">
            <v>PH900</v>
          </cell>
          <cell r="P722" t="str">
            <v>1711</v>
          </cell>
          <cell r="Q722" t="str">
            <v>Salaries &amp; Benefits</v>
          </cell>
          <cell r="R722" t="str">
            <v>Other Expenditures</v>
          </cell>
          <cell r="S722" t="str">
            <v>Salaries &amp; Benefits</v>
          </cell>
        </row>
        <row r="723">
          <cell r="A723" t="str">
            <v>PH2088</v>
          </cell>
          <cell r="E723">
            <v>1144.49</v>
          </cell>
          <cell r="F723">
            <v>0</v>
          </cell>
          <cell r="G723">
            <v>1144.49</v>
          </cell>
          <cell r="H723">
            <v>1090.22</v>
          </cell>
          <cell r="I723">
            <v>-54.27</v>
          </cell>
          <cell r="J723">
            <v>3744</v>
          </cell>
          <cell r="L723">
            <v>41364</v>
          </cell>
          <cell r="M723" t="str">
            <v>SG</v>
          </cell>
          <cell r="N723" t="str">
            <v>EXP</v>
          </cell>
          <cell r="O723" t="str">
            <v>PH900</v>
          </cell>
          <cell r="P723" t="str">
            <v>1712</v>
          </cell>
          <cell r="Q723" t="str">
            <v>Salaries &amp; Benefits</v>
          </cell>
          <cell r="R723" t="str">
            <v>Other Expenditures</v>
          </cell>
          <cell r="S723" t="str">
            <v>Salaries &amp; Benefits</v>
          </cell>
        </row>
        <row r="724">
          <cell r="A724" t="str">
            <v>PH2088</v>
          </cell>
          <cell r="E724">
            <v>1582.73</v>
          </cell>
          <cell r="F724">
            <v>0</v>
          </cell>
          <cell r="G724">
            <v>1582.73</v>
          </cell>
          <cell r="H724">
            <v>1291.6099999999999</v>
          </cell>
          <cell r="I724">
            <v>-291.12</v>
          </cell>
          <cell r="J724">
            <v>4435.6400000000003</v>
          </cell>
          <cell r="L724">
            <v>41364</v>
          </cell>
          <cell r="M724" t="str">
            <v>SG</v>
          </cell>
          <cell r="N724" t="str">
            <v>EXP</v>
          </cell>
          <cell r="O724" t="str">
            <v>PH900</v>
          </cell>
          <cell r="P724" t="str">
            <v>1720</v>
          </cell>
          <cell r="Q724" t="str">
            <v>Salaries &amp; Benefits</v>
          </cell>
          <cell r="R724" t="str">
            <v>Other Expenditures</v>
          </cell>
          <cell r="S724" t="str">
            <v>Salaries &amp; Benefits</v>
          </cell>
        </row>
        <row r="725">
          <cell r="A725" t="str">
            <v>PH2088</v>
          </cell>
          <cell r="E725">
            <v>481.11</v>
          </cell>
          <cell r="F725">
            <v>0</v>
          </cell>
          <cell r="G725">
            <v>481.11</v>
          </cell>
          <cell r="H725">
            <v>481.42</v>
          </cell>
          <cell r="I725">
            <v>0.31</v>
          </cell>
          <cell r="J725">
            <v>1653.32</v>
          </cell>
          <cell r="L725">
            <v>41364</v>
          </cell>
          <cell r="M725" t="str">
            <v>SG</v>
          </cell>
          <cell r="N725" t="str">
            <v>EXP</v>
          </cell>
          <cell r="O725" t="str">
            <v>PH900</v>
          </cell>
          <cell r="P725" t="str">
            <v>1730</v>
          </cell>
          <cell r="Q725" t="str">
            <v>Salaries &amp; Benefits</v>
          </cell>
          <cell r="R725" t="str">
            <v>Other Expenditures</v>
          </cell>
          <cell r="S725" t="str">
            <v>Salaries &amp; Benefits</v>
          </cell>
        </row>
        <row r="726">
          <cell r="A726" t="str">
            <v>PH2088</v>
          </cell>
          <cell r="E726">
            <v>1830.83</v>
          </cell>
          <cell r="F726">
            <v>0</v>
          </cell>
          <cell r="G726">
            <v>1830.83</v>
          </cell>
          <cell r="H726">
            <v>1805.62</v>
          </cell>
          <cell r="I726">
            <v>-25.21</v>
          </cell>
          <cell r="J726">
            <v>3095.31</v>
          </cell>
          <cell r="L726">
            <v>41364</v>
          </cell>
          <cell r="M726" t="str">
            <v>SG</v>
          </cell>
          <cell r="N726" t="str">
            <v>EXP</v>
          </cell>
          <cell r="O726" t="str">
            <v>PH900</v>
          </cell>
          <cell r="P726" t="str">
            <v>1740</v>
          </cell>
          <cell r="Q726" t="str">
            <v>Salaries &amp; Benefits</v>
          </cell>
          <cell r="R726" t="str">
            <v>Other Expenditures</v>
          </cell>
          <cell r="S726" t="str">
            <v>Salaries &amp; Benefits</v>
          </cell>
        </row>
        <row r="727">
          <cell r="A727" t="str">
            <v>PH2088</v>
          </cell>
          <cell r="E727">
            <v>78.819999999999993</v>
          </cell>
          <cell r="F727">
            <v>0</v>
          </cell>
          <cell r="G727">
            <v>78.819999999999993</v>
          </cell>
          <cell r="H727">
            <v>89.62</v>
          </cell>
          <cell r="I727">
            <v>10.8</v>
          </cell>
          <cell r="J727">
            <v>177.2</v>
          </cell>
          <cell r="L727">
            <v>41364</v>
          </cell>
          <cell r="M727" t="str">
            <v>SG</v>
          </cell>
          <cell r="N727" t="str">
            <v>EXP</v>
          </cell>
          <cell r="O727" t="str">
            <v>PH900</v>
          </cell>
          <cell r="P727" t="str">
            <v>1745</v>
          </cell>
          <cell r="Q727" t="str">
            <v>Salaries &amp; Benefits</v>
          </cell>
          <cell r="R727" t="str">
            <v>Other Expenditures</v>
          </cell>
          <cell r="S727" t="str">
            <v>Salaries &amp; Benefits</v>
          </cell>
        </row>
        <row r="728">
          <cell r="A728" t="str">
            <v>PH2088</v>
          </cell>
          <cell r="E728">
            <v>1301.97</v>
          </cell>
          <cell r="F728">
            <v>0</v>
          </cell>
          <cell r="G728">
            <v>1301.97</v>
          </cell>
          <cell r="H728">
            <v>1257.76</v>
          </cell>
          <cell r="I728">
            <v>-44.21</v>
          </cell>
          <cell r="J728">
            <v>4319.3500000000004</v>
          </cell>
          <cell r="L728">
            <v>41364</v>
          </cell>
          <cell r="M728" t="str">
            <v>SG</v>
          </cell>
          <cell r="N728" t="str">
            <v>EXP</v>
          </cell>
          <cell r="O728" t="str">
            <v>PH900</v>
          </cell>
          <cell r="P728" t="str">
            <v>1750</v>
          </cell>
          <cell r="Q728" t="str">
            <v>Salaries &amp; Benefits</v>
          </cell>
          <cell r="R728" t="str">
            <v>Other Expenditures</v>
          </cell>
          <cell r="S728" t="str">
            <v>Salaries &amp; Benefits</v>
          </cell>
        </row>
        <row r="729">
          <cell r="A729" t="str">
            <v>PH2088</v>
          </cell>
          <cell r="E729">
            <v>3728.67</v>
          </cell>
          <cell r="F729">
            <v>0</v>
          </cell>
          <cell r="G729">
            <v>3728.67</v>
          </cell>
          <cell r="H729">
            <v>3978.3</v>
          </cell>
          <cell r="I729">
            <v>249.63</v>
          </cell>
          <cell r="J729">
            <v>6920.1</v>
          </cell>
          <cell r="L729">
            <v>41364</v>
          </cell>
          <cell r="M729" t="str">
            <v>SG</v>
          </cell>
          <cell r="N729" t="str">
            <v>EXP</v>
          </cell>
          <cell r="O729" t="str">
            <v>PH900</v>
          </cell>
          <cell r="P729" t="str">
            <v>1760</v>
          </cell>
          <cell r="Q729" t="str">
            <v>Salaries &amp; Benefits</v>
          </cell>
          <cell r="R729" t="str">
            <v>Other Expenditures</v>
          </cell>
          <cell r="S729" t="str">
            <v>Salaries &amp; Benefits</v>
          </cell>
        </row>
        <row r="730">
          <cell r="A730" t="str">
            <v>PH2088</v>
          </cell>
          <cell r="E730">
            <v>6900.03</v>
          </cell>
          <cell r="F730">
            <v>0</v>
          </cell>
          <cell r="G730">
            <v>6900.03</v>
          </cell>
          <cell r="H730">
            <v>6966.08</v>
          </cell>
          <cell r="I730">
            <v>66.05</v>
          </cell>
          <cell r="J730">
            <v>23923</v>
          </cell>
          <cell r="L730">
            <v>41364</v>
          </cell>
          <cell r="M730" t="str">
            <v>SG</v>
          </cell>
          <cell r="N730" t="str">
            <v>EXP</v>
          </cell>
          <cell r="O730" t="str">
            <v>PH900</v>
          </cell>
          <cell r="P730" t="str">
            <v>1770</v>
          </cell>
          <cell r="Q730" t="str">
            <v>Salaries &amp; Benefits</v>
          </cell>
          <cell r="R730" t="str">
            <v>Other Expenditures</v>
          </cell>
          <cell r="S730" t="str">
            <v>Salaries &amp; Benefits</v>
          </cell>
        </row>
        <row r="731">
          <cell r="A731" t="str">
            <v>PH2088</v>
          </cell>
          <cell r="E731">
            <v>15338.65</v>
          </cell>
          <cell r="F731">
            <v>0</v>
          </cell>
          <cell r="G731">
            <v>15338.65</v>
          </cell>
          <cell r="H731">
            <v>16897.59</v>
          </cell>
          <cell r="I731">
            <v>1558.94</v>
          </cell>
          <cell r="J731">
            <v>144054.46</v>
          </cell>
          <cell r="L731">
            <v>41364</v>
          </cell>
          <cell r="M731" t="str">
            <v>SG</v>
          </cell>
          <cell r="N731" t="str">
            <v>EXP</v>
          </cell>
          <cell r="O731" t="str">
            <v>PH900</v>
          </cell>
          <cell r="P731" t="str">
            <v>2020</v>
          </cell>
          <cell r="Q731" t="str">
            <v>Office Supplies</v>
          </cell>
          <cell r="R731" t="str">
            <v>Other Expenditures</v>
          </cell>
          <cell r="S731" t="str">
            <v>Non Salary</v>
          </cell>
        </row>
        <row r="732">
          <cell r="A732" t="str">
            <v>PH2088</v>
          </cell>
          <cell r="E732">
            <v>0</v>
          </cell>
          <cell r="F732">
            <v>0</v>
          </cell>
          <cell r="G732">
            <v>0</v>
          </cell>
          <cell r="H732">
            <v>3934.5</v>
          </cell>
          <cell r="I732">
            <v>3934.5</v>
          </cell>
          <cell r="J732">
            <v>15000</v>
          </cell>
          <cell r="L732">
            <v>41364</v>
          </cell>
          <cell r="M732" t="str">
            <v>SG</v>
          </cell>
          <cell r="N732" t="str">
            <v>EXP</v>
          </cell>
          <cell r="O732" t="str">
            <v>PH900</v>
          </cell>
          <cell r="P732" t="str">
            <v>3420</v>
          </cell>
          <cell r="Q732" t="str">
            <v>Computer Hardware &amp; Software</v>
          </cell>
          <cell r="R732" t="str">
            <v>Other Expenditures</v>
          </cell>
          <cell r="S732" t="str">
            <v>Non Salary</v>
          </cell>
        </row>
        <row r="733">
          <cell r="A733" t="str">
            <v>PH2088</v>
          </cell>
          <cell r="E733">
            <v>0</v>
          </cell>
          <cell r="F733">
            <v>0</v>
          </cell>
          <cell r="G733">
            <v>0</v>
          </cell>
          <cell r="H733">
            <v>320.48</v>
          </cell>
          <cell r="I733">
            <v>320.48</v>
          </cell>
          <cell r="J733">
            <v>3217.65</v>
          </cell>
          <cell r="L733">
            <v>41364</v>
          </cell>
          <cell r="M733" t="str">
            <v>SG</v>
          </cell>
          <cell r="N733" t="str">
            <v>EXP</v>
          </cell>
          <cell r="O733" t="str">
            <v>PH900</v>
          </cell>
          <cell r="P733" t="str">
            <v>4310</v>
          </cell>
          <cell r="Q733" t="str">
            <v>Training &amp; Development</v>
          </cell>
          <cell r="R733" t="str">
            <v>Other Expenditures</v>
          </cell>
          <cell r="S733" t="str">
            <v>Non Salary</v>
          </cell>
        </row>
        <row r="734">
          <cell r="A734" t="str">
            <v>PH2088</v>
          </cell>
          <cell r="E734">
            <v>68.319999999999993</v>
          </cell>
          <cell r="F734">
            <v>79.36</v>
          </cell>
          <cell r="G734">
            <v>147.68</v>
          </cell>
          <cell r="H734">
            <v>190.51</v>
          </cell>
          <cell r="I734">
            <v>42.83</v>
          </cell>
          <cell r="J734">
            <v>1912.7</v>
          </cell>
          <cell r="L734">
            <v>41364</v>
          </cell>
          <cell r="M734" t="str">
            <v>SG</v>
          </cell>
          <cell r="N734" t="str">
            <v>EXP</v>
          </cell>
          <cell r="O734" t="str">
            <v>PH900</v>
          </cell>
          <cell r="P734" t="str">
            <v>4515</v>
          </cell>
          <cell r="Q734" t="str">
            <v>Contracted Services</v>
          </cell>
          <cell r="R734" t="str">
            <v>Other Expenditures</v>
          </cell>
          <cell r="S734" t="str">
            <v>Non Salary</v>
          </cell>
        </row>
        <row r="735">
          <cell r="A735" t="str">
            <v>PH2088</v>
          </cell>
          <cell r="E735">
            <v>0</v>
          </cell>
          <cell r="F735">
            <v>0</v>
          </cell>
          <cell r="G735">
            <v>0</v>
          </cell>
          <cell r="H735">
            <v>31.78</v>
          </cell>
          <cell r="I735">
            <v>31.78</v>
          </cell>
          <cell r="J735">
            <v>318.98</v>
          </cell>
          <cell r="L735">
            <v>41364</v>
          </cell>
          <cell r="M735" t="str">
            <v>SG</v>
          </cell>
          <cell r="N735" t="str">
            <v>EXP</v>
          </cell>
          <cell r="O735" t="str">
            <v>PH900</v>
          </cell>
          <cell r="P735" t="str">
            <v>4815</v>
          </cell>
          <cell r="Q735" t="str">
            <v>Other Services</v>
          </cell>
          <cell r="R735" t="str">
            <v>Other Expenditures</v>
          </cell>
          <cell r="S735" t="str">
            <v>Non Salary</v>
          </cell>
        </row>
        <row r="736">
          <cell r="A736" t="str">
            <v>PH2088</v>
          </cell>
          <cell r="E736">
            <v>0</v>
          </cell>
          <cell r="F736">
            <v>0</v>
          </cell>
          <cell r="G736">
            <v>0</v>
          </cell>
          <cell r="H736">
            <v>344.82</v>
          </cell>
          <cell r="I736">
            <v>344.82</v>
          </cell>
          <cell r="J736">
            <v>3462</v>
          </cell>
          <cell r="L736">
            <v>41364</v>
          </cell>
          <cell r="M736" t="str">
            <v>SG</v>
          </cell>
          <cell r="N736" t="str">
            <v>EXP</v>
          </cell>
          <cell r="O736" t="str">
            <v>PH900</v>
          </cell>
          <cell r="P736" t="str">
            <v>4830</v>
          </cell>
          <cell r="Q736" t="str">
            <v>Other Services</v>
          </cell>
          <cell r="R736" t="str">
            <v>Other Expenditures</v>
          </cell>
          <cell r="S736" t="str">
            <v>Non Salary</v>
          </cell>
        </row>
        <row r="737">
          <cell r="A737" t="str">
            <v>PH2088</v>
          </cell>
          <cell r="E737">
            <v>0</v>
          </cell>
          <cell r="F737">
            <v>0</v>
          </cell>
          <cell r="G737">
            <v>0</v>
          </cell>
          <cell r="H737">
            <v>203.18</v>
          </cell>
          <cell r="I737">
            <v>203.18</v>
          </cell>
          <cell r="J737">
            <v>2040</v>
          </cell>
          <cell r="L737">
            <v>41364</v>
          </cell>
          <cell r="M737" t="str">
            <v>SG</v>
          </cell>
          <cell r="N737" t="str">
            <v>EXP</v>
          </cell>
          <cell r="O737" t="str">
            <v>PH900</v>
          </cell>
          <cell r="P737" t="str">
            <v>4920</v>
          </cell>
          <cell r="Q737" t="str">
            <v>Other Services</v>
          </cell>
          <cell r="R737" t="str">
            <v>Other Expenditures</v>
          </cell>
          <cell r="S737" t="str">
            <v>Non Salary</v>
          </cell>
        </row>
        <row r="738">
          <cell r="A738" t="str">
            <v>PH2088</v>
          </cell>
          <cell r="E738">
            <v>-72935.759999999995</v>
          </cell>
          <cell r="F738">
            <v>0</v>
          </cell>
          <cell r="G738">
            <v>-72935.759999999995</v>
          </cell>
          <cell r="H738">
            <v>-77136.78</v>
          </cell>
          <cell r="I738">
            <v>-4201.0200000000004</v>
          </cell>
          <cell r="J738">
            <v>-326525.78000000003</v>
          </cell>
          <cell r="L738">
            <v>41364</v>
          </cell>
          <cell r="M738" t="str">
            <v>SG</v>
          </cell>
          <cell r="N738" t="str">
            <v>REV</v>
          </cell>
          <cell r="O738" t="str">
            <v>PH900</v>
          </cell>
          <cell r="P738" t="str">
            <v>8010</v>
          </cell>
          <cell r="Q738" t="str">
            <v>Grants and Subsidies</v>
          </cell>
          <cell r="R738" t="str">
            <v>Revenue</v>
          </cell>
          <cell r="S738" t="str">
            <v>Non Salary</v>
          </cell>
        </row>
        <row r="739">
          <cell r="A739" t="str">
            <v>PH2090</v>
          </cell>
          <cell r="E739">
            <v>0</v>
          </cell>
          <cell r="F739">
            <v>0</v>
          </cell>
          <cell r="G739">
            <v>0</v>
          </cell>
          <cell r="H739">
            <v>29.31</v>
          </cell>
          <cell r="I739">
            <v>29.31</v>
          </cell>
          <cell r="J739">
            <v>294.17</v>
          </cell>
          <cell r="L739">
            <v>41364</v>
          </cell>
          <cell r="M739" t="str">
            <v>OG</v>
          </cell>
          <cell r="N739" t="str">
            <v>EXP</v>
          </cell>
          <cell r="O739" t="str">
            <v>PH200</v>
          </cell>
          <cell r="P739" t="str">
            <v>4815</v>
          </cell>
          <cell r="Q739" t="str">
            <v>Other Services</v>
          </cell>
          <cell r="R739" t="str">
            <v>Other Expenditures</v>
          </cell>
          <cell r="S739" t="str">
            <v>Non Salary</v>
          </cell>
        </row>
        <row r="740">
          <cell r="A740" t="str">
            <v>PH2090</v>
          </cell>
          <cell r="E740">
            <v>0</v>
          </cell>
          <cell r="F740">
            <v>0</v>
          </cell>
          <cell r="G740">
            <v>0</v>
          </cell>
          <cell r="H740">
            <v>95.8</v>
          </cell>
          <cell r="I740">
            <v>95.8</v>
          </cell>
          <cell r="J740">
            <v>2000</v>
          </cell>
          <cell r="L740">
            <v>41364</v>
          </cell>
          <cell r="M740" t="str">
            <v>OG</v>
          </cell>
          <cell r="N740" t="str">
            <v>EXP</v>
          </cell>
          <cell r="O740" t="str">
            <v>PH200</v>
          </cell>
          <cell r="P740" t="str">
            <v>7030</v>
          </cell>
          <cell r="Q740" t="str">
            <v>IDC's</v>
          </cell>
          <cell r="R740" t="str">
            <v>Other Expenditures</v>
          </cell>
          <cell r="S740" t="str">
            <v>Non Salary</v>
          </cell>
        </row>
        <row r="741">
          <cell r="A741" t="str">
            <v>PH2090</v>
          </cell>
          <cell r="E741">
            <v>-1143.58</v>
          </cell>
          <cell r="F741">
            <v>0</v>
          </cell>
          <cell r="G741">
            <v>-1143.58</v>
          </cell>
          <cell r="H741">
            <v>-125.11</v>
          </cell>
          <cell r="I741">
            <v>1018.47</v>
          </cell>
          <cell r="J741">
            <v>-2294.17</v>
          </cell>
          <cell r="L741">
            <v>41364</v>
          </cell>
          <cell r="M741" t="str">
            <v>OG</v>
          </cell>
          <cell r="N741" t="str">
            <v>REV</v>
          </cell>
          <cell r="O741" t="str">
            <v>PH200</v>
          </cell>
          <cell r="P741" t="str">
            <v>8021</v>
          </cell>
          <cell r="Q741" t="str">
            <v>Grants and Subsidies</v>
          </cell>
          <cell r="R741" t="str">
            <v>Revenue</v>
          </cell>
          <cell r="S741" t="str">
            <v>Non Salary</v>
          </cell>
        </row>
        <row r="742">
          <cell r="A742" t="str">
            <v>PH2095</v>
          </cell>
          <cell r="E742">
            <v>11846.13</v>
          </cell>
          <cell r="F742">
            <v>0</v>
          </cell>
          <cell r="G742">
            <v>11846.13</v>
          </cell>
          <cell r="H742">
            <v>0</v>
          </cell>
          <cell r="I742">
            <v>-11846.13</v>
          </cell>
          <cell r="J742">
            <v>0</v>
          </cell>
          <cell r="L742">
            <v>41364</v>
          </cell>
          <cell r="M742" t="str">
            <v>SG</v>
          </cell>
          <cell r="N742" t="str">
            <v>EXP</v>
          </cell>
          <cell r="O742" t="str">
            <v>PH200</v>
          </cell>
          <cell r="P742" t="str">
            <v>1015</v>
          </cell>
          <cell r="Q742" t="str">
            <v>Salaries &amp; Benefits</v>
          </cell>
          <cell r="R742" t="str">
            <v>Other Expenditures</v>
          </cell>
          <cell r="S742" t="str">
            <v>Salaries &amp; Benefits</v>
          </cell>
        </row>
        <row r="743">
          <cell r="A743" t="str">
            <v>PH2095</v>
          </cell>
          <cell r="E743">
            <v>863.76</v>
          </cell>
          <cell r="F743">
            <v>0</v>
          </cell>
          <cell r="G743">
            <v>863.76</v>
          </cell>
          <cell r="H743">
            <v>853.44</v>
          </cell>
          <cell r="I743">
            <v>-10.32</v>
          </cell>
          <cell r="J743">
            <v>853.44</v>
          </cell>
          <cell r="L743">
            <v>41364</v>
          </cell>
          <cell r="M743" t="str">
            <v>SG</v>
          </cell>
          <cell r="N743" t="str">
            <v>EXP</v>
          </cell>
          <cell r="O743" t="str">
            <v>PH200</v>
          </cell>
          <cell r="P743" t="str">
            <v>1050</v>
          </cell>
          <cell r="Q743" t="str">
            <v>Salaries &amp; Benefits</v>
          </cell>
          <cell r="R743" t="str">
            <v>Other Expenditures</v>
          </cell>
          <cell r="S743" t="str">
            <v>Salaries &amp; Benefits</v>
          </cell>
        </row>
        <row r="744">
          <cell r="A744" t="str">
            <v>PH2095</v>
          </cell>
          <cell r="E744">
            <v>0</v>
          </cell>
          <cell r="F744">
            <v>0</v>
          </cell>
          <cell r="G744">
            <v>0</v>
          </cell>
          <cell r="H744">
            <v>-40.97</v>
          </cell>
          <cell r="I744">
            <v>-40.97</v>
          </cell>
          <cell r="J744">
            <v>-40.97</v>
          </cell>
          <cell r="L744">
            <v>41364</v>
          </cell>
          <cell r="M744" t="str">
            <v>SG</v>
          </cell>
          <cell r="N744" t="str">
            <v>EXP</v>
          </cell>
          <cell r="O744" t="str">
            <v>PH200</v>
          </cell>
          <cell r="P744" t="str">
            <v>1520</v>
          </cell>
          <cell r="Q744" t="str">
            <v>Salaries &amp; Benefits</v>
          </cell>
          <cell r="R744" t="str">
            <v>Other Expenditures</v>
          </cell>
          <cell r="S744" t="str">
            <v>Gapping</v>
          </cell>
        </row>
        <row r="745">
          <cell r="A745" t="str">
            <v>PH2095</v>
          </cell>
          <cell r="E745">
            <v>423.59</v>
          </cell>
          <cell r="F745">
            <v>0</v>
          </cell>
          <cell r="G745">
            <v>423.59</v>
          </cell>
          <cell r="H745">
            <v>0</v>
          </cell>
          <cell r="I745">
            <v>-423.59</v>
          </cell>
          <cell r="J745">
            <v>0</v>
          </cell>
          <cell r="L745">
            <v>41364</v>
          </cell>
          <cell r="M745" t="str">
            <v>SG</v>
          </cell>
          <cell r="N745" t="str">
            <v>EXP</v>
          </cell>
          <cell r="O745" t="str">
            <v>PH200</v>
          </cell>
          <cell r="P745" t="str">
            <v>1740</v>
          </cell>
          <cell r="Q745" t="str">
            <v>Salaries &amp; Benefits</v>
          </cell>
          <cell r="R745" t="str">
            <v>Other Expenditures</v>
          </cell>
          <cell r="S745" t="str">
            <v>Salaries &amp; Benefits</v>
          </cell>
        </row>
        <row r="746">
          <cell r="A746" t="str">
            <v>PH2095</v>
          </cell>
          <cell r="E746">
            <v>246.04</v>
          </cell>
          <cell r="F746">
            <v>0</v>
          </cell>
          <cell r="G746">
            <v>246.04</v>
          </cell>
          <cell r="H746">
            <v>0</v>
          </cell>
          <cell r="I746">
            <v>-246.04</v>
          </cell>
          <cell r="J746">
            <v>0</v>
          </cell>
          <cell r="L746">
            <v>41364</v>
          </cell>
          <cell r="M746" t="str">
            <v>SG</v>
          </cell>
          <cell r="N746" t="str">
            <v>EXP</v>
          </cell>
          <cell r="O746" t="str">
            <v>PH200</v>
          </cell>
          <cell r="P746" t="str">
            <v>1750</v>
          </cell>
          <cell r="Q746" t="str">
            <v>Salaries &amp; Benefits</v>
          </cell>
          <cell r="R746" t="str">
            <v>Other Expenditures</v>
          </cell>
          <cell r="S746" t="str">
            <v>Salaries &amp; Benefits</v>
          </cell>
        </row>
        <row r="747">
          <cell r="A747" t="str">
            <v>PH2095</v>
          </cell>
          <cell r="E747">
            <v>756.68</v>
          </cell>
          <cell r="F747">
            <v>0</v>
          </cell>
          <cell r="G747">
            <v>756.68</v>
          </cell>
          <cell r="H747">
            <v>0</v>
          </cell>
          <cell r="I747">
            <v>-756.68</v>
          </cell>
          <cell r="J747">
            <v>0</v>
          </cell>
          <cell r="L747">
            <v>41364</v>
          </cell>
          <cell r="M747" t="str">
            <v>SG</v>
          </cell>
          <cell r="N747" t="str">
            <v>EXP</v>
          </cell>
          <cell r="O747" t="str">
            <v>PH200</v>
          </cell>
          <cell r="P747" t="str">
            <v>1760</v>
          </cell>
          <cell r="Q747" t="str">
            <v>Salaries &amp; Benefits</v>
          </cell>
          <cell r="R747" t="str">
            <v>Other Expenditures</v>
          </cell>
          <cell r="S747" t="str">
            <v>Salaries &amp; Benefits</v>
          </cell>
        </row>
        <row r="748">
          <cell r="A748" t="str">
            <v>PH2095</v>
          </cell>
          <cell r="E748">
            <v>-10602.15</v>
          </cell>
          <cell r="F748">
            <v>0</v>
          </cell>
          <cell r="G748">
            <v>-10602.15</v>
          </cell>
          <cell r="H748">
            <v>-609.35</v>
          </cell>
          <cell r="I748">
            <v>9992.7999999999993</v>
          </cell>
          <cell r="J748">
            <v>-609.35</v>
          </cell>
          <cell r="L748">
            <v>41364</v>
          </cell>
          <cell r="M748" t="str">
            <v>SG</v>
          </cell>
          <cell r="N748" t="str">
            <v>REV</v>
          </cell>
          <cell r="O748" t="str">
            <v>PH200</v>
          </cell>
          <cell r="P748" t="str">
            <v>8010</v>
          </cell>
          <cell r="Q748" t="str">
            <v>Grants and Subsidies</v>
          </cell>
          <cell r="R748" t="str">
            <v>Revenue</v>
          </cell>
          <cell r="S748" t="str">
            <v>Non Salary</v>
          </cell>
        </row>
        <row r="749">
          <cell r="A749" t="str">
            <v>PH2096</v>
          </cell>
          <cell r="E749">
            <v>289075.64</v>
          </cell>
          <cell r="F749">
            <v>0</v>
          </cell>
          <cell r="G749">
            <v>289075.64</v>
          </cell>
          <cell r="H749">
            <v>289892.12</v>
          </cell>
          <cell r="I749">
            <v>816.48</v>
          </cell>
          <cell r="J749">
            <v>995550.57</v>
          </cell>
          <cell r="L749">
            <v>41364</v>
          </cell>
          <cell r="M749" t="str">
            <v>SG</v>
          </cell>
          <cell r="N749" t="str">
            <v>EXP</v>
          </cell>
          <cell r="O749" t="str">
            <v>PH900</v>
          </cell>
          <cell r="P749" t="str">
            <v>1015</v>
          </cell>
          <cell r="Q749" t="str">
            <v>Salaries &amp; Benefits</v>
          </cell>
          <cell r="R749" t="str">
            <v>Other Expenditures</v>
          </cell>
          <cell r="S749" t="str">
            <v>Salaries &amp; Benefits</v>
          </cell>
        </row>
        <row r="750">
          <cell r="A750" t="str">
            <v>PH2096</v>
          </cell>
          <cell r="E750">
            <v>234.78</v>
          </cell>
          <cell r="F750">
            <v>0</v>
          </cell>
          <cell r="G750">
            <v>234.78</v>
          </cell>
          <cell r="H750">
            <v>2125.0300000000002</v>
          </cell>
          <cell r="I750">
            <v>1890.25</v>
          </cell>
          <cell r="J750">
            <v>7300</v>
          </cell>
          <cell r="L750">
            <v>41364</v>
          </cell>
          <cell r="M750" t="str">
            <v>SG</v>
          </cell>
          <cell r="N750" t="str">
            <v>EXP</v>
          </cell>
          <cell r="O750" t="str">
            <v>PH900</v>
          </cell>
          <cell r="P750" t="str">
            <v>1025</v>
          </cell>
          <cell r="Q750" t="str">
            <v>Salaries &amp; Benefits</v>
          </cell>
          <cell r="R750" t="str">
            <v>Other Expenditures</v>
          </cell>
          <cell r="S750" t="str">
            <v>Overtime</v>
          </cell>
        </row>
        <row r="751">
          <cell r="A751" t="str">
            <v>PH2096</v>
          </cell>
          <cell r="E751">
            <v>1239.5999999999999</v>
          </cell>
          <cell r="F751">
            <v>0</v>
          </cell>
          <cell r="G751">
            <v>1239.5999999999999</v>
          </cell>
          <cell r="H751">
            <v>0</v>
          </cell>
          <cell r="I751">
            <v>-1239.5999999999999</v>
          </cell>
          <cell r="J751">
            <v>0</v>
          </cell>
          <cell r="L751">
            <v>41364</v>
          </cell>
          <cell r="M751" t="str">
            <v>SG</v>
          </cell>
          <cell r="N751" t="str">
            <v>EXP</v>
          </cell>
          <cell r="O751" t="str">
            <v>PH900</v>
          </cell>
          <cell r="P751" t="str">
            <v>1050</v>
          </cell>
          <cell r="Q751" t="str">
            <v>Salaries &amp; Benefits</v>
          </cell>
          <cell r="R751" t="str">
            <v>Other Expenditures</v>
          </cell>
          <cell r="S751" t="str">
            <v>Salaries &amp; Benefits</v>
          </cell>
        </row>
        <row r="752">
          <cell r="A752" t="str">
            <v>PH2096</v>
          </cell>
          <cell r="E752">
            <v>0</v>
          </cell>
          <cell r="F752">
            <v>0</v>
          </cell>
          <cell r="G752">
            <v>0</v>
          </cell>
          <cell r="H752">
            <v>-18178.060000000001</v>
          </cell>
          <cell r="I752">
            <v>-18178.060000000001</v>
          </cell>
          <cell r="J752">
            <v>-59574.239999999998</v>
          </cell>
          <cell r="L752">
            <v>41364</v>
          </cell>
          <cell r="M752" t="str">
            <v>SG</v>
          </cell>
          <cell r="N752" t="str">
            <v>EXP</v>
          </cell>
          <cell r="O752" t="str">
            <v>PH900</v>
          </cell>
          <cell r="P752" t="str">
            <v>1520</v>
          </cell>
          <cell r="Q752" t="str">
            <v>Salaries &amp; Benefits</v>
          </cell>
          <cell r="R752" t="str">
            <v>Other Expenditures</v>
          </cell>
          <cell r="S752" t="str">
            <v>Gapping</v>
          </cell>
        </row>
        <row r="753">
          <cell r="A753" t="str">
            <v>PH2096</v>
          </cell>
          <cell r="E753">
            <v>11954.57</v>
          </cell>
          <cell r="F753">
            <v>0</v>
          </cell>
          <cell r="G753">
            <v>11954.57</v>
          </cell>
          <cell r="H753">
            <v>11443.66</v>
          </cell>
          <cell r="I753">
            <v>-510.91</v>
          </cell>
          <cell r="J753">
            <v>39300</v>
          </cell>
          <cell r="L753">
            <v>41364</v>
          </cell>
          <cell r="M753" t="str">
            <v>SG</v>
          </cell>
          <cell r="N753" t="str">
            <v>EXP</v>
          </cell>
          <cell r="O753" t="str">
            <v>PH900</v>
          </cell>
          <cell r="P753" t="str">
            <v>1711</v>
          </cell>
          <cell r="Q753" t="str">
            <v>Salaries &amp; Benefits</v>
          </cell>
          <cell r="R753" t="str">
            <v>Other Expenditures</v>
          </cell>
          <cell r="S753" t="str">
            <v>Salaries &amp; Benefits</v>
          </cell>
        </row>
        <row r="754">
          <cell r="A754" t="str">
            <v>PH2096</v>
          </cell>
          <cell r="E754">
            <v>5880.17</v>
          </cell>
          <cell r="F754">
            <v>0</v>
          </cell>
          <cell r="G754">
            <v>5880.17</v>
          </cell>
          <cell r="H754">
            <v>5559.34</v>
          </cell>
          <cell r="I754">
            <v>-320.83</v>
          </cell>
          <cell r="J754">
            <v>19092</v>
          </cell>
          <cell r="L754">
            <v>41364</v>
          </cell>
          <cell r="M754" t="str">
            <v>SG</v>
          </cell>
          <cell r="N754" t="str">
            <v>EXP</v>
          </cell>
          <cell r="O754" t="str">
            <v>PH900</v>
          </cell>
          <cell r="P754" t="str">
            <v>1712</v>
          </cell>
          <cell r="Q754" t="str">
            <v>Salaries &amp; Benefits</v>
          </cell>
          <cell r="R754" t="str">
            <v>Other Expenditures</v>
          </cell>
          <cell r="S754" t="str">
            <v>Salaries &amp; Benefits</v>
          </cell>
        </row>
        <row r="755">
          <cell r="A755" t="str">
            <v>PH2096</v>
          </cell>
          <cell r="E755">
            <v>6810.02</v>
          </cell>
          <cell r="F755">
            <v>0</v>
          </cell>
          <cell r="G755">
            <v>6810.02</v>
          </cell>
          <cell r="H755">
            <v>5334.55</v>
          </cell>
          <cell r="I755">
            <v>-1475.47</v>
          </cell>
          <cell r="J755">
            <v>17789.47</v>
          </cell>
          <cell r="L755">
            <v>41364</v>
          </cell>
          <cell r="M755" t="str">
            <v>SG</v>
          </cell>
          <cell r="N755" t="str">
            <v>EXP</v>
          </cell>
          <cell r="O755" t="str">
            <v>PH900</v>
          </cell>
          <cell r="P755" t="str">
            <v>1720</v>
          </cell>
          <cell r="Q755" t="str">
            <v>Salaries &amp; Benefits</v>
          </cell>
          <cell r="R755" t="str">
            <v>Other Expenditures</v>
          </cell>
          <cell r="S755" t="str">
            <v>Salaries &amp; Benefits</v>
          </cell>
        </row>
        <row r="756">
          <cell r="A756" t="str">
            <v>PH2096</v>
          </cell>
          <cell r="E756">
            <v>2070.21</v>
          </cell>
          <cell r="F756">
            <v>0</v>
          </cell>
          <cell r="G756">
            <v>2070.21</v>
          </cell>
          <cell r="H756">
            <v>1988.27</v>
          </cell>
          <cell r="I756">
            <v>-81.94</v>
          </cell>
          <cell r="J756">
            <v>6828.45</v>
          </cell>
          <cell r="L756">
            <v>41364</v>
          </cell>
          <cell r="M756" t="str">
            <v>SG</v>
          </cell>
          <cell r="N756" t="str">
            <v>EXP</v>
          </cell>
          <cell r="O756" t="str">
            <v>PH900</v>
          </cell>
          <cell r="P756" t="str">
            <v>1730</v>
          </cell>
          <cell r="Q756" t="str">
            <v>Salaries &amp; Benefits</v>
          </cell>
          <cell r="R756" t="str">
            <v>Other Expenditures</v>
          </cell>
          <cell r="S756" t="str">
            <v>Salaries &amp; Benefits</v>
          </cell>
        </row>
        <row r="757">
          <cell r="A757" t="str">
            <v>PH2096</v>
          </cell>
          <cell r="E757">
            <v>7837.72</v>
          </cell>
          <cell r="F757">
            <v>0</v>
          </cell>
          <cell r="G757">
            <v>7837.72</v>
          </cell>
          <cell r="H757">
            <v>8106.29</v>
          </cell>
          <cell r="I757">
            <v>268.57</v>
          </cell>
          <cell r="J757">
            <v>12440.91</v>
          </cell>
          <cell r="L757">
            <v>41364</v>
          </cell>
          <cell r="M757" t="str">
            <v>SG</v>
          </cell>
          <cell r="N757" t="str">
            <v>EXP</v>
          </cell>
          <cell r="O757" t="str">
            <v>PH900</v>
          </cell>
          <cell r="P757" t="str">
            <v>1740</v>
          </cell>
          <cell r="Q757" t="str">
            <v>Salaries &amp; Benefits</v>
          </cell>
          <cell r="R757" t="str">
            <v>Other Expenditures</v>
          </cell>
          <cell r="S757" t="str">
            <v>Salaries &amp; Benefits</v>
          </cell>
        </row>
        <row r="758">
          <cell r="A758" t="str">
            <v>PH2096</v>
          </cell>
          <cell r="E758">
            <v>342.11</v>
          </cell>
          <cell r="F758">
            <v>0</v>
          </cell>
          <cell r="G758">
            <v>342.11</v>
          </cell>
          <cell r="H758">
            <v>419.02</v>
          </cell>
          <cell r="I758">
            <v>76.91</v>
          </cell>
          <cell r="J758">
            <v>731.86</v>
          </cell>
          <cell r="L758">
            <v>41364</v>
          </cell>
          <cell r="M758" t="str">
            <v>SG</v>
          </cell>
          <cell r="N758" t="str">
            <v>EXP</v>
          </cell>
          <cell r="O758" t="str">
            <v>PH900</v>
          </cell>
          <cell r="P758" t="str">
            <v>1745</v>
          </cell>
          <cell r="Q758" t="str">
            <v>Salaries &amp; Benefits</v>
          </cell>
          <cell r="R758" t="str">
            <v>Other Expenditures</v>
          </cell>
          <cell r="S758" t="str">
            <v>Salaries &amp; Benefits</v>
          </cell>
        </row>
        <row r="759">
          <cell r="A759" t="str">
            <v>PH2096</v>
          </cell>
          <cell r="E759">
            <v>5595.89</v>
          </cell>
          <cell r="F759">
            <v>0</v>
          </cell>
          <cell r="G759">
            <v>5595.89</v>
          </cell>
          <cell r="H759">
            <v>5652.91</v>
          </cell>
          <cell r="I759">
            <v>57.02</v>
          </cell>
          <cell r="J759">
            <v>19413.22</v>
          </cell>
          <cell r="L759">
            <v>41364</v>
          </cell>
          <cell r="M759" t="str">
            <v>SG</v>
          </cell>
          <cell r="N759" t="str">
            <v>EXP</v>
          </cell>
          <cell r="O759" t="str">
            <v>PH900</v>
          </cell>
          <cell r="P759" t="str">
            <v>1750</v>
          </cell>
          <cell r="Q759" t="str">
            <v>Salaries &amp; Benefits</v>
          </cell>
          <cell r="R759" t="str">
            <v>Other Expenditures</v>
          </cell>
          <cell r="S759" t="str">
            <v>Salaries &amp; Benefits</v>
          </cell>
        </row>
        <row r="760">
          <cell r="A760" t="str">
            <v>PH2096</v>
          </cell>
          <cell r="E760">
            <v>16225.81</v>
          </cell>
          <cell r="F760">
            <v>0</v>
          </cell>
          <cell r="G760">
            <v>16225.81</v>
          </cell>
          <cell r="H760">
            <v>17792.62</v>
          </cell>
          <cell r="I760">
            <v>1566.81</v>
          </cell>
          <cell r="J760">
            <v>27680.400000000001</v>
          </cell>
          <cell r="L760">
            <v>41364</v>
          </cell>
          <cell r="M760" t="str">
            <v>SG</v>
          </cell>
          <cell r="N760" t="str">
            <v>EXP</v>
          </cell>
          <cell r="O760" t="str">
            <v>PH900</v>
          </cell>
          <cell r="P760" t="str">
            <v>1760</v>
          </cell>
          <cell r="Q760" t="str">
            <v>Salaries &amp; Benefits</v>
          </cell>
          <cell r="R760" t="str">
            <v>Other Expenditures</v>
          </cell>
          <cell r="S760" t="str">
            <v>Salaries &amp; Benefits</v>
          </cell>
        </row>
        <row r="761">
          <cell r="A761" t="str">
            <v>PH2096</v>
          </cell>
          <cell r="E761">
            <v>29705.95</v>
          </cell>
          <cell r="F761">
            <v>0</v>
          </cell>
          <cell r="G761">
            <v>29705.95</v>
          </cell>
          <cell r="H761">
            <v>32520.81</v>
          </cell>
          <cell r="I761">
            <v>2814.86</v>
          </cell>
          <cell r="J761">
            <v>111683.2</v>
          </cell>
          <cell r="L761">
            <v>41364</v>
          </cell>
          <cell r="M761" t="str">
            <v>SG</v>
          </cell>
          <cell r="N761" t="str">
            <v>EXP</v>
          </cell>
          <cell r="O761" t="str">
            <v>PH900</v>
          </cell>
          <cell r="P761" t="str">
            <v>1770</v>
          </cell>
          <cell r="Q761" t="str">
            <v>Salaries &amp; Benefits</v>
          </cell>
          <cell r="R761" t="str">
            <v>Other Expenditures</v>
          </cell>
          <cell r="S761" t="str">
            <v>Salaries &amp; Benefits</v>
          </cell>
        </row>
        <row r="762">
          <cell r="A762" t="str">
            <v>PH2096</v>
          </cell>
          <cell r="E762">
            <v>412.45</v>
          </cell>
          <cell r="F762">
            <v>70.12</v>
          </cell>
          <cell r="G762">
            <v>482.57</v>
          </cell>
          <cell r="H762">
            <v>287.41000000000003</v>
          </cell>
          <cell r="I762">
            <v>-195.16</v>
          </cell>
          <cell r="J762">
            <v>2612.8000000000002</v>
          </cell>
          <cell r="L762">
            <v>41364</v>
          </cell>
          <cell r="M762" t="str">
            <v>SG</v>
          </cell>
          <cell r="N762" t="str">
            <v>EXP</v>
          </cell>
          <cell r="O762" t="str">
            <v>PH900</v>
          </cell>
          <cell r="P762" t="str">
            <v>2010</v>
          </cell>
          <cell r="Q762" t="str">
            <v>Office Supplies</v>
          </cell>
          <cell r="R762" t="str">
            <v>Other Expenditures</v>
          </cell>
          <cell r="S762" t="str">
            <v>Non Salary</v>
          </cell>
        </row>
        <row r="763">
          <cell r="A763" t="str">
            <v>PH2096</v>
          </cell>
          <cell r="E763">
            <v>423.11</v>
          </cell>
          <cell r="F763">
            <v>0</v>
          </cell>
          <cell r="G763">
            <v>423.11</v>
          </cell>
          <cell r="H763">
            <v>41.25</v>
          </cell>
          <cell r="I763">
            <v>-381.86</v>
          </cell>
          <cell r="J763">
            <v>375.04</v>
          </cell>
          <cell r="L763">
            <v>41364</v>
          </cell>
          <cell r="M763" t="str">
            <v>SG</v>
          </cell>
          <cell r="N763" t="str">
            <v>EXP</v>
          </cell>
          <cell r="O763" t="str">
            <v>PH900</v>
          </cell>
          <cell r="P763" t="str">
            <v>2040</v>
          </cell>
          <cell r="Q763" t="str">
            <v>Office Supplies</v>
          </cell>
          <cell r="R763" t="str">
            <v>Other Expenditures</v>
          </cell>
          <cell r="S763" t="str">
            <v>Non Salary</v>
          </cell>
        </row>
        <row r="764">
          <cell r="A764" t="str">
            <v>PH2096</v>
          </cell>
          <cell r="E764">
            <v>0</v>
          </cell>
          <cell r="F764">
            <v>0</v>
          </cell>
          <cell r="G764">
            <v>0</v>
          </cell>
          <cell r="H764">
            <v>15.13</v>
          </cell>
          <cell r="I764">
            <v>15.13</v>
          </cell>
          <cell r="J764">
            <v>137.6</v>
          </cell>
          <cell r="L764">
            <v>41364</v>
          </cell>
          <cell r="M764" t="str">
            <v>SG</v>
          </cell>
          <cell r="N764" t="str">
            <v>EXP</v>
          </cell>
          <cell r="O764" t="str">
            <v>PH900</v>
          </cell>
          <cell r="P764" t="str">
            <v>2099</v>
          </cell>
          <cell r="Q764" t="str">
            <v>Office Supplies</v>
          </cell>
          <cell r="R764" t="str">
            <v>Other Expenditures</v>
          </cell>
          <cell r="S764" t="str">
            <v>Non Salary</v>
          </cell>
        </row>
        <row r="765">
          <cell r="A765" t="str">
            <v>PH2096</v>
          </cell>
          <cell r="E765">
            <v>0</v>
          </cell>
          <cell r="F765">
            <v>0</v>
          </cell>
          <cell r="G765">
            <v>0</v>
          </cell>
          <cell r="H765">
            <v>51.58</v>
          </cell>
          <cell r="I765">
            <v>51.58</v>
          </cell>
          <cell r="J765">
            <v>468.8</v>
          </cell>
          <cell r="L765">
            <v>41364</v>
          </cell>
          <cell r="M765" t="str">
            <v>SG</v>
          </cell>
          <cell r="N765" t="str">
            <v>EXP</v>
          </cell>
          <cell r="O765" t="str">
            <v>PH900</v>
          </cell>
          <cell r="P765" t="str">
            <v>2650</v>
          </cell>
          <cell r="Q765" t="str">
            <v>Other Supplies</v>
          </cell>
          <cell r="R765" t="str">
            <v>Other Expenditures</v>
          </cell>
          <cell r="S765" t="str">
            <v>Non Salary</v>
          </cell>
        </row>
        <row r="766">
          <cell r="A766" t="str">
            <v>PH2096</v>
          </cell>
          <cell r="E766">
            <v>13890.24</v>
          </cell>
          <cell r="F766">
            <v>696.04</v>
          </cell>
          <cell r="G766">
            <v>14586.28</v>
          </cell>
          <cell r="H766">
            <v>0</v>
          </cell>
          <cell r="I766">
            <v>-14586.28</v>
          </cell>
          <cell r="J766">
            <v>0</v>
          </cell>
          <cell r="L766">
            <v>41364</v>
          </cell>
          <cell r="M766" t="str">
            <v>SG</v>
          </cell>
          <cell r="N766" t="str">
            <v>EXP</v>
          </cell>
          <cell r="O766" t="str">
            <v>PH900</v>
          </cell>
          <cell r="P766" t="str">
            <v>3055</v>
          </cell>
          <cell r="Q766" t="str">
            <v>General Equipment</v>
          </cell>
          <cell r="R766" t="str">
            <v>Other Expenditures</v>
          </cell>
          <cell r="S766" t="str">
            <v>Non Salary</v>
          </cell>
        </row>
        <row r="767">
          <cell r="A767" t="str">
            <v>PH2096</v>
          </cell>
          <cell r="E767">
            <v>0</v>
          </cell>
          <cell r="F767">
            <v>0</v>
          </cell>
          <cell r="G767">
            <v>0</v>
          </cell>
          <cell r="H767">
            <v>1836.1</v>
          </cell>
          <cell r="I767">
            <v>1836.1</v>
          </cell>
          <cell r="J767">
            <v>7000</v>
          </cell>
          <cell r="L767">
            <v>41364</v>
          </cell>
          <cell r="M767" t="str">
            <v>SG</v>
          </cell>
          <cell r="N767" t="str">
            <v>EXP</v>
          </cell>
          <cell r="O767" t="str">
            <v>PH900</v>
          </cell>
          <cell r="P767" t="str">
            <v>3420</v>
          </cell>
          <cell r="Q767" t="str">
            <v>Computer Hardware &amp; Software</v>
          </cell>
          <cell r="R767" t="str">
            <v>Other Expenditures</v>
          </cell>
          <cell r="S767" t="str">
            <v>Non Salary</v>
          </cell>
        </row>
        <row r="768">
          <cell r="A768" t="str">
            <v>PH2096</v>
          </cell>
          <cell r="E768">
            <v>0</v>
          </cell>
          <cell r="F768">
            <v>91.59</v>
          </cell>
          <cell r="G768">
            <v>91.59</v>
          </cell>
          <cell r="H768">
            <v>0</v>
          </cell>
          <cell r="I768">
            <v>-91.59</v>
          </cell>
          <cell r="J768">
            <v>0</v>
          </cell>
          <cell r="L768">
            <v>41364</v>
          </cell>
          <cell r="M768" t="str">
            <v>SG</v>
          </cell>
          <cell r="N768" t="str">
            <v>EXP</v>
          </cell>
          <cell r="O768" t="str">
            <v>PH900</v>
          </cell>
          <cell r="P768" t="str">
            <v>4086</v>
          </cell>
          <cell r="Q768" t="str">
            <v>Professional &amp; Technical</v>
          </cell>
          <cell r="R768" t="str">
            <v>Other Expenditures</v>
          </cell>
          <cell r="S768" t="str">
            <v>Non Salary</v>
          </cell>
        </row>
        <row r="769">
          <cell r="A769" t="str">
            <v>PH2096</v>
          </cell>
          <cell r="E769">
            <v>0</v>
          </cell>
          <cell r="F769">
            <v>0</v>
          </cell>
          <cell r="G769">
            <v>0</v>
          </cell>
          <cell r="H769">
            <v>1494</v>
          </cell>
          <cell r="I769">
            <v>1494</v>
          </cell>
          <cell r="J769">
            <v>15000</v>
          </cell>
          <cell r="L769">
            <v>41364</v>
          </cell>
          <cell r="M769" t="str">
            <v>SG</v>
          </cell>
          <cell r="N769" t="str">
            <v>EXP</v>
          </cell>
          <cell r="O769" t="str">
            <v>PH900</v>
          </cell>
          <cell r="P769" t="str">
            <v>4110</v>
          </cell>
          <cell r="Q769" t="str">
            <v>Professional &amp; Technical</v>
          </cell>
          <cell r="R769" t="str">
            <v>Other Expenditures</v>
          </cell>
          <cell r="S769" t="str">
            <v>Non Salary</v>
          </cell>
        </row>
        <row r="770">
          <cell r="A770" t="str">
            <v>PH2096</v>
          </cell>
          <cell r="E770">
            <v>0</v>
          </cell>
          <cell r="F770">
            <v>2900.3</v>
          </cell>
          <cell r="G770">
            <v>2900.3</v>
          </cell>
          <cell r="H770">
            <v>2186.8000000000002</v>
          </cell>
          <cell r="I770">
            <v>-713.5</v>
          </cell>
          <cell r="J770">
            <v>66874.77</v>
          </cell>
          <cell r="L770">
            <v>41364</v>
          </cell>
          <cell r="M770" t="str">
            <v>SG</v>
          </cell>
          <cell r="N770" t="str">
            <v>EXP</v>
          </cell>
          <cell r="O770" t="str">
            <v>PH900</v>
          </cell>
          <cell r="P770" t="str">
            <v>4199</v>
          </cell>
          <cell r="Q770" t="str">
            <v>Professional &amp; Technical</v>
          </cell>
          <cell r="R770" t="str">
            <v>Other Expenditures</v>
          </cell>
          <cell r="S770" t="str">
            <v>Non Salary</v>
          </cell>
        </row>
        <row r="771">
          <cell r="A771" t="str">
            <v>PH2096</v>
          </cell>
          <cell r="E771">
            <v>0</v>
          </cell>
          <cell r="F771">
            <v>0</v>
          </cell>
          <cell r="G771">
            <v>0</v>
          </cell>
          <cell r="H771">
            <v>9.9600000000000009</v>
          </cell>
          <cell r="I771">
            <v>9.9600000000000009</v>
          </cell>
          <cell r="J771">
            <v>100</v>
          </cell>
          <cell r="L771">
            <v>41364</v>
          </cell>
          <cell r="M771" t="str">
            <v>SG</v>
          </cell>
          <cell r="N771" t="str">
            <v>EXP</v>
          </cell>
          <cell r="O771" t="str">
            <v>PH900</v>
          </cell>
          <cell r="P771" t="str">
            <v>4205</v>
          </cell>
          <cell r="Q771" t="str">
            <v>Business Travel Expenses</v>
          </cell>
          <cell r="R771" t="str">
            <v>Other Expenditures</v>
          </cell>
          <cell r="S771" t="str">
            <v>Non Salary</v>
          </cell>
        </row>
        <row r="772">
          <cell r="A772" t="str">
            <v>PH2096</v>
          </cell>
          <cell r="E772">
            <v>0</v>
          </cell>
          <cell r="F772">
            <v>0</v>
          </cell>
          <cell r="G772">
            <v>0</v>
          </cell>
          <cell r="H772">
            <v>89.64</v>
          </cell>
          <cell r="I772">
            <v>89.64</v>
          </cell>
          <cell r="J772">
            <v>900</v>
          </cell>
          <cell r="L772">
            <v>41364</v>
          </cell>
          <cell r="M772" t="str">
            <v>SG</v>
          </cell>
          <cell r="N772" t="str">
            <v>EXP</v>
          </cell>
          <cell r="O772" t="str">
            <v>PH900</v>
          </cell>
          <cell r="P772" t="str">
            <v>4225</v>
          </cell>
          <cell r="Q772" t="str">
            <v>Business Travel Expenses</v>
          </cell>
          <cell r="R772" t="str">
            <v>Other Expenditures</v>
          </cell>
          <cell r="S772" t="str">
            <v>Non Salary</v>
          </cell>
        </row>
        <row r="773">
          <cell r="A773" t="str">
            <v>PH2096</v>
          </cell>
          <cell r="E773">
            <v>0</v>
          </cell>
          <cell r="F773">
            <v>0</v>
          </cell>
          <cell r="G773">
            <v>0</v>
          </cell>
          <cell r="H773">
            <v>249</v>
          </cell>
          <cell r="I773">
            <v>249</v>
          </cell>
          <cell r="J773">
            <v>2500</v>
          </cell>
          <cell r="L773">
            <v>41364</v>
          </cell>
          <cell r="M773" t="str">
            <v>SG</v>
          </cell>
          <cell r="N773" t="str">
            <v>EXP</v>
          </cell>
          <cell r="O773" t="str">
            <v>PH900</v>
          </cell>
          <cell r="P773" t="str">
            <v>4252</v>
          </cell>
          <cell r="Q773" t="str">
            <v>Conference Expenditures</v>
          </cell>
          <cell r="R773" t="str">
            <v>Other Expenditures</v>
          </cell>
          <cell r="S773" t="str">
            <v>Non Salary</v>
          </cell>
        </row>
        <row r="774">
          <cell r="A774" t="str">
            <v>PH2096</v>
          </cell>
          <cell r="E774">
            <v>0</v>
          </cell>
          <cell r="F774">
            <v>0</v>
          </cell>
          <cell r="G774">
            <v>0</v>
          </cell>
          <cell r="H774">
            <v>149.16999999999999</v>
          </cell>
          <cell r="I774">
            <v>149.16999999999999</v>
          </cell>
          <cell r="J774">
            <v>1497.76</v>
          </cell>
          <cell r="L774">
            <v>41364</v>
          </cell>
          <cell r="M774" t="str">
            <v>SG</v>
          </cell>
          <cell r="N774" t="str">
            <v>EXP</v>
          </cell>
          <cell r="O774" t="str">
            <v>PH900</v>
          </cell>
          <cell r="P774" t="str">
            <v>4253</v>
          </cell>
          <cell r="Q774" t="str">
            <v>Conference Expenditures</v>
          </cell>
          <cell r="R774" t="str">
            <v>Other Expenditures</v>
          </cell>
          <cell r="S774" t="str">
            <v>Non Salary</v>
          </cell>
        </row>
        <row r="775">
          <cell r="A775" t="str">
            <v>PH2096</v>
          </cell>
          <cell r="E775">
            <v>0</v>
          </cell>
          <cell r="F775">
            <v>0</v>
          </cell>
          <cell r="G775">
            <v>0</v>
          </cell>
          <cell r="H775">
            <v>30.23</v>
          </cell>
          <cell r="I775">
            <v>30.23</v>
          </cell>
          <cell r="J775">
            <v>303.52</v>
          </cell>
          <cell r="L775">
            <v>41364</v>
          </cell>
          <cell r="M775" t="str">
            <v>SG</v>
          </cell>
          <cell r="N775" t="str">
            <v>EXP</v>
          </cell>
          <cell r="O775" t="str">
            <v>PH900</v>
          </cell>
          <cell r="P775" t="str">
            <v>4254</v>
          </cell>
          <cell r="Q775" t="str">
            <v>Conference Expenditures</v>
          </cell>
          <cell r="R775" t="str">
            <v>Other Expenditures</v>
          </cell>
          <cell r="S775" t="str">
            <v>Non Salary</v>
          </cell>
        </row>
        <row r="776">
          <cell r="A776" t="str">
            <v>PH2096</v>
          </cell>
          <cell r="E776">
            <v>0</v>
          </cell>
          <cell r="F776">
            <v>0</v>
          </cell>
          <cell r="G776">
            <v>0</v>
          </cell>
          <cell r="H776">
            <v>49.8</v>
          </cell>
          <cell r="I776">
            <v>49.8</v>
          </cell>
          <cell r="J776">
            <v>500</v>
          </cell>
          <cell r="L776">
            <v>41364</v>
          </cell>
          <cell r="M776" t="str">
            <v>SG</v>
          </cell>
          <cell r="N776" t="str">
            <v>EXP</v>
          </cell>
          <cell r="O776" t="str">
            <v>PH900</v>
          </cell>
          <cell r="P776" t="str">
            <v>4255</v>
          </cell>
          <cell r="Q776" t="str">
            <v>Conference Expenditures</v>
          </cell>
          <cell r="R776" t="str">
            <v>Other Expenditures</v>
          </cell>
          <cell r="S776" t="str">
            <v>Non Salary</v>
          </cell>
        </row>
        <row r="777">
          <cell r="A777" t="str">
            <v>PH2096</v>
          </cell>
          <cell r="E777">
            <v>457.92</v>
          </cell>
          <cell r="F777">
            <v>0</v>
          </cell>
          <cell r="G777">
            <v>457.92</v>
          </cell>
          <cell r="H777">
            <v>498</v>
          </cell>
          <cell r="I777">
            <v>40.08</v>
          </cell>
          <cell r="J777">
            <v>5000</v>
          </cell>
          <cell r="L777">
            <v>41364</v>
          </cell>
          <cell r="M777" t="str">
            <v>SG</v>
          </cell>
          <cell r="N777" t="str">
            <v>EXP</v>
          </cell>
          <cell r="O777" t="str">
            <v>PH900</v>
          </cell>
          <cell r="P777" t="str">
            <v>4256</v>
          </cell>
          <cell r="Q777" t="str">
            <v>Conference Expenditures</v>
          </cell>
          <cell r="R777" t="str">
            <v>Other Expenditures</v>
          </cell>
          <cell r="S777" t="str">
            <v>Non Salary</v>
          </cell>
        </row>
        <row r="778">
          <cell r="A778" t="str">
            <v>PH2096</v>
          </cell>
          <cell r="E778">
            <v>0</v>
          </cell>
          <cell r="F778">
            <v>399.92</v>
          </cell>
          <cell r="G778">
            <v>399.92</v>
          </cell>
          <cell r="H778">
            <v>276.76</v>
          </cell>
          <cell r="I778">
            <v>-123.16</v>
          </cell>
          <cell r="J778">
            <v>1100</v>
          </cell>
          <cell r="L778">
            <v>41364</v>
          </cell>
          <cell r="M778" t="str">
            <v>SG</v>
          </cell>
          <cell r="N778" t="str">
            <v>EXP</v>
          </cell>
          <cell r="O778" t="str">
            <v>PH900</v>
          </cell>
          <cell r="P778" t="str">
            <v>4310</v>
          </cell>
          <cell r="Q778" t="str">
            <v>Training &amp; Development</v>
          </cell>
          <cell r="R778" t="str">
            <v>Other Expenditures</v>
          </cell>
          <cell r="S778" t="str">
            <v>Non Salary</v>
          </cell>
        </row>
        <row r="779">
          <cell r="A779" t="str">
            <v>PH2096</v>
          </cell>
          <cell r="E779">
            <v>0</v>
          </cell>
          <cell r="F779">
            <v>0</v>
          </cell>
          <cell r="G779">
            <v>0</v>
          </cell>
          <cell r="H779">
            <v>35.49</v>
          </cell>
          <cell r="I779">
            <v>35.49</v>
          </cell>
          <cell r="J779">
            <v>356.32</v>
          </cell>
          <cell r="L779">
            <v>41364</v>
          </cell>
          <cell r="M779" t="str">
            <v>SG</v>
          </cell>
          <cell r="N779" t="str">
            <v>EXP</v>
          </cell>
          <cell r="O779" t="str">
            <v>PH900</v>
          </cell>
          <cell r="P779" t="str">
            <v>4406</v>
          </cell>
          <cell r="Q779" t="str">
            <v>Contracted Services</v>
          </cell>
          <cell r="R779" t="str">
            <v>Other Expenditures</v>
          </cell>
          <cell r="S779" t="str">
            <v>Non Salary</v>
          </cell>
        </row>
        <row r="780">
          <cell r="A780" t="str">
            <v>PH2096</v>
          </cell>
          <cell r="E780">
            <v>128.21</v>
          </cell>
          <cell r="F780">
            <v>523.26</v>
          </cell>
          <cell r="G780">
            <v>651.47</v>
          </cell>
          <cell r="H780">
            <v>180.55</v>
          </cell>
          <cell r="I780">
            <v>-470.92</v>
          </cell>
          <cell r="J780">
            <v>1812.8</v>
          </cell>
          <cell r="L780">
            <v>41364</v>
          </cell>
          <cell r="M780" t="str">
            <v>SG</v>
          </cell>
          <cell r="N780" t="str">
            <v>EXP</v>
          </cell>
          <cell r="O780" t="str">
            <v>PH900</v>
          </cell>
          <cell r="P780" t="str">
            <v>4515</v>
          </cell>
          <cell r="Q780" t="str">
            <v>Contracted Services</v>
          </cell>
          <cell r="R780" t="str">
            <v>Other Expenditures</v>
          </cell>
          <cell r="S780" t="str">
            <v>Non Salary</v>
          </cell>
        </row>
        <row r="781">
          <cell r="A781" t="str">
            <v>PH2096</v>
          </cell>
          <cell r="E781">
            <v>0</v>
          </cell>
          <cell r="F781">
            <v>0</v>
          </cell>
          <cell r="G781">
            <v>0</v>
          </cell>
          <cell r="H781">
            <v>59.76</v>
          </cell>
          <cell r="I781">
            <v>59.76</v>
          </cell>
          <cell r="J781">
            <v>600</v>
          </cell>
          <cell r="L781">
            <v>41364</v>
          </cell>
          <cell r="M781" t="str">
            <v>SG</v>
          </cell>
          <cell r="N781" t="str">
            <v>EXP</v>
          </cell>
          <cell r="O781" t="str">
            <v>PH900</v>
          </cell>
          <cell r="P781" t="str">
            <v>4760</v>
          </cell>
          <cell r="Q781" t="str">
            <v>Insurance, Parking &amp; Metrage</v>
          </cell>
          <cell r="R781" t="str">
            <v>Other Expenditures</v>
          </cell>
          <cell r="S781" t="str">
            <v>Non Salary</v>
          </cell>
        </row>
        <row r="782">
          <cell r="A782" t="str">
            <v>PH2096</v>
          </cell>
          <cell r="E782">
            <v>5.25</v>
          </cell>
          <cell r="F782">
            <v>0</v>
          </cell>
          <cell r="G782">
            <v>5.25</v>
          </cell>
          <cell r="H782">
            <v>49.8</v>
          </cell>
          <cell r="I782">
            <v>44.55</v>
          </cell>
          <cell r="J782">
            <v>500</v>
          </cell>
          <cell r="L782">
            <v>41364</v>
          </cell>
          <cell r="M782" t="str">
            <v>SG</v>
          </cell>
          <cell r="N782" t="str">
            <v>EXP</v>
          </cell>
          <cell r="O782" t="str">
            <v>PH900</v>
          </cell>
          <cell r="P782" t="str">
            <v>4770</v>
          </cell>
          <cell r="Q782" t="str">
            <v>Insurance, Parking &amp; Metrage</v>
          </cell>
          <cell r="R782" t="str">
            <v>Other Expenditures</v>
          </cell>
          <cell r="S782" t="str">
            <v>Non Salary</v>
          </cell>
        </row>
        <row r="783">
          <cell r="A783" t="str">
            <v>PH2096</v>
          </cell>
          <cell r="E783">
            <v>25.17</v>
          </cell>
          <cell r="F783">
            <v>0</v>
          </cell>
          <cell r="G783">
            <v>25.17</v>
          </cell>
          <cell r="H783">
            <v>49.8</v>
          </cell>
          <cell r="I783">
            <v>24.63</v>
          </cell>
          <cell r="J783">
            <v>500</v>
          </cell>
          <cell r="L783">
            <v>41364</v>
          </cell>
          <cell r="M783" t="str">
            <v>SG</v>
          </cell>
          <cell r="N783" t="str">
            <v>EXP</v>
          </cell>
          <cell r="O783" t="str">
            <v>PH900</v>
          </cell>
          <cell r="P783" t="str">
            <v>4775</v>
          </cell>
          <cell r="Q783" t="str">
            <v>Insurance, Parking &amp; Metrage</v>
          </cell>
          <cell r="R783" t="str">
            <v>Other Expenditures</v>
          </cell>
          <cell r="S783" t="str">
            <v>Non Salary</v>
          </cell>
        </row>
        <row r="784">
          <cell r="A784" t="str">
            <v>PH2096</v>
          </cell>
          <cell r="E784">
            <v>0</v>
          </cell>
          <cell r="F784">
            <v>0</v>
          </cell>
          <cell r="G784">
            <v>0</v>
          </cell>
          <cell r="H784">
            <v>111.49</v>
          </cell>
          <cell r="I784">
            <v>111.49</v>
          </cell>
          <cell r="J784">
            <v>1119.3599999999999</v>
          </cell>
          <cell r="L784">
            <v>41364</v>
          </cell>
          <cell r="M784" t="str">
            <v>SG</v>
          </cell>
          <cell r="N784" t="str">
            <v>EXP</v>
          </cell>
          <cell r="O784" t="str">
            <v>PH900</v>
          </cell>
          <cell r="P784" t="str">
            <v>4813</v>
          </cell>
          <cell r="Q784" t="str">
            <v>Other Services</v>
          </cell>
          <cell r="R784" t="str">
            <v>Other Expenditures</v>
          </cell>
          <cell r="S784" t="str">
            <v>Non Salary</v>
          </cell>
        </row>
        <row r="785">
          <cell r="A785" t="str">
            <v>PH2096</v>
          </cell>
          <cell r="E785">
            <v>0</v>
          </cell>
          <cell r="F785">
            <v>0</v>
          </cell>
          <cell r="G785">
            <v>0</v>
          </cell>
          <cell r="H785">
            <v>10.14</v>
          </cell>
          <cell r="I785">
            <v>10.14</v>
          </cell>
          <cell r="J785">
            <v>101.76</v>
          </cell>
          <cell r="L785">
            <v>41364</v>
          </cell>
          <cell r="M785" t="str">
            <v>SG</v>
          </cell>
          <cell r="N785" t="str">
            <v>EXP</v>
          </cell>
          <cell r="O785" t="str">
            <v>PH900</v>
          </cell>
          <cell r="P785" t="str">
            <v>4815</v>
          </cell>
          <cell r="Q785" t="str">
            <v>Other Services</v>
          </cell>
          <cell r="R785" t="str">
            <v>Other Expenditures</v>
          </cell>
          <cell r="S785" t="str">
            <v>Non Salary</v>
          </cell>
        </row>
        <row r="786">
          <cell r="A786" t="str">
            <v>PH2096</v>
          </cell>
          <cell r="E786">
            <v>0</v>
          </cell>
          <cell r="F786">
            <v>0</v>
          </cell>
          <cell r="G786">
            <v>0</v>
          </cell>
          <cell r="H786">
            <v>29.88</v>
          </cell>
          <cell r="I786">
            <v>29.88</v>
          </cell>
          <cell r="J786">
            <v>300</v>
          </cell>
          <cell r="L786">
            <v>41364</v>
          </cell>
          <cell r="M786" t="str">
            <v>SG</v>
          </cell>
          <cell r="N786" t="str">
            <v>EXP</v>
          </cell>
          <cell r="O786" t="str">
            <v>PH900</v>
          </cell>
          <cell r="P786" t="str">
            <v>4820</v>
          </cell>
          <cell r="Q786" t="str">
            <v>Other Services</v>
          </cell>
          <cell r="R786" t="str">
            <v>Other Expenditures</v>
          </cell>
          <cell r="S786" t="str">
            <v>Non Salary</v>
          </cell>
        </row>
        <row r="787">
          <cell r="A787" t="str">
            <v>PH2096</v>
          </cell>
          <cell r="E787">
            <v>0</v>
          </cell>
          <cell r="F787">
            <v>203.52</v>
          </cell>
          <cell r="G787">
            <v>203.52</v>
          </cell>
          <cell r="H787">
            <v>0</v>
          </cell>
          <cell r="I787">
            <v>-203.52</v>
          </cell>
          <cell r="J787">
            <v>0</v>
          </cell>
          <cell r="L787">
            <v>41364</v>
          </cell>
          <cell r="M787" t="str">
            <v>SG</v>
          </cell>
          <cell r="N787" t="str">
            <v>EXP</v>
          </cell>
          <cell r="O787" t="str">
            <v>PH900</v>
          </cell>
          <cell r="P787" t="str">
            <v>4995</v>
          </cell>
          <cell r="Q787" t="str">
            <v>Other Services</v>
          </cell>
          <cell r="R787" t="str">
            <v>Other Expenditures</v>
          </cell>
          <cell r="S787" t="str">
            <v>Non Salary</v>
          </cell>
        </row>
        <row r="788">
          <cell r="A788" t="str">
            <v>PH2096</v>
          </cell>
          <cell r="E788">
            <v>0</v>
          </cell>
          <cell r="F788">
            <v>0</v>
          </cell>
          <cell r="G788">
            <v>0</v>
          </cell>
          <cell r="H788">
            <v>23.95</v>
          </cell>
          <cell r="I788">
            <v>23.95</v>
          </cell>
          <cell r="J788">
            <v>500</v>
          </cell>
          <cell r="L788">
            <v>41364</v>
          </cell>
          <cell r="M788" t="str">
            <v>SG</v>
          </cell>
          <cell r="N788" t="str">
            <v>EXP</v>
          </cell>
          <cell r="O788" t="str">
            <v>PH900</v>
          </cell>
          <cell r="P788" t="str">
            <v>7030</v>
          </cell>
          <cell r="Q788" t="str">
            <v>IDC's</v>
          </cell>
          <cell r="R788" t="str">
            <v>Other Expenditures</v>
          </cell>
          <cell r="S788" t="str">
            <v>Non Salary</v>
          </cell>
        </row>
        <row r="789">
          <cell r="A789" t="str">
            <v>PH2096</v>
          </cell>
          <cell r="E789">
            <v>-297899.69</v>
          </cell>
          <cell r="F789">
            <v>0</v>
          </cell>
          <cell r="G789">
            <v>-297899.69</v>
          </cell>
          <cell r="H789">
            <v>-277854.2</v>
          </cell>
          <cell r="I789">
            <v>20045.490000000002</v>
          </cell>
          <cell r="J789">
            <v>-981297.33</v>
          </cell>
          <cell r="L789">
            <v>41364</v>
          </cell>
          <cell r="M789" t="str">
            <v>SG</v>
          </cell>
          <cell r="N789" t="str">
            <v>REV</v>
          </cell>
          <cell r="O789" t="str">
            <v>PH900</v>
          </cell>
          <cell r="P789" t="str">
            <v>8010</v>
          </cell>
          <cell r="Q789" t="str">
            <v>Grants and Subsidies</v>
          </cell>
          <cell r="R789" t="str">
            <v>Revenue</v>
          </cell>
          <cell r="S789" t="str">
            <v>Non Salary</v>
          </cell>
        </row>
        <row r="790">
          <cell r="A790" t="str">
            <v>PH2100</v>
          </cell>
          <cell r="E790">
            <v>0</v>
          </cell>
          <cell r="F790">
            <v>0</v>
          </cell>
          <cell r="G790">
            <v>0</v>
          </cell>
          <cell r="H790">
            <v>29.39</v>
          </cell>
          <cell r="I790">
            <v>29.39</v>
          </cell>
          <cell r="J790">
            <v>295.10000000000002</v>
          </cell>
          <cell r="L790">
            <v>41364</v>
          </cell>
          <cell r="M790" t="str">
            <v>OG</v>
          </cell>
          <cell r="N790" t="str">
            <v>EXP</v>
          </cell>
          <cell r="O790" t="str">
            <v>PH200</v>
          </cell>
          <cell r="P790" t="str">
            <v>4086</v>
          </cell>
          <cell r="Q790" t="str">
            <v>Professional &amp; Technical</v>
          </cell>
          <cell r="R790" t="str">
            <v>Other Expenditures</v>
          </cell>
          <cell r="S790" t="str">
            <v>Non Salary</v>
          </cell>
        </row>
        <row r="791">
          <cell r="A791" t="str">
            <v>PH2100</v>
          </cell>
          <cell r="E791">
            <v>54.82</v>
          </cell>
          <cell r="F791">
            <v>4087.91</v>
          </cell>
          <cell r="G791">
            <v>4142.7299999999996</v>
          </cell>
          <cell r="H791">
            <v>8168.62</v>
          </cell>
          <cell r="I791">
            <v>4025.89</v>
          </cell>
          <cell r="J791">
            <v>53459.62</v>
          </cell>
          <cell r="L791">
            <v>41364</v>
          </cell>
          <cell r="M791" t="str">
            <v>OG</v>
          </cell>
          <cell r="N791" t="str">
            <v>EXP</v>
          </cell>
          <cell r="O791" t="str">
            <v>PH200</v>
          </cell>
          <cell r="P791" t="str">
            <v>4199</v>
          </cell>
          <cell r="Q791" t="str">
            <v>Professional &amp; Technical</v>
          </cell>
          <cell r="R791" t="str">
            <v>Other Expenditures</v>
          </cell>
          <cell r="S791" t="str">
            <v>Non Salary</v>
          </cell>
        </row>
        <row r="792">
          <cell r="A792" t="str">
            <v>PH2100</v>
          </cell>
          <cell r="E792">
            <v>0</v>
          </cell>
          <cell r="F792">
            <v>0</v>
          </cell>
          <cell r="G792">
            <v>0</v>
          </cell>
          <cell r="H792">
            <v>988.55</v>
          </cell>
          <cell r="I792">
            <v>988.55</v>
          </cell>
          <cell r="J792">
            <v>27612.99</v>
          </cell>
          <cell r="L792">
            <v>41364</v>
          </cell>
          <cell r="M792" t="str">
            <v>OG</v>
          </cell>
          <cell r="N792" t="str">
            <v>EXP</v>
          </cell>
          <cell r="O792" t="str">
            <v>PH200</v>
          </cell>
          <cell r="P792" t="str">
            <v>4414</v>
          </cell>
          <cell r="Q792" t="str">
            <v>Contracted Services</v>
          </cell>
          <cell r="R792" t="str">
            <v>Other Expenditures</v>
          </cell>
          <cell r="S792" t="str">
            <v>Non Salary</v>
          </cell>
        </row>
        <row r="793">
          <cell r="A793" t="str">
            <v>PH2100</v>
          </cell>
          <cell r="E793">
            <v>0</v>
          </cell>
          <cell r="F793">
            <v>0</v>
          </cell>
          <cell r="G793">
            <v>0</v>
          </cell>
          <cell r="H793">
            <v>15554.08</v>
          </cell>
          <cell r="I793">
            <v>15554.08</v>
          </cell>
          <cell r="J793">
            <v>37344.730000000003</v>
          </cell>
          <cell r="L793">
            <v>41364</v>
          </cell>
          <cell r="M793" t="str">
            <v>OG</v>
          </cell>
          <cell r="N793" t="str">
            <v>EXP</v>
          </cell>
          <cell r="O793" t="str">
            <v>PH200</v>
          </cell>
          <cell r="P793" t="str">
            <v>4424</v>
          </cell>
          <cell r="Q793" t="str">
            <v>Contracted Services</v>
          </cell>
          <cell r="R793" t="str">
            <v>Other Expenditures</v>
          </cell>
          <cell r="S793" t="str">
            <v>Non Salary</v>
          </cell>
        </row>
        <row r="794">
          <cell r="A794" t="str">
            <v>PH2100</v>
          </cell>
          <cell r="E794">
            <v>0</v>
          </cell>
          <cell r="F794">
            <v>0</v>
          </cell>
          <cell r="G794">
            <v>0</v>
          </cell>
          <cell r="H794">
            <v>30.37</v>
          </cell>
          <cell r="I794">
            <v>30.37</v>
          </cell>
          <cell r="J794">
            <v>305</v>
          </cell>
          <cell r="L794">
            <v>41364</v>
          </cell>
          <cell r="M794" t="str">
            <v>OG</v>
          </cell>
          <cell r="N794" t="str">
            <v>EXP</v>
          </cell>
          <cell r="O794" t="str">
            <v>PH200</v>
          </cell>
          <cell r="P794" t="str">
            <v>4805</v>
          </cell>
          <cell r="Q794" t="str">
            <v>Other Services</v>
          </cell>
          <cell r="R794" t="str">
            <v>Other Expenditures</v>
          </cell>
          <cell r="S794" t="str">
            <v>Non Salary</v>
          </cell>
        </row>
        <row r="795">
          <cell r="A795" t="str">
            <v>PH2100</v>
          </cell>
          <cell r="E795">
            <v>0</v>
          </cell>
          <cell r="F795">
            <v>0</v>
          </cell>
          <cell r="G795">
            <v>0</v>
          </cell>
          <cell r="H795">
            <v>15.54</v>
          </cell>
          <cell r="I795">
            <v>15.54</v>
          </cell>
          <cell r="J795">
            <v>156</v>
          </cell>
          <cell r="L795">
            <v>41364</v>
          </cell>
          <cell r="M795" t="str">
            <v>OG</v>
          </cell>
          <cell r="N795" t="str">
            <v>EXP</v>
          </cell>
          <cell r="O795" t="str">
            <v>PH200</v>
          </cell>
          <cell r="P795" t="str">
            <v>4815</v>
          </cell>
          <cell r="Q795" t="str">
            <v>Other Services</v>
          </cell>
          <cell r="R795" t="str">
            <v>Other Expenditures</v>
          </cell>
          <cell r="S795" t="str">
            <v>Non Salary</v>
          </cell>
        </row>
        <row r="796">
          <cell r="A796" t="str">
            <v>PH2100</v>
          </cell>
          <cell r="E796">
            <v>0</v>
          </cell>
          <cell r="F796">
            <v>0</v>
          </cell>
          <cell r="G796">
            <v>0</v>
          </cell>
          <cell r="H796">
            <v>7504.92</v>
          </cell>
          <cell r="I796">
            <v>7504.92</v>
          </cell>
          <cell r="J796">
            <v>22605.200000000001</v>
          </cell>
          <cell r="L796">
            <v>41364</v>
          </cell>
          <cell r="M796" t="str">
            <v>OG</v>
          </cell>
          <cell r="N796" t="str">
            <v>EXP</v>
          </cell>
          <cell r="O796" t="str">
            <v>PH200</v>
          </cell>
          <cell r="P796" t="str">
            <v>4825</v>
          </cell>
          <cell r="Q796" t="str">
            <v>Other Services</v>
          </cell>
          <cell r="R796" t="str">
            <v>Other Expenditures</v>
          </cell>
          <cell r="S796" t="str">
            <v>Non Salary</v>
          </cell>
        </row>
        <row r="797">
          <cell r="A797" t="str">
            <v>PH2100</v>
          </cell>
          <cell r="E797">
            <v>-130615.89</v>
          </cell>
          <cell r="F797">
            <v>0</v>
          </cell>
          <cell r="G797">
            <v>-130615.89</v>
          </cell>
          <cell r="H797">
            <v>-32291.47</v>
          </cell>
          <cell r="I797">
            <v>98324.42</v>
          </cell>
          <cell r="J797">
            <v>-141778.64000000001</v>
          </cell>
          <cell r="L797">
            <v>41364</v>
          </cell>
          <cell r="M797" t="str">
            <v>OG</v>
          </cell>
          <cell r="N797" t="str">
            <v>REV</v>
          </cell>
          <cell r="O797" t="str">
            <v>PH200</v>
          </cell>
          <cell r="P797" t="str">
            <v>8020</v>
          </cell>
          <cell r="Q797" t="str">
            <v>Grants and Subsidies</v>
          </cell>
          <cell r="R797" t="str">
            <v>Revenue</v>
          </cell>
          <cell r="S797" t="str">
            <v>Non Salary</v>
          </cell>
        </row>
        <row r="798">
          <cell r="A798" t="str">
            <v>PH2101</v>
          </cell>
          <cell r="E798">
            <v>0</v>
          </cell>
          <cell r="F798">
            <v>0</v>
          </cell>
          <cell r="G798">
            <v>0</v>
          </cell>
          <cell r="H798">
            <v>157.31</v>
          </cell>
          <cell r="I798">
            <v>157.31</v>
          </cell>
          <cell r="J798">
            <v>1579.47</v>
          </cell>
          <cell r="L798">
            <v>41364</v>
          </cell>
          <cell r="M798" t="str">
            <v>OG</v>
          </cell>
          <cell r="N798" t="str">
            <v>EXP</v>
          </cell>
          <cell r="O798" t="str">
            <v>PH200</v>
          </cell>
          <cell r="P798" t="str">
            <v>4820</v>
          </cell>
          <cell r="Q798" t="str">
            <v>Other Services</v>
          </cell>
          <cell r="R798" t="str">
            <v>Other Expenditures</v>
          </cell>
          <cell r="S798" t="str">
            <v>Non Salary</v>
          </cell>
        </row>
        <row r="799">
          <cell r="A799" t="str">
            <v>PH2101</v>
          </cell>
          <cell r="E799">
            <v>0</v>
          </cell>
          <cell r="F799">
            <v>0</v>
          </cell>
          <cell r="G799">
            <v>0</v>
          </cell>
          <cell r="H799">
            <v>-157.31</v>
          </cell>
          <cell r="I799">
            <v>-157.31</v>
          </cell>
          <cell r="J799">
            <v>-1579.47</v>
          </cell>
          <cell r="L799">
            <v>41364</v>
          </cell>
          <cell r="M799" t="str">
            <v>OG</v>
          </cell>
          <cell r="N799" t="str">
            <v>REV</v>
          </cell>
          <cell r="O799" t="str">
            <v>PH200</v>
          </cell>
          <cell r="P799" t="str">
            <v>9750</v>
          </cell>
          <cell r="Q799" t="str">
            <v>Other Revenues</v>
          </cell>
          <cell r="R799" t="str">
            <v>Revenue</v>
          </cell>
          <cell r="S799" t="str">
            <v>Non Salary</v>
          </cell>
        </row>
        <row r="800">
          <cell r="A800" t="str">
            <v>PH2105</v>
          </cell>
          <cell r="E800">
            <v>101126.67</v>
          </cell>
          <cell r="F800">
            <v>0</v>
          </cell>
          <cell r="G800">
            <v>101126.67</v>
          </cell>
          <cell r="H800">
            <v>94488.52</v>
          </cell>
          <cell r="I800">
            <v>-6638.15</v>
          </cell>
          <cell r="J800">
            <v>324493.46999999997</v>
          </cell>
          <cell r="L800">
            <v>41364</v>
          </cell>
          <cell r="M800" t="str">
            <v>SG</v>
          </cell>
          <cell r="N800" t="str">
            <v>EXP</v>
          </cell>
          <cell r="O800" t="str">
            <v>PH200</v>
          </cell>
          <cell r="P800" t="str">
            <v>1015</v>
          </cell>
          <cell r="Q800" t="str">
            <v>Salaries &amp; Benefits</v>
          </cell>
          <cell r="R800" t="str">
            <v>Other Expenditures</v>
          </cell>
          <cell r="S800" t="str">
            <v>Salaries &amp; Benefits</v>
          </cell>
        </row>
        <row r="801">
          <cell r="A801" t="str">
            <v>PH2105</v>
          </cell>
          <cell r="E801">
            <v>0</v>
          </cell>
          <cell r="F801">
            <v>0</v>
          </cell>
          <cell r="G801">
            <v>0</v>
          </cell>
          <cell r="H801">
            <v>-6025.87</v>
          </cell>
          <cell r="I801">
            <v>-6025.87</v>
          </cell>
          <cell r="J801">
            <v>-19879.919999999998</v>
          </cell>
          <cell r="L801">
            <v>41364</v>
          </cell>
          <cell r="M801" t="str">
            <v>SG</v>
          </cell>
          <cell r="N801" t="str">
            <v>EXP</v>
          </cell>
          <cell r="O801" t="str">
            <v>PH200</v>
          </cell>
          <cell r="P801" t="str">
            <v>1520</v>
          </cell>
          <cell r="Q801" t="str">
            <v>Salaries &amp; Benefits</v>
          </cell>
          <cell r="R801" t="str">
            <v>Other Expenditures</v>
          </cell>
          <cell r="S801" t="str">
            <v>Gapping</v>
          </cell>
        </row>
        <row r="802">
          <cell r="A802" t="str">
            <v>PH2105</v>
          </cell>
          <cell r="E802">
            <v>5286.19</v>
          </cell>
          <cell r="F802">
            <v>0</v>
          </cell>
          <cell r="G802">
            <v>5286.19</v>
          </cell>
          <cell r="H802">
            <v>5101.6000000000004</v>
          </cell>
          <cell r="I802">
            <v>-184.59</v>
          </cell>
          <cell r="J802">
            <v>17520</v>
          </cell>
          <cell r="L802">
            <v>41364</v>
          </cell>
          <cell r="M802" t="str">
            <v>SG</v>
          </cell>
          <cell r="N802" t="str">
            <v>EXP</v>
          </cell>
          <cell r="O802" t="str">
            <v>PH200</v>
          </cell>
          <cell r="P802" t="str">
            <v>1711</v>
          </cell>
          <cell r="Q802" t="str">
            <v>Salaries &amp; Benefits</v>
          </cell>
          <cell r="R802" t="str">
            <v>Other Expenditures</v>
          </cell>
          <cell r="S802" t="str">
            <v>Salaries &amp; Benefits</v>
          </cell>
        </row>
        <row r="803">
          <cell r="A803" t="str">
            <v>PH2105</v>
          </cell>
          <cell r="E803">
            <v>2508.39</v>
          </cell>
          <cell r="F803">
            <v>0</v>
          </cell>
          <cell r="G803">
            <v>2508.39</v>
          </cell>
          <cell r="H803">
            <v>2390.04</v>
          </cell>
          <cell r="I803">
            <v>-118.35</v>
          </cell>
          <cell r="J803">
            <v>8208</v>
          </cell>
          <cell r="L803">
            <v>41364</v>
          </cell>
          <cell r="M803" t="str">
            <v>SG</v>
          </cell>
          <cell r="N803" t="str">
            <v>EXP</v>
          </cell>
          <cell r="O803" t="str">
            <v>PH200</v>
          </cell>
          <cell r="P803" t="str">
            <v>1712</v>
          </cell>
          <cell r="Q803" t="str">
            <v>Salaries &amp; Benefits</v>
          </cell>
          <cell r="R803" t="str">
            <v>Other Expenditures</v>
          </cell>
          <cell r="S803" t="str">
            <v>Salaries &amp; Benefits</v>
          </cell>
        </row>
        <row r="804">
          <cell r="A804" t="str">
            <v>PH2105</v>
          </cell>
          <cell r="E804">
            <v>2358.1799999999998</v>
          </cell>
          <cell r="F804">
            <v>0</v>
          </cell>
          <cell r="G804">
            <v>2358.1799999999998</v>
          </cell>
          <cell r="H804">
            <v>1892.15</v>
          </cell>
          <cell r="I804">
            <v>-466.03</v>
          </cell>
          <cell r="J804">
            <v>6063.15</v>
          </cell>
          <cell r="L804">
            <v>41364</v>
          </cell>
          <cell r="M804" t="str">
            <v>SG</v>
          </cell>
          <cell r="N804" t="str">
            <v>EXP</v>
          </cell>
          <cell r="O804" t="str">
            <v>PH200</v>
          </cell>
          <cell r="P804" t="str">
            <v>1720</v>
          </cell>
          <cell r="Q804" t="str">
            <v>Salaries &amp; Benefits</v>
          </cell>
          <cell r="R804" t="str">
            <v>Other Expenditures</v>
          </cell>
          <cell r="S804" t="str">
            <v>Salaries &amp; Benefits</v>
          </cell>
        </row>
        <row r="805">
          <cell r="A805" t="str">
            <v>PH2105</v>
          </cell>
          <cell r="E805">
            <v>720.36</v>
          </cell>
          <cell r="F805">
            <v>0</v>
          </cell>
          <cell r="G805">
            <v>720.36</v>
          </cell>
          <cell r="H805">
            <v>705.19</v>
          </cell>
          <cell r="I805">
            <v>-15.17</v>
          </cell>
          <cell r="J805">
            <v>2422.02</v>
          </cell>
          <cell r="L805">
            <v>41364</v>
          </cell>
          <cell r="M805" t="str">
            <v>SG</v>
          </cell>
          <cell r="N805" t="str">
            <v>EXP</v>
          </cell>
          <cell r="O805" t="str">
            <v>PH200</v>
          </cell>
          <cell r="P805" t="str">
            <v>1730</v>
          </cell>
          <cell r="Q805" t="str">
            <v>Salaries &amp; Benefits</v>
          </cell>
          <cell r="R805" t="str">
            <v>Other Expenditures</v>
          </cell>
          <cell r="S805" t="str">
            <v>Salaries &amp; Benefits</v>
          </cell>
        </row>
        <row r="806">
          <cell r="A806" t="str">
            <v>PH2105</v>
          </cell>
          <cell r="E806">
            <v>2922.14</v>
          </cell>
          <cell r="F806">
            <v>0</v>
          </cell>
          <cell r="G806">
            <v>2922.14</v>
          </cell>
          <cell r="H806">
            <v>2673.79</v>
          </cell>
          <cell r="I806">
            <v>-248.35</v>
          </cell>
          <cell r="J806">
            <v>4206.6400000000003</v>
          </cell>
          <cell r="L806">
            <v>41364</v>
          </cell>
          <cell r="M806" t="str">
            <v>SG</v>
          </cell>
          <cell r="N806" t="str">
            <v>EXP</v>
          </cell>
          <cell r="O806" t="str">
            <v>PH200</v>
          </cell>
          <cell r="P806" t="str">
            <v>1740</v>
          </cell>
          <cell r="Q806" t="str">
            <v>Salaries &amp; Benefits</v>
          </cell>
          <cell r="R806" t="str">
            <v>Other Expenditures</v>
          </cell>
          <cell r="S806" t="str">
            <v>Salaries &amp; Benefits</v>
          </cell>
        </row>
        <row r="807">
          <cell r="A807" t="str">
            <v>PH2105</v>
          </cell>
          <cell r="E807">
            <v>117.62</v>
          </cell>
          <cell r="F807">
            <v>0</v>
          </cell>
          <cell r="G807">
            <v>117.62</v>
          </cell>
          <cell r="H807">
            <v>140.77000000000001</v>
          </cell>
          <cell r="I807">
            <v>23.15</v>
          </cell>
          <cell r="J807">
            <v>259.58999999999997</v>
          </cell>
          <cell r="L807">
            <v>41364</v>
          </cell>
          <cell r="M807" t="str">
            <v>SG</v>
          </cell>
          <cell r="N807" t="str">
            <v>EXP</v>
          </cell>
          <cell r="O807" t="str">
            <v>PH200</v>
          </cell>
          <cell r="P807" t="str">
            <v>1745</v>
          </cell>
          <cell r="Q807" t="str">
            <v>Salaries &amp; Benefits</v>
          </cell>
          <cell r="R807" t="str">
            <v>Other Expenditures</v>
          </cell>
          <cell r="S807" t="str">
            <v>Salaries &amp; Benefits</v>
          </cell>
        </row>
        <row r="808">
          <cell r="A808" t="str">
            <v>PH2105</v>
          </cell>
          <cell r="E808">
            <v>1975.77</v>
          </cell>
          <cell r="F808">
            <v>0</v>
          </cell>
          <cell r="G808">
            <v>1975.77</v>
          </cell>
          <cell r="H808">
            <v>1842.53</v>
          </cell>
          <cell r="I808">
            <v>-133.24</v>
          </cell>
          <cell r="J808">
            <v>6327.61</v>
          </cell>
          <cell r="L808">
            <v>41364</v>
          </cell>
          <cell r="M808" t="str">
            <v>SG</v>
          </cell>
          <cell r="N808" t="str">
            <v>EXP</v>
          </cell>
          <cell r="O808" t="str">
            <v>PH200</v>
          </cell>
          <cell r="P808" t="str">
            <v>1750</v>
          </cell>
          <cell r="Q808" t="str">
            <v>Salaries &amp; Benefits</v>
          </cell>
          <cell r="R808" t="str">
            <v>Other Expenditures</v>
          </cell>
          <cell r="S808" t="str">
            <v>Salaries &amp; Benefits</v>
          </cell>
        </row>
        <row r="809">
          <cell r="A809" t="str">
            <v>PH2105</v>
          </cell>
          <cell r="E809">
            <v>5999.17</v>
          </cell>
          <cell r="F809">
            <v>0</v>
          </cell>
          <cell r="G809">
            <v>5999.17</v>
          </cell>
          <cell r="H809">
            <v>5776.62</v>
          </cell>
          <cell r="I809">
            <v>-222.55</v>
          </cell>
          <cell r="J809">
            <v>9226.7999999999993</v>
          </cell>
          <cell r="L809">
            <v>41364</v>
          </cell>
          <cell r="M809" t="str">
            <v>SG</v>
          </cell>
          <cell r="N809" t="str">
            <v>EXP</v>
          </cell>
          <cell r="O809" t="str">
            <v>PH200</v>
          </cell>
          <cell r="P809" t="str">
            <v>1760</v>
          </cell>
          <cell r="Q809" t="str">
            <v>Salaries &amp; Benefits</v>
          </cell>
          <cell r="R809" t="str">
            <v>Other Expenditures</v>
          </cell>
          <cell r="S809" t="str">
            <v>Salaries &amp; Benefits</v>
          </cell>
        </row>
        <row r="810">
          <cell r="A810" t="str">
            <v>PH2105</v>
          </cell>
          <cell r="E810">
            <v>10611.82</v>
          </cell>
          <cell r="F810">
            <v>0</v>
          </cell>
          <cell r="G810">
            <v>10611.82</v>
          </cell>
          <cell r="H810">
            <v>10527.53</v>
          </cell>
          <cell r="I810">
            <v>-84.29</v>
          </cell>
          <cell r="J810">
            <v>36153.660000000003</v>
          </cell>
          <cell r="L810">
            <v>41364</v>
          </cell>
          <cell r="M810" t="str">
            <v>SG</v>
          </cell>
          <cell r="N810" t="str">
            <v>EXP</v>
          </cell>
          <cell r="O810" t="str">
            <v>PH200</v>
          </cell>
          <cell r="P810" t="str">
            <v>1770</v>
          </cell>
          <cell r="Q810" t="str">
            <v>Salaries &amp; Benefits</v>
          </cell>
          <cell r="R810" t="str">
            <v>Other Expenditures</v>
          </cell>
          <cell r="S810" t="str">
            <v>Salaries &amp; Benefits</v>
          </cell>
        </row>
        <row r="811">
          <cell r="A811" t="str">
            <v>PH2105</v>
          </cell>
          <cell r="E811">
            <v>0</v>
          </cell>
          <cell r="F811">
            <v>0</v>
          </cell>
          <cell r="G811">
            <v>0</v>
          </cell>
          <cell r="H811">
            <v>30.95</v>
          </cell>
          <cell r="I811">
            <v>30.95</v>
          </cell>
          <cell r="J811">
            <v>281.27999999999997</v>
          </cell>
          <cell r="L811">
            <v>41364</v>
          </cell>
          <cell r="M811" t="str">
            <v>SG</v>
          </cell>
          <cell r="N811" t="str">
            <v>EXP</v>
          </cell>
          <cell r="O811" t="str">
            <v>PH200</v>
          </cell>
          <cell r="P811" t="str">
            <v>2010</v>
          </cell>
          <cell r="Q811" t="str">
            <v>Office Supplies</v>
          </cell>
          <cell r="R811" t="str">
            <v>Other Expenditures</v>
          </cell>
          <cell r="S811" t="str">
            <v>Non Salary</v>
          </cell>
        </row>
        <row r="812">
          <cell r="A812" t="str">
            <v>PH2105</v>
          </cell>
          <cell r="E812">
            <v>37.29</v>
          </cell>
          <cell r="F812">
            <v>0</v>
          </cell>
          <cell r="G812">
            <v>37.29</v>
          </cell>
          <cell r="H812">
            <v>0</v>
          </cell>
          <cell r="I812">
            <v>-37.29</v>
          </cell>
          <cell r="J812">
            <v>0</v>
          </cell>
          <cell r="L812">
            <v>41364</v>
          </cell>
          <cell r="M812" t="str">
            <v>SG</v>
          </cell>
          <cell r="N812" t="str">
            <v>EXP</v>
          </cell>
          <cell r="O812" t="str">
            <v>PH200</v>
          </cell>
          <cell r="P812" t="str">
            <v>2665</v>
          </cell>
          <cell r="Q812" t="str">
            <v>Other Supplies</v>
          </cell>
          <cell r="R812" t="str">
            <v>Other Expenditures</v>
          </cell>
          <cell r="S812" t="str">
            <v>Non Salary</v>
          </cell>
        </row>
        <row r="813">
          <cell r="A813" t="str">
            <v>PH2105</v>
          </cell>
          <cell r="E813">
            <v>2804.37</v>
          </cell>
          <cell r="F813">
            <v>25</v>
          </cell>
          <cell r="G813">
            <v>2829.37</v>
          </cell>
          <cell r="H813">
            <v>0</v>
          </cell>
          <cell r="I813">
            <v>-2829.37</v>
          </cell>
          <cell r="J813">
            <v>0</v>
          </cell>
          <cell r="L813">
            <v>41364</v>
          </cell>
          <cell r="M813" t="str">
            <v>SG</v>
          </cell>
          <cell r="N813" t="str">
            <v>EXP</v>
          </cell>
          <cell r="O813" t="str">
            <v>PH200</v>
          </cell>
          <cell r="P813" t="str">
            <v>4086</v>
          </cell>
          <cell r="Q813" t="str">
            <v>Professional &amp; Technical</v>
          </cell>
          <cell r="R813" t="str">
            <v>Other Expenditures</v>
          </cell>
          <cell r="S813" t="str">
            <v>Non Salary</v>
          </cell>
        </row>
        <row r="814">
          <cell r="A814" t="str">
            <v>PH2105</v>
          </cell>
          <cell r="E814">
            <v>0</v>
          </cell>
          <cell r="F814">
            <v>19973.21</v>
          </cell>
          <cell r="G814">
            <v>19973.21</v>
          </cell>
          <cell r="H814">
            <v>3478.3</v>
          </cell>
          <cell r="I814">
            <v>-16494.91</v>
          </cell>
          <cell r="J814">
            <v>167225.79999999999</v>
          </cell>
          <cell r="L814">
            <v>41364</v>
          </cell>
          <cell r="M814" t="str">
            <v>SG</v>
          </cell>
          <cell r="N814" t="str">
            <v>EXP</v>
          </cell>
          <cell r="O814" t="str">
            <v>PH200</v>
          </cell>
          <cell r="P814" t="str">
            <v>4199</v>
          </cell>
          <cell r="Q814" t="str">
            <v>Professional &amp; Technical</v>
          </cell>
          <cell r="R814" t="str">
            <v>Other Expenditures</v>
          </cell>
          <cell r="S814" t="str">
            <v>Non Salary</v>
          </cell>
        </row>
        <row r="815">
          <cell r="A815" t="str">
            <v>PH2105</v>
          </cell>
          <cell r="E815">
            <v>0</v>
          </cell>
          <cell r="F815">
            <v>0</v>
          </cell>
          <cell r="G815">
            <v>0</v>
          </cell>
          <cell r="H815">
            <v>19.920000000000002</v>
          </cell>
          <cell r="I815">
            <v>19.920000000000002</v>
          </cell>
          <cell r="J815">
            <v>200</v>
          </cell>
          <cell r="L815">
            <v>41364</v>
          </cell>
          <cell r="M815" t="str">
            <v>SG</v>
          </cell>
          <cell r="N815" t="str">
            <v>EXP</v>
          </cell>
          <cell r="O815" t="str">
            <v>PH200</v>
          </cell>
          <cell r="P815" t="str">
            <v>4225</v>
          </cell>
          <cell r="Q815" t="str">
            <v>Business Travel Expenses</v>
          </cell>
          <cell r="R815" t="str">
            <v>Other Expenditures</v>
          </cell>
          <cell r="S815" t="str">
            <v>Non Salary</v>
          </cell>
        </row>
        <row r="816">
          <cell r="A816" t="str">
            <v>PH2105</v>
          </cell>
          <cell r="E816">
            <v>0</v>
          </cell>
          <cell r="F816">
            <v>0</v>
          </cell>
          <cell r="G816">
            <v>0</v>
          </cell>
          <cell r="H816">
            <v>19.920000000000002</v>
          </cell>
          <cell r="I816">
            <v>19.920000000000002</v>
          </cell>
          <cell r="J816">
            <v>200</v>
          </cell>
          <cell r="L816">
            <v>41364</v>
          </cell>
          <cell r="M816" t="str">
            <v>SG</v>
          </cell>
          <cell r="N816" t="str">
            <v>EXP</v>
          </cell>
          <cell r="O816" t="str">
            <v>PH200</v>
          </cell>
          <cell r="P816" t="str">
            <v>4230</v>
          </cell>
          <cell r="Q816" t="str">
            <v>Business Travel Expenses</v>
          </cell>
          <cell r="R816" t="str">
            <v>Other Expenditures</v>
          </cell>
          <cell r="S816" t="str">
            <v>Non Salary</v>
          </cell>
        </row>
        <row r="817">
          <cell r="A817" t="str">
            <v>PH2105</v>
          </cell>
          <cell r="E817">
            <v>0</v>
          </cell>
          <cell r="F817">
            <v>0</v>
          </cell>
          <cell r="G817">
            <v>0</v>
          </cell>
          <cell r="H817">
            <v>49.8</v>
          </cell>
          <cell r="I817">
            <v>49.8</v>
          </cell>
          <cell r="J817">
            <v>500</v>
          </cell>
          <cell r="L817">
            <v>41364</v>
          </cell>
          <cell r="M817" t="str">
            <v>SG</v>
          </cell>
          <cell r="N817" t="str">
            <v>EXP</v>
          </cell>
          <cell r="O817" t="str">
            <v>PH200</v>
          </cell>
          <cell r="P817" t="str">
            <v>4255</v>
          </cell>
          <cell r="Q817" t="str">
            <v>Conference Expenditures</v>
          </cell>
          <cell r="R817" t="str">
            <v>Other Expenditures</v>
          </cell>
          <cell r="S817" t="str">
            <v>Non Salary</v>
          </cell>
        </row>
        <row r="818">
          <cell r="A818" t="str">
            <v>PH2105</v>
          </cell>
          <cell r="E818">
            <v>2318.79</v>
          </cell>
          <cell r="F818">
            <v>0</v>
          </cell>
          <cell r="G818">
            <v>2318.79</v>
          </cell>
          <cell r="H818">
            <v>10076.879999999999</v>
          </cell>
          <cell r="I818">
            <v>7758.09</v>
          </cell>
          <cell r="J818">
            <v>30352</v>
          </cell>
          <cell r="L818">
            <v>41364</v>
          </cell>
          <cell r="M818" t="str">
            <v>SG</v>
          </cell>
          <cell r="N818" t="str">
            <v>EXP</v>
          </cell>
          <cell r="O818" t="str">
            <v>PH200</v>
          </cell>
          <cell r="P818" t="str">
            <v>4414</v>
          </cell>
          <cell r="Q818" t="str">
            <v>Contracted Services</v>
          </cell>
          <cell r="R818" t="str">
            <v>Other Expenditures</v>
          </cell>
          <cell r="S818" t="str">
            <v>Non Salary</v>
          </cell>
        </row>
        <row r="819">
          <cell r="A819" t="str">
            <v>PH2105</v>
          </cell>
          <cell r="E819">
            <v>4934.34</v>
          </cell>
          <cell r="F819">
            <v>763.2</v>
          </cell>
          <cell r="G819">
            <v>5697.54</v>
          </cell>
          <cell r="H819">
            <v>282.66000000000003</v>
          </cell>
          <cell r="I819">
            <v>-5414.88</v>
          </cell>
          <cell r="J819">
            <v>2838</v>
          </cell>
          <cell r="L819">
            <v>41364</v>
          </cell>
          <cell r="M819" t="str">
            <v>SG</v>
          </cell>
          <cell r="N819" t="str">
            <v>EXP</v>
          </cell>
          <cell r="O819" t="str">
            <v>PH200</v>
          </cell>
          <cell r="P819" t="str">
            <v>4424</v>
          </cell>
          <cell r="Q819" t="str">
            <v>Contracted Services</v>
          </cell>
          <cell r="R819" t="str">
            <v>Other Expenditures</v>
          </cell>
          <cell r="S819" t="str">
            <v>Non Salary</v>
          </cell>
        </row>
        <row r="820">
          <cell r="A820" t="str">
            <v>PH2105</v>
          </cell>
          <cell r="E820">
            <v>0</v>
          </cell>
          <cell r="F820">
            <v>0</v>
          </cell>
          <cell r="G820">
            <v>0</v>
          </cell>
          <cell r="H820">
            <v>810.83</v>
          </cell>
          <cell r="I820">
            <v>810.83</v>
          </cell>
          <cell r="J820">
            <v>8140.8</v>
          </cell>
          <cell r="L820">
            <v>41364</v>
          </cell>
          <cell r="M820" t="str">
            <v>SG</v>
          </cell>
          <cell r="N820" t="str">
            <v>EXP</v>
          </cell>
          <cell r="O820" t="str">
            <v>PH200</v>
          </cell>
          <cell r="P820" t="str">
            <v>4525</v>
          </cell>
          <cell r="Q820" t="str">
            <v>Contracted Services</v>
          </cell>
          <cell r="R820" t="str">
            <v>Other Expenditures</v>
          </cell>
          <cell r="S820" t="str">
            <v>Non Salary</v>
          </cell>
        </row>
        <row r="821">
          <cell r="A821" t="str">
            <v>PH2105</v>
          </cell>
          <cell r="E821">
            <v>18.72</v>
          </cell>
          <cell r="F821">
            <v>0</v>
          </cell>
          <cell r="G821">
            <v>18.72</v>
          </cell>
          <cell r="H821">
            <v>0</v>
          </cell>
          <cell r="I821">
            <v>-18.72</v>
          </cell>
          <cell r="J821">
            <v>0</v>
          </cell>
          <cell r="L821">
            <v>41364</v>
          </cell>
          <cell r="M821" t="str">
            <v>SG</v>
          </cell>
          <cell r="N821" t="str">
            <v>EXP</v>
          </cell>
          <cell r="O821" t="str">
            <v>PH200</v>
          </cell>
          <cell r="P821" t="str">
            <v>4775</v>
          </cell>
          <cell r="Q821" t="str">
            <v>Insurance, Parking &amp; Metrage</v>
          </cell>
          <cell r="R821" t="str">
            <v>Other Expenditures</v>
          </cell>
          <cell r="S821" t="str">
            <v>Non Salary</v>
          </cell>
        </row>
        <row r="822">
          <cell r="A822" t="str">
            <v>PH2105</v>
          </cell>
          <cell r="E822">
            <v>3364.96</v>
          </cell>
          <cell r="F822">
            <v>161.02000000000001</v>
          </cell>
          <cell r="G822">
            <v>3525.98</v>
          </cell>
          <cell r="H822">
            <v>152.03</v>
          </cell>
          <cell r="I822">
            <v>-3373.95</v>
          </cell>
          <cell r="J822">
            <v>1526.4</v>
          </cell>
          <cell r="L822">
            <v>41364</v>
          </cell>
          <cell r="M822" t="str">
            <v>SG</v>
          </cell>
          <cell r="N822" t="str">
            <v>EXP</v>
          </cell>
          <cell r="O822" t="str">
            <v>PH200</v>
          </cell>
          <cell r="P822" t="str">
            <v>4805</v>
          </cell>
          <cell r="Q822" t="str">
            <v>Other Services</v>
          </cell>
          <cell r="R822" t="str">
            <v>Other Expenditures</v>
          </cell>
          <cell r="S822" t="str">
            <v>Non Salary</v>
          </cell>
        </row>
        <row r="823">
          <cell r="A823" t="str">
            <v>PH2105</v>
          </cell>
          <cell r="E823">
            <v>0</v>
          </cell>
          <cell r="F823">
            <v>0</v>
          </cell>
          <cell r="G823">
            <v>0</v>
          </cell>
          <cell r="H823">
            <v>29.88</v>
          </cell>
          <cell r="I823">
            <v>29.88</v>
          </cell>
          <cell r="J823">
            <v>300</v>
          </cell>
          <cell r="L823">
            <v>41364</v>
          </cell>
          <cell r="M823" t="str">
            <v>SG</v>
          </cell>
          <cell r="N823" t="str">
            <v>EXP</v>
          </cell>
          <cell r="O823" t="str">
            <v>PH200</v>
          </cell>
          <cell r="P823" t="str">
            <v>4820</v>
          </cell>
          <cell r="Q823" t="str">
            <v>Other Services</v>
          </cell>
          <cell r="R823" t="str">
            <v>Other Expenditures</v>
          </cell>
          <cell r="S823" t="str">
            <v>Non Salary</v>
          </cell>
        </row>
        <row r="824">
          <cell r="A824" t="str">
            <v>PH2105</v>
          </cell>
          <cell r="E824">
            <v>0</v>
          </cell>
          <cell r="F824">
            <v>0</v>
          </cell>
          <cell r="G824">
            <v>0</v>
          </cell>
          <cell r="H824">
            <v>239.5</v>
          </cell>
          <cell r="I824">
            <v>239.5</v>
          </cell>
          <cell r="J824">
            <v>5000</v>
          </cell>
          <cell r="L824">
            <v>41364</v>
          </cell>
          <cell r="M824" t="str">
            <v>SG</v>
          </cell>
          <cell r="N824" t="str">
            <v>EXP</v>
          </cell>
          <cell r="O824" t="str">
            <v>PH200</v>
          </cell>
          <cell r="P824" t="str">
            <v>7030</v>
          </cell>
          <cell r="Q824" t="str">
            <v>IDC's</v>
          </cell>
          <cell r="R824" t="str">
            <v>Other Expenditures</v>
          </cell>
          <cell r="S824" t="str">
            <v>Non Salary</v>
          </cell>
        </row>
        <row r="825">
          <cell r="A825" t="str">
            <v>PH2105</v>
          </cell>
          <cell r="E825">
            <v>468.09</v>
          </cell>
          <cell r="F825">
            <v>0</v>
          </cell>
          <cell r="G825">
            <v>468.09</v>
          </cell>
          <cell r="H825">
            <v>316.24</v>
          </cell>
          <cell r="I825">
            <v>-151.85</v>
          </cell>
          <cell r="J825">
            <v>1264.96</v>
          </cell>
          <cell r="L825">
            <v>41364</v>
          </cell>
          <cell r="M825" t="str">
            <v>SG</v>
          </cell>
          <cell r="N825" t="str">
            <v>EXP</v>
          </cell>
          <cell r="O825" t="str">
            <v>PH200</v>
          </cell>
          <cell r="P825" t="str">
            <v>7125</v>
          </cell>
          <cell r="Q825" t="str">
            <v>IDC's</v>
          </cell>
          <cell r="R825" t="str">
            <v>Other Expenditures</v>
          </cell>
          <cell r="S825" t="str">
            <v>Non Salary</v>
          </cell>
        </row>
        <row r="826">
          <cell r="A826" t="str">
            <v>PH2105</v>
          </cell>
          <cell r="E826">
            <v>-126020.41</v>
          </cell>
          <cell r="F826">
            <v>0</v>
          </cell>
          <cell r="G826">
            <v>-126020.41</v>
          </cell>
          <cell r="H826">
            <v>-101264.84</v>
          </cell>
          <cell r="I826">
            <v>24755.57</v>
          </cell>
          <cell r="J826">
            <v>-459622.71</v>
          </cell>
          <cell r="L826">
            <v>41364</v>
          </cell>
          <cell r="M826" t="str">
            <v>SG</v>
          </cell>
          <cell r="N826" t="str">
            <v>REV</v>
          </cell>
          <cell r="O826" t="str">
            <v>PH200</v>
          </cell>
          <cell r="P826" t="str">
            <v>8010</v>
          </cell>
          <cell r="Q826" t="str">
            <v>Grants and Subsidies</v>
          </cell>
          <cell r="R826" t="str">
            <v>Revenue</v>
          </cell>
          <cell r="S826" t="str">
            <v>Non Salary</v>
          </cell>
        </row>
        <row r="827">
          <cell r="A827" t="str">
            <v>PH2113</v>
          </cell>
          <cell r="E827">
            <v>-2322.94</v>
          </cell>
          <cell r="F827">
            <v>0</v>
          </cell>
          <cell r="G827">
            <v>-2322.94</v>
          </cell>
          <cell r="H827">
            <v>0</v>
          </cell>
          <cell r="I827">
            <v>2322.94</v>
          </cell>
          <cell r="J827">
            <v>0</v>
          </cell>
          <cell r="L827">
            <v>41364</v>
          </cell>
          <cell r="M827" t="str">
            <v>SG</v>
          </cell>
          <cell r="N827" t="str">
            <v>EXP</v>
          </cell>
          <cell r="O827" t="str">
            <v>PH900</v>
          </cell>
          <cell r="P827" t="str">
            <v>4810</v>
          </cell>
          <cell r="Q827" t="str">
            <v>Other Services</v>
          </cell>
          <cell r="R827" t="str">
            <v>Other Expenditures</v>
          </cell>
          <cell r="S827" t="str">
            <v>Non Salary</v>
          </cell>
        </row>
        <row r="828">
          <cell r="A828" t="str">
            <v>PH2113</v>
          </cell>
          <cell r="E828">
            <v>0</v>
          </cell>
          <cell r="F828">
            <v>152.63999999999999</v>
          </cell>
          <cell r="G828">
            <v>152.63999999999999</v>
          </cell>
          <cell r="H828">
            <v>1554.95</v>
          </cell>
          <cell r="I828">
            <v>1402.31</v>
          </cell>
          <cell r="J828">
            <v>15612</v>
          </cell>
          <cell r="L828">
            <v>41364</v>
          </cell>
          <cell r="M828" t="str">
            <v>SG</v>
          </cell>
          <cell r="N828" t="str">
            <v>EXP</v>
          </cell>
          <cell r="O828" t="str">
            <v>PH900</v>
          </cell>
          <cell r="P828" t="str">
            <v>4811</v>
          </cell>
          <cell r="Q828" t="str">
            <v>Other Services</v>
          </cell>
          <cell r="R828" t="str">
            <v>Other Expenditures</v>
          </cell>
          <cell r="S828" t="str">
            <v>Non Salary</v>
          </cell>
        </row>
        <row r="829">
          <cell r="A829" t="str">
            <v>PH2113</v>
          </cell>
          <cell r="E829">
            <v>108330.52</v>
          </cell>
          <cell r="F829">
            <v>0</v>
          </cell>
          <cell r="G829">
            <v>108330.52</v>
          </cell>
          <cell r="H829">
            <v>108330.52</v>
          </cell>
          <cell r="I829">
            <v>0</v>
          </cell>
          <cell r="J829">
            <v>433322.09</v>
          </cell>
          <cell r="L829">
            <v>41364</v>
          </cell>
          <cell r="M829" t="str">
            <v>SG</v>
          </cell>
          <cell r="N829" t="str">
            <v>EXP</v>
          </cell>
          <cell r="O829" t="str">
            <v>PH900</v>
          </cell>
          <cell r="P829" t="str">
            <v>7090</v>
          </cell>
          <cell r="Q829" t="str">
            <v>IDC's</v>
          </cell>
          <cell r="R829" t="str">
            <v>Other Expenditures</v>
          </cell>
          <cell r="S829" t="str">
            <v>Non Salary</v>
          </cell>
        </row>
        <row r="830">
          <cell r="A830" t="str">
            <v>PH2113</v>
          </cell>
          <cell r="E830">
            <v>6856.06</v>
          </cell>
          <cell r="F830">
            <v>0</v>
          </cell>
          <cell r="G830">
            <v>6856.06</v>
          </cell>
          <cell r="H830">
            <v>7632.15</v>
          </cell>
          <cell r="I830">
            <v>776.09</v>
          </cell>
          <cell r="J830">
            <v>30528.6</v>
          </cell>
          <cell r="L830">
            <v>41364</v>
          </cell>
          <cell r="M830" t="str">
            <v>SG</v>
          </cell>
          <cell r="N830" t="str">
            <v>EXP</v>
          </cell>
          <cell r="O830" t="str">
            <v>PH900</v>
          </cell>
          <cell r="P830" t="str">
            <v>7125</v>
          </cell>
          <cell r="Q830" t="str">
            <v>IDC's</v>
          </cell>
          <cell r="R830" t="str">
            <v>Other Expenditures</v>
          </cell>
          <cell r="S830" t="str">
            <v>Non Salary</v>
          </cell>
        </row>
        <row r="831">
          <cell r="A831" t="str">
            <v>PH2113</v>
          </cell>
          <cell r="E831">
            <v>-79620.160000000003</v>
          </cell>
          <cell r="F831">
            <v>0</v>
          </cell>
          <cell r="G831">
            <v>-79620.160000000003</v>
          </cell>
          <cell r="H831">
            <v>-88138.22</v>
          </cell>
          <cell r="I831">
            <v>-8518.06</v>
          </cell>
          <cell r="J831">
            <v>-359597.02</v>
          </cell>
          <cell r="L831">
            <v>41364</v>
          </cell>
          <cell r="M831" t="str">
            <v>SG</v>
          </cell>
          <cell r="N831" t="str">
            <v>REV</v>
          </cell>
          <cell r="O831" t="str">
            <v>PH900</v>
          </cell>
          <cell r="P831" t="str">
            <v>8010</v>
          </cell>
          <cell r="Q831" t="str">
            <v>Grants and Subsidies</v>
          </cell>
          <cell r="R831" t="str">
            <v>Revenue</v>
          </cell>
          <cell r="S831" t="str">
            <v>Non Salary</v>
          </cell>
        </row>
        <row r="832">
          <cell r="A832" t="str">
            <v>PH2114</v>
          </cell>
          <cell r="E832">
            <v>88347.1</v>
          </cell>
          <cell r="F832">
            <v>0</v>
          </cell>
          <cell r="G832">
            <v>88347.1</v>
          </cell>
          <cell r="H832">
            <v>89157.38</v>
          </cell>
          <cell r="I832">
            <v>810.28</v>
          </cell>
          <cell r="J832">
            <v>307267.7</v>
          </cell>
          <cell r="L832">
            <v>41364</v>
          </cell>
          <cell r="M832" t="str">
            <v>SG</v>
          </cell>
          <cell r="N832" t="str">
            <v>EXP</v>
          </cell>
          <cell r="O832" t="str">
            <v>PH900</v>
          </cell>
          <cell r="P832" t="str">
            <v>1015</v>
          </cell>
          <cell r="Q832" t="str">
            <v>Salaries &amp; Benefits</v>
          </cell>
          <cell r="R832" t="str">
            <v>Other Expenditures</v>
          </cell>
          <cell r="S832" t="str">
            <v>Salaries &amp; Benefits</v>
          </cell>
        </row>
        <row r="833">
          <cell r="A833" t="str">
            <v>PH2114</v>
          </cell>
          <cell r="E833">
            <v>0</v>
          </cell>
          <cell r="F833">
            <v>0</v>
          </cell>
          <cell r="G833">
            <v>0</v>
          </cell>
          <cell r="H833">
            <v>-5608.81</v>
          </cell>
          <cell r="I833">
            <v>-5608.81</v>
          </cell>
          <cell r="J833">
            <v>-18113.18</v>
          </cell>
          <cell r="L833">
            <v>41364</v>
          </cell>
          <cell r="M833" t="str">
            <v>SG</v>
          </cell>
          <cell r="N833" t="str">
            <v>EXP</v>
          </cell>
          <cell r="O833" t="str">
            <v>PH900</v>
          </cell>
          <cell r="P833" t="str">
            <v>1520</v>
          </cell>
          <cell r="Q833" t="str">
            <v>Salaries &amp; Benefits</v>
          </cell>
          <cell r="R833" t="str">
            <v>Other Expenditures</v>
          </cell>
          <cell r="S833" t="str">
            <v>Gapping</v>
          </cell>
        </row>
        <row r="834">
          <cell r="A834" t="str">
            <v>PH2114</v>
          </cell>
          <cell r="E834">
            <v>2970.57</v>
          </cell>
          <cell r="F834">
            <v>0</v>
          </cell>
          <cell r="G834">
            <v>2970.57</v>
          </cell>
          <cell r="H834">
            <v>3567.62</v>
          </cell>
          <cell r="I834">
            <v>597.04999999999995</v>
          </cell>
          <cell r="J834">
            <v>12252</v>
          </cell>
          <cell r="L834">
            <v>41364</v>
          </cell>
          <cell r="M834" t="str">
            <v>SG</v>
          </cell>
          <cell r="N834" t="str">
            <v>EXP</v>
          </cell>
          <cell r="O834" t="str">
            <v>PH900</v>
          </cell>
          <cell r="P834" t="str">
            <v>1711</v>
          </cell>
          <cell r="Q834" t="str">
            <v>Salaries &amp; Benefits</v>
          </cell>
          <cell r="R834" t="str">
            <v>Other Expenditures</v>
          </cell>
          <cell r="S834" t="str">
            <v>Salaries &amp; Benefits</v>
          </cell>
        </row>
        <row r="835">
          <cell r="A835" t="str">
            <v>PH2114</v>
          </cell>
          <cell r="E835">
            <v>1544.66</v>
          </cell>
          <cell r="F835">
            <v>0</v>
          </cell>
          <cell r="G835">
            <v>1544.66</v>
          </cell>
          <cell r="H835">
            <v>1869.43</v>
          </cell>
          <cell r="I835">
            <v>324.77</v>
          </cell>
          <cell r="J835">
            <v>6420</v>
          </cell>
          <cell r="L835">
            <v>41364</v>
          </cell>
          <cell r="M835" t="str">
            <v>SG</v>
          </cell>
          <cell r="N835" t="str">
            <v>EXP</v>
          </cell>
          <cell r="O835" t="str">
            <v>PH900</v>
          </cell>
          <cell r="P835" t="str">
            <v>1712</v>
          </cell>
          <cell r="Q835" t="str">
            <v>Salaries &amp; Benefits</v>
          </cell>
          <cell r="R835" t="str">
            <v>Other Expenditures</v>
          </cell>
          <cell r="S835" t="str">
            <v>Salaries &amp; Benefits</v>
          </cell>
        </row>
        <row r="836">
          <cell r="A836" t="str">
            <v>PH2114</v>
          </cell>
          <cell r="E836">
            <v>2147.0100000000002</v>
          </cell>
          <cell r="F836">
            <v>0</v>
          </cell>
          <cell r="G836">
            <v>2147.0100000000002</v>
          </cell>
          <cell r="H836">
            <v>1768.43</v>
          </cell>
          <cell r="I836">
            <v>-378.58</v>
          </cell>
          <cell r="J836">
            <v>6073.23</v>
          </cell>
          <cell r="L836">
            <v>41364</v>
          </cell>
          <cell r="M836" t="str">
            <v>SG</v>
          </cell>
          <cell r="N836" t="str">
            <v>EXP</v>
          </cell>
          <cell r="O836" t="str">
            <v>PH900</v>
          </cell>
          <cell r="P836" t="str">
            <v>1720</v>
          </cell>
          <cell r="Q836" t="str">
            <v>Salaries &amp; Benefits</v>
          </cell>
          <cell r="R836" t="str">
            <v>Other Expenditures</v>
          </cell>
          <cell r="S836" t="str">
            <v>Salaries &amp; Benefits</v>
          </cell>
        </row>
        <row r="837">
          <cell r="A837" t="str">
            <v>PH2114</v>
          </cell>
          <cell r="E837">
            <v>653.28</v>
          </cell>
          <cell r="F837">
            <v>0</v>
          </cell>
          <cell r="G837">
            <v>653.28</v>
          </cell>
          <cell r="H837">
            <v>659.15</v>
          </cell>
          <cell r="I837">
            <v>5.87</v>
          </cell>
          <cell r="J837">
            <v>2263.6799999999998</v>
          </cell>
          <cell r="L837">
            <v>41364</v>
          </cell>
          <cell r="M837" t="str">
            <v>SG</v>
          </cell>
          <cell r="N837" t="str">
            <v>EXP</v>
          </cell>
          <cell r="O837" t="str">
            <v>PH900</v>
          </cell>
          <cell r="P837" t="str">
            <v>1730</v>
          </cell>
          <cell r="Q837" t="str">
            <v>Salaries &amp; Benefits</v>
          </cell>
          <cell r="R837" t="str">
            <v>Other Expenditures</v>
          </cell>
          <cell r="S837" t="str">
            <v>Salaries &amp; Benefits</v>
          </cell>
        </row>
        <row r="838">
          <cell r="A838" t="str">
            <v>PH2114</v>
          </cell>
          <cell r="E838">
            <v>2363.7800000000002</v>
          </cell>
          <cell r="F838">
            <v>0</v>
          </cell>
          <cell r="G838">
            <v>2363.7800000000002</v>
          </cell>
          <cell r="H838">
            <v>2285.46</v>
          </cell>
          <cell r="I838">
            <v>-78.319999999999993</v>
          </cell>
          <cell r="J838">
            <v>3035.64</v>
          </cell>
          <cell r="L838">
            <v>41364</v>
          </cell>
          <cell r="M838" t="str">
            <v>SG</v>
          </cell>
          <cell r="N838" t="str">
            <v>EXP</v>
          </cell>
          <cell r="O838" t="str">
            <v>PH900</v>
          </cell>
          <cell r="P838" t="str">
            <v>1740</v>
          </cell>
          <cell r="Q838" t="str">
            <v>Salaries &amp; Benefits</v>
          </cell>
          <cell r="R838" t="str">
            <v>Other Expenditures</v>
          </cell>
          <cell r="S838" t="str">
            <v>Salaries &amp; Benefits</v>
          </cell>
        </row>
        <row r="839">
          <cell r="A839" t="str">
            <v>PH2114</v>
          </cell>
          <cell r="E839">
            <v>120.64</v>
          </cell>
          <cell r="F839">
            <v>0</v>
          </cell>
          <cell r="G839">
            <v>120.64</v>
          </cell>
          <cell r="H839">
            <v>187.02</v>
          </cell>
          <cell r="I839">
            <v>66.38</v>
          </cell>
          <cell r="J839">
            <v>242.63</v>
          </cell>
          <cell r="L839">
            <v>41364</v>
          </cell>
          <cell r="M839" t="str">
            <v>SG</v>
          </cell>
          <cell r="N839" t="str">
            <v>EXP</v>
          </cell>
          <cell r="O839" t="str">
            <v>PH900</v>
          </cell>
          <cell r="P839" t="str">
            <v>1745</v>
          </cell>
          <cell r="Q839" t="str">
            <v>Salaries &amp; Benefits</v>
          </cell>
          <cell r="R839" t="str">
            <v>Other Expenditures</v>
          </cell>
          <cell r="S839" t="str">
            <v>Salaries &amp; Benefits</v>
          </cell>
        </row>
        <row r="840">
          <cell r="A840" t="str">
            <v>PH2114</v>
          </cell>
          <cell r="E840">
            <v>1731.06</v>
          </cell>
          <cell r="F840">
            <v>0</v>
          </cell>
          <cell r="G840">
            <v>1731.06</v>
          </cell>
          <cell r="H840">
            <v>1722.06</v>
          </cell>
          <cell r="I840">
            <v>-9</v>
          </cell>
          <cell r="J840">
            <v>5913.99</v>
          </cell>
          <cell r="L840">
            <v>41364</v>
          </cell>
          <cell r="M840" t="str">
            <v>SG</v>
          </cell>
          <cell r="N840" t="str">
            <v>EXP</v>
          </cell>
          <cell r="O840" t="str">
            <v>PH900</v>
          </cell>
          <cell r="P840" t="str">
            <v>1750</v>
          </cell>
          <cell r="Q840" t="str">
            <v>Salaries &amp; Benefits</v>
          </cell>
          <cell r="R840" t="str">
            <v>Other Expenditures</v>
          </cell>
          <cell r="S840" t="str">
            <v>Salaries &amp; Benefits</v>
          </cell>
        </row>
        <row r="841">
          <cell r="A841" t="str">
            <v>PH2114</v>
          </cell>
          <cell r="E841">
            <v>5028.4799999999996</v>
          </cell>
          <cell r="F841">
            <v>0</v>
          </cell>
          <cell r="G841">
            <v>5028.4799999999996</v>
          </cell>
          <cell r="H841">
            <v>5191.03</v>
          </cell>
          <cell r="I841">
            <v>162.55000000000001</v>
          </cell>
          <cell r="J841">
            <v>6920.1</v>
          </cell>
          <cell r="L841">
            <v>41364</v>
          </cell>
          <cell r="M841" t="str">
            <v>SG</v>
          </cell>
          <cell r="N841" t="str">
            <v>EXP</v>
          </cell>
          <cell r="O841" t="str">
            <v>PH900</v>
          </cell>
          <cell r="P841" t="str">
            <v>1760</v>
          </cell>
          <cell r="Q841" t="str">
            <v>Salaries &amp; Benefits</v>
          </cell>
          <cell r="R841" t="str">
            <v>Other Expenditures</v>
          </cell>
          <cell r="S841" t="str">
            <v>Salaries &amp; Benefits</v>
          </cell>
        </row>
        <row r="842">
          <cell r="A842" t="str">
            <v>PH2114</v>
          </cell>
          <cell r="E842">
            <v>10236.27</v>
          </cell>
          <cell r="F842">
            <v>0</v>
          </cell>
          <cell r="G842">
            <v>10236.27</v>
          </cell>
          <cell r="H842">
            <v>10442.69</v>
          </cell>
          <cell r="I842">
            <v>206.42</v>
          </cell>
          <cell r="J842">
            <v>35862.370000000003</v>
          </cell>
          <cell r="L842">
            <v>41364</v>
          </cell>
          <cell r="M842" t="str">
            <v>SG</v>
          </cell>
          <cell r="N842" t="str">
            <v>EXP</v>
          </cell>
          <cell r="O842" t="str">
            <v>PH900</v>
          </cell>
          <cell r="P842" t="str">
            <v>1770</v>
          </cell>
          <cell r="Q842" t="str">
            <v>Salaries &amp; Benefits</v>
          </cell>
          <cell r="R842" t="str">
            <v>Other Expenditures</v>
          </cell>
          <cell r="S842" t="str">
            <v>Salaries &amp; Benefits</v>
          </cell>
        </row>
        <row r="843">
          <cell r="A843" t="str">
            <v>PH2114</v>
          </cell>
          <cell r="E843">
            <v>26.09</v>
          </cell>
          <cell r="F843">
            <v>0</v>
          </cell>
          <cell r="G843">
            <v>26.09</v>
          </cell>
          <cell r="H843">
            <v>0</v>
          </cell>
          <cell r="I843">
            <v>-26.09</v>
          </cell>
          <cell r="J843">
            <v>0</v>
          </cell>
          <cell r="L843">
            <v>41364</v>
          </cell>
          <cell r="M843" t="str">
            <v>SG</v>
          </cell>
          <cell r="N843" t="str">
            <v>EXP</v>
          </cell>
          <cell r="O843" t="str">
            <v>PH900</v>
          </cell>
          <cell r="P843" t="str">
            <v>2010</v>
          </cell>
          <cell r="Q843" t="str">
            <v>Office Supplies</v>
          </cell>
          <cell r="R843" t="str">
            <v>Other Expenditures</v>
          </cell>
          <cell r="S843" t="str">
            <v>Non Salary</v>
          </cell>
        </row>
        <row r="844">
          <cell r="A844" t="str">
            <v>PH2114</v>
          </cell>
          <cell r="E844">
            <v>0</v>
          </cell>
          <cell r="F844">
            <v>16.63</v>
          </cell>
          <cell r="G844">
            <v>16.63</v>
          </cell>
          <cell r="H844">
            <v>0</v>
          </cell>
          <cell r="I844">
            <v>-16.63</v>
          </cell>
          <cell r="J844">
            <v>0</v>
          </cell>
          <cell r="L844">
            <v>41364</v>
          </cell>
          <cell r="M844" t="str">
            <v>SG</v>
          </cell>
          <cell r="N844" t="str">
            <v>EXP</v>
          </cell>
          <cell r="O844" t="str">
            <v>PH900</v>
          </cell>
          <cell r="P844" t="str">
            <v>4030</v>
          </cell>
          <cell r="Q844" t="str">
            <v>Professional &amp; Technical</v>
          </cell>
          <cell r="R844" t="str">
            <v>Other Expenditures</v>
          </cell>
          <cell r="S844" t="str">
            <v>Non Salary</v>
          </cell>
        </row>
        <row r="845">
          <cell r="A845" t="str">
            <v>PH2114</v>
          </cell>
          <cell r="E845">
            <v>0</v>
          </cell>
          <cell r="F845">
            <v>0</v>
          </cell>
          <cell r="G845">
            <v>0</v>
          </cell>
          <cell r="H845">
            <v>2027.07</v>
          </cell>
          <cell r="I845">
            <v>2027.07</v>
          </cell>
          <cell r="J845">
            <v>20352</v>
          </cell>
          <cell r="L845">
            <v>41364</v>
          </cell>
          <cell r="M845" t="str">
            <v>SG</v>
          </cell>
          <cell r="N845" t="str">
            <v>EXP</v>
          </cell>
          <cell r="O845" t="str">
            <v>PH900</v>
          </cell>
          <cell r="P845" t="str">
            <v>4199</v>
          </cell>
          <cell r="Q845" t="str">
            <v>Professional &amp; Technical</v>
          </cell>
          <cell r="R845" t="str">
            <v>Other Expenditures</v>
          </cell>
          <cell r="S845" t="str">
            <v>Non Salary</v>
          </cell>
        </row>
        <row r="846">
          <cell r="A846" t="str">
            <v>PH2114</v>
          </cell>
          <cell r="E846">
            <v>0</v>
          </cell>
          <cell r="F846">
            <v>0</v>
          </cell>
          <cell r="G846">
            <v>0</v>
          </cell>
          <cell r="H846">
            <v>27.2</v>
          </cell>
          <cell r="I846">
            <v>27.2</v>
          </cell>
          <cell r="J846">
            <v>273.13</v>
          </cell>
          <cell r="L846">
            <v>41364</v>
          </cell>
          <cell r="M846" t="str">
            <v>SG</v>
          </cell>
          <cell r="N846" t="str">
            <v>EXP</v>
          </cell>
          <cell r="O846" t="str">
            <v>PH900</v>
          </cell>
          <cell r="P846" t="str">
            <v>4215</v>
          </cell>
          <cell r="Q846" t="str">
            <v>Business Travel Expenses</v>
          </cell>
          <cell r="R846" t="str">
            <v>Other Expenditures</v>
          </cell>
          <cell r="S846" t="str">
            <v>Non Salary</v>
          </cell>
        </row>
        <row r="847">
          <cell r="A847" t="str">
            <v>PH2114</v>
          </cell>
          <cell r="E847">
            <v>40</v>
          </cell>
          <cell r="F847">
            <v>0</v>
          </cell>
          <cell r="G847">
            <v>40</v>
          </cell>
          <cell r="H847">
            <v>448.2</v>
          </cell>
          <cell r="I847">
            <v>408.2</v>
          </cell>
          <cell r="J847">
            <v>4500</v>
          </cell>
          <cell r="L847">
            <v>41364</v>
          </cell>
          <cell r="M847" t="str">
            <v>SG</v>
          </cell>
          <cell r="N847" t="str">
            <v>EXP</v>
          </cell>
          <cell r="O847" t="str">
            <v>PH900</v>
          </cell>
          <cell r="P847" t="str">
            <v>4256</v>
          </cell>
          <cell r="Q847" t="str">
            <v>Conference Expenditures</v>
          </cell>
          <cell r="R847" t="str">
            <v>Other Expenditures</v>
          </cell>
          <cell r="S847" t="str">
            <v>Non Salary</v>
          </cell>
        </row>
        <row r="848">
          <cell r="A848" t="str">
            <v>PH2114</v>
          </cell>
          <cell r="E848">
            <v>0</v>
          </cell>
          <cell r="F848">
            <v>0</v>
          </cell>
          <cell r="G848">
            <v>0</v>
          </cell>
          <cell r="H848">
            <v>81.08</v>
          </cell>
          <cell r="I848">
            <v>81.08</v>
          </cell>
          <cell r="J848">
            <v>814.08</v>
          </cell>
          <cell r="L848">
            <v>41364</v>
          </cell>
          <cell r="M848" t="str">
            <v>SG</v>
          </cell>
          <cell r="N848" t="str">
            <v>EXP</v>
          </cell>
          <cell r="O848" t="str">
            <v>PH900</v>
          </cell>
          <cell r="P848" t="str">
            <v>4310</v>
          </cell>
          <cell r="Q848" t="str">
            <v>Training &amp; Development</v>
          </cell>
          <cell r="R848" t="str">
            <v>Other Expenditures</v>
          </cell>
          <cell r="S848" t="str">
            <v>Non Salary</v>
          </cell>
        </row>
        <row r="849">
          <cell r="A849" t="str">
            <v>PH2114</v>
          </cell>
          <cell r="E849">
            <v>163</v>
          </cell>
          <cell r="F849">
            <v>0</v>
          </cell>
          <cell r="G849">
            <v>163</v>
          </cell>
          <cell r="H849">
            <v>0</v>
          </cell>
          <cell r="I849">
            <v>-163</v>
          </cell>
          <cell r="J849">
            <v>0</v>
          </cell>
          <cell r="L849">
            <v>41364</v>
          </cell>
          <cell r="M849" t="str">
            <v>SG</v>
          </cell>
          <cell r="N849" t="str">
            <v>EXP</v>
          </cell>
          <cell r="O849" t="str">
            <v>PH900</v>
          </cell>
          <cell r="P849" t="str">
            <v>4760</v>
          </cell>
          <cell r="Q849" t="str">
            <v>Insurance, Parking &amp; Metrage</v>
          </cell>
          <cell r="R849" t="str">
            <v>Other Expenditures</v>
          </cell>
          <cell r="S849" t="str">
            <v>Non Salary</v>
          </cell>
        </row>
        <row r="850">
          <cell r="A850" t="str">
            <v>PH2114</v>
          </cell>
          <cell r="E850">
            <v>0</v>
          </cell>
          <cell r="F850">
            <v>0</v>
          </cell>
          <cell r="G850">
            <v>0</v>
          </cell>
          <cell r="H850">
            <v>19.920000000000002</v>
          </cell>
          <cell r="I850">
            <v>19.920000000000002</v>
          </cell>
          <cell r="J850">
            <v>200</v>
          </cell>
          <cell r="L850">
            <v>41364</v>
          </cell>
          <cell r="M850" t="str">
            <v>SG</v>
          </cell>
          <cell r="N850" t="str">
            <v>EXP</v>
          </cell>
          <cell r="O850" t="str">
            <v>PH900</v>
          </cell>
          <cell r="P850" t="str">
            <v>4770</v>
          </cell>
          <cell r="Q850" t="str">
            <v>Insurance, Parking &amp; Metrage</v>
          </cell>
          <cell r="R850" t="str">
            <v>Other Expenditures</v>
          </cell>
          <cell r="S850" t="str">
            <v>Non Salary</v>
          </cell>
        </row>
        <row r="851">
          <cell r="A851" t="str">
            <v>PH2114</v>
          </cell>
          <cell r="E851">
            <v>0</v>
          </cell>
          <cell r="F851">
            <v>0</v>
          </cell>
          <cell r="G851">
            <v>0</v>
          </cell>
          <cell r="H851">
            <v>99.6</v>
          </cell>
          <cell r="I851">
            <v>99.6</v>
          </cell>
          <cell r="J851">
            <v>1000</v>
          </cell>
          <cell r="L851">
            <v>41364</v>
          </cell>
          <cell r="M851" t="str">
            <v>SG</v>
          </cell>
          <cell r="N851" t="str">
            <v>EXP</v>
          </cell>
          <cell r="O851" t="str">
            <v>PH900</v>
          </cell>
          <cell r="P851" t="str">
            <v>4775</v>
          </cell>
          <cell r="Q851" t="str">
            <v>Insurance, Parking &amp; Metrage</v>
          </cell>
          <cell r="R851" t="str">
            <v>Other Expenditures</v>
          </cell>
          <cell r="S851" t="str">
            <v>Non Salary</v>
          </cell>
        </row>
        <row r="852">
          <cell r="A852" t="str">
            <v>PH2114</v>
          </cell>
          <cell r="E852">
            <v>0</v>
          </cell>
          <cell r="F852">
            <v>0</v>
          </cell>
          <cell r="G852">
            <v>0</v>
          </cell>
          <cell r="H852">
            <v>99.6</v>
          </cell>
          <cell r="I852">
            <v>99.6</v>
          </cell>
          <cell r="J852">
            <v>1000</v>
          </cell>
          <cell r="L852">
            <v>41364</v>
          </cell>
          <cell r="M852" t="str">
            <v>SG</v>
          </cell>
          <cell r="N852" t="str">
            <v>EXP</v>
          </cell>
          <cell r="O852" t="str">
            <v>PH900</v>
          </cell>
          <cell r="P852" t="str">
            <v>4820</v>
          </cell>
          <cell r="Q852" t="str">
            <v>Other Services</v>
          </cell>
          <cell r="R852" t="str">
            <v>Other Expenditures</v>
          </cell>
          <cell r="S852" t="str">
            <v>Non Salary</v>
          </cell>
        </row>
        <row r="853">
          <cell r="A853" t="str">
            <v>PH2114</v>
          </cell>
          <cell r="E853">
            <v>-86541.43</v>
          </cell>
          <cell r="F853">
            <v>0</v>
          </cell>
          <cell r="G853">
            <v>-86541.43</v>
          </cell>
          <cell r="H853">
            <v>-85533.11</v>
          </cell>
          <cell r="I853">
            <v>1008.32</v>
          </cell>
          <cell r="J853">
            <v>-297208.05</v>
          </cell>
          <cell r="L853">
            <v>41364</v>
          </cell>
          <cell r="M853" t="str">
            <v>SG</v>
          </cell>
          <cell r="N853" t="str">
            <v>REV</v>
          </cell>
          <cell r="O853" t="str">
            <v>PH900</v>
          </cell>
          <cell r="P853" t="str">
            <v>8010</v>
          </cell>
          <cell r="Q853" t="str">
            <v>Grants and Subsidies</v>
          </cell>
          <cell r="R853" t="str">
            <v>Revenue</v>
          </cell>
          <cell r="S853" t="str">
            <v>Non Salary</v>
          </cell>
        </row>
        <row r="854">
          <cell r="A854" t="str">
            <v>PH2115</v>
          </cell>
          <cell r="E854">
            <v>345373.84</v>
          </cell>
          <cell r="F854">
            <v>0</v>
          </cell>
          <cell r="G854">
            <v>345373.84</v>
          </cell>
          <cell r="H854">
            <v>346802.97</v>
          </cell>
          <cell r="I854">
            <v>1429.13</v>
          </cell>
          <cell r="J854">
            <v>1190994.43</v>
          </cell>
          <cell r="L854">
            <v>41364</v>
          </cell>
          <cell r="M854" t="str">
            <v>SG</v>
          </cell>
          <cell r="N854" t="str">
            <v>EXP</v>
          </cell>
          <cell r="O854" t="str">
            <v>PH900</v>
          </cell>
          <cell r="P854" t="str">
            <v>1015</v>
          </cell>
          <cell r="Q854" t="str">
            <v>Salaries &amp; Benefits</v>
          </cell>
          <cell r="R854" t="str">
            <v>Other Expenditures</v>
          </cell>
          <cell r="S854" t="str">
            <v>Salaries &amp; Benefits</v>
          </cell>
        </row>
        <row r="855">
          <cell r="A855" t="str">
            <v>PH2115</v>
          </cell>
          <cell r="E855">
            <v>86.55</v>
          </cell>
          <cell r="F855">
            <v>0</v>
          </cell>
          <cell r="G855">
            <v>86.55</v>
          </cell>
          <cell r="H855">
            <v>5862.45</v>
          </cell>
          <cell r="I855">
            <v>5775.9</v>
          </cell>
          <cell r="J855">
            <v>20138.95</v>
          </cell>
          <cell r="L855">
            <v>41364</v>
          </cell>
          <cell r="M855" t="str">
            <v>SG</v>
          </cell>
          <cell r="N855" t="str">
            <v>EXP</v>
          </cell>
          <cell r="O855" t="str">
            <v>PH900</v>
          </cell>
          <cell r="P855" t="str">
            <v>1025</v>
          </cell>
          <cell r="Q855" t="str">
            <v>Salaries &amp; Benefits</v>
          </cell>
          <cell r="R855" t="str">
            <v>Other Expenditures</v>
          </cell>
          <cell r="S855" t="str">
            <v>Overtime</v>
          </cell>
        </row>
        <row r="856">
          <cell r="A856" t="str">
            <v>PH2115</v>
          </cell>
          <cell r="E856">
            <v>0</v>
          </cell>
          <cell r="F856">
            <v>0</v>
          </cell>
          <cell r="G856">
            <v>0</v>
          </cell>
          <cell r="H856">
            <v>6372.88</v>
          </cell>
          <cell r="I856">
            <v>6372.88</v>
          </cell>
          <cell r="J856">
            <v>6372.88</v>
          </cell>
          <cell r="L856">
            <v>41364</v>
          </cell>
          <cell r="M856" t="str">
            <v>SG</v>
          </cell>
          <cell r="N856" t="str">
            <v>EXP</v>
          </cell>
          <cell r="O856" t="str">
            <v>PH900</v>
          </cell>
          <cell r="P856" t="str">
            <v>1050</v>
          </cell>
          <cell r="Q856" t="str">
            <v>Salaries &amp; Benefits</v>
          </cell>
          <cell r="R856" t="str">
            <v>Other Expenditures</v>
          </cell>
          <cell r="S856" t="str">
            <v>Salaries &amp; Benefits</v>
          </cell>
        </row>
        <row r="857">
          <cell r="A857" t="str">
            <v>PH2115</v>
          </cell>
          <cell r="E857">
            <v>0</v>
          </cell>
          <cell r="F857">
            <v>0</v>
          </cell>
          <cell r="G857">
            <v>0</v>
          </cell>
          <cell r="H857">
            <v>-21679.4</v>
          </cell>
          <cell r="I857">
            <v>-21679.4</v>
          </cell>
          <cell r="J857">
            <v>-70476.160000000003</v>
          </cell>
          <cell r="L857">
            <v>41364</v>
          </cell>
          <cell r="M857" t="str">
            <v>SG</v>
          </cell>
          <cell r="N857" t="str">
            <v>EXP</v>
          </cell>
          <cell r="O857" t="str">
            <v>PH900</v>
          </cell>
          <cell r="P857" t="str">
            <v>1520</v>
          </cell>
          <cell r="Q857" t="str">
            <v>Salaries &amp; Benefits</v>
          </cell>
          <cell r="R857" t="str">
            <v>Other Expenditures</v>
          </cell>
          <cell r="S857" t="str">
            <v>Gapping</v>
          </cell>
        </row>
        <row r="858">
          <cell r="A858" t="str">
            <v>PH2115</v>
          </cell>
          <cell r="E858">
            <v>13338.4</v>
          </cell>
          <cell r="F858">
            <v>0</v>
          </cell>
          <cell r="G858">
            <v>13338.4</v>
          </cell>
          <cell r="H858">
            <v>11779.11</v>
          </cell>
          <cell r="I858">
            <v>-1559.29</v>
          </cell>
          <cell r="J858">
            <v>40452</v>
          </cell>
          <cell r="L858">
            <v>41364</v>
          </cell>
          <cell r="M858" t="str">
            <v>SG</v>
          </cell>
          <cell r="N858" t="str">
            <v>EXP</v>
          </cell>
          <cell r="O858" t="str">
            <v>PH900</v>
          </cell>
          <cell r="P858" t="str">
            <v>1711</v>
          </cell>
          <cell r="Q858" t="str">
            <v>Salaries &amp; Benefits</v>
          </cell>
          <cell r="R858" t="str">
            <v>Other Expenditures</v>
          </cell>
          <cell r="S858" t="str">
            <v>Salaries &amp; Benefits</v>
          </cell>
        </row>
        <row r="859">
          <cell r="A859" t="str">
            <v>PH2115</v>
          </cell>
          <cell r="E859">
            <v>6680.79</v>
          </cell>
          <cell r="F859">
            <v>0</v>
          </cell>
          <cell r="G859">
            <v>6680.79</v>
          </cell>
          <cell r="H859">
            <v>5845.89</v>
          </cell>
          <cell r="I859">
            <v>-834.9</v>
          </cell>
          <cell r="J859">
            <v>20076</v>
          </cell>
          <cell r="L859">
            <v>41364</v>
          </cell>
          <cell r="M859" t="str">
            <v>SG</v>
          </cell>
          <cell r="N859" t="str">
            <v>EXP</v>
          </cell>
          <cell r="O859" t="str">
            <v>PH900</v>
          </cell>
          <cell r="P859" t="str">
            <v>1712</v>
          </cell>
          <cell r="Q859" t="str">
            <v>Salaries &amp; Benefits</v>
          </cell>
          <cell r="R859" t="str">
            <v>Other Expenditures</v>
          </cell>
          <cell r="S859" t="str">
            <v>Salaries &amp; Benefits</v>
          </cell>
        </row>
        <row r="860">
          <cell r="A860" t="str">
            <v>PH2115</v>
          </cell>
          <cell r="E860">
            <v>7108.2</v>
          </cell>
          <cell r="F860">
            <v>0</v>
          </cell>
          <cell r="G860">
            <v>7108.2</v>
          </cell>
          <cell r="H860">
            <v>6010.71</v>
          </cell>
          <cell r="I860">
            <v>-1097.49</v>
          </cell>
          <cell r="J860">
            <v>19823.41</v>
          </cell>
          <cell r="L860">
            <v>41364</v>
          </cell>
          <cell r="M860" t="str">
            <v>SG</v>
          </cell>
          <cell r="N860" t="str">
            <v>EXP</v>
          </cell>
          <cell r="O860" t="str">
            <v>PH900</v>
          </cell>
          <cell r="P860" t="str">
            <v>1720</v>
          </cell>
          <cell r="Q860" t="str">
            <v>Salaries &amp; Benefits</v>
          </cell>
          <cell r="R860" t="str">
            <v>Other Expenditures</v>
          </cell>
          <cell r="S860" t="str">
            <v>Salaries &amp; Benefits</v>
          </cell>
        </row>
        <row r="861">
          <cell r="A861" t="str">
            <v>PH2115</v>
          </cell>
          <cell r="E861">
            <v>2361.09</v>
          </cell>
          <cell r="F861">
            <v>0</v>
          </cell>
          <cell r="G861">
            <v>2361.09</v>
          </cell>
          <cell r="H861">
            <v>2240.27</v>
          </cell>
          <cell r="I861">
            <v>-120.82</v>
          </cell>
          <cell r="J861">
            <v>7694.06</v>
          </cell>
          <cell r="L861">
            <v>41364</v>
          </cell>
          <cell r="M861" t="str">
            <v>SG</v>
          </cell>
          <cell r="N861" t="str">
            <v>EXP</v>
          </cell>
          <cell r="O861" t="str">
            <v>PH900</v>
          </cell>
          <cell r="P861" t="str">
            <v>1730</v>
          </cell>
          <cell r="Q861" t="str">
            <v>Salaries &amp; Benefits</v>
          </cell>
          <cell r="R861" t="str">
            <v>Other Expenditures</v>
          </cell>
          <cell r="S861" t="str">
            <v>Salaries &amp; Benefits</v>
          </cell>
        </row>
        <row r="862">
          <cell r="A862" t="str">
            <v>PH2115</v>
          </cell>
          <cell r="E862">
            <v>9355</v>
          </cell>
          <cell r="F862">
            <v>0</v>
          </cell>
          <cell r="G862">
            <v>9355</v>
          </cell>
          <cell r="H862">
            <v>9448.73</v>
          </cell>
          <cell r="I862">
            <v>93.73</v>
          </cell>
          <cell r="J862">
            <v>14424.89</v>
          </cell>
          <cell r="L862">
            <v>41364</v>
          </cell>
          <cell r="M862" t="str">
            <v>SG</v>
          </cell>
          <cell r="N862" t="str">
            <v>EXP</v>
          </cell>
          <cell r="O862" t="str">
            <v>PH900</v>
          </cell>
          <cell r="P862" t="str">
            <v>1740</v>
          </cell>
          <cell r="Q862" t="str">
            <v>Salaries &amp; Benefits</v>
          </cell>
          <cell r="R862" t="str">
            <v>Other Expenditures</v>
          </cell>
          <cell r="S862" t="str">
            <v>Salaries &amp; Benefits</v>
          </cell>
        </row>
        <row r="863">
          <cell r="A863" t="str">
            <v>PH2115</v>
          </cell>
          <cell r="E863">
            <v>464.43</v>
          </cell>
          <cell r="F863">
            <v>0</v>
          </cell>
          <cell r="G863">
            <v>464.43</v>
          </cell>
          <cell r="H863">
            <v>433.27</v>
          </cell>
          <cell r="I863">
            <v>-31.16</v>
          </cell>
          <cell r="J863">
            <v>747.1</v>
          </cell>
          <cell r="L863">
            <v>41364</v>
          </cell>
          <cell r="M863" t="str">
            <v>SG</v>
          </cell>
          <cell r="N863" t="str">
            <v>EXP</v>
          </cell>
          <cell r="O863" t="str">
            <v>PH900</v>
          </cell>
          <cell r="P863" t="str">
            <v>1745</v>
          </cell>
          <cell r="Q863" t="str">
            <v>Salaries &amp; Benefits</v>
          </cell>
          <cell r="R863" t="str">
            <v>Other Expenditures</v>
          </cell>
          <cell r="S863" t="str">
            <v>Salaries &amp; Benefits</v>
          </cell>
        </row>
        <row r="864">
          <cell r="A864" t="str">
            <v>PH2115</v>
          </cell>
          <cell r="E864">
            <v>6617.04</v>
          </cell>
          <cell r="F864">
            <v>0</v>
          </cell>
          <cell r="G864">
            <v>6617.04</v>
          </cell>
          <cell r="H864">
            <v>6756.1</v>
          </cell>
          <cell r="I864">
            <v>139.06</v>
          </cell>
          <cell r="J864">
            <v>23224.37</v>
          </cell>
          <cell r="L864">
            <v>41364</v>
          </cell>
          <cell r="M864" t="str">
            <v>SG</v>
          </cell>
          <cell r="N864" t="str">
            <v>EXP</v>
          </cell>
          <cell r="O864" t="str">
            <v>PH900</v>
          </cell>
          <cell r="P864" t="str">
            <v>1750</v>
          </cell>
          <cell r="Q864" t="str">
            <v>Salaries &amp; Benefits</v>
          </cell>
          <cell r="R864" t="str">
            <v>Other Expenditures</v>
          </cell>
          <cell r="S864" t="str">
            <v>Salaries &amp; Benefits</v>
          </cell>
        </row>
        <row r="865">
          <cell r="A865" t="str">
            <v>PH2115</v>
          </cell>
          <cell r="E865">
            <v>17663.330000000002</v>
          </cell>
          <cell r="F865">
            <v>0</v>
          </cell>
          <cell r="G865">
            <v>17663.330000000002</v>
          </cell>
          <cell r="H865">
            <v>19329.82</v>
          </cell>
          <cell r="I865">
            <v>1666.49</v>
          </cell>
          <cell r="J865">
            <v>29987.1</v>
          </cell>
          <cell r="L865">
            <v>41364</v>
          </cell>
          <cell r="M865" t="str">
            <v>SG</v>
          </cell>
          <cell r="N865" t="str">
            <v>EXP</v>
          </cell>
          <cell r="O865" t="str">
            <v>PH900</v>
          </cell>
          <cell r="P865" t="str">
            <v>1760</v>
          </cell>
          <cell r="Q865" t="str">
            <v>Salaries &amp; Benefits</v>
          </cell>
          <cell r="R865" t="str">
            <v>Other Expenditures</v>
          </cell>
          <cell r="S865" t="str">
            <v>Salaries &amp; Benefits</v>
          </cell>
        </row>
        <row r="866">
          <cell r="A866" t="str">
            <v>PH2115</v>
          </cell>
          <cell r="E866">
            <v>35233.94</v>
          </cell>
          <cell r="F866">
            <v>0</v>
          </cell>
          <cell r="G866">
            <v>35233.94</v>
          </cell>
          <cell r="H866">
            <v>36634.35</v>
          </cell>
          <cell r="I866">
            <v>1400.41</v>
          </cell>
          <cell r="J866">
            <v>125809.17</v>
          </cell>
          <cell r="L866">
            <v>41364</v>
          </cell>
          <cell r="M866" t="str">
            <v>SG</v>
          </cell>
          <cell r="N866" t="str">
            <v>EXP</v>
          </cell>
          <cell r="O866" t="str">
            <v>PH900</v>
          </cell>
          <cell r="P866" t="str">
            <v>1770</v>
          </cell>
          <cell r="Q866" t="str">
            <v>Salaries &amp; Benefits</v>
          </cell>
          <cell r="R866" t="str">
            <v>Other Expenditures</v>
          </cell>
          <cell r="S866" t="str">
            <v>Salaries &amp; Benefits</v>
          </cell>
        </row>
        <row r="867">
          <cell r="A867" t="str">
            <v>PH2115</v>
          </cell>
          <cell r="E867">
            <v>0</v>
          </cell>
          <cell r="F867">
            <v>0</v>
          </cell>
          <cell r="G867">
            <v>0</v>
          </cell>
          <cell r="H867">
            <v>648.1</v>
          </cell>
          <cell r="I867">
            <v>648.1</v>
          </cell>
          <cell r="J867">
            <v>5891.8</v>
          </cell>
          <cell r="L867">
            <v>41364</v>
          </cell>
          <cell r="M867" t="str">
            <v>SG</v>
          </cell>
          <cell r="N867" t="str">
            <v>EXP</v>
          </cell>
          <cell r="O867" t="str">
            <v>PH900</v>
          </cell>
          <cell r="P867" t="str">
            <v>2010</v>
          </cell>
          <cell r="Q867" t="str">
            <v>Office Supplies</v>
          </cell>
          <cell r="R867" t="str">
            <v>Other Expenditures</v>
          </cell>
          <cell r="S867" t="str">
            <v>Non Salary</v>
          </cell>
        </row>
        <row r="868">
          <cell r="A868" t="str">
            <v>PH2115</v>
          </cell>
          <cell r="E868">
            <v>443.67</v>
          </cell>
          <cell r="F868">
            <v>0</v>
          </cell>
          <cell r="G868">
            <v>443.67</v>
          </cell>
          <cell r="H868">
            <v>147.84</v>
          </cell>
          <cell r="I868">
            <v>-295.83</v>
          </cell>
          <cell r="J868">
            <v>1344</v>
          </cell>
          <cell r="L868">
            <v>41364</v>
          </cell>
          <cell r="M868" t="str">
            <v>SG</v>
          </cell>
          <cell r="N868" t="str">
            <v>EXP</v>
          </cell>
          <cell r="O868" t="str">
            <v>PH900</v>
          </cell>
          <cell r="P868" t="str">
            <v>2040</v>
          </cell>
          <cell r="Q868" t="str">
            <v>Office Supplies</v>
          </cell>
          <cell r="R868" t="str">
            <v>Other Expenditures</v>
          </cell>
          <cell r="S868" t="str">
            <v>Non Salary</v>
          </cell>
        </row>
        <row r="869">
          <cell r="A869" t="str">
            <v>PH2115</v>
          </cell>
          <cell r="E869">
            <v>32.54</v>
          </cell>
          <cell r="F869">
            <v>0</v>
          </cell>
          <cell r="G869">
            <v>32.54</v>
          </cell>
          <cell r="H869">
            <v>22</v>
          </cell>
          <cell r="I869">
            <v>-10.54</v>
          </cell>
          <cell r="J869">
            <v>200</v>
          </cell>
          <cell r="L869">
            <v>41364</v>
          </cell>
          <cell r="M869" t="str">
            <v>SG</v>
          </cell>
          <cell r="N869" t="str">
            <v>EXP</v>
          </cell>
          <cell r="O869" t="str">
            <v>PH900</v>
          </cell>
          <cell r="P869" t="str">
            <v>2650</v>
          </cell>
          <cell r="Q869" t="str">
            <v>Other Supplies</v>
          </cell>
          <cell r="R869" t="str">
            <v>Other Expenditures</v>
          </cell>
          <cell r="S869" t="str">
            <v>Non Salary</v>
          </cell>
        </row>
        <row r="870">
          <cell r="A870" t="str">
            <v>PH2115</v>
          </cell>
          <cell r="E870">
            <v>19.23</v>
          </cell>
          <cell r="F870">
            <v>0</v>
          </cell>
          <cell r="G870">
            <v>19.23</v>
          </cell>
          <cell r="H870">
            <v>0</v>
          </cell>
          <cell r="I870">
            <v>-19.23</v>
          </cell>
          <cell r="J870">
            <v>0</v>
          </cell>
          <cell r="L870">
            <v>41364</v>
          </cell>
          <cell r="M870" t="str">
            <v>SG</v>
          </cell>
          <cell r="N870" t="str">
            <v>EXP</v>
          </cell>
          <cell r="O870" t="str">
            <v>PH900</v>
          </cell>
          <cell r="P870" t="str">
            <v>2999</v>
          </cell>
          <cell r="Q870" t="str">
            <v>Other Supplies</v>
          </cell>
          <cell r="R870" t="str">
            <v>Other Expenditures</v>
          </cell>
          <cell r="S870" t="str">
            <v>Non Salary</v>
          </cell>
        </row>
        <row r="871">
          <cell r="A871" t="str">
            <v>PH2115</v>
          </cell>
          <cell r="E871">
            <v>4000</v>
          </cell>
          <cell r="F871">
            <v>0</v>
          </cell>
          <cell r="G871">
            <v>4000</v>
          </cell>
          <cell r="H871">
            <v>0</v>
          </cell>
          <cell r="I871">
            <v>-4000</v>
          </cell>
          <cell r="J871">
            <v>0</v>
          </cell>
          <cell r="L871">
            <v>41364</v>
          </cell>
          <cell r="M871" t="str">
            <v>SG</v>
          </cell>
          <cell r="N871" t="str">
            <v>EXP</v>
          </cell>
          <cell r="O871" t="str">
            <v>PH900</v>
          </cell>
          <cell r="P871" t="str">
            <v>3410</v>
          </cell>
          <cell r="Q871" t="str">
            <v>Computer Hardware &amp; Software</v>
          </cell>
          <cell r="R871" t="str">
            <v>Other Expenditures</v>
          </cell>
          <cell r="S871" t="str">
            <v>Non Salary</v>
          </cell>
        </row>
        <row r="872">
          <cell r="A872" t="str">
            <v>PH2115</v>
          </cell>
          <cell r="E872">
            <v>0</v>
          </cell>
          <cell r="F872">
            <v>0</v>
          </cell>
          <cell r="G872">
            <v>0</v>
          </cell>
          <cell r="H872">
            <v>1610.7</v>
          </cell>
          <cell r="I872">
            <v>1610.7</v>
          </cell>
          <cell r="J872">
            <v>3000</v>
          </cell>
          <cell r="L872">
            <v>41364</v>
          </cell>
          <cell r="M872" t="str">
            <v>SG</v>
          </cell>
          <cell r="N872" t="str">
            <v>EXP</v>
          </cell>
          <cell r="O872" t="str">
            <v>PH900</v>
          </cell>
          <cell r="P872" t="str">
            <v>3420</v>
          </cell>
          <cell r="Q872" t="str">
            <v>Computer Hardware &amp; Software</v>
          </cell>
          <cell r="R872" t="str">
            <v>Other Expenditures</v>
          </cell>
          <cell r="S872" t="str">
            <v>Non Salary</v>
          </cell>
        </row>
        <row r="873">
          <cell r="A873" t="str">
            <v>PH2115</v>
          </cell>
          <cell r="E873">
            <v>0</v>
          </cell>
          <cell r="F873">
            <v>0</v>
          </cell>
          <cell r="G873">
            <v>0</v>
          </cell>
          <cell r="H873">
            <v>11.72</v>
          </cell>
          <cell r="I873">
            <v>11.72</v>
          </cell>
          <cell r="J873">
            <v>117.6</v>
          </cell>
          <cell r="L873">
            <v>41364</v>
          </cell>
          <cell r="M873" t="str">
            <v>SG</v>
          </cell>
          <cell r="N873" t="str">
            <v>EXP</v>
          </cell>
          <cell r="O873" t="str">
            <v>PH900</v>
          </cell>
          <cell r="P873" t="str">
            <v>4086</v>
          </cell>
          <cell r="Q873" t="str">
            <v>Professional &amp; Technical</v>
          </cell>
          <cell r="R873" t="str">
            <v>Other Expenditures</v>
          </cell>
          <cell r="S873" t="str">
            <v>Non Salary</v>
          </cell>
        </row>
        <row r="874">
          <cell r="A874" t="str">
            <v>PH2115</v>
          </cell>
          <cell r="E874">
            <v>11193.6</v>
          </cell>
          <cell r="F874">
            <v>0</v>
          </cell>
          <cell r="G874">
            <v>11193.6</v>
          </cell>
          <cell r="H874">
            <v>9647.15</v>
          </cell>
          <cell r="I874">
            <v>-1546.45</v>
          </cell>
          <cell r="J874">
            <v>26236.47</v>
          </cell>
          <cell r="L874">
            <v>41364</v>
          </cell>
          <cell r="M874" t="str">
            <v>SG</v>
          </cell>
          <cell r="N874" t="str">
            <v>EXP</v>
          </cell>
          <cell r="O874" t="str">
            <v>PH900</v>
          </cell>
          <cell r="P874" t="str">
            <v>4199</v>
          </cell>
          <cell r="Q874" t="str">
            <v>Professional &amp; Technical</v>
          </cell>
          <cell r="R874" t="str">
            <v>Other Expenditures</v>
          </cell>
          <cell r="S874" t="str">
            <v>Non Salary</v>
          </cell>
        </row>
        <row r="875">
          <cell r="A875" t="str">
            <v>PH2115</v>
          </cell>
          <cell r="E875">
            <v>0</v>
          </cell>
          <cell r="F875">
            <v>0</v>
          </cell>
          <cell r="G875">
            <v>0</v>
          </cell>
          <cell r="H875">
            <v>39.840000000000003</v>
          </cell>
          <cell r="I875">
            <v>39.840000000000003</v>
          </cell>
          <cell r="J875">
            <v>400</v>
          </cell>
          <cell r="L875">
            <v>41364</v>
          </cell>
          <cell r="M875" t="str">
            <v>SG</v>
          </cell>
          <cell r="N875" t="str">
            <v>EXP</v>
          </cell>
          <cell r="O875" t="str">
            <v>PH900</v>
          </cell>
          <cell r="P875" t="str">
            <v>4205</v>
          </cell>
          <cell r="Q875" t="str">
            <v>Business Travel Expenses</v>
          </cell>
          <cell r="R875" t="str">
            <v>Other Expenditures</v>
          </cell>
          <cell r="S875" t="str">
            <v>Non Salary</v>
          </cell>
        </row>
        <row r="876">
          <cell r="A876" t="str">
            <v>PH2115</v>
          </cell>
          <cell r="E876">
            <v>343.2</v>
          </cell>
          <cell r="F876">
            <v>0</v>
          </cell>
          <cell r="G876">
            <v>343.2</v>
          </cell>
          <cell r="H876">
            <v>59.76</v>
          </cell>
          <cell r="I876">
            <v>-283.44</v>
          </cell>
          <cell r="J876">
            <v>600</v>
          </cell>
          <cell r="L876">
            <v>41364</v>
          </cell>
          <cell r="M876" t="str">
            <v>SG</v>
          </cell>
          <cell r="N876" t="str">
            <v>EXP</v>
          </cell>
          <cell r="O876" t="str">
            <v>PH900</v>
          </cell>
          <cell r="P876" t="str">
            <v>4225</v>
          </cell>
          <cell r="Q876" t="str">
            <v>Business Travel Expenses</v>
          </cell>
          <cell r="R876" t="str">
            <v>Other Expenditures</v>
          </cell>
          <cell r="S876" t="str">
            <v>Non Salary</v>
          </cell>
        </row>
        <row r="877">
          <cell r="A877" t="str">
            <v>PH2115</v>
          </cell>
          <cell r="E877">
            <v>0</v>
          </cell>
          <cell r="F877">
            <v>0</v>
          </cell>
          <cell r="G877">
            <v>0</v>
          </cell>
          <cell r="H877">
            <v>4.99</v>
          </cell>
          <cell r="I877">
            <v>4.99</v>
          </cell>
          <cell r="J877">
            <v>50</v>
          </cell>
          <cell r="L877">
            <v>41364</v>
          </cell>
          <cell r="M877" t="str">
            <v>SG</v>
          </cell>
          <cell r="N877" t="str">
            <v>EXP</v>
          </cell>
          <cell r="O877" t="str">
            <v>PH900</v>
          </cell>
          <cell r="P877" t="str">
            <v>4230</v>
          </cell>
          <cell r="Q877" t="str">
            <v>Business Travel Expenses</v>
          </cell>
          <cell r="R877" t="str">
            <v>Other Expenditures</v>
          </cell>
          <cell r="S877" t="str">
            <v>Non Salary</v>
          </cell>
        </row>
        <row r="878">
          <cell r="A878" t="str">
            <v>PH2115</v>
          </cell>
          <cell r="E878">
            <v>0</v>
          </cell>
          <cell r="F878">
            <v>0</v>
          </cell>
          <cell r="G878">
            <v>0</v>
          </cell>
          <cell r="H878">
            <v>69.72</v>
          </cell>
          <cell r="I878">
            <v>69.72</v>
          </cell>
          <cell r="J878">
            <v>700</v>
          </cell>
          <cell r="L878">
            <v>41364</v>
          </cell>
          <cell r="M878" t="str">
            <v>SG</v>
          </cell>
          <cell r="N878" t="str">
            <v>EXP</v>
          </cell>
          <cell r="O878" t="str">
            <v>PH900</v>
          </cell>
          <cell r="P878" t="str">
            <v>4251</v>
          </cell>
          <cell r="Q878" t="str">
            <v>Conference Expenditures</v>
          </cell>
          <cell r="R878" t="str">
            <v>Other Expenditures</v>
          </cell>
          <cell r="S878" t="str">
            <v>Non Salary</v>
          </cell>
        </row>
        <row r="879">
          <cell r="A879" t="str">
            <v>PH2115</v>
          </cell>
          <cell r="E879">
            <v>0</v>
          </cell>
          <cell r="F879">
            <v>0</v>
          </cell>
          <cell r="G879">
            <v>0</v>
          </cell>
          <cell r="H879">
            <v>398.4</v>
          </cell>
          <cell r="I879">
            <v>398.4</v>
          </cell>
          <cell r="J879">
            <v>4000</v>
          </cell>
          <cell r="L879">
            <v>41364</v>
          </cell>
          <cell r="M879" t="str">
            <v>SG</v>
          </cell>
          <cell r="N879" t="str">
            <v>EXP</v>
          </cell>
          <cell r="O879" t="str">
            <v>PH900</v>
          </cell>
          <cell r="P879" t="str">
            <v>4252</v>
          </cell>
          <cell r="Q879" t="str">
            <v>Conference Expenditures</v>
          </cell>
          <cell r="R879" t="str">
            <v>Other Expenditures</v>
          </cell>
          <cell r="S879" t="str">
            <v>Non Salary</v>
          </cell>
        </row>
        <row r="880">
          <cell r="A880" t="str">
            <v>PH2115</v>
          </cell>
          <cell r="E880">
            <v>399.21</v>
          </cell>
          <cell r="F880">
            <v>0</v>
          </cell>
          <cell r="G880">
            <v>399.21</v>
          </cell>
          <cell r="H880">
            <v>305.86</v>
          </cell>
          <cell r="I880">
            <v>-93.35</v>
          </cell>
          <cell r="J880">
            <v>3070.81</v>
          </cell>
          <cell r="L880">
            <v>41364</v>
          </cell>
          <cell r="M880" t="str">
            <v>SG</v>
          </cell>
          <cell r="N880" t="str">
            <v>EXP</v>
          </cell>
          <cell r="O880" t="str">
            <v>PH900</v>
          </cell>
          <cell r="P880" t="str">
            <v>4253</v>
          </cell>
          <cell r="Q880" t="str">
            <v>Conference Expenditures</v>
          </cell>
          <cell r="R880" t="str">
            <v>Other Expenditures</v>
          </cell>
          <cell r="S880" t="str">
            <v>Non Salary</v>
          </cell>
        </row>
        <row r="881">
          <cell r="A881" t="str">
            <v>PH2115</v>
          </cell>
          <cell r="E881">
            <v>0</v>
          </cell>
          <cell r="F881">
            <v>0</v>
          </cell>
          <cell r="G881">
            <v>0</v>
          </cell>
          <cell r="H881">
            <v>34.03</v>
          </cell>
          <cell r="I881">
            <v>34.03</v>
          </cell>
          <cell r="J881">
            <v>341.69</v>
          </cell>
          <cell r="L881">
            <v>41364</v>
          </cell>
          <cell r="M881" t="str">
            <v>SG</v>
          </cell>
          <cell r="N881" t="str">
            <v>EXP</v>
          </cell>
          <cell r="O881" t="str">
            <v>PH900</v>
          </cell>
          <cell r="P881" t="str">
            <v>4254</v>
          </cell>
          <cell r="Q881" t="str">
            <v>Conference Expenditures</v>
          </cell>
          <cell r="R881" t="str">
            <v>Other Expenditures</v>
          </cell>
          <cell r="S881" t="str">
            <v>Non Salary</v>
          </cell>
        </row>
        <row r="882">
          <cell r="A882" t="str">
            <v>PH2115</v>
          </cell>
          <cell r="E882">
            <v>39.99</v>
          </cell>
          <cell r="F882">
            <v>0</v>
          </cell>
          <cell r="G882">
            <v>39.99</v>
          </cell>
          <cell r="H882">
            <v>181.77</v>
          </cell>
          <cell r="I882">
            <v>141.78</v>
          </cell>
          <cell r="J882">
            <v>1825</v>
          </cell>
          <cell r="L882">
            <v>41364</v>
          </cell>
          <cell r="M882" t="str">
            <v>SG</v>
          </cell>
          <cell r="N882" t="str">
            <v>EXP</v>
          </cell>
          <cell r="O882" t="str">
            <v>PH900</v>
          </cell>
          <cell r="P882" t="str">
            <v>4255</v>
          </cell>
          <cell r="Q882" t="str">
            <v>Conference Expenditures</v>
          </cell>
          <cell r="R882" t="str">
            <v>Other Expenditures</v>
          </cell>
          <cell r="S882" t="str">
            <v>Non Salary</v>
          </cell>
        </row>
        <row r="883">
          <cell r="A883" t="str">
            <v>PH2115</v>
          </cell>
          <cell r="E883">
            <v>540</v>
          </cell>
          <cell r="F883">
            <v>0</v>
          </cell>
          <cell r="G883">
            <v>540</v>
          </cell>
          <cell r="H883">
            <v>796.8</v>
          </cell>
          <cell r="I883">
            <v>256.8</v>
          </cell>
          <cell r="J883">
            <v>8000</v>
          </cell>
          <cell r="L883">
            <v>41364</v>
          </cell>
          <cell r="M883" t="str">
            <v>SG</v>
          </cell>
          <cell r="N883" t="str">
            <v>EXP</v>
          </cell>
          <cell r="O883" t="str">
            <v>PH900</v>
          </cell>
          <cell r="P883" t="str">
            <v>4256</v>
          </cell>
          <cell r="Q883" t="str">
            <v>Conference Expenditures</v>
          </cell>
          <cell r="R883" t="str">
            <v>Other Expenditures</v>
          </cell>
          <cell r="S883" t="str">
            <v>Non Salary</v>
          </cell>
        </row>
        <row r="884">
          <cell r="A884" t="str">
            <v>PH2115</v>
          </cell>
          <cell r="E884">
            <v>0</v>
          </cell>
          <cell r="F884">
            <v>0</v>
          </cell>
          <cell r="G884">
            <v>0</v>
          </cell>
          <cell r="H884">
            <v>1.97</v>
          </cell>
          <cell r="I884">
            <v>1.97</v>
          </cell>
          <cell r="J884">
            <v>19.73</v>
          </cell>
          <cell r="L884">
            <v>41364</v>
          </cell>
          <cell r="M884" t="str">
            <v>SG</v>
          </cell>
          <cell r="N884" t="str">
            <v>EXP</v>
          </cell>
          <cell r="O884" t="str">
            <v>PH900</v>
          </cell>
          <cell r="P884" t="str">
            <v>4265</v>
          </cell>
          <cell r="Q884" t="str">
            <v>Conference Expenditures</v>
          </cell>
          <cell r="R884" t="str">
            <v>Other Expenditures</v>
          </cell>
          <cell r="S884" t="str">
            <v>Non Salary</v>
          </cell>
        </row>
        <row r="885">
          <cell r="A885" t="str">
            <v>PH2115</v>
          </cell>
          <cell r="E885">
            <v>1046.6500000000001</v>
          </cell>
          <cell r="F885">
            <v>0</v>
          </cell>
          <cell r="G885">
            <v>1046.6500000000001</v>
          </cell>
          <cell r="H885">
            <v>732.34</v>
          </cell>
          <cell r="I885">
            <v>-314.31</v>
          </cell>
          <cell r="J885">
            <v>7352.8</v>
          </cell>
          <cell r="L885">
            <v>41364</v>
          </cell>
          <cell r="M885" t="str">
            <v>SG</v>
          </cell>
          <cell r="N885" t="str">
            <v>EXP</v>
          </cell>
          <cell r="O885" t="str">
            <v>PH900</v>
          </cell>
          <cell r="P885" t="str">
            <v>4310</v>
          </cell>
          <cell r="Q885" t="str">
            <v>Training &amp; Development</v>
          </cell>
          <cell r="R885" t="str">
            <v>Other Expenditures</v>
          </cell>
          <cell r="S885" t="str">
            <v>Non Salary</v>
          </cell>
        </row>
        <row r="886">
          <cell r="A886" t="str">
            <v>PH2115</v>
          </cell>
          <cell r="E886">
            <v>0</v>
          </cell>
          <cell r="F886">
            <v>0</v>
          </cell>
          <cell r="G886">
            <v>0</v>
          </cell>
          <cell r="H886">
            <v>49.8</v>
          </cell>
          <cell r="I886">
            <v>49.8</v>
          </cell>
          <cell r="J886">
            <v>500</v>
          </cell>
          <cell r="L886">
            <v>41364</v>
          </cell>
          <cell r="M886" t="str">
            <v>SG</v>
          </cell>
          <cell r="N886" t="str">
            <v>EXP</v>
          </cell>
          <cell r="O886" t="str">
            <v>PH900</v>
          </cell>
          <cell r="P886" t="str">
            <v>4340</v>
          </cell>
          <cell r="Q886" t="str">
            <v>Training &amp; Development</v>
          </cell>
          <cell r="R886" t="str">
            <v>Other Expenditures</v>
          </cell>
          <cell r="S886" t="str">
            <v>Non Salary</v>
          </cell>
        </row>
        <row r="887">
          <cell r="A887" t="str">
            <v>PH2115</v>
          </cell>
          <cell r="E887">
            <v>0</v>
          </cell>
          <cell r="F887">
            <v>0</v>
          </cell>
          <cell r="G887">
            <v>0</v>
          </cell>
          <cell r="H887">
            <v>90.66</v>
          </cell>
          <cell r="I887">
            <v>90.66</v>
          </cell>
          <cell r="J887">
            <v>910.2</v>
          </cell>
          <cell r="L887">
            <v>41364</v>
          </cell>
          <cell r="M887" t="str">
            <v>SG</v>
          </cell>
          <cell r="N887" t="str">
            <v>EXP</v>
          </cell>
          <cell r="O887" t="str">
            <v>PH900</v>
          </cell>
          <cell r="P887" t="str">
            <v>4414</v>
          </cell>
          <cell r="Q887" t="str">
            <v>Contracted Services</v>
          </cell>
          <cell r="R887" t="str">
            <v>Other Expenditures</v>
          </cell>
          <cell r="S887" t="str">
            <v>Non Salary</v>
          </cell>
        </row>
        <row r="888">
          <cell r="A888" t="str">
            <v>PH2115</v>
          </cell>
          <cell r="E888">
            <v>0</v>
          </cell>
          <cell r="F888">
            <v>0</v>
          </cell>
          <cell r="G888">
            <v>0</v>
          </cell>
          <cell r="H888">
            <v>287.57</v>
          </cell>
          <cell r="I888">
            <v>287.57</v>
          </cell>
          <cell r="J888">
            <v>2887.16</v>
          </cell>
          <cell r="L888">
            <v>41364</v>
          </cell>
          <cell r="M888" t="str">
            <v>SG</v>
          </cell>
          <cell r="N888" t="str">
            <v>EXP</v>
          </cell>
          <cell r="O888" t="str">
            <v>PH900</v>
          </cell>
          <cell r="P888" t="str">
            <v>4441</v>
          </cell>
          <cell r="Q888" t="str">
            <v>Contracted Services</v>
          </cell>
          <cell r="R888" t="str">
            <v>Other Expenditures</v>
          </cell>
          <cell r="S888" t="str">
            <v>Non Salary</v>
          </cell>
        </row>
        <row r="889">
          <cell r="A889" t="str">
            <v>PH2115</v>
          </cell>
          <cell r="E889">
            <v>598.66</v>
          </cell>
          <cell r="F889">
            <v>2677.24</v>
          </cell>
          <cell r="G889">
            <v>3275.9</v>
          </cell>
          <cell r="H889">
            <v>280.14999999999998</v>
          </cell>
          <cell r="I889">
            <v>-2995.75</v>
          </cell>
          <cell r="J889">
            <v>2812.8</v>
          </cell>
          <cell r="L889">
            <v>41364</v>
          </cell>
          <cell r="M889" t="str">
            <v>SG</v>
          </cell>
          <cell r="N889" t="str">
            <v>EXP</v>
          </cell>
          <cell r="O889" t="str">
            <v>PH900</v>
          </cell>
          <cell r="P889" t="str">
            <v>4515</v>
          </cell>
          <cell r="Q889" t="str">
            <v>Contracted Services</v>
          </cell>
          <cell r="R889" t="str">
            <v>Other Expenditures</v>
          </cell>
          <cell r="S889" t="str">
            <v>Non Salary</v>
          </cell>
        </row>
        <row r="890">
          <cell r="A890" t="str">
            <v>PH2115</v>
          </cell>
          <cell r="E890">
            <v>1216.03</v>
          </cell>
          <cell r="F890">
            <v>0</v>
          </cell>
          <cell r="G890">
            <v>1216.03</v>
          </cell>
          <cell r="H890">
            <v>1494</v>
          </cell>
          <cell r="I890">
            <v>277.97000000000003</v>
          </cell>
          <cell r="J890">
            <v>15000</v>
          </cell>
          <cell r="L890">
            <v>41364</v>
          </cell>
          <cell r="M890" t="str">
            <v>SG</v>
          </cell>
          <cell r="N890" t="str">
            <v>EXP</v>
          </cell>
          <cell r="O890" t="str">
            <v>PH900</v>
          </cell>
          <cell r="P890" t="str">
            <v>4760</v>
          </cell>
          <cell r="Q890" t="str">
            <v>Insurance, Parking &amp; Metrage</v>
          </cell>
          <cell r="R890" t="str">
            <v>Other Expenditures</v>
          </cell>
          <cell r="S890" t="str">
            <v>Non Salary</v>
          </cell>
        </row>
        <row r="891">
          <cell r="A891" t="str">
            <v>PH2115</v>
          </cell>
          <cell r="E891">
            <v>45</v>
          </cell>
          <cell r="F891">
            <v>0</v>
          </cell>
          <cell r="G891">
            <v>45</v>
          </cell>
          <cell r="H891">
            <v>149.4</v>
          </cell>
          <cell r="I891">
            <v>104.4</v>
          </cell>
          <cell r="J891">
            <v>1500</v>
          </cell>
          <cell r="L891">
            <v>41364</v>
          </cell>
          <cell r="M891" t="str">
            <v>SG</v>
          </cell>
          <cell r="N891" t="str">
            <v>EXP</v>
          </cell>
          <cell r="O891" t="str">
            <v>PH900</v>
          </cell>
          <cell r="P891" t="str">
            <v>4770</v>
          </cell>
          <cell r="Q891" t="str">
            <v>Insurance, Parking &amp; Metrage</v>
          </cell>
          <cell r="R891" t="str">
            <v>Other Expenditures</v>
          </cell>
          <cell r="S891" t="str">
            <v>Non Salary</v>
          </cell>
        </row>
        <row r="892">
          <cell r="A892" t="str">
            <v>PH2115</v>
          </cell>
          <cell r="E892">
            <v>16.739999999999998</v>
          </cell>
          <cell r="F892">
            <v>0</v>
          </cell>
          <cell r="G892">
            <v>16.739999999999998</v>
          </cell>
          <cell r="H892">
            <v>149.4</v>
          </cell>
          <cell r="I892">
            <v>132.66</v>
          </cell>
          <cell r="J892">
            <v>1500</v>
          </cell>
          <cell r="L892">
            <v>41364</v>
          </cell>
          <cell r="M892" t="str">
            <v>SG</v>
          </cell>
          <cell r="N892" t="str">
            <v>EXP</v>
          </cell>
          <cell r="O892" t="str">
            <v>PH900</v>
          </cell>
          <cell r="P892" t="str">
            <v>4775</v>
          </cell>
          <cell r="Q892" t="str">
            <v>Insurance, Parking &amp; Metrage</v>
          </cell>
          <cell r="R892" t="str">
            <v>Other Expenditures</v>
          </cell>
          <cell r="S892" t="str">
            <v>Non Salary</v>
          </cell>
        </row>
        <row r="893">
          <cell r="A893" t="str">
            <v>PH2115</v>
          </cell>
          <cell r="E893">
            <v>44.78</v>
          </cell>
          <cell r="F893">
            <v>0</v>
          </cell>
          <cell r="G893">
            <v>44.78</v>
          </cell>
          <cell r="H893">
            <v>0</v>
          </cell>
          <cell r="I893">
            <v>-44.78</v>
          </cell>
          <cell r="J893">
            <v>0</v>
          </cell>
          <cell r="L893">
            <v>41364</v>
          </cell>
          <cell r="M893" t="str">
            <v>SG</v>
          </cell>
          <cell r="N893" t="str">
            <v>EXP</v>
          </cell>
          <cell r="O893" t="str">
            <v>PH900</v>
          </cell>
          <cell r="P893" t="str">
            <v>4815</v>
          </cell>
          <cell r="Q893" t="str">
            <v>Other Services</v>
          </cell>
          <cell r="R893" t="str">
            <v>Other Expenditures</v>
          </cell>
          <cell r="S893" t="str">
            <v>Non Salary</v>
          </cell>
        </row>
        <row r="894">
          <cell r="A894" t="str">
            <v>PH2115</v>
          </cell>
          <cell r="E894">
            <v>0</v>
          </cell>
          <cell r="F894">
            <v>0</v>
          </cell>
          <cell r="G894">
            <v>0</v>
          </cell>
          <cell r="H894">
            <v>99.6</v>
          </cell>
          <cell r="I894">
            <v>99.6</v>
          </cell>
          <cell r="J894">
            <v>1000</v>
          </cell>
          <cell r="L894">
            <v>41364</v>
          </cell>
          <cell r="M894" t="str">
            <v>SG</v>
          </cell>
          <cell r="N894" t="str">
            <v>EXP</v>
          </cell>
          <cell r="O894" t="str">
            <v>PH900</v>
          </cell>
          <cell r="P894" t="str">
            <v>4820</v>
          </cell>
          <cell r="Q894" t="str">
            <v>Other Services</v>
          </cell>
          <cell r="R894" t="str">
            <v>Other Expenditures</v>
          </cell>
          <cell r="S894" t="str">
            <v>Non Salary</v>
          </cell>
        </row>
        <row r="895">
          <cell r="A895" t="str">
            <v>PH2115</v>
          </cell>
          <cell r="E895">
            <v>0</v>
          </cell>
          <cell r="F895">
            <v>0</v>
          </cell>
          <cell r="G895">
            <v>0</v>
          </cell>
          <cell r="H895">
            <v>49.8</v>
          </cell>
          <cell r="I895">
            <v>49.8</v>
          </cell>
          <cell r="J895">
            <v>500</v>
          </cell>
          <cell r="L895">
            <v>41364</v>
          </cell>
          <cell r="M895" t="str">
            <v>SG</v>
          </cell>
          <cell r="N895" t="str">
            <v>EXP</v>
          </cell>
          <cell r="O895" t="str">
            <v>PH900</v>
          </cell>
          <cell r="P895" t="str">
            <v>4825</v>
          </cell>
          <cell r="Q895" t="str">
            <v>Other Services</v>
          </cell>
          <cell r="R895" t="str">
            <v>Other Expenditures</v>
          </cell>
          <cell r="S895" t="str">
            <v>Non Salary</v>
          </cell>
        </row>
        <row r="896">
          <cell r="A896" t="str">
            <v>PH2115</v>
          </cell>
          <cell r="E896">
            <v>0</v>
          </cell>
          <cell r="F896">
            <v>0</v>
          </cell>
          <cell r="G896">
            <v>0</v>
          </cell>
          <cell r="H896">
            <v>43.11</v>
          </cell>
          <cell r="I896">
            <v>43.11</v>
          </cell>
          <cell r="J896">
            <v>900</v>
          </cell>
          <cell r="L896">
            <v>41364</v>
          </cell>
          <cell r="M896" t="str">
            <v>SG</v>
          </cell>
          <cell r="N896" t="str">
            <v>EXP</v>
          </cell>
          <cell r="O896" t="str">
            <v>PH900</v>
          </cell>
          <cell r="P896" t="str">
            <v>7020</v>
          </cell>
          <cell r="Q896" t="str">
            <v>IDC's</v>
          </cell>
          <cell r="R896" t="str">
            <v>Other Expenditures</v>
          </cell>
          <cell r="S896" t="str">
            <v>Non Salary</v>
          </cell>
        </row>
        <row r="897">
          <cell r="A897" t="str">
            <v>PH2115</v>
          </cell>
          <cell r="E897">
            <v>0</v>
          </cell>
          <cell r="F897">
            <v>0</v>
          </cell>
          <cell r="G897">
            <v>0</v>
          </cell>
          <cell r="H897">
            <v>47.9</v>
          </cell>
          <cell r="I897">
            <v>47.9</v>
          </cell>
          <cell r="J897">
            <v>1000</v>
          </cell>
          <cell r="L897">
            <v>41364</v>
          </cell>
          <cell r="M897" t="str">
            <v>SG</v>
          </cell>
          <cell r="N897" t="str">
            <v>EXP</v>
          </cell>
          <cell r="O897" t="str">
            <v>PH900</v>
          </cell>
          <cell r="P897" t="str">
            <v>7030</v>
          </cell>
          <cell r="Q897" t="str">
            <v>IDC's</v>
          </cell>
          <cell r="R897" t="str">
            <v>Other Expenditures</v>
          </cell>
          <cell r="S897" t="str">
            <v>Non Salary</v>
          </cell>
        </row>
        <row r="898">
          <cell r="A898" t="str">
            <v>PH2115</v>
          </cell>
          <cell r="E898">
            <v>0</v>
          </cell>
          <cell r="F898">
            <v>0</v>
          </cell>
          <cell r="G898">
            <v>0</v>
          </cell>
          <cell r="H898">
            <v>191.6</v>
          </cell>
          <cell r="I898">
            <v>191.6</v>
          </cell>
          <cell r="J898">
            <v>4000</v>
          </cell>
          <cell r="L898">
            <v>41364</v>
          </cell>
          <cell r="M898" t="str">
            <v>SG</v>
          </cell>
          <cell r="N898" t="str">
            <v>EXP</v>
          </cell>
          <cell r="O898" t="str">
            <v>PH900</v>
          </cell>
          <cell r="P898" t="str">
            <v>7035</v>
          </cell>
          <cell r="Q898" t="str">
            <v>IDC's</v>
          </cell>
          <cell r="R898" t="str">
            <v>Other Expenditures</v>
          </cell>
          <cell r="S898" t="str">
            <v>Non Salary</v>
          </cell>
        </row>
        <row r="899">
          <cell r="A899" t="str">
            <v>PH2115</v>
          </cell>
          <cell r="E899">
            <v>-338611.24</v>
          </cell>
          <cell r="F899">
            <v>0</v>
          </cell>
          <cell r="G899">
            <v>-338611.24</v>
          </cell>
          <cell r="H899">
            <v>-340112.35</v>
          </cell>
          <cell r="I899">
            <v>-1501.11</v>
          </cell>
          <cell r="J899">
            <v>-1143696.26</v>
          </cell>
          <cell r="L899">
            <v>41364</v>
          </cell>
          <cell r="M899" t="str">
            <v>SG</v>
          </cell>
          <cell r="N899" t="str">
            <v>REV</v>
          </cell>
          <cell r="O899" t="str">
            <v>PH900</v>
          </cell>
          <cell r="P899" t="str">
            <v>8010</v>
          </cell>
          <cell r="Q899" t="str">
            <v>Grants and Subsidies</v>
          </cell>
          <cell r="R899" t="str">
            <v>Revenue</v>
          </cell>
          <cell r="S899" t="str">
            <v>Non Salary</v>
          </cell>
        </row>
        <row r="900">
          <cell r="A900" t="str">
            <v>PH2116</v>
          </cell>
          <cell r="E900">
            <v>22886.69</v>
          </cell>
          <cell r="F900">
            <v>0</v>
          </cell>
          <cell r="G900">
            <v>22886.69</v>
          </cell>
          <cell r="H900">
            <v>21774.76</v>
          </cell>
          <cell r="I900">
            <v>-1111.93</v>
          </cell>
          <cell r="J900">
            <v>74779.11</v>
          </cell>
          <cell r="L900">
            <v>41364</v>
          </cell>
          <cell r="M900" t="str">
            <v>OG</v>
          </cell>
          <cell r="N900" t="str">
            <v>EXP</v>
          </cell>
          <cell r="O900" t="str">
            <v>PH900</v>
          </cell>
          <cell r="P900" t="str">
            <v>1015</v>
          </cell>
          <cell r="Q900" t="str">
            <v>Salaries &amp; Benefits</v>
          </cell>
          <cell r="R900" t="str">
            <v>Other Expenditures</v>
          </cell>
          <cell r="S900" t="str">
            <v>Salaries &amp; Benefits</v>
          </cell>
        </row>
        <row r="901">
          <cell r="A901" t="str">
            <v>PH2116</v>
          </cell>
          <cell r="E901">
            <v>0</v>
          </cell>
          <cell r="F901">
            <v>0</v>
          </cell>
          <cell r="G901">
            <v>0</v>
          </cell>
          <cell r="H901">
            <v>1090.0999999999999</v>
          </cell>
          <cell r="I901">
            <v>1090.0999999999999</v>
          </cell>
          <cell r="J901">
            <v>3744.77</v>
          </cell>
          <cell r="L901">
            <v>41364</v>
          </cell>
          <cell r="M901" t="str">
            <v>OG</v>
          </cell>
          <cell r="N901" t="str">
            <v>EXP</v>
          </cell>
          <cell r="O901" t="str">
            <v>PH900</v>
          </cell>
          <cell r="P901" t="str">
            <v>1025</v>
          </cell>
          <cell r="Q901" t="str">
            <v>Salaries &amp; Benefits</v>
          </cell>
          <cell r="R901" t="str">
            <v>Other Expenditures</v>
          </cell>
          <cell r="S901" t="str">
            <v>Overtime</v>
          </cell>
        </row>
        <row r="902">
          <cell r="A902" t="str">
            <v>PH2116</v>
          </cell>
          <cell r="E902">
            <v>1288.01</v>
          </cell>
          <cell r="F902">
            <v>0</v>
          </cell>
          <cell r="G902">
            <v>1288.01</v>
          </cell>
          <cell r="H902">
            <v>1275.4000000000001</v>
          </cell>
          <cell r="I902">
            <v>-12.61</v>
          </cell>
          <cell r="J902">
            <v>4380</v>
          </cell>
          <cell r="L902">
            <v>41364</v>
          </cell>
          <cell r="M902" t="str">
            <v>OG</v>
          </cell>
          <cell r="N902" t="str">
            <v>EXP</v>
          </cell>
          <cell r="O902" t="str">
            <v>PH900</v>
          </cell>
          <cell r="P902" t="str">
            <v>1711</v>
          </cell>
          <cell r="Q902" t="str">
            <v>Salaries &amp; Benefits</v>
          </cell>
          <cell r="R902" t="str">
            <v>Other Expenditures</v>
          </cell>
          <cell r="S902" t="str">
            <v>Salaries &amp; Benefits</v>
          </cell>
        </row>
        <row r="903">
          <cell r="A903" t="str">
            <v>PH2116</v>
          </cell>
          <cell r="E903">
            <v>611.27</v>
          </cell>
          <cell r="F903">
            <v>0</v>
          </cell>
          <cell r="G903">
            <v>611.27</v>
          </cell>
          <cell r="H903">
            <v>597.51</v>
          </cell>
          <cell r="I903">
            <v>-13.76</v>
          </cell>
          <cell r="J903">
            <v>2052</v>
          </cell>
          <cell r="L903">
            <v>41364</v>
          </cell>
          <cell r="M903" t="str">
            <v>OG</v>
          </cell>
          <cell r="N903" t="str">
            <v>EXP</v>
          </cell>
          <cell r="O903" t="str">
            <v>PH900</v>
          </cell>
          <cell r="P903" t="str">
            <v>1712</v>
          </cell>
          <cell r="Q903" t="str">
            <v>Salaries &amp; Benefits</v>
          </cell>
          <cell r="R903" t="str">
            <v>Other Expenditures</v>
          </cell>
          <cell r="S903" t="str">
            <v>Salaries &amp; Benefits</v>
          </cell>
        </row>
        <row r="904">
          <cell r="A904" t="str">
            <v>PH2116</v>
          </cell>
          <cell r="E904">
            <v>533.70000000000005</v>
          </cell>
          <cell r="F904">
            <v>0</v>
          </cell>
          <cell r="G904">
            <v>533.70000000000005</v>
          </cell>
          <cell r="H904">
            <v>436.04</v>
          </cell>
          <cell r="I904">
            <v>-97.66</v>
          </cell>
          <cell r="J904">
            <v>1497.45</v>
          </cell>
          <cell r="L904">
            <v>41364</v>
          </cell>
          <cell r="M904" t="str">
            <v>OG</v>
          </cell>
          <cell r="N904" t="str">
            <v>EXP</v>
          </cell>
          <cell r="O904" t="str">
            <v>PH900</v>
          </cell>
          <cell r="P904" t="str">
            <v>1720</v>
          </cell>
          <cell r="Q904" t="str">
            <v>Salaries &amp; Benefits</v>
          </cell>
          <cell r="R904" t="str">
            <v>Other Expenditures</v>
          </cell>
          <cell r="S904" t="str">
            <v>Salaries &amp; Benefits</v>
          </cell>
        </row>
        <row r="905">
          <cell r="A905" t="str">
            <v>PH2116</v>
          </cell>
          <cell r="E905">
            <v>161.87</v>
          </cell>
          <cell r="F905">
            <v>0</v>
          </cell>
          <cell r="G905">
            <v>161.87</v>
          </cell>
          <cell r="H905">
            <v>162.52000000000001</v>
          </cell>
          <cell r="I905">
            <v>0.65</v>
          </cell>
          <cell r="J905">
            <v>558.15</v>
          </cell>
          <cell r="L905">
            <v>41364</v>
          </cell>
          <cell r="M905" t="str">
            <v>OG</v>
          </cell>
          <cell r="N905" t="str">
            <v>EXP</v>
          </cell>
          <cell r="O905" t="str">
            <v>PH900</v>
          </cell>
          <cell r="P905" t="str">
            <v>1730</v>
          </cell>
          <cell r="Q905" t="str">
            <v>Salaries &amp; Benefits</v>
          </cell>
          <cell r="R905" t="str">
            <v>Other Expenditures</v>
          </cell>
          <cell r="S905" t="str">
            <v>Salaries &amp; Benefits</v>
          </cell>
        </row>
        <row r="906">
          <cell r="A906" t="str">
            <v>PH2116</v>
          </cell>
          <cell r="E906">
            <v>640.19000000000005</v>
          </cell>
          <cell r="F906">
            <v>0</v>
          </cell>
          <cell r="G906">
            <v>640.19000000000005</v>
          </cell>
          <cell r="H906">
            <v>616.38</v>
          </cell>
          <cell r="I906">
            <v>-23.81</v>
          </cell>
          <cell r="J906">
            <v>1051.6600000000001</v>
          </cell>
          <cell r="L906">
            <v>41364</v>
          </cell>
          <cell r="M906" t="str">
            <v>OG</v>
          </cell>
          <cell r="N906" t="str">
            <v>EXP</v>
          </cell>
          <cell r="O906" t="str">
            <v>PH900</v>
          </cell>
          <cell r="P906" t="str">
            <v>1740</v>
          </cell>
          <cell r="Q906" t="str">
            <v>Salaries &amp; Benefits</v>
          </cell>
          <cell r="R906" t="str">
            <v>Other Expenditures</v>
          </cell>
          <cell r="S906" t="str">
            <v>Salaries &amp; Benefits</v>
          </cell>
        </row>
        <row r="907">
          <cell r="A907" t="str">
            <v>PH2116</v>
          </cell>
          <cell r="E907">
            <v>22.02</v>
          </cell>
          <cell r="F907">
            <v>0</v>
          </cell>
          <cell r="G907">
            <v>22.02</v>
          </cell>
          <cell r="H907">
            <v>29.14</v>
          </cell>
          <cell r="I907">
            <v>7.12</v>
          </cell>
          <cell r="J907">
            <v>59.82</v>
          </cell>
          <cell r="L907">
            <v>41364</v>
          </cell>
          <cell r="M907" t="str">
            <v>OG</v>
          </cell>
          <cell r="N907" t="str">
            <v>EXP</v>
          </cell>
          <cell r="O907" t="str">
            <v>PH900</v>
          </cell>
          <cell r="P907" t="str">
            <v>1745</v>
          </cell>
          <cell r="Q907" t="str">
            <v>Salaries &amp; Benefits</v>
          </cell>
          <cell r="R907" t="str">
            <v>Other Expenditures</v>
          </cell>
          <cell r="S907" t="str">
            <v>Salaries &amp; Benefits</v>
          </cell>
        </row>
        <row r="908">
          <cell r="A908" t="str">
            <v>PH2116</v>
          </cell>
          <cell r="E908">
            <v>447.81</v>
          </cell>
          <cell r="F908">
            <v>0</v>
          </cell>
          <cell r="G908">
            <v>447.81</v>
          </cell>
          <cell r="H908">
            <v>424.61</v>
          </cell>
          <cell r="I908">
            <v>-23.2</v>
          </cell>
          <cell r="J908">
            <v>1458.19</v>
          </cell>
          <cell r="L908">
            <v>41364</v>
          </cell>
          <cell r="M908" t="str">
            <v>OG</v>
          </cell>
          <cell r="N908" t="str">
            <v>EXP</v>
          </cell>
          <cell r="O908" t="str">
            <v>PH900</v>
          </cell>
          <cell r="P908" t="str">
            <v>1750</v>
          </cell>
          <cell r="Q908" t="str">
            <v>Salaries &amp; Benefits</v>
          </cell>
          <cell r="R908" t="str">
            <v>Other Expenditures</v>
          </cell>
          <cell r="S908" t="str">
            <v>Salaries &amp; Benefits</v>
          </cell>
        </row>
        <row r="909">
          <cell r="A909" t="str">
            <v>PH2116</v>
          </cell>
          <cell r="E909">
            <v>1280.04</v>
          </cell>
          <cell r="F909">
            <v>0</v>
          </cell>
          <cell r="G909">
            <v>1280.04</v>
          </cell>
          <cell r="H909">
            <v>1331.65</v>
          </cell>
          <cell r="I909">
            <v>51.61</v>
          </cell>
          <cell r="J909">
            <v>2306.6999999999998</v>
          </cell>
          <cell r="L909">
            <v>41364</v>
          </cell>
          <cell r="M909" t="str">
            <v>OG</v>
          </cell>
          <cell r="N909" t="str">
            <v>EXP</v>
          </cell>
          <cell r="O909" t="str">
            <v>PH900</v>
          </cell>
          <cell r="P909" t="str">
            <v>1760</v>
          </cell>
          <cell r="Q909" t="str">
            <v>Salaries &amp; Benefits</v>
          </cell>
          <cell r="R909" t="str">
            <v>Other Expenditures</v>
          </cell>
          <cell r="S909" t="str">
            <v>Salaries &amp; Benefits</v>
          </cell>
        </row>
        <row r="910">
          <cell r="A910" t="str">
            <v>PH2116</v>
          </cell>
          <cell r="E910">
            <v>2339.6999999999998</v>
          </cell>
          <cell r="F910">
            <v>0</v>
          </cell>
          <cell r="G910">
            <v>2339.6999999999998</v>
          </cell>
          <cell r="H910">
            <v>2362.16</v>
          </cell>
          <cell r="I910">
            <v>22.46</v>
          </cell>
          <cell r="J910">
            <v>8112.15</v>
          </cell>
          <cell r="L910">
            <v>41364</v>
          </cell>
          <cell r="M910" t="str">
            <v>OG</v>
          </cell>
          <cell r="N910" t="str">
            <v>EXP</v>
          </cell>
          <cell r="O910" t="str">
            <v>PH900</v>
          </cell>
          <cell r="P910" t="str">
            <v>1770</v>
          </cell>
          <cell r="Q910" t="str">
            <v>Salaries &amp; Benefits</v>
          </cell>
          <cell r="R910" t="str">
            <v>Other Expenditures</v>
          </cell>
          <cell r="S910" t="str">
            <v>Salaries &amp; Benefits</v>
          </cell>
        </row>
        <row r="911">
          <cell r="A911" t="str">
            <v>PH2116</v>
          </cell>
          <cell r="E911">
            <v>0</v>
          </cell>
          <cell r="F911">
            <v>0</v>
          </cell>
          <cell r="G911">
            <v>0</v>
          </cell>
          <cell r="H911">
            <v>0</v>
          </cell>
          <cell r="I911">
            <v>0</v>
          </cell>
          <cell r="J911">
            <v>0</v>
          </cell>
          <cell r="L911">
            <v>41364</v>
          </cell>
          <cell r="M911" t="str">
            <v>OG</v>
          </cell>
          <cell r="N911" t="str">
            <v>EXP</v>
          </cell>
          <cell r="O911" t="str">
            <v>PH900</v>
          </cell>
          <cell r="P911" t="str">
            <v>4225</v>
          </cell>
          <cell r="Q911" t="str">
            <v>Business Travel Expenses</v>
          </cell>
          <cell r="R911" t="str">
            <v>Other Expenditures</v>
          </cell>
          <cell r="S911" t="str">
            <v>Non Salary</v>
          </cell>
        </row>
        <row r="912">
          <cell r="A912" t="str">
            <v>PH2116</v>
          </cell>
          <cell r="E912">
            <v>0</v>
          </cell>
          <cell r="F912">
            <v>0</v>
          </cell>
          <cell r="G912">
            <v>0</v>
          </cell>
          <cell r="H912">
            <v>0</v>
          </cell>
          <cell r="I912">
            <v>0</v>
          </cell>
          <cell r="J912">
            <v>0</v>
          </cell>
          <cell r="L912">
            <v>41364</v>
          </cell>
          <cell r="M912" t="str">
            <v>OG</v>
          </cell>
          <cell r="N912" t="str">
            <v>EXP</v>
          </cell>
          <cell r="O912" t="str">
            <v>PH900</v>
          </cell>
          <cell r="P912" t="str">
            <v>4770</v>
          </cell>
          <cell r="Q912" t="str">
            <v>Insurance, Parking &amp; Metrage</v>
          </cell>
          <cell r="R912" t="str">
            <v>Other Expenditures</v>
          </cell>
          <cell r="S912" t="str">
            <v>Non Salary</v>
          </cell>
        </row>
        <row r="913">
          <cell r="A913" t="str">
            <v>PH2116</v>
          </cell>
          <cell r="E913">
            <v>0</v>
          </cell>
          <cell r="F913">
            <v>0</v>
          </cell>
          <cell r="G913">
            <v>0</v>
          </cell>
          <cell r="H913">
            <v>0</v>
          </cell>
          <cell r="I913">
            <v>0</v>
          </cell>
          <cell r="J913">
            <v>0</v>
          </cell>
          <cell r="L913">
            <v>41364</v>
          </cell>
          <cell r="M913" t="str">
            <v>OG</v>
          </cell>
          <cell r="N913" t="str">
            <v>EXP</v>
          </cell>
          <cell r="O913" t="str">
            <v>PH900</v>
          </cell>
          <cell r="P913" t="str">
            <v>4775</v>
          </cell>
          <cell r="Q913" t="str">
            <v>Insurance, Parking &amp; Metrage</v>
          </cell>
          <cell r="R913" t="str">
            <v>Other Expenditures</v>
          </cell>
          <cell r="S913" t="str">
            <v>Non Salary</v>
          </cell>
        </row>
        <row r="914">
          <cell r="A914" t="str">
            <v>PH2116</v>
          </cell>
          <cell r="E914">
            <v>-2064.98</v>
          </cell>
          <cell r="F914">
            <v>0</v>
          </cell>
          <cell r="G914">
            <v>-2064.98</v>
          </cell>
          <cell r="H914">
            <v>-30100.27</v>
          </cell>
          <cell r="I914">
            <v>-28035.29</v>
          </cell>
          <cell r="J914">
            <v>-100000</v>
          </cell>
          <cell r="L914">
            <v>41364</v>
          </cell>
          <cell r="M914" t="str">
            <v>OG</v>
          </cell>
          <cell r="N914" t="str">
            <v>REV</v>
          </cell>
          <cell r="O914" t="str">
            <v>PH900</v>
          </cell>
          <cell r="P914" t="str">
            <v>9750</v>
          </cell>
          <cell r="Q914" t="str">
            <v>Other Revenues</v>
          </cell>
          <cell r="R914" t="str">
            <v>Revenue</v>
          </cell>
          <cell r="S914" t="str">
            <v>Non Salary</v>
          </cell>
        </row>
        <row r="915">
          <cell r="A915" t="str">
            <v>PH2117</v>
          </cell>
          <cell r="E915">
            <v>25321.38</v>
          </cell>
          <cell r="F915">
            <v>0</v>
          </cell>
          <cell r="G915">
            <v>25321.38</v>
          </cell>
          <cell r="H915">
            <v>25377.96</v>
          </cell>
          <cell r="I915">
            <v>56.58</v>
          </cell>
          <cell r="J915">
            <v>87153.29</v>
          </cell>
          <cell r="L915">
            <v>41364</v>
          </cell>
          <cell r="M915" t="str">
            <v>PF</v>
          </cell>
          <cell r="N915" t="str">
            <v>EXP</v>
          </cell>
          <cell r="O915" t="str">
            <v>PH900</v>
          </cell>
          <cell r="P915" t="str">
            <v>1015</v>
          </cell>
          <cell r="Q915" t="str">
            <v>Salaries &amp; Benefits</v>
          </cell>
          <cell r="R915" t="str">
            <v>Other Expenditures</v>
          </cell>
          <cell r="S915" t="str">
            <v>Salaries &amp; Benefits</v>
          </cell>
        </row>
        <row r="916">
          <cell r="A916" t="str">
            <v>PH2117</v>
          </cell>
          <cell r="E916">
            <v>1198.52</v>
          </cell>
          <cell r="F916">
            <v>0</v>
          </cell>
          <cell r="G916">
            <v>1198.52</v>
          </cell>
          <cell r="H916">
            <v>1146.1099999999999</v>
          </cell>
          <cell r="I916">
            <v>-52.41</v>
          </cell>
          <cell r="J916">
            <v>3936</v>
          </cell>
          <cell r="L916">
            <v>41364</v>
          </cell>
          <cell r="M916" t="str">
            <v>PF</v>
          </cell>
          <cell r="N916" t="str">
            <v>EXP</v>
          </cell>
          <cell r="O916" t="str">
            <v>PH900</v>
          </cell>
          <cell r="P916" t="str">
            <v>1711</v>
          </cell>
          <cell r="Q916" t="str">
            <v>Salaries &amp; Benefits</v>
          </cell>
          <cell r="R916" t="str">
            <v>Other Expenditures</v>
          </cell>
          <cell r="S916" t="str">
            <v>Salaries &amp; Benefits</v>
          </cell>
        </row>
        <row r="917">
          <cell r="A917" t="str">
            <v>PH2117</v>
          </cell>
          <cell r="E917">
            <v>679.97</v>
          </cell>
          <cell r="F917">
            <v>0</v>
          </cell>
          <cell r="G917">
            <v>679.97</v>
          </cell>
          <cell r="H917">
            <v>635.96</v>
          </cell>
          <cell r="I917">
            <v>-44.01</v>
          </cell>
          <cell r="J917">
            <v>2184</v>
          </cell>
          <cell r="L917">
            <v>41364</v>
          </cell>
          <cell r="M917" t="str">
            <v>PF</v>
          </cell>
          <cell r="N917" t="str">
            <v>EXP</v>
          </cell>
          <cell r="O917" t="str">
            <v>PH900</v>
          </cell>
          <cell r="P917" t="str">
            <v>1712</v>
          </cell>
          <cell r="Q917" t="str">
            <v>Salaries &amp; Benefits</v>
          </cell>
          <cell r="R917" t="str">
            <v>Other Expenditures</v>
          </cell>
          <cell r="S917" t="str">
            <v>Salaries &amp; Benefits</v>
          </cell>
        </row>
        <row r="918">
          <cell r="A918" t="str">
            <v>PH2117</v>
          </cell>
          <cell r="E918">
            <v>622.5</v>
          </cell>
          <cell r="F918">
            <v>0</v>
          </cell>
          <cell r="G918">
            <v>622.5</v>
          </cell>
          <cell r="H918">
            <v>527.23</v>
          </cell>
          <cell r="I918">
            <v>-95.27</v>
          </cell>
          <cell r="J918">
            <v>1810.01</v>
          </cell>
          <cell r="L918">
            <v>41364</v>
          </cell>
          <cell r="M918" t="str">
            <v>PF</v>
          </cell>
          <cell r="N918" t="str">
            <v>EXP</v>
          </cell>
          <cell r="O918" t="str">
            <v>PH900</v>
          </cell>
          <cell r="P918" t="str">
            <v>1720</v>
          </cell>
          <cell r="Q918" t="str">
            <v>Salaries &amp; Benefits</v>
          </cell>
          <cell r="R918" t="str">
            <v>Other Expenditures</v>
          </cell>
          <cell r="S918" t="str">
            <v>Salaries &amp; Benefits</v>
          </cell>
        </row>
        <row r="919">
          <cell r="A919" t="str">
            <v>PH2117</v>
          </cell>
          <cell r="E919">
            <v>189.77</v>
          </cell>
          <cell r="F919">
            <v>0</v>
          </cell>
          <cell r="G919">
            <v>189.77</v>
          </cell>
          <cell r="H919">
            <v>196.52</v>
          </cell>
          <cell r="I919">
            <v>6.75</v>
          </cell>
          <cell r="J919">
            <v>674.89</v>
          </cell>
          <cell r="L919">
            <v>41364</v>
          </cell>
          <cell r="M919" t="str">
            <v>PF</v>
          </cell>
          <cell r="N919" t="str">
            <v>EXP</v>
          </cell>
          <cell r="O919" t="str">
            <v>PH900</v>
          </cell>
          <cell r="P919" t="str">
            <v>1730</v>
          </cell>
          <cell r="Q919" t="str">
            <v>Salaries &amp; Benefits</v>
          </cell>
          <cell r="R919" t="str">
            <v>Other Expenditures</v>
          </cell>
          <cell r="S919" t="str">
            <v>Salaries &amp; Benefits</v>
          </cell>
        </row>
        <row r="920">
          <cell r="A920" t="str">
            <v>PH2117</v>
          </cell>
          <cell r="E920">
            <v>679.14</v>
          </cell>
          <cell r="F920">
            <v>0</v>
          </cell>
          <cell r="G920">
            <v>679.14</v>
          </cell>
          <cell r="H920">
            <v>682.33</v>
          </cell>
          <cell r="I920">
            <v>3.19</v>
          </cell>
          <cell r="J920">
            <v>991.99</v>
          </cell>
          <cell r="L920">
            <v>41364</v>
          </cell>
          <cell r="M920" t="str">
            <v>PF</v>
          </cell>
          <cell r="N920" t="str">
            <v>EXP</v>
          </cell>
          <cell r="O920" t="str">
            <v>PH900</v>
          </cell>
          <cell r="P920" t="str">
            <v>1740</v>
          </cell>
          <cell r="Q920" t="str">
            <v>Salaries &amp; Benefits</v>
          </cell>
          <cell r="R920" t="str">
            <v>Other Expenditures</v>
          </cell>
          <cell r="S920" t="str">
            <v>Salaries &amp; Benefits</v>
          </cell>
        </row>
        <row r="921">
          <cell r="A921" t="str">
            <v>PH2117</v>
          </cell>
          <cell r="E921">
            <v>39.06</v>
          </cell>
          <cell r="F921">
            <v>0</v>
          </cell>
          <cell r="G921">
            <v>39.06</v>
          </cell>
          <cell r="H921">
            <v>40.43</v>
          </cell>
          <cell r="I921">
            <v>1.37</v>
          </cell>
          <cell r="J921">
            <v>72.34</v>
          </cell>
          <cell r="L921">
            <v>41364</v>
          </cell>
          <cell r="M921" t="str">
            <v>PF</v>
          </cell>
          <cell r="N921" t="str">
            <v>EXP</v>
          </cell>
          <cell r="O921" t="str">
            <v>PH900</v>
          </cell>
          <cell r="P921" t="str">
            <v>1745</v>
          </cell>
          <cell r="Q921" t="str">
            <v>Salaries &amp; Benefits</v>
          </cell>
          <cell r="R921" t="str">
            <v>Other Expenditures</v>
          </cell>
          <cell r="S921" t="str">
            <v>Salaries &amp; Benefits</v>
          </cell>
        </row>
        <row r="922">
          <cell r="A922" t="str">
            <v>PH2117</v>
          </cell>
          <cell r="E922">
            <v>496.38</v>
          </cell>
          <cell r="F922">
            <v>0</v>
          </cell>
          <cell r="G922">
            <v>496.38</v>
          </cell>
          <cell r="H922">
            <v>513.41999999999996</v>
          </cell>
          <cell r="I922">
            <v>17.04</v>
          </cell>
          <cell r="J922">
            <v>1763.16</v>
          </cell>
          <cell r="L922">
            <v>41364</v>
          </cell>
          <cell r="M922" t="str">
            <v>PF</v>
          </cell>
          <cell r="N922" t="str">
            <v>EXP</v>
          </cell>
          <cell r="O922" t="str">
            <v>PH900</v>
          </cell>
          <cell r="P922" t="str">
            <v>1750</v>
          </cell>
          <cell r="Q922" t="str">
            <v>Salaries &amp; Benefits</v>
          </cell>
          <cell r="R922" t="str">
            <v>Other Expenditures</v>
          </cell>
          <cell r="S922" t="str">
            <v>Salaries &amp; Benefits</v>
          </cell>
        </row>
        <row r="923">
          <cell r="A923" t="str">
            <v>PH2117</v>
          </cell>
          <cell r="E923">
            <v>1437.75</v>
          </cell>
          <cell r="F923">
            <v>0</v>
          </cell>
          <cell r="G923">
            <v>1437.75</v>
          </cell>
          <cell r="H923">
            <v>1540.47</v>
          </cell>
          <cell r="I923">
            <v>102.72</v>
          </cell>
          <cell r="J923">
            <v>2306.6999999999998</v>
          </cell>
          <cell r="L923">
            <v>41364</v>
          </cell>
          <cell r="M923" t="str">
            <v>PF</v>
          </cell>
          <cell r="N923" t="str">
            <v>EXP</v>
          </cell>
          <cell r="O923" t="str">
            <v>PH900</v>
          </cell>
          <cell r="P923" t="str">
            <v>1760</v>
          </cell>
          <cell r="Q923" t="str">
            <v>Salaries &amp; Benefits</v>
          </cell>
          <cell r="R923" t="str">
            <v>Other Expenditures</v>
          </cell>
          <cell r="S923" t="str">
            <v>Salaries &amp; Benefits</v>
          </cell>
        </row>
        <row r="924">
          <cell r="A924" t="str">
            <v>PH2117</v>
          </cell>
          <cell r="E924">
            <v>2855.12</v>
          </cell>
          <cell r="F924">
            <v>0</v>
          </cell>
          <cell r="G924">
            <v>2855.12</v>
          </cell>
          <cell r="H924">
            <v>4037.45</v>
          </cell>
          <cell r="I924">
            <v>1182.33</v>
          </cell>
          <cell r="J924">
            <v>13781.7</v>
          </cell>
          <cell r="L924">
            <v>41364</v>
          </cell>
          <cell r="M924" t="str">
            <v>PF</v>
          </cell>
          <cell r="N924" t="str">
            <v>EXP</v>
          </cell>
          <cell r="O924" t="str">
            <v>PH900</v>
          </cell>
          <cell r="P924" t="str">
            <v>1770</v>
          </cell>
          <cell r="Q924" t="str">
            <v>Salaries &amp; Benefits</v>
          </cell>
          <cell r="R924" t="str">
            <v>Other Expenditures</v>
          </cell>
          <cell r="S924" t="str">
            <v>Salaries &amp; Benefits</v>
          </cell>
        </row>
        <row r="925">
          <cell r="A925" t="str">
            <v>PH2117</v>
          </cell>
          <cell r="E925">
            <v>-33519.589999999997</v>
          </cell>
          <cell r="F925">
            <v>0</v>
          </cell>
          <cell r="G925">
            <v>-33519.589999999997</v>
          </cell>
          <cell r="H925">
            <v>-34697.879999999997</v>
          </cell>
          <cell r="I925">
            <v>-1178.29</v>
          </cell>
          <cell r="J925">
            <v>-118613.65</v>
          </cell>
          <cell r="L925">
            <v>41364</v>
          </cell>
          <cell r="M925" t="str">
            <v>PF</v>
          </cell>
          <cell r="N925" t="str">
            <v>REV</v>
          </cell>
          <cell r="O925" t="str">
            <v>PH900</v>
          </cell>
          <cell r="P925" t="str">
            <v>8010</v>
          </cell>
          <cell r="Q925" t="str">
            <v>Grants and Subsidies</v>
          </cell>
          <cell r="R925" t="str">
            <v>Revenue</v>
          </cell>
          <cell r="S925" t="str">
            <v>Non Salary</v>
          </cell>
        </row>
        <row r="926">
          <cell r="A926" t="str">
            <v>PH2119</v>
          </cell>
          <cell r="E926">
            <v>12576.19</v>
          </cell>
          <cell r="F926">
            <v>0</v>
          </cell>
          <cell r="G926">
            <v>12576.19</v>
          </cell>
          <cell r="H926">
            <v>0</v>
          </cell>
          <cell r="I926">
            <v>-12576.19</v>
          </cell>
          <cell r="J926">
            <v>0</v>
          </cell>
          <cell r="L926">
            <v>41364</v>
          </cell>
          <cell r="M926" t="str">
            <v>OG</v>
          </cell>
          <cell r="N926" t="str">
            <v>EXP</v>
          </cell>
          <cell r="O926" t="str">
            <v>PH900</v>
          </cell>
          <cell r="P926" t="str">
            <v>1015</v>
          </cell>
          <cell r="Q926" t="str">
            <v>Salaries &amp; Benefits</v>
          </cell>
          <cell r="R926" t="str">
            <v>Other Expenditures</v>
          </cell>
          <cell r="S926" t="str">
            <v>Salaries &amp; Benefits</v>
          </cell>
        </row>
        <row r="927">
          <cell r="A927" t="str">
            <v>PH2119</v>
          </cell>
          <cell r="E927">
            <v>681.44</v>
          </cell>
          <cell r="F927">
            <v>0</v>
          </cell>
          <cell r="G927">
            <v>681.44</v>
          </cell>
          <cell r="H927">
            <v>0</v>
          </cell>
          <cell r="I927">
            <v>-681.44</v>
          </cell>
          <cell r="J927">
            <v>0</v>
          </cell>
          <cell r="L927">
            <v>41364</v>
          </cell>
          <cell r="M927" t="str">
            <v>OG</v>
          </cell>
          <cell r="N927" t="str">
            <v>EXP</v>
          </cell>
          <cell r="O927" t="str">
            <v>PH900</v>
          </cell>
          <cell r="P927" t="str">
            <v>1711</v>
          </cell>
          <cell r="Q927" t="str">
            <v>Salaries &amp; Benefits</v>
          </cell>
          <cell r="R927" t="str">
            <v>Other Expenditures</v>
          </cell>
          <cell r="S927" t="str">
            <v>Salaries &amp; Benefits</v>
          </cell>
        </row>
        <row r="928">
          <cell r="A928" t="str">
            <v>PH2119</v>
          </cell>
          <cell r="E928">
            <v>323.08</v>
          </cell>
          <cell r="F928">
            <v>0</v>
          </cell>
          <cell r="G928">
            <v>323.08</v>
          </cell>
          <cell r="H928">
            <v>0</v>
          </cell>
          <cell r="I928">
            <v>-323.08</v>
          </cell>
          <cell r="J928">
            <v>0</v>
          </cell>
          <cell r="L928">
            <v>41364</v>
          </cell>
          <cell r="M928" t="str">
            <v>OG</v>
          </cell>
          <cell r="N928" t="str">
            <v>EXP</v>
          </cell>
          <cell r="O928" t="str">
            <v>PH900</v>
          </cell>
          <cell r="P928" t="str">
            <v>1712</v>
          </cell>
          <cell r="Q928" t="str">
            <v>Salaries &amp; Benefits</v>
          </cell>
          <cell r="R928" t="str">
            <v>Other Expenditures</v>
          </cell>
          <cell r="S928" t="str">
            <v>Salaries &amp; Benefits</v>
          </cell>
        </row>
        <row r="929">
          <cell r="A929" t="str">
            <v>PH2119</v>
          </cell>
          <cell r="E929">
            <v>286.24</v>
          </cell>
          <cell r="F929">
            <v>0</v>
          </cell>
          <cell r="G929">
            <v>286.24</v>
          </cell>
          <cell r="H929">
            <v>0</v>
          </cell>
          <cell r="I929">
            <v>-286.24</v>
          </cell>
          <cell r="J929">
            <v>0</v>
          </cell>
          <cell r="L929">
            <v>41364</v>
          </cell>
          <cell r="M929" t="str">
            <v>OG</v>
          </cell>
          <cell r="N929" t="str">
            <v>EXP</v>
          </cell>
          <cell r="O929" t="str">
            <v>PH900</v>
          </cell>
          <cell r="P929" t="str">
            <v>1720</v>
          </cell>
          <cell r="Q929" t="str">
            <v>Salaries &amp; Benefits</v>
          </cell>
          <cell r="R929" t="str">
            <v>Other Expenditures</v>
          </cell>
          <cell r="S929" t="str">
            <v>Salaries &amp; Benefits</v>
          </cell>
        </row>
        <row r="930">
          <cell r="A930" t="str">
            <v>PH2119</v>
          </cell>
          <cell r="E930">
            <v>85.52</v>
          </cell>
          <cell r="F930">
            <v>0</v>
          </cell>
          <cell r="G930">
            <v>85.52</v>
          </cell>
          <cell r="H930">
            <v>0</v>
          </cell>
          <cell r="I930">
            <v>-85.52</v>
          </cell>
          <cell r="J930">
            <v>0</v>
          </cell>
          <cell r="L930">
            <v>41364</v>
          </cell>
          <cell r="M930" t="str">
            <v>OG</v>
          </cell>
          <cell r="N930" t="str">
            <v>EXP</v>
          </cell>
          <cell r="O930" t="str">
            <v>PH900</v>
          </cell>
          <cell r="P930" t="str">
            <v>1730</v>
          </cell>
          <cell r="Q930" t="str">
            <v>Salaries &amp; Benefits</v>
          </cell>
          <cell r="R930" t="str">
            <v>Other Expenditures</v>
          </cell>
          <cell r="S930" t="str">
            <v>Salaries &amp; Benefits</v>
          </cell>
        </row>
        <row r="931">
          <cell r="A931" t="str">
            <v>PH2119</v>
          </cell>
          <cell r="E931">
            <v>384.79</v>
          </cell>
          <cell r="F931">
            <v>0</v>
          </cell>
          <cell r="G931">
            <v>384.79</v>
          </cell>
          <cell r="H931">
            <v>0</v>
          </cell>
          <cell r="I931">
            <v>-384.79</v>
          </cell>
          <cell r="J931">
            <v>0</v>
          </cell>
          <cell r="L931">
            <v>41364</v>
          </cell>
          <cell r="M931" t="str">
            <v>OG</v>
          </cell>
          <cell r="N931" t="str">
            <v>EXP</v>
          </cell>
          <cell r="O931" t="str">
            <v>PH900</v>
          </cell>
          <cell r="P931" t="str">
            <v>1740</v>
          </cell>
          <cell r="Q931" t="str">
            <v>Salaries &amp; Benefits</v>
          </cell>
          <cell r="R931" t="str">
            <v>Other Expenditures</v>
          </cell>
          <cell r="S931" t="str">
            <v>Salaries &amp; Benefits</v>
          </cell>
        </row>
        <row r="932">
          <cell r="A932" t="str">
            <v>PH2119</v>
          </cell>
          <cell r="E932">
            <v>19.399999999999999</v>
          </cell>
          <cell r="F932">
            <v>0</v>
          </cell>
          <cell r="G932">
            <v>19.399999999999999</v>
          </cell>
          <cell r="H932">
            <v>0</v>
          </cell>
          <cell r="I932">
            <v>-19.399999999999999</v>
          </cell>
          <cell r="J932">
            <v>0</v>
          </cell>
          <cell r="L932">
            <v>41364</v>
          </cell>
          <cell r="M932" t="str">
            <v>OG</v>
          </cell>
          <cell r="N932" t="str">
            <v>EXP</v>
          </cell>
          <cell r="O932" t="str">
            <v>PH900</v>
          </cell>
          <cell r="P932" t="str">
            <v>1745</v>
          </cell>
          <cell r="Q932" t="str">
            <v>Salaries &amp; Benefits</v>
          </cell>
          <cell r="R932" t="str">
            <v>Other Expenditures</v>
          </cell>
          <cell r="S932" t="str">
            <v>Salaries &amp; Benefits</v>
          </cell>
        </row>
        <row r="933">
          <cell r="A933" t="str">
            <v>PH2119</v>
          </cell>
          <cell r="E933">
            <v>220.04</v>
          </cell>
          <cell r="F933">
            <v>0</v>
          </cell>
          <cell r="G933">
            <v>220.04</v>
          </cell>
          <cell r="H933">
            <v>0</v>
          </cell>
          <cell r="I933">
            <v>-220.04</v>
          </cell>
          <cell r="J933">
            <v>0</v>
          </cell>
          <cell r="L933">
            <v>41364</v>
          </cell>
          <cell r="M933" t="str">
            <v>OG</v>
          </cell>
          <cell r="N933" t="str">
            <v>EXP</v>
          </cell>
          <cell r="O933" t="str">
            <v>PH900</v>
          </cell>
          <cell r="P933" t="str">
            <v>1750</v>
          </cell>
          <cell r="Q933" t="str">
            <v>Salaries &amp; Benefits</v>
          </cell>
          <cell r="R933" t="str">
            <v>Other Expenditures</v>
          </cell>
          <cell r="S933" t="str">
            <v>Salaries &amp; Benefits</v>
          </cell>
        </row>
        <row r="934">
          <cell r="A934" t="str">
            <v>PH2119</v>
          </cell>
          <cell r="E934">
            <v>812.18</v>
          </cell>
          <cell r="F934">
            <v>0</v>
          </cell>
          <cell r="G934">
            <v>812.18</v>
          </cell>
          <cell r="H934">
            <v>0</v>
          </cell>
          <cell r="I934">
            <v>-812.18</v>
          </cell>
          <cell r="J934">
            <v>0</v>
          </cell>
          <cell r="L934">
            <v>41364</v>
          </cell>
          <cell r="M934" t="str">
            <v>OG</v>
          </cell>
          <cell r="N934" t="str">
            <v>EXP</v>
          </cell>
          <cell r="O934" t="str">
            <v>PH900</v>
          </cell>
          <cell r="P934" t="str">
            <v>1760</v>
          </cell>
          <cell r="Q934" t="str">
            <v>Salaries &amp; Benefits</v>
          </cell>
          <cell r="R934" t="str">
            <v>Other Expenditures</v>
          </cell>
          <cell r="S934" t="str">
            <v>Salaries &amp; Benefits</v>
          </cell>
        </row>
        <row r="935">
          <cell r="A935" t="str">
            <v>PH2119</v>
          </cell>
          <cell r="E935">
            <v>1107.44</v>
          </cell>
          <cell r="F935">
            <v>0</v>
          </cell>
          <cell r="G935">
            <v>1107.44</v>
          </cell>
          <cell r="H935">
            <v>0</v>
          </cell>
          <cell r="I935">
            <v>-1107.44</v>
          </cell>
          <cell r="J935">
            <v>0</v>
          </cell>
          <cell r="L935">
            <v>41364</v>
          </cell>
          <cell r="M935" t="str">
            <v>OG</v>
          </cell>
          <cell r="N935" t="str">
            <v>EXP</v>
          </cell>
          <cell r="O935" t="str">
            <v>PH900</v>
          </cell>
          <cell r="P935" t="str">
            <v>1770</v>
          </cell>
          <cell r="Q935" t="str">
            <v>Salaries &amp; Benefits</v>
          </cell>
          <cell r="R935" t="str">
            <v>Other Expenditures</v>
          </cell>
          <cell r="S935" t="str">
            <v>Salaries &amp; Benefits</v>
          </cell>
        </row>
        <row r="936">
          <cell r="A936" t="str">
            <v>PH2119</v>
          </cell>
          <cell r="E936">
            <v>142.1</v>
          </cell>
          <cell r="F936">
            <v>0</v>
          </cell>
          <cell r="G936">
            <v>142.1</v>
          </cell>
          <cell r="H936">
            <v>0</v>
          </cell>
          <cell r="I936">
            <v>-142.1</v>
          </cell>
          <cell r="J936">
            <v>0</v>
          </cell>
          <cell r="L936">
            <v>41364</v>
          </cell>
          <cell r="M936" t="str">
            <v>OG</v>
          </cell>
          <cell r="N936" t="str">
            <v>EXP</v>
          </cell>
          <cell r="O936" t="str">
            <v>PH900</v>
          </cell>
          <cell r="P936" t="str">
            <v>1850</v>
          </cell>
          <cell r="Q936" t="str">
            <v>Salaries &amp; Benefits</v>
          </cell>
          <cell r="R936" t="str">
            <v>Other Expenditures</v>
          </cell>
          <cell r="S936" t="str">
            <v>Salaries &amp; Benefits</v>
          </cell>
        </row>
        <row r="937">
          <cell r="A937" t="str">
            <v>PH2119</v>
          </cell>
          <cell r="E937">
            <v>0</v>
          </cell>
          <cell r="F937">
            <v>0</v>
          </cell>
          <cell r="G937">
            <v>0</v>
          </cell>
          <cell r="H937">
            <v>0</v>
          </cell>
          <cell r="I937">
            <v>0</v>
          </cell>
          <cell r="J937">
            <v>0</v>
          </cell>
          <cell r="L937">
            <v>41364</v>
          </cell>
          <cell r="M937" t="str">
            <v>OG</v>
          </cell>
          <cell r="N937" t="str">
            <v>REV</v>
          </cell>
          <cell r="O937" t="str">
            <v>PH900</v>
          </cell>
          <cell r="P937" t="str">
            <v>9210</v>
          </cell>
          <cell r="Q937" t="str">
            <v>Other Revenues</v>
          </cell>
          <cell r="R937" t="str">
            <v>Revenue</v>
          </cell>
          <cell r="S937" t="str">
            <v>Non Salary</v>
          </cell>
        </row>
        <row r="938">
          <cell r="A938" t="str">
            <v>PH2120</v>
          </cell>
          <cell r="E938">
            <v>0</v>
          </cell>
          <cell r="F938">
            <v>7109.69</v>
          </cell>
          <cell r="G938">
            <v>7109.69</v>
          </cell>
          <cell r="H938">
            <v>0</v>
          </cell>
          <cell r="I938">
            <v>-7109.69</v>
          </cell>
          <cell r="J938">
            <v>0</v>
          </cell>
          <cell r="L938">
            <v>41364</v>
          </cell>
          <cell r="M938" t="str">
            <v>OG</v>
          </cell>
          <cell r="N938" t="str">
            <v>EXP</v>
          </cell>
          <cell r="O938" t="str">
            <v>PH100</v>
          </cell>
          <cell r="P938" t="str">
            <v>4199</v>
          </cell>
          <cell r="Q938" t="str">
            <v>Professional &amp; Technical</v>
          </cell>
          <cell r="R938" t="str">
            <v>Other Expenditures</v>
          </cell>
          <cell r="S938" t="str">
            <v>Non Salary</v>
          </cell>
        </row>
        <row r="939">
          <cell r="A939" t="str">
            <v>PH2120</v>
          </cell>
          <cell r="E939">
            <v>-15000</v>
          </cell>
          <cell r="F939">
            <v>0</v>
          </cell>
          <cell r="G939">
            <v>-15000</v>
          </cell>
          <cell r="H939">
            <v>0</v>
          </cell>
          <cell r="I939">
            <v>15000</v>
          </cell>
          <cell r="J939">
            <v>0</v>
          </cell>
          <cell r="L939">
            <v>41364</v>
          </cell>
          <cell r="M939" t="str">
            <v>OG</v>
          </cell>
          <cell r="N939" t="str">
            <v>REV</v>
          </cell>
          <cell r="O939" t="str">
            <v>PH100</v>
          </cell>
          <cell r="P939" t="str">
            <v>9750</v>
          </cell>
          <cell r="Q939" t="str">
            <v>Other Revenues</v>
          </cell>
          <cell r="R939" t="str">
            <v>Revenue</v>
          </cell>
          <cell r="S939" t="str">
            <v>Non Salary</v>
          </cell>
        </row>
        <row r="940">
          <cell r="A940" t="str">
            <v>PH3011</v>
          </cell>
          <cell r="E940">
            <v>104190.49</v>
          </cell>
          <cell r="F940">
            <v>0</v>
          </cell>
          <cell r="G940">
            <v>104190.49</v>
          </cell>
          <cell r="H940">
            <v>65331.77</v>
          </cell>
          <cell r="I940">
            <v>-38858.720000000001</v>
          </cell>
          <cell r="J940">
            <v>223769.52</v>
          </cell>
          <cell r="L940">
            <v>41364</v>
          </cell>
          <cell r="M940" t="str">
            <v>SG</v>
          </cell>
          <cell r="N940" t="str">
            <v>EXP</v>
          </cell>
          <cell r="O940" t="str">
            <v>PH610</v>
          </cell>
          <cell r="P940" t="str">
            <v>1015</v>
          </cell>
          <cell r="Q940" t="str">
            <v>Salaries &amp; Benefits</v>
          </cell>
          <cell r="R940" t="str">
            <v>Other Expenditures</v>
          </cell>
          <cell r="S940" t="str">
            <v>Salaries &amp; Benefits</v>
          </cell>
        </row>
        <row r="941">
          <cell r="A941" t="str">
            <v>PH3011</v>
          </cell>
          <cell r="E941">
            <v>0</v>
          </cell>
          <cell r="F941">
            <v>0</v>
          </cell>
          <cell r="G941">
            <v>0</v>
          </cell>
          <cell r="H941">
            <v>2678.01</v>
          </cell>
          <cell r="I941">
            <v>2678.01</v>
          </cell>
          <cell r="J941">
            <v>9199.67</v>
          </cell>
          <cell r="L941">
            <v>41364</v>
          </cell>
          <cell r="M941" t="str">
            <v>SG</v>
          </cell>
          <cell r="N941" t="str">
            <v>EXP</v>
          </cell>
          <cell r="O941" t="str">
            <v>PH610</v>
          </cell>
          <cell r="P941" t="str">
            <v>1025</v>
          </cell>
          <cell r="Q941" t="str">
            <v>Salaries &amp; Benefits</v>
          </cell>
          <cell r="R941" t="str">
            <v>Other Expenditures</v>
          </cell>
          <cell r="S941" t="str">
            <v>Overtime</v>
          </cell>
        </row>
        <row r="942">
          <cell r="A942" t="str">
            <v>PH3011</v>
          </cell>
          <cell r="E942">
            <v>0</v>
          </cell>
          <cell r="F942">
            <v>0</v>
          </cell>
          <cell r="G942">
            <v>0</v>
          </cell>
          <cell r="H942">
            <v>13298.42</v>
          </cell>
          <cell r="I942">
            <v>13298.42</v>
          </cell>
          <cell r="J942">
            <v>13298.42</v>
          </cell>
          <cell r="L942">
            <v>41364</v>
          </cell>
          <cell r="M942" t="str">
            <v>SG</v>
          </cell>
          <cell r="N942" t="str">
            <v>EXP</v>
          </cell>
          <cell r="O942" t="str">
            <v>PH610</v>
          </cell>
          <cell r="P942" t="str">
            <v>1050</v>
          </cell>
          <cell r="Q942" t="str">
            <v>Salaries &amp; Benefits</v>
          </cell>
          <cell r="R942" t="str">
            <v>Other Expenditures</v>
          </cell>
          <cell r="S942" t="str">
            <v>Salaries &amp; Benefits</v>
          </cell>
        </row>
        <row r="943">
          <cell r="A943" t="str">
            <v>PH3011</v>
          </cell>
          <cell r="E943">
            <v>0</v>
          </cell>
          <cell r="F943">
            <v>0</v>
          </cell>
          <cell r="G943">
            <v>0</v>
          </cell>
          <cell r="H943">
            <v>-5100.1400000000003</v>
          </cell>
          <cell r="I943">
            <v>-5100.1400000000003</v>
          </cell>
          <cell r="J943">
            <v>-14969.22</v>
          </cell>
          <cell r="L943">
            <v>41364</v>
          </cell>
          <cell r="M943" t="str">
            <v>SG</v>
          </cell>
          <cell r="N943" t="str">
            <v>EXP</v>
          </cell>
          <cell r="O943" t="str">
            <v>PH610</v>
          </cell>
          <cell r="P943" t="str">
            <v>1520</v>
          </cell>
          <cell r="Q943" t="str">
            <v>Salaries &amp; Benefits</v>
          </cell>
          <cell r="R943" t="str">
            <v>Other Expenditures</v>
          </cell>
          <cell r="S943" t="str">
            <v>Gapping</v>
          </cell>
        </row>
        <row r="944">
          <cell r="A944" t="str">
            <v>PH3011</v>
          </cell>
          <cell r="E944">
            <v>3685.05</v>
          </cell>
          <cell r="F944">
            <v>0</v>
          </cell>
          <cell r="G944">
            <v>3685.05</v>
          </cell>
          <cell r="H944">
            <v>2421.5100000000002</v>
          </cell>
          <cell r="I944">
            <v>-1263.54</v>
          </cell>
          <cell r="J944">
            <v>8316</v>
          </cell>
          <cell r="L944">
            <v>41364</v>
          </cell>
          <cell r="M944" t="str">
            <v>SG</v>
          </cell>
          <cell r="N944" t="str">
            <v>EXP</v>
          </cell>
          <cell r="O944" t="str">
            <v>PH610</v>
          </cell>
          <cell r="P944" t="str">
            <v>1711</v>
          </cell>
          <cell r="Q944" t="str">
            <v>Salaries &amp; Benefits</v>
          </cell>
          <cell r="R944" t="str">
            <v>Other Expenditures</v>
          </cell>
          <cell r="S944" t="str">
            <v>Salaries &amp; Benefits</v>
          </cell>
        </row>
        <row r="945">
          <cell r="A945" t="str">
            <v>PH3011</v>
          </cell>
          <cell r="E945">
            <v>1971.21</v>
          </cell>
          <cell r="F945">
            <v>0</v>
          </cell>
          <cell r="G945">
            <v>1971.21</v>
          </cell>
          <cell r="H945">
            <v>1233.47</v>
          </cell>
          <cell r="I945">
            <v>-737.74</v>
          </cell>
          <cell r="J945">
            <v>4236</v>
          </cell>
          <cell r="L945">
            <v>41364</v>
          </cell>
          <cell r="M945" t="str">
            <v>SG</v>
          </cell>
          <cell r="N945" t="str">
            <v>EXP</v>
          </cell>
          <cell r="O945" t="str">
            <v>PH610</v>
          </cell>
          <cell r="P945" t="str">
            <v>1712</v>
          </cell>
          <cell r="Q945" t="str">
            <v>Salaries &amp; Benefits</v>
          </cell>
          <cell r="R945" t="str">
            <v>Other Expenditures</v>
          </cell>
          <cell r="S945" t="str">
            <v>Salaries &amp; Benefits</v>
          </cell>
        </row>
        <row r="946">
          <cell r="A946" t="str">
            <v>PH3011</v>
          </cell>
          <cell r="E946">
            <v>2538.0500000000002</v>
          </cell>
          <cell r="F946">
            <v>0</v>
          </cell>
          <cell r="G946">
            <v>2538.0500000000002</v>
          </cell>
          <cell r="H946">
            <v>1273.72</v>
          </cell>
          <cell r="I946">
            <v>-1264.33</v>
          </cell>
          <cell r="J946">
            <v>4373.08</v>
          </cell>
          <cell r="L946">
            <v>41364</v>
          </cell>
          <cell r="M946" t="str">
            <v>SG</v>
          </cell>
          <cell r="N946" t="str">
            <v>EXP</v>
          </cell>
          <cell r="O946" t="str">
            <v>PH610</v>
          </cell>
          <cell r="P946" t="str">
            <v>1720</v>
          </cell>
          <cell r="Q946" t="str">
            <v>Salaries &amp; Benefits</v>
          </cell>
          <cell r="R946" t="str">
            <v>Other Expenditures</v>
          </cell>
          <cell r="S946" t="str">
            <v>Salaries &amp; Benefits</v>
          </cell>
        </row>
        <row r="947">
          <cell r="A947" t="str">
            <v>PH3011</v>
          </cell>
          <cell r="E947">
            <v>771.98</v>
          </cell>
          <cell r="F947">
            <v>0</v>
          </cell>
          <cell r="G947">
            <v>771.98</v>
          </cell>
          <cell r="H947">
            <v>474.75</v>
          </cell>
          <cell r="I947">
            <v>-297.23</v>
          </cell>
          <cell r="J947">
            <v>1630.41</v>
          </cell>
          <cell r="L947">
            <v>41364</v>
          </cell>
          <cell r="M947" t="str">
            <v>SG</v>
          </cell>
          <cell r="N947" t="str">
            <v>EXP</v>
          </cell>
          <cell r="O947" t="str">
            <v>PH610</v>
          </cell>
          <cell r="P947" t="str">
            <v>1730</v>
          </cell>
          <cell r="Q947" t="str">
            <v>Salaries &amp; Benefits</v>
          </cell>
          <cell r="R947" t="str">
            <v>Other Expenditures</v>
          </cell>
          <cell r="S947" t="str">
            <v>Salaries &amp; Benefits</v>
          </cell>
        </row>
        <row r="948">
          <cell r="A948" t="str">
            <v>PH3011</v>
          </cell>
          <cell r="E948">
            <v>2508.88</v>
          </cell>
          <cell r="F948">
            <v>0</v>
          </cell>
          <cell r="G948">
            <v>2508.88</v>
          </cell>
          <cell r="H948">
            <v>1489.4</v>
          </cell>
          <cell r="I948">
            <v>-1019.48</v>
          </cell>
          <cell r="J948">
            <v>2043.65</v>
          </cell>
          <cell r="L948">
            <v>41364</v>
          </cell>
          <cell r="M948" t="str">
            <v>SG</v>
          </cell>
          <cell r="N948" t="str">
            <v>EXP</v>
          </cell>
          <cell r="O948" t="str">
            <v>PH610</v>
          </cell>
          <cell r="P948" t="str">
            <v>1740</v>
          </cell>
          <cell r="Q948" t="str">
            <v>Salaries &amp; Benefits</v>
          </cell>
          <cell r="R948" t="str">
            <v>Other Expenditures</v>
          </cell>
          <cell r="S948" t="str">
            <v>Salaries &amp; Benefits</v>
          </cell>
        </row>
        <row r="949">
          <cell r="A949" t="str">
            <v>PH3011</v>
          </cell>
          <cell r="E949">
            <v>147.69</v>
          </cell>
          <cell r="F949">
            <v>0</v>
          </cell>
          <cell r="G949">
            <v>147.69</v>
          </cell>
          <cell r="H949">
            <v>146.19999999999999</v>
          </cell>
          <cell r="I949">
            <v>-1.49</v>
          </cell>
          <cell r="J949">
            <v>174.75</v>
          </cell>
          <cell r="L949">
            <v>41364</v>
          </cell>
          <cell r="M949" t="str">
            <v>SG</v>
          </cell>
          <cell r="N949" t="str">
            <v>EXP</v>
          </cell>
          <cell r="O949" t="str">
            <v>PH610</v>
          </cell>
          <cell r="P949" t="str">
            <v>1745</v>
          </cell>
          <cell r="Q949" t="str">
            <v>Salaries &amp; Benefits</v>
          </cell>
          <cell r="R949" t="str">
            <v>Other Expenditures</v>
          </cell>
          <cell r="S949" t="str">
            <v>Salaries &amp; Benefits</v>
          </cell>
        </row>
        <row r="950">
          <cell r="A950" t="str">
            <v>PH3011</v>
          </cell>
          <cell r="E950">
            <v>2041.47</v>
          </cell>
          <cell r="F950">
            <v>0</v>
          </cell>
          <cell r="G950">
            <v>2041.47</v>
          </cell>
          <cell r="H950">
            <v>1240.32</v>
          </cell>
          <cell r="I950">
            <v>-801.15</v>
          </cell>
          <cell r="J950">
            <v>4259.5</v>
          </cell>
          <cell r="L950">
            <v>41364</v>
          </cell>
          <cell r="M950" t="str">
            <v>SG</v>
          </cell>
          <cell r="N950" t="str">
            <v>EXP</v>
          </cell>
          <cell r="O950" t="str">
            <v>PH610</v>
          </cell>
          <cell r="P950" t="str">
            <v>1750</v>
          </cell>
          <cell r="Q950" t="str">
            <v>Salaries &amp; Benefits</v>
          </cell>
          <cell r="R950" t="str">
            <v>Other Expenditures</v>
          </cell>
          <cell r="S950" t="str">
            <v>Salaries &amp; Benefits</v>
          </cell>
        </row>
        <row r="951">
          <cell r="A951" t="str">
            <v>PH3011</v>
          </cell>
          <cell r="E951">
            <v>5410.94</v>
          </cell>
          <cell r="F951">
            <v>0</v>
          </cell>
          <cell r="G951">
            <v>5410.94</v>
          </cell>
          <cell r="H951">
            <v>3381.34</v>
          </cell>
          <cell r="I951">
            <v>-2029.6</v>
          </cell>
          <cell r="J951">
            <v>4613.3999999999996</v>
          </cell>
          <cell r="L951">
            <v>41364</v>
          </cell>
          <cell r="M951" t="str">
            <v>SG</v>
          </cell>
          <cell r="N951" t="str">
            <v>EXP</v>
          </cell>
          <cell r="O951" t="str">
            <v>PH610</v>
          </cell>
          <cell r="P951" t="str">
            <v>1760</v>
          </cell>
          <cell r="Q951" t="str">
            <v>Salaries &amp; Benefits</v>
          </cell>
          <cell r="R951" t="str">
            <v>Other Expenditures</v>
          </cell>
          <cell r="S951" t="str">
            <v>Salaries &amp; Benefits</v>
          </cell>
        </row>
        <row r="952">
          <cell r="A952" t="str">
            <v>PH3011</v>
          </cell>
          <cell r="E952">
            <v>12532.32</v>
          </cell>
          <cell r="F952">
            <v>0</v>
          </cell>
          <cell r="G952">
            <v>12532.32</v>
          </cell>
          <cell r="H952">
            <v>7652.54</v>
          </cell>
          <cell r="I952">
            <v>-4879.78</v>
          </cell>
          <cell r="J952">
            <v>26280.48</v>
          </cell>
          <cell r="L952">
            <v>41364</v>
          </cell>
          <cell r="M952" t="str">
            <v>SG</v>
          </cell>
          <cell r="N952" t="str">
            <v>EXP</v>
          </cell>
          <cell r="O952" t="str">
            <v>PH610</v>
          </cell>
          <cell r="P952" t="str">
            <v>1770</v>
          </cell>
          <cell r="Q952" t="str">
            <v>Salaries &amp; Benefits</v>
          </cell>
          <cell r="R952" t="str">
            <v>Other Expenditures</v>
          </cell>
          <cell r="S952" t="str">
            <v>Salaries &amp; Benefits</v>
          </cell>
        </row>
        <row r="953">
          <cell r="A953" t="str">
            <v>PH3011</v>
          </cell>
          <cell r="E953">
            <v>0</v>
          </cell>
          <cell r="F953">
            <v>0</v>
          </cell>
          <cell r="G953">
            <v>0</v>
          </cell>
          <cell r="H953">
            <v>8309.31</v>
          </cell>
          <cell r="I953">
            <v>8309.31</v>
          </cell>
          <cell r="J953">
            <v>28544.55</v>
          </cell>
          <cell r="L953">
            <v>41364</v>
          </cell>
          <cell r="M953" t="str">
            <v>SG</v>
          </cell>
          <cell r="N953" t="str">
            <v>EXP</v>
          </cell>
          <cell r="O953" t="str">
            <v>PH610</v>
          </cell>
          <cell r="P953" t="str">
            <v>1970</v>
          </cell>
          <cell r="Q953" t="str">
            <v>Salaries &amp; Benefits</v>
          </cell>
          <cell r="R953" t="str">
            <v>Other Expenditures</v>
          </cell>
          <cell r="S953" t="str">
            <v>Salaries &amp; Benefits</v>
          </cell>
        </row>
        <row r="954">
          <cell r="A954" t="str">
            <v>PH3011</v>
          </cell>
          <cell r="E954">
            <v>76.81</v>
          </cell>
          <cell r="F954">
            <v>50.2</v>
          </cell>
          <cell r="G954">
            <v>127.01</v>
          </cell>
          <cell r="H954">
            <v>58.78</v>
          </cell>
          <cell r="I954">
            <v>-68.23</v>
          </cell>
          <cell r="J954">
            <v>492.24</v>
          </cell>
          <cell r="L954">
            <v>41364</v>
          </cell>
          <cell r="M954" t="str">
            <v>SG</v>
          </cell>
          <cell r="N954" t="str">
            <v>EXP</v>
          </cell>
          <cell r="O954" t="str">
            <v>PH610</v>
          </cell>
          <cell r="P954" t="str">
            <v>2010</v>
          </cell>
          <cell r="Q954" t="str">
            <v>Office Supplies</v>
          </cell>
          <cell r="R954" t="str">
            <v>Other Expenditures</v>
          </cell>
          <cell r="S954" t="str">
            <v>Non Salary</v>
          </cell>
        </row>
        <row r="955">
          <cell r="A955" t="str">
            <v>PH3011</v>
          </cell>
          <cell r="E955">
            <v>393.13</v>
          </cell>
          <cell r="F955">
            <v>0</v>
          </cell>
          <cell r="G955">
            <v>393.13</v>
          </cell>
          <cell r="H955">
            <v>0</v>
          </cell>
          <cell r="I955">
            <v>-393.13</v>
          </cell>
          <cell r="J955">
            <v>0</v>
          </cell>
          <cell r="L955">
            <v>41364</v>
          </cell>
          <cell r="M955" t="str">
            <v>SG</v>
          </cell>
          <cell r="N955" t="str">
            <v>EXP</v>
          </cell>
          <cell r="O955" t="str">
            <v>PH610</v>
          </cell>
          <cell r="P955" t="str">
            <v>2650</v>
          </cell>
          <cell r="Q955" t="str">
            <v>Other Supplies</v>
          </cell>
          <cell r="R955" t="str">
            <v>Other Expenditures</v>
          </cell>
          <cell r="S955" t="str">
            <v>Non Salary</v>
          </cell>
        </row>
        <row r="956">
          <cell r="A956" t="str">
            <v>PH3011</v>
          </cell>
          <cell r="E956">
            <v>81.93</v>
          </cell>
          <cell r="F956">
            <v>0</v>
          </cell>
          <cell r="G956">
            <v>81.93</v>
          </cell>
          <cell r="H956">
            <v>194.6</v>
          </cell>
          <cell r="I956">
            <v>112.67</v>
          </cell>
          <cell r="J956">
            <v>500</v>
          </cell>
          <cell r="L956">
            <v>41364</v>
          </cell>
          <cell r="M956" t="str">
            <v>SG</v>
          </cell>
          <cell r="N956" t="str">
            <v>EXP</v>
          </cell>
          <cell r="O956" t="str">
            <v>PH610</v>
          </cell>
          <cell r="P956" t="str">
            <v>2790</v>
          </cell>
          <cell r="Q956" t="str">
            <v>Other Supplies</v>
          </cell>
          <cell r="R956" t="str">
            <v>Other Expenditures</v>
          </cell>
          <cell r="S956" t="str">
            <v>Non Salary</v>
          </cell>
        </row>
        <row r="957">
          <cell r="A957" t="str">
            <v>PH3011</v>
          </cell>
          <cell r="E957">
            <v>0</v>
          </cell>
          <cell r="F957">
            <v>152.46</v>
          </cell>
          <cell r="G957">
            <v>152.46</v>
          </cell>
          <cell r="H957">
            <v>0</v>
          </cell>
          <cell r="I957">
            <v>-152.46</v>
          </cell>
          <cell r="J957">
            <v>0</v>
          </cell>
          <cell r="L957">
            <v>41364</v>
          </cell>
          <cell r="M957" t="str">
            <v>SG</v>
          </cell>
          <cell r="N957" t="str">
            <v>EXP</v>
          </cell>
          <cell r="O957" t="str">
            <v>PH610</v>
          </cell>
          <cell r="P957" t="str">
            <v>3410</v>
          </cell>
          <cell r="Q957" t="str">
            <v>Computer Hardware &amp; Software</v>
          </cell>
          <cell r="R957" t="str">
            <v>Other Expenditures</v>
          </cell>
          <cell r="S957" t="str">
            <v>Non Salary</v>
          </cell>
        </row>
        <row r="958">
          <cell r="A958" t="str">
            <v>PH3011</v>
          </cell>
          <cell r="E958">
            <v>2104.73</v>
          </cell>
          <cell r="F958">
            <v>0</v>
          </cell>
          <cell r="G958">
            <v>2104.73</v>
          </cell>
          <cell r="H958">
            <v>0</v>
          </cell>
          <cell r="I958">
            <v>-2104.73</v>
          </cell>
          <cell r="J958">
            <v>0</v>
          </cell>
          <cell r="L958">
            <v>41364</v>
          </cell>
          <cell r="M958" t="str">
            <v>SG</v>
          </cell>
          <cell r="N958" t="str">
            <v>EXP</v>
          </cell>
          <cell r="O958" t="str">
            <v>PH610</v>
          </cell>
          <cell r="P958" t="str">
            <v>4116</v>
          </cell>
          <cell r="Q958" t="str">
            <v>Professional &amp; Technical</v>
          </cell>
          <cell r="R958" t="str">
            <v>Other Expenditures</v>
          </cell>
          <cell r="S958" t="str">
            <v>Non Salary</v>
          </cell>
        </row>
        <row r="959">
          <cell r="A959" t="str">
            <v>PH3011</v>
          </cell>
          <cell r="E959">
            <v>0</v>
          </cell>
          <cell r="F959">
            <v>3561.6</v>
          </cell>
          <cell r="G959">
            <v>3561.6</v>
          </cell>
          <cell r="H959">
            <v>1316.3</v>
          </cell>
          <cell r="I959">
            <v>-2245.3000000000002</v>
          </cell>
          <cell r="J959">
            <v>6522.82</v>
          </cell>
          <cell r="L959">
            <v>41364</v>
          </cell>
          <cell r="M959" t="str">
            <v>SG</v>
          </cell>
          <cell r="N959" t="str">
            <v>EXP</v>
          </cell>
          <cell r="O959" t="str">
            <v>PH610</v>
          </cell>
          <cell r="P959" t="str">
            <v>4199</v>
          </cell>
          <cell r="Q959" t="str">
            <v>Professional &amp; Technical</v>
          </cell>
          <cell r="R959" t="str">
            <v>Other Expenditures</v>
          </cell>
          <cell r="S959" t="str">
            <v>Non Salary</v>
          </cell>
        </row>
        <row r="960">
          <cell r="A960" t="str">
            <v>PH3011</v>
          </cell>
          <cell r="E960">
            <v>0</v>
          </cell>
          <cell r="F960">
            <v>0</v>
          </cell>
          <cell r="G960">
            <v>0</v>
          </cell>
          <cell r="H960">
            <v>169.1</v>
          </cell>
          <cell r="I960">
            <v>169.1</v>
          </cell>
          <cell r="J960">
            <v>837.95</v>
          </cell>
          <cell r="L960">
            <v>41364</v>
          </cell>
          <cell r="M960" t="str">
            <v>SG</v>
          </cell>
          <cell r="N960" t="str">
            <v>EXP</v>
          </cell>
          <cell r="O960" t="str">
            <v>PH610</v>
          </cell>
          <cell r="P960" t="str">
            <v>4215</v>
          </cell>
          <cell r="Q960" t="str">
            <v>Business Travel Expenses</v>
          </cell>
          <cell r="R960" t="str">
            <v>Other Expenditures</v>
          </cell>
          <cell r="S960" t="str">
            <v>Non Salary</v>
          </cell>
        </row>
        <row r="961">
          <cell r="A961" t="str">
            <v>PH3011</v>
          </cell>
          <cell r="E961">
            <v>34.450000000000003</v>
          </cell>
          <cell r="F961">
            <v>0</v>
          </cell>
          <cell r="G961">
            <v>34.450000000000003</v>
          </cell>
          <cell r="H961">
            <v>0</v>
          </cell>
          <cell r="I961">
            <v>-34.450000000000003</v>
          </cell>
          <cell r="J961">
            <v>0</v>
          </cell>
          <cell r="L961">
            <v>41364</v>
          </cell>
          <cell r="M961" t="str">
            <v>SG</v>
          </cell>
          <cell r="N961" t="str">
            <v>EXP</v>
          </cell>
          <cell r="O961" t="str">
            <v>PH610</v>
          </cell>
          <cell r="P961" t="str">
            <v>4225</v>
          </cell>
          <cell r="Q961" t="str">
            <v>Business Travel Expenses</v>
          </cell>
          <cell r="R961" t="str">
            <v>Other Expenditures</v>
          </cell>
          <cell r="S961" t="str">
            <v>Non Salary</v>
          </cell>
        </row>
        <row r="962">
          <cell r="A962" t="str">
            <v>PH3011</v>
          </cell>
          <cell r="E962">
            <v>161.72</v>
          </cell>
          <cell r="F962">
            <v>0</v>
          </cell>
          <cell r="G962">
            <v>161.72</v>
          </cell>
          <cell r="H962">
            <v>0</v>
          </cell>
          <cell r="I962">
            <v>-161.72</v>
          </cell>
          <cell r="J962">
            <v>0</v>
          </cell>
          <cell r="L962">
            <v>41364</v>
          </cell>
          <cell r="M962" t="str">
            <v>SG</v>
          </cell>
          <cell r="N962" t="str">
            <v>EXP</v>
          </cell>
          <cell r="O962" t="str">
            <v>PH610</v>
          </cell>
          <cell r="P962" t="str">
            <v>4251</v>
          </cell>
          <cell r="Q962" t="str">
            <v>Conference Expenditures</v>
          </cell>
          <cell r="R962" t="str">
            <v>Other Expenditures</v>
          </cell>
          <cell r="S962" t="str">
            <v>Non Salary</v>
          </cell>
        </row>
        <row r="963">
          <cell r="A963" t="str">
            <v>PH3011</v>
          </cell>
          <cell r="E963">
            <v>0</v>
          </cell>
          <cell r="F963">
            <v>0</v>
          </cell>
          <cell r="G963">
            <v>0</v>
          </cell>
          <cell r="H963">
            <v>516.61</v>
          </cell>
          <cell r="I963">
            <v>516.61</v>
          </cell>
          <cell r="J963">
            <v>2560</v>
          </cell>
          <cell r="L963">
            <v>41364</v>
          </cell>
          <cell r="M963" t="str">
            <v>SG</v>
          </cell>
          <cell r="N963" t="str">
            <v>EXP</v>
          </cell>
          <cell r="O963" t="str">
            <v>PH610</v>
          </cell>
          <cell r="P963" t="str">
            <v>4252</v>
          </cell>
          <cell r="Q963" t="str">
            <v>Conference Expenditures</v>
          </cell>
          <cell r="R963" t="str">
            <v>Other Expenditures</v>
          </cell>
          <cell r="S963" t="str">
            <v>Non Salary</v>
          </cell>
        </row>
        <row r="964">
          <cell r="A964" t="str">
            <v>PH3011</v>
          </cell>
          <cell r="E964">
            <v>0</v>
          </cell>
          <cell r="F964">
            <v>0</v>
          </cell>
          <cell r="G964">
            <v>0</v>
          </cell>
          <cell r="H964">
            <v>527.47</v>
          </cell>
          <cell r="I964">
            <v>527.47</v>
          </cell>
          <cell r="J964">
            <v>2613.86</v>
          </cell>
          <cell r="L964">
            <v>41364</v>
          </cell>
          <cell r="M964" t="str">
            <v>SG</v>
          </cell>
          <cell r="N964" t="str">
            <v>EXP</v>
          </cell>
          <cell r="O964" t="str">
            <v>PH610</v>
          </cell>
          <cell r="P964" t="str">
            <v>4253</v>
          </cell>
          <cell r="Q964" t="str">
            <v>Conference Expenditures</v>
          </cell>
          <cell r="R964" t="str">
            <v>Other Expenditures</v>
          </cell>
          <cell r="S964" t="str">
            <v>Non Salary</v>
          </cell>
        </row>
        <row r="965">
          <cell r="A965" t="str">
            <v>PH3011</v>
          </cell>
          <cell r="E965">
            <v>23.67</v>
          </cell>
          <cell r="F965">
            <v>0</v>
          </cell>
          <cell r="G965">
            <v>23.67</v>
          </cell>
          <cell r="H965">
            <v>267.58999999999997</v>
          </cell>
          <cell r="I965">
            <v>243.92</v>
          </cell>
          <cell r="J965">
            <v>1326</v>
          </cell>
          <cell r="L965">
            <v>41364</v>
          </cell>
          <cell r="M965" t="str">
            <v>SG</v>
          </cell>
          <cell r="N965" t="str">
            <v>EXP</v>
          </cell>
          <cell r="O965" t="str">
            <v>PH610</v>
          </cell>
          <cell r="P965" t="str">
            <v>4255</v>
          </cell>
          <cell r="Q965" t="str">
            <v>Conference Expenditures</v>
          </cell>
          <cell r="R965" t="str">
            <v>Other Expenditures</v>
          </cell>
          <cell r="S965" t="str">
            <v>Non Salary</v>
          </cell>
        </row>
        <row r="966">
          <cell r="A966" t="str">
            <v>PH3011</v>
          </cell>
          <cell r="E966">
            <v>3980.52</v>
          </cell>
          <cell r="F966">
            <v>0</v>
          </cell>
          <cell r="G966">
            <v>3980.52</v>
          </cell>
          <cell r="H966">
            <v>757.16</v>
          </cell>
          <cell r="I966">
            <v>-3223.36</v>
          </cell>
          <cell r="J966">
            <v>3752</v>
          </cell>
          <cell r="L966">
            <v>41364</v>
          </cell>
          <cell r="M966" t="str">
            <v>SG</v>
          </cell>
          <cell r="N966" t="str">
            <v>EXP</v>
          </cell>
          <cell r="O966" t="str">
            <v>PH610</v>
          </cell>
          <cell r="P966" t="str">
            <v>4256</v>
          </cell>
          <cell r="Q966" t="str">
            <v>Conference Expenditures</v>
          </cell>
          <cell r="R966" t="str">
            <v>Other Expenditures</v>
          </cell>
          <cell r="S966" t="str">
            <v>Non Salary</v>
          </cell>
        </row>
        <row r="967">
          <cell r="A967" t="str">
            <v>PH3011</v>
          </cell>
          <cell r="E967">
            <v>0</v>
          </cell>
          <cell r="F967">
            <v>720.46</v>
          </cell>
          <cell r="G967">
            <v>720.46</v>
          </cell>
          <cell r="H967">
            <v>1931.81</v>
          </cell>
          <cell r="I967">
            <v>1211.3499999999999</v>
          </cell>
          <cell r="J967">
            <v>10341.57</v>
          </cell>
          <cell r="L967">
            <v>41364</v>
          </cell>
          <cell r="M967" t="str">
            <v>SG</v>
          </cell>
          <cell r="N967" t="str">
            <v>EXP</v>
          </cell>
          <cell r="O967" t="str">
            <v>PH610</v>
          </cell>
          <cell r="P967" t="str">
            <v>4414</v>
          </cell>
          <cell r="Q967" t="str">
            <v>Contracted Services</v>
          </cell>
          <cell r="R967" t="str">
            <v>Other Expenditures</v>
          </cell>
          <cell r="S967" t="str">
            <v>Non Salary</v>
          </cell>
        </row>
        <row r="968">
          <cell r="A968" t="str">
            <v>PH3011</v>
          </cell>
          <cell r="E968">
            <v>0</v>
          </cell>
          <cell r="F968">
            <v>784.36</v>
          </cell>
          <cell r="G968">
            <v>784.36</v>
          </cell>
          <cell r="H968">
            <v>2015.94</v>
          </cell>
          <cell r="I968">
            <v>1231.58</v>
          </cell>
          <cell r="J968">
            <v>10792</v>
          </cell>
          <cell r="L968">
            <v>41364</v>
          </cell>
          <cell r="M968" t="str">
            <v>SG</v>
          </cell>
          <cell r="N968" t="str">
            <v>EXP</v>
          </cell>
          <cell r="O968" t="str">
            <v>PH610</v>
          </cell>
          <cell r="P968" t="str">
            <v>4424</v>
          </cell>
          <cell r="Q968" t="str">
            <v>Contracted Services</v>
          </cell>
          <cell r="R968" t="str">
            <v>Other Expenditures</v>
          </cell>
          <cell r="S968" t="str">
            <v>Non Salary</v>
          </cell>
        </row>
        <row r="969">
          <cell r="A969" t="str">
            <v>PH3011</v>
          </cell>
          <cell r="E969">
            <v>586.14</v>
          </cell>
          <cell r="F969">
            <v>0</v>
          </cell>
          <cell r="G969">
            <v>586.14</v>
          </cell>
          <cell r="H969">
            <v>0</v>
          </cell>
          <cell r="I969">
            <v>-586.14</v>
          </cell>
          <cell r="J969">
            <v>0</v>
          </cell>
          <cell r="L969">
            <v>41364</v>
          </cell>
          <cell r="M969" t="str">
            <v>SG</v>
          </cell>
          <cell r="N969" t="str">
            <v>EXP</v>
          </cell>
          <cell r="O969" t="str">
            <v>PH610</v>
          </cell>
          <cell r="P969" t="str">
            <v>4515</v>
          </cell>
          <cell r="Q969" t="str">
            <v>Contracted Services</v>
          </cell>
          <cell r="R969" t="str">
            <v>Other Expenditures</v>
          </cell>
          <cell r="S969" t="str">
            <v>Non Salary</v>
          </cell>
        </row>
        <row r="970">
          <cell r="A970" t="str">
            <v>PH3011</v>
          </cell>
          <cell r="E970">
            <v>1012.51</v>
          </cell>
          <cell r="F970">
            <v>0</v>
          </cell>
          <cell r="G970">
            <v>1012.51</v>
          </cell>
          <cell r="H970">
            <v>151.96</v>
          </cell>
          <cell r="I970">
            <v>-860.55</v>
          </cell>
          <cell r="J970">
            <v>753.02</v>
          </cell>
          <cell r="L970">
            <v>41364</v>
          </cell>
          <cell r="M970" t="str">
            <v>SG</v>
          </cell>
          <cell r="N970" t="str">
            <v>EXP</v>
          </cell>
          <cell r="O970" t="str">
            <v>PH610</v>
          </cell>
          <cell r="P970" t="str">
            <v>4530</v>
          </cell>
          <cell r="Q970" t="str">
            <v>Contracted Services</v>
          </cell>
          <cell r="R970" t="str">
            <v>Other Expenditures</v>
          </cell>
          <cell r="S970" t="str">
            <v>Non Salary</v>
          </cell>
        </row>
        <row r="971">
          <cell r="A971" t="str">
            <v>PH3011</v>
          </cell>
          <cell r="E971">
            <v>1241.83</v>
          </cell>
          <cell r="F971">
            <v>0</v>
          </cell>
          <cell r="G971">
            <v>1241.83</v>
          </cell>
          <cell r="H971">
            <v>0</v>
          </cell>
          <cell r="I971">
            <v>-1241.83</v>
          </cell>
          <cell r="J971">
            <v>0</v>
          </cell>
          <cell r="L971">
            <v>41364</v>
          </cell>
          <cell r="M971" t="str">
            <v>SG</v>
          </cell>
          <cell r="N971" t="str">
            <v>EXP</v>
          </cell>
          <cell r="O971" t="str">
            <v>PH610</v>
          </cell>
          <cell r="P971" t="str">
            <v>4570</v>
          </cell>
          <cell r="Q971" t="str">
            <v>Contracted Services</v>
          </cell>
          <cell r="R971" t="str">
            <v>Other Expenditures</v>
          </cell>
          <cell r="S971" t="str">
            <v>Non Salary</v>
          </cell>
        </row>
        <row r="972">
          <cell r="A972" t="str">
            <v>PH3011</v>
          </cell>
          <cell r="E972">
            <v>600</v>
          </cell>
          <cell r="F972">
            <v>0</v>
          </cell>
          <cell r="G972">
            <v>600</v>
          </cell>
          <cell r="H972">
            <v>273.64999999999998</v>
          </cell>
          <cell r="I972">
            <v>-326.35000000000002</v>
          </cell>
          <cell r="J972">
            <v>1356</v>
          </cell>
          <cell r="L972">
            <v>41364</v>
          </cell>
          <cell r="M972" t="str">
            <v>SG</v>
          </cell>
          <cell r="N972" t="str">
            <v>EXP</v>
          </cell>
          <cell r="O972" t="str">
            <v>PH610</v>
          </cell>
          <cell r="P972" t="str">
            <v>4760</v>
          </cell>
          <cell r="Q972" t="str">
            <v>Insurance, Parking &amp; Metrage</v>
          </cell>
          <cell r="R972" t="str">
            <v>Other Expenditures</v>
          </cell>
          <cell r="S972" t="str">
            <v>Non Salary</v>
          </cell>
        </row>
        <row r="973">
          <cell r="A973" t="str">
            <v>PH3011</v>
          </cell>
          <cell r="E973">
            <v>172.5</v>
          </cell>
          <cell r="F973">
            <v>0</v>
          </cell>
          <cell r="G973">
            <v>172.5</v>
          </cell>
          <cell r="H973">
            <v>411.67</v>
          </cell>
          <cell r="I973">
            <v>239.17</v>
          </cell>
          <cell r="J973">
            <v>2040</v>
          </cell>
          <cell r="L973">
            <v>41364</v>
          </cell>
          <cell r="M973" t="str">
            <v>SG</v>
          </cell>
          <cell r="N973" t="str">
            <v>EXP</v>
          </cell>
          <cell r="O973" t="str">
            <v>PH610</v>
          </cell>
          <cell r="P973" t="str">
            <v>4770</v>
          </cell>
          <cell r="Q973" t="str">
            <v>Insurance, Parking &amp; Metrage</v>
          </cell>
          <cell r="R973" t="str">
            <v>Other Expenditures</v>
          </cell>
          <cell r="S973" t="str">
            <v>Non Salary</v>
          </cell>
        </row>
        <row r="974">
          <cell r="A974" t="str">
            <v>PH3011</v>
          </cell>
          <cell r="E974">
            <v>356.08</v>
          </cell>
          <cell r="F974">
            <v>0</v>
          </cell>
          <cell r="G974">
            <v>356.08</v>
          </cell>
          <cell r="H974">
            <v>1126.06</v>
          </cell>
          <cell r="I974">
            <v>769.98</v>
          </cell>
          <cell r="J974">
            <v>4998</v>
          </cell>
          <cell r="L974">
            <v>41364</v>
          </cell>
          <cell r="M974" t="str">
            <v>SG</v>
          </cell>
          <cell r="N974" t="str">
            <v>EXP</v>
          </cell>
          <cell r="O974" t="str">
            <v>PH610</v>
          </cell>
          <cell r="P974" t="str">
            <v>4775</v>
          </cell>
          <cell r="Q974" t="str">
            <v>Insurance, Parking &amp; Metrage</v>
          </cell>
          <cell r="R974" t="str">
            <v>Other Expenditures</v>
          </cell>
          <cell r="S974" t="str">
            <v>Non Salary</v>
          </cell>
        </row>
        <row r="975">
          <cell r="A975" t="str">
            <v>PH3011</v>
          </cell>
          <cell r="E975">
            <v>0</v>
          </cell>
          <cell r="F975">
            <v>0</v>
          </cell>
          <cell r="G975">
            <v>0</v>
          </cell>
          <cell r="H975">
            <v>201.8</v>
          </cell>
          <cell r="I975">
            <v>201.8</v>
          </cell>
          <cell r="J975">
            <v>1000</v>
          </cell>
          <cell r="L975">
            <v>41364</v>
          </cell>
          <cell r="M975" t="str">
            <v>SG</v>
          </cell>
          <cell r="N975" t="str">
            <v>EXP</v>
          </cell>
          <cell r="O975" t="str">
            <v>PH610</v>
          </cell>
          <cell r="P975" t="str">
            <v>4820</v>
          </cell>
          <cell r="Q975" t="str">
            <v>Other Services</v>
          </cell>
          <cell r="R975" t="str">
            <v>Other Expenditures</v>
          </cell>
          <cell r="S975" t="str">
            <v>Non Salary</v>
          </cell>
        </row>
        <row r="976">
          <cell r="A976" t="str">
            <v>PH3011</v>
          </cell>
          <cell r="E976">
            <v>-113261.79</v>
          </cell>
          <cell r="F976">
            <v>0</v>
          </cell>
          <cell r="G976">
            <v>-113261.79</v>
          </cell>
          <cell r="H976">
            <v>-85313.34</v>
          </cell>
          <cell r="I976">
            <v>27948.45</v>
          </cell>
          <cell r="J976">
            <v>-275580.38</v>
          </cell>
          <cell r="L976">
            <v>41364</v>
          </cell>
          <cell r="M976" t="str">
            <v>SG</v>
          </cell>
          <cell r="N976" t="str">
            <v>REV</v>
          </cell>
          <cell r="O976" t="str">
            <v>PH610</v>
          </cell>
          <cell r="P976" t="str">
            <v>8010</v>
          </cell>
          <cell r="Q976" t="str">
            <v>Grants and Subsidies</v>
          </cell>
          <cell r="R976" t="str">
            <v>Revenue</v>
          </cell>
          <cell r="S976" t="str">
            <v>Non Salary</v>
          </cell>
        </row>
        <row r="977">
          <cell r="A977" t="str">
            <v>PH3018</v>
          </cell>
          <cell r="E977">
            <v>408496.36</v>
          </cell>
          <cell r="F977">
            <v>0</v>
          </cell>
          <cell r="G977">
            <v>408496.36</v>
          </cell>
          <cell r="H977">
            <v>421423.8</v>
          </cell>
          <cell r="I977">
            <v>12927.44</v>
          </cell>
          <cell r="J977">
            <v>1447258.05</v>
          </cell>
          <cell r="L977">
            <v>41364</v>
          </cell>
          <cell r="M977" t="str">
            <v>SG</v>
          </cell>
          <cell r="N977" t="str">
            <v>EXP</v>
          </cell>
          <cell r="O977" t="str">
            <v>PH300</v>
          </cell>
          <cell r="P977" t="str">
            <v>1015</v>
          </cell>
          <cell r="Q977" t="str">
            <v>Salaries &amp; Benefits</v>
          </cell>
          <cell r="R977" t="str">
            <v>Other Expenditures</v>
          </cell>
          <cell r="S977" t="str">
            <v>Salaries &amp; Benefits</v>
          </cell>
        </row>
        <row r="978">
          <cell r="A978" t="str">
            <v>PH3018</v>
          </cell>
          <cell r="E978">
            <v>0</v>
          </cell>
          <cell r="F978">
            <v>0</v>
          </cell>
          <cell r="G978">
            <v>0</v>
          </cell>
          <cell r="H978">
            <v>0</v>
          </cell>
          <cell r="I978">
            <v>0</v>
          </cell>
          <cell r="J978">
            <v>0</v>
          </cell>
          <cell r="L978">
            <v>41364</v>
          </cell>
          <cell r="M978" t="str">
            <v>SG</v>
          </cell>
          <cell r="N978" t="str">
            <v>EXP</v>
          </cell>
          <cell r="O978" t="str">
            <v>PH300</v>
          </cell>
          <cell r="P978" t="str">
            <v>1025</v>
          </cell>
          <cell r="Q978" t="str">
            <v>Salaries &amp; Benefits</v>
          </cell>
          <cell r="R978" t="str">
            <v>Other Expenditures</v>
          </cell>
          <cell r="S978" t="str">
            <v>Overtime</v>
          </cell>
        </row>
        <row r="979">
          <cell r="A979" t="str">
            <v>PH3018</v>
          </cell>
          <cell r="E979">
            <v>36.4</v>
          </cell>
          <cell r="F979">
            <v>0</v>
          </cell>
          <cell r="G979">
            <v>36.4</v>
          </cell>
          <cell r="H979">
            <v>0</v>
          </cell>
          <cell r="I979">
            <v>-36.4</v>
          </cell>
          <cell r="J979">
            <v>0</v>
          </cell>
          <cell r="L979">
            <v>41364</v>
          </cell>
          <cell r="M979" t="str">
            <v>SG</v>
          </cell>
          <cell r="N979" t="str">
            <v>EXP</v>
          </cell>
          <cell r="O979" t="str">
            <v>PH300</v>
          </cell>
          <cell r="P979" t="str">
            <v>1045</v>
          </cell>
          <cell r="Q979" t="str">
            <v>Salaries &amp; Benefits</v>
          </cell>
          <cell r="R979" t="str">
            <v>Other Expenditures</v>
          </cell>
          <cell r="S979" t="str">
            <v>Salaries &amp; Benefits</v>
          </cell>
        </row>
        <row r="980">
          <cell r="A980" t="str">
            <v>PH3018</v>
          </cell>
          <cell r="E980">
            <v>0</v>
          </cell>
          <cell r="F980">
            <v>0</v>
          </cell>
          <cell r="G980">
            <v>0</v>
          </cell>
          <cell r="H980">
            <v>130.41</v>
          </cell>
          <cell r="I980">
            <v>130.41</v>
          </cell>
          <cell r="J980">
            <v>130.41</v>
          </cell>
          <cell r="L980">
            <v>41364</v>
          </cell>
          <cell r="M980" t="str">
            <v>SG</v>
          </cell>
          <cell r="N980" t="str">
            <v>EXP</v>
          </cell>
          <cell r="O980" t="str">
            <v>PH300</v>
          </cell>
          <cell r="P980" t="str">
            <v>1050</v>
          </cell>
          <cell r="Q980" t="str">
            <v>Salaries &amp; Benefits</v>
          </cell>
          <cell r="R980" t="str">
            <v>Other Expenditures</v>
          </cell>
          <cell r="S980" t="str">
            <v>Salaries &amp; Benefits</v>
          </cell>
        </row>
        <row r="981">
          <cell r="A981" t="str">
            <v>PH3018</v>
          </cell>
          <cell r="E981">
            <v>0</v>
          </cell>
          <cell r="F981">
            <v>0</v>
          </cell>
          <cell r="G981">
            <v>0</v>
          </cell>
          <cell r="H981">
            <v>-26878.18</v>
          </cell>
          <cell r="I981">
            <v>-26878.18</v>
          </cell>
          <cell r="J981">
            <v>-89024.49</v>
          </cell>
          <cell r="L981">
            <v>41364</v>
          </cell>
          <cell r="M981" t="str">
            <v>SG</v>
          </cell>
          <cell r="N981" t="str">
            <v>EXP</v>
          </cell>
          <cell r="O981" t="str">
            <v>PH300</v>
          </cell>
          <cell r="P981" t="str">
            <v>1520</v>
          </cell>
          <cell r="Q981" t="str">
            <v>Salaries &amp; Benefits</v>
          </cell>
          <cell r="R981" t="str">
            <v>Other Expenditures</v>
          </cell>
          <cell r="S981" t="str">
            <v>Gapping</v>
          </cell>
        </row>
        <row r="982">
          <cell r="A982" t="str">
            <v>PH3018</v>
          </cell>
          <cell r="E982">
            <v>2435.7399999999998</v>
          </cell>
          <cell r="F982">
            <v>0</v>
          </cell>
          <cell r="G982">
            <v>2435.7399999999998</v>
          </cell>
          <cell r="H982">
            <v>0</v>
          </cell>
          <cell r="I982">
            <v>-2435.7399999999998</v>
          </cell>
          <cell r="J982">
            <v>0</v>
          </cell>
          <cell r="L982">
            <v>41364</v>
          </cell>
          <cell r="M982" t="str">
            <v>SG</v>
          </cell>
          <cell r="N982" t="str">
            <v>EXP</v>
          </cell>
          <cell r="O982" t="str">
            <v>PH300</v>
          </cell>
          <cell r="P982" t="str">
            <v>1580</v>
          </cell>
          <cell r="Q982" t="str">
            <v>Salaries &amp; Benefits</v>
          </cell>
          <cell r="R982" t="str">
            <v>Other Expenditures</v>
          </cell>
          <cell r="S982" t="str">
            <v>Salaries &amp; Benefits</v>
          </cell>
        </row>
        <row r="983">
          <cell r="A983" t="str">
            <v>PH3018</v>
          </cell>
          <cell r="E983">
            <v>21814.07</v>
          </cell>
          <cell r="F983">
            <v>0</v>
          </cell>
          <cell r="G983">
            <v>21814.07</v>
          </cell>
          <cell r="H983">
            <v>23862.21</v>
          </cell>
          <cell r="I983">
            <v>2048.14</v>
          </cell>
          <cell r="J983">
            <v>81948</v>
          </cell>
          <cell r="L983">
            <v>41364</v>
          </cell>
          <cell r="M983" t="str">
            <v>SG</v>
          </cell>
          <cell r="N983" t="str">
            <v>EXP</v>
          </cell>
          <cell r="O983" t="str">
            <v>PH300</v>
          </cell>
          <cell r="P983" t="str">
            <v>1711</v>
          </cell>
          <cell r="Q983" t="str">
            <v>Salaries &amp; Benefits</v>
          </cell>
          <cell r="R983" t="str">
            <v>Other Expenditures</v>
          </cell>
          <cell r="S983" t="str">
            <v>Salaries &amp; Benefits</v>
          </cell>
        </row>
        <row r="984">
          <cell r="A984" t="str">
            <v>PH3018</v>
          </cell>
          <cell r="E984">
            <v>10375.5</v>
          </cell>
          <cell r="F984">
            <v>0</v>
          </cell>
          <cell r="G984">
            <v>10375.5</v>
          </cell>
          <cell r="H984">
            <v>11247.89</v>
          </cell>
          <cell r="I984">
            <v>872.39</v>
          </cell>
          <cell r="J984">
            <v>38628</v>
          </cell>
          <cell r="L984">
            <v>41364</v>
          </cell>
          <cell r="M984" t="str">
            <v>SG</v>
          </cell>
          <cell r="N984" t="str">
            <v>EXP</v>
          </cell>
          <cell r="O984" t="str">
            <v>PH300</v>
          </cell>
          <cell r="P984" t="str">
            <v>1712</v>
          </cell>
          <cell r="Q984" t="str">
            <v>Salaries &amp; Benefits</v>
          </cell>
          <cell r="R984" t="str">
            <v>Other Expenditures</v>
          </cell>
          <cell r="S984" t="str">
            <v>Salaries &amp; Benefits</v>
          </cell>
        </row>
        <row r="985">
          <cell r="A985" t="str">
            <v>PH3018</v>
          </cell>
          <cell r="E985">
            <v>10513.62</v>
          </cell>
          <cell r="F985">
            <v>0</v>
          </cell>
          <cell r="G985">
            <v>10513.62</v>
          </cell>
          <cell r="H985">
            <v>8439.0499999999993</v>
          </cell>
          <cell r="I985">
            <v>-2074.5700000000002</v>
          </cell>
          <cell r="J985">
            <v>28835.53</v>
          </cell>
          <cell r="L985">
            <v>41364</v>
          </cell>
          <cell r="M985" t="str">
            <v>SG</v>
          </cell>
          <cell r="N985" t="str">
            <v>EXP</v>
          </cell>
          <cell r="O985" t="str">
            <v>PH300</v>
          </cell>
          <cell r="P985" t="str">
            <v>1720</v>
          </cell>
          <cell r="Q985" t="str">
            <v>Salaries &amp; Benefits</v>
          </cell>
          <cell r="R985" t="str">
            <v>Other Expenditures</v>
          </cell>
          <cell r="S985" t="str">
            <v>Salaries &amp; Benefits</v>
          </cell>
        </row>
        <row r="986">
          <cell r="A986" t="str">
            <v>PH3018</v>
          </cell>
          <cell r="E986">
            <v>3205.74</v>
          </cell>
          <cell r="F986">
            <v>0</v>
          </cell>
          <cell r="G986">
            <v>3205.74</v>
          </cell>
          <cell r="H986">
            <v>3145.68</v>
          </cell>
          <cell r="I986">
            <v>-60.06</v>
          </cell>
          <cell r="J986">
            <v>10802.41</v>
          </cell>
          <cell r="L986">
            <v>41364</v>
          </cell>
          <cell r="M986" t="str">
            <v>SG</v>
          </cell>
          <cell r="N986" t="str">
            <v>EXP</v>
          </cell>
          <cell r="O986" t="str">
            <v>PH300</v>
          </cell>
          <cell r="P986" t="str">
            <v>1730</v>
          </cell>
          <cell r="Q986" t="str">
            <v>Salaries &amp; Benefits</v>
          </cell>
          <cell r="R986" t="str">
            <v>Other Expenditures</v>
          </cell>
          <cell r="S986" t="str">
            <v>Salaries &amp; Benefits</v>
          </cell>
        </row>
        <row r="987">
          <cell r="A987" t="str">
            <v>PH3018</v>
          </cell>
          <cell r="E987">
            <v>11229.71</v>
          </cell>
          <cell r="F987">
            <v>0</v>
          </cell>
          <cell r="G987">
            <v>11229.71</v>
          </cell>
          <cell r="H987">
            <v>11902.27</v>
          </cell>
          <cell r="I987">
            <v>672.56</v>
          </cell>
          <cell r="J987">
            <v>20973.53</v>
          </cell>
          <cell r="L987">
            <v>41364</v>
          </cell>
          <cell r="M987" t="str">
            <v>SG</v>
          </cell>
          <cell r="N987" t="str">
            <v>EXP</v>
          </cell>
          <cell r="O987" t="str">
            <v>PH300</v>
          </cell>
          <cell r="P987" t="str">
            <v>1740</v>
          </cell>
          <cell r="Q987" t="str">
            <v>Salaries &amp; Benefits</v>
          </cell>
          <cell r="R987" t="str">
            <v>Other Expenditures</v>
          </cell>
          <cell r="S987" t="str">
            <v>Salaries &amp; Benefits</v>
          </cell>
        </row>
        <row r="988">
          <cell r="A988" t="str">
            <v>PH3018</v>
          </cell>
          <cell r="E988">
            <v>456.74</v>
          </cell>
          <cell r="F988">
            <v>0</v>
          </cell>
          <cell r="G988">
            <v>456.74</v>
          </cell>
          <cell r="H988">
            <v>585.94000000000005</v>
          </cell>
          <cell r="I988">
            <v>129.19999999999999</v>
          </cell>
          <cell r="J988">
            <v>1157.8</v>
          </cell>
          <cell r="L988">
            <v>41364</v>
          </cell>
          <cell r="M988" t="str">
            <v>SG</v>
          </cell>
          <cell r="N988" t="str">
            <v>EXP</v>
          </cell>
          <cell r="O988" t="str">
            <v>PH300</v>
          </cell>
          <cell r="P988" t="str">
            <v>1745</v>
          </cell>
          <cell r="Q988" t="str">
            <v>Salaries &amp; Benefits</v>
          </cell>
          <cell r="R988" t="str">
            <v>Other Expenditures</v>
          </cell>
          <cell r="S988" t="str">
            <v>Salaries &amp; Benefits</v>
          </cell>
        </row>
        <row r="989">
          <cell r="A989" t="str">
            <v>PH3018</v>
          </cell>
          <cell r="E989">
            <v>8157.59</v>
          </cell>
          <cell r="F989">
            <v>0</v>
          </cell>
          <cell r="G989">
            <v>8157.59</v>
          </cell>
          <cell r="H989">
            <v>8217.75</v>
          </cell>
          <cell r="I989">
            <v>60.16</v>
          </cell>
          <cell r="J989">
            <v>28221.56</v>
          </cell>
          <cell r="L989">
            <v>41364</v>
          </cell>
          <cell r="M989" t="str">
            <v>SG</v>
          </cell>
          <cell r="N989" t="str">
            <v>EXP</v>
          </cell>
          <cell r="O989" t="str">
            <v>PH300</v>
          </cell>
          <cell r="P989" t="str">
            <v>1750</v>
          </cell>
          <cell r="Q989" t="str">
            <v>Salaries &amp; Benefits</v>
          </cell>
          <cell r="R989" t="str">
            <v>Other Expenditures</v>
          </cell>
          <cell r="S989" t="str">
            <v>Salaries &amp; Benefits</v>
          </cell>
        </row>
        <row r="990">
          <cell r="A990" t="str">
            <v>PH3018</v>
          </cell>
          <cell r="E990">
            <v>23347.27</v>
          </cell>
          <cell r="F990">
            <v>0</v>
          </cell>
          <cell r="G990">
            <v>23347.27</v>
          </cell>
          <cell r="H990">
            <v>25818.15</v>
          </cell>
          <cell r="I990">
            <v>2470.88</v>
          </cell>
          <cell r="J990">
            <v>46134</v>
          </cell>
          <cell r="L990">
            <v>41364</v>
          </cell>
          <cell r="M990" t="str">
            <v>SG</v>
          </cell>
          <cell r="N990" t="str">
            <v>EXP</v>
          </cell>
          <cell r="O990" t="str">
            <v>PH300</v>
          </cell>
          <cell r="P990" t="str">
            <v>1760</v>
          </cell>
          <cell r="Q990" t="str">
            <v>Salaries &amp; Benefits</v>
          </cell>
          <cell r="R990" t="str">
            <v>Other Expenditures</v>
          </cell>
          <cell r="S990" t="str">
            <v>Salaries &amp; Benefits</v>
          </cell>
        </row>
        <row r="991">
          <cell r="A991" t="str">
            <v>PH3018</v>
          </cell>
          <cell r="E991">
            <v>46427.51</v>
          </cell>
          <cell r="F991">
            <v>0</v>
          </cell>
          <cell r="G991">
            <v>46427.51</v>
          </cell>
          <cell r="H991">
            <v>45188.82</v>
          </cell>
          <cell r="I991">
            <v>-1238.69</v>
          </cell>
          <cell r="J991">
            <v>155187.69</v>
          </cell>
          <cell r="L991">
            <v>41364</v>
          </cell>
          <cell r="M991" t="str">
            <v>SG</v>
          </cell>
          <cell r="N991" t="str">
            <v>EXP</v>
          </cell>
          <cell r="O991" t="str">
            <v>PH300</v>
          </cell>
          <cell r="P991" t="str">
            <v>1770</v>
          </cell>
          <cell r="Q991" t="str">
            <v>Salaries &amp; Benefits</v>
          </cell>
          <cell r="R991" t="str">
            <v>Other Expenditures</v>
          </cell>
          <cell r="S991" t="str">
            <v>Salaries &amp; Benefits</v>
          </cell>
        </row>
        <row r="992">
          <cell r="A992" t="str">
            <v>PH3018</v>
          </cell>
          <cell r="E992">
            <v>110</v>
          </cell>
          <cell r="F992">
            <v>0</v>
          </cell>
          <cell r="G992">
            <v>110</v>
          </cell>
          <cell r="H992">
            <v>0</v>
          </cell>
          <cell r="I992">
            <v>-110</v>
          </cell>
          <cell r="J992">
            <v>0</v>
          </cell>
          <cell r="L992">
            <v>41364</v>
          </cell>
          <cell r="M992" t="str">
            <v>SG</v>
          </cell>
          <cell r="N992" t="str">
            <v>EXP</v>
          </cell>
          <cell r="O992" t="str">
            <v>PH300</v>
          </cell>
          <cell r="P992" t="str">
            <v>1970</v>
          </cell>
          <cell r="Q992" t="str">
            <v>Salaries &amp; Benefits</v>
          </cell>
          <cell r="R992" t="str">
            <v>Other Expenditures</v>
          </cell>
          <cell r="S992" t="str">
            <v>Salaries &amp; Benefits</v>
          </cell>
        </row>
        <row r="993">
          <cell r="A993" t="str">
            <v>PH3018</v>
          </cell>
          <cell r="E993">
            <v>39.380000000000003</v>
          </cell>
          <cell r="F993">
            <v>0</v>
          </cell>
          <cell r="G993">
            <v>39.380000000000003</v>
          </cell>
          <cell r="H993">
            <v>0</v>
          </cell>
          <cell r="I993">
            <v>-39.380000000000003</v>
          </cell>
          <cell r="J993">
            <v>0</v>
          </cell>
          <cell r="L993">
            <v>41364</v>
          </cell>
          <cell r="M993" t="str">
            <v>SG</v>
          </cell>
          <cell r="N993" t="str">
            <v>EXP</v>
          </cell>
          <cell r="O993" t="str">
            <v>PH300</v>
          </cell>
          <cell r="P993" t="str">
            <v>1975</v>
          </cell>
          <cell r="Q993" t="str">
            <v>Salaries &amp; Benefits</v>
          </cell>
          <cell r="R993" t="str">
            <v>Other Expenditures</v>
          </cell>
          <cell r="S993" t="str">
            <v>Salaries &amp; Benefits</v>
          </cell>
        </row>
        <row r="994">
          <cell r="A994" t="str">
            <v>PH3018</v>
          </cell>
          <cell r="E994">
            <v>94.7</v>
          </cell>
          <cell r="F994">
            <v>0</v>
          </cell>
          <cell r="G994">
            <v>94.7</v>
          </cell>
          <cell r="H994">
            <v>270.26</v>
          </cell>
          <cell r="I994">
            <v>175.56</v>
          </cell>
          <cell r="J994">
            <v>1434.53</v>
          </cell>
          <cell r="L994">
            <v>41364</v>
          </cell>
          <cell r="M994" t="str">
            <v>SG</v>
          </cell>
          <cell r="N994" t="str">
            <v>EXP</v>
          </cell>
          <cell r="O994" t="str">
            <v>PH300</v>
          </cell>
          <cell r="P994" t="str">
            <v>2600</v>
          </cell>
          <cell r="Q994" t="str">
            <v>Other Supplies</v>
          </cell>
          <cell r="R994" t="str">
            <v>Other Expenditures</v>
          </cell>
          <cell r="S994" t="str">
            <v>Non Salary</v>
          </cell>
        </row>
        <row r="995">
          <cell r="A995" t="str">
            <v>PH3018</v>
          </cell>
          <cell r="E995">
            <v>150.44</v>
          </cell>
          <cell r="F995">
            <v>0</v>
          </cell>
          <cell r="G995">
            <v>150.44</v>
          </cell>
          <cell r="H995">
            <v>371.53</v>
          </cell>
          <cell r="I995">
            <v>221.09</v>
          </cell>
          <cell r="J995">
            <v>31221.599999999999</v>
          </cell>
          <cell r="L995">
            <v>41364</v>
          </cell>
          <cell r="M995" t="str">
            <v>SG</v>
          </cell>
          <cell r="N995" t="str">
            <v>EXP</v>
          </cell>
          <cell r="O995" t="str">
            <v>PH300</v>
          </cell>
          <cell r="P995" t="str">
            <v>2741</v>
          </cell>
          <cell r="Q995" t="str">
            <v>Other Supplies</v>
          </cell>
          <cell r="R995" t="str">
            <v>Other Expenditures</v>
          </cell>
          <cell r="S995" t="str">
            <v>Non Salary</v>
          </cell>
        </row>
        <row r="996">
          <cell r="A996" t="str">
            <v>PH3018</v>
          </cell>
          <cell r="E996">
            <v>8889.74</v>
          </cell>
          <cell r="F996">
            <v>0</v>
          </cell>
          <cell r="G996">
            <v>8889.74</v>
          </cell>
          <cell r="H996">
            <v>21067.74</v>
          </cell>
          <cell r="I996">
            <v>12178</v>
          </cell>
          <cell r="J996">
            <v>79651.16</v>
          </cell>
          <cell r="L996">
            <v>41364</v>
          </cell>
          <cell r="M996" t="str">
            <v>SG</v>
          </cell>
          <cell r="N996" t="str">
            <v>EXP</v>
          </cell>
          <cell r="O996" t="str">
            <v>PH300</v>
          </cell>
          <cell r="P996" t="str">
            <v>4086</v>
          </cell>
          <cell r="Q996" t="str">
            <v>Professional &amp; Technical</v>
          </cell>
          <cell r="R996" t="str">
            <v>Other Expenditures</v>
          </cell>
          <cell r="S996" t="str">
            <v>Non Salary</v>
          </cell>
        </row>
        <row r="997">
          <cell r="A997" t="str">
            <v>PH3018</v>
          </cell>
          <cell r="E997">
            <v>0</v>
          </cell>
          <cell r="F997">
            <v>183.17</v>
          </cell>
          <cell r="G997">
            <v>183.17</v>
          </cell>
          <cell r="H997">
            <v>0</v>
          </cell>
          <cell r="I997">
            <v>-183.17</v>
          </cell>
          <cell r="J997">
            <v>0</v>
          </cell>
          <cell r="L997">
            <v>41364</v>
          </cell>
          <cell r="M997" t="str">
            <v>SG</v>
          </cell>
          <cell r="N997" t="str">
            <v>EXP</v>
          </cell>
          <cell r="O997" t="str">
            <v>PH300</v>
          </cell>
          <cell r="P997" t="str">
            <v>4122</v>
          </cell>
          <cell r="Q997" t="str">
            <v>Professional &amp; Technical</v>
          </cell>
          <cell r="R997" t="str">
            <v>Other Expenditures</v>
          </cell>
          <cell r="S997" t="str">
            <v>Non Salary</v>
          </cell>
        </row>
        <row r="998">
          <cell r="A998" t="str">
            <v>PH3018</v>
          </cell>
          <cell r="E998">
            <v>162.65</v>
          </cell>
          <cell r="F998">
            <v>0</v>
          </cell>
          <cell r="G998">
            <v>162.65</v>
          </cell>
          <cell r="H998">
            <v>256.10000000000002</v>
          </cell>
          <cell r="I998">
            <v>93.45</v>
          </cell>
          <cell r="J998">
            <v>1000</v>
          </cell>
          <cell r="L998">
            <v>41364</v>
          </cell>
          <cell r="M998" t="str">
            <v>SG</v>
          </cell>
          <cell r="N998" t="str">
            <v>EXP</v>
          </cell>
          <cell r="O998" t="str">
            <v>PH300</v>
          </cell>
          <cell r="P998" t="str">
            <v>4225</v>
          </cell>
          <cell r="Q998" t="str">
            <v>Business Travel Expenses</v>
          </cell>
          <cell r="R998" t="str">
            <v>Other Expenditures</v>
          </cell>
          <cell r="S998" t="str">
            <v>Non Salary</v>
          </cell>
        </row>
        <row r="999">
          <cell r="A999" t="str">
            <v>PH3018</v>
          </cell>
          <cell r="E999">
            <v>0</v>
          </cell>
          <cell r="F999">
            <v>0</v>
          </cell>
          <cell r="G999">
            <v>0</v>
          </cell>
          <cell r="H999">
            <v>454.07</v>
          </cell>
          <cell r="I999">
            <v>454.07</v>
          </cell>
          <cell r="J999">
            <v>2250</v>
          </cell>
          <cell r="L999">
            <v>41364</v>
          </cell>
          <cell r="M999" t="str">
            <v>SG</v>
          </cell>
          <cell r="N999" t="str">
            <v>EXP</v>
          </cell>
          <cell r="O999" t="str">
            <v>PH300</v>
          </cell>
          <cell r="P999" t="str">
            <v>4570</v>
          </cell>
          <cell r="Q999" t="str">
            <v>Contracted Services</v>
          </cell>
          <cell r="R999" t="str">
            <v>Other Expenditures</v>
          </cell>
          <cell r="S999" t="str">
            <v>Non Salary</v>
          </cell>
        </row>
        <row r="1000">
          <cell r="A1000" t="str">
            <v>PH3018</v>
          </cell>
          <cell r="E1000">
            <v>6494.79</v>
          </cell>
          <cell r="F1000">
            <v>0</v>
          </cell>
          <cell r="G1000">
            <v>6494.79</v>
          </cell>
          <cell r="H1000">
            <v>4819.8</v>
          </cell>
          <cell r="I1000">
            <v>-1674.99</v>
          </cell>
          <cell r="J1000">
            <v>18820</v>
          </cell>
          <cell r="L1000">
            <v>41364</v>
          </cell>
          <cell r="M1000" t="str">
            <v>SG</v>
          </cell>
          <cell r="N1000" t="str">
            <v>EXP</v>
          </cell>
          <cell r="O1000" t="str">
            <v>PH300</v>
          </cell>
          <cell r="P1000" t="str">
            <v>4690</v>
          </cell>
          <cell r="Q1000" t="str">
            <v>Insurance, Parking &amp; Metrage</v>
          </cell>
          <cell r="R1000" t="str">
            <v>Other Expenditures</v>
          </cell>
          <cell r="S1000" t="str">
            <v>Non Salary</v>
          </cell>
        </row>
        <row r="1001">
          <cell r="A1001" t="str">
            <v>PH3018</v>
          </cell>
          <cell r="E1001">
            <v>1636.5</v>
          </cell>
          <cell r="F1001">
            <v>0</v>
          </cell>
          <cell r="G1001">
            <v>1636.5</v>
          </cell>
          <cell r="H1001">
            <v>1764.54</v>
          </cell>
          <cell r="I1001">
            <v>128.04</v>
          </cell>
          <cell r="J1001">
            <v>6890</v>
          </cell>
          <cell r="L1001">
            <v>41364</v>
          </cell>
          <cell r="M1001" t="str">
            <v>SG</v>
          </cell>
          <cell r="N1001" t="str">
            <v>EXP</v>
          </cell>
          <cell r="O1001" t="str">
            <v>PH300</v>
          </cell>
          <cell r="P1001" t="str">
            <v>4770</v>
          </cell>
          <cell r="Q1001" t="str">
            <v>Insurance, Parking &amp; Metrage</v>
          </cell>
          <cell r="R1001" t="str">
            <v>Other Expenditures</v>
          </cell>
          <cell r="S1001" t="str">
            <v>Non Salary</v>
          </cell>
        </row>
        <row r="1002">
          <cell r="A1002" t="str">
            <v>PH3018</v>
          </cell>
          <cell r="E1002">
            <v>5243.03</v>
          </cell>
          <cell r="F1002">
            <v>0</v>
          </cell>
          <cell r="G1002">
            <v>5243.03</v>
          </cell>
          <cell r="H1002">
            <v>4710.1899999999996</v>
          </cell>
          <cell r="I1002">
            <v>-532.84</v>
          </cell>
          <cell r="J1002">
            <v>18392</v>
          </cell>
          <cell r="L1002">
            <v>41364</v>
          </cell>
          <cell r="M1002" t="str">
            <v>SG</v>
          </cell>
          <cell r="N1002" t="str">
            <v>EXP</v>
          </cell>
          <cell r="O1002" t="str">
            <v>PH300</v>
          </cell>
          <cell r="P1002" t="str">
            <v>4775</v>
          </cell>
          <cell r="Q1002" t="str">
            <v>Insurance, Parking &amp; Metrage</v>
          </cell>
          <cell r="R1002" t="str">
            <v>Other Expenditures</v>
          </cell>
          <cell r="S1002" t="str">
            <v>Non Salary</v>
          </cell>
        </row>
        <row r="1003">
          <cell r="A1003" t="str">
            <v>PH3018</v>
          </cell>
          <cell r="E1003">
            <v>0</v>
          </cell>
          <cell r="F1003">
            <v>0</v>
          </cell>
          <cell r="G1003">
            <v>0</v>
          </cell>
          <cell r="H1003">
            <v>241</v>
          </cell>
          <cell r="I1003">
            <v>241</v>
          </cell>
          <cell r="J1003">
            <v>1000</v>
          </cell>
          <cell r="L1003">
            <v>41364</v>
          </cell>
          <cell r="M1003" t="str">
            <v>SG</v>
          </cell>
          <cell r="N1003" t="str">
            <v>EXP</v>
          </cell>
          <cell r="O1003" t="str">
            <v>PH300</v>
          </cell>
          <cell r="P1003" t="str">
            <v>7030</v>
          </cell>
          <cell r="Q1003" t="str">
            <v>IDC's</v>
          </cell>
          <cell r="R1003" t="str">
            <v>Other Expenditures</v>
          </cell>
          <cell r="S1003" t="str">
            <v>Non Salary</v>
          </cell>
        </row>
        <row r="1004">
          <cell r="A1004" t="str">
            <v>PH3018</v>
          </cell>
          <cell r="E1004">
            <v>0</v>
          </cell>
          <cell r="F1004">
            <v>0</v>
          </cell>
          <cell r="G1004">
            <v>0</v>
          </cell>
          <cell r="H1004">
            <v>964</v>
          </cell>
          <cell r="I1004">
            <v>964</v>
          </cell>
          <cell r="J1004">
            <v>4000</v>
          </cell>
          <cell r="L1004">
            <v>41364</v>
          </cell>
          <cell r="M1004" t="str">
            <v>SG</v>
          </cell>
          <cell r="N1004" t="str">
            <v>EXP</v>
          </cell>
          <cell r="O1004" t="str">
            <v>PH300</v>
          </cell>
          <cell r="P1004" t="str">
            <v>7035</v>
          </cell>
          <cell r="Q1004" t="str">
            <v>IDC's</v>
          </cell>
          <cell r="R1004" t="str">
            <v>Other Expenditures</v>
          </cell>
          <cell r="S1004" t="str">
            <v>Non Salary</v>
          </cell>
        </row>
        <row r="1005">
          <cell r="A1005" t="str">
            <v>PH3018</v>
          </cell>
          <cell r="E1005">
            <v>-427125.5</v>
          </cell>
          <cell r="F1005">
            <v>0</v>
          </cell>
          <cell r="G1005">
            <v>-427125.5</v>
          </cell>
          <cell r="H1005">
            <v>-426002.28</v>
          </cell>
          <cell r="I1005">
            <v>1123.22</v>
          </cell>
          <cell r="J1005">
            <v>-1455887.9</v>
          </cell>
          <cell r="L1005">
            <v>41364</v>
          </cell>
          <cell r="M1005" t="str">
            <v>SG</v>
          </cell>
          <cell r="N1005" t="str">
            <v>REV</v>
          </cell>
          <cell r="O1005" t="str">
            <v>PH300</v>
          </cell>
          <cell r="P1005" t="str">
            <v>8010</v>
          </cell>
          <cell r="Q1005" t="str">
            <v>Grants and Subsidies</v>
          </cell>
          <cell r="R1005" t="str">
            <v>Revenue</v>
          </cell>
          <cell r="S1005" t="str">
            <v>Non Salary</v>
          </cell>
        </row>
        <row r="1006">
          <cell r="A1006" t="str">
            <v>PH3019</v>
          </cell>
          <cell r="E1006">
            <v>18</v>
          </cell>
          <cell r="F1006">
            <v>0</v>
          </cell>
          <cell r="G1006">
            <v>18</v>
          </cell>
          <cell r="H1006">
            <v>0</v>
          </cell>
          <cell r="I1006">
            <v>-18</v>
          </cell>
          <cell r="J1006">
            <v>0</v>
          </cell>
          <cell r="L1006">
            <v>41364</v>
          </cell>
          <cell r="M1006" t="str">
            <v>SG</v>
          </cell>
          <cell r="N1006" t="str">
            <v>EXP</v>
          </cell>
          <cell r="O1006" t="str">
            <v>PH610</v>
          </cell>
          <cell r="P1006" t="str">
            <v>4555</v>
          </cell>
          <cell r="Q1006" t="str">
            <v>Contracted Services</v>
          </cell>
          <cell r="R1006" t="str">
            <v>Other Expenditures</v>
          </cell>
          <cell r="S1006" t="str">
            <v>Non Salary</v>
          </cell>
        </row>
        <row r="1007">
          <cell r="A1007" t="str">
            <v>PH3019</v>
          </cell>
          <cell r="E1007">
            <v>0</v>
          </cell>
          <cell r="F1007">
            <v>0</v>
          </cell>
          <cell r="G1007">
            <v>0</v>
          </cell>
          <cell r="H1007">
            <v>1049.48</v>
          </cell>
          <cell r="I1007">
            <v>1049.48</v>
          </cell>
          <cell r="J1007">
            <v>5200.6099999999997</v>
          </cell>
          <cell r="L1007">
            <v>41364</v>
          </cell>
          <cell r="M1007" t="str">
            <v>SG</v>
          </cell>
          <cell r="N1007" t="str">
            <v>EXP</v>
          </cell>
          <cell r="O1007" t="str">
            <v>PH610</v>
          </cell>
          <cell r="P1007" t="str">
            <v>4570</v>
          </cell>
          <cell r="Q1007" t="str">
            <v>Contracted Services</v>
          </cell>
          <cell r="R1007" t="str">
            <v>Other Expenditures</v>
          </cell>
          <cell r="S1007" t="str">
            <v>Non Salary</v>
          </cell>
        </row>
        <row r="1008">
          <cell r="A1008" t="str">
            <v>PH3019</v>
          </cell>
          <cell r="E1008">
            <v>-1439.83</v>
          </cell>
          <cell r="F1008">
            <v>0</v>
          </cell>
          <cell r="G1008">
            <v>-1439.83</v>
          </cell>
          <cell r="H1008">
            <v>0</v>
          </cell>
          <cell r="I1008">
            <v>1439.83</v>
          </cell>
          <cell r="J1008">
            <v>0</v>
          </cell>
          <cell r="L1008">
            <v>41364</v>
          </cell>
          <cell r="M1008" t="str">
            <v>SG</v>
          </cell>
          <cell r="N1008" t="str">
            <v>EXP</v>
          </cell>
          <cell r="O1008" t="str">
            <v>PH610</v>
          </cell>
          <cell r="P1008" t="str">
            <v>4810</v>
          </cell>
          <cell r="Q1008" t="str">
            <v>Other Services</v>
          </cell>
          <cell r="R1008" t="str">
            <v>Other Expenditures</v>
          </cell>
          <cell r="S1008" t="str">
            <v>Non Salary</v>
          </cell>
        </row>
        <row r="1009">
          <cell r="A1009" t="str">
            <v>PH3019</v>
          </cell>
          <cell r="E1009">
            <v>0</v>
          </cell>
          <cell r="F1009">
            <v>0</v>
          </cell>
          <cell r="G1009">
            <v>0</v>
          </cell>
          <cell r="H1009">
            <v>3533.42</v>
          </cell>
          <cell r="I1009">
            <v>3533.42</v>
          </cell>
          <cell r="J1009">
            <v>31832.58</v>
          </cell>
          <cell r="L1009">
            <v>41364</v>
          </cell>
          <cell r="M1009" t="str">
            <v>SG</v>
          </cell>
          <cell r="N1009" t="str">
            <v>EXP</v>
          </cell>
          <cell r="O1009" t="str">
            <v>PH610</v>
          </cell>
          <cell r="P1009" t="str">
            <v>4811</v>
          </cell>
          <cell r="Q1009" t="str">
            <v>Other Services</v>
          </cell>
          <cell r="R1009" t="str">
            <v>Other Expenditures</v>
          </cell>
          <cell r="S1009" t="str">
            <v>Non Salary</v>
          </cell>
        </row>
        <row r="1010">
          <cell r="A1010" t="str">
            <v>PH3019</v>
          </cell>
          <cell r="E1010">
            <v>173986.5</v>
          </cell>
          <cell r="F1010">
            <v>0</v>
          </cell>
          <cell r="G1010">
            <v>173986.5</v>
          </cell>
          <cell r="H1010">
            <v>173986.5</v>
          </cell>
          <cell r="I1010">
            <v>0</v>
          </cell>
          <cell r="J1010">
            <v>695946</v>
          </cell>
          <cell r="L1010">
            <v>41364</v>
          </cell>
          <cell r="M1010" t="str">
            <v>SG</v>
          </cell>
          <cell r="N1010" t="str">
            <v>EXP</v>
          </cell>
          <cell r="O1010" t="str">
            <v>PH610</v>
          </cell>
          <cell r="P1010" t="str">
            <v>7090</v>
          </cell>
          <cell r="Q1010" t="str">
            <v>IDC's</v>
          </cell>
          <cell r="R1010" t="str">
            <v>Other Expenditures</v>
          </cell>
          <cell r="S1010" t="str">
            <v>Non Salary</v>
          </cell>
        </row>
        <row r="1011">
          <cell r="A1011" t="str">
            <v>PH3019</v>
          </cell>
          <cell r="E1011">
            <v>15450.97</v>
          </cell>
          <cell r="F1011">
            <v>0</v>
          </cell>
          <cell r="G1011">
            <v>15450.97</v>
          </cell>
          <cell r="H1011">
            <v>15673.92</v>
          </cell>
          <cell r="I1011">
            <v>222.95</v>
          </cell>
          <cell r="J1011">
            <v>62695.69</v>
          </cell>
          <cell r="L1011">
            <v>41364</v>
          </cell>
          <cell r="M1011" t="str">
            <v>SG</v>
          </cell>
          <cell r="N1011" t="str">
            <v>EXP</v>
          </cell>
          <cell r="O1011" t="str">
            <v>PH610</v>
          </cell>
          <cell r="P1011" t="str">
            <v>7125</v>
          </cell>
          <cell r="Q1011" t="str">
            <v>IDC's</v>
          </cell>
          <cell r="R1011" t="str">
            <v>Other Expenditures</v>
          </cell>
          <cell r="S1011" t="str">
            <v>Non Salary</v>
          </cell>
        </row>
        <row r="1012">
          <cell r="A1012" t="str">
            <v>PH3019</v>
          </cell>
          <cell r="E1012">
            <v>-129423.5</v>
          </cell>
          <cell r="F1012">
            <v>0</v>
          </cell>
          <cell r="G1012">
            <v>-129423.5</v>
          </cell>
          <cell r="H1012">
            <v>-145682.49</v>
          </cell>
          <cell r="I1012">
            <v>-16258.99</v>
          </cell>
          <cell r="J1012">
            <v>-596756.17000000004</v>
          </cell>
          <cell r="L1012">
            <v>41364</v>
          </cell>
          <cell r="M1012" t="str">
            <v>SG</v>
          </cell>
          <cell r="N1012" t="str">
            <v>REV</v>
          </cell>
          <cell r="O1012" t="str">
            <v>PH610</v>
          </cell>
          <cell r="P1012" t="str">
            <v>8010</v>
          </cell>
          <cell r="Q1012" t="str">
            <v>Grants and Subsidies</v>
          </cell>
          <cell r="R1012" t="str">
            <v>Revenue</v>
          </cell>
          <cell r="S1012" t="str">
            <v>Non Salary</v>
          </cell>
        </row>
        <row r="1013">
          <cell r="A1013" t="str">
            <v>PH3022</v>
          </cell>
          <cell r="E1013">
            <v>140254.92000000001</v>
          </cell>
          <cell r="F1013">
            <v>0</v>
          </cell>
          <cell r="G1013">
            <v>140254.92000000001</v>
          </cell>
          <cell r="H1013">
            <v>164792.32000000001</v>
          </cell>
          <cell r="I1013">
            <v>24537.4</v>
          </cell>
          <cell r="J1013">
            <v>565931.52000000002</v>
          </cell>
          <cell r="L1013">
            <v>41364</v>
          </cell>
          <cell r="M1013" t="str">
            <v>SG</v>
          </cell>
          <cell r="N1013" t="str">
            <v>EXP</v>
          </cell>
          <cell r="O1013" t="str">
            <v>PH300</v>
          </cell>
          <cell r="P1013" t="str">
            <v>1015</v>
          </cell>
          <cell r="Q1013" t="str">
            <v>Salaries &amp; Benefits</v>
          </cell>
          <cell r="R1013" t="str">
            <v>Other Expenditures</v>
          </cell>
          <cell r="S1013" t="str">
            <v>Salaries &amp; Benefits</v>
          </cell>
        </row>
        <row r="1014">
          <cell r="A1014" t="str">
            <v>PH3022</v>
          </cell>
          <cell r="E1014">
            <v>22.15</v>
          </cell>
          <cell r="F1014">
            <v>0</v>
          </cell>
          <cell r="G1014">
            <v>22.15</v>
          </cell>
          <cell r="H1014">
            <v>0</v>
          </cell>
          <cell r="I1014">
            <v>-22.15</v>
          </cell>
          <cell r="J1014">
            <v>0</v>
          </cell>
          <cell r="L1014">
            <v>41364</v>
          </cell>
          <cell r="M1014" t="str">
            <v>SG</v>
          </cell>
          <cell r="N1014" t="str">
            <v>EXP</v>
          </cell>
          <cell r="O1014" t="str">
            <v>PH300</v>
          </cell>
          <cell r="P1014" t="str">
            <v>1025</v>
          </cell>
          <cell r="Q1014" t="str">
            <v>Salaries &amp; Benefits</v>
          </cell>
          <cell r="R1014" t="str">
            <v>Other Expenditures</v>
          </cell>
          <cell r="S1014" t="str">
            <v>Overtime</v>
          </cell>
        </row>
        <row r="1015">
          <cell r="A1015" t="str">
            <v>PH3022</v>
          </cell>
          <cell r="E1015">
            <v>455.4</v>
          </cell>
          <cell r="F1015">
            <v>0</v>
          </cell>
          <cell r="G1015">
            <v>455.4</v>
          </cell>
          <cell r="H1015">
            <v>263.13</v>
          </cell>
          <cell r="I1015">
            <v>-192.27</v>
          </cell>
          <cell r="J1015">
            <v>263.13</v>
          </cell>
          <cell r="L1015">
            <v>41364</v>
          </cell>
          <cell r="M1015" t="str">
            <v>SG</v>
          </cell>
          <cell r="N1015" t="str">
            <v>EXP</v>
          </cell>
          <cell r="O1015" t="str">
            <v>PH300</v>
          </cell>
          <cell r="P1015" t="str">
            <v>1050</v>
          </cell>
          <cell r="Q1015" t="str">
            <v>Salaries &amp; Benefits</v>
          </cell>
          <cell r="R1015" t="str">
            <v>Other Expenditures</v>
          </cell>
          <cell r="S1015" t="str">
            <v>Salaries &amp; Benefits</v>
          </cell>
        </row>
        <row r="1016">
          <cell r="A1016" t="str">
            <v>PH3022</v>
          </cell>
          <cell r="E1016">
            <v>-24819.25</v>
          </cell>
          <cell r="F1016">
            <v>0</v>
          </cell>
          <cell r="G1016">
            <v>-24819.25</v>
          </cell>
          <cell r="H1016">
            <v>0</v>
          </cell>
          <cell r="I1016">
            <v>24819.25</v>
          </cell>
          <cell r="J1016">
            <v>0</v>
          </cell>
          <cell r="L1016">
            <v>41364</v>
          </cell>
          <cell r="M1016" t="str">
            <v>SG</v>
          </cell>
          <cell r="N1016" t="str">
            <v>EXP</v>
          </cell>
          <cell r="O1016" t="str">
            <v>PH300</v>
          </cell>
          <cell r="P1016" t="str">
            <v>1215</v>
          </cell>
          <cell r="Q1016" t="str">
            <v>Salaries &amp; Benefits</v>
          </cell>
          <cell r="R1016" t="str">
            <v>Other Expenditures</v>
          </cell>
          <cell r="S1016" t="str">
            <v>Salaries &amp; Benefits</v>
          </cell>
        </row>
        <row r="1017">
          <cell r="A1017" t="str">
            <v>PH3022</v>
          </cell>
          <cell r="E1017">
            <v>-94.13</v>
          </cell>
          <cell r="F1017">
            <v>0</v>
          </cell>
          <cell r="G1017">
            <v>-94.13</v>
          </cell>
          <cell r="H1017">
            <v>0</v>
          </cell>
          <cell r="I1017">
            <v>94.13</v>
          </cell>
          <cell r="J1017">
            <v>0</v>
          </cell>
          <cell r="L1017">
            <v>41364</v>
          </cell>
          <cell r="M1017" t="str">
            <v>SG</v>
          </cell>
          <cell r="N1017" t="str">
            <v>EXP</v>
          </cell>
          <cell r="O1017" t="str">
            <v>PH300</v>
          </cell>
          <cell r="P1017" t="str">
            <v>1225</v>
          </cell>
          <cell r="Q1017" t="str">
            <v>Salaries &amp; Benefits</v>
          </cell>
          <cell r="R1017" t="str">
            <v>Other Expenditures</v>
          </cell>
          <cell r="S1017" t="str">
            <v>Overtime</v>
          </cell>
        </row>
        <row r="1018">
          <cell r="A1018" t="str">
            <v>PH3022</v>
          </cell>
          <cell r="E1018">
            <v>-1529.14</v>
          </cell>
          <cell r="F1018">
            <v>0</v>
          </cell>
          <cell r="G1018">
            <v>-1529.14</v>
          </cell>
          <cell r="H1018">
            <v>0</v>
          </cell>
          <cell r="I1018">
            <v>1529.14</v>
          </cell>
          <cell r="J1018">
            <v>0</v>
          </cell>
          <cell r="L1018">
            <v>41364</v>
          </cell>
          <cell r="M1018" t="str">
            <v>SG</v>
          </cell>
          <cell r="N1018" t="str">
            <v>EXP</v>
          </cell>
          <cell r="O1018" t="str">
            <v>PH300</v>
          </cell>
          <cell r="P1018" t="str">
            <v>1250</v>
          </cell>
          <cell r="Q1018" t="str">
            <v>Salaries &amp; Benefits</v>
          </cell>
          <cell r="R1018" t="str">
            <v>Other Expenditures</v>
          </cell>
          <cell r="S1018" t="str">
            <v>Salaries &amp; Benefits</v>
          </cell>
        </row>
        <row r="1019">
          <cell r="A1019" t="str">
            <v>PH3022</v>
          </cell>
          <cell r="E1019">
            <v>0</v>
          </cell>
          <cell r="F1019">
            <v>0</v>
          </cell>
          <cell r="G1019">
            <v>0</v>
          </cell>
          <cell r="H1019">
            <v>-10608.83</v>
          </cell>
          <cell r="I1019">
            <v>-10608.83</v>
          </cell>
          <cell r="J1019">
            <v>-35567.81</v>
          </cell>
          <cell r="L1019">
            <v>41364</v>
          </cell>
          <cell r="M1019" t="str">
            <v>SG</v>
          </cell>
          <cell r="N1019" t="str">
            <v>EXP</v>
          </cell>
          <cell r="O1019" t="str">
            <v>PH300</v>
          </cell>
          <cell r="P1019" t="str">
            <v>1520</v>
          </cell>
          <cell r="Q1019" t="str">
            <v>Salaries &amp; Benefits</v>
          </cell>
          <cell r="R1019" t="str">
            <v>Other Expenditures</v>
          </cell>
          <cell r="S1019" t="str">
            <v>Gapping</v>
          </cell>
        </row>
        <row r="1020">
          <cell r="A1020" t="str">
            <v>PH3022</v>
          </cell>
          <cell r="E1020">
            <v>6654.56</v>
          </cell>
          <cell r="F1020">
            <v>0</v>
          </cell>
          <cell r="G1020">
            <v>6654.56</v>
          </cell>
          <cell r="H1020">
            <v>11866.46</v>
          </cell>
          <cell r="I1020">
            <v>5211.8999999999996</v>
          </cell>
          <cell r="J1020">
            <v>40752</v>
          </cell>
          <cell r="L1020">
            <v>41364</v>
          </cell>
          <cell r="M1020" t="str">
            <v>SG</v>
          </cell>
          <cell r="N1020" t="str">
            <v>EXP</v>
          </cell>
          <cell r="O1020" t="str">
            <v>PH300</v>
          </cell>
          <cell r="P1020" t="str">
            <v>1711</v>
          </cell>
          <cell r="Q1020" t="str">
            <v>Salaries &amp; Benefits</v>
          </cell>
          <cell r="R1020" t="str">
            <v>Other Expenditures</v>
          </cell>
          <cell r="S1020" t="str">
            <v>Salaries &amp; Benefits</v>
          </cell>
        </row>
        <row r="1021">
          <cell r="A1021" t="str">
            <v>PH3022</v>
          </cell>
          <cell r="E1021">
            <v>3246.29</v>
          </cell>
          <cell r="F1021">
            <v>0</v>
          </cell>
          <cell r="G1021">
            <v>3246.29</v>
          </cell>
          <cell r="H1021">
            <v>5643.17</v>
          </cell>
          <cell r="I1021">
            <v>2396.88</v>
          </cell>
          <cell r="J1021">
            <v>19380</v>
          </cell>
          <cell r="L1021">
            <v>41364</v>
          </cell>
          <cell r="M1021" t="str">
            <v>SG</v>
          </cell>
          <cell r="N1021" t="str">
            <v>EXP</v>
          </cell>
          <cell r="O1021" t="str">
            <v>PH300</v>
          </cell>
          <cell r="P1021" t="str">
            <v>1712</v>
          </cell>
          <cell r="Q1021" t="str">
            <v>Salaries &amp; Benefits</v>
          </cell>
          <cell r="R1021" t="str">
            <v>Other Expenditures</v>
          </cell>
          <cell r="S1021" t="str">
            <v>Salaries &amp; Benefits</v>
          </cell>
        </row>
        <row r="1022">
          <cell r="A1022" t="str">
            <v>PH3022</v>
          </cell>
          <cell r="E1022">
            <v>3069.55</v>
          </cell>
          <cell r="F1022">
            <v>0</v>
          </cell>
          <cell r="G1022">
            <v>3069.55</v>
          </cell>
          <cell r="H1022">
            <v>3299.95</v>
          </cell>
          <cell r="I1022">
            <v>230.4</v>
          </cell>
          <cell r="J1022">
            <v>11332.78</v>
          </cell>
          <cell r="L1022">
            <v>41364</v>
          </cell>
          <cell r="M1022" t="str">
            <v>SG</v>
          </cell>
          <cell r="N1022" t="str">
            <v>EXP</v>
          </cell>
          <cell r="O1022" t="str">
            <v>PH300</v>
          </cell>
          <cell r="P1022" t="str">
            <v>1720</v>
          </cell>
          <cell r="Q1022" t="str">
            <v>Salaries &amp; Benefits</v>
          </cell>
          <cell r="R1022" t="str">
            <v>Other Expenditures</v>
          </cell>
          <cell r="S1022" t="str">
            <v>Salaries &amp; Benefits</v>
          </cell>
        </row>
        <row r="1023">
          <cell r="A1023" t="str">
            <v>PH3022</v>
          </cell>
          <cell r="E1023">
            <v>952.03</v>
          </cell>
          <cell r="F1023">
            <v>0</v>
          </cell>
          <cell r="G1023">
            <v>952.03</v>
          </cell>
          <cell r="H1023">
            <v>1229.96</v>
          </cell>
          <cell r="I1023">
            <v>277.93</v>
          </cell>
          <cell r="J1023">
            <v>4224.12</v>
          </cell>
          <cell r="L1023">
            <v>41364</v>
          </cell>
          <cell r="M1023" t="str">
            <v>SG</v>
          </cell>
          <cell r="N1023" t="str">
            <v>EXP</v>
          </cell>
          <cell r="O1023" t="str">
            <v>PH300</v>
          </cell>
          <cell r="P1023" t="str">
            <v>1730</v>
          </cell>
          <cell r="Q1023" t="str">
            <v>Salaries &amp; Benefits</v>
          </cell>
          <cell r="R1023" t="str">
            <v>Other Expenditures</v>
          </cell>
          <cell r="S1023" t="str">
            <v>Salaries &amp; Benefits</v>
          </cell>
        </row>
        <row r="1024">
          <cell r="A1024" t="str">
            <v>PH3022</v>
          </cell>
          <cell r="E1024">
            <v>3557.89</v>
          </cell>
          <cell r="F1024">
            <v>0</v>
          </cell>
          <cell r="G1024">
            <v>3557.89</v>
          </cell>
          <cell r="H1024">
            <v>4609.2</v>
          </cell>
          <cell r="I1024">
            <v>1051.31</v>
          </cell>
          <cell r="J1024">
            <v>10456.93</v>
          </cell>
          <cell r="L1024">
            <v>41364</v>
          </cell>
          <cell r="M1024" t="str">
            <v>SG</v>
          </cell>
          <cell r="N1024" t="str">
            <v>EXP</v>
          </cell>
          <cell r="O1024" t="str">
            <v>PH300</v>
          </cell>
          <cell r="P1024" t="str">
            <v>1740</v>
          </cell>
          <cell r="Q1024" t="str">
            <v>Salaries &amp; Benefits</v>
          </cell>
          <cell r="R1024" t="str">
            <v>Other Expenditures</v>
          </cell>
          <cell r="S1024" t="str">
            <v>Salaries &amp; Benefits</v>
          </cell>
        </row>
        <row r="1025">
          <cell r="A1025" t="str">
            <v>PH3022</v>
          </cell>
          <cell r="E1025">
            <v>123.15</v>
          </cell>
          <cell r="F1025">
            <v>0</v>
          </cell>
          <cell r="G1025">
            <v>123.15</v>
          </cell>
          <cell r="H1025">
            <v>185.42</v>
          </cell>
          <cell r="I1025">
            <v>62.27</v>
          </cell>
          <cell r="J1025">
            <v>452.73</v>
          </cell>
          <cell r="L1025">
            <v>41364</v>
          </cell>
          <cell r="M1025" t="str">
            <v>SG</v>
          </cell>
          <cell r="N1025" t="str">
            <v>EXP</v>
          </cell>
          <cell r="O1025" t="str">
            <v>PH300</v>
          </cell>
          <cell r="P1025" t="str">
            <v>1745</v>
          </cell>
          <cell r="Q1025" t="str">
            <v>Salaries &amp; Benefits</v>
          </cell>
          <cell r="R1025" t="str">
            <v>Other Expenditures</v>
          </cell>
          <cell r="S1025" t="str">
            <v>Salaries &amp; Benefits</v>
          </cell>
        </row>
        <row r="1026">
          <cell r="A1026" t="str">
            <v>PH3022</v>
          </cell>
          <cell r="E1026">
            <v>2280.14</v>
          </cell>
          <cell r="F1026">
            <v>0</v>
          </cell>
          <cell r="G1026">
            <v>2280.14</v>
          </cell>
          <cell r="H1026">
            <v>3213.49</v>
          </cell>
          <cell r="I1026">
            <v>933.35</v>
          </cell>
          <cell r="J1026">
            <v>11035.64</v>
          </cell>
          <cell r="L1026">
            <v>41364</v>
          </cell>
          <cell r="M1026" t="str">
            <v>SG</v>
          </cell>
          <cell r="N1026" t="str">
            <v>EXP</v>
          </cell>
          <cell r="O1026" t="str">
            <v>PH300</v>
          </cell>
          <cell r="P1026" t="str">
            <v>1750</v>
          </cell>
          <cell r="Q1026" t="str">
            <v>Salaries &amp; Benefits</v>
          </cell>
          <cell r="R1026" t="str">
            <v>Other Expenditures</v>
          </cell>
          <cell r="S1026" t="str">
            <v>Salaries &amp; Benefits</v>
          </cell>
        </row>
        <row r="1027">
          <cell r="A1027" t="str">
            <v>PH3022</v>
          </cell>
          <cell r="E1027">
            <v>6812.86</v>
          </cell>
          <cell r="F1027">
            <v>0</v>
          </cell>
          <cell r="G1027">
            <v>6812.86</v>
          </cell>
          <cell r="H1027">
            <v>10024.08</v>
          </cell>
          <cell r="I1027">
            <v>3211.22</v>
          </cell>
          <cell r="J1027">
            <v>23067</v>
          </cell>
          <cell r="L1027">
            <v>41364</v>
          </cell>
          <cell r="M1027" t="str">
            <v>SG</v>
          </cell>
          <cell r="N1027" t="str">
            <v>EXP</v>
          </cell>
          <cell r="O1027" t="str">
            <v>PH300</v>
          </cell>
          <cell r="P1027" t="str">
            <v>1760</v>
          </cell>
          <cell r="Q1027" t="str">
            <v>Salaries &amp; Benefits</v>
          </cell>
          <cell r="R1027" t="str">
            <v>Other Expenditures</v>
          </cell>
          <cell r="S1027" t="str">
            <v>Salaries &amp; Benefits</v>
          </cell>
        </row>
        <row r="1028">
          <cell r="A1028" t="str">
            <v>PH3022</v>
          </cell>
          <cell r="E1028">
            <v>9953.89</v>
          </cell>
          <cell r="F1028">
            <v>0</v>
          </cell>
          <cell r="G1028">
            <v>9953.89</v>
          </cell>
          <cell r="H1028">
            <v>15890.1</v>
          </cell>
          <cell r="I1028">
            <v>5936.21</v>
          </cell>
          <cell r="J1028">
            <v>54569.98</v>
          </cell>
          <cell r="L1028">
            <v>41364</v>
          </cell>
          <cell r="M1028" t="str">
            <v>SG</v>
          </cell>
          <cell r="N1028" t="str">
            <v>EXP</v>
          </cell>
          <cell r="O1028" t="str">
            <v>PH300</v>
          </cell>
          <cell r="P1028" t="str">
            <v>1770</v>
          </cell>
          <cell r="Q1028" t="str">
            <v>Salaries &amp; Benefits</v>
          </cell>
          <cell r="R1028" t="str">
            <v>Other Expenditures</v>
          </cell>
          <cell r="S1028" t="str">
            <v>Salaries &amp; Benefits</v>
          </cell>
        </row>
        <row r="1029">
          <cell r="A1029" t="str">
            <v>PH3022</v>
          </cell>
          <cell r="E1029">
            <v>0</v>
          </cell>
          <cell r="F1029">
            <v>127</v>
          </cell>
          <cell r="G1029">
            <v>127</v>
          </cell>
          <cell r="H1029">
            <v>0</v>
          </cell>
          <cell r="I1029">
            <v>-127</v>
          </cell>
          <cell r="J1029">
            <v>0</v>
          </cell>
          <cell r="L1029">
            <v>41364</v>
          </cell>
          <cell r="M1029" t="str">
            <v>SG</v>
          </cell>
          <cell r="N1029" t="str">
            <v>EXP</v>
          </cell>
          <cell r="O1029" t="str">
            <v>PH300</v>
          </cell>
          <cell r="P1029" t="str">
            <v>2741</v>
          </cell>
          <cell r="Q1029" t="str">
            <v>Other Supplies</v>
          </cell>
          <cell r="R1029" t="str">
            <v>Other Expenditures</v>
          </cell>
          <cell r="S1029" t="str">
            <v>Non Salary</v>
          </cell>
        </row>
        <row r="1030">
          <cell r="A1030" t="str">
            <v>PH3022</v>
          </cell>
          <cell r="E1030">
            <v>141.55000000000001</v>
          </cell>
          <cell r="F1030">
            <v>0</v>
          </cell>
          <cell r="G1030">
            <v>141.55000000000001</v>
          </cell>
          <cell r="H1030">
            <v>0</v>
          </cell>
          <cell r="I1030">
            <v>-141.55000000000001</v>
          </cell>
          <cell r="J1030">
            <v>0</v>
          </cell>
          <cell r="L1030">
            <v>41364</v>
          </cell>
          <cell r="M1030" t="str">
            <v>SG</v>
          </cell>
          <cell r="N1030" t="str">
            <v>EXP</v>
          </cell>
          <cell r="O1030" t="str">
            <v>PH300</v>
          </cell>
          <cell r="P1030" t="str">
            <v>4225</v>
          </cell>
          <cell r="Q1030" t="str">
            <v>Business Travel Expenses</v>
          </cell>
          <cell r="R1030" t="str">
            <v>Other Expenditures</v>
          </cell>
          <cell r="S1030" t="str">
            <v>Non Salary</v>
          </cell>
        </row>
        <row r="1031">
          <cell r="A1031" t="str">
            <v>PH3022</v>
          </cell>
          <cell r="E1031">
            <v>9.67</v>
          </cell>
          <cell r="F1031">
            <v>0</v>
          </cell>
          <cell r="G1031">
            <v>9.67</v>
          </cell>
          <cell r="H1031">
            <v>0</v>
          </cell>
          <cell r="I1031">
            <v>-9.67</v>
          </cell>
          <cell r="J1031">
            <v>0</v>
          </cell>
          <cell r="L1031">
            <v>41364</v>
          </cell>
          <cell r="M1031" t="str">
            <v>SG</v>
          </cell>
          <cell r="N1031" t="str">
            <v>EXP</v>
          </cell>
          <cell r="O1031" t="str">
            <v>PH300</v>
          </cell>
          <cell r="P1031" t="str">
            <v>4419</v>
          </cell>
          <cell r="Q1031" t="str">
            <v>Contracted Services</v>
          </cell>
          <cell r="R1031" t="str">
            <v>Other Expenditures</v>
          </cell>
          <cell r="S1031" t="str">
            <v>Non Salary</v>
          </cell>
        </row>
        <row r="1032">
          <cell r="A1032" t="str">
            <v>PH3022</v>
          </cell>
          <cell r="E1032">
            <v>0</v>
          </cell>
          <cell r="F1032">
            <v>3776.59</v>
          </cell>
          <cell r="G1032">
            <v>3776.59</v>
          </cell>
          <cell r="H1032">
            <v>0</v>
          </cell>
          <cell r="I1032">
            <v>-3776.59</v>
          </cell>
          <cell r="J1032">
            <v>0</v>
          </cell>
          <cell r="L1032">
            <v>41364</v>
          </cell>
          <cell r="M1032" t="str">
            <v>SG</v>
          </cell>
          <cell r="N1032" t="str">
            <v>EXP</v>
          </cell>
          <cell r="O1032" t="str">
            <v>PH300</v>
          </cell>
          <cell r="P1032" t="str">
            <v>4421</v>
          </cell>
          <cell r="Q1032" t="str">
            <v>Contracted Services</v>
          </cell>
          <cell r="R1032" t="str">
            <v>Other Expenditures</v>
          </cell>
          <cell r="S1032" t="str">
            <v>Non Salary</v>
          </cell>
        </row>
        <row r="1033">
          <cell r="A1033" t="str">
            <v>PH3022</v>
          </cell>
          <cell r="E1033">
            <v>484.27</v>
          </cell>
          <cell r="F1033">
            <v>0</v>
          </cell>
          <cell r="G1033">
            <v>484.27</v>
          </cell>
          <cell r="H1033">
            <v>768.39</v>
          </cell>
          <cell r="I1033">
            <v>284.12</v>
          </cell>
          <cell r="J1033">
            <v>3000.35</v>
          </cell>
          <cell r="L1033">
            <v>41364</v>
          </cell>
          <cell r="M1033" t="str">
            <v>SG</v>
          </cell>
          <cell r="N1033" t="str">
            <v>EXP</v>
          </cell>
          <cell r="O1033" t="str">
            <v>PH300</v>
          </cell>
          <cell r="P1033" t="str">
            <v>4770</v>
          </cell>
          <cell r="Q1033" t="str">
            <v>Insurance, Parking &amp; Metrage</v>
          </cell>
          <cell r="R1033" t="str">
            <v>Other Expenditures</v>
          </cell>
          <cell r="S1033" t="str">
            <v>Non Salary</v>
          </cell>
        </row>
        <row r="1034">
          <cell r="A1034" t="str">
            <v>PH3022</v>
          </cell>
          <cell r="E1034">
            <v>1232.93</v>
          </cell>
          <cell r="F1034">
            <v>0</v>
          </cell>
          <cell r="G1034">
            <v>1232.93</v>
          </cell>
          <cell r="H1034">
            <v>4353.7</v>
          </cell>
          <cell r="I1034">
            <v>3120.77</v>
          </cell>
          <cell r="J1034">
            <v>17000</v>
          </cell>
          <cell r="L1034">
            <v>41364</v>
          </cell>
          <cell r="M1034" t="str">
            <v>SG</v>
          </cell>
          <cell r="N1034" t="str">
            <v>EXP</v>
          </cell>
          <cell r="O1034" t="str">
            <v>PH300</v>
          </cell>
          <cell r="P1034" t="str">
            <v>4775</v>
          </cell>
          <cell r="Q1034" t="str">
            <v>Insurance, Parking &amp; Metrage</v>
          </cell>
          <cell r="R1034" t="str">
            <v>Other Expenditures</v>
          </cell>
          <cell r="S1034" t="str">
            <v>Non Salary</v>
          </cell>
        </row>
        <row r="1035">
          <cell r="A1035" t="str">
            <v>PH3022</v>
          </cell>
          <cell r="E1035">
            <v>-117534.24</v>
          </cell>
          <cell r="F1035">
            <v>0</v>
          </cell>
          <cell r="G1035">
            <v>-117534.24</v>
          </cell>
          <cell r="H1035">
            <v>-161647.91</v>
          </cell>
          <cell r="I1035">
            <v>-44113.67</v>
          </cell>
          <cell r="J1035">
            <v>-544423.91</v>
          </cell>
          <cell r="L1035">
            <v>41364</v>
          </cell>
          <cell r="M1035" t="str">
            <v>SG</v>
          </cell>
          <cell r="N1035" t="str">
            <v>REV</v>
          </cell>
          <cell r="O1035" t="str">
            <v>PH300</v>
          </cell>
          <cell r="P1035" t="str">
            <v>8010</v>
          </cell>
          <cell r="Q1035" t="str">
            <v>Grants and Subsidies</v>
          </cell>
          <cell r="R1035" t="str">
            <v>Revenue</v>
          </cell>
          <cell r="S1035" t="str">
            <v>Non Salary</v>
          </cell>
        </row>
        <row r="1036">
          <cell r="A1036" t="str">
            <v>PH3024</v>
          </cell>
          <cell r="E1036">
            <v>162032.04999999999</v>
          </cell>
          <cell r="F1036">
            <v>0</v>
          </cell>
          <cell r="G1036">
            <v>162032.04999999999</v>
          </cell>
          <cell r="H1036">
            <v>237633.76</v>
          </cell>
          <cell r="I1036">
            <v>75601.710000000006</v>
          </cell>
          <cell r="J1036">
            <v>816084.36</v>
          </cell>
          <cell r="L1036">
            <v>41364</v>
          </cell>
          <cell r="M1036" t="str">
            <v>SG</v>
          </cell>
          <cell r="N1036" t="str">
            <v>EXP</v>
          </cell>
          <cell r="O1036" t="str">
            <v>PH300</v>
          </cell>
          <cell r="P1036" t="str">
            <v>1015</v>
          </cell>
          <cell r="Q1036" t="str">
            <v>Salaries &amp; Benefits</v>
          </cell>
          <cell r="R1036" t="str">
            <v>Other Expenditures</v>
          </cell>
          <cell r="S1036" t="str">
            <v>Salaries &amp; Benefits</v>
          </cell>
        </row>
        <row r="1037">
          <cell r="A1037" t="str">
            <v>PH3024</v>
          </cell>
          <cell r="E1037">
            <v>132.88999999999999</v>
          </cell>
          <cell r="F1037">
            <v>0</v>
          </cell>
          <cell r="G1037">
            <v>132.88999999999999</v>
          </cell>
          <cell r="H1037">
            <v>0</v>
          </cell>
          <cell r="I1037">
            <v>-132.88999999999999</v>
          </cell>
          <cell r="J1037">
            <v>0</v>
          </cell>
          <cell r="L1037">
            <v>41364</v>
          </cell>
          <cell r="M1037" t="str">
            <v>SG</v>
          </cell>
          <cell r="N1037" t="str">
            <v>EXP</v>
          </cell>
          <cell r="O1037" t="str">
            <v>PH300</v>
          </cell>
          <cell r="P1037" t="str">
            <v>1025</v>
          </cell>
          <cell r="Q1037" t="str">
            <v>Salaries &amp; Benefits</v>
          </cell>
          <cell r="R1037" t="str">
            <v>Other Expenditures</v>
          </cell>
          <cell r="S1037" t="str">
            <v>Overtime</v>
          </cell>
        </row>
        <row r="1038">
          <cell r="A1038" t="str">
            <v>PH3024</v>
          </cell>
          <cell r="E1038">
            <v>0</v>
          </cell>
          <cell r="F1038">
            <v>0</v>
          </cell>
          <cell r="G1038">
            <v>0</v>
          </cell>
          <cell r="H1038">
            <v>113.95</v>
          </cell>
          <cell r="I1038">
            <v>113.95</v>
          </cell>
          <cell r="J1038">
            <v>113.95</v>
          </cell>
          <cell r="L1038">
            <v>41364</v>
          </cell>
          <cell r="M1038" t="str">
            <v>SG</v>
          </cell>
          <cell r="N1038" t="str">
            <v>EXP</v>
          </cell>
          <cell r="O1038" t="str">
            <v>PH300</v>
          </cell>
          <cell r="P1038" t="str">
            <v>1050</v>
          </cell>
          <cell r="Q1038" t="str">
            <v>Salaries &amp; Benefits</v>
          </cell>
          <cell r="R1038" t="str">
            <v>Other Expenditures</v>
          </cell>
          <cell r="S1038" t="str">
            <v>Salaries &amp; Benefits</v>
          </cell>
        </row>
        <row r="1039">
          <cell r="A1039" t="str">
            <v>PH3024</v>
          </cell>
          <cell r="E1039">
            <v>27106.48</v>
          </cell>
          <cell r="F1039">
            <v>0</v>
          </cell>
          <cell r="G1039">
            <v>27106.48</v>
          </cell>
          <cell r="H1039">
            <v>0</v>
          </cell>
          <cell r="I1039">
            <v>-27106.48</v>
          </cell>
          <cell r="J1039">
            <v>0</v>
          </cell>
          <cell r="L1039">
            <v>41364</v>
          </cell>
          <cell r="M1039" t="str">
            <v>SG</v>
          </cell>
          <cell r="N1039" t="str">
            <v>EXP</v>
          </cell>
          <cell r="O1039" t="str">
            <v>PH300</v>
          </cell>
          <cell r="P1039" t="str">
            <v>1215</v>
          </cell>
          <cell r="Q1039" t="str">
            <v>Salaries &amp; Benefits</v>
          </cell>
          <cell r="R1039" t="str">
            <v>Other Expenditures</v>
          </cell>
          <cell r="S1039" t="str">
            <v>Salaries &amp; Benefits</v>
          </cell>
        </row>
        <row r="1040">
          <cell r="A1040" t="str">
            <v>PH3024</v>
          </cell>
          <cell r="E1040">
            <v>801.36</v>
          </cell>
          <cell r="F1040">
            <v>0</v>
          </cell>
          <cell r="G1040">
            <v>801.36</v>
          </cell>
          <cell r="H1040">
            <v>0</v>
          </cell>
          <cell r="I1040">
            <v>-801.36</v>
          </cell>
          <cell r="J1040">
            <v>0</v>
          </cell>
          <cell r="L1040">
            <v>41364</v>
          </cell>
          <cell r="M1040" t="str">
            <v>SG</v>
          </cell>
          <cell r="N1040" t="str">
            <v>EXP</v>
          </cell>
          <cell r="O1040" t="str">
            <v>PH300</v>
          </cell>
          <cell r="P1040" t="str">
            <v>1225</v>
          </cell>
          <cell r="Q1040" t="str">
            <v>Salaries &amp; Benefits</v>
          </cell>
          <cell r="R1040" t="str">
            <v>Other Expenditures</v>
          </cell>
          <cell r="S1040" t="str">
            <v>Overtime</v>
          </cell>
        </row>
        <row r="1041">
          <cell r="A1041" t="str">
            <v>PH3024</v>
          </cell>
          <cell r="E1041">
            <v>72.8</v>
          </cell>
          <cell r="F1041">
            <v>0</v>
          </cell>
          <cell r="G1041">
            <v>72.8</v>
          </cell>
          <cell r="H1041">
            <v>0</v>
          </cell>
          <cell r="I1041">
            <v>-72.8</v>
          </cell>
          <cell r="J1041">
            <v>0</v>
          </cell>
          <cell r="L1041">
            <v>41364</v>
          </cell>
          <cell r="M1041" t="str">
            <v>SG</v>
          </cell>
          <cell r="N1041" t="str">
            <v>EXP</v>
          </cell>
          <cell r="O1041" t="str">
            <v>PH300</v>
          </cell>
          <cell r="P1041" t="str">
            <v>1245</v>
          </cell>
          <cell r="Q1041" t="str">
            <v>Salaries &amp; Benefits</v>
          </cell>
          <cell r="R1041" t="str">
            <v>Other Expenditures</v>
          </cell>
          <cell r="S1041" t="str">
            <v>Salaries &amp; Benefits</v>
          </cell>
        </row>
        <row r="1042">
          <cell r="A1042" t="str">
            <v>PH3024</v>
          </cell>
          <cell r="E1042">
            <v>789.58</v>
          </cell>
          <cell r="F1042">
            <v>0</v>
          </cell>
          <cell r="G1042">
            <v>789.58</v>
          </cell>
          <cell r="H1042">
            <v>0</v>
          </cell>
          <cell r="I1042">
            <v>-789.58</v>
          </cell>
          <cell r="J1042">
            <v>0</v>
          </cell>
          <cell r="L1042">
            <v>41364</v>
          </cell>
          <cell r="M1042" t="str">
            <v>SG</v>
          </cell>
          <cell r="N1042" t="str">
            <v>EXP</v>
          </cell>
          <cell r="O1042" t="str">
            <v>PH300</v>
          </cell>
          <cell r="P1042" t="str">
            <v>1250</v>
          </cell>
          <cell r="Q1042" t="str">
            <v>Salaries &amp; Benefits</v>
          </cell>
          <cell r="R1042" t="str">
            <v>Other Expenditures</v>
          </cell>
          <cell r="S1042" t="str">
            <v>Salaries &amp; Benefits</v>
          </cell>
        </row>
        <row r="1043">
          <cell r="A1043" t="str">
            <v>PH3024</v>
          </cell>
          <cell r="E1043">
            <v>0</v>
          </cell>
          <cell r="F1043">
            <v>0</v>
          </cell>
          <cell r="G1043">
            <v>0</v>
          </cell>
          <cell r="H1043">
            <v>-15096.63</v>
          </cell>
          <cell r="I1043">
            <v>-15096.63</v>
          </cell>
          <cell r="J1043">
            <v>-49876.28</v>
          </cell>
          <cell r="L1043">
            <v>41364</v>
          </cell>
          <cell r="M1043" t="str">
            <v>SG</v>
          </cell>
          <cell r="N1043" t="str">
            <v>EXP</v>
          </cell>
          <cell r="O1043" t="str">
            <v>PH300</v>
          </cell>
          <cell r="P1043" t="str">
            <v>1520</v>
          </cell>
          <cell r="Q1043" t="str">
            <v>Salaries &amp; Benefits</v>
          </cell>
          <cell r="R1043" t="str">
            <v>Other Expenditures</v>
          </cell>
          <cell r="S1043" t="str">
            <v>Gapping</v>
          </cell>
        </row>
        <row r="1044">
          <cell r="A1044" t="str">
            <v>PH3024</v>
          </cell>
          <cell r="E1044">
            <v>8237.2099999999991</v>
          </cell>
          <cell r="F1044">
            <v>0</v>
          </cell>
          <cell r="G1044">
            <v>8237.2099999999991</v>
          </cell>
          <cell r="H1044">
            <v>12460.49</v>
          </cell>
          <cell r="I1044">
            <v>4223.28</v>
          </cell>
          <cell r="J1044">
            <v>42792</v>
          </cell>
          <cell r="L1044">
            <v>41364</v>
          </cell>
          <cell r="M1044" t="str">
            <v>SG</v>
          </cell>
          <cell r="N1044" t="str">
            <v>EXP</v>
          </cell>
          <cell r="O1044" t="str">
            <v>PH300</v>
          </cell>
          <cell r="P1044" t="str">
            <v>1711</v>
          </cell>
          <cell r="Q1044" t="str">
            <v>Salaries &amp; Benefits</v>
          </cell>
          <cell r="R1044" t="str">
            <v>Other Expenditures</v>
          </cell>
          <cell r="S1044" t="str">
            <v>Salaries &amp; Benefits</v>
          </cell>
        </row>
        <row r="1045">
          <cell r="A1045" t="str">
            <v>PH3024</v>
          </cell>
          <cell r="E1045">
            <v>3921.58</v>
          </cell>
          <cell r="F1045">
            <v>0</v>
          </cell>
          <cell r="G1045">
            <v>3921.58</v>
          </cell>
          <cell r="H1045">
            <v>5852.82</v>
          </cell>
          <cell r="I1045">
            <v>1931.24</v>
          </cell>
          <cell r="J1045">
            <v>20100</v>
          </cell>
          <cell r="L1045">
            <v>41364</v>
          </cell>
          <cell r="M1045" t="str">
            <v>SG</v>
          </cell>
          <cell r="N1045" t="str">
            <v>EXP</v>
          </cell>
          <cell r="O1045" t="str">
            <v>PH300</v>
          </cell>
          <cell r="P1045" t="str">
            <v>1712</v>
          </cell>
          <cell r="Q1045" t="str">
            <v>Salaries &amp; Benefits</v>
          </cell>
          <cell r="R1045" t="str">
            <v>Other Expenditures</v>
          </cell>
          <cell r="S1045" t="str">
            <v>Salaries &amp; Benefits</v>
          </cell>
        </row>
        <row r="1046">
          <cell r="A1046" t="str">
            <v>PH3024</v>
          </cell>
          <cell r="E1046">
            <v>3301.77</v>
          </cell>
          <cell r="F1046">
            <v>0</v>
          </cell>
          <cell r="G1046">
            <v>3301.77</v>
          </cell>
          <cell r="H1046">
            <v>4758.6400000000003</v>
          </cell>
          <cell r="I1046">
            <v>1456.87</v>
          </cell>
          <cell r="J1046">
            <v>16052.18</v>
          </cell>
          <cell r="L1046">
            <v>41364</v>
          </cell>
          <cell r="M1046" t="str">
            <v>SG</v>
          </cell>
          <cell r="N1046" t="str">
            <v>EXP</v>
          </cell>
          <cell r="O1046" t="str">
            <v>PH300</v>
          </cell>
          <cell r="P1046" t="str">
            <v>1720</v>
          </cell>
          <cell r="Q1046" t="str">
            <v>Salaries &amp; Benefits</v>
          </cell>
          <cell r="R1046" t="str">
            <v>Other Expenditures</v>
          </cell>
          <cell r="S1046" t="str">
            <v>Salaries &amp; Benefits</v>
          </cell>
        </row>
        <row r="1047">
          <cell r="A1047" t="str">
            <v>PH3024</v>
          </cell>
          <cell r="E1047">
            <v>1036.07</v>
          </cell>
          <cell r="F1047">
            <v>0</v>
          </cell>
          <cell r="G1047">
            <v>1036.07</v>
          </cell>
          <cell r="H1047">
            <v>1773.69</v>
          </cell>
          <cell r="I1047">
            <v>737.62</v>
          </cell>
          <cell r="J1047">
            <v>6091.27</v>
          </cell>
          <cell r="L1047">
            <v>41364</v>
          </cell>
          <cell r="M1047" t="str">
            <v>SG</v>
          </cell>
          <cell r="N1047" t="str">
            <v>EXP</v>
          </cell>
          <cell r="O1047" t="str">
            <v>PH300</v>
          </cell>
          <cell r="P1047" t="str">
            <v>1730</v>
          </cell>
          <cell r="Q1047" t="str">
            <v>Salaries &amp; Benefits</v>
          </cell>
          <cell r="R1047" t="str">
            <v>Other Expenditures</v>
          </cell>
          <cell r="S1047" t="str">
            <v>Salaries &amp; Benefits</v>
          </cell>
        </row>
        <row r="1048">
          <cell r="A1048" t="str">
            <v>PH3024</v>
          </cell>
          <cell r="E1048">
            <v>5287.3</v>
          </cell>
          <cell r="F1048">
            <v>0</v>
          </cell>
          <cell r="G1048">
            <v>5287.3</v>
          </cell>
          <cell r="H1048">
            <v>6685.53</v>
          </cell>
          <cell r="I1048">
            <v>1398.23</v>
          </cell>
          <cell r="J1048">
            <v>11508.59</v>
          </cell>
          <cell r="L1048">
            <v>41364</v>
          </cell>
          <cell r="M1048" t="str">
            <v>SG</v>
          </cell>
          <cell r="N1048" t="str">
            <v>EXP</v>
          </cell>
          <cell r="O1048" t="str">
            <v>PH300</v>
          </cell>
          <cell r="P1048" t="str">
            <v>1740</v>
          </cell>
          <cell r="Q1048" t="str">
            <v>Salaries &amp; Benefits</v>
          </cell>
          <cell r="R1048" t="str">
            <v>Other Expenditures</v>
          </cell>
          <cell r="S1048" t="str">
            <v>Salaries &amp; Benefits</v>
          </cell>
        </row>
        <row r="1049">
          <cell r="A1049" t="str">
            <v>PH3024</v>
          </cell>
          <cell r="E1049">
            <v>211.92</v>
          </cell>
          <cell r="F1049">
            <v>0</v>
          </cell>
          <cell r="G1049">
            <v>211.92</v>
          </cell>
          <cell r="H1049">
            <v>346.46</v>
          </cell>
          <cell r="I1049">
            <v>134.54</v>
          </cell>
          <cell r="J1049">
            <v>652.86</v>
          </cell>
          <cell r="L1049">
            <v>41364</v>
          </cell>
          <cell r="M1049" t="str">
            <v>SG</v>
          </cell>
          <cell r="N1049" t="str">
            <v>EXP</v>
          </cell>
          <cell r="O1049" t="str">
            <v>PH300</v>
          </cell>
          <cell r="P1049" t="str">
            <v>1745</v>
          </cell>
          <cell r="Q1049" t="str">
            <v>Salaries &amp; Benefits</v>
          </cell>
          <cell r="R1049" t="str">
            <v>Other Expenditures</v>
          </cell>
          <cell r="S1049" t="str">
            <v>Salaries &amp; Benefits</v>
          </cell>
        </row>
        <row r="1050">
          <cell r="A1050" t="str">
            <v>PH3024</v>
          </cell>
          <cell r="E1050">
            <v>3710.06</v>
          </cell>
          <cell r="F1050">
            <v>0</v>
          </cell>
          <cell r="G1050">
            <v>3710.06</v>
          </cell>
          <cell r="H1050">
            <v>4633.8599999999997</v>
          </cell>
          <cell r="I1050">
            <v>923.8</v>
          </cell>
          <cell r="J1050">
            <v>15913.65</v>
          </cell>
          <cell r="L1050">
            <v>41364</v>
          </cell>
          <cell r="M1050" t="str">
            <v>SG</v>
          </cell>
          <cell r="N1050" t="str">
            <v>EXP</v>
          </cell>
          <cell r="O1050" t="str">
            <v>PH300</v>
          </cell>
          <cell r="P1050" t="str">
            <v>1750</v>
          </cell>
          <cell r="Q1050" t="str">
            <v>Salaries &amp; Benefits</v>
          </cell>
          <cell r="R1050" t="str">
            <v>Other Expenditures</v>
          </cell>
          <cell r="S1050" t="str">
            <v>Salaries &amp; Benefits</v>
          </cell>
        </row>
        <row r="1051">
          <cell r="A1051" t="str">
            <v>PH3024</v>
          </cell>
          <cell r="E1051">
            <v>10541.22</v>
          </cell>
          <cell r="F1051">
            <v>0</v>
          </cell>
          <cell r="G1051">
            <v>10541.22</v>
          </cell>
          <cell r="H1051">
            <v>14546</v>
          </cell>
          <cell r="I1051">
            <v>4004.78</v>
          </cell>
          <cell r="J1051">
            <v>25373.7</v>
          </cell>
          <cell r="L1051">
            <v>41364</v>
          </cell>
          <cell r="M1051" t="str">
            <v>SG</v>
          </cell>
          <cell r="N1051" t="str">
            <v>EXP</v>
          </cell>
          <cell r="O1051" t="str">
            <v>PH300</v>
          </cell>
          <cell r="P1051" t="str">
            <v>1760</v>
          </cell>
          <cell r="Q1051" t="str">
            <v>Salaries &amp; Benefits</v>
          </cell>
          <cell r="R1051" t="str">
            <v>Other Expenditures</v>
          </cell>
          <cell r="S1051" t="str">
            <v>Salaries &amp; Benefits</v>
          </cell>
        </row>
        <row r="1052">
          <cell r="A1052" t="str">
            <v>PH3024</v>
          </cell>
          <cell r="E1052">
            <v>16430.52</v>
          </cell>
          <cell r="F1052">
            <v>0</v>
          </cell>
          <cell r="G1052">
            <v>16430.52</v>
          </cell>
          <cell r="H1052">
            <v>25708.03</v>
          </cell>
          <cell r="I1052">
            <v>9277.51</v>
          </cell>
          <cell r="J1052">
            <v>88286.720000000001</v>
          </cell>
          <cell r="L1052">
            <v>41364</v>
          </cell>
          <cell r="M1052" t="str">
            <v>SG</v>
          </cell>
          <cell r="N1052" t="str">
            <v>EXP</v>
          </cell>
          <cell r="O1052" t="str">
            <v>PH300</v>
          </cell>
          <cell r="P1052" t="str">
            <v>1770</v>
          </cell>
          <cell r="Q1052" t="str">
            <v>Salaries &amp; Benefits</v>
          </cell>
          <cell r="R1052" t="str">
            <v>Other Expenditures</v>
          </cell>
          <cell r="S1052" t="str">
            <v>Salaries &amp; Benefits</v>
          </cell>
        </row>
        <row r="1053">
          <cell r="A1053" t="str">
            <v>PH3024</v>
          </cell>
          <cell r="E1053">
            <v>130.19999999999999</v>
          </cell>
          <cell r="F1053">
            <v>0</v>
          </cell>
          <cell r="G1053">
            <v>130.19999999999999</v>
          </cell>
          <cell r="H1053">
            <v>0</v>
          </cell>
          <cell r="I1053">
            <v>-130.19999999999999</v>
          </cell>
          <cell r="J1053">
            <v>0</v>
          </cell>
          <cell r="L1053">
            <v>41364</v>
          </cell>
          <cell r="M1053" t="str">
            <v>SG</v>
          </cell>
          <cell r="N1053" t="str">
            <v>EXP</v>
          </cell>
          <cell r="O1053" t="str">
            <v>PH300</v>
          </cell>
          <cell r="P1053" t="str">
            <v>2010</v>
          </cell>
          <cell r="Q1053" t="str">
            <v>Office Supplies</v>
          </cell>
          <cell r="R1053" t="str">
            <v>Other Expenditures</v>
          </cell>
          <cell r="S1053" t="str">
            <v>Non Salary</v>
          </cell>
        </row>
        <row r="1054">
          <cell r="A1054" t="str">
            <v>PH3024</v>
          </cell>
          <cell r="E1054">
            <v>12.82</v>
          </cell>
          <cell r="F1054">
            <v>0</v>
          </cell>
          <cell r="G1054">
            <v>12.82</v>
          </cell>
          <cell r="H1054">
            <v>0</v>
          </cell>
          <cell r="I1054">
            <v>-12.82</v>
          </cell>
          <cell r="J1054">
            <v>0</v>
          </cell>
          <cell r="L1054">
            <v>41364</v>
          </cell>
          <cell r="M1054" t="str">
            <v>SG</v>
          </cell>
          <cell r="N1054" t="str">
            <v>EXP</v>
          </cell>
          <cell r="O1054" t="str">
            <v>PH300</v>
          </cell>
          <cell r="P1054" t="str">
            <v>2040</v>
          </cell>
          <cell r="Q1054" t="str">
            <v>Office Supplies</v>
          </cell>
          <cell r="R1054" t="str">
            <v>Other Expenditures</v>
          </cell>
          <cell r="S1054" t="str">
            <v>Non Salary</v>
          </cell>
        </row>
        <row r="1055">
          <cell r="A1055" t="str">
            <v>PH3024</v>
          </cell>
          <cell r="E1055">
            <v>85.36</v>
          </cell>
          <cell r="F1055">
            <v>625.94000000000005</v>
          </cell>
          <cell r="G1055">
            <v>711.3</v>
          </cell>
          <cell r="H1055">
            <v>0</v>
          </cell>
          <cell r="I1055">
            <v>-711.3</v>
          </cell>
          <cell r="J1055">
            <v>0</v>
          </cell>
          <cell r="L1055">
            <v>41364</v>
          </cell>
          <cell r="M1055" t="str">
            <v>SG</v>
          </cell>
          <cell r="N1055" t="str">
            <v>EXP</v>
          </cell>
          <cell r="O1055" t="str">
            <v>PH300</v>
          </cell>
          <cell r="P1055" t="str">
            <v>2082</v>
          </cell>
          <cell r="Q1055" t="str">
            <v>Office Supplies</v>
          </cell>
          <cell r="R1055" t="str">
            <v>Other Expenditures</v>
          </cell>
          <cell r="S1055" t="str">
            <v>Non Salary</v>
          </cell>
        </row>
        <row r="1056">
          <cell r="A1056" t="str">
            <v>PH3024</v>
          </cell>
          <cell r="E1056">
            <v>0</v>
          </cell>
          <cell r="F1056">
            <v>122.1</v>
          </cell>
          <cell r="G1056">
            <v>122.1</v>
          </cell>
          <cell r="H1056">
            <v>0</v>
          </cell>
          <cell r="I1056">
            <v>-122.1</v>
          </cell>
          <cell r="J1056">
            <v>0</v>
          </cell>
          <cell r="L1056">
            <v>41364</v>
          </cell>
          <cell r="M1056" t="str">
            <v>SG</v>
          </cell>
          <cell r="N1056" t="str">
            <v>EXP</v>
          </cell>
          <cell r="O1056" t="str">
            <v>PH300</v>
          </cell>
          <cell r="P1056" t="str">
            <v>2099</v>
          </cell>
          <cell r="Q1056" t="str">
            <v>Office Supplies</v>
          </cell>
          <cell r="R1056" t="str">
            <v>Other Expenditures</v>
          </cell>
          <cell r="S1056" t="str">
            <v>Non Salary</v>
          </cell>
        </row>
        <row r="1057">
          <cell r="A1057" t="str">
            <v>PH3024</v>
          </cell>
          <cell r="E1057">
            <v>0</v>
          </cell>
          <cell r="F1057">
            <v>89.1</v>
          </cell>
          <cell r="G1057">
            <v>89.1</v>
          </cell>
          <cell r="H1057">
            <v>215.71</v>
          </cell>
          <cell r="I1057">
            <v>126.61</v>
          </cell>
          <cell r="J1057">
            <v>1961</v>
          </cell>
          <cell r="L1057">
            <v>41364</v>
          </cell>
          <cell r="M1057" t="str">
            <v>SG</v>
          </cell>
          <cell r="N1057" t="str">
            <v>EXP</v>
          </cell>
          <cell r="O1057" t="str">
            <v>PH300</v>
          </cell>
          <cell r="P1057" t="str">
            <v>2560</v>
          </cell>
          <cell r="Q1057" t="str">
            <v>Other Supplies</v>
          </cell>
          <cell r="R1057" t="str">
            <v>Other Expenditures</v>
          </cell>
          <cell r="S1057" t="str">
            <v>Non Salary</v>
          </cell>
        </row>
        <row r="1058">
          <cell r="A1058" t="str">
            <v>PH3024</v>
          </cell>
          <cell r="E1058">
            <v>-429.16</v>
          </cell>
          <cell r="F1058">
            <v>4198.75</v>
          </cell>
          <cell r="G1058">
            <v>3769.59</v>
          </cell>
          <cell r="H1058">
            <v>988.34</v>
          </cell>
          <cell r="I1058">
            <v>-2781.25</v>
          </cell>
          <cell r="J1058">
            <v>5245.94</v>
          </cell>
          <cell r="L1058">
            <v>41364</v>
          </cell>
          <cell r="M1058" t="str">
            <v>SG</v>
          </cell>
          <cell r="N1058" t="str">
            <v>EXP</v>
          </cell>
          <cell r="O1058" t="str">
            <v>PH300</v>
          </cell>
          <cell r="P1058" t="str">
            <v>2600</v>
          </cell>
          <cell r="Q1058" t="str">
            <v>Other Supplies</v>
          </cell>
          <cell r="R1058" t="str">
            <v>Other Expenditures</v>
          </cell>
          <cell r="S1058" t="str">
            <v>Non Salary</v>
          </cell>
        </row>
        <row r="1059">
          <cell r="A1059" t="str">
            <v>PH3024</v>
          </cell>
          <cell r="E1059">
            <v>318.51</v>
          </cell>
          <cell r="F1059">
            <v>3968.64</v>
          </cell>
          <cell r="G1059">
            <v>4287.1499999999996</v>
          </cell>
          <cell r="H1059">
            <v>941.94</v>
          </cell>
          <cell r="I1059">
            <v>-3345.21</v>
          </cell>
          <cell r="J1059">
            <v>4999.63</v>
          </cell>
          <cell r="L1059">
            <v>41364</v>
          </cell>
          <cell r="M1059" t="str">
            <v>SG</v>
          </cell>
          <cell r="N1059" t="str">
            <v>EXP</v>
          </cell>
          <cell r="O1059" t="str">
            <v>PH300</v>
          </cell>
          <cell r="P1059" t="str">
            <v>2610</v>
          </cell>
          <cell r="Q1059" t="str">
            <v>Other Supplies</v>
          </cell>
          <cell r="R1059" t="str">
            <v>Other Expenditures</v>
          </cell>
          <cell r="S1059" t="str">
            <v>Non Salary</v>
          </cell>
        </row>
        <row r="1060">
          <cell r="A1060" t="str">
            <v>PH3024</v>
          </cell>
          <cell r="E1060">
            <v>9344.33</v>
          </cell>
          <cell r="F1060">
            <v>6779.93</v>
          </cell>
          <cell r="G1060">
            <v>16124.26</v>
          </cell>
          <cell r="H1060">
            <v>24163.919999999998</v>
          </cell>
          <cell r="I1060">
            <v>8039.66</v>
          </cell>
          <cell r="J1060">
            <v>138000.66</v>
          </cell>
          <cell r="L1060">
            <v>41364</v>
          </cell>
          <cell r="M1060" t="str">
            <v>SG</v>
          </cell>
          <cell r="N1060" t="str">
            <v>EXP</v>
          </cell>
          <cell r="O1060" t="str">
            <v>PH300</v>
          </cell>
          <cell r="P1060" t="str">
            <v>2741</v>
          </cell>
          <cell r="Q1060" t="str">
            <v>Other Supplies</v>
          </cell>
          <cell r="R1060" t="str">
            <v>Other Expenditures</v>
          </cell>
          <cell r="S1060" t="str">
            <v>Non Salary</v>
          </cell>
        </row>
        <row r="1061">
          <cell r="A1061" t="str">
            <v>PH3024</v>
          </cell>
          <cell r="E1061">
            <v>36.380000000000003</v>
          </cell>
          <cell r="F1061">
            <v>0</v>
          </cell>
          <cell r="G1061">
            <v>36.380000000000003</v>
          </cell>
          <cell r="H1061">
            <v>0</v>
          </cell>
          <cell r="I1061">
            <v>-36.380000000000003</v>
          </cell>
          <cell r="J1061">
            <v>0</v>
          </cell>
          <cell r="L1061">
            <v>41364</v>
          </cell>
          <cell r="M1061" t="str">
            <v>SG</v>
          </cell>
          <cell r="N1061" t="str">
            <v>EXP</v>
          </cell>
          <cell r="O1061" t="str">
            <v>PH300</v>
          </cell>
          <cell r="P1061" t="str">
            <v>2750</v>
          </cell>
          <cell r="Q1061" t="str">
            <v>Other Supplies</v>
          </cell>
          <cell r="R1061" t="str">
            <v>Other Expenditures</v>
          </cell>
          <cell r="S1061" t="str">
            <v>Non Salary</v>
          </cell>
        </row>
        <row r="1062">
          <cell r="A1062" t="str">
            <v>PH3024</v>
          </cell>
          <cell r="E1062">
            <v>0</v>
          </cell>
          <cell r="F1062">
            <v>0</v>
          </cell>
          <cell r="G1062">
            <v>0</v>
          </cell>
          <cell r="H1062">
            <v>541.38</v>
          </cell>
          <cell r="I1062">
            <v>541.38</v>
          </cell>
          <cell r="J1062">
            <v>1008.34</v>
          </cell>
          <cell r="L1062">
            <v>41364</v>
          </cell>
          <cell r="M1062" t="str">
            <v>SG</v>
          </cell>
          <cell r="N1062" t="str">
            <v>EXP</v>
          </cell>
          <cell r="O1062" t="str">
            <v>PH300</v>
          </cell>
          <cell r="P1062" t="str">
            <v>3032</v>
          </cell>
          <cell r="Q1062" t="str">
            <v>General Equipment</v>
          </cell>
          <cell r="R1062" t="str">
            <v>Other Expenditures</v>
          </cell>
          <cell r="S1062" t="str">
            <v>Non Salary</v>
          </cell>
        </row>
        <row r="1063">
          <cell r="A1063" t="str">
            <v>PH3024</v>
          </cell>
          <cell r="E1063">
            <v>0</v>
          </cell>
          <cell r="F1063">
            <v>0</v>
          </cell>
          <cell r="G1063">
            <v>0</v>
          </cell>
          <cell r="H1063">
            <v>4928.0600000000004</v>
          </cell>
          <cell r="I1063">
            <v>4928.0600000000004</v>
          </cell>
          <cell r="J1063">
            <v>9178.73</v>
          </cell>
          <cell r="L1063">
            <v>41364</v>
          </cell>
          <cell r="M1063" t="str">
            <v>SG</v>
          </cell>
          <cell r="N1063" t="str">
            <v>EXP</v>
          </cell>
          <cell r="O1063" t="str">
            <v>PH300</v>
          </cell>
          <cell r="P1063" t="str">
            <v>3050</v>
          </cell>
          <cell r="Q1063" t="str">
            <v>General Equipment</v>
          </cell>
          <cell r="R1063" t="str">
            <v>Other Expenditures</v>
          </cell>
          <cell r="S1063" t="str">
            <v>Non Salary</v>
          </cell>
        </row>
        <row r="1064">
          <cell r="A1064" t="str">
            <v>PH3024</v>
          </cell>
          <cell r="E1064">
            <v>2188.14</v>
          </cell>
          <cell r="F1064">
            <v>0</v>
          </cell>
          <cell r="G1064">
            <v>2188.14</v>
          </cell>
          <cell r="H1064">
            <v>0</v>
          </cell>
          <cell r="I1064">
            <v>-2188.14</v>
          </cell>
          <cell r="J1064">
            <v>0</v>
          </cell>
          <cell r="L1064">
            <v>41364</v>
          </cell>
          <cell r="M1064" t="str">
            <v>SG</v>
          </cell>
          <cell r="N1064" t="str">
            <v>EXP</v>
          </cell>
          <cell r="O1064" t="str">
            <v>PH300</v>
          </cell>
          <cell r="P1064" t="str">
            <v>3410</v>
          </cell>
          <cell r="Q1064" t="str">
            <v>Computer Hardware &amp; Software</v>
          </cell>
          <cell r="R1064" t="str">
            <v>Other Expenditures</v>
          </cell>
          <cell r="S1064" t="str">
            <v>Non Salary</v>
          </cell>
        </row>
        <row r="1065">
          <cell r="A1065" t="str">
            <v>PH3024</v>
          </cell>
          <cell r="E1065">
            <v>1462.63</v>
          </cell>
          <cell r="F1065">
            <v>631.42999999999995</v>
          </cell>
          <cell r="G1065">
            <v>2094.06</v>
          </cell>
          <cell r="H1065">
            <v>1825.97</v>
          </cell>
          <cell r="I1065">
            <v>-268.08999999999997</v>
          </cell>
          <cell r="J1065">
            <v>7129.89</v>
          </cell>
          <cell r="L1065">
            <v>41364</v>
          </cell>
          <cell r="M1065" t="str">
            <v>SG</v>
          </cell>
          <cell r="N1065" t="str">
            <v>EXP</v>
          </cell>
          <cell r="O1065" t="str">
            <v>PH300</v>
          </cell>
          <cell r="P1065" t="str">
            <v>4086</v>
          </cell>
          <cell r="Q1065" t="str">
            <v>Professional &amp; Technical</v>
          </cell>
          <cell r="R1065" t="str">
            <v>Other Expenditures</v>
          </cell>
          <cell r="S1065" t="str">
            <v>Non Salary</v>
          </cell>
        </row>
        <row r="1066">
          <cell r="A1066" t="str">
            <v>PH3024</v>
          </cell>
          <cell r="E1066">
            <v>282.49</v>
          </cell>
          <cell r="F1066">
            <v>0</v>
          </cell>
          <cell r="G1066">
            <v>282.49</v>
          </cell>
          <cell r="H1066">
            <v>527.55999999999995</v>
          </cell>
          <cell r="I1066">
            <v>245.07</v>
          </cell>
          <cell r="J1066">
            <v>2060</v>
          </cell>
          <cell r="L1066">
            <v>41364</v>
          </cell>
          <cell r="M1066" t="str">
            <v>SG</v>
          </cell>
          <cell r="N1066" t="str">
            <v>EXP</v>
          </cell>
          <cell r="O1066" t="str">
            <v>PH300</v>
          </cell>
          <cell r="P1066" t="str">
            <v>4225</v>
          </cell>
          <cell r="Q1066" t="str">
            <v>Business Travel Expenses</v>
          </cell>
          <cell r="R1066" t="str">
            <v>Other Expenditures</v>
          </cell>
          <cell r="S1066" t="str">
            <v>Non Salary</v>
          </cell>
        </row>
        <row r="1067">
          <cell r="A1067" t="str">
            <v>PH3024</v>
          </cell>
          <cell r="E1067">
            <v>120.08</v>
          </cell>
          <cell r="F1067">
            <v>0</v>
          </cell>
          <cell r="G1067">
            <v>120.08</v>
          </cell>
          <cell r="H1067">
            <v>0</v>
          </cell>
          <cell r="I1067">
            <v>-120.08</v>
          </cell>
          <cell r="J1067">
            <v>0</v>
          </cell>
          <cell r="L1067">
            <v>41364</v>
          </cell>
          <cell r="M1067" t="str">
            <v>SG</v>
          </cell>
          <cell r="N1067" t="str">
            <v>EXP</v>
          </cell>
          <cell r="O1067" t="str">
            <v>PH300</v>
          </cell>
          <cell r="P1067" t="str">
            <v>4310</v>
          </cell>
          <cell r="Q1067" t="str">
            <v>Training &amp; Development</v>
          </cell>
          <cell r="R1067" t="str">
            <v>Other Expenditures</v>
          </cell>
          <cell r="S1067" t="str">
            <v>Non Salary</v>
          </cell>
        </row>
        <row r="1068">
          <cell r="A1068" t="str">
            <v>PH3024</v>
          </cell>
          <cell r="E1068">
            <v>890.25</v>
          </cell>
          <cell r="F1068">
            <v>0</v>
          </cell>
          <cell r="G1068">
            <v>890.25</v>
          </cell>
          <cell r="H1068">
            <v>373.6</v>
          </cell>
          <cell r="I1068">
            <v>-516.65</v>
          </cell>
          <cell r="J1068">
            <v>2000</v>
          </cell>
          <cell r="L1068">
            <v>41364</v>
          </cell>
          <cell r="M1068" t="str">
            <v>SG</v>
          </cell>
          <cell r="N1068" t="str">
            <v>EXP</v>
          </cell>
          <cell r="O1068" t="str">
            <v>PH300</v>
          </cell>
          <cell r="P1068" t="str">
            <v>4419</v>
          </cell>
          <cell r="Q1068" t="str">
            <v>Contracted Services</v>
          </cell>
          <cell r="R1068" t="str">
            <v>Other Expenditures</v>
          </cell>
          <cell r="S1068" t="str">
            <v>Non Salary</v>
          </cell>
        </row>
        <row r="1069">
          <cell r="A1069" t="str">
            <v>PH3024</v>
          </cell>
          <cell r="E1069">
            <v>8668.2800000000007</v>
          </cell>
          <cell r="F1069">
            <v>128038.85</v>
          </cell>
          <cell r="G1069">
            <v>136707.13</v>
          </cell>
          <cell r="H1069">
            <v>8564.64</v>
          </cell>
          <cell r="I1069">
            <v>-128142.49</v>
          </cell>
          <cell r="J1069">
            <v>45196</v>
          </cell>
          <cell r="L1069">
            <v>41364</v>
          </cell>
          <cell r="M1069" t="str">
            <v>SG</v>
          </cell>
          <cell r="N1069" t="str">
            <v>EXP</v>
          </cell>
          <cell r="O1069" t="str">
            <v>PH300</v>
          </cell>
          <cell r="P1069" t="str">
            <v>4421</v>
          </cell>
          <cell r="Q1069" t="str">
            <v>Contracted Services</v>
          </cell>
          <cell r="R1069" t="str">
            <v>Other Expenditures</v>
          </cell>
          <cell r="S1069" t="str">
            <v>Non Salary</v>
          </cell>
        </row>
        <row r="1070">
          <cell r="A1070" t="str">
            <v>PH3024</v>
          </cell>
          <cell r="E1070">
            <v>0</v>
          </cell>
          <cell r="F1070">
            <v>480.82</v>
          </cell>
          <cell r="G1070">
            <v>480.82</v>
          </cell>
          <cell r="H1070">
            <v>0</v>
          </cell>
          <cell r="I1070">
            <v>-480.82</v>
          </cell>
          <cell r="J1070">
            <v>0</v>
          </cell>
          <cell r="L1070">
            <v>41364</v>
          </cell>
          <cell r="M1070" t="str">
            <v>SG</v>
          </cell>
          <cell r="N1070" t="str">
            <v>EXP</v>
          </cell>
          <cell r="O1070" t="str">
            <v>PH300</v>
          </cell>
          <cell r="P1070" t="str">
            <v>4462</v>
          </cell>
          <cell r="Q1070" t="str">
            <v>Contracted Services</v>
          </cell>
          <cell r="R1070" t="str">
            <v>Other Expenditures</v>
          </cell>
          <cell r="S1070" t="str">
            <v>Non Salary</v>
          </cell>
        </row>
        <row r="1071">
          <cell r="A1071" t="str">
            <v>PH3024</v>
          </cell>
          <cell r="E1071">
            <v>10</v>
          </cell>
          <cell r="F1071">
            <v>0</v>
          </cell>
          <cell r="G1071">
            <v>10</v>
          </cell>
          <cell r="H1071">
            <v>0</v>
          </cell>
          <cell r="I1071">
            <v>-10</v>
          </cell>
          <cell r="J1071">
            <v>0</v>
          </cell>
          <cell r="L1071">
            <v>41364</v>
          </cell>
          <cell r="M1071" t="str">
            <v>SG</v>
          </cell>
          <cell r="N1071" t="str">
            <v>EXP</v>
          </cell>
          <cell r="O1071" t="str">
            <v>PH300</v>
          </cell>
          <cell r="P1071" t="str">
            <v>4570</v>
          </cell>
          <cell r="Q1071" t="str">
            <v>Contracted Services</v>
          </cell>
          <cell r="R1071" t="str">
            <v>Other Expenditures</v>
          </cell>
          <cell r="S1071" t="str">
            <v>Non Salary</v>
          </cell>
        </row>
        <row r="1072">
          <cell r="A1072" t="str">
            <v>PH3024</v>
          </cell>
          <cell r="E1072">
            <v>18019.400000000001</v>
          </cell>
          <cell r="F1072">
            <v>0</v>
          </cell>
          <cell r="G1072">
            <v>18019.400000000001</v>
          </cell>
          <cell r="H1072">
            <v>4883.0600000000004</v>
          </cell>
          <cell r="I1072">
            <v>-13136.34</v>
          </cell>
          <cell r="J1072">
            <v>26698</v>
          </cell>
          <cell r="L1072">
            <v>41364</v>
          </cell>
          <cell r="M1072" t="str">
            <v>SG</v>
          </cell>
          <cell r="N1072" t="str">
            <v>EXP</v>
          </cell>
          <cell r="O1072" t="str">
            <v>PH300</v>
          </cell>
          <cell r="P1072" t="str">
            <v>4690</v>
          </cell>
          <cell r="Q1072" t="str">
            <v>Insurance, Parking &amp; Metrage</v>
          </cell>
          <cell r="R1072" t="str">
            <v>Other Expenditures</v>
          </cell>
          <cell r="S1072" t="str">
            <v>Non Salary</v>
          </cell>
        </row>
        <row r="1073">
          <cell r="A1073" t="str">
            <v>PH3024</v>
          </cell>
          <cell r="E1073">
            <v>1136.5</v>
          </cell>
          <cell r="F1073">
            <v>0</v>
          </cell>
          <cell r="G1073">
            <v>1136.5</v>
          </cell>
          <cell r="H1073">
            <v>221.52</v>
          </cell>
          <cell r="I1073">
            <v>-914.98</v>
          </cell>
          <cell r="J1073">
            <v>865</v>
          </cell>
          <cell r="L1073">
            <v>41364</v>
          </cell>
          <cell r="M1073" t="str">
            <v>SG</v>
          </cell>
          <cell r="N1073" t="str">
            <v>EXP</v>
          </cell>
          <cell r="O1073" t="str">
            <v>PH300</v>
          </cell>
          <cell r="P1073" t="str">
            <v>4770</v>
          </cell>
          <cell r="Q1073" t="str">
            <v>Insurance, Parking &amp; Metrage</v>
          </cell>
          <cell r="R1073" t="str">
            <v>Other Expenditures</v>
          </cell>
          <cell r="S1073" t="str">
            <v>Non Salary</v>
          </cell>
        </row>
        <row r="1074">
          <cell r="A1074" t="str">
            <v>PH3024</v>
          </cell>
          <cell r="E1074">
            <v>2639.26</v>
          </cell>
          <cell r="F1074">
            <v>0</v>
          </cell>
          <cell r="G1074">
            <v>2639.26</v>
          </cell>
          <cell r="H1074">
            <v>1212.25</v>
          </cell>
          <cell r="I1074">
            <v>-1427.01</v>
          </cell>
          <cell r="J1074">
            <v>4733.5</v>
          </cell>
          <cell r="L1074">
            <v>41364</v>
          </cell>
          <cell r="M1074" t="str">
            <v>SG</v>
          </cell>
          <cell r="N1074" t="str">
            <v>EXP</v>
          </cell>
          <cell r="O1074" t="str">
            <v>PH300</v>
          </cell>
          <cell r="P1074" t="str">
            <v>4775</v>
          </cell>
          <cell r="Q1074" t="str">
            <v>Insurance, Parking &amp; Metrage</v>
          </cell>
          <cell r="R1074" t="str">
            <v>Other Expenditures</v>
          </cell>
          <cell r="S1074" t="str">
            <v>Non Salary</v>
          </cell>
        </row>
        <row r="1075">
          <cell r="A1075" t="str">
            <v>PH3024</v>
          </cell>
          <cell r="E1075">
            <v>0</v>
          </cell>
          <cell r="F1075">
            <v>75.05</v>
          </cell>
          <cell r="G1075">
            <v>75.05</v>
          </cell>
          <cell r="H1075">
            <v>0</v>
          </cell>
          <cell r="I1075">
            <v>-75.05</v>
          </cell>
          <cell r="J1075">
            <v>0</v>
          </cell>
          <cell r="L1075">
            <v>41364</v>
          </cell>
          <cell r="M1075" t="str">
            <v>SG</v>
          </cell>
          <cell r="N1075" t="str">
            <v>EXP</v>
          </cell>
          <cell r="O1075" t="str">
            <v>PH300</v>
          </cell>
          <cell r="P1075" t="str">
            <v>4825</v>
          </cell>
          <cell r="Q1075" t="str">
            <v>Other Services</v>
          </cell>
          <cell r="R1075" t="str">
            <v>Other Expenditures</v>
          </cell>
          <cell r="S1075" t="str">
            <v>Non Salary</v>
          </cell>
        </row>
        <row r="1076">
          <cell r="A1076" t="str">
            <v>PH3024</v>
          </cell>
          <cell r="E1076">
            <v>0</v>
          </cell>
          <cell r="F1076">
            <v>0</v>
          </cell>
          <cell r="G1076">
            <v>0</v>
          </cell>
          <cell r="H1076">
            <v>723</v>
          </cell>
          <cell r="I1076">
            <v>723</v>
          </cell>
          <cell r="J1076">
            <v>3000</v>
          </cell>
          <cell r="L1076">
            <v>41364</v>
          </cell>
          <cell r="M1076" t="str">
            <v>SG</v>
          </cell>
          <cell r="N1076" t="str">
            <v>EXP</v>
          </cell>
          <cell r="O1076" t="str">
            <v>PH300</v>
          </cell>
          <cell r="P1076" t="str">
            <v>7030</v>
          </cell>
          <cell r="Q1076" t="str">
            <v>IDC's</v>
          </cell>
          <cell r="R1076" t="str">
            <v>Other Expenditures</v>
          </cell>
          <cell r="S1076" t="str">
            <v>Non Salary</v>
          </cell>
        </row>
        <row r="1077">
          <cell r="A1077" t="str">
            <v>PH3024</v>
          </cell>
          <cell r="E1077">
            <v>0</v>
          </cell>
          <cell r="F1077">
            <v>0</v>
          </cell>
          <cell r="G1077">
            <v>0</v>
          </cell>
          <cell r="H1077">
            <v>1205</v>
          </cell>
          <cell r="I1077">
            <v>1205</v>
          </cell>
          <cell r="J1077">
            <v>5000</v>
          </cell>
          <cell r="L1077">
            <v>41364</v>
          </cell>
          <cell r="M1077" t="str">
            <v>SG</v>
          </cell>
          <cell r="N1077" t="str">
            <v>EXP</v>
          </cell>
          <cell r="O1077" t="str">
            <v>PH300</v>
          </cell>
          <cell r="P1077" t="str">
            <v>7035</v>
          </cell>
          <cell r="Q1077" t="str">
            <v>IDC's</v>
          </cell>
          <cell r="R1077" t="str">
            <v>Other Expenditures</v>
          </cell>
          <cell r="S1077" t="str">
            <v>Non Salary</v>
          </cell>
        </row>
        <row r="1078">
          <cell r="A1078" t="str">
            <v>PH3024</v>
          </cell>
          <cell r="E1078">
            <v>-331735.90999999997</v>
          </cell>
          <cell r="F1078">
            <v>0</v>
          </cell>
          <cell r="G1078">
            <v>-331735.90999999997</v>
          </cell>
          <cell r="H1078">
            <v>-263049.42</v>
          </cell>
          <cell r="I1078">
            <v>68686.490000000005</v>
          </cell>
          <cell r="J1078">
            <v>-937627.35</v>
          </cell>
          <cell r="L1078">
            <v>41364</v>
          </cell>
          <cell r="M1078" t="str">
            <v>SG</v>
          </cell>
          <cell r="N1078" t="str">
            <v>REV</v>
          </cell>
          <cell r="O1078" t="str">
            <v>PH300</v>
          </cell>
          <cell r="P1078" t="str">
            <v>8010</v>
          </cell>
          <cell r="Q1078" t="str">
            <v>Grants and Subsidies</v>
          </cell>
          <cell r="R1078" t="str">
            <v>Revenue</v>
          </cell>
          <cell r="S1078" t="str">
            <v>Non Salary</v>
          </cell>
        </row>
        <row r="1079">
          <cell r="A1079" t="str">
            <v>PH3024</v>
          </cell>
          <cell r="E1079">
            <v>-800</v>
          </cell>
          <cell r="F1079">
            <v>0</v>
          </cell>
          <cell r="G1079">
            <v>-800</v>
          </cell>
          <cell r="H1079">
            <v>0</v>
          </cell>
          <cell r="I1079">
            <v>800</v>
          </cell>
          <cell r="J1079">
            <v>0</v>
          </cell>
          <cell r="L1079">
            <v>41364</v>
          </cell>
          <cell r="M1079" t="str">
            <v>SG</v>
          </cell>
          <cell r="N1079" t="str">
            <v>REV</v>
          </cell>
          <cell r="O1079" t="str">
            <v>PH300</v>
          </cell>
          <cell r="P1079" t="str">
            <v>9450</v>
          </cell>
          <cell r="Q1079" t="str">
            <v>Other Revenues</v>
          </cell>
          <cell r="R1079" t="str">
            <v>Revenue</v>
          </cell>
          <cell r="S1079" t="str">
            <v>Non Salary</v>
          </cell>
        </row>
        <row r="1080">
          <cell r="A1080" t="str">
            <v>PH3024</v>
          </cell>
          <cell r="E1080">
            <v>-6.34</v>
          </cell>
          <cell r="F1080">
            <v>0</v>
          </cell>
          <cell r="G1080">
            <v>-6.34</v>
          </cell>
          <cell r="H1080">
            <v>0</v>
          </cell>
          <cell r="I1080">
            <v>6.34</v>
          </cell>
          <cell r="J1080">
            <v>0</v>
          </cell>
          <cell r="L1080">
            <v>41364</v>
          </cell>
          <cell r="M1080" t="str">
            <v>SG</v>
          </cell>
          <cell r="N1080" t="str">
            <v>REV</v>
          </cell>
          <cell r="O1080" t="str">
            <v>PH300</v>
          </cell>
          <cell r="P1080" t="str">
            <v>9451</v>
          </cell>
          <cell r="Q1080" t="str">
            <v>Other Revenues</v>
          </cell>
          <cell r="R1080" t="str">
            <v>Revenue</v>
          </cell>
          <cell r="S1080" t="str">
            <v>Non Salary</v>
          </cell>
        </row>
        <row r="1081">
          <cell r="A1081" t="str">
            <v>PH3031</v>
          </cell>
          <cell r="E1081">
            <v>83212.94</v>
          </cell>
          <cell r="F1081">
            <v>0</v>
          </cell>
          <cell r="G1081">
            <v>83212.94</v>
          </cell>
          <cell r="H1081">
            <v>77437.919999999998</v>
          </cell>
          <cell r="I1081">
            <v>-5775.02</v>
          </cell>
          <cell r="J1081">
            <v>265938.12</v>
          </cell>
          <cell r="L1081">
            <v>41364</v>
          </cell>
          <cell r="M1081" t="str">
            <v>SG</v>
          </cell>
          <cell r="N1081" t="str">
            <v>EXP</v>
          </cell>
          <cell r="O1081" t="str">
            <v>PH300</v>
          </cell>
          <cell r="P1081" t="str">
            <v>1015</v>
          </cell>
          <cell r="Q1081" t="str">
            <v>Salaries &amp; Benefits</v>
          </cell>
          <cell r="R1081" t="str">
            <v>Other Expenditures</v>
          </cell>
          <cell r="S1081" t="str">
            <v>Salaries &amp; Benefits</v>
          </cell>
        </row>
        <row r="1082">
          <cell r="A1082" t="str">
            <v>PH3031</v>
          </cell>
          <cell r="E1082">
            <v>0</v>
          </cell>
          <cell r="F1082">
            <v>0</v>
          </cell>
          <cell r="G1082">
            <v>0</v>
          </cell>
          <cell r="H1082">
            <v>-4891.1499999999996</v>
          </cell>
          <cell r="I1082">
            <v>-4891.1499999999996</v>
          </cell>
          <cell r="J1082">
            <v>-15559.85</v>
          </cell>
          <cell r="L1082">
            <v>41364</v>
          </cell>
          <cell r="M1082" t="str">
            <v>SG</v>
          </cell>
          <cell r="N1082" t="str">
            <v>EXP</v>
          </cell>
          <cell r="O1082" t="str">
            <v>PH300</v>
          </cell>
          <cell r="P1082" t="str">
            <v>1520</v>
          </cell>
          <cell r="Q1082" t="str">
            <v>Salaries &amp; Benefits</v>
          </cell>
          <cell r="R1082" t="str">
            <v>Other Expenditures</v>
          </cell>
          <cell r="S1082" t="str">
            <v>Gapping</v>
          </cell>
        </row>
        <row r="1083">
          <cell r="A1083" t="str">
            <v>PH3031</v>
          </cell>
          <cell r="E1083">
            <v>3508.69</v>
          </cell>
          <cell r="F1083">
            <v>0</v>
          </cell>
          <cell r="G1083">
            <v>3508.69</v>
          </cell>
          <cell r="H1083">
            <v>3696.91</v>
          </cell>
          <cell r="I1083">
            <v>188.22</v>
          </cell>
          <cell r="J1083">
            <v>12696</v>
          </cell>
          <cell r="L1083">
            <v>41364</v>
          </cell>
          <cell r="M1083" t="str">
            <v>SG</v>
          </cell>
          <cell r="N1083" t="str">
            <v>EXP</v>
          </cell>
          <cell r="O1083" t="str">
            <v>PH300</v>
          </cell>
          <cell r="P1083" t="str">
            <v>1711</v>
          </cell>
          <cell r="Q1083" t="str">
            <v>Salaries &amp; Benefits</v>
          </cell>
          <cell r="R1083" t="str">
            <v>Other Expenditures</v>
          </cell>
          <cell r="S1083" t="str">
            <v>Salaries &amp; Benefits</v>
          </cell>
        </row>
        <row r="1084">
          <cell r="A1084" t="str">
            <v>PH3031</v>
          </cell>
          <cell r="E1084">
            <v>1775.86</v>
          </cell>
          <cell r="F1084">
            <v>0</v>
          </cell>
          <cell r="G1084">
            <v>1775.86</v>
          </cell>
          <cell r="H1084">
            <v>1830.98</v>
          </cell>
          <cell r="I1084">
            <v>55.12</v>
          </cell>
          <cell r="J1084">
            <v>6288</v>
          </cell>
          <cell r="L1084">
            <v>41364</v>
          </cell>
          <cell r="M1084" t="str">
            <v>SG</v>
          </cell>
          <cell r="N1084" t="str">
            <v>EXP</v>
          </cell>
          <cell r="O1084" t="str">
            <v>PH300</v>
          </cell>
          <cell r="P1084" t="str">
            <v>1712</v>
          </cell>
          <cell r="Q1084" t="str">
            <v>Salaries &amp; Benefits</v>
          </cell>
          <cell r="R1084" t="str">
            <v>Other Expenditures</v>
          </cell>
          <cell r="S1084" t="str">
            <v>Salaries &amp; Benefits</v>
          </cell>
        </row>
        <row r="1085">
          <cell r="A1085" t="str">
            <v>PH3031</v>
          </cell>
          <cell r="E1085">
            <v>1960</v>
          </cell>
          <cell r="F1085">
            <v>0</v>
          </cell>
          <cell r="G1085">
            <v>1960</v>
          </cell>
          <cell r="H1085">
            <v>1550.68</v>
          </cell>
          <cell r="I1085">
            <v>-409.32</v>
          </cell>
          <cell r="J1085">
            <v>5325.41</v>
          </cell>
          <cell r="L1085">
            <v>41364</v>
          </cell>
          <cell r="M1085" t="str">
            <v>SG</v>
          </cell>
          <cell r="N1085" t="str">
            <v>EXP</v>
          </cell>
          <cell r="O1085" t="str">
            <v>PH300</v>
          </cell>
          <cell r="P1085" t="str">
            <v>1720</v>
          </cell>
          <cell r="Q1085" t="str">
            <v>Salaries &amp; Benefits</v>
          </cell>
          <cell r="R1085" t="str">
            <v>Other Expenditures</v>
          </cell>
          <cell r="S1085" t="str">
            <v>Salaries &amp; Benefits</v>
          </cell>
        </row>
        <row r="1086">
          <cell r="A1086" t="str">
            <v>PH3031</v>
          </cell>
          <cell r="E1086">
            <v>594.17999999999995</v>
          </cell>
          <cell r="F1086">
            <v>0</v>
          </cell>
          <cell r="G1086">
            <v>594.17999999999995</v>
          </cell>
          <cell r="H1086">
            <v>578</v>
          </cell>
          <cell r="I1086">
            <v>-16.18</v>
          </cell>
          <cell r="J1086">
            <v>1984.96</v>
          </cell>
          <cell r="L1086">
            <v>41364</v>
          </cell>
          <cell r="M1086" t="str">
            <v>SG</v>
          </cell>
          <cell r="N1086" t="str">
            <v>EXP</v>
          </cell>
          <cell r="O1086" t="str">
            <v>PH300</v>
          </cell>
          <cell r="P1086" t="str">
            <v>1730</v>
          </cell>
          <cell r="Q1086" t="str">
            <v>Salaries &amp; Benefits</v>
          </cell>
          <cell r="R1086" t="str">
            <v>Other Expenditures</v>
          </cell>
          <cell r="S1086" t="str">
            <v>Salaries &amp; Benefits</v>
          </cell>
        </row>
        <row r="1087">
          <cell r="A1087" t="str">
            <v>PH3031</v>
          </cell>
          <cell r="E1087">
            <v>2035.49</v>
          </cell>
          <cell r="F1087">
            <v>0</v>
          </cell>
          <cell r="G1087">
            <v>2035.49</v>
          </cell>
          <cell r="H1087">
            <v>1935.61</v>
          </cell>
          <cell r="I1087">
            <v>-99.88</v>
          </cell>
          <cell r="J1087">
            <v>3095.31</v>
          </cell>
          <cell r="L1087">
            <v>41364</v>
          </cell>
          <cell r="M1087" t="str">
            <v>SG</v>
          </cell>
          <cell r="N1087" t="str">
            <v>EXP</v>
          </cell>
          <cell r="O1087" t="str">
            <v>PH300</v>
          </cell>
          <cell r="P1087" t="str">
            <v>1740</v>
          </cell>
          <cell r="Q1087" t="str">
            <v>Salaries &amp; Benefits</v>
          </cell>
          <cell r="R1087" t="str">
            <v>Other Expenditures</v>
          </cell>
          <cell r="S1087" t="str">
            <v>Salaries &amp; Benefits</v>
          </cell>
        </row>
        <row r="1088">
          <cell r="A1088" t="str">
            <v>PH3031</v>
          </cell>
          <cell r="E1088">
            <v>119.7</v>
          </cell>
          <cell r="F1088">
            <v>0</v>
          </cell>
          <cell r="G1088">
            <v>119.7</v>
          </cell>
          <cell r="H1088">
            <v>158.59</v>
          </cell>
          <cell r="I1088">
            <v>38.89</v>
          </cell>
          <cell r="J1088">
            <v>212.75</v>
          </cell>
          <cell r="L1088">
            <v>41364</v>
          </cell>
          <cell r="M1088" t="str">
            <v>SG</v>
          </cell>
          <cell r="N1088" t="str">
            <v>EXP</v>
          </cell>
          <cell r="O1088" t="str">
            <v>PH300</v>
          </cell>
          <cell r="P1088" t="str">
            <v>1745</v>
          </cell>
          <cell r="Q1088" t="str">
            <v>Salaries &amp; Benefits</v>
          </cell>
          <cell r="R1088" t="str">
            <v>Other Expenditures</v>
          </cell>
          <cell r="S1088" t="str">
            <v>Salaries &amp; Benefits</v>
          </cell>
        </row>
        <row r="1089">
          <cell r="A1089" t="str">
            <v>PH3031</v>
          </cell>
          <cell r="E1089">
            <v>1630.94</v>
          </cell>
          <cell r="F1089">
            <v>0</v>
          </cell>
          <cell r="G1089">
            <v>1630.94</v>
          </cell>
          <cell r="H1089">
            <v>1510.06</v>
          </cell>
          <cell r="I1089">
            <v>-120.88</v>
          </cell>
          <cell r="J1089">
            <v>5185.8</v>
          </cell>
          <cell r="L1089">
            <v>41364</v>
          </cell>
          <cell r="M1089" t="str">
            <v>SG</v>
          </cell>
          <cell r="N1089" t="str">
            <v>EXP</v>
          </cell>
          <cell r="O1089" t="str">
            <v>PH300</v>
          </cell>
          <cell r="P1089" t="str">
            <v>1750</v>
          </cell>
          <cell r="Q1089" t="str">
            <v>Salaries &amp; Benefits</v>
          </cell>
          <cell r="R1089" t="str">
            <v>Other Expenditures</v>
          </cell>
          <cell r="S1089" t="str">
            <v>Salaries &amp; Benefits</v>
          </cell>
        </row>
        <row r="1090">
          <cell r="A1090" t="str">
            <v>PH3031</v>
          </cell>
          <cell r="E1090">
            <v>4379.42</v>
          </cell>
          <cell r="F1090">
            <v>0</v>
          </cell>
          <cell r="G1090">
            <v>4379.42</v>
          </cell>
          <cell r="H1090">
            <v>4345.34</v>
          </cell>
          <cell r="I1090">
            <v>-34.08</v>
          </cell>
          <cell r="J1090">
            <v>6920.1</v>
          </cell>
          <cell r="L1090">
            <v>41364</v>
          </cell>
          <cell r="M1090" t="str">
            <v>SG</v>
          </cell>
          <cell r="N1090" t="str">
            <v>EXP</v>
          </cell>
          <cell r="O1090" t="str">
            <v>PH300</v>
          </cell>
          <cell r="P1090" t="str">
            <v>1760</v>
          </cell>
          <cell r="Q1090" t="str">
            <v>Salaries &amp; Benefits</v>
          </cell>
          <cell r="R1090" t="str">
            <v>Other Expenditures</v>
          </cell>
          <cell r="S1090" t="str">
            <v>Salaries &amp; Benefits</v>
          </cell>
        </row>
        <row r="1091">
          <cell r="A1091" t="str">
            <v>PH3031</v>
          </cell>
          <cell r="E1091">
            <v>8094.8</v>
          </cell>
          <cell r="F1091">
            <v>0</v>
          </cell>
          <cell r="G1091">
            <v>8094.8</v>
          </cell>
          <cell r="H1091">
            <v>8855.1</v>
          </cell>
          <cell r="I1091">
            <v>760.3</v>
          </cell>
          <cell r="J1091">
            <v>30410.17</v>
          </cell>
          <cell r="L1091">
            <v>41364</v>
          </cell>
          <cell r="M1091" t="str">
            <v>SG</v>
          </cell>
          <cell r="N1091" t="str">
            <v>EXP</v>
          </cell>
          <cell r="O1091" t="str">
            <v>PH300</v>
          </cell>
          <cell r="P1091" t="str">
            <v>1770</v>
          </cell>
          <cell r="Q1091" t="str">
            <v>Salaries &amp; Benefits</v>
          </cell>
          <cell r="R1091" t="str">
            <v>Other Expenditures</v>
          </cell>
          <cell r="S1091" t="str">
            <v>Salaries &amp; Benefits</v>
          </cell>
        </row>
        <row r="1092">
          <cell r="A1092" t="str">
            <v>PH3031</v>
          </cell>
          <cell r="E1092">
            <v>3643.5</v>
          </cell>
          <cell r="F1092">
            <v>0</v>
          </cell>
          <cell r="G1092">
            <v>3643.5</v>
          </cell>
          <cell r="H1092">
            <v>4491.6400000000003</v>
          </cell>
          <cell r="I1092">
            <v>848.14</v>
          </cell>
          <cell r="J1092">
            <v>19129.62</v>
          </cell>
          <cell r="L1092">
            <v>41364</v>
          </cell>
          <cell r="M1092" t="str">
            <v>SG</v>
          </cell>
          <cell r="N1092" t="str">
            <v>EXP</v>
          </cell>
          <cell r="O1092" t="str">
            <v>PH300</v>
          </cell>
          <cell r="P1092" t="str">
            <v>2010</v>
          </cell>
          <cell r="Q1092" t="str">
            <v>Office Supplies</v>
          </cell>
          <cell r="R1092" t="str">
            <v>Other Expenditures</v>
          </cell>
          <cell r="S1092" t="str">
            <v>Non Salary</v>
          </cell>
        </row>
        <row r="1093">
          <cell r="A1093" t="str">
            <v>PH3031</v>
          </cell>
          <cell r="E1093">
            <v>1418.27</v>
          </cell>
          <cell r="F1093">
            <v>0</v>
          </cell>
          <cell r="G1093">
            <v>1418.27</v>
          </cell>
          <cell r="H1093">
            <v>1546.69</v>
          </cell>
          <cell r="I1093">
            <v>128.41999999999999</v>
          </cell>
          <cell r="J1093">
            <v>8209.57</v>
          </cell>
          <cell r="L1093">
            <v>41364</v>
          </cell>
          <cell r="M1093" t="str">
            <v>SG</v>
          </cell>
          <cell r="N1093" t="str">
            <v>EXP</v>
          </cell>
          <cell r="O1093" t="str">
            <v>PH300</v>
          </cell>
          <cell r="P1093" t="str">
            <v>2040</v>
          </cell>
          <cell r="Q1093" t="str">
            <v>Office Supplies</v>
          </cell>
          <cell r="R1093" t="str">
            <v>Other Expenditures</v>
          </cell>
          <cell r="S1093" t="str">
            <v>Non Salary</v>
          </cell>
        </row>
        <row r="1094">
          <cell r="A1094" t="str">
            <v>PH3031</v>
          </cell>
          <cell r="E1094">
            <v>116.21</v>
          </cell>
          <cell r="F1094">
            <v>0</v>
          </cell>
          <cell r="G1094">
            <v>116.21</v>
          </cell>
          <cell r="H1094">
            <v>126.73</v>
          </cell>
          <cell r="I1094">
            <v>10.52</v>
          </cell>
          <cell r="J1094">
            <v>1152</v>
          </cell>
          <cell r="L1094">
            <v>41364</v>
          </cell>
          <cell r="M1094" t="str">
            <v>SG</v>
          </cell>
          <cell r="N1094" t="str">
            <v>EXP</v>
          </cell>
          <cell r="O1094" t="str">
            <v>PH300</v>
          </cell>
          <cell r="P1094" t="str">
            <v>2082</v>
          </cell>
          <cell r="Q1094" t="str">
            <v>Office Supplies</v>
          </cell>
          <cell r="R1094" t="str">
            <v>Other Expenditures</v>
          </cell>
          <cell r="S1094" t="str">
            <v>Non Salary</v>
          </cell>
        </row>
        <row r="1095">
          <cell r="A1095" t="str">
            <v>PH3031</v>
          </cell>
          <cell r="E1095">
            <v>0</v>
          </cell>
          <cell r="F1095">
            <v>0</v>
          </cell>
          <cell r="G1095">
            <v>0</v>
          </cell>
          <cell r="H1095">
            <v>0.09</v>
          </cell>
          <cell r="I1095">
            <v>0.09</v>
          </cell>
          <cell r="J1095">
            <v>0.48</v>
          </cell>
          <cell r="L1095">
            <v>41364</v>
          </cell>
          <cell r="M1095" t="str">
            <v>SG</v>
          </cell>
          <cell r="N1095" t="str">
            <v>EXP</v>
          </cell>
          <cell r="O1095" t="str">
            <v>PH300</v>
          </cell>
          <cell r="P1095" t="str">
            <v>2099</v>
          </cell>
          <cell r="Q1095" t="str">
            <v>Office Supplies</v>
          </cell>
          <cell r="R1095" t="str">
            <v>Other Expenditures</v>
          </cell>
          <cell r="S1095" t="str">
            <v>Non Salary</v>
          </cell>
        </row>
        <row r="1096">
          <cell r="A1096" t="str">
            <v>PH3031</v>
          </cell>
          <cell r="E1096">
            <v>12.63</v>
          </cell>
          <cell r="F1096">
            <v>0</v>
          </cell>
          <cell r="G1096">
            <v>12.63</v>
          </cell>
          <cell r="H1096">
            <v>412.51</v>
          </cell>
          <cell r="I1096">
            <v>399.88</v>
          </cell>
          <cell r="J1096">
            <v>3750</v>
          </cell>
          <cell r="L1096">
            <v>41364</v>
          </cell>
          <cell r="M1096" t="str">
            <v>SG</v>
          </cell>
          <cell r="N1096" t="str">
            <v>EXP</v>
          </cell>
          <cell r="O1096" t="str">
            <v>PH300</v>
          </cell>
          <cell r="P1096" t="str">
            <v>2600</v>
          </cell>
          <cell r="Q1096" t="str">
            <v>Other Supplies</v>
          </cell>
          <cell r="R1096" t="str">
            <v>Other Expenditures</v>
          </cell>
          <cell r="S1096" t="str">
            <v>Non Salary</v>
          </cell>
        </row>
        <row r="1097">
          <cell r="A1097" t="str">
            <v>PH3031</v>
          </cell>
          <cell r="E1097">
            <v>808.39</v>
          </cell>
          <cell r="F1097">
            <v>0</v>
          </cell>
          <cell r="G1097">
            <v>808.39</v>
          </cell>
          <cell r="H1097">
            <v>548.73</v>
          </cell>
          <cell r="I1097">
            <v>-259.66000000000003</v>
          </cell>
          <cell r="J1097">
            <v>2912.52</v>
          </cell>
          <cell r="L1097">
            <v>41364</v>
          </cell>
          <cell r="M1097" t="str">
            <v>SG</v>
          </cell>
          <cell r="N1097" t="str">
            <v>EXP</v>
          </cell>
          <cell r="O1097" t="str">
            <v>PH300</v>
          </cell>
          <cell r="P1097" t="str">
            <v>2650</v>
          </cell>
          <cell r="Q1097" t="str">
            <v>Other Supplies</v>
          </cell>
          <cell r="R1097" t="str">
            <v>Other Expenditures</v>
          </cell>
          <cell r="S1097" t="str">
            <v>Non Salary</v>
          </cell>
        </row>
        <row r="1098">
          <cell r="A1098" t="str">
            <v>PH3031</v>
          </cell>
          <cell r="E1098">
            <v>0</v>
          </cell>
          <cell r="F1098">
            <v>2636.87</v>
          </cell>
          <cell r="G1098">
            <v>2636.87</v>
          </cell>
          <cell r="H1098">
            <v>0</v>
          </cell>
          <cell r="I1098">
            <v>-2636.87</v>
          </cell>
          <cell r="J1098">
            <v>0</v>
          </cell>
          <cell r="L1098">
            <v>41364</v>
          </cell>
          <cell r="M1098" t="str">
            <v>SG</v>
          </cell>
          <cell r="N1098" t="str">
            <v>EXP</v>
          </cell>
          <cell r="O1098" t="str">
            <v>PH300</v>
          </cell>
          <cell r="P1098" t="str">
            <v>2741</v>
          </cell>
          <cell r="Q1098" t="str">
            <v>Other Supplies</v>
          </cell>
          <cell r="R1098" t="str">
            <v>Other Expenditures</v>
          </cell>
          <cell r="S1098" t="str">
            <v>Non Salary</v>
          </cell>
        </row>
        <row r="1099">
          <cell r="A1099" t="str">
            <v>PH3031</v>
          </cell>
          <cell r="E1099">
            <v>41.21</v>
          </cell>
          <cell r="F1099">
            <v>0</v>
          </cell>
          <cell r="G1099">
            <v>41.21</v>
          </cell>
          <cell r="H1099">
            <v>0</v>
          </cell>
          <cell r="I1099">
            <v>-41.21</v>
          </cell>
          <cell r="J1099">
            <v>0</v>
          </cell>
          <cell r="L1099">
            <v>41364</v>
          </cell>
          <cell r="M1099" t="str">
            <v>SG</v>
          </cell>
          <cell r="N1099" t="str">
            <v>EXP</v>
          </cell>
          <cell r="O1099" t="str">
            <v>PH300</v>
          </cell>
          <cell r="P1099" t="str">
            <v>2999</v>
          </cell>
          <cell r="Q1099" t="str">
            <v>Other Supplies</v>
          </cell>
          <cell r="R1099" t="str">
            <v>Other Expenditures</v>
          </cell>
          <cell r="S1099" t="str">
            <v>Non Salary</v>
          </cell>
        </row>
        <row r="1100">
          <cell r="A1100" t="str">
            <v>PH3031</v>
          </cell>
          <cell r="E1100">
            <v>0</v>
          </cell>
          <cell r="F1100">
            <v>0</v>
          </cell>
          <cell r="G1100">
            <v>0</v>
          </cell>
          <cell r="H1100">
            <v>503.39</v>
          </cell>
          <cell r="I1100">
            <v>503.39</v>
          </cell>
          <cell r="J1100">
            <v>937.6</v>
          </cell>
          <cell r="L1100">
            <v>41364</v>
          </cell>
          <cell r="M1100" t="str">
            <v>SG</v>
          </cell>
          <cell r="N1100" t="str">
            <v>EXP</v>
          </cell>
          <cell r="O1100" t="str">
            <v>PH300</v>
          </cell>
          <cell r="P1100" t="str">
            <v>3020</v>
          </cell>
          <cell r="Q1100" t="str">
            <v>General Equipment</v>
          </cell>
          <cell r="R1100" t="str">
            <v>Other Expenditures</v>
          </cell>
          <cell r="S1100" t="str">
            <v>Non Salary</v>
          </cell>
        </row>
        <row r="1101">
          <cell r="A1101" t="str">
            <v>PH3031</v>
          </cell>
          <cell r="E1101">
            <v>0</v>
          </cell>
          <cell r="F1101">
            <v>0</v>
          </cell>
          <cell r="G1101">
            <v>0</v>
          </cell>
          <cell r="H1101">
            <v>0</v>
          </cell>
          <cell r="I1101">
            <v>0</v>
          </cell>
          <cell r="J1101">
            <v>0</v>
          </cell>
          <cell r="L1101">
            <v>41364</v>
          </cell>
          <cell r="M1101" t="str">
            <v>SG</v>
          </cell>
          <cell r="N1101" t="str">
            <v>EXP</v>
          </cell>
          <cell r="O1101" t="str">
            <v>PH300</v>
          </cell>
          <cell r="P1101" t="str">
            <v>3310</v>
          </cell>
          <cell r="Q1101" t="str">
            <v>Furniture &amp; Furnishings</v>
          </cell>
          <cell r="R1101" t="str">
            <v>Other Expenditures</v>
          </cell>
          <cell r="S1101" t="str">
            <v>Non Salary</v>
          </cell>
        </row>
        <row r="1102">
          <cell r="A1102" t="str">
            <v>PH3031</v>
          </cell>
          <cell r="E1102">
            <v>0</v>
          </cell>
          <cell r="F1102">
            <v>0</v>
          </cell>
          <cell r="G1102">
            <v>0</v>
          </cell>
          <cell r="H1102">
            <v>704.78</v>
          </cell>
          <cell r="I1102">
            <v>704.78</v>
          </cell>
          <cell r="J1102">
            <v>2752</v>
          </cell>
          <cell r="L1102">
            <v>41364</v>
          </cell>
          <cell r="M1102" t="str">
            <v>SG</v>
          </cell>
          <cell r="N1102" t="str">
            <v>EXP</v>
          </cell>
          <cell r="O1102" t="str">
            <v>PH300</v>
          </cell>
          <cell r="P1102" t="str">
            <v>4025</v>
          </cell>
          <cell r="Q1102" t="str">
            <v>Professional &amp; Technical</v>
          </cell>
          <cell r="R1102" t="str">
            <v>Other Expenditures</v>
          </cell>
          <cell r="S1102" t="str">
            <v>Non Salary</v>
          </cell>
        </row>
        <row r="1103">
          <cell r="A1103" t="str">
            <v>PH3031</v>
          </cell>
          <cell r="E1103">
            <v>890.32</v>
          </cell>
          <cell r="F1103">
            <v>142.44</v>
          </cell>
          <cell r="G1103">
            <v>1032.76</v>
          </cell>
          <cell r="H1103">
            <v>0</v>
          </cell>
          <cell r="I1103">
            <v>-1032.76</v>
          </cell>
          <cell r="J1103">
            <v>0</v>
          </cell>
          <cell r="L1103">
            <v>41364</v>
          </cell>
          <cell r="M1103" t="str">
            <v>SG</v>
          </cell>
          <cell r="N1103" t="str">
            <v>EXP</v>
          </cell>
          <cell r="O1103" t="str">
            <v>PH300</v>
          </cell>
          <cell r="P1103" t="str">
            <v>4086</v>
          </cell>
          <cell r="Q1103" t="str">
            <v>Professional &amp; Technical</v>
          </cell>
          <cell r="R1103" t="str">
            <v>Other Expenditures</v>
          </cell>
          <cell r="S1103" t="str">
            <v>Non Salary</v>
          </cell>
        </row>
        <row r="1104">
          <cell r="A1104" t="str">
            <v>PH3031</v>
          </cell>
          <cell r="E1104">
            <v>2.65</v>
          </cell>
          <cell r="F1104">
            <v>0</v>
          </cell>
          <cell r="G1104">
            <v>2.65</v>
          </cell>
          <cell r="H1104">
            <v>937.84</v>
          </cell>
          <cell r="I1104">
            <v>935.19</v>
          </cell>
          <cell r="J1104">
            <v>3662</v>
          </cell>
          <cell r="L1104">
            <v>41364</v>
          </cell>
          <cell r="M1104" t="str">
            <v>SG</v>
          </cell>
          <cell r="N1104" t="str">
            <v>EXP</v>
          </cell>
          <cell r="O1104" t="str">
            <v>PH300</v>
          </cell>
          <cell r="P1104" t="str">
            <v>4225</v>
          </cell>
          <cell r="Q1104" t="str">
            <v>Business Travel Expenses</v>
          </cell>
          <cell r="R1104" t="str">
            <v>Other Expenditures</v>
          </cell>
          <cell r="S1104" t="str">
            <v>Non Salary</v>
          </cell>
        </row>
        <row r="1105">
          <cell r="A1105" t="str">
            <v>PH3031</v>
          </cell>
          <cell r="E1105">
            <v>8186</v>
          </cell>
          <cell r="F1105">
            <v>0</v>
          </cell>
          <cell r="G1105">
            <v>8186</v>
          </cell>
          <cell r="H1105">
            <v>3770.56</v>
          </cell>
          <cell r="I1105">
            <v>-4415.4399999999996</v>
          </cell>
          <cell r="J1105">
            <v>14723</v>
          </cell>
          <cell r="L1105">
            <v>41364</v>
          </cell>
          <cell r="M1105" t="str">
            <v>SG</v>
          </cell>
          <cell r="N1105" t="str">
            <v>EXP</v>
          </cell>
          <cell r="O1105" t="str">
            <v>PH300</v>
          </cell>
          <cell r="P1105" t="str">
            <v>4256</v>
          </cell>
          <cell r="Q1105" t="str">
            <v>Conference Expenditures</v>
          </cell>
          <cell r="R1105" t="str">
            <v>Other Expenditures</v>
          </cell>
          <cell r="S1105" t="str">
            <v>Non Salary</v>
          </cell>
        </row>
        <row r="1106">
          <cell r="A1106" t="str">
            <v>PH3031</v>
          </cell>
          <cell r="E1106">
            <v>9158.4</v>
          </cell>
          <cell r="F1106">
            <v>11610</v>
          </cell>
          <cell r="G1106">
            <v>20768.400000000001</v>
          </cell>
          <cell r="H1106">
            <v>1112.56</v>
          </cell>
          <cell r="I1106">
            <v>-19655.84</v>
          </cell>
          <cell r="J1106">
            <v>18698.36</v>
          </cell>
          <cell r="L1106">
            <v>41364</v>
          </cell>
          <cell r="M1106" t="str">
            <v>SG</v>
          </cell>
          <cell r="N1106" t="str">
            <v>EXP</v>
          </cell>
          <cell r="O1106" t="str">
            <v>PH300</v>
          </cell>
          <cell r="P1106" t="str">
            <v>4310</v>
          </cell>
          <cell r="Q1106" t="str">
            <v>Training &amp; Development</v>
          </cell>
          <cell r="R1106" t="str">
            <v>Other Expenditures</v>
          </cell>
          <cell r="S1106" t="str">
            <v>Non Salary</v>
          </cell>
        </row>
        <row r="1107">
          <cell r="A1107" t="str">
            <v>PH3031</v>
          </cell>
          <cell r="E1107">
            <v>0</v>
          </cell>
          <cell r="F1107">
            <v>0</v>
          </cell>
          <cell r="G1107">
            <v>0</v>
          </cell>
          <cell r="H1107">
            <v>870.37</v>
          </cell>
          <cell r="I1107">
            <v>870.37</v>
          </cell>
          <cell r="J1107">
            <v>3398.55</v>
          </cell>
          <cell r="L1107">
            <v>41364</v>
          </cell>
          <cell r="M1107" t="str">
            <v>SG</v>
          </cell>
          <cell r="N1107" t="str">
            <v>EXP</v>
          </cell>
          <cell r="O1107" t="str">
            <v>PH300</v>
          </cell>
          <cell r="P1107" t="str">
            <v>4414</v>
          </cell>
          <cell r="Q1107" t="str">
            <v>Contracted Services</v>
          </cell>
          <cell r="R1107" t="str">
            <v>Other Expenditures</v>
          </cell>
          <cell r="S1107" t="str">
            <v>Non Salary</v>
          </cell>
        </row>
        <row r="1108">
          <cell r="A1108" t="str">
            <v>PH3031</v>
          </cell>
          <cell r="E1108">
            <v>0</v>
          </cell>
          <cell r="F1108">
            <v>0</v>
          </cell>
          <cell r="G1108">
            <v>0</v>
          </cell>
          <cell r="H1108">
            <v>260.61</v>
          </cell>
          <cell r="I1108">
            <v>260.61</v>
          </cell>
          <cell r="J1108">
            <v>1017.6</v>
          </cell>
          <cell r="L1108">
            <v>41364</v>
          </cell>
          <cell r="M1108" t="str">
            <v>SG</v>
          </cell>
          <cell r="N1108" t="str">
            <v>EXP</v>
          </cell>
          <cell r="O1108" t="str">
            <v>PH300</v>
          </cell>
          <cell r="P1108" t="str">
            <v>4416</v>
          </cell>
          <cell r="Q1108" t="str">
            <v>Contracted Services</v>
          </cell>
          <cell r="R1108" t="str">
            <v>Other Expenditures</v>
          </cell>
          <cell r="S1108" t="str">
            <v>Non Salary</v>
          </cell>
        </row>
        <row r="1109">
          <cell r="A1109" t="str">
            <v>PH3031</v>
          </cell>
          <cell r="E1109">
            <v>884.1</v>
          </cell>
          <cell r="F1109">
            <v>1304.01</v>
          </cell>
          <cell r="G1109">
            <v>2188.11</v>
          </cell>
          <cell r="H1109">
            <v>1264.69</v>
          </cell>
          <cell r="I1109">
            <v>-923.42</v>
          </cell>
          <cell r="J1109">
            <v>4938.24</v>
          </cell>
          <cell r="L1109">
            <v>41364</v>
          </cell>
          <cell r="M1109" t="str">
            <v>SG</v>
          </cell>
          <cell r="N1109" t="str">
            <v>EXP</v>
          </cell>
          <cell r="O1109" t="str">
            <v>PH300</v>
          </cell>
          <cell r="P1109" t="str">
            <v>4515</v>
          </cell>
          <cell r="Q1109" t="str">
            <v>Contracted Services</v>
          </cell>
          <cell r="R1109" t="str">
            <v>Other Expenditures</v>
          </cell>
          <cell r="S1109" t="str">
            <v>Non Salary</v>
          </cell>
        </row>
        <row r="1110">
          <cell r="A1110" t="str">
            <v>PH3031</v>
          </cell>
          <cell r="E1110">
            <v>0</v>
          </cell>
          <cell r="F1110">
            <v>0</v>
          </cell>
          <cell r="G1110">
            <v>0</v>
          </cell>
          <cell r="H1110">
            <v>1056.1400000000001</v>
          </cell>
          <cell r="I1110">
            <v>1056.1400000000001</v>
          </cell>
          <cell r="J1110">
            <v>4123.92</v>
          </cell>
          <cell r="L1110">
            <v>41364</v>
          </cell>
          <cell r="M1110" t="str">
            <v>SG</v>
          </cell>
          <cell r="N1110" t="str">
            <v>EXP</v>
          </cell>
          <cell r="O1110" t="str">
            <v>PH300</v>
          </cell>
          <cell r="P1110" t="str">
            <v>4570</v>
          </cell>
          <cell r="Q1110" t="str">
            <v>Contracted Services</v>
          </cell>
          <cell r="R1110" t="str">
            <v>Other Expenditures</v>
          </cell>
          <cell r="S1110" t="str">
            <v>Non Salary</v>
          </cell>
        </row>
        <row r="1111">
          <cell r="A1111" t="str">
            <v>PH3031</v>
          </cell>
          <cell r="E1111">
            <v>441</v>
          </cell>
          <cell r="F1111">
            <v>0</v>
          </cell>
          <cell r="G1111">
            <v>441</v>
          </cell>
          <cell r="H1111">
            <v>5390.61</v>
          </cell>
          <cell r="I1111">
            <v>4949.6099999999997</v>
          </cell>
          <cell r="J1111">
            <v>23550</v>
          </cell>
          <cell r="L1111">
            <v>41364</v>
          </cell>
          <cell r="M1111" t="str">
            <v>SG</v>
          </cell>
          <cell r="N1111" t="str">
            <v>EXP</v>
          </cell>
          <cell r="O1111" t="str">
            <v>PH300</v>
          </cell>
          <cell r="P1111" t="str">
            <v>4770</v>
          </cell>
          <cell r="Q1111" t="str">
            <v>Insurance, Parking &amp; Metrage</v>
          </cell>
          <cell r="R1111" t="str">
            <v>Other Expenditures</v>
          </cell>
          <cell r="S1111" t="str">
            <v>Non Salary</v>
          </cell>
        </row>
        <row r="1112">
          <cell r="A1112" t="str">
            <v>PH3031</v>
          </cell>
          <cell r="E1112">
            <v>1053.5</v>
          </cell>
          <cell r="F1112">
            <v>0</v>
          </cell>
          <cell r="G1112">
            <v>1053.5</v>
          </cell>
          <cell r="H1112">
            <v>20963.75</v>
          </cell>
          <cell r="I1112">
            <v>19910.25</v>
          </cell>
          <cell r="J1112">
            <v>79019</v>
          </cell>
          <cell r="L1112">
            <v>41364</v>
          </cell>
          <cell r="M1112" t="str">
            <v>SG</v>
          </cell>
          <cell r="N1112" t="str">
            <v>EXP</v>
          </cell>
          <cell r="O1112" t="str">
            <v>PH300</v>
          </cell>
          <cell r="P1112" t="str">
            <v>4775</v>
          </cell>
          <cell r="Q1112" t="str">
            <v>Insurance, Parking &amp; Metrage</v>
          </cell>
          <cell r="R1112" t="str">
            <v>Other Expenditures</v>
          </cell>
          <cell r="S1112" t="str">
            <v>Non Salary</v>
          </cell>
        </row>
        <row r="1113">
          <cell r="A1113" t="str">
            <v>PH3031</v>
          </cell>
          <cell r="E1113">
            <v>-1488.72</v>
          </cell>
          <cell r="F1113">
            <v>0</v>
          </cell>
          <cell r="G1113">
            <v>-1488.72</v>
          </cell>
          <cell r="H1113">
            <v>0</v>
          </cell>
          <cell r="I1113">
            <v>1488.72</v>
          </cell>
          <cell r="J1113">
            <v>0</v>
          </cell>
          <cell r="L1113">
            <v>41364</v>
          </cell>
          <cell r="M1113" t="str">
            <v>SG</v>
          </cell>
          <cell r="N1113" t="str">
            <v>EXP</v>
          </cell>
          <cell r="O1113" t="str">
            <v>PH300</v>
          </cell>
          <cell r="P1113" t="str">
            <v>4810</v>
          </cell>
          <cell r="Q1113" t="str">
            <v>Other Services</v>
          </cell>
          <cell r="R1113" t="str">
            <v>Other Expenditures</v>
          </cell>
          <cell r="S1113" t="str">
            <v>Non Salary</v>
          </cell>
        </row>
        <row r="1114">
          <cell r="A1114" t="str">
            <v>PH3031</v>
          </cell>
          <cell r="E1114">
            <v>0</v>
          </cell>
          <cell r="F1114">
            <v>183.18</v>
          </cell>
          <cell r="G1114">
            <v>183.18</v>
          </cell>
          <cell r="H1114">
            <v>3390</v>
          </cell>
          <cell r="I1114">
            <v>3206.82</v>
          </cell>
          <cell r="J1114">
            <v>13237.04</v>
          </cell>
          <cell r="L1114">
            <v>41364</v>
          </cell>
          <cell r="M1114" t="str">
            <v>SG</v>
          </cell>
          <cell r="N1114" t="str">
            <v>EXP</v>
          </cell>
          <cell r="O1114" t="str">
            <v>PH300</v>
          </cell>
          <cell r="P1114" t="str">
            <v>4811</v>
          </cell>
          <cell r="Q1114" t="str">
            <v>Other Services</v>
          </cell>
          <cell r="R1114" t="str">
            <v>Other Expenditures</v>
          </cell>
          <cell r="S1114" t="str">
            <v>Non Salary</v>
          </cell>
        </row>
        <row r="1115">
          <cell r="A1115" t="str">
            <v>PH3031</v>
          </cell>
          <cell r="E1115">
            <v>0</v>
          </cell>
          <cell r="F1115">
            <v>0</v>
          </cell>
          <cell r="G1115">
            <v>0</v>
          </cell>
          <cell r="H1115">
            <v>117.8</v>
          </cell>
          <cell r="I1115">
            <v>117.8</v>
          </cell>
          <cell r="J1115">
            <v>460</v>
          </cell>
          <cell r="L1115">
            <v>41364</v>
          </cell>
          <cell r="M1115" t="str">
            <v>SG</v>
          </cell>
          <cell r="N1115" t="str">
            <v>EXP</v>
          </cell>
          <cell r="O1115" t="str">
            <v>PH300</v>
          </cell>
          <cell r="P1115" t="str">
            <v>4820</v>
          </cell>
          <cell r="Q1115" t="str">
            <v>Other Services</v>
          </cell>
          <cell r="R1115" t="str">
            <v>Other Expenditures</v>
          </cell>
          <cell r="S1115" t="str">
            <v>Non Salary</v>
          </cell>
        </row>
        <row r="1116">
          <cell r="A1116" t="str">
            <v>PH3031</v>
          </cell>
          <cell r="E1116">
            <v>0</v>
          </cell>
          <cell r="F1116">
            <v>0</v>
          </cell>
          <cell r="G1116">
            <v>0</v>
          </cell>
          <cell r="H1116">
            <v>1205</v>
          </cell>
          <cell r="I1116">
            <v>1205</v>
          </cell>
          <cell r="J1116">
            <v>5000</v>
          </cell>
          <cell r="L1116">
            <v>41364</v>
          </cell>
          <cell r="M1116" t="str">
            <v>SG</v>
          </cell>
          <cell r="N1116" t="str">
            <v>EXP</v>
          </cell>
          <cell r="O1116" t="str">
            <v>PH300</v>
          </cell>
          <cell r="P1116" t="str">
            <v>7035</v>
          </cell>
          <cell r="Q1116" t="str">
            <v>IDC's</v>
          </cell>
          <cell r="R1116" t="str">
            <v>Other Expenditures</v>
          </cell>
          <cell r="S1116" t="str">
            <v>Non Salary</v>
          </cell>
        </row>
        <row r="1117">
          <cell r="A1117" t="str">
            <v>PH3031</v>
          </cell>
          <cell r="E1117">
            <v>11438.64</v>
          </cell>
          <cell r="F1117">
            <v>0</v>
          </cell>
          <cell r="G1117">
            <v>11438.64</v>
          </cell>
          <cell r="H1117">
            <v>12077.58</v>
          </cell>
          <cell r="I1117">
            <v>638.94000000000005</v>
          </cell>
          <cell r="J1117">
            <v>48310.3</v>
          </cell>
          <cell r="L1117">
            <v>41364</v>
          </cell>
          <cell r="M1117" t="str">
            <v>SG</v>
          </cell>
          <cell r="N1117" t="str">
            <v>EXP</v>
          </cell>
          <cell r="O1117" t="str">
            <v>PH300</v>
          </cell>
          <cell r="P1117" t="str">
            <v>7125</v>
          </cell>
          <cell r="Q1117" t="str">
            <v>IDC's</v>
          </cell>
          <cell r="R1117" t="str">
            <v>Other Expenditures</v>
          </cell>
          <cell r="S1117" t="str">
            <v>Non Salary</v>
          </cell>
        </row>
        <row r="1118">
          <cell r="A1118" t="str">
            <v>PH3031</v>
          </cell>
          <cell r="E1118">
            <v>-101410.16</v>
          </cell>
          <cell r="F1118">
            <v>0</v>
          </cell>
          <cell r="G1118">
            <v>-101410.16</v>
          </cell>
          <cell r="H1118">
            <v>-118320.09</v>
          </cell>
          <cell r="I1118">
            <v>-16909.93</v>
          </cell>
          <cell r="J1118">
            <v>-436948.95</v>
          </cell>
          <cell r="L1118">
            <v>41364</v>
          </cell>
          <cell r="M1118" t="str">
            <v>SG</v>
          </cell>
          <cell r="N1118" t="str">
            <v>REV</v>
          </cell>
          <cell r="O1118" t="str">
            <v>PH300</v>
          </cell>
          <cell r="P1118" t="str">
            <v>8010</v>
          </cell>
          <cell r="Q1118" t="str">
            <v>Grants and Subsidies</v>
          </cell>
          <cell r="R1118" t="str">
            <v>Revenue</v>
          </cell>
          <cell r="S1118" t="str">
            <v>Non Salary</v>
          </cell>
        </row>
        <row r="1119">
          <cell r="A1119" t="str">
            <v>PH3031</v>
          </cell>
          <cell r="E1119">
            <v>-13000</v>
          </cell>
          <cell r="F1119">
            <v>0</v>
          </cell>
          <cell r="G1119">
            <v>-13000</v>
          </cell>
          <cell r="H1119">
            <v>0</v>
          </cell>
          <cell r="I1119">
            <v>13000</v>
          </cell>
          <cell r="J1119">
            <v>0</v>
          </cell>
          <cell r="L1119">
            <v>41364</v>
          </cell>
          <cell r="M1119" t="str">
            <v>SG</v>
          </cell>
          <cell r="N1119" t="str">
            <v>REV</v>
          </cell>
          <cell r="O1119" t="str">
            <v>PH300</v>
          </cell>
          <cell r="P1119" t="str">
            <v>9750</v>
          </cell>
          <cell r="Q1119" t="str">
            <v>Other Revenues</v>
          </cell>
          <cell r="R1119" t="str">
            <v>Revenue</v>
          </cell>
          <cell r="S1119" t="str">
            <v>Non Salary</v>
          </cell>
        </row>
        <row r="1120">
          <cell r="A1120" t="str">
            <v>PH3038</v>
          </cell>
          <cell r="E1120">
            <v>617289.5</v>
          </cell>
          <cell r="F1120">
            <v>0</v>
          </cell>
          <cell r="G1120">
            <v>617289.5</v>
          </cell>
          <cell r="H1120">
            <v>0</v>
          </cell>
          <cell r="I1120">
            <v>-617289.5</v>
          </cell>
          <cell r="J1120">
            <v>0</v>
          </cell>
          <cell r="L1120">
            <v>41364</v>
          </cell>
          <cell r="M1120" t="str">
            <v>PF</v>
          </cell>
          <cell r="N1120" t="str">
            <v>EXP</v>
          </cell>
          <cell r="O1120" t="str">
            <v>PH300</v>
          </cell>
          <cell r="P1120" t="str">
            <v>4400</v>
          </cell>
          <cell r="Q1120" t="str">
            <v>Contracted Services</v>
          </cell>
          <cell r="R1120" t="str">
            <v>Other Expenditures</v>
          </cell>
          <cell r="S1120" t="str">
            <v>Non Salary</v>
          </cell>
        </row>
        <row r="1121">
          <cell r="A1121" t="str">
            <v>PH3038</v>
          </cell>
          <cell r="E1121">
            <v>-617289.5</v>
          </cell>
          <cell r="F1121">
            <v>0</v>
          </cell>
          <cell r="G1121">
            <v>-617289.5</v>
          </cell>
          <cell r="H1121">
            <v>0</v>
          </cell>
          <cell r="I1121">
            <v>617289.5</v>
          </cell>
          <cell r="J1121">
            <v>0</v>
          </cell>
          <cell r="L1121">
            <v>41364</v>
          </cell>
          <cell r="M1121" t="str">
            <v>PF</v>
          </cell>
          <cell r="N1121" t="str">
            <v>REV</v>
          </cell>
          <cell r="O1121" t="str">
            <v>PH300</v>
          </cell>
          <cell r="P1121" t="str">
            <v>8010</v>
          </cell>
          <cell r="Q1121" t="str">
            <v>Grants and Subsidies</v>
          </cell>
          <cell r="R1121" t="str">
            <v>Revenue</v>
          </cell>
          <cell r="S1121" t="str">
            <v>Non Salary</v>
          </cell>
        </row>
        <row r="1122">
          <cell r="A1122" t="str">
            <v>PH3039</v>
          </cell>
          <cell r="E1122">
            <v>142536.04999999999</v>
          </cell>
          <cell r="F1122">
            <v>0</v>
          </cell>
          <cell r="G1122">
            <v>142536.04999999999</v>
          </cell>
          <cell r="H1122">
            <v>169960.54</v>
          </cell>
          <cell r="I1122">
            <v>27424.49</v>
          </cell>
          <cell r="J1122">
            <v>583680.25</v>
          </cell>
          <cell r="L1122">
            <v>41364</v>
          </cell>
          <cell r="M1122" t="str">
            <v>PF</v>
          </cell>
          <cell r="N1122" t="str">
            <v>EXP</v>
          </cell>
          <cell r="O1122" t="str">
            <v>PH300</v>
          </cell>
          <cell r="P1122" t="str">
            <v>1015</v>
          </cell>
          <cell r="Q1122" t="str">
            <v>Salaries &amp; Benefits</v>
          </cell>
          <cell r="R1122" t="str">
            <v>Other Expenditures</v>
          </cell>
          <cell r="S1122" t="str">
            <v>Salaries &amp; Benefits</v>
          </cell>
        </row>
        <row r="1123">
          <cell r="A1123" t="str">
            <v>PH3039</v>
          </cell>
          <cell r="E1123">
            <v>80.22</v>
          </cell>
          <cell r="F1123">
            <v>0</v>
          </cell>
          <cell r="G1123">
            <v>80.22</v>
          </cell>
          <cell r="H1123">
            <v>0</v>
          </cell>
          <cell r="I1123">
            <v>-80.22</v>
          </cell>
          <cell r="J1123">
            <v>0</v>
          </cell>
          <cell r="L1123">
            <v>41364</v>
          </cell>
          <cell r="M1123" t="str">
            <v>PF</v>
          </cell>
          <cell r="N1123" t="str">
            <v>EXP</v>
          </cell>
          <cell r="O1123" t="str">
            <v>PH300</v>
          </cell>
          <cell r="P1123" t="str">
            <v>1025</v>
          </cell>
          <cell r="Q1123" t="str">
            <v>Salaries &amp; Benefits</v>
          </cell>
          <cell r="R1123" t="str">
            <v>Other Expenditures</v>
          </cell>
          <cell r="S1123" t="str">
            <v>Overtime</v>
          </cell>
        </row>
        <row r="1124">
          <cell r="A1124" t="str">
            <v>PH3039</v>
          </cell>
          <cell r="E1124">
            <v>5802.58</v>
          </cell>
          <cell r="F1124">
            <v>0</v>
          </cell>
          <cell r="G1124">
            <v>5802.58</v>
          </cell>
          <cell r="H1124">
            <v>0</v>
          </cell>
          <cell r="I1124">
            <v>-5802.58</v>
          </cell>
          <cell r="J1124">
            <v>0</v>
          </cell>
          <cell r="L1124">
            <v>41364</v>
          </cell>
          <cell r="M1124" t="str">
            <v>PF</v>
          </cell>
          <cell r="N1124" t="str">
            <v>EXP</v>
          </cell>
          <cell r="O1124" t="str">
            <v>PH300</v>
          </cell>
          <cell r="P1124" t="str">
            <v>1050</v>
          </cell>
          <cell r="Q1124" t="str">
            <v>Salaries &amp; Benefits</v>
          </cell>
          <cell r="R1124" t="str">
            <v>Other Expenditures</v>
          </cell>
          <cell r="S1124" t="str">
            <v>Salaries &amp; Benefits</v>
          </cell>
        </row>
        <row r="1125">
          <cell r="A1125" t="str">
            <v>PH3039</v>
          </cell>
          <cell r="E1125">
            <v>28491.200000000001</v>
          </cell>
          <cell r="F1125">
            <v>0</v>
          </cell>
          <cell r="G1125">
            <v>28491.200000000001</v>
          </cell>
          <cell r="H1125">
            <v>0</v>
          </cell>
          <cell r="I1125">
            <v>-28491.200000000001</v>
          </cell>
          <cell r="J1125">
            <v>0</v>
          </cell>
          <cell r="L1125">
            <v>41364</v>
          </cell>
          <cell r="M1125" t="str">
            <v>PF</v>
          </cell>
          <cell r="N1125" t="str">
            <v>EXP</v>
          </cell>
          <cell r="O1125" t="str">
            <v>PH300</v>
          </cell>
          <cell r="P1125" t="str">
            <v>1215</v>
          </cell>
          <cell r="Q1125" t="str">
            <v>Salaries &amp; Benefits</v>
          </cell>
          <cell r="R1125" t="str">
            <v>Other Expenditures</v>
          </cell>
          <cell r="S1125" t="str">
            <v>Salaries &amp; Benefits</v>
          </cell>
        </row>
        <row r="1126">
          <cell r="A1126" t="str">
            <v>PH3039</v>
          </cell>
          <cell r="E1126">
            <v>1731</v>
          </cell>
          <cell r="F1126">
            <v>0</v>
          </cell>
          <cell r="G1126">
            <v>1731</v>
          </cell>
          <cell r="H1126">
            <v>0</v>
          </cell>
          <cell r="I1126">
            <v>-1731</v>
          </cell>
          <cell r="J1126">
            <v>0</v>
          </cell>
          <cell r="L1126">
            <v>41364</v>
          </cell>
          <cell r="M1126" t="str">
            <v>PF</v>
          </cell>
          <cell r="N1126" t="str">
            <v>EXP</v>
          </cell>
          <cell r="O1126" t="str">
            <v>PH300</v>
          </cell>
          <cell r="P1126" t="str">
            <v>1250</v>
          </cell>
          <cell r="Q1126" t="str">
            <v>Salaries &amp; Benefits</v>
          </cell>
          <cell r="R1126" t="str">
            <v>Other Expenditures</v>
          </cell>
          <cell r="S1126" t="str">
            <v>Salaries &amp; Benefits</v>
          </cell>
        </row>
        <row r="1127">
          <cell r="A1127" t="str">
            <v>PH3039</v>
          </cell>
          <cell r="E1127">
            <v>0</v>
          </cell>
          <cell r="F1127">
            <v>0</v>
          </cell>
          <cell r="G1127">
            <v>0</v>
          </cell>
          <cell r="H1127">
            <v>-10527.56</v>
          </cell>
          <cell r="I1127">
            <v>-10527.56</v>
          </cell>
          <cell r="J1127">
            <v>-36164.76</v>
          </cell>
          <cell r="L1127">
            <v>41364</v>
          </cell>
          <cell r="M1127" t="str">
            <v>PF</v>
          </cell>
          <cell r="N1127" t="str">
            <v>EXP</v>
          </cell>
          <cell r="O1127" t="str">
            <v>PH300</v>
          </cell>
          <cell r="P1127" t="str">
            <v>1520</v>
          </cell>
          <cell r="Q1127" t="str">
            <v>Salaries &amp; Benefits</v>
          </cell>
          <cell r="R1127" t="str">
            <v>Other Expenditures</v>
          </cell>
          <cell r="S1127" t="str">
            <v>Gapping</v>
          </cell>
        </row>
        <row r="1128">
          <cell r="A1128" t="str">
            <v>PH3039</v>
          </cell>
          <cell r="E1128">
            <v>9181.25</v>
          </cell>
          <cell r="F1128">
            <v>0</v>
          </cell>
          <cell r="G1128">
            <v>9181.25</v>
          </cell>
          <cell r="H1128">
            <v>14407.1</v>
          </cell>
          <cell r="I1128">
            <v>5225.8500000000004</v>
          </cell>
          <cell r="J1128">
            <v>49477.14</v>
          </cell>
          <cell r="L1128">
            <v>41364</v>
          </cell>
          <cell r="M1128" t="str">
            <v>PF</v>
          </cell>
          <cell r="N1128" t="str">
            <v>EXP</v>
          </cell>
          <cell r="O1128" t="str">
            <v>PH300</v>
          </cell>
          <cell r="P1128" t="str">
            <v>1711</v>
          </cell>
          <cell r="Q1128" t="str">
            <v>Salaries &amp; Benefits</v>
          </cell>
          <cell r="R1128" t="str">
            <v>Other Expenditures</v>
          </cell>
          <cell r="S1128" t="str">
            <v>Salaries &amp; Benefits</v>
          </cell>
        </row>
        <row r="1129">
          <cell r="A1129" t="str">
            <v>PH3039</v>
          </cell>
          <cell r="E1129">
            <v>4542.67</v>
          </cell>
          <cell r="F1129">
            <v>0</v>
          </cell>
          <cell r="G1129">
            <v>4542.67</v>
          </cell>
          <cell r="H1129">
            <v>6973.63</v>
          </cell>
          <cell r="I1129">
            <v>2430.96</v>
          </cell>
          <cell r="J1129">
            <v>23949</v>
          </cell>
          <cell r="L1129">
            <v>41364</v>
          </cell>
          <cell r="M1129" t="str">
            <v>PF</v>
          </cell>
          <cell r="N1129" t="str">
            <v>EXP</v>
          </cell>
          <cell r="O1129" t="str">
            <v>PH300</v>
          </cell>
          <cell r="P1129" t="str">
            <v>1712</v>
          </cell>
          <cell r="Q1129" t="str">
            <v>Salaries &amp; Benefits</v>
          </cell>
          <cell r="R1129" t="str">
            <v>Other Expenditures</v>
          </cell>
          <cell r="S1129" t="str">
            <v>Salaries &amp; Benefits</v>
          </cell>
        </row>
        <row r="1130">
          <cell r="A1130" t="str">
            <v>PH3039</v>
          </cell>
          <cell r="E1130">
            <v>3546.61</v>
          </cell>
          <cell r="F1130">
            <v>0</v>
          </cell>
          <cell r="G1130">
            <v>3546.61</v>
          </cell>
          <cell r="H1130">
            <v>4075.1</v>
          </cell>
          <cell r="I1130">
            <v>528.49</v>
          </cell>
          <cell r="J1130">
            <v>13899.06</v>
          </cell>
          <cell r="L1130">
            <v>41364</v>
          </cell>
          <cell r="M1130" t="str">
            <v>PF</v>
          </cell>
          <cell r="N1130" t="str">
            <v>EXP</v>
          </cell>
          <cell r="O1130" t="str">
            <v>PH300</v>
          </cell>
          <cell r="P1130" t="str">
            <v>1720</v>
          </cell>
          <cell r="Q1130" t="str">
            <v>Salaries &amp; Benefits</v>
          </cell>
          <cell r="R1130" t="str">
            <v>Other Expenditures</v>
          </cell>
          <cell r="S1130" t="str">
            <v>Salaries &amp; Benefits</v>
          </cell>
        </row>
        <row r="1131">
          <cell r="A1131" t="str">
            <v>PH3039</v>
          </cell>
          <cell r="E1131">
            <v>1083.4100000000001</v>
          </cell>
          <cell r="F1131">
            <v>0</v>
          </cell>
          <cell r="G1131">
            <v>1083.4100000000001</v>
          </cell>
          <cell r="H1131">
            <v>1510.59</v>
          </cell>
          <cell r="I1131">
            <v>427.18</v>
          </cell>
          <cell r="J1131">
            <v>5187.51</v>
          </cell>
          <cell r="L1131">
            <v>41364</v>
          </cell>
          <cell r="M1131" t="str">
            <v>PF</v>
          </cell>
          <cell r="N1131" t="str">
            <v>EXP</v>
          </cell>
          <cell r="O1131" t="str">
            <v>PH300</v>
          </cell>
          <cell r="P1131" t="str">
            <v>1730</v>
          </cell>
          <cell r="Q1131" t="str">
            <v>Salaries &amp; Benefits</v>
          </cell>
          <cell r="R1131" t="str">
            <v>Other Expenditures</v>
          </cell>
          <cell r="S1131" t="str">
            <v>Salaries &amp; Benefits</v>
          </cell>
        </row>
        <row r="1132">
          <cell r="A1132" t="str">
            <v>PH3039</v>
          </cell>
          <cell r="E1132">
            <v>4804.82</v>
          </cell>
          <cell r="F1132">
            <v>0</v>
          </cell>
          <cell r="G1132">
            <v>4804.82</v>
          </cell>
          <cell r="H1132">
            <v>5814.35</v>
          </cell>
          <cell r="I1132">
            <v>1009.53</v>
          </cell>
          <cell r="J1132">
            <v>11208.03</v>
          </cell>
          <cell r="L1132">
            <v>41364</v>
          </cell>
          <cell r="M1132" t="str">
            <v>PF</v>
          </cell>
          <cell r="N1132" t="str">
            <v>EXP</v>
          </cell>
          <cell r="O1132" t="str">
            <v>PH300</v>
          </cell>
          <cell r="P1132" t="str">
            <v>1740</v>
          </cell>
          <cell r="Q1132" t="str">
            <v>Salaries &amp; Benefits</v>
          </cell>
          <cell r="R1132" t="str">
            <v>Other Expenditures</v>
          </cell>
          <cell r="S1132" t="str">
            <v>Salaries &amp; Benefits</v>
          </cell>
        </row>
        <row r="1133">
          <cell r="A1133" t="str">
            <v>PH3039</v>
          </cell>
          <cell r="E1133">
            <v>228.75</v>
          </cell>
          <cell r="F1133">
            <v>0</v>
          </cell>
          <cell r="G1133">
            <v>228.75</v>
          </cell>
          <cell r="H1133">
            <v>280.77</v>
          </cell>
          <cell r="I1133">
            <v>52.02</v>
          </cell>
          <cell r="J1133">
            <v>574.59</v>
          </cell>
          <cell r="L1133">
            <v>41364</v>
          </cell>
          <cell r="M1133" t="str">
            <v>PF</v>
          </cell>
          <cell r="N1133" t="str">
            <v>EXP</v>
          </cell>
          <cell r="O1133" t="str">
            <v>PH300</v>
          </cell>
          <cell r="P1133" t="str">
            <v>1745</v>
          </cell>
          <cell r="Q1133" t="str">
            <v>Salaries &amp; Benefits</v>
          </cell>
          <cell r="R1133" t="str">
            <v>Other Expenditures</v>
          </cell>
          <cell r="S1133" t="str">
            <v>Salaries &amp; Benefits</v>
          </cell>
        </row>
        <row r="1134">
          <cell r="A1134" t="str">
            <v>PH3039</v>
          </cell>
          <cell r="E1134">
            <v>3452.97</v>
          </cell>
          <cell r="F1134">
            <v>0</v>
          </cell>
          <cell r="G1134">
            <v>3452.97</v>
          </cell>
          <cell r="H1134">
            <v>4078.35</v>
          </cell>
          <cell r="I1134">
            <v>625.38</v>
          </cell>
          <cell r="J1134">
            <v>14006.03</v>
          </cell>
          <cell r="L1134">
            <v>41364</v>
          </cell>
          <cell r="M1134" t="str">
            <v>PF</v>
          </cell>
          <cell r="N1134" t="str">
            <v>EXP</v>
          </cell>
          <cell r="O1134" t="str">
            <v>PH300</v>
          </cell>
          <cell r="P1134" t="str">
            <v>1750</v>
          </cell>
          <cell r="Q1134" t="str">
            <v>Salaries &amp; Benefits</v>
          </cell>
          <cell r="R1134" t="str">
            <v>Other Expenditures</v>
          </cell>
          <cell r="S1134" t="str">
            <v>Salaries &amp; Benefits</v>
          </cell>
        </row>
        <row r="1135">
          <cell r="A1135" t="str">
            <v>PH3039</v>
          </cell>
          <cell r="E1135">
            <v>10043.89</v>
          </cell>
          <cell r="F1135">
            <v>0</v>
          </cell>
          <cell r="G1135">
            <v>10043.89</v>
          </cell>
          <cell r="H1135">
            <v>12749.79</v>
          </cell>
          <cell r="I1135">
            <v>2705.9</v>
          </cell>
          <cell r="J1135">
            <v>24839.75</v>
          </cell>
          <cell r="L1135">
            <v>41364</v>
          </cell>
          <cell r="M1135" t="str">
            <v>PF</v>
          </cell>
          <cell r="N1135" t="str">
            <v>EXP</v>
          </cell>
          <cell r="O1135" t="str">
            <v>PH300</v>
          </cell>
          <cell r="P1135" t="str">
            <v>1760</v>
          </cell>
          <cell r="Q1135" t="str">
            <v>Salaries &amp; Benefits</v>
          </cell>
          <cell r="R1135" t="str">
            <v>Other Expenditures</v>
          </cell>
          <cell r="S1135" t="str">
            <v>Salaries &amp; Benefits</v>
          </cell>
        </row>
        <row r="1136">
          <cell r="A1136" t="str">
            <v>PH3039</v>
          </cell>
          <cell r="E1136">
            <v>14789.48</v>
          </cell>
          <cell r="F1136">
            <v>0</v>
          </cell>
          <cell r="G1136">
            <v>14789.48</v>
          </cell>
          <cell r="H1136">
            <v>19739.169999999998</v>
          </cell>
          <cell r="I1136">
            <v>4949.6899999999996</v>
          </cell>
          <cell r="J1136">
            <v>67788.320000000007</v>
          </cell>
          <cell r="L1136">
            <v>41364</v>
          </cell>
          <cell r="M1136" t="str">
            <v>PF</v>
          </cell>
          <cell r="N1136" t="str">
            <v>EXP</v>
          </cell>
          <cell r="O1136" t="str">
            <v>PH300</v>
          </cell>
          <cell r="P1136" t="str">
            <v>1770</v>
          </cell>
          <cell r="Q1136" t="str">
            <v>Salaries &amp; Benefits</v>
          </cell>
          <cell r="R1136" t="str">
            <v>Other Expenditures</v>
          </cell>
          <cell r="S1136" t="str">
            <v>Salaries &amp; Benefits</v>
          </cell>
        </row>
        <row r="1137">
          <cell r="A1137" t="str">
            <v>PH3039</v>
          </cell>
          <cell r="E1137">
            <v>29.91</v>
          </cell>
          <cell r="F1137">
            <v>0</v>
          </cell>
          <cell r="G1137">
            <v>29.91</v>
          </cell>
          <cell r="H1137">
            <v>-632.27</v>
          </cell>
          <cell r="I1137">
            <v>-662.18</v>
          </cell>
          <cell r="J1137">
            <v>-3356</v>
          </cell>
          <cell r="L1137">
            <v>41364</v>
          </cell>
          <cell r="M1137" t="str">
            <v>PF</v>
          </cell>
          <cell r="N1137" t="str">
            <v>EXP</v>
          </cell>
          <cell r="O1137" t="str">
            <v>PH300</v>
          </cell>
          <cell r="P1137" t="str">
            <v>2010</v>
          </cell>
          <cell r="Q1137" t="str">
            <v>Office Supplies</v>
          </cell>
          <cell r="R1137" t="str">
            <v>Other Expenditures</v>
          </cell>
          <cell r="S1137" t="str">
            <v>Non Salary</v>
          </cell>
        </row>
        <row r="1138">
          <cell r="A1138" t="str">
            <v>PH3039</v>
          </cell>
          <cell r="E1138">
            <v>0</v>
          </cell>
          <cell r="F1138">
            <v>0</v>
          </cell>
          <cell r="G1138">
            <v>0</v>
          </cell>
          <cell r="H1138">
            <v>197.83</v>
          </cell>
          <cell r="I1138">
            <v>197.83</v>
          </cell>
          <cell r="J1138">
            <v>1050</v>
          </cell>
          <cell r="L1138">
            <v>41364</v>
          </cell>
          <cell r="M1138" t="str">
            <v>PF</v>
          </cell>
          <cell r="N1138" t="str">
            <v>EXP</v>
          </cell>
          <cell r="O1138" t="str">
            <v>PH300</v>
          </cell>
          <cell r="P1138" t="str">
            <v>2040</v>
          </cell>
          <cell r="Q1138" t="str">
            <v>Office Supplies</v>
          </cell>
          <cell r="R1138" t="str">
            <v>Other Expenditures</v>
          </cell>
          <cell r="S1138" t="str">
            <v>Non Salary</v>
          </cell>
        </row>
        <row r="1139">
          <cell r="A1139" t="str">
            <v>PH3039</v>
          </cell>
          <cell r="E1139">
            <v>4.07</v>
          </cell>
          <cell r="F1139">
            <v>0</v>
          </cell>
          <cell r="G1139">
            <v>4.07</v>
          </cell>
          <cell r="H1139">
            <v>-632.27</v>
          </cell>
          <cell r="I1139">
            <v>-636.34</v>
          </cell>
          <cell r="J1139">
            <v>-3356</v>
          </cell>
          <cell r="L1139">
            <v>41364</v>
          </cell>
          <cell r="M1139" t="str">
            <v>PF</v>
          </cell>
          <cell r="N1139" t="str">
            <v>EXP</v>
          </cell>
          <cell r="O1139" t="str">
            <v>PH300</v>
          </cell>
          <cell r="P1139" t="str">
            <v>2600</v>
          </cell>
          <cell r="Q1139" t="str">
            <v>Other Supplies</v>
          </cell>
          <cell r="R1139" t="str">
            <v>Other Expenditures</v>
          </cell>
          <cell r="S1139" t="str">
            <v>Non Salary</v>
          </cell>
        </row>
        <row r="1140">
          <cell r="A1140" t="str">
            <v>PH3039</v>
          </cell>
          <cell r="E1140">
            <v>65.09</v>
          </cell>
          <cell r="F1140">
            <v>0</v>
          </cell>
          <cell r="G1140">
            <v>65.09</v>
          </cell>
          <cell r="H1140">
            <v>0</v>
          </cell>
          <cell r="I1140">
            <v>-65.09</v>
          </cell>
          <cell r="J1140">
            <v>0</v>
          </cell>
          <cell r="L1140">
            <v>41364</v>
          </cell>
          <cell r="M1140" t="str">
            <v>PF</v>
          </cell>
          <cell r="N1140" t="str">
            <v>EXP</v>
          </cell>
          <cell r="O1140" t="str">
            <v>PH300</v>
          </cell>
          <cell r="P1140" t="str">
            <v>2650</v>
          </cell>
          <cell r="Q1140" t="str">
            <v>Other Supplies</v>
          </cell>
          <cell r="R1140" t="str">
            <v>Other Expenditures</v>
          </cell>
          <cell r="S1140" t="str">
            <v>Non Salary</v>
          </cell>
        </row>
        <row r="1141">
          <cell r="A1141" t="str">
            <v>PH3039</v>
          </cell>
          <cell r="E1141">
            <v>15.19</v>
          </cell>
          <cell r="F1141">
            <v>0</v>
          </cell>
          <cell r="G1141">
            <v>15.19</v>
          </cell>
          <cell r="H1141">
            <v>0</v>
          </cell>
          <cell r="I1141">
            <v>-15.19</v>
          </cell>
          <cell r="J1141">
            <v>0</v>
          </cell>
          <cell r="L1141">
            <v>41364</v>
          </cell>
          <cell r="M1141" t="str">
            <v>PF</v>
          </cell>
          <cell r="N1141" t="str">
            <v>EXP</v>
          </cell>
          <cell r="O1141" t="str">
            <v>PH300</v>
          </cell>
          <cell r="P1141" t="str">
            <v>2750</v>
          </cell>
          <cell r="Q1141" t="str">
            <v>Other Supplies</v>
          </cell>
          <cell r="R1141" t="str">
            <v>Other Expenditures</v>
          </cell>
          <cell r="S1141" t="str">
            <v>Non Salary</v>
          </cell>
        </row>
        <row r="1142">
          <cell r="A1142" t="str">
            <v>PH3039</v>
          </cell>
          <cell r="E1142">
            <v>272.16000000000003</v>
          </cell>
          <cell r="F1142">
            <v>0</v>
          </cell>
          <cell r="G1142">
            <v>272.16000000000003</v>
          </cell>
          <cell r="H1142">
            <v>0</v>
          </cell>
          <cell r="I1142">
            <v>-272.16000000000003</v>
          </cell>
          <cell r="J1142">
            <v>0</v>
          </cell>
          <cell r="L1142">
            <v>41364</v>
          </cell>
          <cell r="M1142" t="str">
            <v>PF</v>
          </cell>
          <cell r="N1142" t="str">
            <v>EXP</v>
          </cell>
          <cell r="O1142" t="str">
            <v>PH300</v>
          </cell>
          <cell r="P1142" t="str">
            <v>3410</v>
          </cell>
          <cell r="Q1142" t="str">
            <v>Computer Hardware &amp; Software</v>
          </cell>
          <cell r="R1142" t="str">
            <v>Other Expenditures</v>
          </cell>
          <cell r="S1142" t="str">
            <v>Non Salary</v>
          </cell>
        </row>
        <row r="1143">
          <cell r="A1143" t="str">
            <v>PH3039</v>
          </cell>
          <cell r="E1143">
            <v>0</v>
          </cell>
          <cell r="F1143">
            <v>0</v>
          </cell>
          <cell r="G1143">
            <v>0</v>
          </cell>
          <cell r="H1143">
            <v>214.76</v>
          </cell>
          <cell r="I1143">
            <v>214.76</v>
          </cell>
          <cell r="J1143">
            <v>400</v>
          </cell>
          <cell r="L1143">
            <v>41364</v>
          </cell>
          <cell r="M1143" t="str">
            <v>PF</v>
          </cell>
          <cell r="N1143" t="str">
            <v>EXP</v>
          </cell>
          <cell r="O1143" t="str">
            <v>PH300</v>
          </cell>
          <cell r="P1143" t="str">
            <v>3420</v>
          </cell>
          <cell r="Q1143" t="str">
            <v>Computer Hardware &amp; Software</v>
          </cell>
          <cell r="R1143" t="str">
            <v>Other Expenditures</v>
          </cell>
          <cell r="S1143" t="str">
            <v>Non Salary</v>
          </cell>
        </row>
        <row r="1144">
          <cell r="A1144" t="str">
            <v>PH3039</v>
          </cell>
          <cell r="E1144">
            <v>0</v>
          </cell>
          <cell r="F1144">
            <v>0</v>
          </cell>
          <cell r="G1144">
            <v>0</v>
          </cell>
          <cell r="H1144">
            <v>313.47000000000003</v>
          </cell>
          <cell r="I1144">
            <v>313.47000000000003</v>
          </cell>
          <cell r="J1144">
            <v>1224</v>
          </cell>
          <cell r="L1144">
            <v>41364</v>
          </cell>
          <cell r="M1144" t="str">
            <v>PF</v>
          </cell>
          <cell r="N1144" t="str">
            <v>EXP</v>
          </cell>
          <cell r="O1144" t="str">
            <v>PH300</v>
          </cell>
          <cell r="P1144" t="str">
            <v>4015</v>
          </cell>
          <cell r="Q1144" t="str">
            <v>Professional &amp; Technical</v>
          </cell>
          <cell r="R1144" t="str">
            <v>Other Expenditures</v>
          </cell>
          <cell r="S1144" t="str">
            <v>Non Salary</v>
          </cell>
        </row>
        <row r="1145">
          <cell r="A1145" t="str">
            <v>PH3039</v>
          </cell>
          <cell r="E1145">
            <v>0</v>
          </cell>
          <cell r="F1145">
            <v>7459.01</v>
          </cell>
          <cell r="G1145">
            <v>7459.01</v>
          </cell>
          <cell r="H1145">
            <v>0</v>
          </cell>
          <cell r="I1145">
            <v>-7459.01</v>
          </cell>
          <cell r="J1145">
            <v>0</v>
          </cell>
          <cell r="L1145">
            <v>41364</v>
          </cell>
          <cell r="M1145" t="str">
            <v>PF</v>
          </cell>
          <cell r="N1145" t="str">
            <v>EXP</v>
          </cell>
          <cell r="O1145" t="str">
            <v>PH300</v>
          </cell>
          <cell r="P1145" t="str">
            <v>4038</v>
          </cell>
          <cell r="Q1145" t="str">
            <v>Professional &amp; Technical</v>
          </cell>
          <cell r="R1145" t="str">
            <v>Other Expenditures</v>
          </cell>
          <cell r="S1145" t="str">
            <v>Non Salary</v>
          </cell>
        </row>
        <row r="1146">
          <cell r="A1146" t="str">
            <v>PH3039</v>
          </cell>
          <cell r="E1146">
            <v>5636.71</v>
          </cell>
          <cell r="F1146">
            <v>0</v>
          </cell>
          <cell r="G1146">
            <v>5636.71</v>
          </cell>
          <cell r="H1146">
            <v>6333.6</v>
          </cell>
          <cell r="I1146">
            <v>696.89</v>
          </cell>
          <cell r="J1146">
            <v>28000</v>
          </cell>
          <cell r="L1146">
            <v>41364</v>
          </cell>
          <cell r="M1146" t="str">
            <v>PF</v>
          </cell>
          <cell r="N1146" t="str">
            <v>EXP</v>
          </cell>
          <cell r="O1146" t="str">
            <v>PH300</v>
          </cell>
          <cell r="P1146" t="str">
            <v>4086</v>
          </cell>
          <cell r="Q1146" t="str">
            <v>Professional &amp; Technical</v>
          </cell>
          <cell r="R1146" t="str">
            <v>Other Expenditures</v>
          </cell>
          <cell r="S1146" t="str">
            <v>Non Salary</v>
          </cell>
        </row>
        <row r="1147">
          <cell r="A1147" t="str">
            <v>PH3039</v>
          </cell>
          <cell r="E1147">
            <v>13.2</v>
          </cell>
          <cell r="F1147">
            <v>0</v>
          </cell>
          <cell r="G1147">
            <v>13.2</v>
          </cell>
          <cell r="H1147">
            <v>0</v>
          </cell>
          <cell r="I1147">
            <v>-13.2</v>
          </cell>
          <cell r="J1147">
            <v>0</v>
          </cell>
          <cell r="L1147">
            <v>41364</v>
          </cell>
          <cell r="M1147" t="str">
            <v>PF</v>
          </cell>
          <cell r="N1147" t="str">
            <v>EXP</v>
          </cell>
          <cell r="O1147" t="str">
            <v>PH300</v>
          </cell>
          <cell r="P1147" t="str">
            <v>4225</v>
          </cell>
          <cell r="Q1147" t="str">
            <v>Business Travel Expenses</v>
          </cell>
          <cell r="R1147" t="str">
            <v>Other Expenditures</v>
          </cell>
          <cell r="S1147" t="str">
            <v>Non Salary</v>
          </cell>
        </row>
        <row r="1148">
          <cell r="A1148" t="str">
            <v>PH3039</v>
          </cell>
          <cell r="E1148">
            <v>2511662</v>
          </cell>
          <cell r="F1148">
            <v>0</v>
          </cell>
          <cell r="G1148">
            <v>2511662</v>
          </cell>
          <cell r="H1148">
            <v>2131834.41</v>
          </cell>
          <cell r="I1148">
            <v>-379827.59</v>
          </cell>
          <cell r="J1148">
            <v>6485653.8200000003</v>
          </cell>
          <cell r="L1148">
            <v>41364</v>
          </cell>
          <cell r="M1148" t="str">
            <v>PF</v>
          </cell>
          <cell r="N1148" t="str">
            <v>EXP</v>
          </cell>
          <cell r="O1148" t="str">
            <v>PH300</v>
          </cell>
          <cell r="P1148" t="str">
            <v>4400</v>
          </cell>
          <cell r="Q1148" t="str">
            <v>Contracted Services</v>
          </cell>
          <cell r="R1148" t="str">
            <v>Other Expenditures</v>
          </cell>
          <cell r="S1148" t="str">
            <v>Non Salary</v>
          </cell>
        </row>
        <row r="1149">
          <cell r="A1149" t="str">
            <v>PH3039</v>
          </cell>
          <cell r="E1149">
            <v>167.5</v>
          </cell>
          <cell r="F1149">
            <v>0</v>
          </cell>
          <cell r="G1149">
            <v>167.5</v>
          </cell>
          <cell r="H1149">
            <v>530.12</v>
          </cell>
          <cell r="I1149">
            <v>362.62</v>
          </cell>
          <cell r="J1149">
            <v>2070</v>
          </cell>
          <cell r="L1149">
            <v>41364</v>
          </cell>
          <cell r="M1149" t="str">
            <v>PF</v>
          </cell>
          <cell r="N1149" t="str">
            <v>EXP</v>
          </cell>
          <cell r="O1149" t="str">
            <v>PH300</v>
          </cell>
          <cell r="P1149" t="str">
            <v>4770</v>
          </cell>
          <cell r="Q1149" t="str">
            <v>Insurance, Parking &amp; Metrage</v>
          </cell>
          <cell r="R1149" t="str">
            <v>Other Expenditures</v>
          </cell>
          <cell r="S1149" t="str">
            <v>Non Salary</v>
          </cell>
        </row>
        <row r="1150">
          <cell r="A1150" t="str">
            <v>PH3039</v>
          </cell>
          <cell r="E1150">
            <v>523.54999999999995</v>
          </cell>
          <cell r="F1150">
            <v>0</v>
          </cell>
          <cell r="G1150">
            <v>523.54999999999995</v>
          </cell>
          <cell r="H1150">
            <v>901.47</v>
          </cell>
          <cell r="I1150">
            <v>377.92</v>
          </cell>
          <cell r="J1150">
            <v>3520</v>
          </cell>
          <cell r="L1150">
            <v>41364</v>
          </cell>
          <cell r="M1150" t="str">
            <v>PF</v>
          </cell>
          <cell r="N1150" t="str">
            <v>EXP</v>
          </cell>
          <cell r="O1150" t="str">
            <v>PH300</v>
          </cell>
          <cell r="P1150" t="str">
            <v>4775</v>
          </cell>
          <cell r="Q1150" t="str">
            <v>Insurance, Parking &amp; Metrage</v>
          </cell>
          <cell r="R1150" t="str">
            <v>Other Expenditures</v>
          </cell>
          <cell r="S1150" t="str">
            <v>Non Salary</v>
          </cell>
        </row>
        <row r="1151">
          <cell r="A1151" t="str">
            <v>PH3039</v>
          </cell>
          <cell r="E1151">
            <v>0</v>
          </cell>
          <cell r="F1151">
            <v>0</v>
          </cell>
          <cell r="G1151">
            <v>0</v>
          </cell>
          <cell r="H1151">
            <v>512.20000000000005</v>
          </cell>
          <cell r="I1151">
            <v>512.20000000000005</v>
          </cell>
          <cell r="J1151">
            <v>2000</v>
          </cell>
          <cell r="L1151">
            <v>41364</v>
          </cell>
          <cell r="M1151" t="str">
            <v>PF</v>
          </cell>
          <cell r="N1151" t="str">
            <v>EXP</v>
          </cell>
          <cell r="O1151" t="str">
            <v>PH300</v>
          </cell>
          <cell r="P1151" t="str">
            <v>4811</v>
          </cell>
          <cell r="Q1151" t="str">
            <v>Other Services</v>
          </cell>
          <cell r="R1151" t="str">
            <v>Other Expenditures</v>
          </cell>
          <cell r="S1151" t="str">
            <v>Non Salary</v>
          </cell>
        </row>
        <row r="1152">
          <cell r="A1152" t="str">
            <v>PH3039</v>
          </cell>
          <cell r="E1152">
            <v>367.81</v>
          </cell>
          <cell r="F1152">
            <v>0</v>
          </cell>
          <cell r="G1152">
            <v>367.81</v>
          </cell>
          <cell r="H1152">
            <v>0</v>
          </cell>
          <cell r="I1152">
            <v>-367.81</v>
          </cell>
          <cell r="J1152">
            <v>0</v>
          </cell>
          <cell r="L1152">
            <v>41364</v>
          </cell>
          <cell r="M1152" t="str">
            <v>PF</v>
          </cell>
          <cell r="N1152" t="str">
            <v>EXP</v>
          </cell>
          <cell r="O1152" t="str">
            <v>PH300</v>
          </cell>
          <cell r="P1152" t="str">
            <v>4813</v>
          </cell>
          <cell r="Q1152" t="str">
            <v>Other Services</v>
          </cell>
          <cell r="R1152" t="str">
            <v>Other Expenditures</v>
          </cell>
          <cell r="S1152" t="str">
            <v>Non Salary</v>
          </cell>
        </row>
        <row r="1153">
          <cell r="A1153" t="str">
            <v>PH3039</v>
          </cell>
          <cell r="E1153">
            <v>0</v>
          </cell>
          <cell r="F1153">
            <v>0</v>
          </cell>
          <cell r="G1153">
            <v>0</v>
          </cell>
          <cell r="H1153">
            <v>102.44</v>
          </cell>
          <cell r="I1153">
            <v>102.44</v>
          </cell>
          <cell r="J1153">
            <v>400</v>
          </cell>
          <cell r="L1153">
            <v>41364</v>
          </cell>
          <cell r="M1153" t="str">
            <v>PF</v>
          </cell>
          <cell r="N1153" t="str">
            <v>EXP</v>
          </cell>
          <cell r="O1153" t="str">
            <v>PH300</v>
          </cell>
          <cell r="P1153" t="str">
            <v>4814</v>
          </cell>
          <cell r="Q1153" t="str">
            <v>Other Services</v>
          </cell>
          <cell r="R1153" t="str">
            <v>Other Expenditures</v>
          </cell>
          <cell r="S1153" t="str">
            <v>Non Salary</v>
          </cell>
        </row>
        <row r="1154">
          <cell r="A1154" t="str">
            <v>PH3039</v>
          </cell>
          <cell r="E1154">
            <v>158.94999999999999</v>
          </cell>
          <cell r="F1154">
            <v>0</v>
          </cell>
          <cell r="G1154">
            <v>158.94999999999999</v>
          </cell>
          <cell r="H1154">
            <v>0</v>
          </cell>
          <cell r="I1154">
            <v>-158.94999999999999</v>
          </cell>
          <cell r="J1154">
            <v>0</v>
          </cell>
          <cell r="L1154">
            <v>41364</v>
          </cell>
          <cell r="M1154" t="str">
            <v>PF</v>
          </cell>
          <cell r="N1154" t="str">
            <v>EXP</v>
          </cell>
          <cell r="O1154" t="str">
            <v>PH300</v>
          </cell>
          <cell r="P1154" t="str">
            <v>4815</v>
          </cell>
          <cell r="Q1154" t="str">
            <v>Other Services</v>
          </cell>
          <cell r="R1154" t="str">
            <v>Other Expenditures</v>
          </cell>
          <cell r="S1154" t="str">
            <v>Non Salary</v>
          </cell>
        </row>
        <row r="1155">
          <cell r="A1155" t="str">
            <v>PH3039</v>
          </cell>
          <cell r="E1155">
            <v>0</v>
          </cell>
          <cell r="F1155">
            <v>0</v>
          </cell>
          <cell r="G1155">
            <v>0</v>
          </cell>
          <cell r="H1155">
            <v>409.7</v>
          </cell>
          <cell r="I1155">
            <v>409.7</v>
          </cell>
          <cell r="J1155">
            <v>1700</v>
          </cell>
          <cell r="L1155">
            <v>41364</v>
          </cell>
          <cell r="M1155" t="str">
            <v>PF</v>
          </cell>
          <cell r="N1155" t="str">
            <v>EXP</v>
          </cell>
          <cell r="O1155" t="str">
            <v>PH300</v>
          </cell>
          <cell r="P1155" t="str">
            <v>7025</v>
          </cell>
          <cell r="Q1155" t="str">
            <v>IDC's</v>
          </cell>
          <cell r="R1155" t="str">
            <v>Other Expenditures</v>
          </cell>
          <cell r="S1155" t="str">
            <v>Non Salary</v>
          </cell>
        </row>
        <row r="1156">
          <cell r="A1156" t="str">
            <v>PH3039</v>
          </cell>
          <cell r="E1156">
            <v>0</v>
          </cell>
          <cell r="F1156">
            <v>0</v>
          </cell>
          <cell r="G1156">
            <v>0</v>
          </cell>
          <cell r="H1156">
            <v>964</v>
          </cell>
          <cell r="I1156">
            <v>964</v>
          </cell>
          <cell r="J1156">
            <v>4000</v>
          </cell>
          <cell r="L1156">
            <v>41364</v>
          </cell>
          <cell r="M1156" t="str">
            <v>PF</v>
          </cell>
          <cell r="N1156" t="str">
            <v>EXP</v>
          </cell>
          <cell r="O1156" t="str">
            <v>PH300</v>
          </cell>
          <cell r="P1156" t="str">
            <v>7030</v>
          </cell>
          <cell r="Q1156" t="str">
            <v>IDC's</v>
          </cell>
          <cell r="R1156" t="str">
            <v>Other Expenditures</v>
          </cell>
          <cell r="S1156" t="str">
            <v>Non Salary</v>
          </cell>
        </row>
        <row r="1157">
          <cell r="A1157" t="str">
            <v>PH3039</v>
          </cell>
          <cell r="E1157">
            <v>0</v>
          </cell>
          <cell r="F1157">
            <v>0</v>
          </cell>
          <cell r="G1157">
            <v>0</v>
          </cell>
          <cell r="H1157">
            <v>723</v>
          </cell>
          <cell r="I1157">
            <v>723</v>
          </cell>
          <cell r="J1157">
            <v>3000</v>
          </cell>
          <cell r="L1157">
            <v>41364</v>
          </cell>
          <cell r="M1157" t="str">
            <v>PF</v>
          </cell>
          <cell r="N1157" t="str">
            <v>EXP</v>
          </cell>
          <cell r="O1157" t="str">
            <v>PH300</v>
          </cell>
          <cell r="P1157" t="str">
            <v>7035</v>
          </cell>
          <cell r="Q1157" t="str">
            <v>IDC's</v>
          </cell>
          <cell r="R1157" t="str">
            <v>Other Expenditures</v>
          </cell>
          <cell r="S1157" t="str">
            <v>Non Salary</v>
          </cell>
        </row>
        <row r="1158">
          <cell r="A1158" t="str">
            <v>PH3039</v>
          </cell>
          <cell r="E1158">
            <v>736.04</v>
          </cell>
          <cell r="F1158">
            <v>0</v>
          </cell>
          <cell r="G1158">
            <v>736.04</v>
          </cell>
          <cell r="H1158">
            <v>819.36</v>
          </cell>
          <cell r="I1158">
            <v>83.32</v>
          </cell>
          <cell r="J1158">
            <v>3277.45</v>
          </cell>
          <cell r="L1158">
            <v>41364</v>
          </cell>
          <cell r="M1158" t="str">
            <v>PF</v>
          </cell>
          <cell r="N1158" t="str">
            <v>EXP</v>
          </cell>
          <cell r="O1158" t="str">
            <v>PH300</v>
          </cell>
          <cell r="P1158" t="str">
            <v>7125</v>
          </cell>
          <cell r="Q1158" t="str">
            <v>IDC's</v>
          </cell>
          <cell r="R1158" t="str">
            <v>Other Expenditures</v>
          </cell>
          <cell r="S1158" t="str">
            <v>Non Salary</v>
          </cell>
        </row>
        <row r="1159">
          <cell r="A1159" t="str">
            <v>PH3039</v>
          </cell>
          <cell r="E1159">
            <v>-2756690.05</v>
          </cell>
          <cell r="F1159">
            <v>0</v>
          </cell>
          <cell r="G1159">
            <v>-2756690.05</v>
          </cell>
          <cell r="H1159">
            <v>-2371653.65</v>
          </cell>
          <cell r="I1159">
            <v>385036.4</v>
          </cell>
          <cell r="J1159">
            <v>-7292419.4800000004</v>
          </cell>
          <cell r="L1159">
            <v>41364</v>
          </cell>
          <cell r="M1159" t="str">
            <v>PF</v>
          </cell>
          <cell r="N1159" t="str">
            <v>REV</v>
          </cell>
          <cell r="O1159" t="str">
            <v>PH300</v>
          </cell>
          <cell r="P1159" t="str">
            <v>8010</v>
          </cell>
          <cell r="Q1159" t="str">
            <v>Grants and Subsidies</v>
          </cell>
          <cell r="R1159" t="str">
            <v>Revenue</v>
          </cell>
          <cell r="S1159" t="str">
            <v>Non Salary</v>
          </cell>
        </row>
        <row r="1160">
          <cell r="A1160" t="str">
            <v>PH3040</v>
          </cell>
          <cell r="E1160">
            <v>324068.45</v>
          </cell>
          <cell r="F1160">
            <v>0</v>
          </cell>
          <cell r="G1160">
            <v>324068.45</v>
          </cell>
          <cell r="H1160">
            <v>356402.76</v>
          </cell>
          <cell r="I1160">
            <v>32334.31</v>
          </cell>
          <cell r="J1160">
            <v>1223962.1100000001</v>
          </cell>
          <cell r="L1160">
            <v>41364</v>
          </cell>
          <cell r="M1160" t="str">
            <v>SG</v>
          </cell>
          <cell r="N1160" t="str">
            <v>EXP</v>
          </cell>
          <cell r="O1160" t="str">
            <v>PH610</v>
          </cell>
          <cell r="P1160" t="str">
            <v>1015</v>
          </cell>
          <cell r="Q1160" t="str">
            <v>Salaries &amp; Benefits</v>
          </cell>
          <cell r="R1160" t="str">
            <v>Other Expenditures</v>
          </cell>
          <cell r="S1160" t="str">
            <v>Salaries &amp; Benefits</v>
          </cell>
        </row>
        <row r="1161">
          <cell r="A1161" t="str">
            <v>PH3040</v>
          </cell>
          <cell r="E1161">
            <v>1569.69</v>
          </cell>
          <cell r="F1161">
            <v>0</v>
          </cell>
          <cell r="G1161">
            <v>1569.69</v>
          </cell>
          <cell r="H1161">
            <v>4279.17</v>
          </cell>
          <cell r="I1161">
            <v>2709.48</v>
          </cell>
          <cell r="J1161">
            <v>14700</v>
          </cell>
          <cell r="L1161">
            <v>41364</v>
          </cell>
          <cell r="M1161" t="str">
            <v>SG</v>
          </cell>
          <cell r="N1161" t="str">
            <v>EXP</v>
          </cell>
          <cell r="O1161" t="str">
            <v>PH610</v>
          </cell>
          <cell r="P1161" t="str">
            <v>1025</v>
          </cell>
          <cell r="Q1161" t="str">
            <v>Salaries &amp; Benefits</v>
          </cell>
          <cell r="R1161" t="str">
            <v>Other Expenditures</v>
          </cell>
          <cell r="S1161" t="str">
            <v>Overtime</v>
          </cell>
        </row>
        <row r="1162">
          <cell r="A1162" t="str">
            <v>PH3040</v>
          </cell>
          <cell r="E1162">
            <v>4584.16</v>
          </cell>
          <cell r="F1162">
            <v>0</v>
          </cell>
          <cell r="G1162">
            <v>4584.16</v>
          </cell>
          <cell r="H1162">
            <v>0</v>
          </cell>
          <cell r="I1162">
            <v>-4584.16</v>
          </cell>
          <cell r="J1162">
            <v>0</v>
          </cell>
          <cell r="L1162">
            <v>41364</v>
          </cell>
          <cell r="M1162" t="str">
            <v>SG</v>
          </cell>
          <cell r="N1162" t="str">
            <v>EXP</v>
          </cell>
          <cell r="O1162" t="str">
            <v>PH610</v>
          </cell>
          <cell r="P1162" t="str">
            <v>1050</v>
          </cell>
          <cell r="Q1162" t="str">
            <v>Salaries &amp; Benefits</v>
          </cell>
          <cell r="R1162" t="str">
            <v>Other Expenditures</v>
          </cell>
          <cell r="S1162" t="str">
            <v>Salaries &amp; Benefits</v>
          </cell>
        </row>
        <row r="1163">
          <cell r="A1163" t="str">
            <v>PH3040</v>
          </cell>
          <cell r="E1163">
            <v>0</v>
          </cell>
          <cell r="F1163">
            <v>0</v>
          </cell>
          <cell r="G1163">
            <v>0</v>
          </cell>
          <cell r="H1163">
            <v>-22662.799999999999</v>
          </cell>
          <cell r="I1163">
            <v>-22662.799999999999</v>
          </cell>
          <cell r="J1163">
            <v>-75075.7</v>
          </cell>
          <cell r="L1163">
            <v>41364</v>
          </cell>
          <cell r="M1163" t="str">
            <v>SG</v>
          </cell>
          <cell r="N1163" t="str">
            <v>EXP</v>
          </cell>
          <cell r="O1163" t="str">
            <v>PH610</v>
          </cell>
          <cell r="P1163" t="str">
            <v>1520</v>
          </cell>
          <cell r="Q1163" t="str">
            <v>Salaries &amp; Benefits</v>
          </cell>
          <cell r="R1163" t="str">
            <v>Other Expenditures</v>
          </cell>
          <cell r="S1163" t="str">
            <v>Gapping</v>
          </cell>
        </row>
        <row r="1164">
          <cell r="A1164" t="str">
            <v>PH3040</v>
          </cell>
          <cell r="E1164">
            <v>902.28</v>
          </cell>
          <cell r="F1164">
            <v>0</v>
          </cell>
          <cell r="G1164">
            <v>902.28</v>
          </cell>
          <cell r="H1164">
            <v>0</v>
          </cell>
          <cell r="I1164">
            <v>-902.28</v>
          </cell>
          <cell r="J1164">
            <v>0</v>
          </cell>
          <cell r="L1164">
            <v>41364</v>
          </cell>
          <cell r="M1164" t="str">
            <v>SG</v>
          </cell>
          <cell r="N1164" t="str">
            <v>EXP</v>
          </cell>
          <cell r="O1164" t="str">
            <v>PH610</v>
          </cell>
          <cell r="P1164" t="str">
            <v>1580</v>
          </cell>
          <cell r="Q1164" t="str">
            <v>Salaries &amp; Benefits</v>
          </cell>
          <cell r="R1164" t="str">
            <v>Other Expenditures</v>
          </cell>
          <cell r="S1164" t="str">
            <v>Salaries &amp; Benefits</v>
          </cell>
        </row>
        <row r="1165">
          <cell r="A1165" t="str">
            <v>PH3040</v>
          </cell>
          <cell r="E1165">
            <v>17503.439999999999</v>
          </cell>
          <cell r="F1165">
            <v>0</v>
          </cell>
          <cell r="G1165">
            <v>17503.439999999999</v>
          </cell>
          <cell r="H1165">
            <v>18760.61</v>
          </cell>
          <cell r="I1165">
            <v>1257.17</v>
          </cell>
          <cell r="J1165">
            <v>64428</v>
          </cell>
          <cell r="L1165">
            <v>41364</v>
          </cell>
          <cell r="M1165" t="str">
            <v>SG</v>
          </cell>
          <cell r="N1165" t="str">
            <v>EXP</v>
          </cell>
          <cell r="O1165" t="str">
            <v>PH610</v>
          </cell>
          <cell r="P1165" t="str">
            <v>1711</v>
          </cell>
          <cell r="Q1165" t="str">
            <v>Salaries &amp; Benefits</v>
          </cell>
          <cell r="R1165" t="str">
            <v>Other Expenditures</v>
          </cell>
          <cell r="S1165" t="str">
            <v>Salaries &amp; Benefits</v>
          </cell>
        </row>
        <row r="1166">
          <cell r="A1166" t="str">
            <v>PH3040</v>
          </cell>
          <cell r="E1166">
            <v>8387.49</v>
          </cell>
          <cell r="F1166">
            <v>0</v>
          </cell>
          <cell r="G1166">
            <v>8387.49</v>
          </cell>
          <cell r="H1166">
            <v>8857.85</v>
          </cell>
          <cell r="I1166">
            <v>470.36</v>
          </cell>
          <cell r="J1166">
            <v>30420</v>
          </cell>
          <cell r="L1166">
            <v>41364</v>
          </cell>
          <cell r="M1166" t="str">
            <v>SG</v>
          </cell>
          <cell r="N1166" t="str">
            <v>EXP</v>
          </cell>
          <cell r="O1166" t="str">
            <v>PH610</v>
          </cell>
          <cell r="P1166" t="str">
            <v>1712</v>
          </cell>
          <cell r="Q1166" t="str">
            <v>Salaries &amp; Benefits</v>
          </cell>
          <cell r="R1166" t="str">
            <v>Other Expenditures</v>
          </cell>
          <cell r="S1166" t="str">
            <v>Salaries &amp; Benefits</v>
          </cell>
        </row>
        <row r="1167">
          <cell r="A1167" t="str">
            <v>PH3040</v>
          </cell>
          <cell r="E1167">
            <v>8112.63</v>
          </cell>
          <cell r="F1167">
            <v>0</v>
          </cell>
          <cell r="G1167">
            <v>8112.63</v>
          </cell>
          <cell r="H1167">
            <v>7136.99</v>
          </cell>
          <cell r="I1167">
            <v>-975.64</v>
          </cell>
          <cell r="J1167">
            <v>24364.07</v>
          </cell>
          <cell r="L1167">
            <v>41364</v>
          </cell>
          <cell r="M1167" t="str">
            <v>SG</v>
          </cell>
          <cell r="N1167" t="str">
            <v>EXP</v>
          </cell>
          <cell r="O1167" t="str">
            <v>PH610</v>
          </cell>
          <cell r="P1167" t="str">
            <v>1720</v>
          </cell>
          <cell r="Q1167" t="str">
            <v>Salaries &amp; Benefits</v>
          </cell>
          <cell r="R1167" t="str">
            <v>Other Expenditures</v>
          </cell>
          <cell r="S1167" t="str">
            <v>Salaries &amp; Benefits</v>
          </cell>
        </row>
        <row r="1168">
          <cell r="A1168" t="str">
            <v>PH3040</v>
          </cell>
          <cell r="E1168">
            <v>2464.92</v>
          </cell>
          <cell r="F1168">
            <v>0</v>
          </cell>
          <cell r="G1168">
            <v>2464.92</v>
          </cell>
          <cell r="H1168">
            <v>2660.1</v>
          </cell>
          <cell r="I1168">
            <v>195.18</v>
          </cell>
          <cell r="J1168">
            <v>9135.65</v>
          </cell>
          <cell r="L1168">
            <v>41364</v>
          </cell>
          <cell r="M1168" t="str">
            <v>SG</v>
          </cell>
          <cell r="N1168" t="str">
            <v>EXP</v>
          </cell>
          <cell r="O1168" t="str">
            <v>PH610</v>
          </cell>
          <cell r="P1168" t="str">
            <v>1730</v>
          </cell>
          <cell r="Q1168" t="str">
            <v>Salaries &amp; Benefits</v>
          </cell>
          <cell r="R1168" t="str">
            <v>Other Expenditures</v>
          </cell>
          <cell r="S1168" t="str">
            <v>Salaries &amp; Benefits</v>
          </cell>
        </row>
        <row r="1169">
          <cell r="A1169" t="str">
            <v>PH3040</v>
          </cell>
          <cell r="E1169">
            <v>8854.6200000000008</v>
          </cell>
          <cell r="F1169">
            <v>0</v>
          </cell>
          <cell r="G1169">
            <v>8854.6200000000008</v>
          </cell>
          <cell r="H1169">
            <v>10061.65</v>
          </cell>
          <cell r="I1169">
            <v>1207.03</v>
          </cell>
          <cell r="J1169">
            <v>16766.89</v>
          </cell>
          <cell r="L1169">
            <v>41364</v>
          </cell>
          <cell r="M1169" t="str">
            <v>SG</v>
          </cell>
          <cell r="N1169" t="str">
            <v>EXP</v>
          </cell>
          <cell r="O1169" t="str">
            <v>PH610</v>
          </cell>
          <cell r="P1169" t="str">
            <v>1740</v>
          </cell>
          <cell r="Q1169" t="str">
            <v>Salaries &amp; Benefits</v>
          </cell>
          <cell r="R1169" t="str">
            <v>Other Expenditures</v>
          </cell>
          <cell r="S1169" t="str">
            <v>Salaries &amp; Benefits</v>
          </cell>
        </row>
        <row r="1170">
          <cell r="A1170" t="str">
            <v>PH3040</v>
          </cell>
          <cell r="E1170">
            <v>358.33</v>
          </cell>
          <cell r="F1170">
            <v>0</v>
          </cell>
          <cell r="G1170">
            <v>358.33</v>
          </cell>
          <cell r="H1170">
            <v>506.76</v>
          </cell>
          <cell r="I1170">
            <v>148.43</v>
          </cell>
          <cell r="J1170">
            <v>979.13</v>
          </cell>
          <cell r="L1170">
            <v>41364</v>
          </cell>
          <cell r="M1170" t="str">
            <v>SG</v>
          </cell>
          <cell r="N1170" t="str">
            <v>EXP</v>
          </cell>
          <cell r="O1170" t="str">
            <v>PH610</v>
          </cell>
          <cell r="P1170" t="str">
            <v>1745</v>
          </cell>
          <cell r="Q1170" t="str">
            <v>Salaries &amp; Benefits</v>
          </cell>
          <cell r="R1170" t="str">
            <v>Other Expenditures</v>
          </cell>
          <cell r="S1170" t="str">
            <v>Salaries &amp; Benefits</v>
          </cell>
        </row>
        <row r="1171">
          <cell r="A1171" t="str">
            <v>PH3040</v>
          </cell>
          <cell r="E1171">
            <v>6462.17</v>
          </cell>
          <cell r="F1171">
            <v>0</v>
          </cell>
          <cell r="G1171">
            <v>6462.17</v>
          </cell>
          <cell r="H1171">
            <v>6949.88</v>
          </cell>
          <cell r="I1171">
            <v>487.71</v>
          </cell>
          <cell r="J1171">
            <v>23867.23</v>
          </cell>
          <cell r="L1171">
            <v>41364</v>
          </cell>
          <cell r="M1171" t="str">
            <v>SG</v>
          </cell>
          <cell r="N1171" t="str">
            <v>EXP</v>
          </cell>
          <cell r="O1171" t="str">
            <v>PH610</v>
          </cell>
          <cell r="P1171" t="str">
            <v>1750</v>
          </cell>
          <cell r="Q1171" t="str">
            <v>Salaries &amp; Benefits</v>
          </cell>
          <cell r="R1171" t="str">
            <v>Other Expenditures</v>
          </cell>
          <cell r="S1171" t="str">
            <v>Salaries &amp; Benefits</v>
          </cell>
        </row>
        <row r="1172">
          <cell r="A1172" t="str">
            <v>PH3040</v>
          </cell>
          <cell r="E1172">
            <v>18458.38</v>
          </cell>
          <cell r="F1172">
            <v>0</v>
          </cell>
          <cell r="G1172">
            <v>18458.38</v>
          </cell>
          <cell r="H1172">
            <v>21841.759999999998</v>
          </cell>
          <cell r="I1172">
            <v>3383.38</v>
          </cell>
          <cell r="J1172">
            <v>36907.199999999997</v>
          </cell>
          <cell r="L1172">
            <v>41364</v>
          </cell>
          <cell r="M1172" t="str">
            <v>SG</v>
          </cell>
          <cell r="N1172" t="str">
            <v>EXP</v>
          </cell>
          <cell r="O1172" t="str">
            <v>PH610</v>
          </cell>
          <cell r="P1172" t="str">
            <v>1760</v>
          </cell>
          <cell r="Q1172" t="str">
            <v>Salaries &amp; Benefits</v>
          </cell>
          <cell r="R1172" t="str">
            <v>Other Expenditures</v>
          </cell>
          <cell r="S1172" t="str">
            <v>Salaries &amp; Benefits</v>
          </cell>
        </row>
        <row r="1173">
          <cell r="A1173" t="str">
            <v>PH3040</v>
          </cell>
          <cell r="E1173">
            <v>33170.81</v>
          </cell>
          <cell r="F1173">
            <v>0</v>
          </cell>
          <cell r="G1173">
            <v>33170.81</v>
          </cell>
          <cell r="H1173">
            <v>38963.54</v>
          </cell>
          <cell r="I1173">
            <v>5792.73</v>
          </cell>
          <cell r="J1173">
            <v>133808.87</v>
          </cell>
          <cell r="L1173">
            <v>41364</v>
          </cell>
          <cell r="M1173" t="str">
            <v>SG</v>
          </cell>
          <cell r="N1173" t="str">
            <v>EXP</v>
          </cell>
          <cell r="O1173" t="str">
            <v>PH610</v>
          </cell>
          <cell r="P1173" t="str">
            <v>1770</v>
          </cell>
          <cell r="Q1173" t="str">
            <v>Salaries &amp; Benefits</v>
          </cell>
          <cell r="R1173" t="str">
            <v>Other Expenditures</v>
          </cell>
          <cell r="S1173" t="str">
            <v>Salaries &amp; Benefits</v>
          </cell>
        </row>
        <row r="1174">
          <cell r="A1174" t="str">
            <v>PH3040</v>
          </cell>
          <cell r="E1174">
            <v>998</v>
          </cell>
          <cell r="F1174">
            <v>0</v>
          </cell>
          <cell r="G1174">
            <v>998</v>
          </cell>
          <cell r="H1174">
            <v>0</v>
          </cell>
          <cell r="I1174">
            <v>-998</v>
          </cell>
          <cell r="J1174">
            <v>0</v>
          </cell>
          <cell r="L1174">
            <v>41364</v>
          </cell>
          <cell r="M1174" t="str">
            <v>SG</v>
          </cell>
          <cell r="N1174" t="str">
            <v>EXP</v>
          </cell>
          <cell r="O1174" t="str">
            <v>PH610</v>
          </cell>
          <cell r="P1174" t="str">
            <v>1840</v>
          </cell>
          <cell r="Q1174" t="str">
            <v>Salaries &amp; Benefits</v>
          </cell>
          <cell r="R1174" t="str">
            <v>Other Expenditures</v>
          </cell>
          <cell r="S1174" t="str">
            <v>Salaries &amp; Benefits</v>
          </cell>
        </row>
        <row r="1175">
          <cell r="A1175" t="str">
            <v>PH3040</v>
          </cell>
          <cell r="E1175">
            <v>292.41000000000003</v>
          </cell>
          <cell r="F1175">
            <v>0</v>
          </cell>
          <cell r="G1175">
            <v>292.41000000000003</v>
          </cell>
          <cell r="H1175">
            <v>175.4</v>
          </cell>
          <cell r="I1175">
            <v>-117.01</v>
          </cell>
          <cell r="J1175">
            <v>1468.96</v>
          </cell>
          <cell r="L1175">
            <v>41364</v>
          </cell>
          <cell r="M1175" t="str">
            <v>SG</v>
          </cell>
          <cell r="N1175" t="str">
            <v>EXP</v>
          </cell>
          <cell r="O1175" t="str">
            <v>PH610</v>
          </cell>
          <cell r="P1175" t="str">
            <v>2010</v>
          </cell>
          <cell r="Q1175" t="str">
            <v>Office Supplies</v>
          </cell>
          <cell r="R1175" t="str">
            <v>Other Expenditures</v>
          </cell>
          <cell r="S1175" t="str">
            <v>Non Salary</v>
          </cell>
        </row>
        <row r="1176">
          <cell r="A1176" t="str">
            <v>PH3040</v>
          </cell>
          <cell r="E1176">
            <v>0</v>
          </cell>
          <cell r="F1176">
            <v>0</v>
          </cell>
          <cell r="G1176">
            <v>0</v>
          </cell>
          <cell r="H1176">
            <v>22.02</v>
          </cell>
          <cell r="I1176">
            <v>22.02</v>
          </cell>
          <cell r="J1176">
            <v>184.48</v>
          </cell>
          <cell r="L1176">
            <v>41364</v>
          </cell>
          <cell r="M1176" t="str">
            <v>SG</v>
          </cell>
          <cell r="N1176" t="str">
            <v>EXP</v>
          </cell>
          <cell r="O1176" t="str">
            <v>PH610</v>
          </cell>
          <cell r="P1176" t="str">
            <v>2040</v>
          </cell>
          <cell r="Q1176" t="str">
            <v>Office Supplies</v>
          </cell>
          <cell r="R1176" t="str">
            <v>Other Expenditures</v>
          </cell>
          <cell r="S1176" t="str">
            <v>Non Salary</v>
          </cell>
        </row>
        <row r="1177">
          <cell r="A1177" t="str">
            <v>PH3040</v>
          </cell>
          <cell r="E1177">
            <v>0</v>
          </cell>
          <cell r="F1177">
            <v>0</v>
          </cell>
          <cell r="G1177">
            <v>0</v>
          </cell>
          <cell r="H1177">
            <v>98.9</v>
          </cell>
          <cell r="I1177">
            <v>98.9</v>
          </cell>
          <cell r="J1177">
            <v>828.22</v>
          </cell>
          <cell r="L1177">
            <v>41364</v>
          </cell>
          <cell r="M1177" t="str">
            <v>SG</v>
          </cell>
          <cell r="N1177" t="str">
            <v>EXP</v>
          </cell>
          <cell r="O1177" t="str">
            <v>PH610</v>
          </cell>
          <cell r="P1177" t="str">
            <v>2099</v>
          </cell>
          <cell r="Q1177" t="str">
            <v>Office Supplies</v>
          </cell>
          <cell r="R1177" t="str">
            <v>Other Expenditures</v>
          </cell>
          <cell r="S1177" t="str">
            <v>Non Salary</v>
          </cell>
        </row>
        <row r="1178">
          <cell r="A1178" t="str">
            <v>PH3040</v>
          </cell>
          <cell r="E1178">
            <v>188.21</v>
          </cell>
          <cell r="F1178">
            <v>0</v>
          </cell>
          <cell r="G1178">
            <v>188.21</v>
          </cell>
          <cell r="H1178">
            <v>0</v>
          </cell>
          <cell r="I1178">
            <v>-188.21</v>
          </cell>
          <cell r="J1178">
            <v>0</v>
          </cell>
          <cell r="L1178">
            <v>41364</v>
          </cell>
          <cell r="M1178" t="str">
            <v>SG</v>
          </cell>
          <cell r="N1178" t="str">
            <v>EXP</v>
          </cell>
          <cell r="O1178" t="str">
            <v>PH610</v>
          </cell>
          <cell r="P1178" t="str">
            <v>2650</v>
          </cell>
          <cell r="Q1178" t="str">
            <v>Other Supplies</v>
          </cell>
          <cell r="R1178" t="str">
            <v>Other Expenditures</v>
          </cell>
          <cell r="S1178" t="str">
            <v>Non Salary</v>
          </cell>
        </row>
        <row r="1179">
          <cell r="A1179" t="str">
            <v>PH3040</v>
          </cell>
          <cell r="E1179">
            <v>0</v>
          </cell>
          <cell r="F1179">
            <v>0</v>
          </cell>
          <cell r="G1179">
            <v>0</v>
          </cell>
          <cell r="H1179">
            <v>8.91</v>
          </cell>
          <cell r="I1179">
            <v>8.91</v>
          </cell>
          <cell r="J1179">
            <v>74.59</v>
          </cell>
          <cell r="L1179">
            <v>41364</v>
          </cell>
          <cell r="M1179" t="str">
            <v>SG</v>
          </cell>
          <cell r="N1179" t="str">
            <v>EXP</v>
          </cell>
          <cell r="O1179" t="str">
            <v>PH610</v>
          </cell>
          <cell r="P1179" t="str">
            <v>2750</v>
          </cell>
          <cell r="Q1179" t="str">
            <v>Other Supplies</v>
          </cell>
          <cell r="R1179" t="str">
            <v>Other Expenditures</v>
          </cell>
          <cell r="S1179" t="str">
            <v>Non Salary</v>
          </cell>
        </row>
        <row r="1180">
          <cell r="A1180" t="str">
            <v>PH3040</v>
          </cell>
          <cell r="E1180">
            <v>115.42</v>
          </cell>
          <cell r="F1180">
            <v>445.78</v>
          </cell>
          <cell r="G1180">
            <v>561.20000000000005</v>
          </cell>
          <cell r="H1180">
            <v>1668.67</v>
          </cell>
          <cell r="I1180">
            <v>1107.47</v>
          </cell>
          <cell r="J1180">
            <v>8268.9599999999991</v>
          </cell>
          <cell r="L1180">
            <v>41364</v>
          </cell>
          <cell r="M1180" t="str">
            <v>SG</v>
          </cell>
          <cell r="N1180" t="str">
            <v>EXP</v>
          </cell>
          <cell r="O1180" t="str">
            <v>PH610</v>
          </cell>
          <cell r="P1180" t="str">
            <v>4086</v>
          </cell>
          <cell r="Q1180" t="str">
            <v>Professional &amp; Technical</v>
          </cell>
          <cell r="R1180" t="str">
            <v>Other Expenditures</v>
          </cell>
          <cell r="S1180" t="str">
            <v>Non Salary</v>
          </cell>
        </row>
        <row r="1181">
          <cell r="A1181" t="str">
            <v>PH3040</v>
          </cell>
          <cell r="E1181">
            <v>0</v>
          </cell>
          <cell r="F1181">
            <v>0</v>
          </cell>
          <cell r="G1181">
            <v>0</v>
          </cell>
          <cell r="H1181">
            <v>576.48</v>
          </cell>
          <cell r="I1181">
            <v>576.48</v>
          </cell>
          <cell r="J1181">
            <v>2856.7</v>
          </cell>
          <cell r="L1181">
            <v>41364</v>
          </cell>
          <cell r="M1181" t="str">
            <v>SG</v>
          </cell>
          <cell r="N1181" t="str">
            <v>EXP</v>
          </cell>
          <cell r="O1181" t="str">
            <v>PH610</v>
          </cell>
          <cell r="P1181" t="str">
            <v>4199</v>
          </cell>
          <cell r="Q1181" t="str">
            <v>Professional &amp; Technical</v>
          </cell>
          <cell r="R1181" t="str">
            <v>Other Expenditures</v>
          </cell>
          <cell r="S1181" t="str">
            <v>Non Salary</v>
          </cell>
        </row>
        <row r="1182">
          <cell r="A1182" t="str">
            <v>PH3040</v>
          </cell>
          <cell r="E1182">
            <v>53</v>
          </cell>
          <cell r="F1182">
            <v>0</v>
          </cell>
          <cell r="G1182">
            <v>53</v>
          </cell>
          <cell r="H1182">
            <v>40.36</v>
          </cell>
          <cell r="I1182">
            <v>-12.64</v>
          </cell>
          <cell r="J1182">
            <v>200</v>
          </cell>
          <cell r="L1182">
            <v>41364</v>
          </cell>
          <cell r="M1182" t="str">
            <v>SG</v>
          </cell>
          <cell r="N1182" t="str">
            <v>EXP</v>
          </cell>
          <cell r="O1182" t="str">
            <v>PH610</v>
          </cell>
          <cell r="P1182" t="str">
            <v>4225</v>
          </cell>
          <cell r="Q1182" t="str">
            <v>Business Travel Expenses</v>
          </cell>
          <cell r="R1182" t="str">
            <v>Other Expenditures</v>
          </cell>
          <cell r="S1182" t="str">
            <v>Non Salary</v>
          </cell>
        </row>
        <row r="1183">
          <cell r="A1183" t="str">
            <v>PH3040</v>
          </cell>
          <cell r="E1183">
            <v>400</v>
          </cell>
          <cell r="F1183">
            <v>0</v>
          </cell>
          <cell r="G1183">
            <v>400</v>
          </cell>
          <cell r="H1183">
            <v>580.37</v>
          </cell>
          <cell r="I1183">
            <v>180.37</v>
          </cell>
          <cell r="J1183">
            <v>2876</v>
          </cell>
          <cell r="L1183">
            <v>41364</v>
          </cell>
          <cell r="M1183" t="str">
            <v>SG</v>
          </cell>
          <cell r="N1183" t="str">
            <v>EXP</v>
          </cell>
          <cell r="O1183" t="str">
            <v>PH610</v>
          </cell>
          <cell r="P1183" t="str">
            <v>4256</v>
          </cell>
          <cell r="Q1183" t="str">
            <v>Conference Expenditures</v>
          </cell>
          <cell r="R1183" t="str">
            <v>Other Expenditures</v>
          </cell>
          <cell r="S1183" t="str">
            <v>Non Salary</v>
          </cell>
        </row>
        <row r="1184">
          <cell r="A1184" t="str">
            <v>PH3040</v>
          </cell>
          <cell r="E1184">
            <v>0</v>
          </cell>
          <cell r="F1184">
            <v>4794</v>
          </cell>
          <cell r="G1184">
            <v>4794</v>
          </cell>
          <cell r="H1184">
            <v>426.57</v>
          </cell>
          <cell r="I1184">
            <v>-4367.43</v>
          </cell>
          <cell r="J1184">
            <v>2113.86</v>
          </cell>
          <cell r="L1184">
            <v>41364</v>
          </cell>
          <cell r="M1184" t="str">
            <v>SG</v>
          </cell>
          <cell r="N1184" t="str">
            <v>EXP</v>
          </cell>
          <cell r="O1184" t="str">
            <v>PH610</v>
          </cell>
          <cell r="P1184" t="str">
            <v>4310</v>
          </cell>
          <cell r="Q1184" t="str">
            <v>Training &amp; Development</v>
          </cell>
          <cell r="R1184" t="str">
            <v>Other Expenditures</v>
          </cell>
          <cell r="S1184" t="str">
            <v>Non Salary</v>
          </cell>
        </row>
        <row r="1185">
          <cell r="A1185" t="str">
            <v>PH3040</v>
          </cell>
          <cell r="E1185">
            <v>102.27</v>
          </cell>
          <cell r="F1185">
            <v>118.8</v>
          </cell>
          <cell r="G1185">
            <v>221.07</v>
          </cell>
          <cell r="H1185">
            <v>771.98</v>
          </cell>
          <cell r="I1185">
            <v>550.91</v>
          </cell>
          <cell r="J1185">
            <v>3825.41</v>
          </cell>
          <cell r="L1185">
            <v>41364</v>
          </cell>
          <cell r="M1185" t="str">
            <v>SG</v>
          </cell>
          <cell r="N1185" t="str">
            <v>EXP</v>
          </cell>
          <cell r="O1185" t="str">
            <v>PH610</v>
          </cell>
          <cell r="P1185" t="str">
            <v>4515</v>
          </cell>
          <cell r="Q1185" t="str">
            <v>Contracted Services</v>
          </cell>
          <cell r="R1185" t="str">
            <v>Other Expenditures</v>
          </cell>
          <cell r="S1185" t="str">
            <v>Non Salary</v>
          </cell>
        </row>
        <row r="1186">
          <cell r="A1186" t="str">
            <v>PH3040</v>
          </cell>
          <cell r="E1186">
            <v>0</v>
          </cell>
          <cell r="F1186">
            <v>0</v>
          </cell>
          <cell r="G1186">
            <v>0</v>
          </cell>
          <cell r="H1186">
            <v>19.3</v>
          </cell>
          <cell r="I1186">
            <v>19.3</v>
          </cell>
          <cell r="J1186">
            <v>95.64</v>
          </cell>
          <cell r="L1186">
            <v>41364</v>
          </cell>
          <cell r="M1186" t="str">
            <v>SG</v>
          </cell>
          <cell r="N1186" t="str">
            <v>EXP</v>
          </cell>
          <cell r="O1186" t="str">
            <v>PH610</v>
          </cell>
          <cell r="P1186" t="str">
            <v>4555</v>
          </cell>
          <cell r="Q1186" t="str">
            <v>Contracted Services</v>
          </cell>
          <cell r="R1186" t="str">
            <v>Other Expenditures</v>
          </cell>
          <cell r="S1186" t="str">
            <v>Non Salary</v>
          </cell>
        </row>
        <row r="1187">
          <cell r="A1187" t="str">
            <v>PH3040</v>
          </cell>
          <cell r="E1187">
            <v>315.25</v>
          </cell>
          <cell r="F1187">
            <v>0</v>
          </cell>
          <cell r="G1187">
            <v>315.25</v>
          </cell>
          <cell r="H1187">
            <v>308.76</v>
          </cell>
          <cell r="I1187">
            <v>-6.49</v>
          </cell>
          <cell r="J1187">
            <v>1530</v>
          </cell>
          <cell r="L1187">
            <v>41364</v>
          </cell>
          <cell r="M1187" t="str">
            <v>SG</v>
          </cell>
          <cell r="N1187" t="str">
            <v>EXP</v>
          </cell>
          <cell r="O1187" t="str">
            <v>PH610</v>
          </cell>
          <cell r="P1187" t="str">
            <v>4770</v>
          </cell>
          <cell r="Q1187" t="str">
            <v>Insurance, Parking &amp; Metrage</v>
          </cell>
          <cell r="R1187" t="str">
            <v>Other Expenditures</v>
          </cell>
          <cell r="S1187" t="str">
            <v>Non Salary</v>
          </cell>
        </row>
        <row r="1188">
          <cell r="A1188" t="str">
            <v>PH3040</v>
          </cell>
          <cell r="E1188">
            <v>165.11</v>
          </cell>
          <cell r="F1188">
            <v>0</v>
          </cell>
          <cell r="G1188">
            <v>165.11</v>
          </cell>
          <cell r="H1188">
            <v>988.16</v>
          </cell>
          <cell r="I1188">
            <v>823.05</v>
          </cell>
          <cell r="J1188">
            <v>4386</v>
          </cell>
          <cell r="L1188">
            <v>41364</v>
          </cell>
          <cell r="M1188" t="str">
            <v>SG</v>
          </cell>
          <cell r="N1188" t="str">
            <v>EXP</v>
          </cell>
          <cell r="O1188" t="str">
            <v>PH610</v>
          </cell>
          <cell r="P1188" t="str">
            <v>4775</v>
          </cell>
          <cell r="Q1188" t="str">
            <v>Insurance, Parking &amp; Metrage</v>
          </cell>
          <cell r="R1188" t="str">
            <v>Other Expenditures</v>
          </cell>
          <cell r="S1188" t="str">
            <v>Non Salary</v>
          </cell>
        </row>
        <row r="1189">
          <cell r="A1189" t="str">
            <v>PH3040</v>
          </cell>
          <cell r="E1189">
            <v>0</v>
          </cell>
          <cell r="F1189">
            <v>0</v>
          </cell>
          <cell r="G1189">
            <v>0</v>
          </cell>
          <cell r="H1189">
            <v>7.1</v>
          </cell>
          <cell r="I1189">
            <v>7.1</v>
          </cell>
          <cell r="J1189">
            <v>500</v>
          </cell>
          <cell r="L1189">
            <v>41364</v>
          </cell>
          <cell r="M1189" t="str">
            <v>SG</v>
          </cell>
          <cell r="N1189" t="str">
            <v>EXP</v>
          </cell>
          <cell r="O1189" t="str">
            <v>PH610</v>
          </cell>
          <cell r="P1189" t="str">
            <v>7030</v>
          </cell>
          <cell r="Q1189" t="str">
            <v>IDC's</v>
          </cell>
          <cell r="R1189" t="str">
            <v>Other Expenditures</v>
          </cell>
          <cell r="S1189" t="str">
            <v>Non Salary</v>
          </cell>
        </row>
        <row r="1190">
          <cell r="A1190" t="str">
            <v>PH3040</v>
          </cell>
          <cell r="E1190">
            <v>0</v>
          </cell>
          <cell r="F1190">
            <v>0</v>
          </cell>
          <cell r="G1190">
            <v>0</v>
          </cell>
          <cell r="H1190">
            <v>42.7</v>
          </cell>
          <cell r="I1190">
            <v>42.7</v>
          </cell>
          <cell r="J1190">
            <v>500</v>
          </cell>
          <cell r="L1190">
            <v>41364</v>
          </cell>
          <cell r="M1190" t="str">
            <v>SG</v>
          </cell>
          <cell r="N1190" t="str">
            <v>EXP</v>
          </cell>
          <cell r="O1190" t="str">
            <v>PH610</v>
          </cell>
          <cell r="P1190" t="str">
            <v>7035</v>
          </cell>
          <cell r="Q1190" t="str">
            <v>IDC's</v>
          </cell>
          <cell r="R1190" t="str">
            <v>Other Expenditures</v>
          </cell>
          <cell r="S1190" t="str">
            <v>Non Salary</v>
          </cell>
        </row>
        <row r="1191">
          <cell r="A1191" t="str">
            <v>PH3040</v>
          </cell>
          <cell r="E1191">
            <v>-331958.28999999998</v>
          </cell>
          <cell r="F1191">
            <v>0</v>
          </cell>
          <cell r="G1191">
            <v>-331958.28999999998</v>
          </cell>
          <cell r="H1191">
            <v>-344620.47</v>
          </cell>
          <cell r="I1191">
            <v>-12662.18</v>
          </cell>
          <cell r="J1191">
            <v>-1150479.0900000001</v>
          </cell>
          <cell r="L1191">
            <v>41364</v>
          </cell>
          <cell r="M1191" t="str">
            <v>SG</v>
          </cell>
          <cell r="N1191" t="str">
            <v>REV</v>
          </cell>
          <cell r="O1191" t="str">
            <v>PH610</v>
          </cell>
          <cell r="P1191" t="str">
            <v>8010</v>
          </cell>
          <cell r="Q1191" t="str">
            <v>Grants and Subsidies</v>
          </cell>
          <cell r="R1191" t="str">
            <v>Revenue</v>
          </cell>
          <cell r="S1191" t="str">
            <v>Non Salary</v>
          </cell>
        </row>
        <row r="1192">
          <cell r="A1192" t="str">
            <v>PH3043</v>
          </cell>
          <cell r="E1192">
            <v>499404.63</v>
          </cell>
          <cell r="F1192">
            <v>0</v>
          </cell>
          <cell r="G1192">
            <v>499404.63</v>
          </cell>
          <cell r="H1192">
            <v>499404.63</v>
          </cell>
          <cell r="I1192">
            <v>0</v>
          </cell>
          <cell r="J1192">
            <v>1997618.5</v>
          </cell>
          <cell r="L1192">
            <v>41364</v>
          </cell>
          <cell r="M1192" t="str">
            <v>SG</v>
          </cell>
          <cell r="N1192" t="str">
            <v>EXP</v>
          </cell>
          <cell r="O1192" t="str">
            <v>PH300</v>
          </cell>
          <cell r="P1192" t="str">
            <v>7090</v>
          </cell>
          <cell r="Q1192" t="str">
            <v>IDC's</v>
          </cell>
          <cell r="R1192" t="str">
            <v>Other Expenditures</v>
          </cell>
          <cell r="S1192" t="str">
            <v>Non Salary</v>
          </cell>
        </row>
        <row r="1193">
          <cell r="A1193" t="str">
            <v>PH3043</v>
          </cell>
          <cell r="E1193">
            <v>-374553.47</v>
          </cell>
          <cell r="F1193">
            <v>0</v>
          </cell>
          <cell r="G1193">
            <v>-374553.47</v>
          </cell>
          <cell r="H1193">
            <v>-374553.47</v>
          </cell>
          <cell r="I1193">
            <v>0</v>
          </cell>
          <cell r="J1193">
            <v>-1498213.88</v>
          </cell>
          <cell r="L1193">
            <v>41364</v>
          </cell>
          <cell r="M1193" t="str">
            <v>SG</v>
          </cell>
          <cell r="N1193" t="str">
            <v>REV</v>
          </cell>
          <cell r="O1193" t="str">
            <v>PH300</v>
          </cell>
          <cell r="P1193" t="str">
            <v>8010</v>
          </cell>
          <cell r="Q1193" t="str">
            <v>Grants and Subsidies</v>
          </cell>
          <cell r="R1193" t="str">
            <v>Revenue</v>
          </cell>
          <cell r="S1193" t="str">
            <v>Non Salary</v>
          </cell>
        </row>
        <row r="1194">
          <cell r="A1194" t="str">
            <v>PH3051</v>
          </cell>
          <cell r="E1194">
            <v>63285</v>
          </cell>
          <cell r="F1194">
            <v>0</v>
          </cell>
          <cell r="G1194">
            <v>63285</v>
          </cell>
          <cell r="H1194">
            <v>65751.199999999997</v>
          </cell>
          <cell r="I1194">
            <v>2466.1999999999998</v>
          </cell>
          <cell r="J1194">
            <v>225007.08</v>
          </cell>
          <cell r="L1194">
            <v>41364</v>
          </cell>
          <cell r="M1194" t="str">
            <v>SG</v>
          </cell>
          <cell r="N1194" t="str">
            <v>EXP</v>
          </cell>
          <cell r="O1194" t="str">
            <v>PH620</v>
          </cell>
          <cell r="P1194" t="str">
            <v>1015</v>
          </cell>
          <cell r="Q1194" t="str">
            <v>Salaries &amp; Benefits</v>
          </cell>
          <cell r="R1194" t="str">
            <v>Other Expenditures</v>
          </cell>
          <cell r="S1194" t="str">
            <v>Salaries &amp; Benefits</v>
          </cell>
        </row>
        <row r="1195">
          <cell r="A1195" t="str">
            <v>PH3051</v>
          </cell>
          <cell r="E1195">
            <v>0</v>
          </cell>
          <cell r="F1195">
            <v>0</v>
          </cell>
          <cell r="G1195">
            <v>0</v>
          </cell>
          <cell r="H1195">
            <v>17712.7</v>
          </cell>
          <cell r="I1195">
            <v>17712.7</v>
          </cell>
          <cell r="J1195">
            <v>60847.46</v>
          </cell>
          <cell r="L1195">
            <v>41364</v>
          </cell>
          <cell r="M1195" t="str">
            <v>SG</v>
          </cell>
          <cell r="N1195" t="str">
            <v>EXP</v>
          </cell>
          <cell r="O1195" t="str">
            <v>PH620</v>
          </cell>
          <cell r="P1195" t="str">
            <v>1025</v>
          </cell>
          <cell r="Q1195" t="str">
            <v>Salaries &amp; Benefits</v>
          </cell>
          <cell r="R1195" t="str">
            <v>Other Expenditures</v>
          </cell>
          <cell r="S1195" t="str">
            <v>Overtime</v>
          </cell>
        </row>
        <row r="1196">
          <cell r="A1196" t="str">
            <v>PH3051</v>
          </cell>
          <cell r="E1196">
            <v>0</v>
          </cell>
          <cell r="F1196">
            <v>0</v>
          </cell>
          <cell r="G1196">
            <v>0</v>
          </cell>
          <cell r="H1196">
            <v>133460.28</v>
          </cell>
          <cell r="I1196">
            <v>133460.28</v>
          </cell>
          <cell r="J1196">
            <v>133460.28</v>
          </cell>
          <cell r="L1196">
            <v>41364</v>
          </cell>
          <cell r="M1196" t="str">
            <v>SG</v>
          </cell>
          <cell r="N1196" t="str">
            <v>EXP</v>
          </cell>
          <cell r="O1196" t="str">
            <v>PH620</v>
          </cell>
          <cell r="P1196" t="str">
            <v>1050</v>
          </cell>
          <cell r="Q1196" t="str">
            <v>Salaries &amp; Benefits</v>
          </cell>
          <cell r="R1196" t="str">
            <v>Other Expenditures</v>
          </cell>
          <cell r="S1196" t="str">
            <v>Salaries &amp; Benefits</v>
          </cell>
        </row>
        <row r="1197">
          <cell r="A1197" t="str">
            <v>PH3051</v>
          </cell>
          <cell r="E1197">
            <v>0</v>
          </cell>
          <cell r="F1197">
            <v>0</v>
          </cell>
          <cell r="G1197">
            <v>0</v>
          </cell>
          <cell r="H1197">
            <v>-10628.75</v>
          </cell>
          <cell r="I1197">
            <v>-10628.75</v>
          </cell>
          <cell r="J1197">
            <v>-19856.09</v>
          </cell>
          <cell r="L1197">
            <v>41364</v>
          </cell>
          <cell r="M1197" t="str">
            <v>SG</v>
          </cell>
          <cell r="N1197" t="str">
            <v>EXP</v>
          </cell>
          <cell r="O1197" t="str">
            <v>PH620</v>
          </cell>
          <cell r="P1197" t="str">
            <v>1520</v>
          </cell>
          <cell r="Q1197" t="str">
            <v>Salaries &amp; Benefits</v>
          </cell>
          <cell r="R1197" t="str">
            <v>Other Expenditures</v>
          </cell>
          <cell r="S1197" t="str">
            <v>Gapping</v>
          </cell>
        </row>
        <row r="1198">
          <cell r="A1198" t="str">
            <v>PH3051</v>
          </cell>
          <cell r="E1198">
            <v>0</v>
          </cell>
          <cell r="F1198">
            <v>0</v>
          </cell>
          <cell r="G1198">
            <v>0</v>
          </cell>
          <cell r="H1198">
            <v>0</v>
          </cell>
          <cell r="I1198">
            <v>0</v>
          </cell>
          <cell r="J1198">
            <v>0</v>
          </cell>
          <cell r="L1198">
            <v>41364</v>
          </cell>
          <cell r="M1198" t="str">
            <v>SG</v>
          </cell>
          <cell r="N1198" t="str">
            <v>EXP</v>
          </cell>
          <cell r="O1198" t="str">
            <v>PH620</v>
          </cell>
          <cell r="P1198" t="str">
            <v>1555</v>
          </cell>
          <cell r="Q1198" t="str">
            <v>Salaries &amp; Benefits</v>
          </cell>
          <cell r="R1198" t="str">
            <v>Other Expenditures</v>
          </cell>
          <cell r="S1198" t="str">
            <v>Salaries &amp; Benefits</v>
          </cell>
        </row>
        <row r="1199">
          <cell r="A1199" t="str">
            <v>PH3051</v>
          </cell>
          <cell r="E1199">
            <v>2486.5300000000002</v>
          </cell>
          <cell r="F1199">
            <v>0</v>
          </cell>
          <cell r="G1199">
            <v>2486.5300000000002</v>
          </cell>
          <cell r="H1199">
            <v>2421.5100000000002</v>
          </cell>
          <cell r="I1199">
            <v>-65.02</v>
          </cell>
          <cell r="J1199">
            <v>8316</v>
          </cell>
          <cell r="L1199">
            <v>41364</v>
          </cell>
          <cell r="M1199" t="str">
            <v>SG</v>
          </cell>
          <cell r="N1199" t="str">
            <v>EXP</v>
          </cell>
          <cell r="O1199" t="str">
            <v>PH620</v>
          </cell>
          <cell r="P1199" t="str">
            <v>1711</v>
          </cell>
          <cell r="Q1199" t="str">
            <v>Salaries &amp; Benefits</v>
          </cell>
          <cell r="R1199" t="str">
            <v>Other Expenditures</v>
          </cell>
          <cell r="S1199" t="str">
            <v>Salaries &amp; Benefits</v>
          </cell>
        </row>
        <row r="1200">
          <cell r="A1200" t="str">
            <v>PH3051</v>
          </cell>
          <cell r="E1200">
            <v>1291.24</v>
          </cell>
          <cell r="F1200">
            <v>0</v>
          </cell>
          <cell r="G1200">
            <v>1291.24</v>
          </cell>
          <cell r="H1200">
            <v>1233.47</v>
          </cell>
          <cell r="I1200">
            <v>-57.77</v>
          </cell>
          <cell r="J1200">
            <v>4236</v>
          </cell>
          <cell r="L1200">
            <v>41364</v>
          </cell>
          <cell r="M1200" t="str">
            <v>SG</v>
          </cell>
          <cell r="N1200" t="str">
            <v>EXP</v>
          </cell>
          <cell r="O1200" t="str">
            <v>PH620</v>
          </cell>
          <cell r="P1200" t="str">
            <v>1712</v>
          </cell>
          <cell r="Q1200" t="str">
            <v>Salaries &amp; Benefits</v>
          </cell>
          <cell r="R1200" t="str">
            <v>Other Expenditures</v>
          </cell>
          <cell r="S1200" t="str">
            <v>Salaries &amp; Benefits</v>
          </cell>
        </row>
        <row r="1201">
          <cell r="A1201" t="str">
            <v>PH3051</v>
          </cell>
          <cell r="E1201">
            <v>1532.38</v>
          </cell>
          <cell r="F1201">
            <v>0</v>
          </cell>
          <cell r="G1201">
            <v>1532.38</v>
          </cell>
          <cell r="H1201">
            <v>1267.6400000000001</v>
          </cell>
          <cell r="I1201">
            <v>-264.74</v>
          </cell>
          <cell r="J1201">
            <v>4353.32</v>
          </cell>
          <cell r="L1201">
            <v>41364</v>
          </cell>
          <cell r="M1201" t="str">
            <v>SG</v>
          </cell>
          <cell r="N1201" t="str">
            <v>EXP</v>
          </cell>
          <cell r="O1201" t="str">
            <v>PH620</v>
          </cell>
          <cell r="P1201" t="str">
            <v>1720</v>
          </cell>
          <cell r="Q1201" t="str">
            <v>Salaries &amp; Benefits</v>
          </cell>
          <cell r="R1201" t="str">
            <v>Other Expenditures</v>
          </cell>
          <cell r="S1201" t="str">
            <v>Salaries &amp; Benefits</v>
          </cell>
        </row>
        <row r="1202">
          <cell r="A1202" t="str">
            <v>PH3051</v>
          </cell>
          <cell r="E1202">
            <v>466.45</v>
          </cell>
          <cell r="F1202">
            <v>0</v>
          </cell>
          <cell r="G1202">
            <v>466.45</v>
          </cell>
          <cell r="H1202">
            <v>472.5</v>
          </cell>
          <cell r="I1202">
            <v>6.05</v>
          </cell>
          <cell r="J1202">
            <v>1622.65</v>
          </cell>
          <cell r="L1202">
            <v>41364</v>
          </cell>
          <cell r="M1202" t="str">
            <v>SG</v>
          </cell>
          <cell r="N1202" t="str">
            <v>EXP</v>
          </cell>
          <cell r="O1202" t="str">
            <v>PH620</v>
          </cell>
          <cell r="P1202" t="str">
            <v>1730</v>
          </cell>
          <cell r="Q1202" t="str">
            <v>Salaries &amp; Benefits</v>
          </cell>
          <cell r="R1202" t="str">
            <v>Other Expenditures</v>
          </cell>
          <cell r="S1202" t="str">
            <v>Salaries &amp; Benefits</v>
          </cell>
        </row>
        <row r="1203">
          <cell r="A1203" t="str">
            <v>PH3051</v>
          </cell>
          <cell r="E1203">
            <v>1588.72</v>
          </cell>
          <cell r="F1203">
            <v>0</v>
          </cell>
          <cell r="G1203">
            <v>1588.72</v>
          </cell>
          <cell r="H1203">
            <v>1489.4</v>
          </cell>
          <cell r="I1203">
            <v>-99.32</v>
          </cell>
          <cell r="J1203">
            <v>2043.65</v>
          </cell>
          <cell r="L1203">
            <v>41364</v>
          </cell>
          <cell r="M1203" t="str">
            <v>SG</v>
          </cell>
          <cell r="N1203" t="str">
            <v>EXP</v>
          </cell>
          <cell r="O1203" t="str">
            <v>PH620</v>
          </cell>
          <cell r="P1203" t="str">
            <v>1740</v>
          </cell>
          <cell r="Q1203" t="str">
            <v>Salaries &amp; Benefits</v>
          </cell>
          <cell r="R1203" t="str">
            <v>Other Expenditures</v>
          </cell>
          <cell r="S1203" t="str">
            <v>Salaries &amp; Benefits</v>
          </cell>
        </row>
        <row r="1204">
          <cell r="A1204" t="str">
            <v>PH3051</v>
          </cell>
          <cell r="E1204">
            <v>78.099999999999994</v>
          </cell>
          <cell r="F1204">
            <v>0</v>
          </cell>
          <cell r="G1204">
            <v>78.099999999999994</v>
          </cell>
          <cell r="H1204">
            <v>145.38</v>
          </cell>
          <cell r="I1204">
            <v>67.28</v>
          </cell>
          <cell r="J1204">
            <v>173.93</v>
          </cell>
          <cell r="L1204">
            <v>41364</v>
          </cell>
          <cell r="M1204" t="str">
            <v>SG</v>
          </cell>
          <cell r="N1204" t="str">
            <v>EXP</v>
          </cell>
          <cell r="O1204" t="str">
            <v>PH620</v>
          </cell>
          <cell r="P1204" t="str">
            <v>1745</v>
          </cell>
          <cell r="Q1204" t="str">
            <v>Salaries &amp; Benefits</v>
          </cell>
          <cell r="R1204" t="str">
            <v>Other Expenditures</v>
          </cell>
          <cell r="S1204" t="str">
            <v>Salaries &amp; Benefits</v>
          </cell>
        </row>
        <row r="1205">
          <cell r="A1205" t="str">
            <v>PH3051</v>
          </cell>
          <cell r="E1205">
            <v>1239.6199999999999</v>
          </cell>
          <cell r="F1205">
            <v>0</v>
          </cell>
          <cell r="G1205">
            <v>1239.6199999999999</v>
          </cell>
          <cell r="H1205">
            <v>1234.4000000000001</v>
          </cell>
          <cell r="I1205">
            <v>-5.22</v>
          </cell>
          <cell r="J1205">
            <v>4239.2</v>
          </cell>
          <cell r="L1205">
            <v>41364</v>
          </cell>
          <cell r="M1205" t="str">
            <v>SG</v>
          </cell>
          <cell r="N1205" t="str">
            <v>EXP</v>
          </cell>
          <cell r="O1205" t="str">
            <v>PH620</v>
          </cell>
          <cell r="P1205" t="str">
            <v>1750</v>
          </cell>
          <cell r="Q1205" t="str">
            <v>Salaries &amp; Benefits</v>
          </cell>
          <cell r="R1205" t="str">
            <v>Other Expenditures</v>
          </cell>
          <cell r="S1205" t="str">
            <v>Salaries &amp; Benefits</v>
          </cell>
        </row>
        <row r="1206">
          <cell r="A1206" t="str">
            <v>PH3051</v>
          </cell>
          <cell r="E1206">
            <v>3377.66</v>
          </cell>
          <cell r="F1206">
            <v>0</v>
          </cell>
          <cell r="G1206">
            <v>3377.66</v>
          </cell>
          <cell r="H1206">
            <v>3381.34</v>
          </cell>
          <cell r="I1206">
            <v>3.68</v>
          </cell>
          <cell r="J1206">
            <v>4613.3999999999996</v>
          </cell>
          <cell r="L1206">
            <v>41364</v>
          </cell>
          <cell r="M1206" t="str">
            <v>SG</v>
          </cell>
          <cell r="N1206" t="str">
            <v>EXP</v>
          </cell>
          <cell r="O1206" t="str">
            <v>PH620</v>
          </cell>
          <cell r="P1206" t="str">
            <v>1760</v>
          </cell>
          <cell r="Q1206" t="str">
            <v>Salaries &amp; Benefits</v>
          </cell>
          <cell r="R1206" t="str">
            <v>Other Expenditures</v>
          </cell>
          <cell r="S1206" t="str">
            <v>Salaries &amp; Benefits</v>
          </cell>
        </row>
        <row r="1207">
          <cell r="A1207" t="str">
            <v>PH3051</v>
          </cell>
          <cell r="E1207">
            <v>7414.89</v>
          </cell>
          <cell r="F1207">
            <v>0</v>
          </cell>
          <cell r="G1207">
            <v>7414.89</v>
          </cell>
          <cell r="H1207">
            <v>7608.26</v>
          </cell>
          <cell r="I1207">
            <v>193.37</v>
          </cell>
          <cell r="J1207">
            <v>26128.43</v>
          </cell>
          <cell r="L1207">
            <v>41364</v>
          </cell>
          <cell r="M1207" t="str">
            <v>SG</v>
          </cell>
          <cell r="N1207" t="str">
            <v>EXP</v>
          </cell>
          <cell r="O1207" t="str">
            <v>PH620</v>
          </cell>
          <cell r="P1207" t="str">
            <v>1770</v>
          </cell>
          <cell r="Q1207" t="str">
            <v>Salaries &amp; Benefits</v>
          </cell>
          <cell r="R1207" t="str">
            <v>Other Expenditures</v>
          </cell>
          <cell r="S1207" t="str">
            <v>Salaries &amp; Benefits</v>
          </cell>
        </row>
        <row r="1208">
          <cell r="A1208" t="str">
            <v>PH3051</v>
          </cell>
          <cell r="E1208">
            <v>0</v>
          </cell>
          <cell r="F1208">
            <v>0</v>
          </cell>
          <cell r="G1208">
            <v>0</v>
          </cell>
          <cell r="H1208">
            <v>2967.05</v>
          </cell>
          <cell r="I1208">
            <v>2967.05</v>
          </cell>
          <cell r="J1208">
            <v>10192.51</v>
          </cell>
          <cell r="L1208">
            <v>41364</v>
          </cell>
          <cell r="M1208" t="str">
            <v>SG</v>
          </cell>
          <cell r="N1208" t="str">
            <v>EXP</v>
          </cell>
          <cell r="O1208" t="str">
            <v>PH620</v>
          </cell>
          <cell r="P1208" t="str">
            <v>1970</v>
          </cell>
          <cell r="Q1208" t="str">
            <v>Salaries &amp; Benefits</v>
          </cell>
          <cell r="R1208" t="str">
            <v>Other Expenditures</v>
          </cell>
          <cell r="S1208" t="str">
            <v>Salaries &amp; Benefits</v>
          </cell>
        </row>
        <row r="1209">
          <cell r="A1209" t="str">
            <v>PH3051</v>
          </cell>
          <cell r="E1209">
            <v>234.68</v>
          </cell>
          <cell r="F1209">
            <v>0</v>
          </cell>
          <cell r="G1209">
            <v>234.68</v>
          </cell>
          <cell r="H1209">
            <v>75.959999999999994</v>
          </cell>
          <cell r="I1209">
            <v>-158.72</v>
          </cell>
          <cell r="J1209">
            <v>300</v>
          </cell>
          <cell r="L1209">
            <v>41364</v>
          </cell>
          <cell r="M1209" t="str">
            <v>SG</v>
          </cell>
          <cell r="N1209" t="str">
            <v>EXP</v>
          </cell>
          <cell r="O1209" t="str">
            <v>PH620</v>
          </cell>
          <cell r="P1209" t="str">
            <v>2010</v>
          </cell>
          <cell r="Q1209" t="str">
            <v>Office Supplies</v>
          </cell>
          <cell r="R1209" t="str">
            <v>Other Expenditures</v>
          </cell>
          <cell r="S1209" t="str">
            <v>Non Salary</v>
          </cell>
        </row>
        <row r="1210">
          <cell r="A1210" t="str">
            <v>PH3051</v>
          </cell>
          <cell r="E1210">
            <v>0</v>
          </cell>
          <cell r="F1210">
            <v>0</v>
          </cell>
          <cell r="G1210">
            <v>0</v>
          </cell>
          <cell r="H1210">
            <v>73.61</v>
          </cell>
          <cell r="I1210">
            <v>73.61</v>
          </cell>
          <cell r="J1210">
            <v>290.69</v>
          </cell>
          <cell r="L1210">
            <v>41364</v>
          </cell>
          <cell r="M1210" t="str">
            <v>SG</v>
          </cell>
          <cell r="N1210" t="str">
            <v>EXP</v>
          </cell>
          <cell r="O1210" t="str">
            <v>PH620</v>
          </cell>
          <cell r="P1210" t="str">
            <v>2099</v>
          </cell>
          <cell r="Q1210" t="str">
            <v>Office Supplies</v>
          </cell>
          <cell r="R1210" t="str">
            <v>Other Expenditures</v>
          </cell>
          <cell r="S1210" t="str">
            <v>Non Salary</v>
          </cell>
        </row>
        <row r="1211">
          <cell r="A1211" t="str">
            <v>PH3051</v>
          </cell>
          <cell r="E1211">
            <v>0</v>
          </cell>
          <cell r="F1211">
            <v>0</v>
          </cell>
          <cell r="G1211">
            <v>0</v>
          </cell>
          <cell r="H1211">
            <v>122.5</v>
          </cell>
          <cell r="I1211">
            <v>122.5</v>
          </cell>
          <cell r="J1211">
            <v>483.8</v>
          </cell>
          <cell r="L1211">
            <v>41364</v>
          </cell>
          <cell r="M1211" t="str">
            <v>SG</v>
          </cell>
          <cell r="N1211" t="str">
            <v>EXP</v>
          </cell>
          <cell r="O1211" t="str">
            <v>PH620</v>
          </cell>
          <cell r="P1211" t="str">
            <v>2750</v>
          </cell>
          <cell r="Q1211" t="str">
            <v>Other Supplies</v>
          </cell>
          <cell r="R1211" t="str">
            <v>Other Expenditures</v>
          </cell>
          <cell r="S1211" t="str">
            <v>Non Salary</v>
          </cell>
        </row>
        <row r="1212">
          <cell r="A1212" t="str">
            <v>PH3051</v>
          </cell>
          <cell r="E1212">
            <v>0</v>
          </cell>
          <cell r="F1212">
            <v>0</v>
          </cell>
          <cell r="G1212">
            <v>0</v>
          </cell>
          <cell r="H1212">
            <v>2658.6</v>
          </cell>
          <cell r="I1212">
            <v>2658.6</v>
          </cell>
          <cell r="J1212">
            <v>10500</v>
          </cell>
          <cell r="L1212">
            <v>41364</v>
          </cell>
          <cell r="M1212" t="str">
            <v>SG</v>
          </cell>
          <cell r="N1212" t="str">
            <v>EXP</v>
          </cell>
          <cell r="O1212" t="str">
            <v>PH620</v>
          </cell>
          <cell r="P1212" t="str">
            <v>2823</v>
          </cell>
          <cell r="Q1212" t="str">
            <v>Other Supplies</v>
          </cell>
          <cell r="R1212" t="str">
            <v>Other Expenditures</v>
          </cell>
          <cell r="S1212" t="str">
            <v>Non Salary</v>
          </cell>
        </row>
        <row r="1213">
          <cell r="A1213" t="str">
            <v>PH3051</v>
          </cell>
          <cell r="E1213">
            <v>0</v>
          </cell>
          <cell r="F1213">
            <v>0</v>
          </cell>
          <cell r="G1213">
            <v>0</v>
          </cell>
          <cell r="H1213">
            <v>466.24</v>
          </cell>
          <cell r="I1213">
            <v>466.24</v>
          </cell>
          <cell r="J1213">
            <v>3217.65</v>
          </cell>
          <cell r="L1213">
            <v>41364</v>
          </cell>
          <cell r="M1213" t="str">
            <v>SG</v>
          </cell>
          <cell r="N1213" t="str">
            <v>EXP</v>
          </cell>
          <cell r="O1213" t="str">
            <v>PH620</v>
          </cell>
          <cell r="P1213" t="str">
            <v>4199</v>
          </cell>
          <cell r="Q1213" t="str">
            <v>Professional &amp; Technical</v>
          </cell>
          <cell r="R1213" t="str">
            <v>Other Expenditures</v>
          </cell>
          <cell r="S1213" t="str">
            <v>Non Salary</v>
          </cell>
        </row>
        <row r="1214">
          <cell r="A1214" t="str">
            <v>PH3051</v>
          </cell>
          <cell r="E1214">
            <v>0</v>
          </cell>
          <cell r="F1214">
            <v>0</v>
          </cell>
          <cell r="G1214">
            <v>0</v>
          </cell>
          <cell r="H1214">
            <v>94.09</v>
          </cell>
          <cell r="I1214">
            <v>94.09</v>
          </cell>
          <cell r="J1214">
            <v>649.34</v>
          </cell>
          <cell r="L1214">
            <v>41364</v>
          </cell>
          <cell r="M1214" t="str">
            <v>SG</v>
          </cell>
          <cell r="N1214" t="str">
            <v>EXP</v>
          </cell>
          <cell r="O1214" t="str">
            <v>PH620</v>
          </cell>
          <cell r="P1214" t="str">
            <v>4215</v>
          </cell>
          <cell r="Q1214" t="str">
            <v>Business Travel Expenses</v>
          </cell>
          <cell r="R1214" t="str">
            <v>Other Expenditures</v>
          </cell>
          <cell r="S1214" t="str">
            <v>Non Salary</v>
          </cell>
        </row>
        <row r="1215">
          <cell r="A1215" t="str">
            <v>PH3051</v>
          </cell>
          <cell r="E1215">
            <v>0</v>
          </cell>
          <cell r="F1215">
            <v>0</v>
          </cell>
          <cell r="G1215">
            <v>0</v>
          </cell>
          <cell r="H1215">
            <v>44.33</v>
          </cell>
          <cell r="I1215">
            <v>44.33</v>
          </cell>
          <cell r="J1215">
            <v>306</v>
          </cell>
          <cell r="L1215">
            <v>41364</v>
          </cell>
          <cell r="M1215" t="str">
            <v>SG</v>
          </cell>
          <cell r="N1215" t="str">
            <v>EXP</v>
          </cell>
          <cell r="O1215" t="str">
            <v>PH620</v>
          </cell>
          <cell r="P1215" t="str">
            <v>4225</v>
          </cell>
          <cell r="Q1215" t="str">
            <v>Business Travel Expenses</v>
          </cell>
          <cell r="R1215" t="str">
            <v>Other Expenditures</v>
          </cell>
          <cell r="S1215" t="str">
            <v>Non Salary</v>
          </cell>
        </row>
        <row r="1216">
          <cell r="A1216" t="str">
            <v>PH3051</v>
          </cell>
          <cell r="E1216">
            <v>0</v>
          </cell>
          <cell r="F1216">
            <v>0</v>
          </cell>
          <cell r="G1216">
            <v>0</v>
          </cell>
          <cell r="H1216">
            <v>240.82</v>
          </cell>
          <cell r="I1216">
            <v>240.82</v>
          </cell>
          <cell r="J1216">
            <v>1662</v>
          </cell>
          <cell r="L1216">
            <v>41364</v>
          </cell>
          <cell r="M1216" t="str">
            <v>SG</v>
          </cell>
          <cell r="N1216" t="str">
            <v>EXP</v>
          </cell>
          <cell r="O1216" t="str">
            <v>PH620</v>
          </cell>
          <cell r="P1216" t="str">
            <v>4256</v>
          </cell>
          <cell r="Q1216" t="str">
            <v>Conference Expenditures</v>
          </cell>
          <cell r="R1216" t="str">
            <v>Other Expenditures</v>
          </cell>
          <cell r="S1216" t="str">
            <v>Non Salary</v>
          </cell>
        </row>
        <row r="1217">
          <cell r="A1217" t="str">
            <v>PH3051</v>
          </cell>
          <cell r="E1217">
            <v>0</v>
          </cell>
          <cell r="F1217">
            <v>1700</v>
          </cell>
          <cell r="G1217">
            <v>1700</v>
          </cell>
          <cell r="H1217">
            <v>638.38</v>
          </cell>
          <cell r="I1217">
            <v>-1061.6199999999999</v>
          </cell>
          <cell r="J1217">
            <v>3417.47</v>
          </cell>
          <cell r="L1217">
            <v>41364</v>
          </cell>
          <cell r="M1217" t="str">
            <v>SG</v>
          </cell>
          <cell r="N1217" t="str">
            <v>EXP</v>
          </cell>
          <cell r="O1217" t="str">
            <v>PH620</v>
          </cell>
          <cell r="P1217" t="str">
            <v>4414</v>
          </cell>
          <cell r="Q1217" t="str">
            <v>Contracted Services</v>
          </cell>
          <cell r="R1217" t="str">
            <v>Other Expenditures</v>
          </cell>
          <cell r="S1217" t="str">
            <v>Non Salary</v>
          </cell>
        </row>
        <row r="1218">
          <cell r="A1218" t="str">
            <v>PH3051</v>
          </cell>
          <cell r="E1218">
            <v>0</v>
          </cell>
          <cell r="F1218">
            <v>1022.18</v>
          </cell>
          <cell r="G1218">
            <v>1022.18</v>
          </cell>
          <cell r="H1218">
            <v>1363.64</v>
          </cell>
          <cell r="I1218">
            <v>341.46</v>
          </cell>
          <cell r="J1218">
            <v>7300</v>
          </cell>
          <cell r="L1218">
            <v>41364</v>
          </cell>
          <cell r="M1218" t="str">
            <v>SG</v>
          </cell>
          <cell r="N1218" t="str">
            <v>EXP</v>
          </cell>
          <cell r="O1218" t="str">
            <v>PH620</v>
          </cell>
          <cell r="P1218" t="str">
            <v>4424</v>
          </cell>
          <cell r="Q1218" t="str">
            <v>Contracted Services</v>
          </cell>
          <cell r="R1218" t="str">
            <v>Other Expenditures</v>
          </cell>
          <cell r="S1218" t="str">
            <v>Non Salary</v>
          </cell>
        </row>
        <row r="1219">
          <cell r="A1219" t="str">
            <v>PH3051</v>
          </cell>
          <cell r="E1219">
            <v>0</v>
          </cell>
          <cell r="F1219">
            <v>0</v>
          </cell>
          <cell r="G1219">
            <v>0</v>
          </cell>
          <cell r="H1219">
            <v>73.900000000000006</v>
          </cell>
          <cell r="I1219">
            <v>73.900000000000006</v>
          </cell>
          <cell r="J1219">
            <v>510</v>
          </cell>
          <cell r="L1219">
            <v>41364</v>
          </cell>
          <cell r="M1219" t="str">
            <v>SG</v>
          </cell>
          <cell r="N1219" t="str">
            <v>EXP</v>
          </cell>
          <cell r="O1219" t="str">
            <v>PH620</v>
          </cell>
          <cell r="P1219" t="str">
            <v>4760</v>
          </cell>
          <cell r="Q1219" t="str">
            <v>Insurance, Parking &amp; Metrage</v>
          </cell>
          <cell r="R1219" t="str">
            <v>Other Expenditures</v>
          </cell>
          <cell r="S1219" t="str">
            <v>Non Salary</v>
          </cell>
        </row>
        <row r="1220">
          <cell r="A1220" t="str">
            <v>PH3051</v>
          </cell>
          <cell r="E1220">
            <v>9.5</v>
          </cell>
          <cell r="F1220">
            <v>0</v>
          </cell>
          <cell r="G1220">
            <v>9.5</v>
          </cell>
          <cell r="H1220">
            <v>0</v>
          </cell>
          <cell r="I1220">
            <v>-9.5</v>
          </cell>
          <cell r="J1220">
            <v>0</v>
          </cell>
          <cell r="L1220">
            <v>41364</v>
          </cell>
          <cell r="M1220" t="str">
            <v>SG</v>
          </cell>
          <cell r="N1220" t="str">
            <v>EXP</v>
          </cell>
          <cell r="O1220" t="str">
            <v>PH620</v>
          </cell>
          <cell r="P1220" t="str">
            <v>4770</v>
          </cell>
          <cell r="Q1220" t="str">
            <v>Insurance, Parking &amp; Metrage</v>
          </cell>
          <cell r="R1220" t="str">
            <v>Other Expenditures</v>
          </cell>
          <cell r="S1220" t="str">
            <v>Non Salary</v>
          </cell>
        </row>
        <row r="1221">
          <cell r="A1221" t="str">
            <v>PH3051</v>
          </cell>
          <cell r="E1221">
            <v>12.74</v>
          </cell>
          <cell r="F1221">
            <v>0</v>
          </cell>
          <cell r="G1221">
            <v>12.74</v>
          </cell>
          <cell r="H1221">
            <v>0</v>
          </cell>
          <cell r="I1221">
            <v>-12.74</v>
          </cell>
          <cell r="J1221">
            <v>0</v>
          </cell>
          <cell r="L1221">
            <v>41364</v>
          </cell>
          <cell r="M1221" t="str">
            <v>SG</v>
          </cell>
          <cell r="N1221" t="str">
            <v>EXP</v>
          </cell>
          <cell r="O1221" t="str">
            <v>PH620</v>
          </cell>
          <cell r="P1221" t="str">
            <v>4775</v>
          </cell>
          <cell r="Q1221" t="str">
            <v>Insurance, Parking &amp; Metrage</v>
          </cell>
          <cell r="R1221" t="str">
            <v>Other Expenditures</v>
          </cell>
          <cell r="S1221" t="str">
            <v>Non Salary</v>
          </cell>
        </row>
        <row r="1222">
          <cell r="A1222" t="str">
            <v>PH3051</v>
          </cell>
          <cell r="E1222">
            <v>0</v>
          </cell>
          <cell r="F1222">
            <v>0</v>
          </cell>
          <cell r="G1222">
            <v>0</v>
          </cell>
          <cell r="H1222">
            <v>468.32</v>
          </cell>
          <cell r="I1222">
            <v>468.32</v>
          </cell>
          <cell r="J1222">
            <v>3232</v>
          </cell>
          <cell r="L1222">
            <v>41364</v>
          </cell>
          <cell r="M1222" t="str">
            <v>SG</v>
          </cell>
          <cell r="N1222" t="str">
            <v>EXP</v>
          </cell>
          <cell r="O1222" t="str">
            <v>PH620</v>
          </cell>
          <cell r="P1222" t="str">
            <v>4820</v>
          </cell>
          <cell r="Q1222" t="str">
            <v>Other Services</v>
          </cell>
          <cell r="R1222" t="str">
            <v>Other Expenditures</v>
          </cell>
          <cell r="S1222" t="str">
            <v>Non Salary</v>
          </cell>
        </row>
        <row r="1223">
          <cell r="A1223" t="str">
            <v>PH3051</v>
          </cell>
          <cell r="E1223">
            <v>0</v>
          </cell>
          <cell r="F1223">
            <v>0</v>
          </cell>
          <cell r="G1223">
            <v>0</v>
          </cell>
          <cell r="H1223">
            <v>38.4</v>
          </cell>
          <cell r="I1223">
            <v>38.4</v>
          </cell>
          <cell r="J1223">
            <v>4000</v>
          </cell>
          <cell r="L1223">
            <v>41364</v>
          </cell>
          <cell r="M1223" t="str">
            <v>SG</v>
          </cell>
          <cell r="N1223" t="str">
            <v>EXP</v>
          </cell>
          <cell r="O1223" t="str">
            <v>PH620</v>
          </cell>
          <cell r="P1223" t="str">
            <v>7030</v>
          </cell>
          <cell r="Q1223" t="str">
            <v>IDC's</v>
          </cell>
          <cell r="R1223" t="str">
            <v>Other Expenditures</v>
          </cell>
          <cell r="S1223" t="str">
            <v>Non Salary</v>
          </cell>
        </row>
        <row r="1224">
          <cell r="A1224" t="str">
            <v>PH3051</v>
          </cell>
          <cell r="E1224">
            <v>0</v>
          </cell>
          <cell r="F1224">
            <v>0</v>
          </cell>
          <cell r="G1224">
            <v>0</v>
          </cell>
          <cell r="H1224">
            <v>197.4</v>
          </cell>
          <cell r="I1224">
            <v>197.4</v>
          </cell>
          <cell r="J1224">
            <v>1000</v>
          </cell>
          <cell r="L1224">
            <v>41364</v>
          </cell>
          <cell r="M1224" t="str">
            <v>SG</v>
          </cell>
          <cell r="N1224" t="str">
            <v>EXP</v>
          </cell>
          <cell r="O1224" t="str">
            <v>PH620</v>
          </cell>
          <cell r="P1224" t="str">
            <v>7035</v>
          </cell>
          <cell r="Q1224" t="str">
            <v>IDC's</v>
          </cell>
          <cell r="R1224" t="str">
            <v>Other Expenditures</v>
          </cell>
          <cell r="S1224" t="str">
            <v>Non Salary</v>
          </cell>
        </row>
        <row r="1225">
          <cell r="A1225" t="str">
            <v>PH3051</v>
          </cell>
          <cell r="E1225">
            <v>-64304.77</v>
          </cell>
          <cell r="F1225">
            <v>0</v>
          </cell>
          <cell r="G1225">
            <v>-64304.77</v>
          </cell>
          <cell r="H1225">
            <v>-176304.43</v>
          </cell>
          <cell r="I1225">
            <v>-111999.66</v>
          </cell>
          <cell r="J1225">
            <v>-376686.5</v>
          </cell>
          <cell r="L1225">
            <v>41364</v>
          </cell>
          <cell r="M1225" t="str">
            <v>SG</v>
          </cell>
          <cell r="N1225" t="str">
            <v>REV</v>
          </cell>
          <cell r="O1225" t="str">
            <v>PH620</v>
          </cell>
          <cell r="P1225" t="str">
            <v>8010</v>
          </cell>
          <cell r="Q1225" t="str">
            <v>Grants and Subsidies</v>
          </cell>
          <cell r="R1225" t="str">
            <v>Revenue</v>
          </cell>
          <cell r="S1225" t="str">
            <v>Non Salary</v>
          </cell>
        </row>
        <row r="1226">
          <cell r="A1226" t="str">
            <v>PH3056</v>
          </cell>
          <cell r="E1226">
            <v>59023.88</v>
          </cell>
          <cell r="F1226">
            <v>0</v>
          </cell>
          <cell r="G1226">
            <v>59023.88</v>
          </cell>
          <cell r="H1226">
            <v>60717.16</v>
          </cell>
          <cell r="I1226">
            <v>1693.28</v>
          </cell>
          <cell r="J1226">
            <v>208515.51</v>
          </cell>
          <cell r="L1226">
            <v>41364</v>
          </cell>
          <cell r="M1226" t="str">
            <v>SG</v>
          </cell>
          <cell r="N1226" t="str">
            <v>EXP</v>
          </cell>
          <cell r="O1226" t="str">
            <v>PH700</v>
          </cell>
          <cell r="P1226" t="str">
            <v>1015</v>
          </cell>
          <cell r="Q1226" t="str">
            <v>Salaries &amp; Benefits</v>
          </cell>
          <cell r="R1226" t="str">
            <v>Other Expenditures</v>
          </cell>
          <cell r="S1226" t="str">
            <v>Salaries &amp; Benefits</v>
          </cell>
        </row>
        <row r="1227">
          <cell r="A1227" t="str">
            <v>PH3056</v>
          </cell>
          <cell r="E1227">
            <v>0</v>
          </cell>
          <cell r="F1227">
            <v>0</v>
          </cell>
          <cell r="G1227">
            <v>0</v>
          </cell>
          <cell r="H1227">
            <v>338</v>
          </cell>
          <cell r="I1227">
            <v>338</v>
          </cell>
          <cell r="J1227">
            <v>338</v>
          </cell>
          <cell r="L1227">
            <v>41364</v>
          </cell>
          <cell r="M1227" t="str">
            <v>SG</v>
          </cell>
          <cell r="N1227" t="str">
            <v>EXP</v>
          </cell>
          <cell r="O1227" t="str">
            <v>PH700</v>
          </cell>
          <cell r="P1227" t="str">
            <v>1050</v>
          </cell>
          <cell r="Q1227" t="str">
            <v>Salaries &amp; Benefits</v>
          </cell>
          <cell r="R1227" t="str">
            <v>Other Expenditures</v>
          </cell>
          <cell r="S1227" t="str">
            <v>Salaries &amp; Benefits</v>
          </cell>
        </row>
        <row r="1228">
          <cell r="A1228" t="str">
            <v>PH3056</v>
          </cell>
          <cell r="E1228">
            <v>0</v>
          </cell>
          <cell r="F1228">
            <v>0</v>
          </cell>
          <cell r="G1228">
            <v>0</v>
          </cell>
          <cell r="H1228">
            <v>-3959.47</v>
          </cell>
          <cell r="I1228">
            <v>-3959.47</v>
          </cell>
          <cell r="J1228">
            <v>-13398.51</v>
          </cell>
          <cell r="L1228">
            <v>41364</v>
          </cell>
          <cell r="M1228" t="str">
            <v>SG</v>
          </cell>
          <cell r="N1228" t="str">
            <v>EXP</v>
          </cell>
          <cell r="O1228" t="str">
            <v>PH700</v>
          </cell>
          <cell r="P1228" t="str">
            <v>1520</v>
          </cell>
          <cell r="Q1228" t="str">
            <v>Salaries &amp; Benefits</v>
          </cell>
          <cell r="R1228" t="str">
            <v>Other Expenditures</v>
          </cell>
          <cell r="S1228" t="str">
            <v>Gapping</v>
          </cell>
        </row>
        <row r="1229">
          <cell r="A1229" t="str">
            <v>PH3056</v>
          </cell>
          <cell r="E1229">
            <v>4770.08</v>
          </cell>
          <cell r="F1229">
            <v>0</v>
          </cell>
          <cell r="G1229">
            <v>4770.08</v>
          </cell>
          <cell r="H1229">
            <v>5101.6000000000004</v>
          </cell>
          <cell r="I1229">
            <v>331.52</v>
          </cell>
          <cell r="J1229">
            <v>17520</v>
          </cell>
          <cell r="L1229">
            <v>41364</v>
          </cell>
          <cell r="M1229" t="str">
            <v>SG</v>
          </cell>
          <cell r="N1229" t="str">
            <v>EXP</v>
          </cell>
          <cell r="O1229" t="str">
            <v>PH700</v>
          </cell>
          <cell r="P1229" t="str">
            <v>1711</v>
          </cell>
          <cell r="Q1229" t="str">
            <v>Salaries &amp; Benefits</v>
          </cell>
          <cell r="R1229" t="str">
            <v>Other Expenditures</v>
          </cell>
          <cell r="S1229" t="str">
            <v>Salaries &amp; Benefits</v>
          </cell>
        </row>
        <row r="1230">
          <cell r="A1230" t="str">
            <v>PH3056</v>
          </cell>
          <cell r="E1230">
            <v>2261.56</v>
          </cell>
          <cell r="F1230">
            <v>0</v>
          </cell>
          <cell r="G1230">
            <v>2261.56</v>
          </cell>
          <cell r="H1230">
            <v>2390.04</v>
          </cell>
          <cell r="I1230">
            <v>128.47999999999999</v>
          </cell>
          <cell r="J1230">
            <v>8208</v>
          </cell>
          <cell r="L1230">
            <v>41364</v>
          </cell>
          <cell r="M1230" t="str">
            <v>SG</v>
          </cell>
          <cell r="N1230" t="str">
            <v>EXP</v>
          </cell>
          <cell r="O1230" t="str">
            <v>PH700</v>
          </cell>
          <cell r="P1230" t="str">
            <v>1712</v>
          </cell>
          <cell r="Q1230" t="str">
            <v>Salaries &amp; Benefits</v>
          </cell>
          <cell r="R1230" t="str">
            <v>Other Expenditures</v>
          </cell>
          <cell r="S1230" t="str">
            <v>Salaries &amp; Benefits</v>
          </cell>
        </row>
        <row r="1231">
          <cell r="A1231" t="str">
            <v>PH3056</v>
          </cell>
          <cell r="E1231">
            <v>1396.64</v>
          </cell>
          <cell r="F1231">
            <v>0</v>
          </cell>
          <cell r="G1231">
            <v>1396.64</v>
          </cell>
          <cell r="H1231">
            <v>1215.8900000000001</v>
          </cell>
          <cell r="I1231">
            <v>-180.75</v>
          </cell>
          <cell r="J1231">
            <v>4175.53</v>
          </cell>
          <cell r="L1231">
            <v>41364</v>
          </cell>
          <cell r="M1231" t="str">
            <v>SG</v>
          </cell>
          <cell r="N1231" t="str">
            <v>EXP</v>
          </cell>
          <cell r="O1231" t="str">
            <v>PH700</v>
          </cell>
          <cell r="P1231" t="str">
            <v>1720</v>
          </cell>
          <cell r="Q1231" t="str">
            <v>Salaries &amp; Benefits</v>
          </cell>
          <cell r="R1231" t="str">
            <v>Other Expenditures</v>
          </cell>
          <cell r="S1231" t="str">
            <v>Salaries &amp; Benefits</v>
          </cell>
        </row>
        <row r="1232">
          <cell r="A1232" t="str">
            <v>PH3056</v>
          </cell>
          <cell r="E1232">
            <v>420.98</v>
          </cell>
          <cell r="F1232">
            <v>0</v>
          </cell>
          <cell r="G1232">
            <v>420.98</v>
          </cell>
          <cell r="H1232">
            <v>454.13</v>
          </cell>
          <cell r="I1232">
            <v>33.15</v>
          </cell>
          <cell r="J1232">
            <v>1559.47</v>
          </cell>
          <cell r="L1232">
            <v>41364</v>
          </cell>
          <cell r="M1232" t="str">
            <v>SG</v>
          </cell>
          <cell r="N1232" t="str">
            <v>EXP</v>
          </cell>
          <cell r="O1232" t="str">
            <v>PH700</v>
          </cell>
          <cell r="P1232" t="str">
            <v>1730</v>
          </cell>
          <cell r="Q1232" t="str">
            <v>Salaries &amp; Benefits</v>
          </cell>
          <cell r="R1232" t="str">
            <v>Other Expenditures</v>
          </cell>
          <cell r="S1232" t="str">
            <v>Salaries &amp; Benefits</v>
          </cell>
        </row>
        <row r="1233">
          <cell r="A1233" t="str">
            <v>PH3056</v>
          </cell>
          <cell r="E1233">
            <v>1370.03</v>
          </cell>
          <cell r="F1233">
            <v>0</v>
          </cell>
          <cell r="G1233">
            <v>1370.03</v>
          </cell>
          <cell r="H1233">
            <v>1718.72</v>
          </cell>
          <cell r="I1233">
            <v>348.69</v>
          </cell>
          <cell r="J1233">
            <v>4206.6400000000003</v>
          </cell>
          <cell r="L1233">
            <v>41364</v>
          </cell>
          <cell r="M1233" t="str">
            <v>SG</v>
          </cell>
          <cell r="N1233" t="str">
            <v>EXP</v>
          </cell>
          <cell r="O1233" t="str">
            <v>PH700</v>
          </cell>
          <cell r="P1233" t="str">
            <v>1740</v>
          </cell>
          <cell r="Q1233" t="str">
            <v>Salaries &amp; Benefits</v>
          </cell>
          <cell r="R1233" t="str">
            <v>Other Expenditures</v>
          </cell>
          <cell r="S1233" t="str">
            <v>Salaries &amp; Benefits</v>
          </cell>
        </row>
        <row r="1234">
          <cell r="A1234" t="str">
            <v>PH3056</v>
          </cell>
          <cell r="E1234">
            <v>76.47</v>
          </cell>
          <cell r="F1234">
            <v>0</v>
          </cell>
          <cell r="G1234">
            <v>76.47</v>
          </cell>
          <cell r="H1234">
            <v>59.21</v>
          </cell>
          <cell r="I1234">
            <v>-17.260000000000002</v>
          </cell>
          <cell r="J1234">
            <v>166.8</v>
          </cell>
          <cell r="L1234">
            <v>41364</v>
          </cell>
          <cell r="M1234" t="str">
            <v>SG</v>
          </cell>
          <cell r="N1234" t="str">
            <v>EXP</v>
          </cell>
          <cell r="O1234" t="str">
            <v>PH700</v>
          </cell>
          <cell r="P1234" t="str">
            <v>1745</v>
          </cell>
          <cell r="Q1234" t="str">
            <v>Salaries &amp; Benefits</v>
          </cell>
          <cell r="R1234" t="str">
            <v>Other Expenditures</v>
          </cell>
          <cell r="S1234" t="str">
            <v>Salaries &amp; Benefits</v>
          </cell>
        </row>
        <row r="1235">
          <cell r="A1235" t="str">
            <v>PH3056</v>
          </cell>
          <cell r="E1235">
            <v>1159.17</v>
          </cell>
          <cell r="F1235">
            <v>0</v>
          </cell>
          <cell r="G1235">
            <v>1159.17</v>
          </cell>
          <cell r="H1235">
            <v>1183.97</v>
          </cell>
          <cell r="I1235">
            <v>24.8</v>
          </cell>
          <cell r="J1235">
            <v>4066.06</v>
          </cell>
          <cell r="L1235">
            <v>41364</v>
          </cell>
          <cell r="M1235" t="str">
            <v>SG</v>
          </cell>
          <cell r="N1235" t="str">
            <v>EXP</v>
          </cell>
          <cell r="O1235" t="str">
            <v>PH700</v>
          </cell>
          <cell r="P1235" t="str">
            <v>1750</v>
          </cell>
          <cell r="Q1235" t="str">
            <v>Salaries &amp; Benefits</v>
          </cell>
          <cell r="R1235" t="str">
            <v>Other Expenditures</v>
          </cell>
          <cell r="S1235" t="str">
            <v>Salaries &amp; Benefits</v>
          </cell>
        </row>
        <row r="1236">
          <cell r="A1236" t="str">
            <v>PH3056</v>
          </cell>
          <cell r="E1236">
            <v>2755.93</v>
          </cell>
          <cell r="F1236">
            <v>0</v>
          </cell>
          <cell r="G1236">
            <v>2755.93</v>
          </cell>
          <cell r="H1236">
            <v>3713.2</v>
          </cell>
          <cell r="I1236">
            <v>957.27</v>
          </cell>
          <cell r="J1236">
            <v>9226.7999999999993</v>
          </cell>
          <cell r="L1236">
            <v>41364</v>
          </cell>
          <cell r="M1236" t="str">
            <v>SG</v>
          </cell>
          <cell r="N1236" t="str">
            <v>EXP</v>
          </cell>
          <cell r="O1236" t="str">
            <v>PH700</v>
          </cell>
          <cell r="P1236" t="str">
            <v>1760</v>
          </cell>
          <cell r="Q1236" t="str">
            <v>Salaries &amp; Benefits</v>
          </cell>
          <cell r="R1236" t="str">
            <v>Other Expenditures</v>
          </cell>
          <cell r="S1236" t="str">
            <v>Salaries &amp; Benefits</v>
          </cell>
        </row>
        <row r="1237">
          <cell r="A1237" t="str">
            <v>PH3056</v>
          </cell>
          <cell r="E1237">
            <v>5144.4399999999996</v>
          </cell>
          <cell r="F1237">
            <v>0</v>
          </cell>
          <cell r="G1237">
            <v>5144.4399999999996</v>
          </cell>
          <cell r="H1237">
            <v>5596.91</v>
          </cell>
          <cell r="I1237">
            <v>452.47</v>
          </cell>
          <cell r="J1237">
            <v>19220.87</v>
          </cell>
          <cell r="L1237">
            <v>41364</v>
          </cell>
          <cell r="M1237" t="str">
            <v>SG</v>
          </cell>
          <cell r="N1237" t="str">
            <v>EXP</v>
          </cell>
          <cell r="O1237" t="str">
            <v>PH700</v>
          </cell>
          <cell r="P1237" t="str">
            <v>1770</v>
          </cell>
          <cell r="Q1237" t="str">
            <v>Salaries &amp; Benefits</v>
          </cell>
          <cell r="R1237" t="str">
            <v>Other Expenditures</v>
          </cell>
          <cell r="S1237" t="str">
            <v>Salaries &amp; Benefits</v>
          </cell>
        </row>
        <row r="1238">
          <cell r="A1238" t="str">
            <v>PH3056</v>
          </cell>
          <cell r="E1238">
            <v>0</v>
          </cell>
          <cell r="F1238">
            <v>0</v>
          </cell>
          <cell r="G1238">
            <v>0</v>
          </cell>
          <cell r="H1238">
            <v>1184.81</v>
          </cell>
          <cell r="I1238">
            <v>1184.81</v>
          </cell>
          <cell r="J1238">
            <v>2854.99</v>
          </cell>
          <cell r="L1238">
            <v>41364</v>
          </cell>
          <cell r="M1238" t="str">
            <v>SG</v>
          </cell>
          <cell r="N1238" t="str">
            <v>EXP</v>
          </cell>
          <cell r="O1238" t="str">
            <v>PH700</v>
          </cell>
          <cell r="P1238" t="str">
            <v>2010</v>
          </cell>
          <cell r="Q1238" t="str">
            <v>Office Supplies</v>
          </cell>
          <cell r="R1238" t="str">
            <v>Other Expenditures</v>
          </cell>
          <cell r="S1238" t="str">
            <v>Non Salary</v>
          </cell>
        </row>
        <row r="1239">
          <cell r="A1239" t="str">
            <v>PH3056</v>
          </cell>
          <cell r="E1239">
            <v>0</v>
          </cell>
          <cell r="F1239">
            <v>0</v>
          </cell>
          <cell r="G1239">
            <v>0</v>
          </cell>
          <cell r="H1239">
            <v>436.57</v>
          </cell>
          <cell r="I1239">
            <v>436.57</v>
          </cell>
          <cell r="J1239">
            <v>1051.99</v>
          </cell>
          <cell r="L1239">
            <v>41364</v>
          </cell>
          <cell r="M1239" t="str">
            <v>SG</v>
          </cell>
          <cell r="N1239" t="str">
            <v>EXP</v>
          </cell>
          <cell r="O1239" t="str">
            <v>PH700</v>
          </cell>
          <cell r="P1239" t="str">
            <v>2650</v>
          </cell>
          <cell r="Q1239" t="str">
            <v>Other Supplies</v>
          </cell>
          <cell r="R1239" t="str">
            <v>Other Expenditures</v>
          </cell>
          <cell r="S1239" t="str">
            <v>Non Salary</v>
          </cell>
        </row>
        <row r="1240">
          <cell r="A1240" t="str">
            <v>PH3056</v>
          </cell>
          <cell r="E1240">
            <v>629483.59</v>
          </cell>
          <cell r="F1240">
            <v>0</v>
          </cell>
          <cell r="G1240">
            <v>629483.59</v>
          </cell>
          <cell r="H1240">
            <v>482517.76000000001</v>
          </cell>
          <cell r="I1240">
            <v>-146965.82999999999</v>
          </cell>
          <cell r="J1240">
            <v>1769408.7</v>
          </cell>
          <cell r="L1240">
            <v>41364</v>
          </cell>
          <cell r="M1240" t="str">
            <v>SG</v>
          </cell>
          <cell r="N1240" t="str">
            <v>EXP</v>
          </cell>
          <cell r="O1240" t="str">
            <v>PH700</v>
          </cell>
          <cell r="P1240" t="str">
            <v>4025</v>
          </cell>
          <cell r="Q1240" t="str">
            <v>Professional &amp; Technical</v>
          </cell>
          <cell r="R1240" t="str">
            <v>Other Expenditures</v>
          </cell>
          <cell r="S1240" t="str">
            <v>Non Salary</v>
          </cell>
        </row>
        <row r="1241">
          <cell r="A1241" t="str">
            <v>PH3056</v>
          </cell>
          <cell r="E1241">
            <v>0</v>
          </cell>
          <cell r="F1241">
            <v>0</v>
          </cell>
          <cell r="G1241">
            <v>0</v>
          </cell>
          <cell r="H1241">
            <v>515.14</v>
          </cell>
          <cell r="I1241">
            <v>515.14</v>
          </cell>
          <cell r="J1241">
            <v>2582.15</v>
          </cell>
          <cell r="L1241">
            <v>41364</v>
          </cell>
          <cell r="M1241" t="str">
            <v>SG</v>
          </cell>
          <cell r="N1241" t="str">
            <v>EXP</v>
          </cell>
          <cell r="O1241" t="str">
            <v>PH700</v>
          </cell>
          <cell r="P1241" t="str">
            <v>4515</v>
          </cell>
          <cell r="Q1241" t="str">
            <v>Contracted Services</v>
          </cell>
          <cell r="R1241" t="str">
            <v>Other Expenditures</v>
          </cell>
          <cell r="S1241" t="str">
            <v>Non Salary</v>
          </cell>
        </row>
        <row r="1242">
          <cell r="A1242" t="str">
            <v>PH3056</v>
          </cell>
          <cell r="E1242">
            <v>0</v>
          </cell>
          <cell r="F1242">
            <v>0</v>
          </cell>
          <cell r="G1242">
            <v>0</v>
          </cell>
          <cell r="H1242">
            <v>131.15</v>
          </cell>
          <cell r="I1242">
            <v>131.15</v>
          </cell>
          <cell r="J1242">
            <v>500</v>
          </cell>
          <cell r="L1242">
            <v>41364</v>
          </cell>
          <cell r="M1242" t="str">
            <v>SG</v>
          </cell>
          <cell r="N1242" t="str">
            <v>EXP</v>
          </cell>
          <cell r="O1242" t="str">
            <v>PH700</v>
          </cell>
          <cell r="P1242" t="str">
            <v>7030</v>
          </cell>
          <cell r="Q1242" t="str">
            <v>IDC's</v>
          </cell>
          <cell r="R1242" t="str">
            <v>Other Expenditures</v>
          </cell>
          <cell r="S1242" t="str">
            <v>Non Salary</v>
          </cell>
        </row>
        <row r="1243">
          <cell r="A1243" t="str">
            <v>PH3056</v>
          </cell>
          <cell r="E1243">
            <v>0</v>
          </cell>
          <cell r="F1243">
            <v>0</v>
          </cell>
          <cell r="G1243">
            <v>0</v>
          </cell>
          <cell r="H1243">
            <v>131.15</v>
          </cell>
          <cell r="I1243">
            <v>131.15</v>
          </cell>
          <cell r="J1243">
            <v>500</v>
          </cell>
          <cell r="L1243">
            <v>41364</v>
          </cell>
          <cell r="M1243" t="str">
            <v>SG</v>
          </cell>
          <cell r="N1243" t="str">
            <v>EXP</v>
          </cell>
          <cell r="O1243" t="str">
            <v>PH700</v>
          </cell>
          <cell r="P1243" t="str">
            <v>7035</v>
          </cell>
          <cell r="Q1243" t="str">
            <v>IDC's</v>
          </cell>
          <cell r="R1243" t="str">
            <v>Other Expenditures</v>
          </cell>
          <cell r="S1243" t="str">
            <v>Non Salary</v>
          </cell>
        </row>
        <row r="1244">
          <cell r="A1244" t="str">
            <v>PH3056</v>
          </cell>
          <cell r="E1244">
            <v>510.34</v>
          </cell>
          <cell r="F1244">
            <v>0</v>
          </cell>
          <cell r="G1244">
            <v>510.34</v>
          </cell>
          <cell r="H1244">
            <v>568.11</v>
          </cell>
          <cell r="I1244">
            <v>57.77</v>
          </cell>
          <cell r="J1244">
            <v>2272.4299999999998</v>
          </cell>
          <cell r="L1244">
            <v>41364</v>
          </cell>
          <cell r="M1244" t="str">
            <v>SG</v>
          </cell>
          <cell r="N1244" t="str">
            <v>EXP</v>
          </cell>
          <cell r="O1244" t="str">
            <v>PH700</v>
          </cell>
          <cell r="P1244" t="str">
            <v>7125</v>
          </cell>
          <cell r="Q1244" t="str">
            <v>IDC's</v>
          </cell>
          <cell r="R1244" t="str">
            <v>Other Expenditures</v>
          </cell>
          <cell r="S1244" t="str">
            <v>Non Salary</v>
          </cell>
        </row>
        <row r="1245">
          <cell r="A1245" t="str">
            <v>PH3056</v>
          </cell>
          <cell r="E1245">
            <v>75989.97</v>
          </cell>
          <cell r="F1245">
            <v>0</v>
          </cell>
          <cell r="G1245">
            <v>75989.97</v>
          </cell>
          <cell r="H1245">
            <v>164560</v>
          </cell>
          <cell r="I1245">
            <v>88570.03</v>
          </cell>
          <cell r="J1245">
            <v>800000</v>
          </cell>
          <cell r="L1245">
            <v>41364</v>
          </cell>
          <cell r="M1245" t="str">
            <v>SG</v>
          </cell>
          <cell r="N1245" t="str">
            <v>EXP</v>
          </cell>
          <cell r="O1245" t="str">
            <v>PH700</v>
          </cell>
          <cell r="P1245" t="str">
            <v>7150</v>
          </cell>
          <cell r="Q1245" t="str">
            <v>IDC's</v>
          </cell>
          <cell r="R1245" t="str">
            <v>Other Expenditures</v>
          </cell>
          <cell r="S1245" t="str">
            <v>Non Salary</v>
          </cell>
        </row>
        <row r="1246">
          <cell r="A1246" t="str">
            <v>PH3056</v>
          </cell>
          <cell r="E1246">
            <v>-587889.56000000006</v>
          </cell>
          <cell r="F1246">
            <v>0</v>
          </cell>
          <cell r="G1246">
            <v>-587889.56000000006</v>
          </cell>
          <cell r="H1246">
            <v>-546430.54</v>
          </cell>
          <cell r="I1246">
            <v>41459.019999999997</v>
          </cell>
          <cell r="J1246">
            <v>-2132231.64</v>
          </cell>
          <cell r="L1246">
            <v>41364</v>
          </cell>
          <cell r="M1246" t="str">
            <v>SG</v>
          </cell>
          <cell r="N1246" t="str">
            <v>REV</v>
          </cell>
          <cell r="O1246" t="str">
            <v>PH700</v>
          </cell>
          <cell r="P1246" t="str">
            <v>8010</v>
          </cell>
          <cell r="Q1246" t="str">
            <v>Grants and Subsidies</v>
          </cell>
          <cell r="R1246" t="str">
            <v>Revenue</v>
          </cell>
          <cell r="S1246" t="str">
            <v>Non Salary</v>
          </cell>
        </row>
        <row r="1247">
          <cell r="A1247" t="str">
            <v>PH3057</v>
          </cell>
          <cell r="E1247">
            <v>426.35</v>
          </cell>
          <cell r="F1247">
            <v>0</v>
          </cell>
          <cell r="G1247">
            <v>426.35</v>
          </cell>
          <cell r="H1247">
            <v>0</v>
          </cell>
          <cell r="I1247">
            <v>-426.35</v>
          </cell>
          <cell r="J1247">
            <v>0</v>
          </cell>
          <cell r="L1247">
            <v>41364</v>
          </cell>
          <cell r="M1247" t="str">
            <v>OG</v>
          </cell>
          <cell r="N1247" t="str">
            <v>EXP</v>
          </cell>
          <cell r="O1247" t="str">
            <v>PH700</v>
          </cell>
          <cell r="P1247" t="str">
            <v>2010</v>
          </cell>
          <cell r="Q1247" t="str">
            <v>Office Supplies</v>
          </cell>
          <cell r="R1247" t="str">
            <v>Other Expenditures</v>
          </cell>
          <cell r="S1247" t="str">
            <v>Non Salary</v>
          </cell>
        </row>
        <row r="1248">
          <cell r="A1248" t="str">
            <v>PH3057</v>
          </cell>
          <cell r="E1248">
            <v>1826799.61</v>
          </cell>
          <cell r="F1248">
            <v>0</v>
          </cell>
          <cell r="G1248">
            <v>1826799.61</v>
          </cell>
          <cell r="H1248">
            <v>1546047.2</v>
          </cell>
          <cell r="I1248">
            <v>-280752.40999999997</v>
          </cell>
          <cell r="J1248">
            <v>6086800</v>
          </cell>
          <cell r="L1248">
            <v>41364</v>
          </cell>
          <cell r="M1248" t="str">
            <v>OG</v>
          </cell>
          <cell r="N1248" t="str">
            <v>EXP</v>
          </cell>
          <cell r="O1248" t="str">
            <v>PH700</v>
          </cell>
          <cell r="P1248" t="str">
            <v>4025</v>
          </cell>
          <cell r="Q1248" t="str">
            <v>Professional &amp; Technical</v>
          </cell>
          <cell r="R1248" t="str">
            <v>Other Expenditures</v>
          </cell>
          <cell r="S1248" t="str">
            <v>Non Salary</v>
          </cell>
        </row>
        <row r="1249">
          <cell r="A1249" t="str">
            <v>PH3057</v>
          </cell>
          <cell r="E1249">
            <v>96153.02</v>
          </cell>
          <cell r="F1249">
            <v>0</v>
          </cell>
          <cell r="G1249">
            <v>96153.02</v>
          </cell>
          <cell r="H1249">
            <v>90138.96</v>
          </cell>
          <cell r="I1249">
            <v>-6014.06</v>
          </cell>
          <cell r="J1249">
            <v>313200</v>
          </cell>
          <cell r="L1249">
            <v>41364</v>
          </cell>
          <cell r="M1249" t="str">
            <v>OG</v>
          </cell>
          <cell r="N1249" t="str">
            <v>EXP</v>
          </cell>
          <cell r="O1249" t="str">
            <v>PH700</v>
          </cell>
          <cell r="P1249" t="str">
            <v>7150</v>
          </cell>
          <cell r="Q1249" t="str">
            <v>IDC's</v>
          </cell>
          <cell r="R1249" t="str">
            <v>Other Expenditures</v>
          </cell>
          <cell r="S1249" t="str">
            <v>Non Salary</v>
          </cell>
        </row>
        <row r="1250">
          <cell r="A1250" t="str">
            <v>PH3057</v>
          </cell>
          <cell r="E1250">
            <v>-901154.7</v>
          </cell>
          <cell r="F1250">
            <v>0</v>
          </cell>
          <cell r="G1250">
            <v>-901154.7</v>
          </cell>
          <cell r="H1250">
            <v>-1636186.16</v>
          </cell>
          <cell r="I1250">
            <v>-735031.46</v>
          </cell>
          <cell r="J1250">
            <v>-6400000</v>
          </cell>
          <cell r="L1250">
            <v>41364</v>
          </cell>
          <cell r="M1250" t="str">
            <v>OG</v>
          </cell>
          <cell r="N1250" t="str">
            <v>REV</v>
          </cell>
          <cell r="O1250" t="str">
            <v>PH700</v>
          </cell>
          <cell r="P1250" t="str">
            <v>7710</v>
          </cell>
          <cell r="Q1250" t="str">
            <v>IDR's</v>
          </cell>
          <cell r="R1250" t="str">
            <v>Revenue</v>
          </cell>
          <cell r="S1250" t="str">
            <v>Non Salary</v>
          </cell>
        </row>
        <row r="1251">
          <cell r="A1251" t="str">
            <v>PH3061</v>
          </cell>
          <cell r="E1251">
            <v>92154.72</v>
          </cell>
          <cell r="F1251">
            <v>0</v>
          </cell>
          <cell r="G1251">
            <v>92154.72</v>
          </cell>
          <cell r="H1251">
            <v>95520.6</v>
          </cell>
          <cell r="I1251">
            <v>3365.88</v>
          </cell>
          <cell r="J1251">
            <v>328037.84999999998</v>
          </cell>
          <cell r="L1251">
            <v>41364</v>
          </cell>
          <cell r="M1251" t="str">
            <v>OG</v>
          </cell>
          <cell r="N1251" t="str">
            <v>EXP</v>
          </cell>
          <cell r="O1251" t="str">
            <v>PH700</v>
          </cell>
          <cell r="P1251" t="str">
            <v>1015</v>
          </cell>
          <cell r="Q1251" t="str">
            <v>Salaries &amp; Benefits</v>
          </cell>
          <cell r="R1251" t="str">
            <v>Other Expenditures</v>
          </cell>
          <cell r="S1251" t="str">
            <v>Salaries &amp; Benefits</v>
          </cell>
        </row>
        <row r="1252">
          <cell r="A1252" t="str">
            <v>PH3061</v>
          </cell>
          <cell r="E1252">
            <v>7155.12</v>
          </cell>
          <cell r="F1252">
            <v>0</v>
          </cell>
          <cell r="G1252">
            <v>7155.12</v>
          </cell>
          <cell r="H1252">
            <v>7652.4</v>
          </cell>
          <cell r="I1252">
            <v>497.28</v>
          </cell>
          <cell r="J1252">
            <v>26280</v>
          </cell>
          <cell r="L1252">
            <v>41364</v>
          </cell>
          <cell r="M1252" t="str">
            <v>OG</v>
          </cell>
          <cell r="N1252" t="str">
            <v>EXP</v>
          </cell>
          <cell r="O1252" t="str">
            <v>PH700</v>
          </cell>
          <cell r="P1252" t="str">
            <v>1711</v>
          </cell>
          <cell r="Q1252" t="str">
            <v>Salaries &amp; Benefits</v>
          </cell>
          <cell r="R1252" t="str">
            <v>Other Expenditures</v>
          </cell>
          <cell r="S1252" t="str">
            <v>Salaries &amp; Benefits</v>
          </cell>
        </row>
        <row r="1253">
          <cell r="A1253" t="str">
            <v>PH3061</v>
          </cell>
          <cell r="E1253">
            <v>3392.34</v>
          </cell>
          <cell r="F1253">
            <v>0</v>
          </cell>
          <cell r="G1253">
            <v>3392.34</v>
          </cell>
          <cell r="H1253">
            <v>3585.06</v>
          </cell>
          <cell r="I1253">
            <v>192.72</v>
          </cell>
          <cell r="J1253">
            <v>12312</v>
          </cell>
          <cell r="L1253">
            <v>41364</v>
          </cell>
          <cell r="M1253" t="str">
            <v>OG</v>
          </cell>
          <cell r="N1253" t="str">
            <v>EXP</v>
          </cell>
          <cell r="O1253" t="str">
            <v>PH700</v>
          </cell>
          <cell r="P1253" t="str">
            <v>1712</v>
          </cell>
          <cell r="Q1253" t="str">
            <v>Salaries &amp; Benefits</v>
          </cell>
          <cell r="R1253" t="str">
            <v>Other Expenditures</v>
          </cell>
          <cell r="S1253" t="str">
            <v>Salaries &amp; Benefits</v>
          </cell>
        </row>
        <row r="1254">
          <cell r="A1254" t="str">
            <v>PH3061</v>
          </cell>
          <cell r="E1254">
            <v>2197.16</v>
          </cell>
          <cell r="F1254">
            <v>0</v>
          </cell>
          <cell r="G1254">
            <v>2197.16</v>
          </cell>
          <cell r="H1254">
            <v>1912.85</v>
          </cell>
          <cell r="I1254">
            <v>-284.31</v>
          </cell>
          <cell r="J1254">
            <v>6568.97</v>
          </cell>
          <cell r="L1254">
            <v>41364</v>
          </cell>
          <cell r="M1254" t="str">
            <v>OG</v>
          </cell>
          <cell r="N1254" t="str">
            <v>EXP</v>
          </cell>
          <cell r="O1254" t="str">
            <v>PH700</v>
          </cell>
          <cell r="P1254" t="str">
            <v>1720</v>
          </cell>
          <cell r="Q1254" t="str">
            <v>Salaries &amp; Benefits</v>
          </cell>
          <cell r="R1254" t="str">
            <v>Other Expenditures</v>
          </cell>
          <cell r="S1254" t="str">
            <v>Salaries &amp; Benefits</v>
          </cell>
        </row>
        <row r="1255">
          <cell r="A1255" t="str">
            <v>PH3061</v>
          </cell>
          <cell r="E1255">
            <v>660.38</v>
          </cell>
          <cell r="F1255">
            <v>0</v>
          </cell>
          <cell r="G1255">
            <v>660.38</v>
          </cell>
          <cell r="H1255">
            <v>713.03</v>
          </cell>
          <cell r="I1255">
            <v>52.65</v>
          </cell>
          <cell r="J1255">
            <v>2448.46</v>
          </cell>
          <cell r="L1255">
            <v>41364</v>
          </cell>
          <cell r="M1255" t="str">
            <v>OG</v>
          </cell>
          <cell r="N1255" t="str">
            <v>EXP</v>
          </cell>
          <cell r="O1255" t="str">
            <v>PH700</v>
          </cell>
          <cell r="P1255" t="str">
            <v>1730</v>
          </cell>
          <cell r="Q1255" t="str">
            <v>Salaries &amp; Benefits</v>
          </cell>
          <cell r="R1255" t="str">
            <v>Other Expenditures</v>
          </cell>
          <cell r="S1255" t="str">
            <v>Salaries &amp; Benefits</v>
          </cell>
        </row>
        <row r="1256">
          <cell r="A1256" t="str">
            <v>PH3061</v>
          </cell>
          <cell r="E1256">
            <v>2160.9699999999998</v>
          </cell>
          <cell r="F1256">
            <v>0</v>
          </cell>
          <cell r="G1256">
            <v>2160.9699999999998</v>
          </cell>
          <cell r="H1256">
            <v>2703.91</v>
          </cell>
          <cell r="I1256">
            <v>542.94000000000005</v>
          </cell>
          <cell r="J1256">
            <v>6309.96</v>
          </cell>
          <cell r="L1256">
            <v>41364</v>
          </cell>
          <cell r="M1256" t="str">
            <v>OG</v>
          </cell>
          <cell r="N1256" t="str">
            <v>EXP</v>
          </cell>
          <cell r="O1256" t="str">
            <v>PH700</v>
          </cell>
          <cell r="P1256" t="str">
            <v>1740</v>
          </cell>
          <cell r="Q1256" t="str">
            <v>Salaries &amp; Benefits</v>
          </cell>
          <cell r="R1256" t="str">
            <v>Other Expenditures</v>
          </cell>
          <cell r="S1256" t="str">
            <v>Salaries &amp; Benefits</v>
          </cell>
        </row>
        <row r="1257">
          <cell r="A1257" t="str">
            <v>PH3061</v>
          </cell>
          <cell r="E1257">
            <v>110.2</v>
          </cell>
          <cell r="F1257">
            <v>0</v>
          </cell>
          <cell r="G1257">
            <v>110.2</v>
          </cell>
          <cell r="H1257">
            <v>96.78</v>
          </cell>
          <cell r="I1257">
            <v>-13.42</v>
          </cell>
          <cell r="J1257">
            <v>262.41000000000003</v>
          </cell>
          <cell r="L1257">
            <v>41364</v>
          </cell>
          <cell r="M1257" t="str">
            <v>OG</v>
          </cell>
          <cell r="N1257" t="str">
            <v>EXP</v>
          </cell>
          <cell r="O1257" t="str">
            <v>PH700</v>
          </cell>
          <cell r="P1257" t="str">
            <v>1745</v>
          </cell>
          <cell r="Q1257" t="str">
            <v>Salaries &amp; Benefits</v>
          </cell>
          <cell r="R1257" t="str">
            <v>Other Expenditures</v>
          </cell>
          <cell r="S1257" t="str">
            <v>Salaries &amp; Benefits</v>
          </cell>
        </row>
        <row r="1258">
          <cell r="A1258" t="str">
            <v>PH3061</v>
          </cell>
          <cell r="E1258">
            <v>1809.79</v>
          </cell>
          <cell r="F1258">
            <v>0</v>
          </cell>
          <cell r="G1258">
            <v>1809.79</v>
          </cell>
          <cell r="H1258">
            <v>1862.61</v>
          </cell>
          <cell r="I1258">
            <v>52.82</v>
          </cell>
          <cell r="J1258">
            <v>6396.73</v>
          </cell>
          <cell r="L1258">
            <v>41364</v>
          </cell>
          <cell r="M1258" t="str">
            <v>OG</v>
          </cell>
          <cell r="N1258" t="str">
            <v>EXP</v>
          </cell>
          <cell r="O1258" t="str">
            <v>PH700</v>
          </cell>
          <cell r="P1258" t="str">
            <v>1750</v>
          </cell>
          <cell r="Q1258" t="str">
            <v>Salaries &amp; Benefits</v>
          </cell>
          <cell r="R1258" t="str">
            <v>Other Expenditures</v>
          </cell>
          <cell r="S1258" t="str">
            <v>Salaries &amp; Benefits</v>
          </cell>
        </row>
        <row r="1259">
          <cell r="A1259" t="str">
            <v>PH3061</v>
          </cell>
          <cell r="E1259">
            <v>4314.54</v>
          </cell>
          <cell r="F1259">
            <v>0</v>
          </cell>
          <cell r="G1259">
            <v>4314.54</v>
          </cell>
          <cell r="H1259">
            <v>5841.65</v>
          </cell>
          <cell r="I1259">
            <v>1527.11</v>
          </cell>
          <cell r="J1259">
            <v>13840.2</v>
          </cell>
          <cell r="L1259">
            <v>41364</v>
          </cell>
          <cell r="M1259" t="str">
            <v>OG</v>
          </cell>
          <cell r="N1259" t="str">
            <v>EXP</v>
          </cell>
          <cell r="O1259" t="str">
            <v>PH700</v>
          </cell>
          <cell r="P1259" t="str">
            <v>1760</v>
          </cell>
          <cell r="Q1259" t="str">
            <v>Salaries &amp; Benefits</v>
          </cell>
          <cell r="R1259" t="str">
            <v>Other Expenditures</v>
          </cell>
          <cell r="S1259" t="str">
            <v>Salaries &amp; Benefits</v>
          </cell>
        </row>
        <row r="1260">
          <cell r="A1260" t="str">
            <v>PH3061</v>
          </cell>
          <cell r="E1260">
            <v>8264.48</v>
          </cell>
          <cell r="F1260">
            <v>0</v>
          </cell>
          <cell r="G1260">
            <v>8264.48</v>
          </cell>
          <cell r="H1260">
            <v>8360.09</v>
          </cell>
          <cell r="I1260">
            <v>95.61</v>
          </cell>
          <cell r="J1260">
            <v>28710.14</v>
          </cell>
          <cell r="L1260">
            <v>41364</v>
          </cell>
          <cell r="M1260" t="str">
            <v>OG</v>
          </cell>
          <cell r="N1260" t="str">
            <v>EXP</v>
          </cell>
          <cell r="O1260" t="str">
            <v>PH700</v>
          </cell>
          <cell r="P1260" t="str">
            <v>1770</v>
          </cell>
          <cell r="Q1260" t="str">
            <v>Salaries &amp; Benefits</v>
          </cell>
          <cell r="R1260" t="str">
            <v>Other Expenditures</v>
          </cell>
          <cell r="S1260" t="str">
            <v>Salaries &amp; Benefits</v>
          </cell>
        </row>
        <row r="1261">
          <cell r="A1261" t="str">
            <v>PH3061</v>
          </cell>
          <cell r="E1261">
            <v>0</v>
          </cell>
          <cell r="F1261">
            <v>0</v>
          </cell>
          <cell r="G1261">
            <v>0</v>
          </cell>
          <cell r="H1261">
            <v>-21001.62</v>
          </cell>
          <cell r="I1261">
            <v>-21001.62</v>
          </cell>
          <cell r="J1261">
            <v>-72145.740000000005</v>
          </cell>
          <cell r="L1261">
            <v>41364</v>
          </cell>
          <cell r="M1261" t="str">
            <v>OG</v>
          </cell>
          <cell r="N1261" t="str">
            <v>EXP</v>
          </cell>
          <cell r="O1261" t="str">
            <v>PH700</v>
          </cell>
          <cell r="P1261" t="str">
            <v>1850</v>
          </cell>
          <cell r="Q1261" t="str">
            <v>Salaries &amp; Benefits</v>
          </cell>
          <cell r="R1261" t="str">
            <v>Other Expenditures</v>
          </cell>
          <cell r="S1261" t="str">
            <v>Salaries &amp; Benefits</v>
          </cell>
        </row>
        <row r="1262">
          <cell r="A1262" t="str">
            <v>PH3061</v>
          </cell>
          <cell r="E1262">
            <v>118.35</v>
          </cell>
          <cell r="F1262">
            <v>0</v>
          </cell>
          <cell r="G1262">
            <v>118.35</v>
          </cell>
          <cell r="H1262">
            <v>10726.8</v>
          </cell>
          <cell r="I1262">
            <v>10608.45</v>
          </cell>
          <cell r="J1262">
            <v>27074.22</v>
          </cell>
          <cell r="L1262">
            <v>41364</v>
          </cell>
          <cell r="M1262" t="str">
            <v>OG</v>
          </cell>
          <cell r="N1262" t="str">
            <v>EXP</v>
          </cell>
          <cell r="O1262" t="str">
            <v>PH700</v>
          </cell>
          <cell r="P1262" t="str">
            <v>2010</v>
          </cell>
          <cell r="Q1262" t="str">
            <v>Office Supplies</v>
          </cell>
          <cell r="R1262" t="str">
            <v>Other Expenditures</v>
          </cell>
          <cell r="S1262" t="str">
            <v>Non Salary</v>
          </cell>
        </row>
        <row r="1263">
          <cell r="A1263" t="str">
            <v>PH3061</v>
          </cell>
          <cell r="E1263">
            <v>497.97</v>
          </cell>
          <cell r="F1263">
            <v>0</v>
          </cell>
          <cell r="G1263">
            <v>497.97</v>
          </cell>
          <cell r="H1263">
            <v>915.09</v>
          </cell>
          <cell r="I1263">
            <v>417.12</v>
          </cell>
          <cell r="J1263">
            <v>2205</v>
          </cell>
          <cell r="L1263">
            <v>41364</v>
          </cell>
          <cell r="M1263" t="str">
            <v>OG</v>
          </cell>
          <cell r="N1263" t="str">
            <v>EXP</v>
          </cell>
          <cell r="O1263" t="str">
            <v>PH700</v>
          </cell>
          <cell r="P1263" t="str">
            <v>2040</v>
          </cell>
          <cell r="Q1263" t="str">
            <v>Office Supplies</v>
          </cell>
          <cell r="R1263" t="str">
            <v>Other Expenditures</v>
          </cell>
          <cell r="S1263" t="str">
            <v>Non Salary</v>
          </cell>
        </row>
        <row r="1264">
          <cell r="A1264" t="str">
            <v>PH3061</v>
          </cell>
          <cell r="E1264">
            <v>0</v>
          </cell>
          <cell r="F1264">
            <v>0</v>
          </cell>
          <cell r="G1264">
            <v>0</v>
          </cell>
          <cell r="H1264">
            <v>5012.66</v>
          </cell>
          <cell r="I1264">
            <v>5012.66</v>
          </cell>
          <cell r="J1264">
            <v>16538</v>
          </cell>
          <cell r="L1264">
            <v>41364</v>
          </cell>
          <cell r="M1264" t="str">
            <v>OG</v>
          </cell>
          <cell r="N1264" t="str">
            <v>EXP</v>
          </cell>
          <cell r="O1264" t="str">
            <v>PH700</v>
          </cell>
          <cell r="P1264" t="str">
            <v>4025</v>
          </cell>
          <cell r="Q1264" t="str">
            <v>Professional &amp; Technical</v>
          </cell>
          <cell r="R1264" t="str">
            <v>Other Expenditures</v>
          </cell>
          <cell r="S1264" t="str">
            <v>Non Salary</v>
          </cell>
        </row>
        <row r="1265">
          <cell r="A1265" t="str">
            <v>PH3061</v>
          </cell>
          <cell r="E1265">
            <v>1276.8699999999999</v>
          </cell>
          <cell r="F1265">
            <v>0</v>
          </cell>
          <cell r="G1265">
            <v>1276.8699999999999</v>
          </cell>
          <cell r="H1265">
            <v>0</v>
          </cell>
          <cell r="I1265">
            <v>-1276.8699999999999</v>
          </cell>
          <cell r="J1265">
            <v>0</v>
          </cell>
          <cell r="L1265">
            <v>41364</v>
          </cell>
          <cell r="M1265" t="str">
            <v>OG</v>
          </cell>
          <cell r="N1265" t="str">
            <v>EXP</v>
          </cell>
          <cell r="O1265" t="str">
            <v>PH700</v>
          </cell>
          <cell r="P1265" t="str">
            <v>4225</v>
          </cell>
          <cell r="Q1265" t="str">
            <v>Business Travel Expenses</v>
          </cell>
          <cell r="R1265" t="str">
            <v>Other Expenditures</v>
          </cell>
          <cell r="S1265" t="str">
            <v>Non Salary</v>
          </cell>
        </row>
        <row r="1266">
          <cell r="A1266" t="str">
            <v>PH3061</v>
          </cell>
          <cell r="E1266">
            <v>915.84</v>
          </cell>
          <cell r="F1266">
            <v>0</v>
          </cell>
          <cell r="G1266">
            <v>915.84</v>
          </cell>
          <cell r="H1266">
            <v>0</v>
          </cell>
          <cell r="I1266">
            <v>-915.84</v>
          </cell>
          <cell r="J1266">
            <v>0</v>
          </cell>
          <cell r="L1266">
            <v>41364</v>
          </cell>
          <cell r="M1266" t="str">
            <v>OG</v>
          </cell>
          <cell r="N1266" t="str">
            <v>EXP</v>
          </cell>
          <cell r="O1266" t="str">
            <v>PH700</v>
          </cell>
          <cell r="P1266" t="str">
            <v>4256</v>
          </cell>
          <cell r="Q1266" t="str">
            <v>Conference Expenditures</v>
          </cell>
          <cell r="R1266" t="str">
            <v>Other Expenditures</v>
          </cell>
          <cell r="S1266" t="str">
            <v>Non Salary</v>
          </cell>
        </row>
        <row r="1267">
          <cell r="A1267" t="str">
            <v>PH3061</v>
          </cell>
          <cell r="E1267">
            <v>66.64</v>
          </cell>
          <cell r="F1267">
            <v>35.619999999999997</v>
          </cell>
          <cell r="G1267">
            <v>102.26</v>
          </cell>
          <cell r="H1267">
            <v>0</v>
          </cell>
          <cell r="I1267">
            <v>-102.26</v>
          </cell>
          <cell r="J1267">
            <v>0</v>
          </cell>
          <cell r="L1267">
            <v>41364</v>
          </cell>
          <cell r="M1267" t="str">
            <v>OG</v>
          </cell>
          <cell r="N1267" t="str">
            <v>EXP</v>
          </cell>
          <cell r="O1267" t="str">
            <v>PH700</v>
          </cell>
          <cell r="P1267" t="str">
            <v>4515</v>
          </cell>
          <cell r="Q1267" t="str">
            <v>Contracted Services</v>
          </cell>
          <cell r="R1267" t="str">
            <v>Other Expenditures</v>
          </cell>
          <cell r="S1267" t="str">
            <v>Non Salary</v>
          </cell>
        </row>
        <row r="1268">
          <cell r="A1268" t="str">
            <v>PH3061</v>
          </cell>
          <cell r="E1268">
            <v>1319.47</v>
          </cell>
          <cell r="F1268">
            <v>0</v>
          </cell>
          <cell r="G1268">
            <v>1319.47</v>
          </cell>
          <cell r="H1268">
            <v>0</v>
          </cell>
          <cell r="I1268">
            <v>-1319.47</v>
          </cell>
          <cell r="J1268">
            <v>0</v>
          </cell>
          <cell r="L1268">
            <v>41364</v>
          </cell>
          <cell r="M1268" t="str">
            <v>OG</v>
          </cell>
          <cell r="N1268" t="str">
            <v>EXP</v>
          </cell>
          <cell r="O1268" t="str">
            <v>PH700</v>
          </cell>
          <cell r="P1268" t="str">
            <v>4690</v>
          </cell>
          <cell r="Q1268" t="str">
            <v>Insurance, Parking &amp; Metrage</v>
          </cell>
          <cell r="R1268" t="str">
            <v>Other Expenditures</v>
          </cell>
          <cell r="S1268" t="str">
            <v>Non Salary</v>
          </cell>
        </row>
        <row r="1269">
          <cell r="A1269" t="str">
            <v>PH3061</v>
          </cell>
          <cell r="E1269">
            <v>656.92</v>
          </cell>
          <cell r="F1269">
            <v>0</v>
          </cell>
          <cell r="G1269">
            <v>656.92</v>
          </cell>
          <cell r="H1269">
            <v>892.5</v>
          </cell>
          <cell r="I1269">
            <v>235.58</v>
          </cell>
          <cell r="J1269">
            <v>3570</v>
          </cell>
          <cell r="L1269">
            <v>41364</v>
          </cell>
          <cell r="M1269" t="str">
            <v>OG</v>
          </cell>
          <cell r="N1269" t="str">
            <v>EXP</v>
          </cell>
          <cell r="O1269" t="str">
            <v>PH700</v>
          </cell>
          <cell r="P1269" t="str">
            <v>7125</v>
          </cell>
          <cell r="Q1269" t="str">
            <v>IDC's</v>
          </cell>
          <cell r="R1269" t="str">
            <v>Other Expenditures</v>
          </cell>
          <cell r="S1269" t="str">
            <v>Non Salary</v>
          </cell>
        </row>
        <row r="1270">
          <cell r="A1270" t="str">
            <v>PH3061</v>
          </cell>
          <cell r="E1270">
            <v>0</v>
          </cell>
          <cell r="F1270">
            <v>0</v>
          </cell>
          <cell r="G1270">
            <v>0</v>
          </cell>
          <cell r="H1270">
            <v>-124794.41</v>
          </cell>
          <cell r="I1270">
            <v>-124794.41</v>
          </cell>
          <cell r="J1270">
            <v>-408408.2</v>
          </cell>
          <cell r="L1270">
            <v>41364</v>
          </cell>
          <cell r="M1270" t="str">
            <v>OG</v>
          </cell>
          <cell r="N1270" t="str">
            <v>REV</v>
          </cell>
          <cell r="O1270" t="str">
            <v>PH700</v>
          </cell>
          <cell r="P1270" t="str">
            <v>7710</v>
          </cell>
          <cell r="Q1270" t="str">
            <v>IDR's</v>
          </cell>
          <cell r="R1270" t="str">
            <v>Revenue</v>
          </cell>
          <cell r="S1270" t="str">
            <v>Non Salary</v>
          </cell>
        </row>
        <row r="1271">
          <cell r="A1271" t="str">
            <v>PH3062</v>
          </cell>
          <cell r="E1271">
            <v>0</v>
          </cell>
          <cell r="F1271">
            <v>0</v>
          </cell>
          <cell r="G1271">
            <v>0</v>
          </cell>
          <cell r="H1271">
            <v>415.74</v>
          </cell>
          <cell r="I1271">
            <v>415.74</v>
          </cell>
          <cell r="J1271">
            <v>2869.06</v>
          </cell>
          <cell r="L1271">
            <v>41364</v>
          </cell>
          <cell r="M1271" t="str">
            <v>SG</v>
          </cell>
          <cell r="N1271" t="str">
            <v>EXP</v>
          </cell>
          <cell r="O1271" t="str">
            <v>PH620</v>
          </cell>
          <cell r="P1271" t="str">
            <v>4555</v>
          </cell>
          <cell r="Q1271" t="str">
            <v>Contracted Services</v>
          </cell>
          <cell r="R1271" t="str">
            <v>Other Expenditures</v>
          </cell>
          <cell r="S1271" t="str">
            <v>Non Salary</v>
          </cell>
        </row>
        <row r="1272">
          <cell r="A1272" t="str">
            <v>PH3062</v>
          </cell>
          <cell r="E1272">
            <v>-453.1</v>
          </cell>
          <cell r="F1272">
            <v>0</v>
          </cell>
          <cell r="G1272">
            <v>-453.1</v>
          </cell>
          <cell r="H1272">
            <v>0</v>
          </cell>
          <cell r="I1272">
            <v>453.1</v>
          </cell>
          <cell r="J1272">
            <v>0</v>
          </cell>
          <cell r="L1272">
            <v>41364</v>
          </cell>
          <cell r="M1272" t="str">
            <v>SG</v>
          </cell>
          <cell r="N1272" t="str">
            <v>EXP</v>
          </cell>
          <cell r="O1272" t="str">
            <v>PH620</v>
          </cell>
          <cell r="P1272" t="str">
            <v>4810</v>
          </cell>
          <cell r="Q1272" t="str">
            <v>Other Services</v>
          </cell>
          <cell r="R1272" t="str">
            <v>Other Expenditures</v>
          </cell>
          <cell r="S1272" t="str">
            <v>Non Salary</v>
          </cell>
        </row>
        <row r="1273">
          <cell r="A1273" t="str">
            <v>PH3062</v>
          </cell>
          <cell r="E1273">
            <v>0</v>
          </cell>
          <cell r="F1273">
            <v>24.63</v>
          </cell>
          <cell r="G1273">
            <v>24.63</v>
          </cell>
          <cell r="H1273">
            <v>11284.16</v>
          </cell>
          <cell r="I1273">
            <v>11259.53</v>
          </cell>
          <cell r="J1273">
            <v>33988.480000000003</v>
          </cell>
          <cell r="L1273">
            <v>41364</v>
          </cell>
          <cell r="M1273" t="str">
            <v>SG</v>
          </cell>
          <cell r="N1273" t="str">
            <v>EXP</v>
          </cell>
          <cell r="O1273" t="str">
            <v>PH620</v>
          </cell>
          <cell r="P1273" t="str">
            <v>4811</v>
          </cell>
          <cell r="Q1273" t="str">
            <v>Other Services</v>
          </cell>
          <cell r="R1273" t="str">
            <v>Other Expenditures</v>
          </cell>
          <cell r="S1273" t="str">
            <v>Non Salary</v>
          </cell>
        </row>
        <row r="1274">
          <cell r="A1274" t="str">
            <v>PH3062</v>
          </cell>
          <cell r="E1274">
            <v>548103.75</v>
          </cell>
          <cell r="F1274">
            <v>0</v>
          </cell>
          <cell r="G1274">
            <v>548103.75</v>
          </cell>
          <cell r="H1274">
            <v>548103.75</v>
          </cell>
          <cell r="I1274">
            <v>0</v>
          </cell>
          <cell r="J1274">
            <v>2192415</v>
          </cell>
          <cell r="L1274">
            <v>41364</v>
          </cell>
          <cell r="M1274" t="str">
            <v>SG</v>
          </cell>
          <cell r="N1274" t="str">
            <v>EXP</v>
          </cell>
          <cell r="O1274" t="str">
            <v>PH620</v>
          </cell>
          <cell r="P1274" t="str">
            <v>7090</v>
          </cell>
          <cell r="Q1274" t="str">
            <v>IDC's</v>
          </cell>
          <cell r="R1274" t="str">
            <v>Other Expenditures</v>
          </cell>
          <cell r="S1274" t="str">
            <v>Non Salary</v>
          </cell>
        </row>
        <row r="1275">
          <cell r="A1275" t="str">
            <v>PH3062</v>
          </cell>
          <cell r="E1275">
            <v>13361.85</v>
          </cell>
          <cell r="F1275">
            <v>0</v>
          </cell>
          <cell r="G1275">
            <v>13361.85</v>
          </cell>
          <cell r="H1275">
            <v>14874.38</v>
          </cell>
          <cell r="I1275">
            <v>1512.53</v>
          </cell>
          <cell r="J1275">
            <v>59497.53</v>
          </cell>
          <cell r="L1275">
            <v>41364</v>
          </cell>
          <cell r="M1275" t="str">
            <v>SG</v>
          </cell>
          <cell r="N1275" t="str">
            <v>EXP</v>
          </cell>
          <cell r="O1275" t="str">
            <v>PH620</v>
          </cell>
          <cell r="P1275" t="str">
            <v>7125</v>
          </cell>
          <cell r="Q1275" t="str">
            <v>IDC's</v>
          </cell>
          <cell r="R1275" t="str">
            <v>Other Expenditures</v>
          </cell>
          <cell r="S1275" t="str">
            <v>Non Salary</v>
          </cell>
        </row>
        <row r="1276">
          <cell r="A1276" t="str">
            <v>PH3062</v>
          </cell>
          <cell r="E1276">
            <v>-410756.46</v>
          </cell>
          <cell r="F1276">
            <v>0</v>
          </cell>
          <cell r="G1276">
            <v>-410756.46</v>
          </cell>
          <cell r="H1276">
            <v>-431008.53</v>
          </cell>
          <cell r="I1276">
            <v>-20252.07</v>
          </cell>
          <cell r="J1276">
            <v>-1716577.57</v>
          </cell>
          <cell r="L1276">
            <v>41364</v>
          </cell>
          <cell r="M1276" t="str">
            <v>SG</v>
          </cell>
          <cell r="N1276" t="str">
            <v>REV</v>
          </cell>
          <cell r="O1276" t="str">
            <v>PH620</v>
          </cell>
          <cell r="P1276" t="str">
            <v>8010</v>
          </cell>
          <cell r="Q1276" t="str">
            <v>Grants and Subsidies</v>
          </cell>
          <cell r="R1276" t="str">
            <v>Revenue</v>
          </cell>
          <cell r="S1276" t="str">
            <v>Non Salary</v>
          </cell>
        </row>
        <row r="1277">
          <cell r="A1277" t="str">
            <v>PH3071</v>
          </cell>
          <cell r="E1277">
            <v>57152.52</v>
          </cell>
          <cell r="F1277">
            <v>0</v>
          </cell>
          <cell r="G1277">
            <v>57152.52</v>
          </cell>
          <cell r="H1277">
            <v>55929.16</v>
          </cell>
          <cell r="I1277">
            <v>-1223.3599999999999</v>
          </cell>
          <cell r="J1277">
            <v>192072.51</v>
          </cell>
          <cell r="L1277">
            <v>41364</v>
          </cell>
          <cell r="M1277" t="str">
            <v>SG</v>
          </cell>
          <cell r="N1277" t="str">
            <v>EXP</v>
          </cell>
          <cell r="O1277" t="str">
            <v>PH300</v>
          </cell>
          <cell r="P1277" t="str">
            <v>1015</v>
          </cell>
          <cell r="Q1277" t="str">
            <v>Salaries &amp; Benefits</v>
          </cell>
          <cell r="R1277" t="str">
            <v>Other Expenditures</v>
          </cell>
          <cell r="S1277" t="str">
            <v>Salaries &amp; Benefits</v>
          </cell>
        </row>
        <row r="1278">
          <cell r="A1278" t="str">
            <v>PH3071</v>
          </cell>
          <cell r="E1278">
            <v>0</v>
          </cell>
          <cell r="F1278">
            <v>0</v>
          </cell>
          <cell r="G1278">
            <v>0</v>
          </cell>
          <cell r="H1278">
            <v>-3535.7</v>
          </cell>
          <cell r="I1278">
            <v>-3535.7</v>
          </cell>
          <cell r="J1278">
            <v>-11557.05</v>
          </cell>
          <cell r="L1278">
            <v>41364</v>
          </cell>
          <cell r="M1278" t="str">
            <v>SG</v>
          </cell>
          <cell r="N1278" t="str">
            <v>EXP</v>
          </cell>
          <cell r="O1278" t="str">
            <v>PH300</v>
          </cell>
          <cell r="P1278" t="str">
            <v>1520</v>
          </cell>
          <cell r="Q1278" t="str">
            <v>Salaries &amp; Benefits</v>
          </cell>
          <cell r="R1278" t="str">
            <v>Other Expenditures</v>
          </cell>
          <cell r="S1278" t="str">
            <v>Gapping</v>
          </cell>
        </row>
        <row r="1279">
          <cell r="A1279" t="str">
            <v>PH3071</v>
          </cell>
          <cell r="E1279">
            <v>2486.5300000000002</v>
          </cell>
          <cell r="F1279">
            <v>0</v>
          </cell>
          <cell r="G1279">
            <v>2486.5300000000002</v>
          </cell>
          <cell r="H1279">
            <v>2421.5100000000002</v>
          </cell>
          <cell r="I1279">
            <v>-65.02</v>
          </cell>
          <cell r="J1279">
            <v>8316</v>
          </cell>
          <cell r="L1279">
            <v>41364</v>
          </cell>
          <cell r="M1279" t="str">
            <v>SG</v>
          </cell>
          <cell r="N1279" t="str">
            <v>EXP</v>
          </cell>
          <cell r="O1279" t="str">
            <v>PH300</v>
          </cell>
          <cell r="P1279" t="str">
            <v>1711</v>
          </cell>
          <cell r="Q1279" t="str">
            <v>Salaries &amp; Benefits</v>
          </cell>
          <cell r="R1279" t="str">
            <v>Other Expenditures</v>
          </cell>
          <cell r="S1279" t="str">
            <v>Salaries &amp; Benefits</v>
          </cell>
        </row>
        <row r="1280">
          <cell r="A1280" t="str">
            <v>PH3071</v>
          </cell>
          <cell r="E1280">
            <v>1291.24</v>
          </cell>
          <cell r="F1280">
            <v>0</v>
          </cell>
          <cell r="G1280">
            <v>1291.24</v>
          </cell>
          <cell r="H1280">
            <v>1233.47</v>
          </cell>
          <cell r="I1280">
            <v>-57.77</v>
          </cell>
          <cell r="J1280">
            <v>4236</v>
          </cell>
          <cell r="L1280">
            <v>41364</v>
          </cell>
          <cell r="M1280" t="str">
            <v>SG</v>
          </cell>
          <cell r="N1280" t="str">
            <v>EXP</v>
          </cell>
          <cell r="O1280" t="str">
            <v>PH300</v>
          </cell>
          <cell r="P1280" t="str">
            <v>1712</v>
          </cell>
          <cell r="Q1280" t="str">
            <v>Salaries &amp; Benefits</v>
          </cell>
          <cell r="R1280" t="str">
            <v>Other Expenditures</v>
          </cell>
          <cell r="S1280" t="str">
            <v>Salaries &amp; Benefits</v>
          </cell>
        </row>
        <row r="1281">
          <cell r="A1281" t="str">
            <v>PH3071</v>
          </cell>
          <cell r="E1281">
            <v>1382.97</v>
          </cell>
          <cell r="F1281">
            <v>0</v>
          </cell>
          <cell r="G1281">
            <v>1382.97</v>
          </cell>
          <cell r="H1281">
            <v>1119.98</v>
          </cell>
          <cell r="I1281">
            <v>-262.99</v>
          </cell>
          <cell r="J1281">
            <v>3846.25</v>
          </cell>
          <cell r="L1281">
            <v>41364</v>
          </cell>
          <cell r="M1281" t="str">
            <v>SG</v>
          </cell>
          <cell r="N1281" t="str">
            <v>EXP</v>
          </cell>
          <cell r="O1281" t="str">
            <v>PH300</v>
          </cell>
          <cell r="P1281" t="str">
            <v>1720</v>
          </cell>
          <cell r="Q1281" t="str">
            <v>Salaries &amp; Benefits</v>
          </cell>
          <cell r="R1281" t="str">
            <v>Other Expenditures</v>
          </cell>
          <cell r="S1281" t="str">
            <v>Salaries &amp; Benefits</v>
          </cell>
        </row>
        <row r="1282">
          <cell r="A1282" t="str">
            <v>PH3071</v>
          </cell>
          <cell r="E1282">
            <v>421.79</v>
          </cell>
          <cell r="F1282">
            <v>0</v>
          </cell>
          <cell r="G1282">
            <v>421.79</v>
          </cell>
          <cell r="H1282">
            <v>417.46</v>
          </cell>
          <cell r="I1282">
            <v>-4.33</v>
          </cell>
          <cell r="J1282">
            <v>1433.63</v>
          </cell>
          <cell r="L1282">
            <v>41364</v>
          </cell>
          <cell r="M1282" t="str">
            <v>SG</v>
          </cell>
          <cell r="N1282" t="str">
            <v>EXP</v>
          </cell>
          <cell r="O1282" t="str">
            <v>PH300</v>
          </cell>
          <cell r="P1282" t="str">
            <v>1730</v>
          </cell>
          <cell r="Q1282" t="str">
            <v>Salaries &amp; Benefits</v>
          </cell>
          <cell r="R1282" t="str">
            <v>Other Expenditures</v>
          </cell>
          <cell r="S1282" t="str">
            <v>Salaries &amp; Benefits</v>
          </cell>
        </row>
        <row r="1283">
          <cell r="A1283" t="str">
            <v>PH3071</v>
          </cell>
          <cell r="E1283">
            <v>1528.38</v>
          </cell>
          <cell r="F1283">
            <v>0</v>
          </cell>
          <cell r="G1283">
            <v>1528.38</v>
          </cell>
          <cell r="H1283">
            <v>1463.8</v>
          </cell>
          <cell r="I1283">
            <v>-64.58</v>
          </cell>
          <cell r="J1283">
            <v>2043.65</v>
          </cell>
          <cell r="L1283">
            <v>41364</v>
          </cell>
          <cell r="M1283" t="str">
            <v>SG</v>
          </cell>
          <cell r="N1283" t="str">
            <v>EXP</v>
          </cell>
          <cell r="O1283" t="str">
            <v>PH300</v>
          </cell>
          <cell r="P1283" t="str">
            <v>1740</v>
          </cell>
          <cell r="Q1283" t="str">
            <v>Salaries &amp; Benefits</v>
          </cell>
          <cell r="R1283" t="str">
            <v>Other Expenditures</v>
          </cell>
          <cell r="S1283" t="str">
            <v>Salaries &amp; Benefits</v>
          </cell>
        </row>
        <row r="1284">
          <cell r="A1284" t="str">
            <v>PH3071</v>
          </cell>
          <cell r="E1284">
            <v>86.16</v>
          </cell>
          <cell r="F1284">
            <v>0</v>
          </cell>
          <cell r="G1284">
            <v>86.16</v>
          </cell>
          <cell r="H1284">
            <v>126.59</v>
          </cell>
          <cell r="I1284">
            <v>40.43</v>
          </cell>
          <cell r="J1284">
            <v>153.66999999999999</v>
          </cell>
          <cell r="L1284">
            <v>41364</v>
          </cell>
          <cell r="M1284" t="str">
            <v>SG</v>
          </cell>
          <cell r="N1284" t="str">
            <v>EXP</v>
          </cell>
          <cell r="O1284" t="str">
            <v>PH300</v>
          </cell>
          <cell r="P1284" t="str">
            <v>1745</v>
          </cell>
          <cell r="Q1284" t="str">
            <v>Salaries &amp; Benefits</v>
          </cell>
          <cell r="R1284" t="str">
            <v>Other Expenditures</v>
          </cell>
          <cell r="S1284" t="str">
            <v>Salaries &amp; Benefits</v>
          </cell>
        </row>
        <row r="1285">
          <cell r="A1285" t="str">
            <v>PH3071</v>
          </cell>
          <cell r="E1285">
            <v>1119.7</v>
          </cell>
          <cell r="F1285">
            <v>0</v>
          </cell>
          <cell r="G1285">
            <v>1119.7</v>
          </cell>
          <cell r="H1285">
            <v>1090.6199999999999</v>
          </cell>
          <cell r="I1285">
            <v>-29.08</v>
          </cell>
          <cell r="J1285">
            <v>3745.4</v>
          </cell>
          <cell r="L1285">
            <v>41364</v>
          </cell>
          <cell r="M1285" t="str">
            <v>SG</v>
          </cell>
          <cell r="N1285" t="str">
            <v>EXP</v>
          </cell>
          <cell r="O1285" t="str">
            <v>PH300</v>
          </cell>
          <cell r="P1285" t="str">
            <v>1750</v>
          </cell>
          <cell r="Q1285" t="str">
            <v>Salaries &amp; Benefits</v>
          </cell>
          <cell r="R1285" t="str">
            <v>Other Expenditures</v>
          </cell>
          <cell r="S1285" t="str">
            <v>Salaries &amp; Benefits</v>
          </cell>
        </row>
        <row r="1286">
          <cell r="A1286" t="str">
            <v>PH3071</v>
          </cell>
          <cell r="E1286">
            <v>3250.02</v>
          </cell>
          <cell r="F1286">
            <v>0</v>
          </cell>
          <cell r="G1286">
            <v>3250.02</v>
          </cell>
          <cell r="H1286">
            <v>3326.02</v>
          </cell>
          <cell r="I1286">
            <v>76</v>
          </cell>
          <cell r="J1286">
            <v>4613.3999999999996</v>
          </cell>
          <cell r="L1286">
            <v>41364</v>
          </cell>
          <cell r="M1286" t="str">
            <v>SG</v>
          </cell>
          <cell r="N1286" t="str">
            <v>EXP</v>
          </cell>
          <cell r="O1286" t="str">
            <v>PH300</v>
          </cell>
          <cell r="P1286" t="str">
            <v>1760</v>
          </cell>
          <cell r="Q1286" t="str">
            <v>Salaries &amp; Benefits</v>
          </cell>
          <cell r="R1286" t="str">
            <v>Other Expenditures</v>
          </cell>
          <cell r="S1286" t="str">
            <v>Salaries &amp; Benefits</v>
          </cell>
        </row>
        <row r="1287">
          <cell r="A1287" t="str">
            <v>PH3071</v>
          </cell>
          <cell r="E1287">
            <v>6531.5</v>
          </cell>
          <cell r="F1287">
            <v>0</v>
          </cell>
          <cell r="G1287">
            <v>6531.5</v>
          </cell>
          <cell r="H1287">
            <v>6531.75</v>
          </cell>
          <cell r="I1287">
            <v>0.25</v>
          </cell>
          <cell r="J1287">
            <v>22431.39</v>
          </cell>
          <cell r="L1287">
            <v>41364</v>
          </cell>
          <cell r="M1287" t="str">
            <v>SG</v>
          </cell>
          <cell r="N1287" t="str">
            <v>EXP</v>
          </cell>
          <cell r="O1287" t="str">
            <v>PH300</v>
          </cell>
          <cell r="P1287" t="str">
            <v>1770</v>
          </cell>
          <cell r="Q1287" t="str">
            <v>Salaries &amp; Benefits</v>
          </cell>
          <cell r="R1287" t="str">
            <v>Other Expenditures</v>
          </cell>
          <cell r="S1287" t="str">
            <v>Salaries &amp; Benefits</v>
          </cell>
        </row>
        <row r="1288">
          <cell r="A1288" t="str">
            <v>PH3071</v>
          </cell>
          <cell r="E1288">
            <v>6220.72</v>
          </cell>
          <cell r="F1288">
            <v>0</v>
          </cell>
          <cell r="G1288">
            <v>6220.72</v>
          </cell>
          <cell r="H1288">
            <v>7199.41</v>
          </cell>
          <cell r="I1288">
            <v>978.69</v>
          </cell>
          <cell r="J1288">
            <v>24330.54</v>
          </cell>
          <cell r="L1288">
            <v>41364</v>
          </cell>
          <cell r="M1288" t="str">
            <v>SG</v>
          </cell>
          <cell r="N1288" t="str">
            <v>EXP</v>
          </cell>
          <cell r="O1288" t="str">
            <v>PH300</v>
          </cell>
          <cell r="P1288" t="str">
            <v>2010</v>
          </cell>
          <cell r="Q1288" t="str">
            <v>Office Supplies</v>
          </cell>
          <cell r="R1288" t="str">
            <v>Other Expenditures</v>
          </cell>
          <cell r="S1288" t="str">
            <v>Non Salary</v>
          </cell>
        </row>
        <row r="1289">
          <cell r="A1289" t="str">
            <v>PH3071</v>
          </cell>
          <cell r="E1289">
            <v>2070.67</v>
          </cell>
          <cell r="F1289">
            <v>0</v>
          </cell>
          <cell r="G1289">
            <v>2070.67</v>
          </cell>
          <cell r="H1289">
            <v>1695.66</v>
          </cell>
          <cell r="I1289">
            <v>-375.01</v>
          </cell>
          <cell r="J1289">
            <v>9000.33</v>
          </cell>
          <cell r="L1289">
            <v>41364</v>
          </cell>
          <cell r="M1289" t="str">
            <v>SG</v>
          </cell>
          <cell r="N1289" t="str">
            <v>EXP</v>
          </cell>
          <cell r="O1289" t="str">
            <v>PH300</v>
          </cell>
          <cell r="P1289" t="str">
            <v>2040</v>
          </cell>
          <cell r="Q1289" t="str">
            <v>Office Supplies</v>
          </cell>
          <cell r="R1289" t="str">
            <v>Other Expenditures</v>
          </cell>
          <cell r="S1289" t="str">
            <v>Non Salary</v>
          </cell>
        </row>
        <row r="1290">
          <cell r="A1290" t="str">
            <v>PH3071</v>
          </cell>
          <cell r="E1290">
            <v>0</v>
          </cell>
          <cell r="F1290">
            <v>0</v>
          </cell>
          <cell r="G1290">
            <v>0</v>
          </cell>
          <cell r="H1290">
            <v>36.29</v>
          </cell>
          <cell r="I1290">
            <v>36.29</v>
          </cell>
          <cell r="J1290">
            <v>330</v>
          </cell>
          <cell r="L1290">
            <v>41364</v>
          </cell>
          <cell r="M1290" t="str">
            <v>SG</v>
          </cell>
          <cell r="N1290" t="str">
            <v>EXP</v>
          </cell>
          <cell r="O1290" t="str">
            <v>PH300</v>
          </cell>
          <cell r="P1290" t="str">
            <v>2082</v>
          </cell>
          <cell r="Q1290" t="str">
            <v>Office Supplies</v>
          </cell>
          <cell r="R1290" t="str">
            <v>Other Expenditures</v>
          </cell>
          <cell r="S1290" t="str">
            <v>Non Salary</v>
          </cell>
        </row>
        <row r="1291">
          <cell r="A1291" t="str">
            <v>PH3071</v>
          </cell>
          <cell r="E1291">
            <v>511.7</v>
          </cell>
          <cell r="F1291">
            <v>0</v>
          </cell>
          <cell r="G1291">
            <v>511.7</v>
          </cell>
          <cell r="H1291">
            <v>880.52</v>
          </cell>
          <cell r="I1291">
            <v>368.82</v>
          </cell>
          <cell r="J1291">
            <v>4673.62</v>
          </cell>
          <cell r="L1291">
            <v>41364</v>
          </cell>
          <cell r="M1291" t="str">
            <v>SG</v>
          </cell>
          <cell r="N1291" t="str">
            <v>EXP</v>
          </cell>
          <cell r="O1291" t="str">
            <v>PH300</v>
          </cell>
          <cell r="P1291" t="str">
            <v>2099</v>
          </cell>
          <cell r="Q1291" t="str">
            <v>Office Supplies</v>
          </cell>
          <cell r="R1291" t="str">
            <v>Other Expenditures</v>
          </cell>
          <cell r="S1291" t="str">
            <v>Non Salary</v>
          </cell>
        </row>
        <row r="1292">
          <cell r="A1292" t="str">
            <v>PH3071</v>
          </cell>
          <cell r="E1292">
            <v>0</v>
          </cell>
          <cell r="F1292">
            <v>0</v>
          </cell>
          <cell r="G1292">
            <v>0</v>
          </cell>
          <cell r="H1292">
            <v>0</v>
          </cell>
          <cell r="I1292">
            <v>0</v>
          </cell>
          <cell r="J1292">
            <v>0</v>
          </cell>
          <cell r="L1292">
            <v>41364</v>
          </cell>
          <cell r="M1292" t="str">
            <v>SG</v>
          </cell>
          <cell r="N1292" t="str">
            <v>EXP</v>
          </cell>
          <cell r="O1292" t="str">
            <v>PH300</v>
          </cell>
          <cell r="P1292" t="str">
            <v>2600</v>
          </cell>
          <cell r="Q1292" t="str">
            <v>Other Supplies</v>
          </cell>
          <cell r="R1292" t="str">
            <v>Other Expenditures</v>
          </cell>
          <cell r="S1292" t="str">
            <v>Non Salary</v>
          </cell>
        </row>
        <row r="1293">
          <cell r="A1293" t="str">
            <v>PH3071</v>
          </cell>
          <cell r="E1293">
            <v>0</v>
          </cell>
          <cell r="F1293">
            <v>0</v>
          </cell>
          <cell r="G1293">
            <v>0</v>
          </cell>
          <cell r="H1293">
            <v>720.7</v>
          </cell>
          <cell r="I1293">
            <v>720.7</v>
          </cell>
          <cell r="J1293">
            <v>3825.41</v>
          </cell>
          <cell r="L1293">
            <v>41364</v>
          </cell>
          <cell r="M1293" t="str">
            <v>SG</v>
          </cell>
          <cell r="N1293" t="str">
            <v>EXP</v>
          </cell>
          <cell r="O1293" t="str">
            <v>PH300</v>
          </cell>
          <cell r="P1293" t="str">
            <v>2650</v>
          </cell>
          <cell r="Q1293" t="str">
            <v>Other Supplies</v>
          </cell>
          <cell r="R1293" t="str">
            <v>Other Expenditures</v>
          </cell>
          <cell r="S1293" t="str">
            <v>Non Salary</v>
          </cell>
        </row>
        <row r="1294">
          <cell r="A1294" t="str">
            <v>PH3071</v>
          </cell>
          <cell r="E1294">
            <v>0</v>
          </cell>
          <cell r="F1294">
            <v>0</v>
          </cell>
          <cell r="G1294">
            <v>0</v>
          </cell>
          <cell r="H1294">
            <v>35.21</v>
          </cell>
          <cell r="I1294">
            <v>35.21</v>
          </cell>
          <cell r="J1294">
            <v>186.91</v>
          </cell>
          <cell r="L1294">
            <v>41364</v>
          </cell>
          <cell r="M1294" t="str">
            <v>SG</v>
          </cell>
          <cell r="N1294" t="str">
            <v>EXP</v>
          </cell>
          <cell r="O1294" t="str">
            <v>PH300</v>
          </cell>
          <cell r="P1294" t="str">
            <v>2730</v>
          </cell>
          <cell r="Q1294" t="str">
            <v>Other Supplies</v>
          </cell>
          <cell r="R1294" t="str">
            <v>Other Expenditures</v>
          </cell>
          <cell r="S1294" t="str">
            <v>Non Salary</v>
          </cell>
        </row>
        <row r="1295">
          <cell r="A1295" t="str">
            <v>PH3071</v>
          </cell>
          <cell r="E1295">
            <v>0</v>
          </cell>
          <cell r="F1295">
            <v>30.48</v>
          </cell>
          <cell r="G1295">
            <v>30.48</v>
          </cell>
          <cell r="H1295">
            <v>0</v>
          </cell>
          <cell r="I1295">
            <v>-30.48</v>
          </cell>
          <cell r="J1295">
            <v>0</v>
          </cell>
          <cell r="L1295">
            <v>41364</v>
          </cell>
          <cell r="M1295" t="str">
            <v>SG</v>
          </cell>
          <cell r="N1295" t="str">
            <v>EXP</v>
          </cell>
          <cell r="O1295" t="str">
            <v>PH300</v>
          </cell>
          <cell r="P1295" t="str">
            <v>2823</v>
          </cell>
          <cell r="Q1295" t="str">
            <v>Other Supplies</v>
          </cell>
          <cell r="R1295" t="str">
            <v>Other Expenditures</v>
          </cell>
          <cell r="S1295" t="str">
            <v>Non Salary</v>
          </cell>
        </row>
        <row r="1296">
          <cell r="A1296" t="str">
            <v>PH3071</v>
          </cell>
          <cell r="E1296">
            <v>0</v>
          </cell>
          <cell r="F1296">
            <v>0</v>
          </cell>
          <cell r="G1296">
            <v>0</v>
          </cell>
          <cell r="H1296">
            <v>664.46</v>
          </cell>
          <cell r="I1296">
            <v>664.46</v>
          </cell>
          <cell r="J1296">
            <v>1237.5999999999999</v>
          </cell>
          <cell r="L1296">
            <v>41364</v>
          </cell>
          <cell r="M1296" t="str">
            <v>SG</v>
          </cell>
          <cell r="N1296" t="str">
            <v>EXP</v>
          </cell>
          <cell r="O1296" t="str">
            <v>PH300</v>
          </cell>
          <cell r="P1296" t="str">
            <v>3020</v>
          </cell>
          <cell r="Q1296" t="str">
            <v>General Equipment</v>
          </cell>
          <cell r="R1296" t="str">
            <v>Other Expenditures</v>
          </cell>
          <cell r="S1296" t="str">
            <v>Non Salary</v>
          </cell>
        </row>
        <row r="1297">
          <cell r="A1297" t="str">
            <v>PH3071</v>
          </cell>
          <cell r="E1297">
            <v>1521.01</v>
          </cell>
          <cell r="F1297">
            <v>308.99</v>
          </cell>
          <cell r="G1297">
            <v>1830</v>
          </cell>
          <cell r="H1297">
            <v>0</v>
          </cell>
          <cell r="I1297">
            <v>-1830</v>
          </cell>
          <cell r="J1297">
            <v>0</v>
          </cell>
          <cell r="L1297">
            <v>41364</v>
          </cell>
          <cell r="M1297" t="str">
            <v>SG</v>
          </cell>
          <cell r="N1297" t="str">
            <v>EXP</v>
          </cell>
          <cell r="O1297" t="str">
            <v>PH300</v>
          </cell>
          <cell r="P1297" t="str">
            <v>3310</v>
          </cell>
          <cell r="Q1297" t="str">
            <v>Furniture &amp; Furnishings</v>
          </cell>
          <cell r="R1297" t="str">
            <v>Other Expenditures</v>
          </cell>
          <cell r="S1297" t="str">
            <v>Non Salary</v>
          </cell>
        </row>
        <row r="1298">
          <cell r="A1298" t="str">
            <v>PH3071</v>
          </cell>
          <cell r="E1298">
            <v>219.43</v>
          </cell>
          <cell r="F1298">
            <v>0</v>
          </cell>
          <cell r="G1298">
            <v>219.43</v>
          </cell>
          <cell r="H1298">
            <v>0</v>
          </cell>
          <cell r="I1298">
            <v>-219.43</v>
          </cell>
          <cell r="J1298">
            <v>0</v>
          </cell>
          <cell r="L1298">
            <v>41364</v>
          </cell>
          <cell r="M1298" t="str">
            <v>SG</v>
          </cell>
          <cell r="N1298" t="str">
            <v>EXP</v>
          </cell>
          <cell r="O1298" t="str">
            <v>PH300</v>
          </cell>
          <cell r="P1298" t="str">
            <v>3420</v>
          </cell>
          <cell r="Q1298" t="str">
            <v>Computer Hardware &amp; Software</v>
          </cell>
          <cell r="R1298" t="str">
            <v>Other Expenditures</v>
          </cell>
          <cell r="S1298" t="str">
            <v>Non Salary</v>
          </cell>
        </row>
        <row r="1299">
          <cell r="A1299" t="str">
            <v>PH3071</v>
          </cell>
          <cell r="E1299">
            <v>0</v>
          </cell>
          <cell r="F1299">
            <v>0</v>
          </cell>
          <cell r="G1299">
            <v>0</v>
          </cell>
          <cell r="H1299">
            <v>614.62</v>
          </cell>
          <cell r="I1299">
            <v>614.62</v>
          </cell>
          <cell r="J1299">
            <v>2399.9</v>
          </cell>
          <cell r="L1299">
            <v>41364</v>
          </cell>
          <cell r="M1299" t="str">
            <v>SG</v>
          </cell>
          <cell r="N1299" t="str">
            <v>EXP</v>
          </cell>
          <cell r="O1299" t="str">
            <v>PH300</v>
          </cell>
          <cell r="P1299" t="str">
            <v>4025</v>
          </cell>
          <cell r="Q1299" t="str">
            <v>Professional &amp; Technical</v>
          </cell>
          <cell r="R1299" t="str">
            <v>Other Expenditures</v>
          </cell>
          <cell r="S1299" t="str">
            <v>Non Salary</v>
          </cell>
        </row>
        <row r="1300">
          <cell r="A1300" t="str">
            <v>PH3071</v>
          </cell>
          <cell r="E1300">
            <v>49</v>
          </cell>
          <cell r="F1300">
            <v>0</v>
          </cell>
          <cell r="G1300">
            <v>49</v>
          </cell>
          <cell r="H1300">
            <v>0</v>
          </cell>
          <cell r="I1300">
            <v>-49</v>
          </cell>
          <cell r="J1300">
            <v>0</v>
          </cell>
          <cell r="L1300">
            <v>41364</v>
          </cell>
          <cell r="M1300" t="str">
            <v>SG</v>
          </cell>
          <cell r="N1300" t="str">
            <v>EXP</v>
          </cell>
          <cell r="O1300" t="str">
            <v>PH300</v>
          </cell>
          <cell r="P1300" t="str">
            <v>4082</v>
          </cell>
          <cell r="Q1300" t="str">
            <v>Professional &amp; Technical</v>
          </cell>
          <cell r="R1300" t="str">
            <v>Other Expenditures</v>
          </cell>
          <cell r="S1300" t="str">
            <v>Non Salary</v>
          </cell>
        </row>
        <row r="1301">
          <cell r="A1301" t="str">
            <v>PH3071</v>
          </cell>
          <cell r="E1301">
            <v>0</v>
          </cell>
          <cell r="F1301">
            <v>11571.87</v>
          </cell>
          <cell r="G1301">
            <v>11571.87</v>
          </cell>
          <cell r="H1301">
            <v>5236.95</v>
          </cell>
          <cell r="I1301">
            <v>-6334.92</v>
          </cell>
          <cell r="J1301">
            <v>20448.810000000001</v>
          </cell>
          <cell r="L1301">
            <v>41364</v>
          </cell>
          <cell r="M1301" t="str">
            <v>SG</v>
          </cell>
          <cell r="N1301" t="str">
            <v>EXP</v>
          </cell>
          <cell r="O1301" t="str">
            <v>PH300</v>
          </cell>
          <cell r="P1301" t="str">
            <v>4199</v>
          </cell>
          <cell r="Q1301" t="str">
            <v>Professional &amp; Technical</v>
          </cell>
          <cell r="R1301" t="str">
            <v>Other Expenditures</v>
          </cell>
          <cell r="S1301" t="str">
            <v>Non Salary</v>
          </cell>
        </row>
        <row r="1302">
          <cell r="A1302" t="str">
            <v>PH3071</v>
          </cell>
          <cell r="E1302">
            <v>52</v>
          </cell>
          <cell r="F1302">
            <v>0</v>
          </cell>
          <cell r="G1302">
            <v>52</v>
          </cell>
          <cell r="H1302">
            <v>1339.41</v>
          </cell>
          <cell r="I1302">
            <v>1287.4100000000001</v>
          </cell>
          <cell r="J1302">
            <v>5230</v>
          </cell>
          <cell r="L1302">
            <v>41364</v>
          </cell>
          <cell r="M1302" t="str">
            <v>SG</v>
          </cell>
          <cell r="N1302" t="str">
            <v>EXP</v>
          </cell>
          <cell r="O1302" t="str">
            <v>PH300</v>
          </cell>
          <cell r="P1302" t="str">
            <v>4225</v>
          </cell>
          <cell r="Q1302" t="str">
            <v>Business Travel Expenses</v>
          </cell>
          <cell r="R1302" t="str">
            <v>Other Expenditures</v>
          </cell>
          <cell r="S1302" t="str">
            <v>Non Salary</v>
          </cell>
        </row>
        <row r="1303">
          <cell r="A1303" t="str">
            <v>PH3071</v>
          </cell>
          <cell r="E1303">
            <v>0</v>
          </cell>
          <cell r="F1303">
            <v>0</v>
          </cell>
          <cell r="G1303">
            <v>0</v>
          </cell>
          <cell r="H1303">
            <v>49.64</v>
          </cell>
          <cell r="I1303">
            <v>49.64</v>
          </cell>
          <cell r="J1303">
            <v>246</v>
          </cell>
          <cell r="L1303">
            <v>41364</v>
          </cell>
          <cell r="M1303" t="str">
            <v>SG</v>
          </cell>
          <cell r="N1303" t="str">
            <v>EXP</v>
          </cell>
          <cell r="O1303" t="str">
            <v>PH300</v>
          </cell>
          <cell r="P1303" t="str">
            <v>4251</v>
          </cell>
          <cell r="Q1303" t="str">
            <v>Conference Expenditures</v>
          </cell>
          <cell r="R1303" t="str">
            <v>Other Expenditures</v>
          </cell>
          <cell r="S1303" t="str">
            <v>Non Salary</v>
          </cell>
        </row>
        <row r="1304">
          <cell r="A1304" t="str">
            <v>PH3071</v>
          </cell>
          <cell r="E1304">
            <v>4604.16</v>
          </cell>
          <cell r="F1304">
            <v>0</v>
          </cell>
          <cell r="G1304">
            <v>4604.16</v>
          </cell>
          <cell r="H1304">
            <v>4353.7</v>
          </cell>
          <cell r="I1304">
            <v>-250.46</v>
          </cell>
          <cell r="J1304">
            <v>17000</v>
          </cell>
          <cell r="L1304">
            <v>41364</v>
          </cell>
          <cell r="M1304" t="str">
            <v>SG</v>
          </cell>
          <cell r="N1304" t="str">
            <v>EXP</v>
          </cell>
          <cell r="O1304" t="str">
            <v>PH300</v>
          </cell>
          <cell r="P1304" t="str">
            <v>4256</v>
          </cell>
          <cell r="Q1304" t="str">
            <v>Conference Expenditures</v>
          </cell>
          <cell r="R1304" t="str">
            <v>Other Expenditures</v>
          </cell>
          <cell r="S1304" t="str">
            <v>Non Salary</v>
          </cell>
        </row>
        <row r="1305">
          <cell r="A1305" t="str">
            <v>PH3071</v>
          </cell>
          <cell r="E1305">
            <v>0</v>
          </cell>
          <cell r="F1305">
            <v>0</v>
          </cell>
          <cell r="G1305">
            <v>0</v>
          </cell>
          <cell r="H1305">
            <v>762.66</v>
          </cell>
          <cell r="I1305">
            <v>762.66</v>
          </cell>
          <cell r="J1305">
            <v>2978</v>
          </cell>
          <cell r="L1305">
            <v>41364</v>
          </cell>
          <cell r="M1305" t="str">
            <v>SG</v>
          </cell>
          <cell r="N1305" t="str">
            <v>EXP</v>
          </cell>
          <cell r="O1305" t="str">
            <v>PH300</v>
          </cell>
          <cell r="P1305" t="str">
            <v>4340</v>
          </cell>
          <cell r="Q1305" t="str">
            <v>Training &amp; Development</v>
          </cell>
          <cell r="R1305" t="str">
            <v>Other Expenditures</v>
          </cell>
          <cell r="S1305" t="str">
            <v>Non Salary</v>
          </cell>
        </row>
        <row r="1306">
          <cell r="A1306" t="str">
            <v>PH3071</v>
          </cell>
          <cell r="E1306">
            <v>0</v>
          </cell>
          <cell r="F1306">
            <v>0</v>
          </cell>
          <cell r="G1306">
            <v>0</v>
          </cell>
          <cell r="H1306">
            <v>32315.91</v>
          </cell>
          <cell r="I1306">
            <v>32315.91</v>
          </cell>
          <cell r="J1306">
            <v>119688.55</v>
          </cell>
          <cell r="L1306">
            <v>41364</v>
          </cell>
          <cell r="M1306" t="str">
            <v>SG</v>
          </cell>
          <cell r="N1306" t="str">
            <v>EXP</v>
          </cell>
          <cell r="O1306" t="str">
            <v>PH300</v>
          </cell>
          <cell r="P1306" t="str">
            <v>4414</v>
          </cell>
          <cell r="Q1306" t="str">
            <v>Contracted Services</v>
          </cell>
          <cell r="R1306" t="str">
            <v>Other Expenditures</v>
          </cell>
          <cell r="S1306" t="str">
            <v>Non Salary</v>
          </cell>
        </row>
        <row r="1307">
          <cell r="A1307" t="str">
            <v>PH3071</v>
          </cell>
          <cell r="E1307">
            <v>0</v>
          </cell>
          <cell r="F1307">
            <v>0</v>
          </cell>
          <cell r="G1307">
            <v>0</v>
          </cell>
          <cell r="H1307">
            <v>256.04000000000002</v>
          </cell>
          <cell r="I1307">
            <v>256.04000000000002</v>
          </cell>
          <cell r="J1307">
            <v>999.76</v>
          </cell>
          <cell r="L1307">
            <v>41364</v>
          </cell>
          <cell r="M1307" t="str">
            <v>SG</v>
          </cell>
          <cell r="N1307" t="str">
            <v>EXP</v>
          </cell>
          <cell r="O1307" t="str">
            <v>PH300</v>
          </cell>
          <cell r="P1307" t="str">
            <v>4416</v>
          </cell>
          <cell r="Q1307" t="str">
            <v>Contracted Services</v>
          </cell>
          <cell r="R1307" t="str">
            <v>Other Expenditures</v>
          </cell>
          <cell r="S1307" t="str">
            <v>Non Salary</v>
          </cell>
        </row>
        <row r="1308">
          <cell r="A1308" t="str">
            <v>PH3071</v>
          </cell>
          <cell r="E1308">
            <v>0</v>
          </cell>
          <cell r="F1308">
            <v>6528.92</v>
          </cell>
          <cell r="G1308">
            <v>6528.92</v>
          </cell>
          <cell r="H1308">
            <v>0</v>
          </cell>
          <cell r="I1308">
            <v>-6528.92</v>
          </cell>
          <cell r="J1308">
            <v>0</v>
          </cell>
          <cell r="L1308">
            <v>41364</v>
          </cell>
          <cell r="M1308" t="str">
            <v>SG</v>
          </cell>
          <cell r="N1308" t="str">
            <v>EXP</v>
          </cell>
          <cell r="O1308" t="str">
            <v>PH300</v>
          </cell>
          <cell r="P1308" t="str">
            <v>4424</v>
          </cell>
          <cell r="Q1308" t="str">
            <v>Contracted Services</v>
          </cell>
          <cell r="R1308" t="str">
            <v>Other Expenditures</v>
          </cell>
          <cell r="S1308" t="str">
            <v>Non Salary</v>
          </cell>
        </row>
        <row r="1309">
          <cell r="A1309" t="str">
            <v>PH3071</v>
          </cell>
          <cell r="E1309">
            <v>303.58</v>
          </cell>
          <cell r="F1309">
            <v>1351.73</v>
          </cell>
          <cell r="G1309">
            <v>1655.31</v>
          </cell>
          <cell r="H1309">
            <v>2551.5100000000002</v>
          </cell>
          <cell r="I1309">
            <v>896.2</v>
          </cell>
          <cell r="J1309">
            <v>9962.94</v>
          </cell>
          <cell r="L1309">
            <v>41364</v>
          </cell>
          <cell r="M1309" t="str">
            <v>SG</v>
          </cell>
          <cell r="N1309" t="str">
            <v>EXP</v>
          </cell>
          <cell r="O1309" t="str">
            <v>PH300</v>
          </cell>
          <cell r="P1309" t="str">
            <v>4515</v>
          </cell>
          <cell r="Q1309" t="str">
            <v>Contracted Services</v>
          </cell>
          <cell r="R1309" t="str">
            <v>Other Expenditures</v>
          </cell>
          <cell r="S1309" t="str">
            <v>Non Salary</v>
          </cell>
        </row>
        <row r="1310">
          <cell r="A1310" t="str">
            <v>PH3071</v>
          </cell>
          <cell r="E1310">
            <v>0</v>
          </cell>
          <cell r="F1310">
            <v>0</v>
          </cell>
          <cell r="G1310">
            <v>0</v>
          </cell>
          <cell r="H1310">
            <v>2018</v>
          </cell>
          <cell r="I1310">
            <v>2018</v>
          </cell>
          <cell r="J1310">
            <v>10000</v>
          </cell>
          <cell r="L1310">
            <v>41364</v>
          </cell>
          <cell r="M1310" t="str">
            <v>SG</v>
          </cell>
          <cell r="N1310" t="str">
            <v>EXP</v>
          </cell>
          <cell r="O1310" t="str">
            <v>PH300</v>
          </cell>
          <cell r="P1310" t="str">
            <v>4570</v>
          </cell>
          <cell r="Q1310" t="str">
            <v>Contracted Services</v>
          </cell>
          <cell r="R1310" t="str">
            <v>Other Expenditures</v>
          </cell>
          <cell r="S1310" t="str">
            <v>Non Salary</v>
          </cell>
        </row>
        <row r="1311">
          <cell r="A1311" t="str">
            <v>PH3071</v>
          </cell>
          <cell r="E1311">
            <v>0</v>
          </cell>
          <cell r="F1311">
            <v>0</v>
          </cell>
          <cell r="G1311">
            <v>0</v>
          </cell>
          <cell r="H1311">
            <v>156.72999999999999</v>
          </cell>
          <cell r="I1311">
            <v>156.72999999999999</v>
          </cell>
          <cell r="J1311">
            <v>612</v>
          </cell>
          <cell r="L1311">
            <v>41364</v>
          </cell>
          <cell r="M1311" t="str">
            <v>SG</v>
          </cell>
          <cell r="N1311" t="str">
            <v>EXP</v>
          </cell>
          <cell r="O1311" t="str">
            <v>PH300</v>
          </cell>
          <cell r="P1311" t="str">
            <v>4760</v>
          </cell>
          <cell r="Q1311" t="str">
            <v>Insurance, Parking &amp; Metrage</v>
          </cell>
          <cell r="R1311" t="str">
            <v>Other Expenditures</v>
          </cell>
          <cell r="S1311" t="str">
            <v>Non Salary</v>
          </cell>
        </row>
        <row r="1312">
          <cell r="A1312" t="str">
            <v>PH3071</v>
          </cell>
          <cell r="E1312">
            <v>358.25</v>
          </cell>
          <cell r="F1312">
            <v>0</v>
          </cell>
          <cell r="G1312">
            <v>358.25</v>
          </cell>
          <cell r="H1312">
            <v>5169.8100000000004</v>
          </cell>
          <cell r="I1312">
            <v>4811.5600000000004</v>
          </cell>
          <cell r="J1312">
            <v>23879</v>
          </cell>
          <cell r="L1312">
            <v>41364</v>
          </cell>
          <cell r="M1312" t="str">
            <v>SG</v>
          </cell>
          <cell r="N1312" t="str">
            <v>EXP</v>
          </cell>
          <cell r="O1312" t="str">
            <v>PH300</v>
          </cell>
          <cell r="P1312" t="str">
            <v>4770</v>
          </cell>
          <cell r="Q1312" t="str">
            <v>Insurance, Parking &amp; Metrage</v>
          </cell>
          <cell r="R1312" t="str">
            <v>Other Expenditures</v>
          </cell>
          <cell r="S1312" t="str">
            <v>Non Salary</v>
          </cell>
        </row>
        <row r="1313">
          <cell r="A1313" t="str">
            <v>PH3071</v>
          </cell>
          <cell r="E1313">
            <v>410.41</v>
          </cell>
          <cell r="F1313">
            <v>0</v>
          </cell>
          <cell r="G1313">
            <v>410.41</v>
          </cell>
          <cell r="H1313">
            <v>20469.419999999998</v>
          </cell>
          <cell r="I1313">
            <v>20059.009999999998</v>
          </cell>
          <cell r="J1313">
            <v>94547</v>
          </cell>
          <cell r="L1313">
            <v>41364</v>
          </cell>
          <cell r="M1313" t="str">
            <v>SG</v>
          </cell>
          <cell r="N1313" t="str">
            <v>EXP</v>
          </cell>
          <cell r="O1313" t="str">
            <v>PH300</v>
          </cell>
          <cell r="P1313" t="str">
            <v>4775</v>
          </cell>
          <cell r="Q1313" t="str">
            <v>Insurance, Parking &amp; Metrage</v>
          </cell>
          <cell r="R1313" t="str">
            <v>Other Expenditures</v>
          </cell>
          <cell r="S1313" t="str">
            <v>Non Salary</v>
          </cell>
        </row>
        <row r="1314">
          <cell r="A1314" t="str">
            <v>PH3071</v>
          </cell>
          <cell r="E1314">
            <v>712.28</v>
          </cell>
          <cell r="F1314">
            <v>712.28</v>
          </cell>
          <cell r="G1314">
            <v>1424.56</v>
          </cell>
          <cell r="H1314">
            <v>0</v>
          </cell>
          <cell r="I1314">
            <v>-1424.56</v>
          </cell>
          <cell r="J1314">
            <v>0</v>
          </cell>
          <cell r="L1314">
            <v>41364</v>
          </cell>
          <cell r="M1314" t="str">
            <v>SG</v>
          </cell>
          <cell r="N1314" t="str">
            <v>EXP</v>
          </cell>
          <cell r="O1314" t="str">
            <v>PH300</v>
          </cell>
          <cell r="P1314" t="str">
            <v>4808</v>
          </cell>
          <cell r="Q1314" t="str">
            <v>Other Services</v>
          </cell>
          <cell r="R1314" t="str">
            <v>Other Expenditures</v>
          </cell>
          <cell r="S1314" t="str">
            <v>Non Salary</v>
          </cell>
        </row>
        <row r="1315">
          <cell r="A1315" t="str">
            <v>PH3071</v>
          </cell>
          <cell r="E1315">
            <v>-1099.23</v>
          </cell>
          <cell r="F1315">
            <v>0</v>
          </cell>
          <cell r="G1315">
            <v>-1099.23</v>
          </cell>
          <cell r="H1315">
            <v>0</v>
          </cell>
          <cell r="I1315">
            <v>1099.23</v>
          </cell>
          <cell r="J1315">
            <v>0</v>
          </cell>
          <cell r="L1315">
            <v>41364</v>
          </cell>
          <cell r="M1315" t="str">
            <v>SG</v>
          </cell>
          <cell r="N1315" t="str">
            <v>EXP</v>
          </cell>
          <cell r="O1315" t="str">
            <v>PH300</v>
          </cell>
          <cell r="P1315" t="str">
            <v>4810</v>
          </cell>
          <cell r="Q1315" t="str">
            <v>Other Services</v>
          </cell>
          <cell r="R1315" t="str">
            <v>Other Expenditures</v>
          </cell>
          <cell r="S1315" t="str">
            <v>Non Salary</v>
          </cell>
        </row>
        <row r="1316">
          <cell r="A1316" t="str">
            <v>PH3071</v>
          </cell>
          <cell r="E1316">
            <v>281.5</v>
          </cell>
          <cell r="F1316">
            <v>31.59</v>
          </cell>
          <cell r="G1316">
            <v>313.08999999999997</v>
          </cell>
          <cell r="H1316">
            <v>2754.74</v>
          </cell>
          <cell r="I1316">
            <v>2441.65</v>
          </cell>
          <cell r="J1316">
            <v>21321.54</v>
          </cell>
          <cell r="L1316">
            <v>41364</v>
          </cell>
          <cell r="M1316" t="str">
            <v>SG</v>
          </cell>
          <cell r="N1316" t="str">
            <v>EXP</v>
          </cell>
          <cell r="O1316" t="str">
            <v>PH300</v>
          </cell>
          <cell r="P1316" t="str">
            <v>4811</v>
          </cell>
          <cell r="Q1316" t="str">
            <v>Other Services</v>
          </cell>
          <cell r="R1316" t="str">
            <v>Other Expenditures</v>
          </cell>
          <cell r="S1316" t="str">
            <v>Non Salary</v>
          </cell>
        </row>
        <row r="1317">
          <cell r="A1317" t="str">
            <v>PH3071</v>
          </cell>
          <cell r="E1317">
            <v>44.78</v>
          </cell>
          <cell r="F1317">
            <v>0</v>
          </cell>
          <cell r="G1317">
            <v>44.78</v>
          </cell>
          <cell r="H1317">
            <v>0</v>
          </cell>
          <cell r="I1317">
            <v>-44.78</v>
          </cell>
          <cell r="J1317">
            <v>0</v>
          </cell>
          <cell r="L1317">
            <v>41364</v>
          </cell>
          <cell r="M1317" t="str">
            <v>SG</v>
          </cell>
          <cell r="N1317" t="str">
            <v>EXP</v>
          </cell>
          <cell r="O1317" t="str">
            <v>PH300</v>
          </cell>
          <cell r="P1317" t="str">
            <v>4815</v>
          </cell>
          <cell r="Q1317" t="str">
            <v>Other Services</v>
          </cell>
          <cell r="R1317" t="str">
            <v>Other Expenditures</v>
          </cell>
          <cell r="S1317" t="str">
            <v>Non Salary</v>
          </cell>
        </row>
        <row r="1318">
          <cell r="A1318" t="str">
            <v>PH3071</v>
          </cell>
          <cell r="E1318">
            <v>291.23</v>
          </cell>
          <cell r="F1318">
            <v>0</v>
          </cell>
          <cell r="G1318">
            <v>291.23</v>
          </cell>
          <cell r="H1318">
            <v>629.76</v>
          </cell>
          <cell r="I1318">
            <v>338.53</v>
          </cell>
          <cell r="J1318">
            <v>2459</v>
          </cell>
          <cell r="L1318">
            <v>41364</v>
          </cell>
          <cell r="M1318" t="str">
            <v>SG</v>
          </cell>
          <cell r="N1318" t="str">
            <v>EXP</v>
          </cell>
          <cell r="O1318" t="str">
            <v>PH300</v>
          </cell>
          <cell r="P1318" t="str">
            <v>4820</v>
          </cell>
          <cell r="Q1318" t="str">
            <v>Other Services</v>
          </cell>
          <cell r="R1318" t="str">
            <v>Other Expenditures</v>
          </cell>
          <cell r="S1318" t="str">
            <v>Non Salary</v>
          </cell>
        </row>
        <row r="1319">
          <cell r="A1319" t="str">
            <v>PH3071</v>
          </cell>
          <cell r="E1319">
            <v>665.52</v>
          </cell>
          <cell r="F1319">
            <v>0</v>
          </cell>
          <cell r="G1319">
            <v>665.52</v>
          </cell>
          <cell r="H1319">
            <v>0</v>
          </cell>
          <cell r="I1319">
            <v>-665.52</v>
          </cell>
          <cell r="J1319">
            <v>0</v>
          </cell>
          <cell r="L1319">
            <v>41364</v>
          </cell>
          <cell r="M1319" t="str">
            <v>SG</v>
          </cell>
          <cell r="N1319" t="str">
            <v>EXP</v>
          </cell>
          <cell r="O1319" t="str">
            <v>PH300</v>
          </cell>
          <cell r="P1319" t="str">
            <v>4840</v>
          </cell>
          <cell r="Q1319" t="str">
            <v>Other Services</v>
          </cell>
          <cell r="R1319" t="str">
            <v>Other Expenditures</v>
          </cell>
          <cell r="S1319" t="str">
            <v>Non Salary</v>
          </cell>
        </row>
        <row r="1320">
          <cell r="A1320" t="str">
            <v>PH3071</v>
          </cell>
          <cell r="E1320">
            <v>0</v>
          </cell>
          <cell r="F1320">
            <v>0</v>
          </cell>
          <cell r="G1320">
            <v>0</v>
          </cell>
          <cell r="H1320">
            <v>482</v>
          </cell>
          <cell r="I1320">
            <v>482</v>
          </cell>
          <cell r="J1320">
            <v>2000</v>
          </cell>
          <cell r="L1320">
            <v>41364</v>
          </cell>
          <cell r="M1320" t="str">
            <v>SG</v>
          </cell>
          <cell r="N1320" t="str">
            <v>EXP</v>
          </cell>
          <cell r="O1320" t="str">
            <v>PH300</v>
          </cell>
          <cell r="P1320" t="str">
            <v>7030</v>
          </cell>
          <cell r="Q1320" t="str">
            <v>IDC's</v>
          </cell>
          <cell r="R1320" t="str">
            <v>Other Expenditures</v>
          </cell>
          <cell r="S1320" t="str">
            <v>Non Salary</v>
          </cell>
        </row>
        <row r="1321">
          <cell r="A1321" t="str">
            <v>PH3071</v>
          </cell>
          <cell r="E1321">
            <v>0</v>
          </cell>
          <cell r="F1321">
            <v>0</v>
          </cell>
          <cell r="G1321">
            <v>0</v>
          </cell>
          <cell r="H1321">
            <v>1205</v>
          </cell>
          <cell r="I1321">
            <v>1205</v>
          </cell>
          <cell r="J1321">
            <v>5000</v>
          </cell>
          <cell r="L1321">
            <v>41364</v>
          </cell>
          <cell r="M1321" t="str">
            <v>SG</v>
          </cell>
          <cell r="N1321" t="str">
            <v>EXP</v>
          </cell>
          <cell r="O1321" t="str">
            <v>PH300</v>
          </cell>
          <cell r="P1321" t="str">
            <v>7035</v>
          </cell>
          <cell r="Q1321" t="str">
            <v>IDC's</v>
          </cell>
          <cell r="R1321" t="str">
            <v>Other Expenditures</v>
          </cell>
          <cell r="S1321" t="str">
            <v>Non Salary</v>
          </cell>
        </row>
        <row r="1322">
          <cell r="A1322" t="str">
            <v>PH3071</v>
          </cell>
          <cell r="E1322">
            <v>15767.73</v>
          </cell>
          <cell r="F1322">
            <v>0</v>
          </cell>
          <cell r="G1322">
            <v>15767.73</v>
          </cell>
          <cell r="H1322">
            <v>17552.599999999999</v>
          </cell>
          <cell r="I1322">
            <v>1784.87</v>
          </cell>
          <cell r="J1322">
            <v>70210.41</v>
          </cell>
          <cell r="L1322">
            <v>41364</v>
          </cell>
          <cell r="M1322" t="str">
            <v>SG</v>
          </cell>
          <cell r="N1322" t="str">
            <v>EXP</v>
          </cell>
          <cell r="O1322" t="str">
            <v>PH300</v>
          </cell>
          <cell r="P1322" t="str">
            <v>7125</v>
          </cell>
          <cell r="Q1322" t="str">
            <v>IDC's</v>
          </cell>
          <cell r="R1322" t="str">
            <v>Other Expenditures</v>
          </cell>
          <cell r="S1322" t="str">
            <v>Non Salary</v>
          </cell>
        </row>
        <row r="1323">
          <cell r="A1323" t="str">
            <v>PH3071</v>
          </cell>
          <cell r="E1323">
            <v>-84047.15</v>
          </cell>
          <cell r="F1323">
            <v>0</v>
          </cell>
          <cell r="G1323">
            <v>-84047.15</v>
          </cell>
          <cell r="H1323">
            <v>-134456.56</v>
          </cell>
          <cell r="I1323">
            <v>-50409.41</v>
          </cell>
          <cell r="J1323">
            <v>-512926.63</v>
          </cell>
          <cell r="L1323">
            <v>41364</v>
          </cell>
          <cell r="M1323" t="str">
            <v>SG</v>
          </cell>
          <cell r="N1323" t="str">
            <v>REV</v>
          </cell>
          <cell r="O1323" t="str">
            <v>PH300</v>
          </cell>
          <cell r="P1323" t="str">
            <v>8010</v>
          </cell>
          <cell r="Q1323" t="str">
            <v>Grants and Subsidies</v>
          </cell>
          <cell r="R1323" t="str">
            <v>Revenue</v>
          </cell>
          <cell r="S1323" t="str">
            <v>Non Salary</v>
          </cell>
        </row>
        <row r="1324">
          <cell r="A1324" t="str">
            <v>PH3071</v>
          </cell>
          <cell r="E1324">
            <v>-3.21</v>
          </cell>
          <cell r="F1324">
            <v>0</v>
          </cell>
          <cell r="G1324">
            <v>-3.21</v>
          </cell>
          <cell r="H1324">
            <v>0</v>
          </cell>
          <cell r="I1324">
            <v>3.21</v>
          </cell>
          <cell r="J1324">
            <v>0</v>
          </cell>
          <cell r="L1324">
            <v>41364</v>
          </cell>
          <cell r="M1324" t="str">
            <v>SG</v>
          </cell>
          <cell r="N1324" t="str">
            <v>REV</v>
          </cell>
          <cell r="O1324" t="str">
            <v>PH300</v>
          </cell>
          <cell r="P1324" t="str">
            <v>9451</v>
          </cell>
          <cell r="Q1324" t="str">
            <v>Other Revenues</v>
          </cell>
          <cell r="R1324" t="str">
            <v>Revenue</v>
          </cell>
          <cell r="S1324" t="str">
            <v>Non Salary</v>
          </cell>
        </row>
        <row r="1325">
          <cell r="A1325" t="str">
            <v>PH3082</v>
          </cell>
          <cell r="E1325">
            <v>0</v>
          </cell>
          <cell r="F1325">
            <v>0</v>
          </cell>
          <cell r="G1325">
            <v>0</v>
          </cell>
          <cell r="H1325">
            <v>0.09</v>
          </cell>
          <cell r="I1325">
            <v>0.09</v>
          </cell>
          <cell r="J1325">
            <v>0.48</v>
          </cell>
          <cell r="L1325">
            <v>41364</v>
          </cell>
          <cell r="M1325" t="str">
            <v>SG</v>
          </cell>
          <cell r="N1325" t="str">
            <v>EXP</v>
          </cell>
          <cell r="O1325" t="str">
            <v>PH300</v>
          </cell>
          <cell r="P1325" t="str">
            <v>2080</v>
          </cell>
          <cell r="Q1325" t="str">
            <v>Office Supplies</v>
          </cell>
          <cell r="R1325" t="str">
            <v>Other Expenditures</v>
          </cell>
          <cell r="S1325" t="str">
            <v>Non Salary</v>
          </cell>
        </row>
        <row r="1326">
          <cell r="A1326" t="str">
            <v>PH3082</v>
          </cell>
          <cell r="E1326">
            <v>-240.25</v>
          </cell>
          <cell r="F1326">
            <v>564.77</v>
          </cell>
          <cell r="G1326">
            <v>324.52</v>
          </cell>
          <cell r="H1326">
            <v>1130.4000000000001</v>
          </cell>
          <cell r="I1326">
            <v>805.88</v>
          </cell>
          <cell r="J1326">
            <v>6000</v>
          </cell>
          <cell r="L1326">
            <v>41364</v>
          </cell>
          <cell r="M1326" t="str">
            <v>SG</v>
          </cell>
          <cell r="N1326" t="str">
            <v>EXP</v>
          </cell>
          <cell r="O1326" t="str">
            <v>PH300</v>
          </cell>
          <cell r="P1326" t="str">
            <v>2600</v>
          </cell>
          <cell r="Q1326" t="str">
            <v>Other Supplies</v>
          </cell>
          <cell r="R1326" t="str">
            <v>Other Expenditures</v>
          </cell>
          <cell r="S1326" t="str">
            <v>Non Salary</v>
          </cell>
        </row>
        <row r="1327">
          <cell r="A1327" t="str">
            <v>PH3082</v>
          </cell>
          <cell r="E1327">
            <v>0</v>
          </cell>
          <cell r="F1327">
            <v>0</v>
          </cell>
          <cell r="G1327">
            <v>0</v>
          </cell>
          <cell r="H1327">
            <v>1130.3399999999999</v>
          </cell>
          <cell r="I1327">
            <v>1130.3399999999999</v>
          </cell>
          <cell r="J1327">
            <v>5999.66</v>
          </cell>
          <cell r="L1327">
            <v>41364</v>
          </cell>
          <cell r="M1327" t="str">
            <v>SG</v>
          </cell>
          <cell r="N1327" t="str">
            <v>EXP</v>
          </cell>
          <cell r="O1327" t="str">
            <v>PH300</v>
          </cell>
          <cell r="P1327" t="str">
            <v>2741</v>
          </cell>
          <cell r="Q1327" t="str">
            <v>Other Supplies</v>
          </cell>
          <cell r="R1327" t="str">
            <v>Other Expenditures</v>
          </cell>
          <cell r="S1327" t="str">
            <v>Non Salary</v>
          </cell>
        </row>
        <row r="1328">
          <cell r="A1328" t="str">
            <v>PH3082</v>
          </cell>
          <cell r="E1328">
            <v>826.29</v>
          </cell>
          <cell r="F1328">
            <v>0</v>
          </cell>
          <cell r="G1328">
            <v>826.29</v>
          </cell>
          <cell r="H1328">
            <v>3111.14</v>
          </cell>
          <cell r="I1328">
            <v>2284.85</v>
          </cell>
          <cell r="J1328">
            <v>12148.2</v>
          </cell>
          <cell r="L1328">
            <v>41364</v>
          </cell>
          <cell r="M1328" t="str">
            <v>SG</v>
          </cell>
          <cell r="N1328" t="str">
            <v>EXP</v>
          </cell>
          <cell r="O1328" t="str">
            <v>PH300</v>
          </cell>
          <cell r="P1328" t="str">
            <v>4086</v>
          </cell>
          <cell r="Q1328" t="str">
            <v>Professional &amp; Technical</v>
          </cell>
          <cell r="R1328" t="str">
            <v>Other Expenditures</v>
          </cell>
          <cell r="S1328" t="str">
            <v>Non Salary</v>
          </cell>
        </row>
        <row r="1329">
          <cell r="A1329" t="str">
            <v>PH3082</v>
          </cell>
          <cell r="E1329">
            <v>0</v>
          </cell>
          <cell r="F1329">
            <v>0</v>
          </cell>
          <cell r="G1329">
            <v>0</v>
          </cell>
          <cell r="H1329">
            <v>3075.61</v>
          </cell>
          <cell r="I1329">
            <v>3075.61</v>
          </cell>
          <cell r="J1329">
            <v>12009.42</v>
          </cell>
          <cell r="L1329">
            <v>41364</v>
          </cell>
          <cell r="M1329" t="str">
            <v>SG</v>
          </cell>
          <cell r="N1329" t="str">
            <v>EXP</v>
          </cell>
          <cell r="O1329" t="str">
            <v>PH300</v>
          </cell>
          <cell r="P1329" t="str">
            <v>4690</v>
          </cell>
          <cell r="Q1329" t="str">
            <v>Insurance, Parking &amp; Metrage</v>
          </cell>
          <cell r="R1329" t="str">
            <v>Other Expenditures</v>
          </cell>
          <cell r="S1329" t="str">
            <v>Non Salary</v>
          </cell>
        </row>
        <row r="1330">
          <cell r="A1330" t="str">
            <v>PH3082</v>
          </cell>
          <cell r="E1330">
            <v>0</v>
          </cell>
          <cell r="F1330">
            <v>0</v>
          </cell>
          <cell r="G1330">
            <v>0</v>
          </cell>
          <cell r="H1330">
            <v>120.5</v>
          </cell>
          <cell r="I1330">
            <v>120.5</v>
          </cell>
          <cell r="J1330">
            <v>500</v>
          </cell>
          <cell r="L1330">
            <v>41364</v>
          </cell>
          <cell r="M1330" t="str">
            <v>SG</v>
          </cell>
          <cell r="N1330" t="str">
            <v>EXP</v>
          </cell>
          <cell r="O1330" t="str">
            <v>PH300</v>
          </cell>
          <cell r="P1330" t="str">
            <v>7030</v>
          </cell>
          <cell r="Q1330" t="str">
            <v>IDC's</v>
          </cell>
          <cell r="R1330" t="str">
            <v>Other Expenditures</v>
          </cell>
          <cell r="S1330" t="str">
            <v>Non Salary</v>
          </cell>
        </row>
        <row r="1331">
          <cell r="A1331" t="str">
            <v>PH3082</v>
          </cell>
          <cell r="E1331">
            <v>0</v>
          </cell>
          <cell r="F1331">
            <v>0</v>
          </cell>
          <cell r="G1331">
            <v>0</v>
          </cell>
          <cell r="H1331">
            <v>241</v>
          </cell>
          <cell r="I1331">
            <v>241</v>
          </cell>
          <cell r="J1331">
            <v>1000</v>
          </cell>
          <cell r="L1331">
            <v>41364</v>
          </cell>
          <cell r="M1331" t="str">
            <v>SG</v>
          </cell>
          <cell r="N1331" t="str">
            <v>EXP</v>
          </cell>
          <cell r="O1331" t="str">
            <v>PH300</v>
          </cell>
          <cell r="P1331" t="str">
            <v>7035</v>
          </cell>
          <cell r="Q1331" t="str">
            <v>IDC's</v>
          </cell>
          <cell r="R1331" t="str">
            <v>Other Expenditures</v>
          </cell>
          <cell r="S1331" t="str">
            <v>Non Salary</v>
          </cell>
        </row>
        <row r="1332">
          <cell r="A1332" t="str">
            <v>PH3082</v>
          </cell>
          <cell r="E1332">
            <v>-863.11</v>
          </cell>
          <cell r="F1332">
            <v>0</v>
          </cell>
          <cell r="G1332">
            <v>-863.11</v>
          </cell>
          <cell r="H1332">
            <v>-6606.81</v>
          </cell>
          <cell r="I1332">
            <v>-5743.7</v>
          </cell>
          <cell r="J1332">
            <v>-28243.32</v>
          </cell>
          <cell r="L1332">
            <v>41364</v>
          </cell>
          <cell r="M1332" t="str">
            <v>SG</v>
          </cell>
          <cell r="N1332" t="str">
            <v>REV</v>
          </cell>
          <cell r="O1332" t="str">
            <v>PH300</v>
          </cell>
          <cell r="P1332" t="str">
            <v>8010</v>
          </cell>
          <cell r="Q1332" t="str">
            <v>Grants and Subsidies</v>
          </cell>
          <cell r="R1332" t="str">
            <v>Revenue</v>
          </cell>
          <cell r="S1332" t="str">
            <v>Non Salary</v>
          </cell>
        </row>
        <row r="1333">
          <cell r="A1333" t="str">
            <v>PH3084</v>
          </cell>
          <cell r="E1333">
            <v>67510.66</v>
          </cell>
          <cell r="F1333">
            <v>0</v>
          </cell>
          <cell r="G1333">
            <v>67510.66</v>
          </cell>
          <cell r="H1333">
            <v>65717.960000000006</v>
          </cell>
          <cell r="I1333">
            <v>-1792.7</v>
          </cell>
          <cell r="J1333">
            <v>225689.31</v>
          </cell>
          <cell r="L1333">
            <v>41364</v>
          </cell>
          <cell r="M1333" t="str">
            <v>SG</v>
          </cell>
          <cell r="N1333" t="str">
            <v>EXP</v>
          </cell>
          <cell r="O1333" t="str">
            <v>PH620</v>
          </cell>
          <cell r="P1333" t="str">
            <v>1015</v>
          </cell>
          <cell r="Q1333" t="str">
            <v>Salaries &amp; Benefits</v>
          </cell>
          <cell r="R1333" t="str">
            <v>Other Expenditures</v>
          </cell>
          <cell r="S1333" t="str">
            <v>Salaries &amp; Benefits</v>
          </cell>
        </row>
        <row r="1334">
          <cell r="A1334" t="str">
            <v>PH3084</v>
          </cell>
          <cell r="E1334">
            <v>0</v>
          </cell>
          <cell r="F1334">
            <v>0</v>
          </cell>
          <cell r="G1334">
            <v>0</v>
          </cell>
          <cell r="H1334">
            <v>-4089.2</v>
          </cell>
          <cell r="I1334">
            <v>-4089.2</v>
          </cell>
          <cell r="J1334">
            <v>-13446.43</v>
          </cell>
          <cell r="L1334">
            <v>41364</v>
          </cell>
          <cell r="M1334" t="str">
            <v>SG</v>
          </cell>
          <cell r="N1334" t="str">
            <v>EXP</v>
          </cell>
          <cell r="O1334" t="str">
            <v>PH620</v>
          </cell>
          <cell r="P1334" t="str">
            <v>1520</v>
          </cell>
          <cell r="Q1334" t="str">
            <v>Salaries &amp; Benefits</v>
          </cell>
          <cell r="R1334" t="str">
            <v>Other Expenditures</v>
          </cell>
          <cell r="S1334" t="str">
            <v>Gapping</v>
          </cell>
        </row>
        <row r="1335">
          <cell r="A1335" t="str">
            <v>PH3084</v>
          </cell>
          <cell r="E1335">
            <v>2295.4</v>
          </cell>
          <cell r="F1335">
            <v>0</v>
          </cell>
          <cell r="G1335">
            <v>2295.4</v>
          </cell>
          <cell r="H1335">
            <v>2257.29</v>
          </cell>
          <cell r="I1335">
            <v>-38.11</v>
          </cell>
          <cell r="J1335">
            <v>7752</v>
          </cell>
          <cell r="L1335">
            <v>41364</v>
          </cell>
          <cell r="M1335" t="str">
            <v>SG</v>
          </cell>
          <cell r="N1335" t="str">
            <v>EXP</v>
          </cell>
          <cell r="O1335" t="str">
            <v>PH620</v>
          </cell>
          <cell r="P1335" t="str">
            <v>1711</v>
          </cell>
          <cell r="Q1335" t="str">
            <v>Salaries &amp; Benefits</v>
          </cell>
          <cell r="R1335" t="str">
            <v>Other Expenditures</v>
          </cell>
          <cell r="S1335" t="str">
            <v>Salaries &amp; Benefits</v>
          </cell>
        </row>
        <row r="1336">
          <cell r="A1336" t="str">
            <v>PH3084</v>
          </cell>
          <cell r="E1336">
            <v>1097.9000000000001</v>
          </cell>
          <cell r="F1336">
            <v>0</v>
          </cell>
          <cell r="G1336">
            <v>1097.9000000000001</v>
          </cell>
          <cell r="H1336">
            <v>1072.74</v>
          </cell>
          <cell r="I1336">
            <v>-25.16</v>
          </cell>
          <cell r="J1336">
            <v>3684</v>
          </cell>
          <cell r="L1336">
            <v>41364</v>
          </cell>
          <cell r="M1336" t="str">
            <v>SG</v>
          </cell>
          <cell r="N1336" t="str">
            <v>EXP</v>
          </cell>
          <cell r="O1336" t="str">
            <v>PH620</v>
          </cell>
          <cell r="P1336" t="str">
            <v>1712</v>
          </cell>
          <cell r="Q1336" t="str">
            <v>Salaries &amp; Benefits</v>
          </cell>
          <cell r="R1336" t="str">
            <v>Other Expenditures</v>
          </cell>
          <cell r="S1336" t="str">
            <v>Salaries &amp; Benefits</v>
          </cell>
        </row>
        <row r="1337">
          <cell r="A1337" t="str">
            <v>PH3084</v>
          </cell>
          <cell r="E1337">
            <v>1606.13</v>
          </cell>
          <cell r="F1337">
            <v>0</v>
          </cell>
          <cell r="G1337">
            <v>1606.13</v>
          </cell>
          <cell r="H1337">
            <v>1316</v>
          </cell>
          <cell r="I1337">
            <v>-290.13</v>
          </cell>
          <cell r="J1337">
            <v>4518.82</v>
          </cell>
          <cell r="L1337">
            <v>41364</v>
          </cell>
          <cell r="M1337" t="str">
            <v>SG</v>
          </cell>
          <cell r="N1337" t="str">
            <v>EXP</v>
          </cell>
          <cell r="O1337" t="str">
            <v>PH620</v>
          </cell>
          <cell r="P1337" t="str">
            <v>1720</v>
          </cell>
          <cell r="Q1337" t="str">
            <v>Salaries &amp; Benefits</v>
          </cell>
          <cell r="R1337" t="str">
            <v>Other Expenditures</v>
          </cell>
          <cell r="S1337" t="str">
            <v>Salaries &amp; Benefits</v>
          </cell>
        </row>
        <row r="1338">
          <cell r="A1338" t="str">
            <v>PH3084</v>
          </cell>
          <cell r="E1338">
            <v>487.53</v>
          </cell>
          <cell r="F1338">
            <v>0</v>
          </cell>
          <cell r="G1338">
            <v>487.53</v>
          </cell>
          <cell r="H1338">
            <v>490.52</v>
          </cell>
          <cell r="I1338">
            <v>2.99</v>
          </cell>
          <cell r="J1338">
            <v>1684.54</v>
          </cell>
          <cell r="L1338">
            <v>41364</v>
          </cell>
          <cell r="M1338" t="str">
            <v>SG</v>
          </cell>
          <cell r="N1338" t="str">
            <v>EXP</v>
          </cell>
          <cell r="O1338" t="str">
            <v>PH620</v>
          </cell>
          <cell r="P1338" t="str">
            <v>1730</v>
          </cell>
          <cell r="Q1338" t="str">
            <v>Salaries &amp; Benefits</v>
          </cell>
          <cell r="R1338" t="str">
            <v>Other Expenditures</v>
          </cell>
          <cell r="S1338" t="str">
            <v>Salaries &amp; Benefits</v>
          </cell>
        </row>
        <row r="1339">
          <cell r="A1339" t="str">
            <v>PH3084</v>
          </cell>
          <cell r="E1339">
            <v>1859.55</v>
          </cell>
          <cell r="F1339">
            <v>0</v>
          </cell>
          <cell r="G1339">
            <v>1859.55</v>
          </cell>
          <cell r="H1339">
            <v>1818.8</v>
          </cell>
          <cell r="I1339">
            <v>-40.75</v>
          </cell>
          <cell r="J1339">
            <v>3095.31</v>
          </cell>
          <cell r="L1339">
            <v>41364</v>
          </cell>
          <cell r="M1339" t="str">
            <v>SG</v>
          </cell>
          <cell r="N1339" t="str">
            <v>EXP</v>
          </cell>
          <cell r="O1339" t="str">
            <v>PH620</v>
          </cell>
          <cell r="P1339" t="str">
            <v>1740</v>
          </cell>
          <cell r="Q1339" t="str">
            <v>Salaries &amp; Benefits</v>
          </cell>
          <cell r="R1339" t="str">
            <v>Other Expenditures</v>
          </cell>
          <cell r="S1339" t="str">
            <v>Salaries &amp; Benefits</v>
          </cell>
        </row>
        <row r="1340">
          <cell r="A1340" t="str">
            <v>PH3084</v>
          </cell>
          <cell r="E1340">
            <v>79.55</v>
          </cell>
          <cell r="F1340">
            <v>0</v>
          </cell>
          <cell r="G1340">
            <v>79.55</v>
          </cell>
          <cell r="H1340">
            <v>88.96</v>
          </cell>
          <cell r="I1340">
            <v>9.41</v>
          </cell>
          <cell r="J1340">
            <v>180.56</v>
          </cell>
          <cell r="L1340">
            <v>41364</v>
          </cell>
          <cell r="M1340" t="str">
            <v>SG</v>
          </cell>
          <cell r="N1340" t="str">
            <v>EXP</v>
          </cell>
          <cell r="O1340" t="str">
            <v>PH620</v>
          </cell>
          <cell r="P1340" t="str">
            <v>1745</v>
          </cell>
          <cell r="Q1340" t="str">
            <v>Salaries &amp; Benefits</v>
          </cell>
          <cell r="R1340" t="str">
            <v>Other Expenditures</v>
          </cell>
          <cell r="S1340" t="str">
            <v>Salaries &amp; Benefits</v>
          </cell>
        </row>
        <row r="1341">
          <cell r="A1341" t="str">
            <v>PH3084</v>
          </cell>
          <cell r="E1341">
            <v>1321.86</v>
          </cell>
          <cell r="F1341">
            <v>0</v>
          </cell>
          <cell r="G1341">
            <v>1321.86</v>
          </cell>
          <cell r="H1341">
            <v>1281.5</v>
          </cell>
          <cell r="I1341">
            <v>-40.36</v>
          </cell>
          <cell r="J1341">
            <v>4400.9399999999996</v>
          </cell>
          <cell r="L1341">
            <v>41364</v>
          </cell>
          <cell r="M1341" t="str">
            <v>SG</v>
          </cell>
          <cell r="N1341" t="str">
            <v>EXP</v>
          </cell>
          <cell r="O1341" t="str">
            <v>PH620</v>
          </cell>
          <cell r="P1341" t="str">
            <v>1750</v>
          </cell>
          <cell r="Q1341" t="str">
            <v>Salaries &amp; Benefits</v>
          </cell>
          <cell r="R1341" t="str">
            <v>Other Expenditures</v>
          </cell>
          <cell r="S1341" t="str">
            <v>Salaries &amp; Benefits</v>
          </cell>
        </row>
        <row r="1342">
          <cell r="A1342" t="str">
            <v>PH3084</v>
          </cell>
          <cell r="E1342">
            <v>3787.79</v>
          </cell>
          <cell r="F1342">
            <v>0</v>
          </cell>
          <cell r="G1342">
            <v>3787.79</v>
          </cell>
          <cell r="H1342">
            <v>4004.1</v>
          </cell>
          <cell r="I1342">
            <v>216.31</v>
          </cell>
          <cell r="J1342">
            <v>6920.1</v>
          </cell>
          <cell r="L1342">
            <v>41364</v>
          </cell>
          <cell r="M1342" t="str">
            <v>SG</v>
          </cell>
          <cell r="N1342" t="str">
            <v>EXP</v>
          </cell>
          <cell r="O1342" t="str">
            <v>PH620</v>
          </cell>
          <cell r="P1342" t="str">
            <v>1760</v>
          </cell>
          <cell r="Q1342" t="str">
            <v>Salaries &amp; Benefits</v>
          </cell>
          <cell r="R1342" t="str">
            <v>Other Expenditures</v>
          </cell>
          <cell r="S1342" t="str">
            <v>Salaries &amp; Benefits</v>
          </cell>
        </row>
        <row r="1343">
          <cell r="A1343" t="str">
            <v>PH3084</v>
          </cell>
          <cell r="E1343">
            <v>7991.62</v>
          </cell>
          <cell r="F1343">
            <v>0</v>
          </cell>
          <cell r="G1343">
            <v>7991.62</v>
          </cell>
          <cell r="H1343">
            <v>7143.96</v>
          </cell>
          <cell r="I1343">
            <v>-847.66</v>
          </cell>
          <cell r="J1343">
            <v>24533.84</v>
          </cell>
          <cell r="L1343">
            <v>41364</v>
          </cell>
          <cell r="M1343" t="str">
            <v>SG</v>
          </cell>
          <cell r="N1343" t="str">
            <v>EXP</v>
          </cell>
          <cell r="O1343" t="str">
            <v>PH620</v>
          </cell>
          <cell r="P1343" t="str">
            <v>1770</v>
          </cell>
          <cell r="Q1343" t="str">
            <v>Salaries &amp; Benefits</v>
          </cell>
          <cell r="R1343" t="str">
            <v>Other Expenditures</v>
          </cell>
          <cell r="S1343" t="str">
            <v>Salaries &amp; Benefits</v>
          </cell>
        </row>
        <row r="1344">
          <cell r="A1344" t="str">
            <v>PH3084</v>
          </cell>
          <cell r="E1344">
            <v>114.91</v>
          </cell>
          <cell r="F1344">
            <v>0</v>
          </cell>
          <cell r="G1344">
            <v>114.91</v>
          </cell>
          <cell r="H1344">
            <v>299.13</v>
          </cell>
          <cell r="I1344">
            <v>184.22</v>
          </cell>
          <cell r="J1344">
            <v>1181.3800000000001</v>
          </cell>
          <cell r="L1344">
            <v>41364</v>
          </cell>
          <cell r="M1344" t="str">
            <v>SG</v>
          </cell>
          <cell r="N1344" t="str">
            <v>EXP</v>
          </cell>
          <cell r="O1344" t="str">
            <v>PH620</v>
          </cell>
          <cell r="P1344" t="str">
            <v>2010</v>
          </cell>
          <cell r="Q1344" t="str">
            <v>Office Supplies</v>
          </cell>
          <cell r="R1344" t="str">
            <v>Other Expenditures</v>
          </cell>
          <cell r="S1344" t="str">
            <v>Non Salary</v>
          </cell>
        </row>
        <row r="1345">
          <cell r="A1345" t="str">
            <v>PH3084</v>
          </cell>
          <cell r="E1345">
            <v>73.260000000000005</v>
          </cell>
          <cell r="F1345">
            <v>0</v>
          </cell>
          <cell r="G1345">
            <v>73.260000000000005</v>
          </cell>
          <cell r="H1345">
            <v>73.209999999999994</v>
          </cell>
          <cell r="I1345">
            <v>-0.05</v>
          </cell>
          <cell r="J1345">
            <v>289.14</v>
          </cell>
          <cell r="L1345">
            <v>41364</v>
          </cell>
          <cell r="M1345" t="str">
            <v>SG</v>
          </cell>
          <cell r="N1345" t="str">
            <v>EXP</v>
          </cell>
          <cell r="O1345" t="str">
            <v>PH620</v>
          </cell>
          <cell r="P1345" t="str">
            <v>2040</v>
          </cell>
          <cell r="Q1345" t="str">
            <v>Office Supplies</v>
          </cell>
          <cell r="R1345" t="str">
            <v>Other Expenditures</v>
          </cell>
          <cell r="S1345" t="str">
            <v>Non Salary</v>
          </cell>
        </row>
        <row r="1346">
          <cell r="A1346" t="str">
            <v>PH3084</v>
          </cell>
          <cell r="E1346">
            <v>0</v>
          </cell>
          <cell r="F1346">
            <v>0</v>
          </cell>
          <cell r="G1346">
            <v>0</v>
          </cell>
          <cell r="H1346">
            <v>24.22</v>
          </cell>
          <cell r="I1346">
            <v>24.22</v>
          </cell>
          <cell r="J1346">
            <v>95.64</v>
          </cell>
          <cell r="L1346">
            <v>41364</v>
          </cell>
          <cell r="M1346" t="str">
            <v>SG</v>
          </cell>
          <cell r="N1346" t="str">
            <v>EXP</v>
          </cell>
          <cell r="O1346" t="str">
            <v>PH620</v>
          </cell>
          <cell r="P1346" t="str">
            <v>2570</v>
          </cell>
          <cell r="Q1346" t="str">
            <v>Other Supplies</v>
          </cell>
          <cell r="R1346" t="str">
            <v>Other Expenditures</v>
          </cell>
          <cell r="S1346" t="str">
            <v>Non Salary</v>
          </cell>
        </row>
        <row r="1347">
          <cell r="A1347" t="str">
            <v>PH3084</v>
          </cell>
          <cell r="E1347">
            <v>1242.1300000000001</v>
          </cell>
          <cell r="F1347">
            <v>0</v>
          </cell>
          <cell r="G1347">
            <v>1242.1300000000001</v>
          </cell>
          <cell r="H1347">
            <v>411.66</v>
          </cell>
          <cell r="I1347">
            <v>-830.47</v>
          </cell>
          <cell r="J1347">
            <v>1625.8</v>
          </cell>
          <cell r="L1347">
            <v>41364</v>
          </cell>
          <cell r="M1347" t="str">
            <v>SG</v>
          </cell>
          <cell r="N1347" t="str">
            <v>EXP</v>
          </cell>
          <cell r="O1347" t="str">
            <v>PH620</v>
          </cell>
          <cell r="P1347" t="str">
            <v>2600</v>
          </cell>
          <cell r="Q1347" t="str">
            <v>Other Supplies</v>
          </cell>
          <cell r="R1347" t="str">
            <v>Other Expenditures</v>
          </cell>
          <cell r="S1347" t="str">
            <v>Non Salary</v>
          </cell>
        </row>
        <row r="1348">
          <cell r="A1348" t="str">
            <v>PH3084</v>
          </cell>
          <cell r="E1348">
            <v>8.1300000000000008</v>
          </cell>
          <cell r="F1348">
            <v>0</v>
          </cell>
          <cell r="G1348">
            <v>8.1300000000000008</v>
          </cell>
          <cell r="H1348">
            <v>0</v>
          </cell>
          <cell r="I1348">
            <v>-8.1300000000000008</v>
          </cell>
          <cell r="J1348">
            <v>0</v>
          </cell>
          <cell r="L1348">
            <v>41364</v>
          </cell>
          <cell r="M1348" t="str">
            <v>SG</v>
          </cell>
          <cell r="N1348" t="str">
            <v>EXP</v>
          </cell>
          <cell r="O1348" t="str">
            <v>PH620</v>
          </cell>
          <cell r="P1348" t="str">
            <v>2610</v>
          </cell>
          <cell r="Q1348" t="str">
            <v>Other Supplies</v>
          </cell>
          <cell r="R1348" t="str">
            <v>Other Expenditures</v>
          </cell>
          <cell r="S1348" t="str">
            <v>Non Salary</v>
          </cell>
        </row>
        <row r="1349">
          <cell r="A1349" t="str">
            <v>PH3084</v>
          </cell>
          <cell r="E1349">
            <v>0</v>
          </cell>
          <cell r="F1349">
            <v>0</v>
          </cell>
          <cell r="G1349">
            <v>0</v>
          </cell>
          <cell r="H1349">
            <v>126.6</v>
          </cell>
          <cell r="I1349">
            <v>126.6</v>
          </cell>
          <cell r="J1349">
            <v>500</v>
          </cell>
          <cell r="L1349">
            <v>41364</v>
          </cell>
          <cell r="M1349" t="str">
            <v>SG</v>
          </cell>
          <cell r="N1349" t="str">
            <v>EXP</v>
          </cell>
          <cell r="O1349" t="str">
            <v>PH620</v>
          </cell>
          <cell r="P1349" t="str">
            <v>2750</v>
          </cell>
          <cell r="Q1349" t="str">
            <v>Other Supplies</v>
          </cell>
          <cell r="R1349" t="str">
            <v>Other Expenditures</v>
          </cell>
          <cell r="S1349" t="str">
            <v>Non Salary</v>
          </cell>
        </row>
        <row r="1350">
          <cell r="A1350" t="str">
            <v>PH3084</v>
          </cell>
          <cell r="E1350">
            <v>991.58</v>
          </cell>
          <cell r="F1350">
            <v>0</v>
          </cell>
          <cell r="G1350">
            <v>991.58</v>
          </cell>
          <cell r="H1350">
            <v>728.56</v>
          </cell>
          <cell r="I1350">
            <v>-263.02</v>
          </cell>
          <cell r="J1350">
            <v>2877.4</v>
          </cell>
          <cell r="L1350">
            <v>41364</v>
          </cell>
          <cell r="M1350" t="str">
            <v>SG</v>
          </cell>
          <cell r="N1350" t="str">
            <v>EXP</v>
          </cell>
          <cell r="O1350" t="str">
            <v>PH620</v>
          </cell>
          <cell r="P1350" t="str">
            <v>2790</v>
          </cell>
          <cell r="Q1350" t="str">
            <v>Other Supplies</v>
          </cell>
          <cell r="R1350" t="str">
            <v>Other Expenditures</v>
          </cell>
          <cell r="S1350" t="str">
            <v>Non Salary</v>
          </cell>
        </row>
        <row r="1351">
          <cell r="A1351" t="str">
            <v>PH3084</v>
          </cell>
          <cell r="E1351">
            <v>0</v>
          </cell>
          <cell r="F1351">
            <v>356.1</v>
          </cell>
          <cell r="G1351">
            <v>356.1</v>
          </cell>
          <cell r="H1351">
            <v>434.71</v>
          </cell>
          <cell r="I1351">
            <v>78.61</v>
          </cell>
          <cell r="J1351">
            <v>3000.08</v>
          </cell>
          <cell r="L1351">
            <v>41364</v>
          </cell>
          <cell r="M1351" t="str">
            <v>SG</v>
          </cell>
          <cell r="N1351" t="str">
            <v>EXP</v>
          </cell>
          <cell r="O1351" t="str">
            <v>PH620</v>
          </cell>
          <cell r="P1351" t="str">
            <v>4086</v>
          </cell>
          <cell r="Q1351" t="str">
            <v>Professional &amp; Technical</v>
          </cell>
          <cell r="R1351" t="str">
            <v>Other Expenditures</v>
          </cell>
          <cell r="S1351" t="str">
            <v>Non Salary</v>
          </cell>
        </row>
        <row r="1352">
          <cell r="A1352" t="str">
            <v>PH3084</v>
          </cell>
          <cell r="E1352">
            <v>1755</v>
          </cell>
          <cell r="F1352">
            <v>1000</v>
          </cell>
          <cell r="G1352">
            <v>2755</v>
          </cell>
          <cell r="H1352">
            <v>1607.53</v>
          </cell>
          <cell r="I1352">
            <v>-1147.47</v>
          </cell>
          <cell r="J1352">
            <v>11094.09</v>
          </cell>
          <cell r="L1352">
            <v>41364</v>
          </cell>
          <cell r="M1352" t="str">
            <v>SG</v>
          </cell>
          <cell r="N1352" t="str">
            <v>EXP</v>
          </cell>
          <cell r="O1352" t="str">
            <v>PH620</v>
          </cell>
          <cell r="P1352" t="str">
            <v>4110</v>
          </cell>
          <cell r="Q1352" t="str">
            <v>Professional &amp; Technical</v>
          </cell>
          <cell r="R1352" t="str">
            <v>Other Expenditures</v>
          </cell>
          <cell r="S1352" t="str">
            <v>Non Salary</v>
          </cell>
        </row>
        <row r="1353">
          <cell r="A1353" t="str">
            <v>PH3084</v>
          </cell>
          <cell r="E1353">
            <v>236.69</v>
          </cell>
          <cell r="F1353">
            <v>0</v>
          </cell>
          <cell r="G1353">
            <v>236.69</v>
          </cell>
          <cell r="H1353">
            <v>1586.05</v>
          </cell>
          <cell r="I1353">
            <v>1349.36</v>
          </cell>
          <cell r="J1353">
            <v>10945.82</v>
          </cell>
          <cell r="L1353">
            <v>41364</v>
          </cell>
          <cell r="M1353" t="str">
            <v>SG</v>
          </cell>
          <cell r="N1353" t="str">
            <v>EXP</v>
          </cell>
          <cell r="O1353" t="str">
            <v>PH620</v>
          </cell>
          <cell r="P1353" t="str">
            <v>4116</v>
          </cell>
          <cell r="Q1353" t="str">
            <v>Professional &amp; Technical</v>
          </cell>
          <cell r="R1353" t="str">
            <v>Other Expenditures</v>
          </cell>
          <cell r="S1353" t="str">
            <v>Non Salary</v>
          </cell>
        </row>
        <row r="1354">
          <cell r="A1354" t="str">
            <v>PH3084</v>
          </cell>
          <cell r="E1354">
            <v>0</v>
          </cell>
          <cell r="F1354">
            <v>0</v>
          </cell>
          <cell r="G1354">
            <v>0</v>
          </cell>
          <cell r="H1354">
            <v>80.8</v>
          </cell>
          <cell r="I1354">
            <v>80.8</v>
          </cell>
          <cell r="J1354">
            <v>557.64</v>
          </cell>
          <cell r="L1354">
            <v>41364</v>
          </cell>
          <cell r="M1354" t="str">
            <v>SG</v>
          </cell>
          <cell r="N1354" t="str">
            <v>EXP</v>
          </cell>
          <cell r="O1354" t="str">
            <v>PH620</v>
          </cell>
          <cell r="P1354" t="str">
            <v>4122</v>
          </cell>
          <cell r="Q1354" t="str">
            <v>Professional &amp; Technical</v>
          </cell>
          <cell r="R1354" t="str">
            <v>Other Expenditures</v>
          </cell>
          <cell r="S1354" t="str">
            <v>Non Salary</v>
          </cell>
        </row>
        <row r="1355">
          <cell r="A1355" t="str">
            <v>PH3084</v>
          </cell>
          <cell r="E1355">
            <v>3230</v>
          </cell>
          <cell r="F1355">
            <v>0</v>
          </cell>
          <cell r="G1355">
            <v>3230</v>
          </cell>
          <cell r="H1355">
            <v>0</v>
          </cell>
          <cell r="I1355">
            <v>-3230</v>
          </cell>
          <cell r="J1355">
            <v>0</v>
          </cell>
          <cell r="L1355">
            <v>41364</v>
          </cell>
          <cell r="M1355" t="str">
            <v>SG</v>
          </cell>
          <cell r="N1355" t="str">
            <v>EXP</v>
          </cell>
          <cell r="O1355" t="str">
            <v>PH620</v>
          </cell>
          <cell r="P1355" t="str">
            <v>4133</v>
          </cell>
          <cell r="Q1355" t="str">
            <v>Professional &amp; Technical</v>
          </cell>
          <cell r="R1355" t="str">
            <v>Other Expenditures</v>
          </cell>
          <cell r="S1355" t="str">
            <v>Non Salary</v>
          </cell>
        </row>
        <row r="1356">
          <cell r="A1356" t="str">
            <v>PH3084</v>
          </cell>
          <cell r="E1356">
            <v>55.65</v>
          </cell>
          <cell r="F1356">
            <v>0</v>
          </cell>
          <cell r="G1356">
            <v>55.65</v>
          </cell>
          <cell r="H1356">
            <v>0</v>
          </cell>
          <cell r="I1356">
            <v>-55.65</v>
          </cell>
          <cell r="J1356">
            <v>0</v>
          </cell>
          <cell r="L1356">
            <v>41364</v>
          </cell>
          <cell r="M1356" t="str">
            <v>SG</v>
          </cell>
          <cell r="N1356" t="str">
            <v>EXP</v>
          </cell>
          <cell r="O1356" t="str">
            <v>PH620</v>
          </cell>
          <cell r="P1356" t="str">
            <v>4225</v>
          </cell>
          <cell r="Q1356" t="str">
            <v>Business Travel Expenses</v>
          </cell>
          <cell r="R1356" t="str">
            <v>Other Expenditures</v>
          </cell>
          <cell r="S1356" t="str">
            <v>Non Salary</v>
          </cell>
        </row>
        <row r="1357">
          <cell r="A1357" t="str">
            <v>PH3084</v>
          </cell>
          <cell r="E1357">
            <v>0</v>
          </cell>
          <cell r="F1357">
            <v>0</v>
          </cell>
          <cell r="G1357">
            <v>0</v>
          </cell>
          <cell r="H1357">
            <v>83.45</v>
          </cell>
          <cell r="I1357">
            <v>83.45</v>
          </cell>
          <cell r="J1357">
            <v>575.9</v>
          </cell>
          <cell r="L1357">
            <v>41364</v>
          </cell>
          <cell r="M1357" t="str">
            <v>SG</v>
          </cell>
          <cell r="N1357" t="str">
            <v>EXP</v>
          </cell>
          <cell r="O1357" t="str">
            <v>PH620</v>
          </cell>
          <cell r="P1357" t="str">
            <v>4310</v>
          </cell>
          <cell r="Q1357" t="str">
            <v>Training &amp; Development</v>
          </cell>
          <cell r="R1357" t="str">
            <v>Other Expenditures</v>
          </cell>
          <cell r="S1357" t="str">
            <v>Non Salary</v>
          </cell>
        </row>
        <row r="1358">
          <cell r="A1358" t="str">
            <v>PH3084</v>
          </cell>
          <cell r="E1358">
            <v>0</v>
          </cell>
          <cell r="F1358">
            <v>396.86</v>
          </cell>
          <cell r="G1358">
            <v>396.86</v>
          </cell>
          <cell r="H1358">
            <v>0</v>
          </cell>
          <cell r="I1358">
            <v>-396.86</v>
          </cell>
          <cell r="J1358">
            <v>0</v>
          </cell>
          <cell r="L1358">
            <v>41364</v>
          </cell>
          <cell r="M1358" t="str">
            <v>SG</v>
          </cell>
          <cell r="N1358" t="str">
            <v>EXP</v>
          </cell>
          <cell r="O1358" t="str">
            <v>PH620</v>
          </cell>
          <cell r="P1358" t="str">
            <v>4406</v>
          </cell>
          <cell r="Q1358" t="str">
            <v>Contracted Services</v>
          </cell>
          <cell r="R1358" t="str">
            <v>Other Expenditures</v>
          </cell>
          <cell r="S1358" t="str">
            <v>Non Salary</v>
          </cell>
        </row>
        <row r="1359">
          <cell r="A1359" t="str">
            <v>PH3084</v>
          </cell>
          <cell r="E1359">
            <v>215</v>
          </cell>
          <cell r="F1359">
            <v>0</v>
          </cell>
          <cell r="G1359">
            <v>215</v>
          </cell>
          <cell r="H1359">
            <v>103.26</v>
          </cell>
          <cell r="I1359">
            <v>-111.74</v>
          </cell>
          <cell r="J1359">
            <v>552.79999999999995</v>
          </cell>
          <cell r="L1359">
            <v>41364</v>
          </cell>
          <cell r="M1359" t="str">
            <v>SG</v>
          </cell>
          <cell r="N1359" t="str">
            <v>EXP</v>
          </cell>
          <cell r="O1359" t="str">
            <v>PH620</v>
          </cell>
          <cell r="P1359" t="str">
            <v>4414</v>
          </cell>
          <cell r="Q1359" t="str">
            <v>Contracted Services</v>
          </cell>
          <cell r="R1359" t="str">
            <v>Other Expenditures</v>
          </cell>
          <cell r="S1359" t="str">
            <v>Non Salary</v>
          </cell>
        </row>
        <row r="1360">
          <cell r="A1360" t="str">
            <v>PH3084</v>
          </cell>
          <cell r="E1360">
            <v>782.19</v>
          </cell>
          <cell r="F1360">
            <v>2939.53</v>
          </cell>
          <cell r="G1360">
            <v>3721.72</v>
          </cell>
          <cell r="H1360">
            <v>623.59</v>
          </cell>
          <cell r="I1360">
            <v>-3098.13</v>
          </cell>
          <cell r="J1360">
            <v>4303.58</v>
          </cell>
          <cell r="L1360">
            <v>41364</v>
          </cell>
          <cell r="M1360" t="str">
            <v>SG</v>
          </cell>
          <cell r="N1360" t="str">
            <v>EXP</v>
          </cell>
          <cell r="O1360" t="str">
            <v>PH620</v>
          </cell>
          <cell r="P1360" t="str">
            <v>4515</v>
          </cell>
          <cell r="Q1360" t="str">
            <v>Contracted Services</v>
          </cell>
          <cell r="R1360" t="str">
            <v>Other Expenditures</v>
          </cell>
          <cell r="S1360" t="str">
            <v>Non Salary</v>
          </cell>
        </row>
        <row r="1361">
          <cell r="A1361" t="str">
            <v>PH3084</v>
          </cell>
          <cell r="E1361">
            <v>0</v>
          </cell>
          <cell r="F1361">
            <v>0</v>
          </cell>
          <cell r="G1361">
            <v>0</v>
          </cell>
          <cell r="H1361">
            <v>363.46</v>
          </cell>
          <cell r="I1361">
            <v>363.46</v>
          </cell>
          <cell r="J1361">
            <v>2508.34</v>
          </cell>
          <cell r="L1361">
            <v>41364</v>
          </cell>
          <cell r="M1361" t="str">
            <v>SG</v>
          </cell>
          <cell r="N1361" t="str">
            <v>EXP</v>
          </cell>
          <cell r="O1361" t="str">
            <v>PH620</v>
          </cell>
          <cell r="P1361" t="str">
            <v>4580</v>
          </cell>
          <cell r="Q1361" t="str">
            <v>Contracted Services</v>
          </cell>
          <cell r="R1361" t="str">
            <v>Other Expenditures</v>
          </cell>
          <cell r="S1361" t="str">
            <v>Non Salary</v>
          </cell>
        </row>
        <row r="1362">
          <cell r="A1362" t="str">
            <v>PH3084</v>
          </cell>
          <cell r="E1362">
            <v>2061.37</v>
          </cell>
          <cell r="F1362">
            <v>0</v>
          </cell>
          <cell r="G1362">
            <v>2061.37</v>
          </cell>
          <cell r="H1362">
            <v>1449</v>
          </cell>
          <cell r="I1362">
            <v>-612.37</v>
          </cell>
          <cell r="J1362">
            <v>10000</v>
          </cell>
          <cell r="L1362">
            <v>41364</v>
          </cell>
          <cell r="M1362" t="str">
            <v>SG</v>
          </cell>
          <cell r="N1362" t="str">
            <v>EXP</v>
          </cell>
          <cell r="O1362" t="str">
            <v>PH620</v>
          </cell>
          <cell r="P1362" t="str">
            <v>4690</v>
          </cell>
          <cell r="Q1362" t="str">
            <v>Insurance, Parking &amp; Metrage</v>
          </cell>
          <cell r="R1362" t="str">
            <v>Other Expenditures</v>
          </cell>
          <cell r="S1362" t="str">
            <v>Non Salary</v>
          </cell>
        </row>
        <row r="1363">
          <cell r="A1363" t="str">
            <v>PH3084</v>
          </cell>
          <cell r="E1363">
            <v>427.5</v>
          </cell>
          <cell r="F1363">
            <v>0</v>
          </cell>
          <cell r="G1363">
            <v>427.5</v>
          </cell>
          <cell r="H1363">
            <v>177.35</v>
          </cell>
          <cell r="I1363">
            <v>-250.15</v>
          </cell>
          <cell r="J1363">
            <v>1224</v>
          </cell>
          <cell r="L1363">
            <v>41364</v>
          </cell>
          <cell r="M1363" t="str">
            <v>SG</v>
          </cell>
          <cell r="N1363" t="str">
            <v>EXP</v>
          </cell>
          <cell r="O1363" t="str">
            <v>PH620</v>
          </cell>
          <cell r="P1363" t="str">
            <v>4770</v>
          </cell>
          <cell r="Q1363" t="str">
            <v>Insurance, Parking &amp; Metrage</v>
          </cell>
          <cell r="R1363" t="str">
            <v>Other Expenditures</v>
          </cell>
          <cell r="S1363" t="str">
            <v>Non Salary</v>
          </cell>
        </row>
        <row r="1364">
          <cell r="A1364" t="str">
            <v>PH3084</v>
          </cell>
          <cell r="E1364">
            <v>797.16</v>
          </cell>
          <cell r="F1364">
            <v>0</v>
          </cell>
          <cell r="G1364">
            <v>797.16</v>
          </cell>
          <cell r="H1364">
            <v>741.88</v>
          </cell>
          <cell r="I1364">
            <v>-55.28</v>
          </cell>
          <cell r="J1364">
            <v>5120</v>
          </cell>
          <cell r="L1364">
            <v>41364</v>
          </cell>
          <cell r="M1364" t="str">
            <v>SG</v>
          </cell>
          <cell r="N1364" t="str">
            <v>EXP</v>
          </cell>
          <cell r="O1364" t="str">
            <v>PH620</v>
          </cell>
          <cell r="P1364" t="str">
            <v>4775</v>
          </cell>
          <cell r="Q1364" t="str">
            <v>Insurance, Parking &amp; Metrage</v>
          </cell>
          <cell r="R1364" t="str">
            <v>Other Expenditures</v>
          </cell>
          <cell r="S1364" t="str">
            <v>Non Salary</v>
          </cell>
        </row>
        <row r="1365">
          <cell r="A1365" t="str">
            <v>PH3084</v>
          </cell>
          <cell r="E1365">
            <v>-999.46</v>
          </cell>
          <cell r="F1365">
            <v>0</v>
          </cell>
          <cell r="G1365">
            <v>-999.46</v>
          </cell>
          <cell r="H1365">
            <v>0</v>
          </cell>
          <cell r="I1365">
            <v>999.46</v>
          </cell>
          <cell r="J1365">
            <v>0</v>
          </cell>
          <cell r="L1365">
            <v>41364</v>
          </cell>
          <cell r="M1365" t="str">
            <v>SG</v>
          </cell>
          <cell r="N1365" t="str">
            <v>EXP</v>
          </cell>
          <cell r="O1365" t="str">
            <v>PH620</v>
          </cell>
          <cell r="P1365" t="str">
            <v>4810</v>
          </cell>
          <cell r="Q1365" t="str">
            <v>Other Services</v>
          </cell>
          <cell r="R1365" t="str">
            <v>Other Expenditures</v>
          </cell>
          <cell r="S1365" t="str">
            <v>Non Salary</v>
          </cell>
        </row>
        <row r="1366">
          <cell r="A1366" t="str">
            <v>PH3084</v>
          </cell>
          <cell r="E1366">
            <v>62.91</v>
          </cell>
          <cell r="F1366">
            <v>0</v>
          </cell>
          <cell r="G1366">
            <v>62.91</v>
          </cell>
          <cell r="H1366">
            <v>0</v>
          </cell>
          <cell r="I1366">
            <v>-62.91</v>
          </cell>
          <cell r="J1366">
            <v>0</v>
          </cell>
          <cell r="L1366">
            <v>41364</v>
          </cell>
          <cell r="M1366" t="str">
            <v>SG</v>
          </cell>
          <cell r="N1366" t="str">
            <v>EXP</v>
          </cell>
          <cell r="O1366" t="str">
            <v>PH620</v>
          </cell>
          <cell r="P1366" t="str">
            <v>4820</v>
          </cell>
          <cell r="Q1366" t="str">
            <v>Other Services</v>
          </cell>
          <cell r="R1366" t="str">
            <v>Other Expenditures</v>
          </cell>
          <cell r="S1366" t="str">
            <v>Non Salary</v>
          </cell>
        </row>
        <row r="1367">
          <cell r="A1367" t="str">
            <v>PH3084</v>
          </cell>
          <cell r="E1367">
            <v>0.02</v>
          </cell>
          <cell r="F1367">
            <v>0</v>
          </cell>
          <cell r="G1367">
            <v>0.02</v>
          </cell>
          <cell r="H1367">
            <v>0</v>
          </cell>
          <cell r="I1367">
            <v>-0.02</v>
          </cell>
          <cell r="J1367">
            <v>0</v>
          </cell>
          <cell r="L1367">
            <v>41364</v>
          </cell>
          <cell r="M1367" t="str">
            <v>SG</v>
          </cell>
          <cell r="N1367" t="str">
            <v>EXP</v>
          </cell>
          <cell r="O1367" t="str">
            <v>PH620</v>
          </cell>
          <cell r="P1367" t="str">
            <v>4985</v>
          </cell>
          <cell r="Q1367" t="str">
            <v>Other Services</v>
          </cell>
          <cell r="R1367" t="str">
            <v>Other Expenditures</v>
          </cell>
          <cell r="S1367" t="str">
            <v>Non Salary</v>
          </cell>
        </row>
        <row r="1368">
          <cell r="A1368" t="str">
            <v>PH3084</v>
          </cell>
          <cell r="E1368">
            <v>0</v>
          </cell>
          <cell r="F1368">
            <v>0</v>
          </cell>
          <cell r="G1368">
            <v>0</v>
          </cell>
          <cell r="H1368">
            <v>16.32</v>
          </cell>
          <cell r="I1368">
            <v>16.32</v>
          </cell>
          <cell r="J1368">
            <v>1700</v>
          </cell>
          <cell r="L1368">
            <v>41364</v>
          </cell>
          <cell r="M1368" t="str">
            <v>SG</v>
          </cell>
          <cell r="N1368" t="str">
            <v>EXP</v>
          </cell>
          <cell r="O1368" t="str">
            <v>PH620</v>
          </cell>
          <cell r="P1368" t="str">
            <v>7030</v>
          </cell>
          <cell r="Q1368" t="str">
            <v>IDC's</v>
          </cell>
          <cell r="R1368" t="str">
            <v>Other Expenditures</v>
          </cell>
          <cell r="S1368" t="str">
            <v>Non Salary</v>
          </cell>
        </row>
        <row r="1369">
          <cell r="A1369" t="str">
            <v>PH3084</v>
          </cell>
          <cell r="E1369">
            <v>0</v>
          </cell>
          <cell r="F1369">
            <v>0</v>
          </cell>
          <cell r="G1369">
            <v>0</v>
          </cell>
          <cell r="H1369">
            <v>39.479999999999997</v>
          </cell>
          <cell r="I1369">
            <v>39.479999999999997</v>
          </cell>
          <cell r="J1369">
            <v>200</v>
          </cell>
          <cell r="L1369">
            <v>41364</v>
          </cell>
          <cell r="M1369" t="str">
            <v>SG</v>
          </cell>
          <cell r="N1369" t="str">
            <v>EXP</v>
          </cell>
          <cell r="O1369" t="str">
            <v>PH620</v>
          </cell>
          <cell r="P1369" t="str">
            <v>7035</v>
          </cell>
          <cell r="Q1369" t="str">
            <v>IDC's</v>
          </cell>
          <cell r="R1369" t="str">
            <v>Other Expenditures</v>
          </cell>
          <cell r="S1369" t="str">
            <v>Non Salary</v>
          </cell>
        </row>
        <row r="1370">
          <cell r="A1370" t="str">
            <v>PH3084</v>
          </cell>
          <cell r="E1370">
            <v>87.99</v>
          </cell>
          <cell r="F1370">
            <v>0</v>
          </cell>
          <cell r="G1370">
            <v>87.99</v>
          </cell>
          <cell r="H1370">
            <v>97.95</v>
          </cell>
          <cell r="I1370">
            <v>9.9600000000000009</v>
          </cell>
          <cell r="J1370">
            <v>391.8</v>
          </cell>
          <cell r="L1370">
            <v>41364</v>
          </cell>
          <cell r="M1370" t="str">
            <v>SG</v>
          </cell>
          <cell r="N1370" t="str">
            <v>EXP</v>
          </cell>
          <cell r="O1370" t="str">
            <v>PH620</v>
          </cell>
          <cell r="P1370" t="str">
            <v>7125</v>
          </cell>
          <cell r="Q1370" t="str">
            <v>IDC's</v>
          </cell>
          <cell r="R1370" t="str">
            <v>Other Expenditures</v>
          </cell>
          <cell r="S1370" t="str">
            <v>Non Salary</v>
          </cell>
        </row>
        <row r="1371">
          <cell r="A1371" t="str">
            <v>PH3084</v>
          </cell>
          <cell r="E1371">
            <v>439.75</v>
          </cell>
          <cell r="F1371">
            <v>0</v>
          </cell>
          <cell r="G1371">
            <v>439.75</v>
          </cell>
          <cell r="H1371">
            <v>0</v>
          </cell>
          <cell r="I1371">
            <v>-439.75</v>
          </cell>
          <cell r="J1371">
            <v>0</v>
          </cell>
          <cell r="L1371">
            <v>41364</v>
          </cell>
          <cell r="M1371" t="str">
            <v>SG</v>
          </cell>
          <cell r="N1371" t="str">
            <v>EXP</v>
          </cell>
          <cell r="O1371" t="str">
            <v>PH620</v>
          </cell>
          <cell r="P1371" t="str">
            <v>7165</v>
          </cell>
          <cell r="Q1371" t="str">
            <v>IDC's</v>
          </cell>
          <cell r="R1371" t="str">
            <v>Other Expenditures</v>
          </cell>
          <cell r="S1371" t="str">
            <v>Non Salary</v>
          </cell>
        </row>
        <row r="1372">
          <cell r="A1372" t="str">
            <v>PH3084</v>
          </cell>
          <cell r="E1372">
            <v>-75804.87</v>
          </cell>
          <cell r="F1372">
            <v>0</v>
          </cell>
          <cell r="G1372">
            <v>-75804.87</v>
          </cell>
          <cell r="H1372">
            <v>-67628.13</v>
          </cell>
          <cell r="I1372">
            <v>8176.74</v>
          </cell>
          <cell r="J1372">
            <v>-268317.28999999998</v>
          </cell>
          <cell r="L1372">
            <v>41364</v>
          </cell>
          <cell r="M1372" t="str">
            <v>SG</v>
          </cell>
          <cell r="N1372" t="str">
            <v>REV</v>
          </cell>
          <cell r="O1372" t="str">
            <v>PH620</v>
          </cell>
          <cell r="P1372" t="str">
            <v>8010</v>
          </cell>
          <cell r="Q1372" t="str">
            <v>Grants and Subsidies</v>
          </cell>
          <cell r="R1372" t="str">
            <v>Revenue</v>
          </cell>
          <cell r="S1372" t="str">
            <v>Non Salary</v>
          </cell>
        </row>
        <row r="1373">
          <cell r="A1373" t="str">
            <v>PH3084</v>
          </cell>
          <cell r="E1373">
            <v>-2000</v>
          </cell>
          <cell r="F1373">
            <v>0</v>
          </cell>
          <cell r="G1373">
            <v>-2000</v>
          </cell>
          <cell r="H1373">
            <v>0</v>
          </cell>
          <cell r="I1373">
            <v>2000</v>
          </cell>
          <cell r="J1373">
            <v>0</v>
          </cell>
          <cell r="L1373">
            <v>41364</v>
          </cell>
          <cell r="M1373" t="str">
            <v>SG</v>
          </cell>
          <cell r="N1373" t="str">
            <v>REV</v>
          </cell>
          <cell r="O1373" t="str">
            <v>PH620</v>
          </cell>
          <cell r="P1373" t="str">
            <v>9415</v>
          </cell>
          <cell r="Q1373" t="str">
            <v>Other Revenues</v>
          </cell>
          <cell r="R1373" t="str">
            <v>Revenue</v>
          </cell>
          <cell r="S1373" t="str">
            <v>Non Salary</v>
          </cell>
        </row>
        <row r="1374">
          <cell r="A1374" t="str">
            <v>PH3089</v>
          </cell>
          <cell r="E1374">
            <v>83977.71</v>
          </cell>
          <cell r="F1374">
            <v>0</v>
          </cell>
          <cell r="G1374">
            <v>83977.71</v>
          </cell>
          <cell r="H1374">
            <v>156804.34</v>
          </cell>
          <cell r="I1374">
            <v>72826.63</v>
          </cell>
          <cell r="J1374">
            <v>538499.12</v>
          </cell>
          <cell r="L1374">
            <v>41364</v>
          </cell>
          <cell r="M1374" t="str">
            <v>PF</v>
          </cell>
          <cell r="N1374" t="str">
            <v>EXP</v>
          </cell>
          <cell r="O1374" t="str">
            <v>PH300</v>
          </cell>
          <cell r="P1374" t="str">
            <v>1015</v>
          </cell>
          <cell r="Q1374" t="str">
            <v>Salaries &amp; Benefits</v>
          </cell>
          <cell r="R1374" t="str">
            <v>Other Expenditures</v>
          </cell>
          <cell r="S1374" t="str">
            <v>Salaries &amp; Benefits</v>
          </cell>
        </row>
        <row r="1375">
          <cell r="A1375" t="str">
            <v>PH3089</v>
          </cell>
          <cell r="E1375">
            <v>4097.5</v>
          </cell>
          <cell r="F1375">
            <v>0</v>
          </cell>
          <cell r="G1375">
            <v>4097.5</v>
          </cell>
          <cell r="H1375">
            <v>0</v>
          </cell>
          <cell r="I1375">
            <v>-4097.5</v>
          </cell>
          <cell r="J1375">
            <v>0</v>
          </cell>
          <cell r="L1375">
            <v>41364</v>
          </cell>
          <cell r="M1375" t="str">
            <v>PF</v>
          </cell>
          <cell r="N1375" t="str">
            <v>EXP</v>
          </cell>
          <cell r="O1375" t="str">
            <v>PH300</v>
          </cell>
          <cell r="P1375" t="str">
            <v>1025</v>
          </cell>
          <cell r="Q1375" t="str">
            <v>Salaries &amp; Benefits</v>
          </cell>
          <cell r="R1375" t="str">
            <v>Other Expenditures</v>
          </cell>
          <cell r="S1375" t="str">
            <v>Overtime</v>
          </cell>
        </row>
        <row r="1376">
          <cell r="A1376" t="str">
            <v>PH3089</v>
          </cell>
          <cell r="E1376">
            <v>33980.94</v>
          </cell>
          <cell r="F1376">
            <v>0</v>
          </cell>
          <cell r="G1376">
            <v>33980.94</v>
          </cell>
          <cell r="H1376">
            <v>0</v>
          </cell>
          <cell r="I1376">
            <v>-33980.94</v>
          </cell>
          <cell r="J1376">
            <v>0</v>
          </cell>
          <cell r="L1376">
            <v>41364</v>
          </cell>
          <cell r="M1376" t="str">
            <v>PF</v>
          </cell>
          <cell r="N1376" t="str">
            <v>EXP</v>
          </cell>
          <cell r="O1376" t="str">
            <v>PH300</v>
          </cell>
          <cell r="P1376" t="str">
            <v>1050</v>
          </cell>
          <cell r="Q1376" t="str">
            <v>Salaries &amp; Benefits</v>
          </cell>
          <cell r="R1376" t="str">
            <v>Other Expenditures</v>
          </cell>
          <cell r="S1376" t="str">
            <v>Salaries &amp; Benefits</v>
          </cell>
        </row>
        <row r="1377">
          <cell r="A1377" t="str">
            <v>PH3089</v>
          </cell>
          <cell r="E1377">
            <v>0</v>
          </cell>
          <cell r="F1377">
            <v>0</v>
          </cell>
          <cell r="G1377">
            <v>0</v>
          </cell>
          <cell r="H1377">
            <v>-898.67</v>
          </cell>
          <cell r="I1377">
            <v>-898.67</v>
          </cell>
          <cell r="J1377">
            <v>-3087.15</v>
          </cell>
          <cell r="L1377">
            <v>41364</v>
          </cell>
          <cell r="M1377" t="str">
            <v>PF</v>
          </cell>
          <cell r="N1377" t="str">
            <v>EXP</v>
          </cell>
          <cell r="O1377" t="str">
            <v>PH300</v>
          </cell>
          <cell r="P1377" t="str">
            <v>1520</v>
          </cell>
          <cell r="Q1377" t="str">
            <v>Salaries &amp; Benefits</v>
          </cell>
          <cell r="R1377" t="str">
            <v>Other Expenditures</v>
          </cell>
          <cell r="S1377" t="str">
            <v>Gapping</v>
          </cell>
        </row>
        <row r="1378">
          <cell r="A1378" t="str">
            <v>PH3089</v>
          </cell>
          <cell r="E1378">
            <v>3747.72</v>
          </cell>
          <cell r="F1378">
            <v>0</v>
          </cell>
          <cell r="G1378">
            <v>3747.72</v>
          </cell>
          <cell r="H1378">
            <v>8798.51</v>
          </cell>
          <cell r="I1378">
            <v>5050.79</v>
          </cell>
          <cell r="J1378">
            <v>30216</v>
          </cell>
          <cell r="L1378">
            <v>41364</v>
          </cell>
          <cell r="M1378" t="str">
            <v>PF</v>
          </cell>
          <cell r="N1378" t="str">
            <v>EXP</v>
          </cell>
          <cell r="O1378" t="str">
            <v>PH300</v>
          </cell>
          <cell r="P1378" t="str">
            <v>1711</v>
          </cell>
          <cell r="Q1378" t="str">
            <v>Salaries &amp; Benefits</v>
          </cell>
          <cell r="R1378" t="str">
            <v>Other Expenditures</v>
          </cell>
          <cell r="S1378" t="str">
            <v>Salaries &amp; Benefits</v>
          </cell>
        </row>
        <row r="1379">
          <cell r="A1379" t="str">
            <v>PH3089</v>
          </cell>
          <cell r="E1379">
            <v>1845.07</v>
          </cell>
          <cell r="F1379">
            <v>0</v>
          </cell>
          <cell r="G1379">
            <v>1845.07</v>
          </cell>
          <cell r="H1379">
            <v>4221.0200000000004</v>
          </cell>
          <cell r="I1379">
            <v>2375.9499999999998</v>
          </cell>
          <cell r="J1379">
            <v>14496</v>
          </cell>
          <cell r="L1379">
            <v>41364</v>
          </cell>
          <cell r="M1379" t="str">
            <v>PF</v>
          </cell>
          <cell r="N1379" t="str">
            <v>EXP</v>
          </cell>
          <cell r="O1379" t="str">
            <v>PH300</v>
          </cell>
          <cell r="P1379" t="str">
            <v>1712</v>
          </cell>
          <cell r="Q1379" t="str">
            <v>Salaries &amp; Benefits</v>
          </cell>
          <cell r="R1379" t="str">
            <v>Other Expenditures</v>
          </cell>
          <cell r="S1379" t="str">
            <v>Salaries &amp; Benefits</v>
          </cell>
        </row>
        <row r="1380">
          <cell r="A1380" t="str">
            <v>PH3089</v>
          </cell>
          <cell r="E1380">
            <v>2004.64</v>
          </cell>
          <cell r="F1380">
            <v>0</v>
          </cell>
          <cell r="G1380">
            <v>2004.64</v>
          </cell>
          <cell r="H1380">
            <v>3139.99</v>
          </cell>
          <cell r="I1380">
            <v>1135.3499999999999</v>
          </cell>
          <cell r="J1380">
            <v>10637.55</v>
          </cell>
          <cell r="L1380">
            <v>41364</v>
          </cell>
          <cell r="M1380" t="str">
            <v>PF</v>
          </cell>
          <cell r="N1380" t="str">
            <v>EXP</v>
          </cell>
          <cell r="O1380" t="str">
            <v>PH300</v>
          </cell>
          <cell r="P1380" t="str">
            <v>1720</v>
          </cell>
          <cell r="Q1380" t="str">
            <v>Salaries &amp; Benefits</v>
          </cell>
          <cell r="R1380" t="str">
            <v>Other Expenditures</v>
          </cell>
          <cell r="S1380" t="str">
            <v>Salaries &amp; Benefits</v>
          </cell>
        </row>
        <row r="1381">
          <cell r="A1381" t="str">
            <v>PH3089</v>
          </cell>
          <cell r="E1381">
            <v>610.04</v>
          </cell>
          <cell r="F1381">
            <v>0</v>
          </cell>
          <cell r="G1381">
            <v>610.04</v>
          </cell>
          <cell r="H1381">
            <v>1170.3399999999999</v>
          </cell>
          <cell r="I1381">
            <v>560.29999999999995</v>
          </cell>
          <cell r="J1381">
            <v>4019.35</v>
          </cell>
          <cell r="L1381">
            <v>41364</v>
          </cell>
          <cell r="M1381" t="str">
            <v>PF</v>
          </cell>
          <cell r="N1381" t="str">
            <v>EXP</v>
          </cell>
          <cell r="O1381" t="str">
            <v>PH300</v>
          </cell>
          <cell r="P1381" t="str">
            <v>1730</v>
          </cell>
          <cell r="Q1381" t="str">
            <v>Salaries &amp; Benefits</v>
          </cell>
          <cell r="R1381" t="str">
            <v>Other Expenditures</v>
          </cell>
          <cell r="S1381" t="str">
            <v>Salaries &amp; Benefits</v>
          </cell>
        </row>
        <row r="1382">
          <cell r="A1382" t="str">
            <v>PH3089</v>
          </cell>
          <cell r="E1382">
            <v>2702.6</v>
          </cell>
          <cell r="F1382">
            <v>0</v>
          </cell>
          <cell r="G1382">
            <v>2702.6</v>
          </cell>
          <cell r="H1382">
            <v>4217.74</v>
          </cell>
          <cell r="I1382">
            <v>1515.14</v>
          </cell>
          <cell r="J1382">
            <v>7106.96</v>
          </cell>
          <cell r="L1382">
            <v>41364</v>
          </cell>
          <cell r="M1382" t="str">
            <v>PF</v>
          </cell>
          <cell r="N1382" t="str">
            <v>EXP</v>
          </cell>
          <cell r="O1382" t="str">
            <v>PH300</v>
          </cell>
          <cell r="P1382" t="str">
            <v>1740</v>
          </cell>
          <cell r="Q1382" t="str">
            <v>Salaries &amp; Benefits</v>
          </cell>
          <cell r="R1382" t="str">
            <v>Other Expenditures</v>
          </cell>
          <cell r="S1382" t="str">
            <v>Salaries &amp; Benefits</v>
          </cell>
        </row>
        <row r="1383">
          <cell r="A1383" t="str">
            <v>PH3089</v>
          </cell>
          <cell r="E1383">
            <v>125.41</v>
          </cell>
          <cell r="F1383">
            <v>0</v>
          </cell>
          <cell r="G1383">
            <v>125.41</v>
          </cell>
          <cell r="H1383">
            <v>261.08</v>
          </cell>
          <cell r="I1383">
            <v>135.66999999999999</v>
          </cell>
          <cell r="J1383">
            <v>430.78</v>
          </cell>
          <cell r="L1383">
            <v>41364</v>
          </cell>
          <cell r="M1383" t="str">
            <v>PF</v>
          </cell>
          <cell r="N1383" t="str">
            <v>EXP</v>
          </cell>
          <cell r="O1383" t="str">
            <v>PH300</v>
          </cell>
          <cell r="P1383" t="str">
            <v>1745</v>
          </cell>
          <cell r="Q1383" t="str">
            <v>Salaries &amp; Benefits</v>
          </cell>
          <cell r="R1383" t="str">
            <v>Other Expenditures</v>
          </cell>
          <cell r="S1383" t="str">
            <v>Salaries &amp; Benefits</v>
          </cell>
        </row>
        <row r="1384">
          <cell r="A1384" t="str">
            <v>PH3089</v>
          </cell>
          <cell r="E1384">
            <v>1573.71</v>
          </cell>
          <cell r="F1384">
            <v>0</v>
          </cell>
          <cell r="G1384">
            <v>1573.71</v>
          </cell>
          <cell r="H1384">
            <v>3057.69</v>
          </cell>
          <cell r="I1384">
            <v>1483.98</v>
          </cell>
          <cell r="J1384">
            <v>10500.73</v>
          </cell>
          <cell r="L1384">
            <v>41364</v>
          </cell>
          <cell r="M1384" t="str">
            <v>PF</v>
          </cell>
          <cell r="N1384" t="str">
            <v>EXP</v>
          </cell>
          <cell r="O1384" t="str">
            <v>PH300</v>
          </cell>
          <cell r="P1384" t="str">
            <v>1750</v>
          </cell>
          <cell r="Q1384" t="str">
            <v>Salaries &amp; Benefits</v>
          </cell>
          <cell r="R1384" t="str">
            <v>Other Expenditures</v>
          </cell>
          <cell r="S1384" t="str">
            <v>Salaries &amp; Benefits</v>
          </cell>
        </row>
        <row r="1385">
          <cell r="A1385" t="str">
            <v>PH3089</v>
          </cell>
          <cell r="E1385">
            <v>5620.39</v>
          </cell>
          <cell r="F1385">
            <v>0</v>
          </cell>
          <cell r="G1385">
            <v>5620.39</v>
          </cell>
          <cell r="H1385">
            <v>9275.66</v>
          </cell>
          <cell r="I1385">
            <v>3655.27</v>
          </cell>
          <cell r="J1385">
            <v>15690.98</v>
          </cell>
          <cell r="L1385">
            <v>41364</v>
          </cell>
          <cell r="M1385" t="str">
            <v>PF</v>
          </cell>
          <cell r="N1385" t="str">
            <v>EXP</v>
          </cell>
          <cell r="O1385" t="str">
            <v>PH300</v>
          </cell>
          <cell r="P1385" t="str">
            <v>1760</v>
          </cell>
          <cell r="Q1385" t="str">
            <v>Salaries &amp; Benefits</v>
          </cell>
          <cell r="R1385" t="str">
            <v>Other Expenditures</v>
          </cell>
          <cell r="S1385" t="str">
            <v>Salaries &amp; Benefits</v>
          </cell>
        </row>
        <row r="1386">
          <cell r="A1386" t="str">
            <v>PH3089</v>
          </cell>
          <cell r="E1386">
            <v>7844.22</v>
          </cell>
          <cell r="F1386">
            <v>0</v>
          </cell>
          <cell r="G1386">
            <v>7844.22</v>
          </cell>
          <cell r="H1386">
            <v>17582.189999999999</v>
          </cell>
          <cell r="I1386">
            <v>9737.9699999999993</v>
          </cell>
          <cell r="J1386">
            <v>60380.88</v>
          </cell>
          <cell r="L1386">
            <v>41364</v>
          </cell>
          <cell r="M1386" t="str">
            <v>PF</v>
          </cell>
          <cell r="N1386" t="str">
            <v>EXP</v>
          </cell>
          <cell r="O1386" t="str">
            <v>PH300</v>
          </cell>
          <cell r="P1386" t="str">
            <v>1770</v>
          </cell>
          <cell r="Q1386" t="str">
            <v>Salaries &amp; Benefits</v>
          </cell>
          <cell r="R1386" t="str">
            <v>Other Expenditures</v>
          </cell>
          <cell r="S1386" t="str">
            <v>Salaries &amp; Benefits</v>
          </cell>
        </row>
        <row r="1387">
          <cell r="A1387" t="str">
            <v>PH3089</v>
          </cell>
          <cell r="E1387">
            <v>884.8</v>
          </cell>
          <cell r="F1387">
            <v>0</v>
          </cell>
          <cell r="G1387">
            <v>884.8</v>
          </cell>
          <cell r="H1387">
            <v>0</v>
          </cell>
          <cell r="I1387">
            <v>-884.8</v>
          </cell>
          <cell r="J1387">
            <v>0</v>
          </cell>
          <cell r="L1387">
            <v>41364</v>
          </cell>
          <cell r="M1387" t="str">
            <v>PF</v>
          </cell>
          <cell r="N1387" t="str">
            <v>EXP</v>
          </cell>
          <cell r="O1387" t="str">
            <v>PH300</v>
          </cell>
          <cell r="P1387" t="str">
            <v>1840</v>
          </cell>
          <cell r="Q1387" t="str">
            <v>Salaries &amp; Benefits</v>
          </cell>
          <cell r="R1387" t="str">
            <v>Other Expenditures</v>
          </cell>
          <cell r="S1387" t="str">
            <v>Salaries &amp; Benefits</v>
          </cell>
        </row>
        <row r="1388">
          <cell r="A1388" t="str">
            <v>PH3089</v>
          </cell>
          <cell r="E1388">
            <v>7763.05</v>
          </cell>
          <cell r="F1388">
            <v>0</v>
          </cell>
          <cell r="G1388">
            <v>7763.05</v>
          </cell>
          <cell r="H1388">
            <v>5380.76</v>
          </cell>
          <cell r="I1388">
            <v>-2382.29</v>
          </cell>
          <cell r="J1388">
            <v>23999.79</v>
          </cell>
          <cell r="L1388">
            <v>41364</v>
          </cell>
          <cell r="M1388" t="str">
            <v>PF</v>
          </cell>
          <cell r="N1388" t="str">
            <v>EXP</v>
          </cell>
          <cell r="O1388" t="str">
            <v>PH300</v>
          </cell>
          <cell r="P1388" t="str">
            <v>2010</v>
          </cell>
          <cell r="Q1388" t="str">
            <v>Office Supplies</v>
          </cell>
          <cell r="R1388" t="str">
            <v>Other Expenditures</v>
          </cell>
          <cell r="S1388" t="str">
            <v>Non Salary</v>
          </cell>
        </row>
        <row r="1389">
          <cell r="A1389" t="str">
            <v>PH3089</v>
          </cell>
          <cell r="E1389">
            <v>0</v>
          </cell>
          <cell r="F1389">
            <v>0</v>
          </cell>
          <cell r="G1389">
            <v>0</v>
          </cell>
          <cell r="H1389">
            <v>753.62</v>
          </cell>
          <cell r="I1389">
            <v>753.62</v>
          </cell>
          <cell r="J1389">
            <v>4000.11</v>
          </cell>
          <cell r="L1389">
            <v>41364</v>
          </cell>
          <cell r="M1389" t="str">
            <v>PF</v>
          </cell>
          <cell r="N1389" t="str">
            <v>EXP</v>
          </cell>
          <cell r="O1389" t="str">
            <v>PH300</v>
          </cell>
          <cell r="P1389" t="str">
            <v>2020</v>
          </cell>
          <cell r="Q1389" t="str">
            <v>Office Supplies</v>
          </cell>
          <cell r="R1389" t="str">
            <v>Other Expenditures</v>
          </cell>
          <cell r="S1389" t="str">
            <v>Non Salary</v>
          </cell>
        </row>
        <row r="1390">
          <cell r="A1390" t="str">
            <v>PH3089</v>
          </cell>
          <cell r="E1390">
            <v>5147.51</v>
          </cell>
          <cell r="F1390">
            <v>0</v>
          </cell>
          <cell r="G1390">
            <v>5147.51</v>
          </cell>
          <cell r="H1390">
            <v>2449.1799999999998</v>
          </cell>
          <cell r="I1390">
            <v>-2698.33</v>
          </cell>
          <cell r="J1390">
            <v>12999.88</v>
          </cell>
          <cell r="L1390">
            <v>41364</v>
          </cell>
          <cell r="M1390" t="str">
            <v>PF</v>
          </cell>
          <cell r="N1390" t="str">
            <v>EXP</v>
          </cell>
          <cell r="O1390" t="str">
            <v>PH300</v>
          </cell>
          <cell r="P1390" t="str">
            <v>2040</v>
          </cell>
          <cell r="Q1390" t="str">
            <v>Office Supplies</v>
          </cell>
          <cell r="R1390" t="str">
            <v>Other Expenditures</v>
          </cell>
          <cell r="S1390" t="str">
            <v>Non Salary</v>
          </cell>
        </row>
        <row r="1391">
          <cell r="A1391" t="str">
            <v>PH3089</v>
          </cell>
          <cell r="E1391">
            <v>0</v>
          </cell>
          <cell r="F1391">
            <v>0</v>
          </cell>
          <cell r="G1391">
            <v>0</v>
          </cell>
          <cell r="H1391">
            <v>124.35</v>
          </cell>
          <cell r="I1391">
            <v>124.35</v>
          </cell>
          <cell r="J1391">
            <v>660</v>
          </cell>
          <cell r="L1391">
            <v>41364</v>
          </cell>
          <cell r="M1391" t="str">
            <v>PF</v>
          </cell>
          <cell r="N1391" t="str">
            <v>EXP</v>
          </cell>
          <cell r="O1391" t="str">
            <v>PH300</v>
          </cell>
          <cell r="P1391" t="str">
            <v>2082</v>
          </cell>
          <cell r="Q1391" t="str">
            <v>Office Supplies</v>
          </cell>
          <cell r="R1391" t="str">
            <v>Other Expenditures</v>
          </cell>
          <cell r="S1391" t="str">
            <v>Non Salary</v>
          </cell>
        </row>
        <row r="1392">
          <cell r="A1392" t="str">
            <v>PH3089</v>
          </cell>
          <cell r="E1392">
            <v>0</v>
          </cell>
          <cell r="F1392">
            <v>0</v>
          </cell>
          <cell r="G1392">
            <v>0</v>
          </cell>
          <cell r="H1392">
            <v>62.71</v>
          </cell>
          <cell r="I1392">
            <v>62.71</v>
          </cell>
          <cell r="J1392">
            <v>332.85</v>
          </cell>
          <cell r="L1392">
            <v>41364</v>
          </cell>
          <cell r="M1392" t="str">
            <v>PF</v>
          </cell>
          <cell r="N1392" t="str">
            <v>EXP</v>
          </cell>
          <cell r="O1392" t="str">
            <v>PH300</v>
          </cell>
          <cell r="P1392" t="str">
            <v>2099</v>
          </cell>
          <cell r="Q1392" t="str">
            <v>Office Supplies</v>
          </cell>
          <cell r="R1392" t="str">
            <v>Other Expenditures</v>
          </cell>
          <cell r="S1392" t="str">
            <v>Non Salary</v>
          </cell>
        </row>
        <row r="1393">
          <cell r="A1393" t="str">
            <v>PH3089</v>
          </cell>
          <cell r="E1393">
            <v>183.5</v>
          </cell>
          <cell r="F1393">
            <v>0</v>
          </cell>
          <cell r="G1393">
            <v>183.5</v>
          </cell>
          <cell r="H1393">
            <v>0</v>
          </cell>
          <cell r="I1393">
            <v>-183.5</v>
          </cell>
          <cell r="J1393">
            <v>0</v>
          </cell>
          <cell r="L1393">
            <v>41364</v>
          </cell>
          <cell r="M1393" t="str">
            <v>PF</v>
          </cell>
          <cell r="N1393" t="str">
            <v>EXP</v>
          </cell>
          <cell r="O1393" t="str">
            <v>PH300</v>
          </cell>
          <cell r="P1393" t="str">
            <v>2570</v>
          </cell>
          <cell r="Q1393" t="str">
            <v>Other Supplies</v>
          </cell>
          <cell r="R1393" t="str">
            <v>Other Expenditures</v>
          </cell>
          <cell r="S1393" t="str">
            <v>Non Salary</v>
          </cell>
        </row>
        <row r="1394">
          <cell r="A1394" t="str">
            <v>PH3089</v>
          </cell>
          <cell r="E1394">
            <v>508.87</v>
          </cell>
          <cell r="F1394">
            <v>5086.03</v>
          </cell>
          <cell r="G1394">
            <v>5594.9</v>
          </cell>
          <cell r="H1394">
            <v>1320</v>
          </cell>
          <cell r="I1394">
            <v>-4274.8999999999996</v>
          </cell>
          <cell r="J1394">
            <v>11999.99</v>
          </cell>
          <cell r="L1394">
            <v>41364</v>
          </cell>
          <cell r="M1394" t="str">
            <v>PF</v>
          </cell>
          <cell r="N1394" t="str">
            <v>EXP</v>
          </cell>
          <cell r="O1394" t="str">
            <v>PH300</v>
          </cell>
          <cell r="P1394" t="str">
            <v>2600</v>
          </cell>
          <cell r="Q1394" t="str">
            <v>Other Supplies</v>
          </cell>
          <cell r="R1394" t="str">
            <v>Other Expenditures</v>
          </cell>
          <cell r="S1394" t="str">
            <v>Non Salary</v>
          </cell>
        </row>
        <row r="1395">
          <cell r="A1395" t="str">
            <v>PH3089</v>
          </cell>
          <cell r="E1395">
            <v>266.47000000000003</v>
          </cell>
          <cell r="F1395">
            <v>0</v>
          </cell>
          <cell r="G1395">
            <v>266.47000000000003</v>
          </cell>
          <cell r="H1395">
            <v>471.06</v>
          </cell>
          <cell r="I1395">
            <v>204.59</v>
          </cell>
          <cell r="J1395">
            <v>2500.34</v>
          </cell>
          <cell r="L1395">
            <v>41364</v>
          </cell>
          <cell r="M1395" t="str">
            <v>PF</v>
          </cell>
          <cell r="N1395" t="str">
            <v>EXP</v>
          </cell>
          <cell r="O1395" t="str">
            <v>PH300</v>
          </cell>
          <cell r="P1395" t="str">
            <v>2650</v>
          </cell>
          <cell r="Q1395" t="str">
            <v>Other Supplies</v>
          </cell>
          <cell r="R1395" t="str">
            <v>Other Expenditures</v>
          </cell>
          <cell r="S1395" t="str">
            <v>Non Salary</v>
          </cell>
        </row>
        <row r="1396">
          <cell r="A1396" t="str">
            <v>PH3089</v>
          </cell>
          <cell r="E1396">
            <v>467.48</v>
          </cell>
          <cell r="F1396">
            <v>79.349999999999994</v>
          </cell>
          <cell r="G1396">
            <v>546.83000000000004</v>
          </cell>
          <cell r="H1396">
            <v>2826.08</v>
          </cell>
          <cell r="I1396">
            <v>2279.25</v>
          </cell>
          <cell r="J1396">
            <v>15000.4</v>
          </cell>
          <cell r="L1396">
            <v>41364</v>
          </cell>
          <cell r="M1396" t="str">
            <v>PF</v>
          </cell>
          <cell r="N1396" t="str">
            <v>EXP</v>
          </cell>
          <cell r="O1396" t="str">
            <v>PH300</v>
          </cell>
          <cell r="P1396" t="str">
            <v>2741</v>
          </cell>
          <cell r="Q1396" t="str">
            <v>Other Supplies</v>
          </cell>
          <cell r="R1396" t="str">
            <v>Other Expenditures</v>
          </cell>
          <cell r="S1396" t="str">
            <v>Non Salary</v>
          </cell>
        </row>
        <row r="1397">
          <cell r="A1397" t="str">
            <v>PH3089</v>
          </cell>
          <cell r="E1397">
            <v>610.41999999999996</v>
          </cell>
          <cell r="F1397">
            <v>0</v>
          </cell>
          <cell r="G1397">
            <v>610.41999999999996</v>
          </cell>
          <cell r="H1397">
            <v>7.0000000000000007E-2</v>
          </cell>
          <cell r="I1397">
            <v>-610.35</v>
          </cell>
          <cell r="J1397">
            <v>0.38</v>
          </cell>
          <cell r="L1397">
            <v>41364</v>
          </cell>
          <cell r="M1397" t="str">
            <v>PF</v>
          </cell>
          <cell r="N1397" t="str">
            <v>EXP</v>
          </cell>
          <cell r="O1397" t="str">
            <v>PH300</v>
          </cell>
          <cell r="P1397" t="str">
            <v>2750</v>
          </cell>
          <cell r="Q1397" t="str">
            <v>Other Supplies</v>
          </cell>
          <cell r="R1397" t="str">
            <v>Other Expenditures</v>
          </cell>
          <cell r="S1397" t="str">
            <v>Non Salary</v>
          </cell>
        </row>
        <row r="1398">
          <cell r="A1398" t="str">
            <v>PH3089</v>
          </cell>
          <cell r="E1398">
            <v>14.68</v>
          </cell>
          <cell r="F1398">
            <v>0</v>
          </cell>
          <cell r="G1398">
            <v>14.68</v>
          </cell>
          <cell r="H1398">
            <v>188.36</v>
          </cell>
          <cell r="I1398">
            <v>173.68</v>
          </cell>
          <cell r="J1398">
            <v>999.79</v>
          </cell>
          <cell r="L1398">
            <v>41364</v>
          </cell>
          <cell r="M1398" t="str">
            <v>PF</v>
          </cell>
          <cell r="N1398" t="str">
            <v>EXP</v>
          </cell>
          <cell r="O1398" t="str">
            <v>PH300</v>
          </cell>
          <cell r="P1398" t="str">
            <v>2790</v>
          </cell>
          <cell r="Q1398" t="str">
            <v>Other Supplies</v>
          </cell>
          <cell r="R1398" t="str">
            <v>Other Expenditures</v>
          </cell>
          <cell r="S1398" t="str">
            <v>Non Salary</v>
          </cell>
        </row>
        <row r="1399">
          <cell r="A1399" t="str">
            <v>PH3089</v>
          </cell>
          <cell r="E1399">
            <v>225.78</v>
          </cell>
          <cell r="F1399">
            <v>0</v>
          </cell>
          <cell r="G1399">
            <v>225.78</v>
          </cell>
          <cell r="H1399">
            <v>525.4</v>
          </cell>
          <cell r="I1399">
            <v>299.62</v>
          </cell>
          <cell r="J1399">
            <v>2000</v>
          </cell>
          <cell r="L1399">
            <v>41364</v>
          </cell>
          <cell r="M1399" t="str">
            <v>PF</v>
          </cell>
          <cell r="N1399" t="str">
            <v>EXP</v>
          </cell>
          <cell r="O1399" t="str">
            <v>PH300</v>
          </cell>
          <cell r="P1399" t="str">
            <v>2823</v>
          </cell>
          <cell r="Q1399" t="str">
            <v>Other Supplies</v>
          </cell>
          <cell r="R1399" t="str">
            <v>Other Expenditures</v>
          </cell>
          <cell r="S1399" t="str">
            <v>Non Salary</v>
          </cell>
        </row>
        <row r="1400">
          <cell r="A1400" t="str">
            <v>PH3089</v>
          </cell>
          <cell r="E1400">
            <v>0</v>
          </cell>
          <cell r="F1400">
            <v>0</v>
          </cell>
          <cell r="G1400">
            <v>0</v>
          </cell>
          <cell r="H1400">
            <v>0</v>
          </cell>
          <cell r="I1400">
            <v>0</v>
          </cell>
          <cell r="J1400">
            <v>0</v>
          </cell>
          <cell r="L1400">
            <v>41364</v>
          </cell>
          <cell r="M1400" t="str">
            <v>PF</v>
          </cell>
          <cell r="N1400" t="str">
            <v>EXP</v>
          </cell>
          <cell r="O1400" t="str">
            <v>PH300</v>
          </cell>
          <cell r="P1400" t="str">
            <v>2825</v>
          </cell>
          <cell r="Q1400" t="str">
            <v>Other Supplies</v>
          </cell>
          <cell r="R1400" t="str">
            <v>Other Expenditures</v>
          </cell>
          <cell r="S1400" t="str">
            <v>Non Salary</v>
          </cell>
        </row>
        <row r="1401">
          <cell r="A1401" t="str">
            <v>PH3089</v>
          </cell>
          <cell r="E1401">
            <v>438.23</v>
          </cell>
          <cell r="F1401">
            <v>0</v>
          </cell>
          <cell r="G1401">
            <v>438.23</v>
          </cell>
          <cell r="H1401">
            <v>118.32</v>
          </cell>
          <cell r="I1401">
            <v>-319.91000000000003</v>
          </cell>
          <cell r="J1401">
            <v>510</v>
          </cell>
          <cell r="L1401">
            <v>41364</v>
          </cell>
          <cell r="M1401" t="str">
            <v>PF</v>
          </cell>
          <cell r="N1401" t="str">
            <v>EXP</v>
          </cell>
          <cell r="O1401" t="str">
            <v>PH300</v>
          </cell>
          <cell r="P1401" t="str">
            <v>2999</v>
          </cell>
          <cell r="Q1401" t="str">
            <v>Other Supplies</v>
          </cell>
          <cell r="R1401" t="str">
            <v>Other Expenditures</v>
          </cell>
          <cell r="S1401" t="str">
            <v>Non Salary</v>
          </cell>
        </row>
        <row r="1402">
          <cell r="A1402" t="str">
            <v>PH3089</v>
          </cell>
          <cell r="E1402">
            <v>0</v>
          </cell>
          <cell r="F1402">
            <v>0</v>
          </cell>
          <cell r="G1402">
            <v>0</v>
          </cell>
          <cell r="H1402">
            <v>1073.7</v>
          </cell>
          <cell r="I1402">
            <v>1073.7</v>
          </cell>
          <cell r="J1402">
            <v>1999.8</v>
          </cell>
          <cell r="L1402">
            <v>41364</v>
          </cell>
          <cell r="M1402" t="str">
            <v>PF</v>
          </cell>
          <cell r="N1402" t="str">
            <v>EXP</v>
          </cell>
          <cell r="O1402" t="str">
            <v>PH300</v>
          </cell>
          <cell r="P1402" t="str">
            <v>3020</v>
          </cell>
          <cell r="Q1402" t="str">
            <v>General Equipment</v>
          </cell>
          <cell r="R1402" t="str">
            <v>Other Expenditures</v>
          </cell>
          <cell r="S1402" t="str">
            <v>Non Salary</v>
          </cell>
        </row>
        <row r="1403">
          <cell r="A1403" t="str">
            <v>PH3089</v>
          </cell>
          <cell r="E1403">
            <v>434.58</v>
          </cell>
          <cell r="F1403">
            <v>756.08</v>
          </cell>
          <cell r="G1403">
            <v>1190.6600000000001</v>
          </cell>
          <cell r="H1403">
            <v>0</v>
          </cell>
          <cell r="I1403">
            <v>-1190.6600000000001</v>
          </cell>
          <cell r="J1403">
            <v>0</v>
          </cell>
          <cell r="L1403">
            <v>41364</v>
          </cell>
          <cell r="M1403" t="str">
            <v>PF</v>
          </cell>
          <cell r="N1403" t="str">
            <v>EXP</v>
          </cell>
          <cell r="O1403" t="str">
            <v>PH300</v>
          </cell>
          <cell r="P1403" t="str">
            <v>3310</v>
          </cell>
          <cell r="Q1403" t="str">
            <v>Furniture &amp; Furnishings</v>
          </cell>
          <cell r="R1403" t="str">
            <v>Other Expenditures</v>
          </cell>
          <cell r="S1403" t="str">
            <v>Non Salary</v>
          </cell>
        </row>
        <row r="1404">
          <cell r="A1404" t="str">
            <v>PH3089</v>
          </cell>
          <cell r="E1404">
            <v>0</v>
          </cell>
          <cell r="F1404">
            <v>0</v>
          </cell>
          <cell r="G1404">
            <v>0</v>
          </cell>
          <cell r="H1404">
            <v>435.35</v>
          </cell>
          <cell r="I1404">
            <v>435.35</v>
          </cell>
          <cell r="J1404">
            <v>1699.93</v>
          </cell>
          <cell r="L1404">
            <v>41364</v>
          </cell>
          <cell r="M1404" t="str">
            <v>PF</v>
          </cell>
          <cell r="N1404" t="str">
            <v>EXP</v>
          </cell>
          <cell r="O1404" t="str">
            <v>PH300</v>
          </cell>
          <cell r="P1404" t="str">
            <v>4015</v>
          </cell>
          <cell r="Q1404" t="str">
            <v>Professional &amp; Technical</v>
          </cell>
          <cell r="R1404" t="str">
            <v>Other Expenditures</v>
          </cell>
          <cell r="S1404" t="str">
            <v>Non Salary</v>
          </cell>
        </row>
        <row r="1405">
          <cell r="A1405" t="str">
            <v>PH3089</v>
          </cell>
          <cell r="E1405">
            <v>0</v>
          </cell>
          <cell r="F1405">
            <v>0</v>
          </cell>
          <cell r="G1405">
            <v>0</v>
          </cell>
          <cell r="H1405">
            <v>954.52</v>
          </cell>
          <cell r="I1405">
            <v>954.52</v>
          </cell>
          <cell r="J1405">
            <v>4730</v>
          </cell>
          <cell r="L1405">
            <v>41364</v>
          </cell>
          <cell r="M1405" t="str">
            <v>PF</v>
          </cell>
          <cell r="N1405" t="str">
            <v>EXP</v>
          </cell>
          <cell r="O1405" t="str">
            <v>PH300</v>
          </cell>
          <cell r="P1405" t="str">
            <v>4025</v>
          </cell>
          <cell r="Q1405" t="str">
            <v>Professional &amp; Technical</v>
          </cell>
          <cell r="R1405" t="str">
            <v>Other Expenditures</v>
          </cell>
          <cell r="S1405" t="str">
            <v>Non Salary</v>
          </cell>
        </row>
        <row r="1406">
          <cell r="A1406" t="str">
            <v>PH3089</v>
          </cell>
          <cell r="E1406">
            <v>44662</v>
          </cell>
          <cell r="F1406">
            <v>783.42</v>
          </cell>
          <cell r="G1406">
            <v>45445.42</v>
          </cell>
          <cell r="H1406">
            <v>66202.48</v>
          </cell>
          <cell r="I1406">
            <v>20757.060000000001</v>
          </cell>
          <cell r="J1406">
            <v>324999.93</v>
          </cell>
          <cell r="L1406">
            <v>41364</v>
          </cell>
          <cell r="M1406" t="str">
            <v>PF</v>
          </cell>
          <cell r="N1406" t="str">
            <v>EXP</v>
          </cell>
          <cell r="O1406" t="str">
            <v>PH300</v>
          </cell>
          <cell r="P1406" t="str">
            <v>4086</v>
          </cell>
          <cell r="Q1406" t="str">
            <v>Professional &amp; Technical</v>
          </cell>
          <cell r="R1406" t="str">
            <v>Other Expenditures</v>
          </cell>
          <cell r="S1406" t="str">
            <v>Non Salary</v>
          </cell>
        </row>
        <row r="1407">
          <cell r="A1407" t="str">
            <v>PH3089</v>
          </cell>
          <cell r="E1407">
            <v>12.08</v>
          </cell>
          <cell r="F1407">
            <v>0</v>
          </cell>
          <cell r="G1407">
            <v>12.08</v>
          </cell>
          <cell r="H1407">
            <v>0</v>
          </cell>
          <cell r="I1407">
            <v>-12.08</v>
          </cell>
          <cell r="J1407">
            <v>0</v>
          </cell>
          <cell r="L1407">
            <v>41364</v>
          </cell>
          <cell r="M1407" t="str">
            <v>PF</v>
          </cell>
          <cell r="N1407" t="str">
            <v>EXP</v>
          </cell>
          <cell r="O1407" t="str">
            <v>PH300</v>
          </cell>
          <cell r="P1407" t="str">
            <v>4144</v>
          </cell>
          <cell r="Q1407" t="str">
            <v>Professional &amp; Technical</v>
          </cell>
          <cell r="R1407" t="str">
            <v>Other Expenditures</v>
          </cell>
          <cell r="S1407" t="str">
            <v>Non Salary</v>
          </cell>
        </row>
        <row r="1408">
          <cell r="A1408" t="str">
            <v>PH3089</v>
          </cell>
          <cell r="E1408">
            <v>0</v>
          </cell>
          <cell r="F1408">
            <v>0</v>
          </cell>
          <cell r="G1408">
            <v>0</v>
          </cell>
          <cell r="H1408">
            <v>0.03</v>
          </cell>
          <cell r="I1408">
            <v>0.03</v>
          </cell>
          <cell r="J1408">
            <v>0.13</v>
          </cell>
          <cell r="L1408">
            <v>41364</v>
          </cell>
          <cell r="M1408" t="str">
            <v>PF</v>
          </cell>
          <cell r="N1408" t="str">
            <v>EXP</v>
          </cell>
          <cell r="O1408" t="str">
            <v>PH300</v>
          </cell>
          <cell r="P1408" t="str">
            <v>4199</v>
          </cell>
          <cell r="Q1408" t="str">
            <v>Professional &amp; Technical</v>
          </cell>
          <cell r="R1408" t="str">
            <v>Other Expenditures</v>
          </cell>
          <cell r="S1408" t="str">
            <v>Non Salary</v>
          </cell>
        </row>
        <row r="1409">
          <cell r="A1409" t="str">
            <v>PH3089</v>
          </cell>
          <cell r="E1409">
            <v>31.7</v>
          </cell>
          <cell r="F1409">
            <v>0</v>
          </cell>
          <cell r="G1409">
            <v>31.7</v>
          </cell>
          <cell r="H1409">
            <v>10944.4</v>
          </cell>
          <cell r="I1409">
            <v>10912.7</v>
          </cell>
          <cell r="J1409">
            <v>32965</v>
          </cell>
          <cell r="L1409">
            <v>41364</v>
          </cell>
          <cell r="M1409" t="str">
            <v>PF</v>
          </cell>
          <cell r="N1409" t="str">
            <v>EXP</v>
          </cell>
          <cell r="O1409" t="str">
            <v>PH300</v>
          </cell>
          <cell r="P1409" t="str">
            <v>4225</v>
          </cell>
          <cell r="Q1409" t="str">
            <v>Business Travel Expenses</v>
          </cell>
          <cell r="R1409" t="str">
            <v>Other Expenditures</v>
          </cell>
          <cell r="S1409" t="str">
            <v>Non Salary</v>
          </cell>
        </row>
        <row r="1410">
          <cell r="A1410" t="str">
            <v>PH3089</v>
          </cell>
          <cell r="E1410">
            <v>8370</v>
          </cell>
          <cell r="F1410">
            <v>0</v>
          </cell>
          <cell r="G1410">
            <v>8370</v>
          </cell>
          <cell r="H1410">
            <v>3073.2</v>
          </cell>
          <cell r="I1410">
            <v>-5296.8</v>
          </cell>
          <cell r="J1410">
            <v>12000</v>
          </cell>
          <cell r="L1410">
            <v>41364</v>
          </cell>
          <cell r="M1410" t="str">
            <v>PF</v>
          </cell>
          <cell r="N1410" t="str">
            <v>EXP</v>
          </cell>
          <cell r="O1410" t="str">
            <v>PH300</v>
          </cell>
          <cell r="P1410" t="str">
            <v>4256</v>
          </cell>
          <cell r="Q1410" t="str">
            <v>Conference Expenditures</v>
          </cell>
          <cell r="R1410" t="str">
            <v>Other Expenditures</v>
          </cell>
          <cell r="S1410" t="str">
            <v>Non Salary</v>
          </cell>
        </row>
        <row r="1411">
          <cell r="A1411" t="str">
            <v>PH3089</v>
          </cell>
          <cell r="E1411">
            <v>0</v>
          </cell>
          <cell r="F1411">
            <v>0</v>
          </cell>
          <cell r="G1411">
            <v>0</v>
          </cell>
          <cell r="H1411">
            <v>1920.69</v>
          </cell>
          <cell r="I1411">
            <v>1920.69</v>
          </cell>
          <cell r="J1411">
            <v>7499.77</v>
          </cell>
          <cell r="L1411">
            <v>41364</v>
          </cell>
          <cell r="M1411" t="str">
            <v>PF</v>
          </cell>
          <cell r="N1411" t="str">
            <v>EXP</v>
          </cell>
          <cell r="O1411" t="str">
            <v>PH300</v>
          </cell>
          <cell r="P1411" t="str">
            <v>4310</v>
          </cell>
          <cell r="Q1411" t="str">
            <v>Training &amp; Development</v>
          </cell>
          <cell r="R1411" t="str">
            <v>Other Expenditures</v>
          </cell>
          <cell r="S1411" t="str">
            <v>Non Salary</v>
          </cell>
        </row>
        <row r="1412">
          <cell r="A1412" t="str">
            <v>PH3089</v>
          </cell>
          <cell r="E1412">
            <v>0</v>
          </cell>
          <cell r="F1412">
            <v>0</v>
          </cell>
          <cell r="G1412">
            <v>0</v>
          </cell>
          <cell r="H1412">
            <v>1280.5</v>
          </cell>
          <cell r="I1412">
            <v>1280.5</v>
          </cell>
          <cell r="J1412">
            <v>5000</v>
          </cell>
          <cell r="L1412">
            <v>41364</v>
          </cell>
          <cell r="M1412" t="str">
            <v>PF</v>
          </cell>
          <cell r="N1412" t="str">
            <v>EXP</v>
          </cell>
          <cell r="O1412" t="str">
            <v>PH300</v>
          </cell>
          <cell r="P1412" t="str">
            <v>4340</v>
          </cell>
          <cell r="Q1412" t="str">
            <v>Training &amp; Development</v>
          </cell>
          <cell r="R1412" t="str">
            <v>Other Expenditures</v>
          </cell>
          <cell r="S1412" t="str">
            <v>Non Salary</v>
          </cell>
        </row>
        <row r="1413">
          <cell r="A1413" t="str">
            <v>PH3089</v>
          </cell>
          <cell r="E1413">
            <v>0</v>
          </cell>
          <cell r="F1413">
            <v>0</v>
          </cell>
          <cell r="G1413">
            <v>0</v>
          </cell>
          <cell r="H1413">
            <v>637043.02</v>
          </cell>
          <cell r="I1413">
            <v>637043.02</v>
          </cell>
          <cell r="J1413">
            <v>2469159</v>
          </cell>
          <cell r="L1413">
            <v>41364</v>
          </cell>
          <cell r="M1413" t="str">
            <v>PF</v>
          </cell>
          <cell r="N1413" t="str">
            <v>EXP</v>
          </cell>
          <cell r="O1413" t="str">
            <v>PH300</v>
          </cell>
          <cell r="P1413" t="str">
            <v>4400</v>
          </cell>
          <cell r="Q1413" t="str">
            <v>Contracted Services</v>
          </cell>
          <cell r="R1413" t="str">
            <v>Other Expenditures</v>
          </cell>
          <cell r="S1413" t="str">
            <v>Non Salary</v>
          </cell>
        </row>
        <row r="1414">
          <cell r="A1414" t="str">
            <v>PH3089</v>
          </cell>
          <cell r="E1414">
            <v>0</v>
          </cell>
          <cell r="F1414">
            <v>0</v>
          </cell>
          <cell r="G1414">
            <v>0</v>
          </cell>
          <cell r="H1414">
            <v>256.14</v>
          </cell>
          <cell r="I1414">
            <v>256.14</v>
          </cell>
          <cell r="J1414">
            <v>1000.17</v>
          </cell>
          <cell r="L1414">
            <v>41364</v>
          </cell>
          <cell r="M1414" t="str">
            <v>PF</v>
          </cell>
          <cell r="N1414" t="str">
            <v>EXP</v>
          </cell>
          <cell r="O1414" t="str">
            <v>PH300</v>
          </cell>
          <cell r="P1414" t="str">
            <v>4414</v>
          </cell>
          <cell r="Q1414" t="str">
            <v>Contracted Services</v>
          </cell>
          <cell r="R1414" t="str">
            <v>Other Expenditures</v>
          </cell>
          <cell r="S1414" t="str">
            <v>Non Salary</v>
          </cell>
        </row>
        <row r="1415">
          <cell r="A1415" t="str">
            <v>PH3089</v>
          </cell>
          <cell r="E1415">
            <v>378.55</v>
          </cell>
          <cell r="F1415">
            <v>0</v>
          </cell>
          <cell r="G1415">
            <v>378.55</v>
          </cell>
          <cell r="H1415">
            <v>0</v>
          </cell>
          <cell r="I1415">
            <v>-378.55</v>
          </cell>
          <cell r="J1415">
            <v>0</v>
          </cell>
          <cell r="L1415">
            <v>41364</v>
          </cell>
          <cell r="M1415" t="str">
            <v>PF</v>
          </cell>
          <cell r="N1415" t="str">
            <v>EXP</v>
          </cell>
          <cell r="O1415" t="str">
            <v>PH300</v>
          </cell>
          <cell r="P1415" t="str">
            <v>4416</v>
          </cell>
          <cell r="Q1415" t="str">
            <v>Contracted Services</v>
          </cell>
          <cell r="R1415" t="str">
            <v>Other Expenditures</v>
          </cell>
          <cell r="S1415" t="str">
            <v>Non Salary</v>
          </cell>
        </row>
        <row r="1416">
          <cell r="A1416" t="str">
            <v>PH3089</v>
          </cell>
          <cell r="E1416">
            <v>45.28</v>
          </cell>
          <cell r="F1416">
            <v>0</v>
          </cell>
          <cell r="G1416">
            <v>45.28</v>
          </cell>
          <cell r="H1416">
            <v>384.21</v>
          </cell>
          <cell r="I1416">
            <v>338.93</v>
          </cell>
          <cell r="J1416">
            <v>1500.2</v>
          </cell>
          <cell r="L1416">
            <v>41364</v>
          </cell>
          <cell r="M1416" t="str">
            <v>PF</v>
          </cell>
          <cell r="N1416" t="str">
            <v>EXP</v>
          </cell>
          <cell r="O1416" t="str">
            <v>PH300</v>
          </cell>
          <cell r="P1416" t="str">
            <v>4452</v>
          </cell>
          <cell r="Q1416" t="str">
            <v>Contracted Services</v>
          </cell>
          <cell r="R1416" t="str">
            <v>Other Expenditures</v>
          </cell>
          <cell r="S1416" t="str">
            <v>Non Salary</v>
          </cell>
        </row>
        <row r="1417">
          <cell r="A1417" t="str">
            <v>PH3089</v>
          </cell>
          <cell r="E1417">
            <v>0</v>
          </cell>
          <cell r="F1417">
            <v>0</v>
          </cell>
          <cell r="G1417">
            <v>0</v>
          </cell>
          <cell r="H1417">
            <v>1285.3699999999999</v>
          </cell>
          <cell r="I1417">
            <v>1285.3699999999999</v>
          </cell>
          <cell r="J1417">
            <v>5019.03</v>
          </cell>
          <cell r="L1417">
            <v>41364</v>
          </cell>
          <cell r="M1417" t="str">
            <v>PF</v>
          </cell>
          <cell r="N1417" t="str">
            <v>EXP</v>
          </cell>
          <cell r="O1417" t="str">
            <v>PH300</v>
          </cell>
          <cell r="P1417" t="str">
            <v>4515</v>
          </cell>
          <cell r="Q1417" t="str">
            <v>Contracted Services</v>
          </cell>
          <cell r="R1417" t="str">
            <v>Other Expenditures</v>
          </cell>
          <cell r="S1417" t="str">
            <v>Non Salary</v>
          </cell>
        </row>
        <row r="1418">
          <cell r="A1418" t="str">
            <v>PH3089</v>
          </cell>
          <cell r="E1418">
            <v>0</v>
          </cell>
          <cell r="F1418">
            <v>1471.57</v>
          </cell>
          <cell r="G1418">
            <v>1471.57</v>
          </cell>
          <cell r="H1418">
            <v>2421.56</v>
          </cell>
          <cell r="I1418">
            <v>949.99</v>
          </cell>
          <cell r="J1418">
            <v>11999.8</v>
          </cell>
          <cell r="L1418">
            <v>41364</v>
          </cell>
          <cell r="M1418" t="str">
            <v>PF</v>
          </cell>
          <cell r="N1418" t="str">
            <v>EXP</v>
          </cell>
          <cell r="O1418" t="str">
            <v>PH300</v>
          </cell>
          <cell r="P1418" t="str">
            <v>4570</v>
          </cell>
          <cell r="Q1418" t="str">
            <v>Contracted Services</v>
          </cell>
          <cell r="R1418" t="str">
            <v>Other Expenditures</v>
          </cell>
          <cell r="S1418" t="str">
            <v>Non Salary</v>
          </cell>
        </row>
        <row r="1419">
          <cell r="A1419" t="str">
            <v>PH3089</v>
          </cell>
          <cell r="E1419">
            <v>0</v>
          </cell>
          <cell r="F1419">
            <v>0</v>
          </cell>
          <cell r="G1419">
            <v>0</v>
          </cell>
          <cell r="H1419">
            <v>1860.31</v>
          </cell>
          <cell r="I1419">
            <v>1860.31</v>
          </cell>
          <cell r="J1419">
            <v>7264</v>
          </cell>
          <cell r="L1419">
            <v>41364</v>
          </cell>
          <cell r="M1419" t="str">
            <v>PF</v>
          </cell>
          <cell r="N1419" t="str">
            <v>EXP</v>
          </cell>
          <cell r="O1419" t="str">
            <v>PH300</v>
          </cell>
          <cell r="P1419" t="str">
            <v>4690</v>
          </cell>
          <cell r="Q1419" t="str">
            <v>Insurance, Parking &amp; Metrage</v>
          </cell>
          <cell r="R1419" t="str">
            <v>Other Expenditures</v>
          </cell>
          <cell r="S1419" t="str">
            <v>Non Salary</v>
          </cell>
        </row>
        <row r="1420">
          <cell r="A1420" t="str">
            <v>PH3089</v>
          </cell>
          <cell r="E1420">
            <v>0</v>
          </cell>
          <cell r="F1420">
            <v>0</v>
          </cell>
          <cell r="G1420">
            <v>0</v>
          </cell>
          <cell r="H1420">
            <v>201.8</v>
          </cell>
          <cell r="I1420">
            <v>201.8</v>
          </cell>
          <cell r="J1420">
            <v>1000</v>
          </cell>
          <cell r="L1420">
            <v>41364</v>
          </cell>
          <cell r="M1420" t="str">
            <v>PF</v>
          </cell>
          <cell r="N1420" t="str">
            <v>EXP</v>
          </cell>
          <cell r="O1420" t="str">
            <v>PH300</v>
          </cell>
          <cell r="P1420" t="str">
            <v>4760</v>
          </cell>
          <cell r="Q1420" t="str">
            <v>Insurance, Parking &amp; Metrage</v>
          </cell>
          <cell r="R1420" t="str">
            <v>Other Expenditures</v>
          </cell>
          <cell r="S1420" t="str">
            <v>Non Salary</v>
          </cell>
        </row>
        <row r="1421">
          <cell r="A1421" t="str">
            <v>PH3089</v>
          </cell>
          <cell r="E1421">
            <v>143.5</v>
          </cell>
          <cell r="F1421">
            <v>0</v>
          </cell>
          <cell r="G1421">
            <v>143.5</v>
          </cell>
          <cell r="H1421">
            <v>10624</v>
          </cell>
          <cell r="I1421">
            <v>10480.5</v>
          </cell>
          <cell r="J1421">
            <v>31999.94</v>
          </cell>
          <cell r="L1421">
            <v>41364</v>
          </cell>
          <cell r="M1421" t="str">
            <v>PF</v>
          </cell>
          <cell r="N1421" t="str">
            <v>EXP</v>
          </cell>
          <cell r="O1421" t="str">
            <v>PH300</v>
          </cell>
          <cell r="P1421" t="str">
            <v>4770</v>
          </cell>
          <cell r="Q1421" t="str">
            <v>Insurance, Parking &amp; Metrage</v>
          </cell>
          <cell r="R1421" t="str">
            <v>Other Expenditures</v>
          </cell>
          <cell r="S1421" t="str">
            <v>Non Salary</v>
          </cell>
        </row>
        <row r="1422">
          <cell r="A1422" t="str">
            <v>PH3089</v>
          </cell>
          <cell r="E1422">
            <v>47.25</v>
          </cell>
          <cell r="F1422">
            <v>0</v>
          </cell>
          <cell r="G1422">
            <v>47.25</v>
          </cell>
          <cell r="H1422">
            <v>46427.5</v>
          </cell>
          <cell r="I1422">
            <v>46380.25</v>
          </cell>
          <cell r="J1422">
            <v>175000</v>
          </cell>
          <cell r="L1422">
            <v>41364</v>
          </cell>
          <cell r="M1422" t="str">
            <v>PF</v>
          </cell>
          <cell r="N1422" t="str">
            <v>EXP</v>
          </cell>
          <cell r="O1422" t="str">
            <v>PH300</v>
          </cell>
          <cell r="P1422" t="str">
            <v>4775</v>
          </cell>
          <cell r="Q1422" t="str">
            <v>Insurance, Parking &amp; Metrage</v>
          </cell>
          <cell r="R1422" t="str">
            <v>Other Expenditures</v>
          </cell>
          <cell r="S1422" t="str">
            <v>Non Salary</v>
          </cell>
        </row>
        <row r="1423">
          <cell r="A1423" t="str">
            <v>PH3089</v>
          </cell>
          <cell r="E1423">
            <v>0</v>
          </cell>
          <cell r="F1423">
            <v>0</v>
          </cell>
          <cell r="G1423">
            <v>0</v>
          </cell>
          <cell r="H1423">
            <v>27.07</v>
          </cell>
          <cell r="I1423">
            <v>27.07</v>
          </cell>
          <cell r="J1423">
            <v>105.68</v>
          </cell>
          <cell r="L1423">
            <v>41364</v>
          </cell>
          <cell r="M1423" t="str">
            <v>PF</v>
          </cell>
          <cell r="N1423" t="str">
            <v>EXP</v>
          </cell>
          <cell r="O1423" t="str">
            <v>PH300</v>
          </cell>
          <cell r="P1423" t="str">
            <v>4805</v>
          </cell>
          <cell r="Q1423" t="str">
            <v>Other Services</v>
          </cell>
          <cell r="R1423" t="str">
            <v>Other Expenditures</v>
          </cell>
          <cell r="S1423" t="str">
            <v>Non Salary</v>
          </cell>
        </row>
        <row r="1424">
          <cell r="A1424" t="str">
            <v>PH3089</v>
          </cell>
          <cell r="E1424">
            <v>-1102.27</v>
          </cell>
          <cell r="F1424">
            <v>0</v>
          </cell>
          <cell r="G1424">
            <v>-1102.27</v>
          </cell>
          <cell r="H1424">
            <v>0</v>
          </cell>
          <cell r="I1424">
            <v>1102.27</v>
          </cell>
          <cell r="J1424">
            <v>0</v>
          </cell>
          <cell r="L1424">
            <v>41364</v>
          </cell>
          <cell r="M1424" t="str">
            <v>PF</v>
          </cell>
          <cell r="N1424" t="str">
            <v>EXP</v>
          </cell>
          <cell r="O1424" t="str">
            <v>PH300</v>
          </cell>
          <cell r="P1424" t="str">
            <v>4810</v>
          </cell>
          <cell r="Q1424" t="str">
            <v>Other Services</v>
          </cell>
          <cell r="R1424" t="str">
            <v>Other Expenditures</v>
          </cell>
          <cell r="S1424" t="str">
            <v>Non Salary</v>
          </cell>
        </row>
        <row r="1425">
          <cell r="A1425" t="str">
            <v>PH3089</v>
          </cell>
          <cell r="E1425">
            <v>395.5</v>
          </cell>
          <cell r="F1425">
            <v>9.4499999999999993</v>
          </cell>
          <cell r="G1425">
            <v>404.95</v>
          </cell>
          <cell r="H1425">
            <v>3073.61</v>
          </cell>
          <cell r="I1425">
            <v>2668.66</v>
          </cell>
          <cell r="J1425">
            <v>12001.6</v>
          </cell>
          <cell r="L1425">
            <v>41364</v>
          </cell>
          <cell r="M1425" t="str">
            <v>PF</v>
          </cell>
          <cell r="N1425" t="str">
            <v>EXP</v>
          </cell>
          <cell r="O1425" t="str">
            <v>PH300</v>
          </cell>
          <cell r="P1425" t="str">
            <v>4811</v>
          </cell>
          <cell r="Q1425" t="str">
            <v>Other Services</v>
          </cell>
          <cell r="R1425" t="str">
            <v>Other Expenditures</v>
          </cell>
          <cell r="S1425" t="str">
            <v>Non Salary</v>
          </cell>
        </row>
        <row r="1426">
          <cell r="A1426" t="str">
            <v>PH3089</v>
          </cell>
          <cell r="E1426">
            <v>168.51</v>
          </cell>
          <cell r="F1426">
            <v>0</v>
          </cell>
          <cell r="G1426">
            <v>168.51</v>
          </cell>
          <cell r="H1426">
            <v>263.20999999999998</v>
          </cell>
          <cell r="I1426">
            <v>94.7</v>
          </cell>
          <cell r="J1426">
            <v>1027.78</v>
          </cell>
          <cell r="L1426">
            <v>41364</v>
          </cell>
          <cell r="M1426" t="str">
            <v>PF</v>
          </cell>
          <cell r="N1426" t="str">
            <v>EXP</v>
          </cell>
          <cell r="O1426" t="str">
            <v>PH300</v>
          </cell>
          <cell r="P1426" t="str">
            <v>4815</v>
          </cell>
          <cell r="Q1426" t="str">
            <v>Other Services</v>
          </cell>
          <cell r="R1426" t="str">
            <v>Other Expenditures</v>
          </cell>
          <cell r="S1426" t="str">
            <v>Non Salary</v>
          </cell>
        </row>
        <row r="1427">
          <cell r="A1427" t="str">
            <v>PH3089</v>
          </cell>
          <cell r="E1427">
            <v>0</v>
          </cell>
          <cell r="F1427">
            <v>0</v>
          </cell>
          <cell r="G1427">
            <v>0</v>
          </cell>
          <cell r="H1427">
            <v>384.15</v>
          </cell>
          <cell r="I1427">
            <v>384.15</v>
          </cell>
          <cell r="J1427">
            <v>1500</v>
          </cell>
          <cell r="L1427">
            <v>41364</v>
          </cell>
          <cell r="M1427" t="str">
            <v>PF</v>
          </cell>
          <cell r="N1427" t="str">
            <v>EXP</v>
          </cell>
          <cell r="O1427" t="str">
            <v>PH300</v>
          </cell>
          <cell r="P1427" t="str">
            <v>4820</v>
          </cell>
          <cell r="Q1427" t="str">
            <v>Other Services</v>
          </cell>
          <cell r="R1427" t="str">
            <v>Other Expenditures</v>
          </cell>
          <cell r="S1427" t="str">
            <v>Non Salary</v>
          </cell>
        </row>
        <row r="1428">
          <cell r="A1428" t="str">
            <v>PH3089</v>
          </cell>
          <cell r="E1428">
            <v>0</v>
          </cell>
          <cell r="F1428">
            <v>0</v>
          </cell>
          <cell r="G1428">
            <v>0</v>
          </cell>
          <cell r="H1428">
            <v>120.5</v>
          </cell>
          <cell r="I1428">
            <v>120.5</v>
          </cell>
          <cell r="J1428">
            <v>500</v>
          </cell>
          <cell r="L1428">
            <v>41364</v>
          </cell>
          <cell r="M1428" t="str">
            <v>PF</v>
          </cell>
          <cell r="N1428" t="str">
            <v>EXP</v>
          </cell>
          <cell r="O1428" t="str">
            <v>PH300</v>
          </cell>
          <cell r="P1428" t="str">
            <v>7025</v>
          </cell>
          <cell r="Q1428" t="str">
            <v>IDC's</v>
          </cell>
          <cell r="R1428" t="str">
            <v>Other Expenditures</v>
          </cell>
          <cell r="S1428" t="str">
            <v>Non Salary</v>
          </cell>
        </row>
        <row r="1429">
          <cell r="A1429" t="str">
            <v>PH3089</v>
          </cell>
          <cell r="E1429">
            <v>0</v>
          </cell>
          <cell r="F1429">
            <v>0</v>
          </cell>
          <cell r="G1429">
            <v>0</v>
          </cell>
          <cell r="H1429">
            <v>1531.28</v>
          </cell>
          <cell r="I1429">
            <v>1531.28</v>
          </cell>
          <cell r="J1429">
            <v>36200.379999999997</v>
          </cell>
          <cell r="L1429">
            <v>41364</v>
          </cell>
          <cell r="M1429" t="str">
            <v>PF</v>
          </cell>
          <cell r="N1429" t="str">
            <v>EXP</v>
          </cell>
          <cell r="O1429" t="str">
            <v>PH300</v>
          </cell>
          <cell r="P1429" t="str">
            <v>7030</v>
          </cell>
          <cell r="Q1429" t="str">
            <v>IDC's</v>
          </cell>
          <cell r="R1429" t="str">
            <v>Other Expenditures</v>
          </cell>
          <cell r="S1429" t="str">
            <v>Non Salary</v>
          </cell>
        </row>
        <row r="1430">
          <cell r="A1430" t="str">
            <v>PH3089</v>
          </cell>
          <cell r="E1430">
            <v>0</v>
          </cell>
          <cell r="F1430">
            <v>0</v>
          </cell>
          <cell r="G1430">
            <v>0</v>
          </cell>
          <cell r="H1430">
            <v>3933.8</v>
          </cell>
          <cell r="I1430">
            <v>3933.8</v>
          </cell>
          <cell r="J1430">
            <v>25999.98</v>
          </cell>
          <cell r="L1430">
            <v>41364</v>
          </cell>
          <cell r="M1430" t="str">
            <v>PF</v>
          </cell>
          <cell r="N1430" t="str">
            <v>EXP</v>
          </cell>
          <cell r="O1430" t="str">
            <v>PH300</v>
          </cell>
          <cell r="P1430" t="str">
            <v>7035</v>
          </cell>
          <cell r="Q1430" t="str">
            <v>IDC's</v>
          </cell>
          <cell r="R1430" t="str">
            <v>Other Expenditures</v>
          </cell>
          <cell r="S1430" t="str">
            <v>Non Salary</v>
          </cell>
        </row>
        <row r="1431">
          <cell r="A1431" t="str">
            <v>PH3089</v>
          </cell>
          <cell r="E1431">
            <v>14040.72</v>
          </cell>
          <cell r="F1431">
            <v>0</v>
          </cell>
          <cell r="G1431">
            <v>14040.72</v>
          </cell>
          <cell r="H1431">
            <v>14338.78</v>
          </cell>
          <cell r="I1431">
            <v>298.06</v>
          </cell>
          <cell r="J1431">
            <v>57355.13</v>
          </cell>
          <cell r="L1431">
            <v>41364</v>
          </cell>
          <cell r="M1431" t="str">
            <v>PF</v>
          </cell>
          <cell r="N1431" t="str">
            <v>EXP</v>
          </cell>
          <cell r="O1431" t="str">
            <v>PH300</v>
          </cell>
          <cell r="P1431" t="str">
            <v>7125</v>
          </cell>
          <cell r="Q1431" t="str">
            <v>IDC's</v>
          </cell>
          <cell r="R1431" t="str">
            <v>Other Expenditures</v>
          </cell>
          <cell r="S1431" t="str">
            <v>Non Salary</v>
          </cell>
        </row>
        <row r="1432">
          <cell r="A1432" t="str">
            <v>PH3089</v>
          </cell>
          <cell r="E1432">
            <v>-226259.74</v>
          </cell>
          <cell r="F1432">
            <v>0</v>
          </cell>
          <cell r="G1432">
            <v>-226259.74</v>
          </cell>
          <cell r="H1432">
            <v>-1031910.98</v>
          </cell>
          <cell r="I1432">
            <v>-805651.24</v>
          </cell>
          <cell r="J1432">
            <v>-3993421.98</v>
          </cell>
          <cell r="L1432">
            <v>41364</v>
          </cell>
          <cell r="M1432" t="str">
            <v>PF</v>
          </cell>
          <cell r="N1432" t="str">
            <v>REV</v>
          </cell>
          <cell r="O1432" t="str">
            <v>PH300</v>
          </cell>
          <cell r="P1432" t="str">
            <v>8010</v>
          </cell>
          <cell r="Q1432" t="str">
            <v>Grants and Subsidies</v>
          </cell>
          <cell r="R1432" t="str">
            <v>Revenue</v>
          </cell>
          <cell r="S1432" t="str">
            <v>Non Salary</v>
          </cell>
        </row>
        <row r="1433">
          <cell r="A1433" t="str">
            <v>PH3092</v>
          </cell>
          <cell r="E1433">
            <v>265428.11</v>
          </cell>
          <cell r="F1433">
            <v>0</v>
          </cell>
          <cell r="G1433">
            <v>265428.11</v>
          </cell>
          <cell r="H1433">
            <v>300085.24</v>
          </cell>
          <cell r="I1433">
            <v>34657.129999999997</v>
          </cell>
          <cell r="J1433">
            <v>1030555.89</v>
          </cell>
          <cell r="L1433">
            <v>41364</v>
          </cell>
          <cell r="M1433" t="str">
            <v>SG</v>
          </cell>
          <cell r="N1433" t="str">
            <v>EXP</v>
          </cell>
          <cell r="O1433" t="str">
            <v>PH620</v>
          </cell>
          <cell r="P1433" t="str">
            <v>1015</v>
          </cell>
          <cell r="Q1433" t="str">
            <v>Salaries &amp; Benefits</v>
          </cell>
          <cell r="R1433" t="str">
            <v>Other Expenditures</v>
          </cell>
          <cell r="S1433" t="str">
            <v>Salaries &amp; Benefits</v>
          </cell>
        </row>
        <row r="1434">
          <cell r="A1434" t="str">
            <v>PH3092</v>
          </cell>
          <cell r="E1434">
            <v>3086.4</v>
          </cell>
          <cell r="F1434">
            <v>0</v>
          </cell>
          <cell r="G1434">
            <v>3086.4</v>
          </cell>
          <cell r="H1434">
            <v>1533.57</v>
          </cell>
          <cell r="I1434">
            <v>-1552.83</v>
          </cell>
          <cell r="J1434">
            <v>5268.21</v>
          </cell>
          <cell r="L1434">
            <v>41364</v>
          </cell>
          <cell r="M1434" t="str">
            <v>SG</v>
          </cell>
          <cell r="N1434" t="str">
            <v>EXP</v>
          </cell>
          <cell r="O1434" t="str">
            <v>PH620</v>
          </cell>
          <cell r="P1434" t="str">
            <v>1025</v>
          </cell>
          <cell r="Q1434" t="str">
            <v>Salaries &amp; Benefits</v>
          </cell>
          <cell r="R1434" t="str">
            <v>Other Expenditures</v>
          </cell>
          <cell r="S1434" t="str">
            <v>Overtime</v>
          </cell>
        </row>
        <row r="1435">
          <cell r="A1435" t="str">
            <v>PH3092</v>
          </cell>
          <cell r="E1435">
            <v>0</v>
          </cell>
          <cell r="F1435">
            <v>0</v>
          </cell>
          <cell r="G1435">
            <v>0</v>
          </cell>
          <cell r="H1435">
            <v>0</v>
          </cell>
          <cell r="I1435">
            <v>0</v>
          </cell>
          <cell r="J1435">
            <v>0</v>
          </cell>
          <cell r="L1435">
            <v>41364</v>
          </cell>
          <cell r="M1435" t="str">
            <v>SG</v>
          </cell>
          <cell r="N1435" t="str">
            <v>EXP</v>
          </cell>
          <cell r="O1435" t="str">
            <v>PH620</v>
          </cell>
          <cell r="P1435" t="str">
            <v>1050</v>
          </cell>
          <cell r="Q1435" t="str">
            <v>Salaries &amp; Benefits</v>
          </cell>
          <cell r="R1435" t="str">
            <v>Other Expenditures</v>
          </cell>
          <cell r="S1435" t="str">
            <v>Salaries &amp; Benefits</v>
          </cell>
        </row>
        <row r="1436">
          <cell r="A1436" t="str">
            <v>PH3092</v>
          </cell>
          <cell r="E1436">
            <v>0</v>
          </cell>
          <cell r="F1436">
            <v>0</v>
          </cell>
          <cell r="G1436">
            <v>0</v>
          </cell>
          <cell r="H1436">
            <v>-19065.89</v>
          </cell>
          <cell r="I1436">
            <v>-19065.89</v>
          </cell>
          <cell r="J1436">
            <v>-62613.8</v>
          </cell>
          <cell r="L1436">
            <v>41364</v>
          </cell>
          <cell r="M1436" t="str">
            <v>SG</v>
          </cell>
          <cell r="N1436" t="str">
            <v>EXP</v>
          </cell>
          <cell r="O1436" t="str">
            <v>PH620</v>
          </cell>
          <cell r="P1436" t="str">
            <v>1520</v>
          </cell>
          <cell r="Q1436" t="str">
            <v>Salaries &amp; Benefits</v>
          </cell>
          <cell r="R1436" t="str">
            <v>Other Expenditures</v>
          </cell>
          <cell r="S1436" t="str">
            <v>Gapping</v>
          </cell>
        </row>
        <row r="1437">
          <cell r="A1437" t="str">
            <v>PH3092</v>
          </cell>
          <cell r="E1437">
            <v>10756.99</v>
          </cell>
          <cell r="F1437">
            <v>0</v>
          </cell>
          <cell r="G1437">
            <v>10756.99</v>
          </cell>
          <cell r="H1437">
            <v>14417.26</v>
          </cell>
          <cell r="I1437">
            <v>3660.27</v>
          </cell>
          <cell r="J1437">
            <v>49512</v>
          </cell>
          <cell r="L1437">
            <v>41364</v>
          </cell>
          <cell r="M1437" t="str">
            <v>SG</v>
          </cell>
          <cell r="N1437" t="str">
            <v>EXP</v>
          </cell>
          <cell r="O1437" t="str">
            <v>PH620</v>
          </cell>
          <cell r="P1437" t="str">
            <v>1711</v>
          </cell>
          <cell r="Q1437" t="str">
            <v>Salaries &amp; Benefits</v>
          </cell>
          <cell r="R1437" t="str">
            <v>Other Expenditures</v>
          </cell>
          <cell r="S1437" t="str">
            <v>Salaries &amp; Benefits</v>
          </cell>
        </row>
        <row r="1438">
          <cell r="A1438" t="str">
            <v>PH3092</v>
          </cell>
          <cell r="E1438">
            <v>5171.0200000000004</v>
          </cell>
          <cell r="F1438">
            <v>0</v>
          </cell>
          <cell r="G1438">
            <v>5171.0200000000004</v>
          </cell>
          <cell r="H1438">
            <v>6838.19</v>
          </cell>
          <cell r="I1438">
            <v>1667.17</v>
          </cell>
          <cell r="J1438">
            <v>23484</v>
          </cell>
          <cell r="L1438">
            <v>41364</v>
          </cell>
          <cell r="M1438" t="str">
            <v>SG</v>
          </cell>
          <cell r="N1438" t="str">
            <v>EXP</v>
          </cell>
          <cell r="O1438" t="str">
            <v>PH620</v>
          </cell>
          <cell r="P1438" t="str">
            <v>1712</v>
          </cell>
          <cell r="Q1438" t="str">
            <v>Salaries &amp; Benefits</v>
          </cell>
          <cell r="R1438" t="str">
            <v>Other Expenditures</v>
          </cell>
          <cell r="S1438" t="str">
            <v>Salaries &amp; Benefits</v>
          </cell>
        </row>
        <row r="1439">
          <cell r="A1439" t="str">
            <v>PH3092</v>
          </cell>
          <cell r="E1439">
            <v>6233.35</v>
          </cell>
          <cell r="F1439">
            <v>0</v>
          </cell>
          <cell r="G1439">
            <v>6233.35</v>
          </cell>
          <cell r="H1439">
            <v>6009.28</v>
          </cell>
          <cell r="I1439">
            <v>-224.07</v>
          </cell>
          <cell r="J1439">
            <v>19092.55</v>
          </cell>
          <cell r="L1439">
            <v>41364</v>
          </cell>
          <cell r="M1439" t="str">
            <v>SG</v>
          </cell>
          <cell r="N1439" t="str">
            <v>EXP</v>
          </cell>
          <cell r="O1439" t="str">
            <v>PH620</v>
          </cell>
          <cell r="P1439" t="str">
            <v>1720</v>
          </cell>
          <cell r="Q1439" t="str">
            <v>Salaries &amp; Benefits</v>
          </cell>
          <cell r="R1439" t="str">
            <v>Other Expenditures</v>
          </cell>
          <cell r="S1439" t="str">
            <v>Salaries &amp; Benefits</v>
          </cell>
        </row>
        <row r="1440">
          <cell r="A1440" t="str">
            <v>PH3092</v>
          </cell>
          <cell r="E1440">
            <v>1897.99</v>
          </cell>
          <cell r="F1440">
            <v>0</v>
          </cell>
          <cell r="G1440">
            <v>1897.99</v>
          </cell>
          <cell r="H1440">
            <v>2239.62</v>
          </cell>
          <cell r="I1440">
            <v>341.63</v>
          </cell>
          <cell r="J1440">
            <v>7692.07</v>
          </cell>
          <cell r="L1440">
            <v>41364</v>
          </cell>
          <cell r="M1440" t="str">
            <v>SG</v>
          </cell>
          <cell r="N1440" t="str">
            <v>EXP</v>
          </cell>
          <cell r="O1440" t="str">
            <v>PH620</v>
          </cell>
          <cell r="P1440" t="str">
            <v>1730</v>
          </cell>
          <cell r="Q1440" t="str">
            <v>Salaries &amp; Benefits</v>
          </cell>
          <cell r="R1440" t="str">
            <v>Other Expenditures</v>
          </cell>
          <cell r="S1440" t="str">
            <v>Salaries &amp; Benefits</v>
          </cell>
        </row>
        <row r="1441">
          <cell r="A1441" t="str">
            <v>PH3092</v>
          </cell>
          <cell r="E1441">
            <v>7684.97</v>
          </cell>
          <cell r="F1441">
            <v>0</v>
          </cell>
          <cell r="G1441">
            <v>7684.97</v>
          </cell>
          <cell r="H1441">
            <v>8465.58</v>
          </cell>
          <cell r="I1441">
            <v>780.61</v>
          </cell>
          <cell r="J1441">
            <v>12560.25</v>
          </cell>
          <cell r="L1441">
            <v>41364</v>
          </cell>
          <cell r="M1441" t="str">
            <v>SG</v>
          </cell>
          <cell r="N1441" t="str">
            <v>EXP</v>
          </cell>
          <cell r="O1441" t="str">
            <v>PH620</v>
          </cell>
          <cell r="P1441" t="str">
            <v>1740</v>
          </cell>
          <cell r="Q1441" t="str">
            <v>Salaries &amp; Benefits</v>
          </cell>
          <cell r="R1441" t="str">
            <v>Other Expenditures</v>
          </cell>
          <cell r="S1441" t="str">
            <v>Salaries &amp; Benefits</v>
          </cell>
        </row>
        <row r="1442">
          <cell r="A1442" t="str">
            <v>PH3092</v>
          </cell>
          <cell r="E1442">
            <v>315.7</v>
          </cell>
          <cell r="F1442">
            <v>0</v>
          </cell>
          <cell r="G1442">
            <v>315.7</v>
          </cell>
          <cell r="H1442">
            <v>482.57</v>
          </cell>
          <cell r="I1442">
            <v>166.87</v>
          </cell>
          <cell r="J1442">
            <v>824.44</v>
          </cell>
          <cell r="L1442">
            <v>41364</v>
          </cell>
          <cell r="M1442" t="str">
            <v>SG</v>
          </cell>
          <cell r="N1442" t="str">
            <v>EXP</v>
          </cell>
          <cell r="O1442" t="str">
            <v>PH620</v>
          </cell>
          <cell r="P1442" t="str">
            <v>1745</v>
          </cell>
          <cell r="Q1442" t="str">
            <v>Salaries &amp; Benefits</v>
          </cell>
          <cell r="R1442" t="str">
            <v>Other Expenditures</v>
          </cell>
          <cell r="S1442" t="str">
            <v>Salaries &amp; Benefits</v>
          </cell>
        </row>
        <row r="1443">
          <cell r="A1443" t="str">
            <v>PH3092</v>
          </cell>
          <cell r="E1443">
            <v>5248.96</v>
          </cell>
          <cell r="F1443">
            <v>0</v>
          </cell>
          <cell r="G1443">
            <v>5248.96</v>
          </cell>
          <cell r="H1443">
            <v>5851.67</v>
          </cell>
          <cell r="I1443">
            <v>602.71</v>
          </cell>
          <cell r="J1443">
            <v>20095.8</v>
          </cell>
          <cell r="L1443">
            <v>41364</v>
          </cell>
          <cell r="M1443" t="str">
            <v>SG</v>
          </cell>
          <cell r="N1443" t="str">
            <v>EXP</v>
          </cell>
          <cell r="O1443" t="str">
            <v>PH620</v>
          </cell>
          <cell r="P1443" t="str">
            <v>1750</v>
          </cell>
          <cell r="Q1443" t="str">
            <v>Salaries &amp; Benefits</v>
          </cell>
          <cell r="R1443" t="str">
            <v>Other Expenditures</v>
          </cell>
          <cell r="S1443" t="str">
            <v>Salaries &amp; Benefits</v>
          </cell>
        </row>
        <row r="1444">
          <cell r="A1444" t="str">
            <v>PH3092</v>
          </cell>
          <cell r="E1444">
            <v>15552.07</v>
          </cell>
          <cell r="F1444">
            <v>0</v>
          </cell>
          <cell r="G1444">
            <v>15552.07</v>
          </cell>
          <cell r="H1444">
            <v>18393.830000000002</v>
          </cell>
          <cell r="I1444">
            <v>2841.76</v>
          </cell>
          <cell r="J1444">
            <v>27680.400000000001</v>
          </cell>
          <cell r="L1444">
            <v>41364</v>
          </cell>
          <cell r="M1444" t="str">
            <v>SG</v>
          </cell>
          <cell r="N1444" t="str">
            <v>EXP</v>
          </cell>
          <cell r="O1444" t="str">
            <v>PH620</v>
          </cell>
          <cell r="P1444" t="str">
            <v>1760</v>
          </cell>
          <cell r="Q1444" t="str">
            <v>Salaries &amp; Benefits</v>
          </cell>
          <cell r="R1444" t="str">
            <v>Other Expenditures</v>
          </cell>
          <cell r="S1444" t="str">
            <v>Salaries &amp; Benefits</v>
          </cell>
        </row>
        <row r="1445">
          <cell r="A1445" t="str">
            <v>PH3092</v>
          </cell>
          <cell r="E1445">
            <v>29165.55</v>
          </cell>
          <cell r="F1445">
            <v>0</v>
          </cell>
          <cell r="G1445">
            <v>29165.55</v>
          </cell>
          <cell r="H1445">
            <v>34009.07</v>
          </cell>
          <cell r="I1445">
            <v>4843.5200000000004</v>
          </cell>
          <cell r="J1445">
            <v>116794</v>
          </cell>
          <cell r="L1445">
            <v>41364</v>
          </cell>
          <cell r="M1445" t="str">
            <v>SG</v>
          </cell>
          <cell r="N1445" t="str">
            <v>EXP</v>
          </cell>
          <cell r="O1445" t="str">
            <v>PH620</v>
          </cell>
          <cell r="P1445" t="str">
            <v>1770</v>
          </cell>
          <cell r="Q1445" t="str">
            <v>Salaries &amp; Benefits</v>
          </cell>
          <cell r="R1445" t="str">
            <v>Other Expenditures</v>
          </cell>
          <cell r="S1445" t="str">
            <v>Salaries &amp; Benefits</v>
          </cell>
        </row>
        <row r="1446">
          <cell r="A1446" t="str">
            <v>PH3092</v>
          </cell>
          <cell r="E1446">
            <v>951.75</v>
          </cell>
          <cell r="F1446">
            <v>0</v>
          </cell>
          <cell r="G1446">
            <v>951.75</v>
          </cell>
          <cell r="H1446">
            <v>0</v>
          </cell>
          <cell r="I1446">
            <v>-951.75</v>
          </cell>
          <cell r="J1446">
            <v>0</v>
          </cell>
          <cell r="L1446">
            <v>41364</v>
          </cell>
          <cell r="M1446" t="str">
            <v>SG</v>
          </cell>
          <cell r="N1446" t="str">
            <v>EXP</v>
          </cell>
          <cell r="O1446" t="str">
            <v>PH620</v>
          </cell>
          <cell r="P1446" t="str">
            <v>1840</v>
          </cell>
          <cell r="Q1446" t="str">
            <v>Salaries &amp; Benefits</v>
          </cell>
          <cell r="R1446" t="str">
            <v>Other Expenditures</v>
          </cell>
          <cell r="S1446" t="str">
            <v>Salaries &amp; Benefits</v>
          </cell>
        </row>
        <row r="1447">
          <cell r="A1447" t="str">
            <v>PH3092</v>
          </cell>
          <cell r="E1447">
            <v>0</v>
          </cell>
          <cell r="F1447">
            <v>0</v>
          </cell>
          <cell r="G1447">
            <v>0</v>
          </cell>
          <cell r="H1447">
            <v>413.65</v>
          </cell>
          <cell r="I1447">
            <v>413.65</v>
          </cell>
          <cell r="J1447">
            <v>1421</v>
          </cell>
          <cell r="L1447">
            <v>41364</v>
          </cell>
          <cell r="M1447" t="str">
            <v>SG</v>
          </cell>
          <cell r="N1447" t="str">
            <v>EXP</v>
          </cell>
          <cell r="O1447" t="str">
            <v>PH620</v>
          </cell>
          <cell r="P1447" t="str">
            <v>1850</v>
          </cell>
          <cell r="Q1447" t="str">
            <v>Salaries &amp; Benefits</v>
          </cell>
          <cell r="R1447" t="str">
            <v>Other Expenditures</v>
          </cell>
          <cell r="S1447" t="str">
            <v>Salaries &amp; Benefits</v>
          </cell>
        </row>
        <row r="1448">
          <cell r="A1448" t="str">
            <v>PH3092</v>
          </cell>
          <cell r="E1448">
            <v>39.85</v>
          </cell>
          <cell r="F1448">
            <v>0</v>
          </cell>
          <cell r="G1448">
            <v>39.85</v>
          </cell>
          <cell r="H1448">
            <v>249.28</v>
          </cell>
          <cell r="I1448">
            <v>209.43</v>
          </cell>
          <cell r="J1448">
            <v>984.48</v>
          </cell>
          <cell r="L1448">
            <v>41364</v>
          </cell>
          <cell r="M1448" t="str">
            <v>SG</v>
          </cell>
          <cell r="N1448" t="str">
            <v>EXP</v>
          </cell>
          <cell r="O1448" t="str">
            <v>PH620</v>
          </cell>
          <cell r="P1448" t="str">
            <v>2010</v>
          </cell>
          <cell r="Q1448" t="str">
            <v>Office Supplies</v>
          </cell>
          <cell r="R1448" t="str">
            <v>Other Expenditures</v>
          </cell>
          <cell r="S1448" t="str">
            <v>Non Salary</v>
          </cell>
        </row>
        <row r="1449">
          <cell r="A1449" t="str">
            <v>PH3092</v>
          </cell>
          <cell r="E1449">
            <v>32.54</v>
          </cell>
          <cell r="F1449">
            <v>0</v>
          </cell>
          <cell r="G1449">
            <v>32.54</v>
          </cell>
          <cell r="H1449">
            <v>0</v>
          </cell>
          <cell r="I1449">
            <v>-32.54</v>
          </cell>
          <cell r="J1449">
            <v>0</v>
          </cell>
          <cell r="L1449">
            <v>41364</v>
          </cell>
          <cell r="M1449" t="str">
            <v>SG</v>
          </cell>
          <cell r="N1449" t="str">
            <v>EXP</v>
          </cell>
          <cell r="O1449" t="str">
            <v>PH620</v>
          </cell>
          <cell r="P1449" t="str">
            <v>2650</v>
          </cell>
          <cell r="Q1449" t="str">
            <v>Other Supplies</v>
          </cell>
          <cell r="R1449" t="str">
            <v>Other Expenditures</v>
          </cell>
          <cell r="S1449" t="str">
            <v>Non Salary</v>
          </cell>
        </row>
        <row r="1450">
          <cell r="A1450" t="str">
            <v>PH3092</v>
          </cell>
          <cell r="E1450">
            <v>0</v>
          </cell>
          <cell r="F1450">
            <v>300</v>
          </cell>
          <cell r="G1450">
            <v>300</v>
          </cell>
          <cell r="H1450">
            <v>73.900000000000006</v>
          </cell>
          <cell r="I1450">
            <v>-226.1</v>
          </cell>
          <cell r="J1450">
            <v>510</v>
          </cell>
          <cell r="L1450">
            <v>41364</v>
          </cell>
          <cell r="M1450" t="str">
            <v>SG</v>
          </cell>
          <cell r="N1450" t="str">
            <v>EXP</v>
          </cell>
          <cell r="O1450" t="str">
            <v>PH620</v>
          </cell>
          <cell r="P1450" t="str">
            <v>4110</v>
          </cell>
          <cell r="Q1450" t="str">
            <v>Professional &amp; Technical</v>
          </cell>
          <cell r="R1450" t="str">
            <v>Other Expenditures</v>
          </cell>
          <cell r="S1450" t="str">
            <v>Non Salary</v>
          </cell>
        </row>
        <row r="1451">
          <cell r="A1451" t="str">
            <v>PH3092</v>
          </cell>
          <cell r="E1451">
            <v>121.9</v>
          </cell>
          <cell r="F1451">
            <v>0</v>
          </cell>
          <cell r="G1451">
            <v>121.9</v>
          </cell>
          <cell r="H1451">
            <v>133.01</v>
          </cell>
          <cell r="I1451">
            <v>11.11</v>
          </cell>
          <cell r="J1451">
            <v>918</v>
          </cell>
          <cell r="L1451">
            <v>41364</v>
          </cell>
          <cell r="M1451" t="str">
            <v>SG</v>
          </cell>
          <cell r="N1451" t="str">
            <v>EXP</v>
          </cell>
          <cell r="O1451" t="str">
            <v>PH620</v>
          </cell>
          <cell r="P1451" t="str">
            <v>4225</v>
          </cell>
          <cell r="Q1451" t="str">
            <v>Business Travel Expenses</v>
          </cell>
          <cell r="R1451" t="str">
            <v>Other Expenditures</v>
          </cell>
          <cell r="S1451" t="str">
            <v>Non Salary</v>
          </cell>
        </row>
        <row r="1452">
          <cell r="A1452" t="str">
            <v>PH3092</v>
          </cell>
          <cell r="E1452">
            <v>446.76</v>
          </cell>
          <cell r="F1452">
            <v>0</v>
          </cell>
          <cell r="G1452">
            <v>446.76</v>
          </cell>
          <cell r="H1452">
            <v>224.88</v>
          </cell>
          <cell r="I1452">
            <v>-221.88</v>
          </cell>
          <cell r="J1452">
            <v>1552</v>
          </cell>
          <cell r="L1452">
            <v>41364</v>
          </cell>
          <cell r="M1452" t="str">
            <v>SG</v>
          </cell>
          <cell r="N1452" t="str">
            <v>EXP</v>
          </cell>
          <cell r="O1452" t="str">
            <v>PH620</v>
          </cell>
          <cell r="P1452" t="str">
            <v>4256</v>
          </cell>
          <cell r="Q1452" t="str">
            <v>Conference Expenditures</v>
          </cell>
          <cell r="R1452" t="str">
            <v>Other Expenditures</v>
          </cell>
          <cell r="S1452" t="str">
            <v>Non Salary</v>
          </cell>
        </row>
        <row r="1453">
          <cell r="A1453" t="str">
            <v>PH3092</v>
          </cell>
          <cell r="E1453">
            <v>175</v>
          </cell>
          <cell r="F1453">
            <v>0</v>
          </cell>
          <cell r="G1453">
            <v>175</v>
          </cell>
          <cell r="H1453">
            <v>1129.46</v>
          </cell>
          <cell r="I1453">
            <v>954.46</v>
          </cell>
          <cell r="J1453">
            <v>2247.23</v>
          </cell>
          <cell r="L1453">
            <v>41364</v>
          </cell>
          <cell r="M1453" t="str">
            <v>SG</v>
          </cell>
          <cell r="N1453" t="str">
            <v>EXP</v>
          </cell>
          <cell r="O1453" t="str">
            <v>PH620</v>
          </cell>
          <cell r="P1453" t="str">
            <v>4310</v>
          </cell>
          <cell r="Q1453" t="str">
            <v>Training &amp; Development</v>
          </cell>
          <cell r="R1453" t="str">
            <v>Other Expenditures</v>
          </cell>
          <cell r="S1453" t="str">
            <v>Non Salary</v>
          </cell>
        </row>
        <row r="1454">
          <cell r="A1454" t="str">
            <v>PH3092</v>
          </cell>
          <cell r="E1454">
            <v>1883.25</v>
          </cell>
          <cell r="F1454">
            <v>0</v>
          </cell>
          <cell r="G1454">
            <v>1883.25</v>
          </cell>
          <cell r="H1454">
            <v>1311.92</v>
          </cell>
          <cell r="I1454">
            <v>-571.33000000000004</v>
          </cell>
          <cell r="J1454">
            <v>9054</v>
          </cell>
          <cell r="L1454">
            <v>41364</v>
          </cell>
          <cell r="M1454" t="str">
            <v>SG</v>
          </cell>
          <cell r="N1454" t="str">
            <v>EXP</v>
          </cell>
          <cell r="O1454" t="str">
            <v>PH620</v>
          </cell>
          <cell r="P1454" t="str">
            <v>4770</v>
          </cell>
          <cell r="Q1454" t="str">
            <v>Insurance, Parking &amp; Metrage</v>
          </cell>
          <cell r="R1454" t="str">
            <v>Other Expenditures</v>
          </cell>
          <cell r="S1454" t="str">
            <v>Non Salary</v>
          </cell>
        </row>
        <row r="1455">
          <cell r="A1455" t="str">
            <v>PH3092</v>
          </cell>
          <cell r="E1455">
            <v>1983.04</v>
          </cell>
          <cell r="F1455">
            <v>0</v>
          </cell>
          <cell r="G1455">
            <v>1983.04</v>
          </cell>
          <cell r="H1455">
            <v>2843.81</v>
          </cell>
          <cell r="I1455">
            <v>860.77</v>
          </cell>
          <cell r="J1455">
            <v>19626</v>
          </cell>
          <cell r="L1455">
            <v>41364</v>
          </cell>
          <cell r="M1455" t="str">
            <v>SG</v>
          </cell>
          <cell r="N1455" t="str">
            <v>EXP</v>
          </cell>
          <cell r="O1455" t="str">
            <v>PH620</v>
          </cell>
          <cell r="P1455" t="str">
            <v>4775</v>
          </cell>
          <cell r="Q1455" t="str">
            <v>Insurance, Parking &amp; Metrage</v>
          </cell>
          <cell r="R1455" t="str">
            <v>Other Expenditures</v>
          </cell>
          <cell r="S1455" t="str">
            <v>Non Salary</v>
          </cell>
        </row>
        <row r="1456">
          <cell r="A1456" t="str">
            <v>PH3092</v>
          </cell>
          <cell r="E1456">
            <v>0</v>
          </cell>
          <cell r="F1456">
            <v>0</v>
          </cell>
          <cell r="G1456">
            <v>0</v>
          </cell>
          <cell r="H1456">
            <v>17.28</v>
          </cell>
          <cell r="I1456">
            <v>17.28</v>
          </cell>
          <cell r="J1456">
            <v>1800</v>
          </cell>
          <cell r="L1456">
            <v>41364</v>
          </cell>
          <cell r="M1456" t="str">
            <v>SG</v>
          </cell>
          <cell r="N1456" t="str">
            <v>EXP</v>
          </cell>
          <cell r="O1456" t="str">
            <v>PH620</v>
          </cell>
          <cell r="P1456" t="str">
            <v>7030</v>
          </cell>
          <cell r="Q1456" t="str">
            <v>IDC's</v>
          </cell>
          <cell r="R1456" t="str">
            <v>Other Expenditures</v>
          </cell>
          <cell r="S1456" t="str">
            <v>Non Salary</v>
          </cell>
        </row>
        <row r="1457">
          <cell r="A1457" t="str">
            <v>PH3092</v>
          </cell>
          <cell r="E1457">
            <v>0</v>
          </cell>
          <cell r="F1457">
            <v>0</v>
          </cell>
          <cell r="G1457">
            <v>0</v>
          </cell>
          <cell r="H1457">
            <v>118.44</v>
          </cell>
          <cell r="I1457">
            <v>118.44</v>
          </cell>
          <cell r="J1457">
            <v>600</v>
          </cell>
          <cell r="L1457">
            <v>41364</v>
          </cell>
          <cell r="M1457" t="str">
            <v>SG</v>
          </cell>
          <cell r="N1457" t="str">
            <v>EXP</v>
          </cell>
          <cell r="O1457" t="str">
            <v>PH620</v>
          </cell>
          <cell r="P1457" t="str">
            <v>7035</v>
          </cell>
          <cell r="Q1457" t="str">
            <v>IDC's</v>
          </cell>
          <cell r="R1457" t="str">
            <v>Other Expenditures</v>
          </cell>
          <cell r="S1457" t="str">
            <v>Non Salary</v>
          </cell>
        </row>
        <row r="1458">
          <cell r="A1458" t="str">
            <v>PH3092</v>
          </cell>
          <cell r="E1458">
            <v>70.39</v>
          </cell>
          <cell r="F1458">
            <v>0</v>
          </cell>
          <cell r="G1458">
            <v>70.39</v>
          </cell>
          <cell r="H1458">
            <v>78.36</v>
          </cell>
          <cell r="I1458">
            <v>7.97</v>
          </cell>
          <cell r="J1458">
            <v>313.44</v>
          </cell>
          <cell r="L1458">
            <v>41364</v>
          </cell>
          <cell r="M1458" t="str">
            <v>SG</v>
          </cell>
          <cell r="N1458" t="str">
            <v>EXP</v>
          </cell>
          <cell r="O1458" t="str">
            <v>PH620</v>
          </cell>
          <cell r="P1458" t="str">
            <v>7125</v>
          </cell>
          <cell r="Q1458" t="str">
            <v>IDC's</v>
          </cell>
          <cell r="R1458" t="str">
            <v>Other Expenditures</v>
          </cell>
          <cell r="S1458" t="str">
            <v>Non Salary</v>
          </cell>
        </row>
        <row r="1459">
          <cell r="A1459" t="str">
            <v>PH3092</v>
          </cell>
          <cell r="E1459">
            <v>-267356.40000000002</v>
          </cell>
          <cell r="F1459">
            <v>0</v>
          </cell>
          <cell r="G1459">
            <v>-267356.40000000002</v>
          </cell>
          <cell r="H1459">
            <v>-289390.49</v>
          </cell>
          <cell r="I1459">
            <v>-22034.09</v>
          </cell>
          <cell r="J1459">
            <v>-967479.08</v>
          </cell>
          <cell r="L1459">
            <v>41364</v>
          </cell>
          <cell r="M1459" t="str">
            <v>SG</v>
          </cell>
          <cell r="N1459" t="str">
            <v>REV</v>
          </cell>
          <cell r="O1459" t="str">
            <v>PH620</v>
          </cell>
          <cell r="P1459" t="str">
            <v>8010</v>
          </cell>
          <cell r="Q1459" t="str">
            <v>Grants and Subsidies</v>
          </cell>
          <cell r="R1459" t="str">
            <v>Revenue</v>
          </cell>
          <cell r="S1459" t="str">
            <v>Non Salary</v>
          </cell>
        </row>
        <row r="1460">
          <cell r="A1460" t="str">
            <v>PH3093</v>
          </cell>
          <cell r="E1460">
            <v>321071.24</v>
          </cell>
          <cell r="F1460">
            <v>0</v>
          </cell>
          <cell r="G1460">
            <v>321071.24</v>
          </cell>
          <cell r="H1460">
            <v>339862.88</v>
          </cell>
          <cell r="I1460">
            <v>18791.64</v>
          </cell>
          <cell r="J1460">
            <v>1167160.68</v>
          </cell>
          <cell r="L1460">
            <v>41364</v>
          </cell>
          <cell r="M1460" t="str">
            <v>SG</v>
          </cell>
          <cell r="N1460" t="str">
            <v>EXP</v>
          </cell>
          <cell r="O1460" t="str">
            <v>PH620</v>
          </cell>
          <cell r="P1460" t="str">
            <v>1015</v>
          </cell>
          <cell r="Q1460" t="str">
            <v>Salaries &amp; Benefits</v>
          </cell>
          <cell r="R1460" t="str">
            <v>Other Expenditures</v>
          </cell>
          <cell r="S1460" t="str">
            <v>Salaries &amp; Benefits</v>
          </cell>
        </row>
        <row r="1461">
          <cell r="A1461" t="str">
            <v>PH3093</v>
          </cell>
          <cell r="E1461">
            <v>1337.47</v>
          </cell>
          <cell r="F1461">
            <v>0</v>
          </cell>
          <cell r="G1461">
            <v>1337.47</v>
          </cell>
          <cell r="H1461">
            <v>1164.4000000000001</v>
          </cell>
          <cell r="I1461">
            <v>-173.07</v>
          </cell>
          <cell r="J1461">
            <v>4000</v>
          </cell>
          <cell r="L1461">
            <v>41364</v>
          </cell>
          <cell r="M1461" t="str">
            <v>SG</v>
          </cell>
          <cell r="N1461" t="str">
            <v>EXP</v>
          </cell>
          <cell r="O1461" t="str">
            <v>PH620</v>
          </cell>
          <cell r="P1461" t="str">
            <v>1025</v>
          </cell>
          <cell r="Q1461" t="str">
            <v>Salaries &amp; Benefits</v>
          </cell>
          <cell r="R1461" t="str">
            <v>Other Expenditures</v>
          </cell>
          <cell r="S1461" t="str">
            <v>Overtime</v>
          </cell>
        </row>
        <row r="1462">
          <cell r="A1462" t="str">
            <v>PH3093</v>
          </cell>
          <cell r="E1462">
            <v>0</v>
          </cell>
          <cell r="F1462">
            <v>0</v>
          </cell>
          <cell r="G1462">
            <v>0</v>
          </cell>
          <cell r="H1462">
            <v>2205.42</v>
          </cell>
          <cell r="I1462">
            <v>2205.42</v>
          </cell>
          <cell r="J1462">
            <v>2205.42</v>
          </cell>
          <cell r="L1462">
            <v>41364</v>
          </cell>
          <cell r="M1462" t="str">
            <v>SG</v>
          </cell>
          <cell r="N1462" t="str">
            <v>EXP</v>
          </cell>
          <cell r="O1462" t="str">
            <v>PH620</v>
          </cell>
          <cell r="P1462" t="str">
            <v>1050</v>
          </cell>
          <cell r="Q1462" t="str">
            <v>Salaries &amp; Benefits</v>
          </cell>
          <cell r="R1462" t="str">
            <v>Other Expenditures</v>
          </cell>
          <cell r="S1462" t="str">
            <v>Salaries &amp; Benefits</v>
          </cell>
        </row>
        <row r="1463">
          <cell r="A1463" t="str">
            <v>PH3093</v>
          </cell>
          <cell r="E1463">
            <v>0</v>
          </cell>
          <cell r="F1463">
            <v>0</v>
          </cell>
          <cell r="G1463">
            <v>0</v>
          </cell>
          <cell r="H1463">
            <v>-21799.19</v>
          </cell>
          <cell r="I1463">
            <v>-21799.19</v>
          </cell>
          <cell r="J1463">
            <v>-72415.360000000001</v>
          </cell>
          <cell r="L1463">
            <v>41364</v>
          </cell>
          <cell r="M1463" t="str">
            <v>SG</v>
          </cell>
          <cell r="N1463" t="str">
            <v>EXP</v>
          </cell>
          <cell r="O1463" t="str">
            <v>PH620</v>
          </cell>
          <cell r="P1463" t="str">
            <v>1520</v>
          </cell>
          <cell r="Q1463" t="str">
            <v>Salaries &amp; Benefits</v>
          </cell>
          <cell r="R1463" t="str">
            <v>Other Expenditures</v>
          </cell>
          <cell r="S1463" t="str">
            <v>Gapping</v>
          </cell>
        </row>
        <row r="1464">
          <cell r="A1464" t="str">
            <v>PH3093</v>
          </cell>
          <cell r="E1464">
            <v>17431.57</v>
          </cell>
          <cell r="F1464">
            <v>0</v>
          </cell>
          <cell r="G1464">
            <v>17431.57</v>
          </cell>
          <cell r="H1464">
            <v>19001.71</v>
          </cell>
          <cell r="I1464">
            <v>1570.14</v>
          </cell>
          <cell r="J1464">
            <v>65256</v>
          </cell>
          <cell r="L1464">
            <v>41364</v>
          </cell>
          <cell r="M1464" t="str">
            <v>SG</v>
          </cell>
          <cell r="N1464" t="str">
            <v>EXP</v>
          </cell>
          <cell r="O1464" t="str">
            <v>PH620</v>
          </cell>
          <cell r="P1464" t="str">
            <v>1711</v>
          </cell>
          <cell r="Q1464" t="str">
            <v>Salaries &amp; Benefits</v>
          </cell>
          <cell r="R1464" t="str">
            <v>Other Expenditures</v>
          </cell>
          <cell r="S1464" t="str">
            <v>Salaries &amp; Benefits</v>
          </cell>
        </row>
        <row r="1465">
          <cell r="A1465" t="str">
            <v>PH3093</v>
          </cell>
          <cell r="E1465">
            <v>8384.17</v>
          </cell>
          <cell r="F1465">
            <v>0</v>
          </cell>
          <cell r="G1465">
            <v>8384.17</v>
          </cell>
          <cell r="H1465">
            <v>9001.1</v>
          </cell>
          <cell r="I1465">
            <v>616.92999999999995</v>
          </cell>
          <cell r="J1465">
            <v>30912</v>
          </cell>
          <cell r="L1465">
            <v>41364</v>
          </cell>
          <cell r="M1465" t="str">
            <v>SG</v>
          </cell>
          <cell r="N1465" t="str">
            <v>EXP</v>
          </cell>
          <cell r="O1465" t="str">
            <v>PH620</v>
          </cell>
          <cell r="P1465" t="str">
            <v>1712</v>
          </cell>
          <cell r="Q1465" t="str">
            <v>Salaries &amp; Benefits</v>
          </cell>
          <cell r="R1465" t="str">
            <v>Other Expenditures</v>
          </cell>
          <cell r="S1465" t="str">
            <v>Salaries &amp; Benefits</v>
          </cell>
        </row>
        <row r="1466">
          <cell r="A1466" t="str">
            <v>PH3093</v>
          </cell>
          <cell r="E1466">
            <v>7427.52</v>
          </cell>
          <cell r="F1466">
            <v>0</v>
          </cell>
          <cell r="G1466">
            <v>7427.52</v>
          </cell>
          <cell r="H1466">
            <v>6805.77</v>
          </cell>
          <cell r="I1466">
            <v>-621.75</v>
          </cell>
          <cell r="J1466">
            <v>23227.43</v>
          </cell>
          <cell r="L1466">
            <v>41364</v>
          </cell>
          <cell r="M1466" t="str">
            <v>SG</v>
          </cell>
          <cell r="N1466" t="str">
            <v>EXP</v>
          </cell>
          <cell r="O1466" t="str">
            <v>PH620</v>
          </cell>
          <cell r="P1466" t="str">
            <v>1720</v>
          </cell>
          <cell r="Q1466" t="str">
            <v>Salaries &amp; Benefits</v>
          </cell>
          <cell r="R1466" t="str">
            <v>Other Expenditures</v>
          </cell>
          <cell r="S1466" t="str">
            <v>Salaries &amp; Benefits</v>
          </cell>
        </row>
        <row r="1467">
          <cell r="A1467" t="str">
            <v>PH3093</v>
          </cell>
          <cell r="E1467">
            <v>2256.9299999999998</v>
          </cell>
          <cell r="F1467">
            <v>0</v>
          </cell>
          <cell r="G1467">
            <v>2256.9299999999998</v>
          </cell>
          <cell r="H1467">
            <v>2537.5500000000002</v>
          </cell>
          <cell r="I1467">
            <v>280.62</v>
          </cell>
          <cell r="J1467">
            <v>8714.7900000000009</v>
          </cell>
          <cell r="L1467">
            <v>41364</v>
          </cell>
          <cell r="M1467" t="str">
            <v>SG</v>
          </cell>
          <cell r="N1467" t="str">
            <v>EXP</v>
          </cell>
          <cell r="O1467" t="str">
            <v>PH620</v>
          </cell>
          <cell r="P1467" t="str">
            <v>1730</v>
          </cell>
          <cell r="Q1467" t="str">
            <v>Salaries &amp; Benefits</v>
          </cell>
          <cell r="R1467" t="str">
            <v>Other Expenditures</v>
          </cell>
          <cell r="S1467" t="str">
            <v>Salaries &amp; Benefits</v>
          </cell>
        </row>
        <row r="1468">
          <cell r="A1468" t="str">
            <v>PH3093</v>
          </cell>
          <cell r="E1468">
            <v>8713.27</v>
          </cell>
          <cell r="F1468">
            <v>0</v>
          </cell>
          <cell r="G1468">
            <v>8713.27</v>
          </cell>
          <cell r="H1468">
            <v>9543.8799999999992</v>
          </cell>
          <cell r="I1468">
            <v>830.61</v>
          </cell>
          <cell r="J1468">
            <v>15715.23</v>
          </cell>
          <cell r="L1468">
            <v>41364</v>
          </cell>
          <cell r="M1468" t="str">
            <v>SG</v>
          </cell>
          <cell r="N1468" t="str">
            <v>EXP</v>
          </cell>
          <cell r="O1468" t="str">
            <v>PH620</v>
          </cell>
          <cell r="P1468" t="str">
            <v>1740</v>
          </cell>
          <cell r="Q1468" t="str">
            <v>Salaries &amp; Benefits</v>
          </cell>
          <cell r="R1468" t="str">
            <v>Other Expenditures</v>
          </cell>
          <cell r="S1468" t="str">
            <v>Salaries &amp; Benefits</v>
          </cell>
        </row>
        <row r="1469">
          <cell r="A1469" t="str">
            <v>PH3093</v>
          </cell>
          <cell r="E1469">
            <v>420.7</v>
          </cell>
          <cell r="F1469">
            <v>0</v>
          </cell>
          <cell r="G1469">
            <v>420.7</v>
          </cell>
          <cell r="H1469">
            <v>486.83</v>
          </cell>
          <cell r="I1469">
            <v>66.13</v>
          </cell>
          <cell r="J1469">
            <v>933.69</v>
          </cell>
          <cell r="L1469">
            <v>41364</v>
          </cell>
          <cell r="M1469" t="str">
            <v>SG</v>
          </cell>
          <cell r="N1469" t="str">
            <v>EXP</v>
          </cell>
          <cell r="O1469" t="str">
            <v>PH620</v>
          </cell>
          <cell r="P1469" t="str">
            <v>1745</v>
          </cell>
          <cell r="Q1469" t="str">
            <v>Salaries &amp; Benefits</v>
          </cell>
          <cell r="R1469" t="str">
            <v>Other Expenditures</v>
          </cell>
          <cell r="S1469" t="str">
            <v>Salaries &amp; Benefits</v>
          </cell>
        </row>
        <row r="1470">
          <cell r="A1470" t="str">
            <v>PH3093</v>
          </cell>
          <cell r="E1470">
            <v>6238.37</v>
          </cell>
          <cell r="F1470">
            <v>0</v>
          </cell>
          <cell r="G1470">
            <v>6238.37</v>
          </cell>
          <cell r="H1470">
            <v>6627.35</v>
          </cell>
          <cell r="I1470">
            <v>388.98</v>
          </cell>
          <cell r="J1470">
            <v>22759.599999999999</v>
          </cell>
          <cell r="L1470">
            <v>41364</v>
          </cell>
          <cell r="M1470" t="str">
            <v>SG</v>
          </cell>
          <cell r="N1470" t="str">
            <v>EXP</v>
          </cell>
          <cell r="O1470" t="str">
            <v>PH620</v>
          </cell>
          <cell r="P1470" t="str">
            <v>1750</v>
          </cell>
          <cell r="Q1470" t="str">
            <v>Salaries &amp; Benefits</v>
          </cell>
          <cell r="R1470" t="str">
            <v>Other Expenditures</v>
          </cell>
          <cell r="S1470" t="str">
            <v>Salaries &amp; Benefits</v>
          </cell>
        </row>
        <row r="1471">
          <cell r="A1471" t="str">
            <v>PH3093</v>
          </cell>
          <cell r="E1471">
            <v>17853.39</v>
          </cell>
          <cell r="F1471">
            <v>0</v>
          </cell>
          <cell r="G1471">
            <v>17853.39</v>
          </cell>
          <cell r="H1471">
            <v>20711.759999999998</v>
          </cell>
          <cell r="I1471">
            <v>2858.37</v>
          </cell>
          <cell r="J1471">
            <v>34600.5</v>
          </cell>
          <cell r="L1471">
            <v>41364</v>
          </cell>
          <cell r="M1471" t="str">
            <v>SG</v>
          </cell>
          <cell r="N1471" t="str">
            <v>EXP</v>
          </cell>
          <cell r="O1471" t="str">
            <v>PH620</v>
          </cell>
          <cell r="P1471" t="str">
            <v>1760</v>
          </cell>
          <cell r="Q1471" t="str">
            <v>Salaries &amp; Benefits</v>
          </cell>
          <cell r="R1471" t="str">
            <v>Other Expenditures</v>
          </cell>
          <cell r="S1471" t="str">
            <v>Salaries &amp; Benefits</v>
          </cell>
        </row>
        <row r="1472">
          <cell r="A1472" t="str">
            <v>PH3093</v>
          </cell>
          <cell r="E1472">
            <v>32893.230000000003</v>
          </cell>
          <cell r="F1472">
            <v>0</v>
          </cell>
          <cell r="G1472">
            <v>32893.230000000003</v>
          </cell>
          <cell r="H1472">
            <v>37365.67</v>
          </cell>
          <cell r="I1472">
            <v>4472.4399999999996</v>
          </cell>
          <cell r="J1472">
            <v>128321.46</v>
          </cell>
          <cell r="L1472">
            <v>41364</v>
          </cell>
          <cell r="M1472" t="str">
            <v>SG</v>
          </cell>
          <cell r="N1472" t="str">
            <v>EXP</v>
          </cell>
          <cell r="O1472" t="str">
            <v>PH620</v>
          </cell>
          <cell r="P1472" t="str">
            <v>1770</v>
          </cell>
          <cell r="Q1472" t="str">
            <v>Salaries &amp; Benefits</v>
          </cell>
          <cell r="R1472" t="str">
            <v>Other Expenditures</v>
          </cell>
          <cell r="S1472" t="str">
            <v>Salaries &amp; Benefits</v>
          </cell>
        </row>
        <row r="1473">
          <cell r="A1473" t="str">
            <v>PH3093</v>
          </cell>
          <cell r="E1473">
            <v>998</v>
          </cell>
          <cell r="F1473">
            <v>0</v>
          </cell>
          <cell r="G1473">
            <v>998</v>
          </cell>
          <cell r="H1473">
            <v>0</v>
          </cell>
          <cell r="I1473">
            <v>-998</v>
          </cell>
          <cell r="J1473">
            <v>0</v>
          </cell>
          <cell r="L1473">
            <v>41364</v>
          </cell>
          <cell r="M1473" t="str">
            <v>SG</v>
          </cell>
          <cell r="N1473" t="str">
            <v>EXP</v>
          </cell>
          <cell r="O1473" t="str">
            <v>PH620</v>
          </cell>
          <cell r="P1473" t="str">
            <v>1840</v>
          </cell>
          <cell r="Q1473" t="str">
            <v>Salaries &amp; Benefits</v>
          </cell>
          <cell r="R1473" t="str">
            <v>Other Expenditures</v>
          </cell>
          <cell r="S1473" t="str">
            <v>Salaries &amp; Benefits</v>
          </cell>
        </row>
        <row r="1474">
          <cell r="A1474" t="str">
            <v>PH3093</v>
          </cell>
          <cell r="E1474">
            <v>0</v>
          </cell>
          <cell r="F1474">
            <v>0</v>
          </cell>
          <cell r="G1474">
            <v>0</v>
          </cell>
          <cell r="H1474">
            <v>224.34</v>
          </cell>
          <cell r="I1474">
            <v>224.34</v>
          </cell>
          <cell r="J1474">
            <v>886.03</v>
          </cell>
          <cell r="L1474">
            <v>41364</v>
          </cell>
          <cell r="M1474" t="str">
            <v>SG</v>
          </cell>
          <cell r="N1474" t="str">
            <v>EXP</v>
          </cell>
          <cell r="O1474" t="str">
            <v>PH620</v>
          </cell>
          <cell r="P1474" t="str">
            <v>2010</v>
          </cell>
          <cell r="Q1474" t="str">
            <v>Office Supplies</v>
          </cell>
          <cell r="R1474" t="str">
            <v>Other Expenditures</v>
          </cell>
          <cell r="S1474" t="str">
            <v>Non Salary</v>
          </cell>
        </row>
        <row r="1475">
          <cell r="A1475" t="str">
            <v>PH3093</v>
          </cell>
          <cell r="E1475">
            <v>0</v>
          </cell>
          <cell r="F1475">
            <v>608.52</v>
          </cell>
          <cell r="G1475">
            <v>608.52</v>
          </cell>
          <cell r="H1475">
            <v>42.95</v>
          </cell>
          <cell r="I1475">
            <v>-565.57000000000005</v>
          </cell>
          <cell r="J1475">
            <v>169.65</v>
          </cell>
          <cell r="L1475">
            <v>41364</v>
          </cell>
          <cell r="M1475" t="str">
            <v>SG</v>
          </cell>
          <cell r="N1475" t="str">
            <v>EXP</v>
          </cell>
          <cell r="O1475" t="str">
            <v>PH620</v>
          </cell>
          <cell r="P1475" t="str">
            <v>2750</v>
          </cell>
          <cell r="Q1475" t="str">
            <v>Other Supplies</v>
          </cell>
          <cell r="R1475" t="str">
            <v>Other Expenditures</v>
          </cell>
          <cell r="S1475" t="str">
            <v>Non Salary</v>
          </cell>
        </row>
        <row r="1476">
          <cell r="A1476" t="str">
            <v>PH3093</v>
          </cell>
          <cell r="E1476">
            <v>0</v>
          </cell>
          <cell r="F1476">
            <v>0</v>
          </cell>
          <cell r="G1476">
            <v>0</v>
          </cell>
          <cell r="H1476">
            <v>30.07</v>
          </cell>
          <cell r="I1476">
            <v>30.07</v>
          </cell>
          <cell r="J1476">
            <v>207.59</v>
          </cell>
          <cell r="L1476">
            <v>41364</v>
          </cell>
          <cell r="M1476" t="str">
            <v>SG</v>
          </cell>
          <cell r="N1476" t="str">
            <v>EXP</v>
          </cell>
          <cell r="O1476" t="str">
            <v>PH620</v>
          </cell>
          <cell r="P1476" t="str">
            <v>4086</v>
          </cell>
          <cell r="Q1476" t="str">
            <v>Professional &amp; Technical</v>
          </cell>
          <cell r="R1476" t="str">
            <v>Other Expenditures</v>
          </cell>
          <cell r="S1476" t="str">
            <v>Non Salary</v>
          </cell>
        </row>
        <row r="1477">
          <cell r="A1477" t="str">
            <v>PH3093</v>
          </cell>
          <cell r="E1477">
            <v>0</v>
          </cell>
          <cell r="F1477">
            <v>2400</v>
          </cell>
          <cell r="G1477">
            <v>2400</v>
          </cell>
          <cell r="H1477">
            <v>609.86</v>
          </cell>
          <cell r="I1477">
            <v>-1790.14</v>
          </cell>
          <cell r="J1477">
            <v>4208.8</v>
          </cell>
          <cell r="L1477">
            <v>41364</v>
          </cell>
          <cell r="M1477" t="str">
            <v>SG</v>
          </cell>
          <cell r="N1477" t="str">
            <v>EXP</v>
          </cell>
          <cell r="O1477" t="str">
            <v>PH620</v>
          </cell>
          <cell r="P1477" t="str">
            <v>4110</v>
          </cell>
          <cell r="Q1477" t="str">
            <v>Professional &amp; Technical</v>
          </cell>
          <cell r="R1477" t="str">
            <v>Other Expenditures</v>
          </cell>
          <cell r="S1477" t="str">
            <v>Non Salary</v>
          </cell>
        </row>
        <row r="1478">
          <cell r="A1478" t="str">
            <v>PH3093</v>
          </cell>
          <cell r="E1478">
            <v>303.3</v>
          </cell>
          <cell r="F1478">
            <v>0</v>
          </cell>
          <cell r="G1478">
            <v>303.3</v>
          </cell>
          <cell r="H1478">
            <v>564.82000000000005</v>
          </cell>
          <cell r="I1478">
            <v>261.52</v>
          </cell>
          <cell r="J1478">
            <v>3898</v>
          </cell>
          <cell r="L1478">
            <v>41364</v>
          </cell>
          <cell r="M1478" t="str">
            <v>SG</v>
          </cell>
          <cell r="N1478" t="str">
            <v>EXP</v>
          </cell>
          <cell r="O1478" t="str">
            <v>PH620</v>
          </cell>
          <cell r="P1478" t="str">
            <v>4225</v>
          </cell>
          <cell r="Q1478" t="str">
            <v>Business Travel Expenses</v>
          </cell>
          <cell r="R1478" t="str">
            <v>Other Expenditures</v>
          </cell>
          <cell r="S1478" t="str">
            <v>Non Salary</v>
          </cell>
        </row>
        <row r="1479">
          <cell r="A1479" t="str">
            <v>PH3093</v>
          </cell>
          <cell r="E1479">
            <v>271.36</v>
          </cell>
          <cell r="F1479">
            <v>0</v>
          </cell>
          <cell r="G1479">
            <v>271.36</v>
          </cell>
          <cell r="H1479">
            <v>0</v>
          </cell>
          <cell r="I1479">
            <v>-271.36</v>
          </cell>
          <cell r="J1479">
            <v>0</v>
          </cell>
          <cell r="L1479">
            <v>41364</v>
          </cell>
          <cell r="M1479" t="str">
            <v>SG</v>
          </cell>
          <cell r="N1479" t="str">
            <v>EXP</v>
          </cell>
          <cell r="O1479" t="str">
            <v>PH620</v>
          </cell>
          <cell r="P1479" t="str">
            <v>4251</v>
          </cell>
          <cell r="Q1479" t="str">
            <v>Conference Expenditures</v>
          </cell>
          <cell r="R1479" t="str">
            <v>Other Expenditures</v>
          </cell>
          <cell r="S1479" t="str">
            <v>Non Salary</v>
          </cell>
        </row>
        <row r="1480">
          <cell r="A1480" t="str">
            <v>PH3093</v>
          </cell>
          <cell r="E1480">
            <v>0</v>
          </cell>
          <cell r="F1480">
            <v>0</v>
          </cell>
          <cell r="G1480">
            <v>0</v>
          </cell>
          <cell r="H1480">
            <v>226.05</v>
          </cell>
          <cell r="I1480">
            <v>226.05</v>
          </cell>
          <cell r="J1480">
            <v>1560</v>
          </cell>
          <cell r="L1480">
            <v>41364</v>
          </cell>
          <cell r="M1480" t="str">
            <v>SG</v>
          </cell>
          <cell r="N1480" t="str">
            <v>EXP</v>
          </cell>
          <cell r="O1480" t="str">
            <v>PH620</v>
          </cell>
          <cell r="P1480" t="str">
            <v>4256</v>
          </cell>
          <cell r="Q1480" t="str">
            <v>Conference Expenditures</v>
          </cell>
          <cell r="R1480" t="str">
            <v>Other Expenditures</v>
          </cell>
          <cell r="S1480" t="str">
            <v>Non Salary</v>
          </cell>
        </row>
        <row r="1481">
          <cell r="A1481" t="str">
            <v>PH3093</v>
          </cell>
          <cell r="E1481">
            <v>0</v>
          </cell>
          <cell r="F1481">
            <v>500</v>
          </cell>
          <cell r="G1481">
            <v>500</v>
          </cell>
          <cell r="H1481">
            <v>821.73</v>
          </cell>
          <cell r="I1481">
            <v>321.73</v>
          </cell>
          <cell r="J1481">
            <v>5671</v>
          </cell>
          <cell r="L1481">
            <v>41364</v>
          </cell>
          <cell r="M1481" t="str">
            <v>SG</v>
          </cell>
          <cell r="N1481" t="str">
            <v>EXP</v>
          </cell>
          <cell r="O1481" t="str">
            <v>PH620</v>
          </cell>
          <cell r="P1481" t="str">
            <v>4400</v>
          </cell>
          <cell r="Q1481" t="str">
            <v>Contracted Services</v>
          </cell>
          <cell r="R1481" t="str">
            <v>Other Expenditures</v>
          </cell>
          <cell r="S1481" t="str">
            <v>Non Salary</v>
          </cell>
        </row>
        <row r="1482">
          <cell r="A1482" t="str">
            <v>PH3093</v>
          </cell>
          <cell r="E1482">
            <v>1327.7</v>
          </cell>
          <cell r="F1482">
            <v>0</v>
          </cell>
          <cell r="G1482">
            <v>1327.7</v>
          </cell>
          <cell r="H1482">
            <v>866.21</v>
          </cell>
          <cell r="I1482">
            <v>-461.49</v>
          </cell>
          <cell r="J1482">
            <v>5978</v>
          </cell>
          <cell r="L1482">
            <v>41364</v>
          </cell>
          <cell r="M1482" t="str">
            <v>SG</v>
          </cell>
          <cell r="N1482" t="str">
            <v>EXP</v>
          </cell>
          <cell r="O1482" t="str">
            <v>PH620</v>
          </cell>
          <cell r="P1482" t="str">
            <v>4770</v>
          </cell>
          <cell r="Q1482" t="str">
            <v>Insurance, Parking &amp; Metrage</v>
          </cell>
          <cell r="R1482" t="str">
            <v>Other Expenditures</v>
          </cell>
          <cell r="S1482" t="str">
            <v>Non Salary</v>
          </cell>
        </row>
        <row r="1483">
          <cell r="A1483" t="str">
            <v>PH3093</v>
          </cell>
          <cell r="E1483">
            <v>2943.81</v>
          </cell>
          <cell r="F1483">
            <v>0</v>
          </cell>
          <cell r="G1483">
            <v>2943.81</v>
          </cell>
          <cell r="H1483">
            <v>1803.43</v>
          </cell>
          <cell r="I1483">
            <v>-1140.3800000000001</v>
          </cell>
          <cell r="J1483">
            <v>12446</v>
          </cell>
          <cell r="L1483">
            <v>41364</v>
          </cell>
          <cell r="M1483" t="str">
            <v>SG</v>
          </cell>
          <cell r="N1483" t="str">
            <v>EXP</v>
          </cell>
          <cell r="O1483" t="str">
            <v>PH620</v>
          </cell>
          <cell r="P1483" t="str">
            <v>4775</v>
          </cell>
          <cell r="Q1483" t="str">
            <v>Insurance, Parking &amp; Metrage</v>
          </cell>
          <cell r="R1483" t="str">
            <v>Other Expenditures</v>
          </cell>
          <cell r="S1483" t="str">
            <v>Non Salary</v>
          </cell>
        </row>
        <row r="1484">
          <cell r="A1484" t="str">
            <v>PH3093</v>
          </cell>
          <cell r="E1484">
            <v>0</v>
          </cell>
          <cell r="F1484">
            <v>21.19</v>
          </cell>
          <cell r="G1484">
            <v>21.19</v>
          </cell>
          <cell r="H1484">
            <v>1294.5899999999999</v>
          </cell>
          <cell r="I1484">
            <v>1273.4000000000001</v>
          </cell>
          <cell r="J1484">
            <v>8934.39</v>
          </cell>
          <cell r="L1484">
            <v>41364</v>
          </cell>
          <cell r="M1484" t="str">
            <v>SG</v>
          </cell>
          <cell r="N1484" t="str">
            <v>EXP</v>
          </cell>
          <cell r="O1484" t="str">
            <v>PH620</v>
          </cell>
          <cell r="P1484" t="str">
            <v>4811</v>
          </cell>
          <cell r="Q1484" t="str">
            <v>Other Services</v>
          </cell>
          <cell r="R1484" t="str">
            <v>Other Expenditures</v>
          </cell>
          <cell r="S1484" t="str">
            <v>Non Salary</v>
          </cell>
        </row>
        <row r="1485">
          <cell r="A1485" t="str">
            <v>PH3093</v>
          </cell>
          <cell r="E1485">
            <v>0</v>
          </cell>
          <cell r="F1485">
            <v>0</v>
          </cell>
          <cell r="G1485">
            <v>0</v>
          </cell>
          <cell r="H1485">
            <v>15.04</v>
          </cell>
          <cell r="I1485">
            <v>15.04</v>
          </cell>
          <cell r="J1485">
            <v>103.8</v>
          </cell>
          <cell r="L1485">
            <v>41364</v>
          </cell>
          <cell r="M1485" t="str">
            <v>SG</v>
          </cell>
          <cell r="N1485" t="str">
            <v>EXP</v>
          </cell>
          <cell r="O1485" t="str">
            <v>PH620</v>
          </cell>
          <cell r="P1485" t="str">
            <v>4815</v>
          </cell>
          <cell r="Q1485" t="str">
            <v>Other Services</v>
          </cell>
          <cell r="R1485" t="str">
            <v>Other Expenditures</v>
          </cell>
          <cell r="S1485" t="str">
            <v>Non Salary</v>
          </cell>
        </row>
        <row r="1486">
          <cell r="A1486" t="str">
            <v>PH3093</v>
          </cell>
          <cell r="E1486">
            <v>0</v>
          </cell>
          <cell r="F1486">
            <v>0</v>
          </cell>
          <cell r="G1486">
            <v>0</v>
          </cell>
          <cell r="H1486">
            <v>76.8</v>
          </cell>
          <cell r="I1486">
            <v>76.8</v>
          </cell>
          <cell r="J1486">
            <v>530</v>
          </cell>
          <cell r="L1486">
            <v>41364</v>
          </cell>
          <cell r="M1486" t="str">
            <v>SG</v>
          </cell>
          <cell r="N1486" t="str">
            <v>EXP</v>
          </cell>
          <cell r="O1486" t="str">
            <v>PH620</v>
          </cell>
          <cell r="P1486" t="str">
            <v>4820</v>
          </cell>
          <cell r="Q1486" t="str">
            <v>Other Services</v>
          </cell>
          <cell r="R1486" t="str">
            <v>Other Expenditures</v>
          </cell>
          <cell r="S1486" t="str">
            <v>Non Salary</v>
          </cell>
        </row>
        <row r="1487">
          <cell r="A1487" t="str">
            <v>PH3093</v>
          </cell>
          <cell r="E1487">
            <v>0</v>
          </cell>
          <cell r="F1487">
            <v>0</v>
          </cell>
          <cell r="G1487">
            <v>0</v>
          </cell>
          <cell r="H1487">
            <v>11.52</v>
          </cell>
          <cell r="I1487">
            <v>11.52</v>
          </cell>
          <cell r="J1487">
            <v>1200</v>
          </cell>
          <cell r="L1487">
            <v>41364</v>
          </cell>
          <cell r="M1487" t="str">
            <v>SG</v>
          </cell>
          <cell r="N1487" t="str">
            <v>EXP</v>
          </cell>
          <cell r="O1487" t="str">
            <v>PH620</v>
          </cell>
          <cell r="P1487" t="str">
            <v>7030</v>
          </cell>
          <cell r="Q1487" t="str">
            <v>IDC's</v>
          </cell>
          <cell r="R1487" t="str">
            <v>Other Expenditures</v>
          </cell>
          <cell r="S1487" t="str">
            <v>Non Salary</v>
          </cell>
        </row>
        <row r="1488">
          <cell r="A1488" t="str">
            <v>PH3093</v>
          </cell>
          <cell r="E1488">
            <v>0</v>
          </cell>
          <cell r="F1488">
            <v>0</v>
          </cell>
          <cell r="G1488">
            <v>0</v>
          </cell>
          <cell r="H1488">
            <v>197.4</v>
          </cell>
          <cell r="I1488">
            <v>197.4</v>
          </cell>
          <cell r="J1488">
            <v>1000</v>
          </cell>
          <cell r="L1488">
            <v>41364</v>
          </cell>
          <cell r="M1488" t="str">
            <v>SG</v>
          </cell>
          <cell r="N1488" t="str">
            <v>EXP</v>
          </cell>
          <cell r="O1488" t="str">
            <v>PH620</v>
          </cell>
          <cell r="P1488" t="str">
            <v>7035</v>
          </cell>
          <cell r="Q1488" t="str">
            <v>IDC's</v>
          </cell>
          <cell r="R1488" t="str">
            <v>Other Expenditures</v>
          </cell>
          <cell r="S1488" t="str">
            <v>Non Salary</v>
          </cell>
        </row>
        <row r="1489">
          <cell r="A1489" t="str">
            <v>PH3093</v>
          </cell>
          <cell r="E1489">
            <v>97</v>
          </cell>
          <cell r="F1489">
            <v>0</v>
          </cell>
          <cell r="G1489">
            <v>97</v>
          </cell>
          <cell r="H1489">
            <v>0</v>
          </cell>
          <cell r="I1489">
            <v>-97</v>
          </cell>
          <cell r="J1489">
            <v>0</v>
          </cell>
          <cell r="L1489">
            <v>41364</v>
          </cell>
          <cell r="M1489" t="str">
            <v>SG</v>
          </cell>
          <cell r="N1489" t="str">
            <v>EXP</v>
          </cell>
          <cell r="O1489" t="str">
            <v>PH620</v>
          </cell>
          <cell r="P1489" t="str">
            <v>7097</v>
          </cell>
          <cell r="Q1489" t="str">
            <v>IDC's</v>
          </cell>
          <cell r="R1489" t="str">
            <v>Other Expenditures</v>
          </cell>
          <cell r="S1489" t="str">
            <v>Non Salary</v>
          </cell>
        </row>
        <row r="1490">
          <cell r="A1490" t="str">
            <v>PH3093</v>
          </cell>
          <cell r="E1490">
            <v>87.99</v>
          </cell>
          <cell r="F1490">
            <v>0</v>
          </cell>
          <cell r="G1490">
            <v>87.99</v>
          </cell>
          <cell r="H1490">
            <v>97.95</v>
          </cell>
          <cell r="I1490">
            <v>9.9600000000000009</v>
          </cell>
          <cell r="J1490">
            <v>391.8</v>
          </cell>
          <cell r="L1490">
            <v>41364</v>
          </cell>
          <cell r="M1490" t="str">
            <v>SG</v>
          </cell>
          <cell r="N1490" t="str">
            <v>EXP</v>
          </cell>
          <cell r="O1490" t="str">
            <v>PH620</v>
          </cell>
          <cell r="P1490" t="str">
            <v>7125</v>
          </cell>
          <cell r="Q1490" t="str">
            <v>IDC's</v>
          </cell>
          <cell r="R1490" t="str">
            <v>Other Expenditures</v>
          </cell>
          <cell r="S1490" t="str">
            <v>Non Salary</v>
          </cell>
        </row>
        <row r="1491">
          <cell r="A1491" t="str">
            <v>PH3093</v>
          </cell>
          <cell r="E1491">
            <v>-325108.15999999997</v>
          </cell>
          <cell r="F1491">
            <v>0</v>
          </cell>
          <cell r="G1491">
            <v>-325108.15999999997</v>
          </cell>
          <cell r="H1491">
            <v>-330298.43</v>
          </cell>
          <cell r="I1491">
            <v>-5190.2700000000004</v>
          </cell>
          <cell r="J1491">
            <v>-1109716.44</v>
          </cell>
          <cell r="L1491">
            <v>41364</v>
          </cell>
          <cell r="M1491" t="str">
            <v>SG</v>
          </cell>
          <cell r="N1491" t="str">
            <v>REV</v>
          </cell>
          <cell r="O1491" t="str">
            <v>PH620</v>
          </cell>
          <cell r="P1491" t="str">
            <v>8010</v>
          </cell>
          <cell r="Q1491" t="str">
            <v>Grants and Subsidies</v>
          </cell>
          <cell r="R1491" t="str">
            <v>Revenue</v>
          </cell>
          <cell r="S1491" t="str">
            <v>Non Salary</v>
          </cell>
        </row>
        <row r="1492">
          <cell r="A1492" t="str">
            <v>PH3101</v>
          </cell>
          <cell r="E1492">
            <v>288270.77</v>
          </cell>
          <cell r="F1492">
            <v>0</v>
          </cell>
          <cell r="G1492">
            <v>288270.77</v>
          </cell>
          <cell r="H1492">
            <v>345625.77</v>
          </cell>
          <cell r="I1492">
            <v>57355</v>
          </cell>
          <cell r="J1492">
            <v>1186951.6599999999</v>
          </cell>
          <cell r="L1492">
            <v>41364</v>
          </cell>
          <cell r="M1492" t="str">
            <v>PF</v>
          </cell>
          <cell r="N1492" t="str">
            <v>EXP</v>
          </cell>
          <cell r="O1492" t="str">
            <v>PH300</v>
          </cell>
          <cell r="P1492" t="str">
            <v>1015</v>
          </cell>
          <cell r="Q1492" t="str">
            <v>Salaries &amp; Benefits</v>
          </cell>
          <cell r="R1492" t="str">
            <v>Other Expenditures</v>
          </cell>
          <cell r="S1492" t="str">
            <v>Salaries &amp; Benefits</v>
          </cell>
        </row>
        <row r="1493">
          <cell r="A1493" t="str">
            <v>PH3101</v>
          </cell>
          <cell r="E1493">
            <v>2819.7</v>
          </cell>
          <cell r="F1493">
            <v>0</v>
          </cell>
          <cell r="G1493">
            <v>2819.7</v>
          </cell>
          <cell r="H1493">
            <v>0</v>
          </cell>
          <cell r="I1493">
            <v>-2819.7</v>
          </cell>
          <cell r="J1493">
            <v>0</v>
          </cell>
          <cell r="L1493">
            <v>41364</v>
          </cell>
          <cell r="M1493" t="str">
            <v>PF</v>
          </cell>
          <cell r="N1493" t="str">
            <v>EXP</v>
          </cell>
          <cell r="O1493" t="str">
            <v>PH300</v>
          </cell>
          <cell r="P1493" t="str">
            <v>1025</v>
          </cell>
          <cell r="Q1493" t="str">
            <v>Salaries &amp; Benefits</v>
          </cell>
          <cell r="R1493" t="str">
            <v>Other Expenditures</v>
          </cell>
          <cell r="S1493" t="str">
            <v>Overtime</v>
          </cell>
        </row>
        <row r="1494">
          <cell r="A1494" t="str">
            <v>PH3101</v>
          </cell>
          <cell r="E1494">
            <v>46981.66</v>
          </cell>
          <cell r="F1494">
            <v>0</v>
          </cell>
          <cell r="G1494">
            <v>46981.66</v>
          </cell>
          <cell r="H1494">
            <v>0</v>
          </cell>
          <cell r="I1494">
            <v>-46981.66</v>
          </cell>
          <cell r="J1494">
            <v>0</v>
          </cell>
          <cell r="L1494">
            <v>41364</v>
          </cell>
          <cell r="M1494" t="str">
            <v>PF</v>
          </cell>
          <cell r="N1494" t="str">
            <v>EXP</v>
          </cell>
          <cell r="O1494" t="str">
            <v>PH300</v>
          </cell>
          <cell r="P1494" t="str">
            <v>1215</v>
          </cell>
          <cell r="Q1494" t="str">
            <v>Salaries &amp; Benefits</v>
          </cell>
          <cell r="R1494" t="str">
            <v>Other Expenditures</v>
          </cell>
          <cell r="S1494" t="str">
            <v>Salaries &amp; Benefits</v>
          </cell>
        </row>
        <row r="1495">
          <cell r="A1495" t="str">
            <v>PH3101</v>
          </cell>
          <cell r="E1495">
            <v>2888.1</v>
          </cell>
          <cell r="F1495">
            <v>0</v>
          </cell>
          <cell r="G1495">
            <v>2888.1</v>
          </cell>
          <cell r="H1495">
            <v>0</v>
          </cell>
          <cell r="I1495">
            <v>-2888.1</v>
          </cell>
          <cell r="J1495">
            <v>0</v>
          </cell>
          <cell r="L1495">
            <v>41364</v>
          </cell>
          <cell r="M1495" t="str">
            <v>PF</v>
          </cell>
          <cell r="N1495" t="str">
            <v>EXP</v>
          </cell>
          <cell r="O1495" t="str">
            <v>PH300</v>
          </cell>
          <cell r="P1495" t="str">
            <v>1250</v>
          </cell>
          <cell r="Q1495" t="str">
            <v>Salaries &amp; Benefits</v>
          </cell>
          <cell r="R1495" t="str">
            <v>Other Expenditures</v>
          </cell>
          <cell r="S1495" t="str">
            <v>Salaries &amp; Benefits</v>
          </cell>
        </row>
        <row r="1496">
          <cell r="A1496" t="str">
            <v>PH3101</v>
          </cell>
          <cell r="E1496">
            <v>16399.97</v>
          </cell>
          <cell r="F1496">
            <v>0</v>
          </cell>
          <cell r="G1496">
            <v>16399.97</v>
          </cell>
          <cell r="H1496">
            <v>18571.490000000002</v>
          </cell>
          <cell r="I1496">
            <v>2171.52</v>
          </cell>
          <cell r="J1496">
            <v>63778.559999999998</v>
          </cell>
          <cell r="L1496">
            <v>41364</v>
          </cell>
          <cell r="M1496" t="str">
            <v>PF</v>
          </cell>
          <cell r="N1496" t="str">
            <v>EXP</v>
          </cell>
          <cell r="O1496" t="str">
            <v>PH300</v>
          </cell>
          <cell r="P1496" t="str">
            <v>1711</v>
          </cell>
          <cell r="Q1496" t="str">
            <v>Salaries &amp; Benefits</v>
          </cell>
          <cell r="R1496" t="str">
            <v>Other Expenditures</v>
          </cell>
          <cell r="S1496" t="str">
            <v>Salaries &amp; Benefits</v>
          </cell>
        </row>
        <row r="1497">
          <cell r="A1497" t="str">
            <v>PH3101</v>
          </cell>
          <cell r="E1497">
            <v>7817.66</v>
          </cell>
          <cell r="F1497">
            <v>0</v>
          </cell>
          <cell r="G1497">
            <v>7817.66</v>
          </cell>
          <cell r="H1497">
            <v>8314.77</v>
          </cell>
          <cell r="I1497">
            <v>497.11</v>
          </cell>
          <cell r="J1497">
            <v>28554.78</v>
          </cell>
          <cell r="L1497">
            <v>41364</v>
          </cell>
          <cell r="M1497" t="str">
            <v>PF</v>
          </cell>
          <cell r="N1497" t="str">
            <v>EXP</v>
          </cell>
          <cell r="O1497" t="str">
            <v>PH300</v>
          </cell>
          <cell r="P1497" t="str">
            <v>1712</v>
          </cell>
          <cell r="Q1497" t="str">
            <v>Salaries &amp; Benefits</v>
          </cell>
          <cell r="R1497" t="str">
            <v>Other Expenditures</v>
          </cell>
          <cell r="S1497" t="str">
            <v>Salaries &amp; Benefits</v>
          </cell>
        </row>
        <row r="1498">
          <cell r="A1498" t="str">
            <v>PH3101</v>
          </cell>
          <cell r="E1498">
            <v>6394.12</v>
          </cell>
          <cell r="F1498">
            <v>0</v>
          </cell>
          <cell r="G1498">
            <v>6394.12</v>
          </cell>
          <cell r="H1498">
            <v>5708.17</v>
          </cell>
          <cell r="I1498">
            <v>-685.95</v>
          </cell>
          <cell r="J1498">
            <v>19131.09</v>
          </cell>
          <cell r="L1498">
            <v>41364</v>
          </cell>
          <cell r="M1498" t="str">
            <v>PF</v>
          </cell>
          <cell r="N1498" t="str">
            <v>EXP</v>
          </cell>
          <cell r="O1498" t="str">
            <v>PH300</v>
          </cell>
          <cell r="P1498" t="str">
            <v>1720</v>
          </cell>
          <cell r="Q1498" t="str">
            <v>Salaries &amp; Benefits</v>
          </cell>
          <cell r="R1498" t="str">
            <v>Other Expenditures</v>
          </cell>
          <cell r="S1498" t="str">
            <v>Salaries &amp; Benefits</v>
          </cell>
        </row>
        <row r="1499">
          <cell r="A1499" t="str">
            <v>PH3101</v>
          </cell>
          <cell r="E1499">
            <v>1956.68</v>
          </cell>
          <cell r="F1499">
            <v>0</v>
          </cell>
          <cell r="G1499">
            <v>1956.68</v>
          </cell>
          <cell r="H1499">
            <v>2480.2600000000002</v>
          </cell>
          <cell r="I1499">
            <v>523.58000000000004</v>
          </cell>
          <cell r="J1499">
            <v>8517.7900000000009</v>
          </cell>
          <cell r="L1499">
            <v>41364</v>
          </cell>
          <cell r="M1499" t="str">
            <v>PF</v>
          </cell>
          <cell r="N1499" t="str">
            <v>EXP</v>
          </cell>
          <cell r="O1499" t="str">
            <v>PH300</v>
          </cell>
          <cell r="P1499" t="str">
            <v>1730</v>
          </cell>
          <cell r="Q1499" t="str">
            <v>Salaries &amp; Benefits</v>
          </cell>
          <cell r="R1499" t="str">
            <v>Other Expenditures</v>
          </cell>
          <cell r="S1499" t="str">
            <v>Salaries &amp; Benefits</v>
          </cell>
        </row>
        <row r="1500">
          <cell r="A1500" t="str">
            <v>PH3101</v>
          </cell>
          <cell r="E1500">
            <v>9053.48</v>
          </cell>
          <cell r="F1500">
            <v>0</v>
          </cell>
          <cell r="G1500">
            <v>9053.48</v>
          </cell>
          <cell r="H1500">
            <v>9692.59</v>
          </cell>
          <cell r="I1500">
            <v>639.11</v>
          </cell>
          <cell r="J1500">
            <v>19572.59</v>
          </cell>
          <cell r="L1500">
            <v>41364</v>
          </cell>
          <cell r="M1500" t="str">
            <v>PF</v>
          </cell>
          <cell r="N1500" t="str">
            <v>EXP</v>
          </cell>
          <cell r="O1500" t="str">
            <v>PH300</v>
          </cell>
          <cell r="P1500" t="str">
            <v>1740</v>
          </cell>
          <cell r="Q1500" t="str">
            <v>Salaries &amp; Benefits</v>
          </cell>
          <cell r="R1500" t="str">
            <v>Other Expenditures</v>
          </cell>
          <cell r="S1500" t="str">
            <v>Salaries &amp; Benefits</v>
          </cell>
        </row>
        <row r="1501">
          <cell r="A1501" t="str">
            <v>PH3101</v>
          </cell>
          <cell r="E1501">
            <v>399.33</v>
          </cell>
          <cell r="F1501">
            <v>0</v>
          </cell>
          <cell r="G1501">
            <v>399.33</v>
          </cell>
          <cell r="H1501">
            <v>426.88</v>
          </cell>
          <cell r="I1501">
            <v>27.55</v>
          </cell>
          <cell r="J1501">
            <v>905.15</v>
          </cell>
          <cell r="L1501">
            <v>41364</v>
          </cell>
          <cell r="M1501" t="str">
            <v>PF</v>
          </cell>
          <cell r="N1501" t="str">
            <v>EXP</v>
          </cell>
          <cell r="O1501" t="str">
            <v>PH300</v>
          </cell>
          <cell r="P1501" t="str">
            <v>1745</v>
          </cell>
          <cell r="Q1501" t="str">
            <v>Salaries &amp; Benefits</v>
          </cell>
          <cell r="R1501" t="str">
            <v>Other Expenditures</v>
          </cell>
          <cell r="S1501" t="str">
            <v>Salaries &amp; Benefits</v>
          </cell>
        </row>
        <row r="1502">
          <cell r="A1502" t="str">
            <v>PH3101</v>
          </cell>
          <cell r="E1502">
            <v>6431.92</v>
          </cell>
          <cell r="F1502">
            <v>0</v>
          </cell>
          <cell r="G1502">
            <v>6431.92</v>
          </cell>
          <cell r="H1502">
            <v>6739.73</v>
          </cell>
          <cell r="I1502">
            <v>307.81</v>
          </cell>
          <cell r="J1502">
            <v>23145.56</v>
          </cell>
          <cell r="L1502">
            <v>41364</v>
          </cell>
          <cell r="M1502" t="str">
            <v>PF</v>
          </cell>
          <cell r="N1502" t="str">
            <v>EXP</v>
          </cell>
          <cell r="O1502" t="str">
            <v>PH300</v>
          </cell>
          <cell r="P1502" t="str">
            <v>1750</v>
          </cell>
          <cell r="Q1502" t="str">
            <v>Salaries &amp; Benefits</v>
          </cell>
          <cell r="R1502" t="str">
            <v>Other Expenditures</v>
          </cell>
          <cell r="S1502" t="str">
            <v>Salaries &amp; Benefits</v>
          </cell>
        </row>
        <row r="1503">
          <cell r="A1503" t="str">
            <v>PH3101</v>
          </cell>
          <cell r="E1503">
            <v>18259.669999999998</v>
          </cell>
          <cell r="F1503">
            <v>0</v>
          </cell>
          <cell r="G1503">
            <v>18259.669999999998</v>
          </cell>
          <cell r="H1503">
            <v>21051.3</v>
          </cell>
          <cell r="I1503">
            <v>2791.63</v>
          </cell>
          <cell r="J1503">
            <v>43018.29</v>
          </cell>
          <cell r="L1503">
            <v>41364</v>
          </cell>
          <cell r="M1503" t="str">
            <v>PF</v>
          </cell>
          <cell r="N1503" t="str">
            <v>EXP</v>
          </cell>
          <cell r="O1503" t="str">
            <v>PH300</v>
          </cell>
          <cell r="P1503" t="str">
            <v>1760</v>
          </cell>
          <cell r="Q1503" t="str">
            <v>Salaries &amp; Benefits</v>
          </cell>
          <cell r="R1503" t="str">
            <v>Other Expenditures</v>
          </cell>
          <cell r="S1503" t="str">
            <v>Salaries &amp; Benefits</v>
          </cell>
        </row>
        <row r="1504">
          <cell r="A1504" t="str">
            <v>PH3101</v>
          </cell>
          <cell r="E1504">
            <v>30696.240000000002</v>
          </cell>
          <cell r="F1504">
            <v>0</v>
          </cell>
          <cell r="G1504">
            <v>30696.240000000002</v>
          </cell>
          <cell r="H1504">
            <v>34045.69</v>
          </cell>
          <cell r="I1504">
            <v>3349.45</v>
          </cell>
          <cell r="J1504">
            <v>116919.56</v>
          </cell>
          <cell r="L1504">
            <v>41364</v>
          </cell>
          <cell r="M1504" t="str">
            <v>PF</v>
          </cell>
          <cell r="N1504" t="str">
            <v>EXP</v>
          </cell>
          <cell r="O1504" t="str">
            <v>PH300</v>
          </cell>
          <cell r="P1504" t="str">
            <v>1770</v>
          </cell>
          <cell r="Q1504" t="str">
            <v>Salaries &amp; Benefits</v>
          </cell>
          <cell r="R1504" t="str">
            <v>Other Expenditures</v>
          </cell>
          <cell r="S1504" t="str">
            <v>Salaries &amp; Benefits</v>
          </cell>
        </row>
        <row r="1505">
          <cell r="A1505" t="str">
            <v>PH3101</v>
          </cell>
          <cell r="E1505">
            <v>3824.13</v>
          </cell>
          <cell r="F1505">
            <v>0</v>
          </cell>
          <cell r="G1505">
            <v>3824.13</v>
          </cell>
          <cell r="H1505">
            <v>0</v>
          </cell>
          <cell r="I1505">
            <v>-3824.13</v>
          </cell>
          <cell r="J1505">
            <v>0</v>
          </cell>
          <cell r="L1505">
            <v>41364</v>
          </cell>
          <cell r="M1505" t="str">
            <v>PF</v>
          </cell>
          <cell r="N1505" t="str">
            <v>EXP</v>
          </cell>
          <cell r="O1505" t="str">
            <v>PH300</v>
          </cell>
          <cell r="P1505" t="str">
            <v>1850</v>
          </cell>
          <cell r="Q1505" t="str">
            <v>Salaries &amp; Benefits</v>
          </cell>
          <cell r="R1505" t="str">
            <v>Other Expenditures</v>
          </cell>
          <cell r="S1505" t="str">
            <v>Salaries &amp; Benefits</v>
          </cell>
        </row>
        <row r="1506">
          <cell r="A1506" t="str">
            <v>PH3101</v>
          </cell>
          <cell r="E1506">
            <v>250</v>
          </cell>
          <cell r="F1506">
            <v>0</v>
          </cell>
          <cell r="G1506">
            <v>250</v>
          </cell>
          <cell r="H1506">
            <v>0</v>
          </cell>
          <cell r="I1506">
            <v>-250</v>
          </cell>
          <cell r="J1506">
            <v>0</v>
          </cell>
          <cell r="L1506">
            <v>41364</v>
          </cell>
          <cell r="M1506" t="str">
            <v>PF</v>
          </cell>
          <cell r="N1506" t="str">
            <v>EXP</v>
          </cell>
          <cell r="O1506" t="str">
            <v>PH300</v>
          </cell>
          <cell r="P1506" t="str">
            <v>1970</v>
          </cell>
          <cell r="Q1506" t="str">
            <v>Salaries &amp; Benefits</v>
          </cell>
          <cell r="R1506" t="str">
            <v>Other Expenditures</v>
          </cell>
          <cell r="S1506" t="str">
            <v>Salaries &amp; Benefits</v>
          </cell>
        </row>
        <row r="1507">
          <cell r="A1507" t="str">
            <v>PH3101</v>
          </cell>
          <cell r="E1507">
            <v>196.8</v>
          </cell>
          <cell r="F1507">
            <v>0</v>
          </cell>
          <cell r="G1507">
            <v>196.8</v>
          </cell>
          <cell r="H1507">
            <v>942</v>
          </cell>
          <cell r="I1507">
            <v>745.2</v>
          </cell>
          <cell r="J1507">
            <v>5000</v>
          </cell>
          <cell r="L1507">
            <v>41364</v>
          </cell>
          <cell r="M1507" t="str">
            <v>PF</v>
          </cell>
          <cell r="N1507" t="str">
            <v>EXP</v>
          </cell>
          <cell r="O1507" t="str">
            <v>PH300</v>
          </cell>
          <cell r="P1507" t="str">
            <v>2010</v>
          </cell>
          <cell r="Q1507" t="str">
            <v>Office Supplies</v>
          </cell>
          <cell r="R1507" t="str">
            <v>Other Expenditures</v>
          </cell>
          <cell r="S1507" t="str">
            <v>Non Salary</v>
          </cell>
        </row>
        <row r="1508">
          <cell r="A1508" t="str">
            <v>PH3101</v>
          </cell>
          <cell r="E1508">
            <v>0</v>
          </cell>
          <cell r="F1508">
            <v>0</v>
          </cell>
          <cell r="G1508">
            <v>0</v>
          </cell>
          <cell r="H1508">
            <v>188.4</v>
          </cell>
          <cell r="I1508">
            <v>188.4</v>
          </cell>
          <cell r="J1508">
            <v>1000</v>
          </cell>
          <cell r="L1508">
            <v>41364</v>
          </cell>
          <cell r="M1508" t="str">
            <v>PF</v>
          </cell>
          <cell r="N1508" t="str">
            <v>EXP</v>
          </cell>
          <cell r="O1508" t="str">
            <v>PH300</v>
          </cell>
          <cell r="P1508" t="str">
            <v>2040</v>
          </cell>
          <cell r="Q1508" t="str">
            <v>Office Supplies</v>
          </cell>
          <cell r="R1508" t="str">
            <v>Other Expenditures</v>
          </cell>
          <cell r="S1508" t="str">
            <v>Non Salary</v>
          </cell>
        </row>
        <row r="1509">
          <cell r="A1509" t="str">
            <v>PH3101</v>
          </cell>
          <cell r="E1509">
            <v>0</v>
          </cell>
          <cell r="F1509">
            <v>0</v>
          </cell>
          <cell r="G1509">
            <v>0</v>
          </cell>
          <cell r="H1509">
            <v>726.47</v>
          </cell>
          <cell r="I1509">
            <v>726.47</v>
          </cell>
          <cell r="J1509">
            <v>3856</v>
          </cell>
          <cell r="L1509">
            <v>41364</v>
          </cell>
          <cell r="M1509" t="str">
            <v>PF</v>
          </cell>
          <cell r="N1509" t="str">
            <v>EXP</v>
          </cell>
          <cell r="O1509" t="str">
            <v>PH300</v>
          </cell>
          <cell r="P1509" t="str">
            <v>2600</v>
          </cell>
          <cell r="Q1509" t="str">
            <v>Other Supplies</v>
          </cell>
          <cell r="R1509" t="str">
            <v>Other Expenditures</v>
          </cell>
          <cell r="S1509" t="str">
            <v>Non Salary</v>
          </cell>
        </row>
        <row r="1510">
          <cell r="A1510" t="str">
            <v>PH3101</v>
          </cell>
          <cell r="E1510">
            <v>126204.34</v>
          </cell>
          <cell r="F1510">
            <v>0</v>
          </cell>
          <cell r="G1510">
            <v>126204.34</v>
          </cell>
          <cell r="H1510">
            <v>67520.42</v>
          </cell>
          <cell r="I1510">
            <v>-58683.92</v>
          </cell>
          <cell r="J1510">
            <v>90533.51</v>
          </cell>
          <cell r="L1510">
            <v>41364</v>
          </cell>
          <cell r="M1510" t="str">
            <v>PF</v>
          </cell>
          <cell r="N1510" t="str">
            <v>EXP</v>
          </cell>
          <cell r="O1510" t="str">
            <v>PH300</v>
          </cell>
          <cell r="P1510" t="str">
            <v>2823</v>
          </cell>
          <cell r="Q1510" t="str">
            <v>Other Supplies</v>
          </cell>
          <cell r="R1510" t="str">
            <v>Other Expenditures</v>
          </cell>
          <cell r="S1510" t="str">
            <v>Non Salary</v>
          </cell>
        </row>
        <row r="1511">
          <cell r="A1511" t="str">
            <v>PH3101</v>
          </cell>
          <cell r="E1511">
            <v>0</v>
          </cell>
          <cell r="F1511">
            <v>0</v>
          </cell>
          <cell r="G1511">
            <v>0</v>
          </cell>
          <cell r="H1511">
            <v>512.20000000000005</v>
          </cell>
          <cell r="I1511">
            <v>512.20000000000005</v>
          </cell>
          <cell r="J1511">
            <v>2000</v>
          </cell>
          <cell r="L1511">
            <v>41364</v>
          </cell>
          <cell r="M1511" t="str">
            <v>PF</v>
          </cell>
          <cell r="N1511" t="str">
            <v>EXP</v>
          </cell>
          <cell r="O1511" t="str">
            <v>PH300</v>
          </cell>
          <cell r="P1511" t="str">
            <v>4015</v>
          </cell>
          <cell r="Q1511" t="str">
            <v>Professional &amp; Technical</v>
          </cell>
          <cell r="R1511" t="str">
            <v>Other Expenditures</v>
          </cell>
          <cell r="S1511" t="str">
            <v>Non Salary</v>
          </cell>
        </row>
        <row r="1512">
          <cell r="A1512" t="str">
            <v>PH3101</v>
          </cell>
          <cell r="E1512">
            <v>3561.49</v>
          </cell>
          <cell r="F1512">
            <v>284.88</v>
          </cell>
          <cell r="G1512">
            <v>3846.37</v>
          </cell>
          <cell r="H1512">
            <v>3841.5</v>
          </cell>
          <cell r="I1512">
            <v>-4.87</v>
          </cell>
          <cell r="J1512">
            <v>15000</v>
          </cell>
          <cell r="L1512">
            <v>41364</v>
          </cell>
          <cell r="M1512" t="str">
            <v>PF</v>
          </cell>
          <cell r="N1512" t="str">
            <v>EXP</v>
          </cell>
          <cell r="O1512" t="str">
            <v>PH300</v>
          </cell>
          <cell r="P1512" t="str">
            <v>4086</v>
          </cell>
          <cell r="Q1512" t="str">
            <v>Professional &amp; Technical</v>
          </cell>
          <cell r="R1512" t="str">
            <v>Other Expenditures</v>
          </cell>
          <cell r="S1512" t="str">
            <v>Non Salary</v>
          </cell>
        </row>
        <row r="1513">
          <cell r="A1513" t="str">
            <v>PH3101</v>
          </cell>
          <cell r="E1513">
            <v>0</v>
          </cell>
          <cell r="F1513">
            <v>0</v>
          </cell>
          <cell r="G1513">
            <v>0</v>
          </cell>
          <cell r="H1513">
            <v>52.24</v>
          </cell>
          <cell r="I1513">
            <v>52.24</v>
          </cell>
          <cell r="J1513">
            <v>204</v>
          </cell>
          <cell r="L1513">
            <v>41364</v>
          </cell>
          <cell r="M1513" t="str">
            <v>PF</v>
          </cell>
          <cell r="N1513" t="str">
            <v>EXP</v>
          </cell>
          <cell r="O1513" t="str">
            <v>PH300</v>
          </cell>
          <cell r="P1513" t="str">
            <v>4220</v>
          </cell>
          <cell r="Q1513" t="str">
            <v>Business Travel Expenses</v>
          </cell>
          <cell r="R1513" t="str">
            <v>Other Expenditures</v>
          </cell>
          <cell r="S1513" t="str">
            <v>Non Salary</v>
          </cell>
        </row>
        <row r="1514">
          <cell r="A1514" t="str">
            <v>PH3101</v>
          </cell>
          <cell r="E1514">
            <v>295.60000000000002</v>
          </cell>
          <cell r="F1514">
            <v>0</v>
          </cell>
          <cell r="G1514">
            <v>295.60000000000002</v>
          </cell>
          <cell r="H1514">
            <v>0</v>
          </cell>
          <cell r="I1514">
            <v>-295.60000000000002</v>
          </cell>
          <cell r="J1514">
            <v>0</v>
          </cell>
          <cell r="L1514">
            <v>41364</v>
          </cell>
          <cell r="M1514" t="str">
            <v>PF</v>
          </cell>
          <cell r="N1514" t="str">
            <v>EXP</v>
          </cell>
          <cell r="O1514" t="str">
            <v>PH300</v>
          </cell>
          <cell r="P1514" t="str">
            <v>4225</v>
          </cell>
          <cell r="Q1514" t="str">
            <v>Business Travel Expenses</v>
          </cell>
          <cell r="R1514" t="str">
            <v>Other Expenditures</v>
          </cell>
          <cell r="S1514" t="str">
            <v>Non Salary</v>
          </cell>
        </row>
        <row r="1515">
          <cell r="A1515" t="str">
            <v>PH3101</v>
          </cell>
          <cell r="E1515">
            <v>0</v>
          </cell>
          <cell r="F1515">
            <v>0</v>
          </cell>
          <cell r="G1515">
            <v>0</v>
          </cell>
          <cell r="H1515">
            <v>409.76</v>
          </cell>
          <cell r="I1515">
            <v>409.76</v>
          </cell>
          <cell r="J1515">
            <v>1600</v>
          </cell>
          <cell r="L1515">
            <v>41364</v>
          </cell>
          <cell r="M1515" t="str">
            <v>PF</v>
          </cell>
          <cell r="N1515" t="str">
            <v>EXP</v>
          </cell>
          <cell r="O1515" t="str">
            <v>PH300</v>
          </cell>
          <cell r="P1515" t="str">
            <v>4256</v>
          </cell>
          <cell r="Q1515" t="str">
            <v>Conference Expenditures</v>
          </cell>
          <cell r="R1515" t="str">
            <v>Other Expenditures</v>
          </cell>
          <cell r="S1515" t="str">
            <v>Non Salary</v>
          </cell>
        </row>
        <row r="1516">
          <cell r="A1516" t="str">
            <v>PH3101</v>
          </cell>
          <cell r="E1516">
            <v>550</v>
          </cell>
          <cell r="F1516">
            <v>0</v>
          </cell>
          <cell r="G1516">
            <v>550</v>
          </cell>
          <cell r="H1516">
            <v>2030.24</v>
          </cell>
          <cell r="I1516">
            <v>1480.24</v>
          </cell>
          <cell r="J1516">
            <v>2457.62</v>
          </cell>
          <cell r="L1516">
            <v>41364</v>
          </cell>
          <cell r="M1516" t="str">
            <v>PF</v>
          </cell>
          <cell r="N1516" t="str">
            <v>EXP</v>
          </cell>
          <cell r="O1516" t="str">
            <v>PH300</v>
          </cell>
          <cell r="P1516" t="str">
            <v>4310</v>
          </cell>
          <cell r="Q1516" t="str">
            <v>Training &amp; Development</v>
          </cell>
          <cell r="R1516" t="str">
            <v>Other Expenditures</v>
          </cell>
          <cell r="S1516" t="str">
            <v>Non Salary</v>
          </cell>
        </row>
        <row r="1517">
          <cell r="A1517" t="str">
            <v>PH3101</v>
          </cell>
          <cell r="E1517">
            <v>197277.6</v>
          </cell>
          <cell r="F1517">
            <v>0</v>
          </cell>
          <cell r="G1517">
            <v>197277.6</v>
          </cell>
          <cell r="H1517">
            <v>177614.33</v>
          </cell>
          <cell r="I1517">
            <v>-19663.27</v>
          </cell>
          <cell r="J1517">
            <v>649650</v>
          </cell>
          <cell r="L1517">
            <v>41364</v>
          </cell>
          <cell r="M1517" t="str">
            <v>PF</v>
          </cell>
          <cell r="N1517" t="str">
            <v>EXP</v>
          </cell>
          <cell r="O1517" t="str">
            <v>PH300</v>
          </cell>
          <cell r="P1517" t="str">
            <v>4400</v>
          </cell>
          <cell r="Q1517" t="str">
            <v>Contracted Services</v>
          </cell>
          <cell r="R1517" t="str">
            <v>Other Expenditures</v>
          </cell>
          <cell r="S1517" t="str">
            <v>Non Salary</v>
          </cell>
        </row>
        <row r="1518">
          <cell r="A1518" t="str">
            <v>PH3101</v>
          </cell>
          <cell r="E1518">
            <v>240</v>
          </cell>
          <cell r="F1518">
            <v>0</v>
          </cell>
          <cell r="G1518">
            <v>240</v>
          </cell>
          <cell r="H1518">
            <v>0</v>
          </cell>
          <cell r="I1518">
            <v>-240</v>
          </cell>
          <cell r="J1518">
            <v>0</v>
          </cell>
          <cell r="L1518">
            <v>41364</v>
          </cell>
          <cell r="M1518" t="str">
            <v>PF</v>
          </cell>
          <cell r="N1518" t="str">
            <v>EXP</v>
          </cell>
          <cell r="O1518" t="str">
            <v>PH300</v>
          </cell>
          <cell r="P1518" t="str">
            <v>4414</v>
          </cell>
          <cell r="Q1518" t="str">
            <v>Contracted Services</v>
          </cell>
          <cell r="R1518" t="str">
            <v>Other Expenditures</v>
          </cell>
          <cell r="S1518" t="str">
            <v>Non Salary</v>
          </cell>
        </row>
        <row r="1519">
          <cell r="A1519" t="str">
            <v>PH3101</v>
          </cell>
          <cell r="E1519">
            <v>0</v>
          </cell>
          <cell r="F1519">
            <v>0</v>
          </cell>
          <cell r="G1519">
            <v>0</v>
          </cell>
          <cell r="H1519">
            <v>52.24</v>
          </cell>
          <cell r="I1519">
            <v>52.24</v>
          </cell>
          <cell r="J1519">
            <v>204</v>
          </cell>
          <cell r="L1519">
            <v>41364</v>
          </cell>
          <cell r="M1519" t="str">
            <v>PF</v>
          </cell>
          <cell r="N1519" t="str">
            <v>EXP</v>
          </cell>
          <cell r="O1519" t="str">
            <v>PH300</v>
          </cell>
          <cell r="P1519" t="str">
            <v>4452</v>
          </cell>
          <cell r="Q1519" t="str">
            <v>Contracted Services</v>
          </cell>
          <cell r="R1519" t="str">
            <v>Other Expenditures</v>
          </cell>
          <cell r="S1519" t="str">
            <v>Non Salary</v>
          </cell>
        </row>
        <row r="1520">
          <cell r="A1520" t="str">
            <v>PH3101</v>
          </cell>
          <cell r="E1520">
            <v>131.93</v>
          </cell>
          <cell r="F1520">
            <v>0</v>
          </cell>
          <cell r="G1520">
            <v>131.93</v>
          </cell>
          <cell r="H1520">
            <v>26.63</v>
          </cell>
          <cell r="I1520">
            <v>-105.3</v>
          </cell>
          <cell r="J1520">
            <v>104</v>
          </cell>
          <cell r="L1520">
            <v>41364</v>
          </cell>
          <cell r="M1520" t="str">
            <v>PF</v>
          </cell>
          <cell r="N1520" t="str">
            <v>EXP</v>
          </cell>
          <cell r="O1520" t="str">
            <v>PH300</v>
          </cell>
          <cell r="P1520" t="str">
            <v>4690</v>
          </cell>
          <cell r="Q1520" t="str">
            <v>Insurance, Parking &amp; Metrage</v>
          </cell>
          <cell r="R1520" t="str">
            <v>Other Expenditures</v>
          </cell>
          <cell r="S1520" t="str">
            <v>Non Salary</v>
          </cell>
        </row>
        <row r="1521">
          <cell r="A1521" t="str">
            <v>PH3101</v>
          </cell>
          <cell r="E1521">
            <v>315.45999999999998</v>
          </cell>
          <cell r="F1521">
            <v>0</v>
          </cell>
          <cell r="G1521">
            <v>315.45999999999998</v>
          </cell>
          <cell r="H1521">
            <v>19846</v>
          </cell>
          <cell r="I1521">
            <v>19530.54</v>
          </cell>
          <cell r="J1521">
            <v>27285</v>
          </cell>
          <cell r="L1521">
            <v>41364</v>
          </cell>
          <cell r="M1521" t="str">
            <v>PF</v>
          </cell>
          <cell r="N1521" t="str">
            <v>EXP</v>
          </cell>
          <cell r="O1521" t="str">
            <v>PH300</v>
          </cell>
          <cell r="P1521" t="str">
            <v>4699</v>
          </cell>
          <cell r="Q1521" t="str">
            <v>Repairs &amp; Maintenance</v>
          </cell>
          <cell r="R1521" t="str">
            <v>Other Expenditures</v>
          </cell>
          <cell r="S1521" t="str">
            <v>Non Salary</v>
          </cell>
        </row>
        <row r="1522">
          <cell r="A1522" t="str">
            <v>PH3101</v>
          </cell>
          <cell r="E1522">
            <v>1352.45</v>
          </cell>
          <cell r="F1522">
            <v>0</v>
          </cell>
          <cell r="G1522">
            <v>1352.45</v>
          </cell>
          <cell r="H1522">
            <v>2432.9499999999998</v>
          </cell>
          <cell r="I1522">
            <v>1080.5</v>
          </cell>
          <cell r="J1522">
            <v>9500</v>
          </cell>
          <cell r="L1522">
            <v>41364</v>
          </cell>
          <cell r="M1522" t="str">
            <v>PF</v>
          </cell>
          <cell r="N1522" t="str">
            <v>EXP</v>
          </cell>
          <cell r="O1522" t="str">
            <v>PH300</v>
          </cell>
          <cell r="P1522" t="str">
            <v>4770</v>
          </cell>
          <cell r="Q1522" t="str">
            <v>Insurance, Parking &amp; Metrage</v>
          </cell>
          <cell r="R1522" t="str">
            <v>Other Expenditures</v>
          </cell>
          <cell r="S1522" t="str">
            <v>Non Salary</v>
          </cell>
        </row>
        <row r="1523">
          <cell r="A1523" t="str">
            <v>PH3101</v>
          </cell>
          <cell r="E1523">
            <v>2082.39</v>
          </cell>
          <cell r="F1523">
            <v>0</v>
          </cell>
          <cell r="G1523">
            <v>2082.39</v>
          </cell>
          <cell r="H1523">
            <v>3340.31</v>
          </cell>
          <cell r="I1523">
            <v>1257.92</v>
          </cell>
          <cell r="J1523">
            <v>13043</v>
          </cell>
          <cell r="L1523">
            <v>41364</v>
          </cell>
          <cell r="M1523" t="str">
            <v>PF</v>
          </cell>
          <cell r="N1523" t="str">
            <v>EXP</v>
          </cell>
          <cell r="O1523" t="str">
            <v>PH300</v>
          </cell>
          <cell r="P1523" t="str">
            <v>4775</v>
          </cell>
          <cell r="Q1523" t="str">
            <v>Insurance, Parking &amp; Metrage</v>
          </cell>
          <cell r="R1523" t="str">
            <v>Other Expenditures</v>
          </cell>
          <cell r="S1523" t="str">
            <v>Non Salary</v>
          </cell>
        </row>
        <row r="1524">
          <cell r="A1524" t="str">
            <v>PH3101</v>
          </cell>
          <cell r="E1524">
            <v>0</v>
          </cell>
          <cell r="F1524">
            <v>0</v>
          </cell>
          <cell r="G1524">
            <v>0</v>
          </cell>
          <cell r="H1524">
            <v>1280.5</v>
          </cell>
          <cell r="I1524">
            <v>1280.5</v>
          </cell>
          <cell r="J1524">
            <v>5000</v>
          </cell>
          <cell r="L1524">
            <v>41364</v>
          </cell>
          <cell r="M1524" t="str">
            <v>PF</v>
          </cell>
          <cell r="N1524" t="str">
            <v>EXP</v>
          </cell>
          <cell r="O1524" t="str">
            <v>PH300</v>
          </cell>
          <cell r="P1524" t="str">
            <v>4811</v>
          </cell>
          <cell r="Q1524" t="str">
            <v>Other Services</v>
          </cell>
          <cell r="R1524" t="str">
            <v>Other Expenditures</v>
          </cell>
          <cell r="S1524" t="str">
            <v>Non Salary</v>
          </cell>
        </row>
        <row r="1525">
          <cell r="A1525" t="str">
            <v>PH3101</v>
          </cell>
          <cell r="E1525">
            <v>353.16</v>
          </cell>
          <cell r="F1525">
            <v>0</v>
          </cell>
          <cell r="G1525">
            <v>353.16</v>
          </cell>
          <cell r="H1525">
            <v>1076.1199999999999</v>
          </cell>
          <cell r="I1525">
            <v>722.96</v>
          </cell>
          <cell r="J1525">
            <v>4202</v>
          </cell>
          <cell r="L1525">
            <v>41364</v>
          </cell>
          <cell r="M1525" t="str">
            <v>PF</v>
          </cell>
          <cell r="N1525" t="str">
            <v>EXP</v>
          </cell>
          <cell r="O1525" t="str">
            <v>PH300</v>
          </cell>
          <cell r="P1525" t="str">
            <v>4815</v>
          </cell>
          <cell r="Q1525" t="str">
            <v>Other Services</v>
          </cell>
          <cell r="R1525" t="str">
            <v>Other Expenditures</v>
          </cell>
          <cell r="S1525" t="str">
            <v>Non Salary</v>
          </cell>
        </row>
        <row r="1526">
          <cell r="A1526" t="str">
            <v>PH3101</v>
          </cell>
          <cell r="E1526">
            <v>0</v>
          </cell>
          <cell r="F1526">
            <v>0</v>
          </cell>
          <cell r="G1526">
            <v>0</v>
          </cell>
          <cell r="H1526">
            <v>2410</v>
          </cell>
          <cell r="I1526">
            <v>2410</v>
          </cell>
          <cell r="J1526">
            <v>10000</v>
          </cell>
          <cell r="L1526">
            <v>41364</v>
          </cell>
          <cell r="M1526" t="str">
            <v>PF</v>
          </cell>
          <cell r="N1526" t="str">
            <v>EXP</v>
          </cell>
          <cell r="O1526" t="str">
            <v>PH300</v>
          </cell>
          <cell r="P1526" t="str">
            <v>7035</v>
          </cell>
          <cell r="Q1526" t="str">
            <v>IDC's</v>
          </cell>
          <cell r="R1526" t="str">
            <v>Other Expenditures</v>
          </cell>
          <cell r="S1526" t="str">
            <v>Non Salary</v>
          </cell>
        </row>
        <row r="1527">
          <cell r="A1527" t="str">
            <v>PH3101</v>
          </cell>
          <cell r="E1527">
            <v>920.05</v>
          </cell>
          <cell r="F1527">
            <v>0</v>
          </cell>
          <cell r="G1527">
            <v>920.05</v>
          </cell>
          <cell r="H1527">
            <v>1024.2</v>
          </cell>
          <cell r="I1527">
            <v>104.15</v>
          </cell>
          <cell r="J1527">
            <v>4096.8100000000004</v>
          </cell>
          <cell r="L1527">
            <v>41364</v>
          </cell>
          <cell r="M1527" t="str">
            <v>PF</v>
          </cell>
          <cell r="N1527" t="str">
            <v>EXP</v>
          </cell>
          <cell r="O1527" t="str">
            <v>PH300</v>
          </cell>
          <cell r="P1527" t="str">
            <v>7125</v>
          </cell>
          <cell r="Q1527" t="str">
            <v>IDC's</v>
          </cell>
          <cell r="R1527" t="str">
            <v>Other Expenditures</v>
          </cell>
          <cell r="S1527" t="str">
            <v>Non Salary</v>
          </cell>
        </row>
        <row r="1528">
          <cell r="A1528" t="str">
            <v>PH3101</v>
          </cell>
          <cell r="E1528">
            <v>-752401.49</v>
          </cell>
          <cell r="F1528">
            <v>0</v>
          </cell>
          <cell r="G1528">
            <v>-752401.49</v>
          </cell>
          <cell r="H1528">
            <v>-737983.16</v>
          </cell>
          <cell r="I1528">
            <v>14418.33</v>
          </cell>
          <cell r="J1528">
            <v>-2360172.19</v>
          </cell>
          <cell r="L1528">
            <v>41364</v>
          </cell>
          <cell r="M1528" t="str">
            <v>PF</v>
          </cell>
          <cell r="N1528" t="str">
            <v>REV</v>
          </cell>
          <cell r="O1528" t="str">
            <v>PH300</v>
          </cell>
          <cell r="P1528" t="str">
            <v>8010</v>
          </cell>
          <cell r="Q1528" t="str">
            <v>Grants and Subsidies</v>
          </cell>
          <cell r="R1528" t="str">
            <v>Revenue</v>
          </cell>
          <cell r="S1528" t="str">
            <v>Non Salary</v>
          </cell>
        </row>
        <row r="1529">
          <cell r="A1529" t="str">
            <v>PH3500</v>
          </cell>
          <cell r="E1529">
            <v>389546.2</v>
          </cell>
          <cell r="F1529">
            <v>0</v>
          </cell>
          <cell r="G1529">
            <v>389546.2</v>
          </cell>
          <cell r="H1529">
            <v>151614.68</v>
          </cell>
          <cell r="I1529">
            <v>-237931.51999999999</v>
          </cell>
          <cell r="J1529">
            <v>520676.73</v>
          </cell>
          <cell r="L1529">
            <v>41364</v>
          </cell>
          <cell r="M1529" t="str">
            <v>SG</v>
          </cell>
          <cell r="N1529" t="str">
            <v>EXP</v>
          </cell>
          <cell r="O1529" t="str">
            <v>PH300</v>
          </cell>
          <cell r="P1529" t="str">
            <v>1015</v>
          </cell>
          <cell r="Q1529" t="str">
            <v>Salaries &amp; Benefits</v>
          </cell>
          <cell r="R1529" t="str">
            <v>Other Expenditures</v>
          </cell>
          <cell r="S1529" t="str">
            <v>Salaries &amp; Benefits</v>
          </cell>
        </row>
        <row r="1530">
          <cell r="A1530" t="str">
            <v>PH3500</v>
          </cell>
          <cell r="E1530">
            <v>0</v>
          </cell>
          <cell r="F1530">
            <v>0</v>
          </cell>
          <cell r="G1530">
            <v>0</v>
          </cell>
          <cell r="H1530">
            <v>5152.47</v>
          </cell>
          <cell r="I1530">
            <v>5152.47</v>
          </cell>
          <cell r="J1530">
            <v>17700</v>
          </cell>
          <cell r="L1530">
            <v>41364</v>
          </cell>
          <cell r="M1530" t="str">
            <v>SG</v>
          </cell>
          <cell r="N1530" t="str">
            <v>EXP</v>
          </cell>
          <cell r="O1530" t="str">
            <v>PH300</v>
          </cell>
          <cell r="P1530" t="str">
            <v>1025</v>
          </cell>
          <cell r="Q1530" t="str">
            <v>Salaries &amp; Benefits</v>
          </cell>
          <cell r="R1530" t="str">
            <v>Other Expenditures</v>
          </cell>
          <cell r="S1530" t="str">
            <v>Overtime</v>
          </cell>
        </row>
        <row r="1531">
          <cell r="A1531" t="str">
            <v>PH3500</v>
          </cell>
          <cell r="E1531">
            <v>634.62</v>
          </cell>
          <cell r="F1531">
            <v>0</v>
          </cell>
          <cell r="G1531">
            <v>634.62</v>
          </cell>
          <cell r="H1531">
            <v>0</v>
          </cell>
          <cell r="I1531">
            <v>-634.62</v>
          </cell>
          <cell r="J1531">
            <v>0</v>
          </cell>
          <cell r="L1531">
            <v>41364</v>
          </cell>
          <cell r="M1531" t="str">
            <v>SG</v>
          </cell>
          <cell r="N1531" t="str">
            <v>EXP</v>
          </cell>
          <cell r="O1531" t="str">
            <v>PH300</v>
          </cell>
          <cell r="P1531" t="str">
            <v>1050</v>
          </cell>
          <cell r="Q1531" t="str">
            <v>Salaries &amp; Benefits</v>
          </cell>
          <cell r="R1531" t="str">
            <v>Other Expenditures</v>
          </cell>
          <cell r="S1531" t="str">
            <v>Salaries &amp; Benefits</v>
          </cell>
        </row>
        <row r="1532">
          <cell r="A1532" t="str">
            <v>PH3500</v>
          </cell>
          <cell r="E1532">
            <v>0</v>
          </cell>
          <cell r="F1532">
            <v>0</v>
          </cell>
          <cell r="G1532">
            <v>0</v>
          </cell>
          <cell r="H1532">
            <v>-9639.5</v>
          </cell>
          <cell r="I1532">
            <v>-9639.5</v>
          </cell>
          <cell r="J1532">
            <v>-31931.65</v>
          </cell>
          <cell r="L1532">
            <v>41364</v>
          </cell>
          <cell r="M1532" t="str">
            <v>SG</v>
          </cell>
          <cell r="N1532" t="str">
            <v>EXP</v>
          </cell>
          <cell r="O1532" t="str">
            <v>PH300</v>
          </cell>
          <cell r="P1532" t="str">
            <v>1520</v>
          </cell>
          <cell r="Q1532" t="str">
            <v>Salaries &amp; Benefits</v>
          </cell>
          <cell r="R1532" t="str">
            <v>Other Expenditures</v>
          </cell>
          <cell r="S1532" t="str">
            <v>Gapping</v>
          </cell>
        </row>
        <row r="1533">
          <cell r="A1533" t="str">
            <v>PH3500</v>
          </cell>
          <cell r="E1533">
            <v>20497.36</v>
          </cell>
          <cell r="F1533">
            <v>0</v>
          </cell>
          <cell r="G1533">
            <v>20497.36</v>
          </cell>
          <cell r="H1533">
            <v>8169.55</v>
          </cell>
          <cell r="I1533">
            <v>-12327.81</v>
          </cell>
          <cell r="J1533">
            <v>28056</v>
          </cell>
          <cell r="L1533">
            <v>41364</v>
          </cell>
          <cell r="M1533" t="str">
            <v>SG</v>
          </cell>
          <cell r="N1533" t="str">
            <v>EXP</v>
          </cell>
          <cell r="O1533" t="str">
            <v>PH300</v>
          </cell>
          <cell r="P1533" t="str">
            <v>1711</v>
          </cell>
          <cell r="Q1533" t="str">
            <v>Salaries &amp; Benefits</v>
          </cell>
          <cell r="R1533" t="str">
            <v>Other Expenditures</v>
          </cell>
          <cell r="S1533" t="str">
            <v>Salaries &amp; Benefits</v>
          </cell>
        </row>
        <row r="1534">
          <cell r="A1534" t="str">
            <v>PH3500</v>
          </cell>
          <cell r="E1534">
            <v>9905.5</v>
          </cell>
          <cell r="F1534">
            <v>0</v>
          </cell>
          <cell r="G1534">
            <v>9905.5</v>
          </cell>
          <cell r="H1534">
            <v>3812.19</v>
          </cell>
          <cell r="I1534">
            <v>-6093.31</v>
          </cell>
          <cell r="J1534">
            <v>13092</v>
          </cell>
          <cell r="L1534">
            <v>41364</v>
          </cell>
          <cell r="M1534" t="str">
            <v>SG</v>
          </cell>
          <cell r="N1534" t="str">
            <v>EXP</v>
          </cell>
          <cell r="O1534" t="str">
            <v>PH300</v>
          </cell>
          <cell r="P1534" t="str">
            <v>1712</v>
          </cell>
          <cell r="Q1534" t="str">
            <v>Salaries &amp; Benefits</v>
          </cell>
          <cell r="R1534" t="str">
            <v>Other Expenditures</v>
          </cell>
          <cell r="S1534" t="str">
            <v>Salaries &amp; Benefits</v>
          </cell>
        </row>
        <row r="1535">
          <cell r="A1535" t="str">
            <v>PH3500</v>
          </cell>
          <cell r="E1535">
            <v>9750.8799999999992</v>
          </cell>
          <cell r="F1535">
            <v>0</v>
          </cell>
          <cell r="G1535">
            <v>9750.8799999999992</v>
          </cell>
          <cell r="H1535">
            <v>3036.1</v>
          </cell>
          <cell r="I1535">
            <v>-6714.78</v>
          </cell>
          <cell r="J1535">
            <v>9901.9599999999991</v>
          </cell>
          <cell r="L1535">
            <v>41364</v>
          </cell>
          <cell r="M1535" t="str">
            <v>SG</v>
          </cell>
          <cell r="N1535" t="str">
            <v>EXP</v>
          </cell>
          <cell r="O1535" t="str">
            <v>PH300</v>
          </cell>
          <cell r="P1535" t="str">
            <v>1720</v>
          </cell>
          <cell r="Q1535" t="str">
            <v>Salaries &amp; Benefits</v>
          </cell>
          <cell r="R1535" t="str">
            <v>Other Expenditures</v>
          </cell>
          <cell r="S1535" t="str">
            <v>Salaries &amp; Benefits</v>
          </cell>
        </row>
        <row r="1536">
          <cell r="A1536" t="str">
            <v>PH3500</v>
          </cell>
          <cell r="E1536">
            <v>2961.84</v>
          </cell>
          <cell r="F1536">
            <v>0</v>
          </cell>
          <cell r="G1536">
            <v>2961.84</v>
          </cell>
          <cell r="H1536">
            <v>1131.5999999999999</v>
          </cell>
          <cell r="I1536">
            <v>-1830.24</v>
          </cell>
          <cell r="J1536">
            <v>3886.33</v>
          </cell>
          <cell r="L1536">
            <v>41364</v>
          </cell>
          <cell r="M1536" t="str">
            <v>SG</v>
          </cell>
          <cell r="N1536" t="str">
            <v>EXP</v>
          </cell>
          <cell r="O1536" t="str">
            <v>PH300</v>
          </cell>
          <cell r="P1536" t="str">
            <v>1730</v>
          </cell>
          <cell r="Q1536" t="str">
            <v>Salaries &amp; Benefits</v>
          </cell>
          <cell r="R1536" t="str">
            <v>Other Expenditures</v>
          </cell>
          <cell r="S1536" t="str">
            <v>Salaries &amp; Benefits</v>
          </cell>
        </row>
        <row r="1537">
          <cell r="A1537" t="str">
            <v>PH3500</v>
          </cell>
          <cell r="E1537">
            <v>10834.78</v>
          </cell>
          <cell r="F1537">
            <v>0</v>
          </cell>
          <cell r="G1537">
            <v>10834.78</v>
          </cell>
          <cell r="H1537">
            <v>4260.82</v>
          </cell>
          <cell r="I1537">
            <v>-6573.96</v>
          </cell>
          <cell r="J1537">
            <v>7361.62</v>
          </cell>
          <cell r="L1537">
            <v>41364</v>
          </cell>
          <cell r="M1537" t="str">
            <v>SG</v>
          </cell>
          <cell r="N1537" t="str">
            <v>EXP</v>
          </cell>
          <cell r="O1537" t="str">
            <v>PH300</v>
          </cell>
          <cell r="P1537" t="str">
            <v>1740</v>
          </cell>
          <cell r="Q1537" t="str">
            <v>Salaries &amp; Benefits</v>
          </cell>
          <cell r="R1537" t="str">
            <v>Other Expenditures</v>
          </cell>
          <cell r="S1537" t="str">
            <v>Salaries &amp; Benefits</v>
          </cell>
        </row>
        <row r="1538">
          <cell r="A1538" t="str">
            <v>PH3500</v>
          </cell>
          <cell r="E1538">
            <v>462.83</v>
          </cell>
          <cell r="F1538">
            <v>0</v>
          </cell>
          <cell r="G1538">
            <v>462.83</v>
          </cell>
          <cell r="H1538">
            <v>218.98</v>
          </cell>
          <cell r="I1538">
            <v>-243.85</v>
          </cell>
          <cell r="J1538">
            <v>416.54</v>
          </cell>
          <cell r="L1538">
            <v>41364</v>
          </cell>
          <cell r="M1538" t="str">
            <v>SG</v>
          </cell>
          <cell r="N1538" t="str">
            <v>EXP</v>
          </cell>
          <cell r="O1538" t="str">
            <v>PH300</v>
          </cell>
          <cell r="P1538" t="str">
            <v>1745</v>
          </cell>
          <cell r="Q1538" t="str">
            <v>Salaries &amp; Benefits</v>
          </cell>
          <cell r="R1538" t="str">
            <v>Other Expenditures</v>
          </cell>
          <cell r="S1538" t="str">
            <v>Salaries &amp; Benefits</v>
          </cell>
        </row>
        <row r="1539">
          <cell r="A1539" t="str">
            <v>PH3500</v>
          </cell>
          <cell r="E1539">
            <v>7894.25</v>
          </cell>
          <cell r="F1539">
            <v>0</v>
          </cell>
          <cell r="G1539">
            <v>7894.25</v>
          </cell>
          <cell r="H1539">
            <v>2956.5</v>
          </cell>
          <cell r="I1539">
            <v>-4937.75</v>
          </cell>
          <cell r="J1539">
            <v>10153.19</v>
          </cell>
          <cell r="L1539">
            <v>41364</v>
          </cell>
          <cell r="M1539" t="str">
            <v>SG</v>
          </cell>
          <cell r="N1539" t="str">
            <v>EXP</v>
          </cell>
          <cell r="O1539" t="str">
            <v>PH300</v>
          </cell>
          <cell r="P1539" t="str">
            <v>1750</v>
          </cell>
          <cell r="Q1539" t="str">
            <v>Salaries &amp; Benefits</v>
          </cell>
          <cell r="R1539" t="str">
            <v>Other Expenditures</v>
          </cell>
          <cell r="S1539" t="str">
            <v>Salaries &amp; Benefits</v>
          </cell>
        </row>
        <row r="1540">
          <cell r="A1540" t="str">
            <v>PH3500</v>
          </cell>
          <cell r="E1540">
            <v>22685.79</v>
          </cell>
          <cell r="F1540">
            <v>0</v>
          </cell>
          <cell r="G1540">
            <v>22685.79</v>
          </cell>
          <cell r="H1540">
            <v>9205.3700000000008</v>
          </cell>
          <cell r="I1540">
            <v>-13480.42</v>
          </cell>
          <cell r="J1540">
            <v>16146.9</v>
          </cell>
          <cell r="L1540">
            <v>41364</v>
          </cell>
          <cell r="M1540" t="str">
            <v>SG</v>
          </cell>
          <cell r="N1540" t="str">
            <v>EXP</v>
          </cell>
          <cell r="O1540" t="str">
            <v>PH300</v>
          </cell>
          <cell r="P1540" t="str">
            <v>1760</v>
          </cell>
          <cell r="Q1540" t="str">
            <v>Salaries &amp; Benefits</v>
          </cell>
          <cell r="R1540" t="str">
            <v>Other Expenditures</v>
          </cell>
          <cell r="S1540" t="str">
            <v>Salaries &amp; Benefits</v>
          </cell>
        </row>
        <row r="1541">
          <cell r="A1541" t="str">
            <v>PH3500</v>
          </cell>
          <cell r="E1541">
            <v>41467.29</v>
          </cell>
          <cell r="F1541">
            <v>0</v>
          </cell>
          <cell r="G1541">
            <v>41467.29</v>
          </cell>
          <cell r="H1541">
            <v>16417.09</v>
          </cell>
          <cell r="I1541">
            <v>-25050.2</v>
          </cell>
          <cell r="J1541">
            <v>56379.61</v>
          </cell>
          <cell r="L1541">
            <v>41364</v>
          </cell>
          <cell r="M1541" t="str">
            <v>SG</v>
          </cell>
          <cell r="N1541" t="str">
            <v>EXP</v>
          </cell>
          <cell r="O1541" t="str">
            <v>PH300</v>
          </cell>
          <cell r="P1541" t="str">
            <v>1770</v>
          </cell>
          <cell r="Q1541" t="str">
            <v>Salaries &amp; Benefits</v>
          </cell>
          <cell r="R1541" t="str">
            <v>Other Expenditures</v>
          </cell>
          <cell r="S1541" t="str">
            <v>Salaries &amp; Benefits</v>
          </cell>
        </row>
        <row r="1542">
          <cell r="A1542" t="str">
            <v>PH3500</v>
          </cell>
          <cell r="E1542">
            <v>-539.77</v>
          </cell>
          <cell r="F1542">
            <v>0</v>
          </cell>
          <cell r="G1542">
            <v>-539.77</v>
          </cell>
          <cell r="H1542">
            <v>0</v>
          </cell>
          <cell r="I1542">
            <v>539.77</v>
          </cell>
          <cell r="J1542">
            <v>0</v>
          </cell>
          <cell r="L1542">
            <v>41364</v>
          </cell>
          <cell r="M1542" t="str">
            <v>SG</v>
          </cell>
          <cell r="N1542" t="str">
            <v>EXP</v>
          </cell>
          <cell r="O1542" t="str">
            <v>PH300</v>
          </cell>
          <cell r="P1542" t="str">
            <v>1850</v>
          </cell>
          <cell r="Q1542" t="str">
            <v>Salaries &amp; Benefits</v>
          </cell>
          <cell r="R1542" t="str">
            <v>Other Expenditures</v>
          </cell>
          <cell r="S1542" t="str">
            <v>Salaries &amp; Benefits</v>
          </cell>
        </row>
        <row r="1543">
          <cell r="A1543" t="str">
            <v>PH3500</v>
          </cell>
          <cell r="E1543">
            <v>-0.01</v>
          </cell>
          <cell r="F1543">
            <v>0</v>
          </cell>
          <cell r="G1543">
            <v>-0.01</v>
          </cell>
          <cell r="H1543">
            <v>0</v>
          </cell>
          <cell r="I1543">
            <v>0.01</v>
          </cell>
          <cell r="J1543">
            <v>0</v>
          </cell>
          <cell r="L1543">
            <v>41364</v>
          </cell>
          <cell r="M1543" t="str">
            <v>SG</v>
          </cell>
          <cell r="N1543" t="str">
            <v>EXP</v>
          </cell>
          <cell r="O1543" t="str">
            <v>PH300</v>
          </cell>
          <cell r="P1543" t="str">
            <v>2099</v>
          </cell>
          <cell r="Q1543" t="str">
            <v>Office Supplies</v>
          </cell>
          <cell r="R1543" t="str">
            <v>Other Expenditures</v>
          </cell>
          <cell r="S1543" t="str">
            <v>Non Salary</v>
          </cell>
        </row>
        <row r="1544">
          <cell r="A1544" t="str">
            <v>PH3500</v>
          </cell>
          <cell r="E1544">
            <v>5.3</v>
          </cell>
          <cell r="F1544">
            <v>0</v>
          </cell>
          <cell r="G1544">
            <v>5.3</v>
          </cell>
          <cell r="H1544">
            <v>0</v>
          </cell>
          <cell r="I1544">
            <v>-5.3</v>
          </cell>
          <cell r="J1544">
            <v>0</v>
          </cell>
          <cell r="L1544">
            <v>41364</v>
          </cell>
          <cell r="M1544" t="str">
            <v>SG</v>
          </cell>
          <cell r="N1544" t="str">
            <v>EXP</v>
          </cell>
          <cell r="O1544" t="str">
            <v>PH300</v>
          </cell>
          <cell r="P1544" t="str">
            <v>4225</v>
          </cell>
          <cell r="Q1544" t="str">
            <v>Business Travel Expenses</v>
          </cell>
          <cell r="R1544" t="str">
            <v>Other Expenditures</v>
          </cell>
          <cell r="S1544" t="str">
            <v>Non Salary</v>
          </cell>
        </row>
        <row r="1545">
          <cell r="A1545" t="str">
            <v>PH3500</v>
          </cell>
          <cell r="E1545">
            <v>0</v>
          </cell>
          <cell r="F1545">
            <v>0</v>
          </cell>
          <cell r="G1545">
            <v>0</v>
          </cell>
          <cell r="H1545">
            <v>378.44</v>
          </cell>
          <cell r="I1545">
            <v>378.44</v>
          </cell>
          <cell r="J1545">
            <v>1083.43</v>
          </cell>
          <cell r="L1545">
            <v>41364</v>
          </cell>
          <cell r="M1545" t="str">
            <v>SG</v>
          </cell>
          <cell r="N1545" t="str">
            <v>EXP</v>
          </cell>
          <cell r="O1545" t="str">
            <v>PH300</v>
          </cell>
          <cell r="P1545" t="str">
            <v>4310</v>
          </cell>
          <cell r="Q1545" t="str">
            <v>Training &amp; Development</v>
          </cell>
          <cell r="R1545" t="str">
            <v>Other Expenditures</v>
          </cell>
          <cell r="S1545" t="str">
            <v>Non Salary</v>
          </cell>
        </row>
        <row r="1546">
          <cell r="A1546" t="str">
            <v>PH3500</v>
          </cell>
          <cell r="E1546">
            <v>331.75</v>
          </cell>
          <cell r="F1546">
            <v>0</v>
          </cell>
          <cell r="G1546">
            <v>331.75</v>
          </cell>
          <cell r="H1546">
            <v>51.22</v>
          </cell>
          <cell r="I1546">
            <v>-280.52999999999997</v>
          </cell>
          <cell r="J1546">
            <v>200</v>
          </cell>
          <cell r="L1546">
            <v>41364</v>
          </cell>
          <cell r="M1546" t="str">
            <v>SG</v>
          </cell>
          <cell r="N1546" t="str">
            <v>EXP</v>
          </cell>
          <cell r="O1546" t="str">
            <v>PH300</v>
          </cell>
          <cell r="P1546" t="str">
            <v>4770</v>
          </cell>
          <cell r="Q1546" t="str">
            <v>Insurance, Parking &amp; Metrage</v>
          </cell>
          <cell r="R1546" t="str">
            <v>Other Expenditures</v>
          </cell>
          <cell r="S1546" t="str">
            <v>Non Salary</v>
          </cell>
        </row>
        <row r="1547">
          <cell r="A1547" t="str">
            <v>PH3500</v>
          </cell>
          <cell r="E1547">
            <v>590.99</v>
          </cell>
          <cell r="F1547">
            <v>0</v>
          </cell>
          <cell r="G1547">
            <v>590.99</v>
          </cell>
          <cell r="H1547">
            <v>76.83</v>
          </cell>
          <cell r="I1547">
            <v>-514.16</v>
          </cell>
          <cell r="J1547">
            <v>300</v>
          </cell>
          <cell r="L1547">
            <v>41364</v>
          </cell>
          <cell r="M1547" t="str">
            <v>SG</v>
          </cell>
          <cell r="N1547" t="str">
            <v>EXP</v>
          </cell>
          <cell r="O1547" t="str">
            <v>PH300</v>
          </cell>
          <cell r="P1547" t="str">
            <v>4775</v>
          </cell>
          <cell r="Q1547" t="str">
            <v>Insurance, Parking &amp; Metrage</v>
          </cell>
          <cell r="R1547" t="str">
            <v>Other Expenditures</v>
          </cell>
          <cell r="S1547" t="str">
            <v>Non Salary</v>
          </cell>
        </row>
        <row r="1548">
          <cell r="A1548" t="str">
            <v>PH3500</v>
          </cell>
          <cell r="E1548">
            <v>0</v>
          </cell>
          <cell r="F1548">
            <v>0</v>
          </cell>
          <cell r="G1548">
            <v>0</v>
          </cell>
          <cell r="H1548">
            <v>1430.06</v>
          </cell>
          <cell r="I1548">
            <v>1430.06</v>
          </cell>
          <cell r="J1548">
            <v>5584</v>
          </cell>
          <cell r="L1548">
            <v>41364</v>
          </cell>
          <cell r="M1548" t="str">
            <v>SG</v>
          </cell>
          <cell r="N1548" t="str">
            <v>EXP</v>
          </cell>
          <cell r="O1548" t="str">
            <v>PH300</v>
          </cell>
          <cell r="P1548" t="str">
            <v>4811</v>
          </cell>
          <cell r="Q1548" t="str">
            <v>Other Services</v>
          </cell>
          <cell r="R1548" t="str">
            <v>Other Expenditures</v>
          </cell>
          <cell r="S1548" t="str">
            <v>Non Salary</v>
          </cell>
        </row>
        <row r="1549">
          <cell r="A1549" t="str">
            <v>PH3500</v>
          </cell>
          <cell r="E1549">
            <v>0</v>
          </cell>
          <cell r="F1549">
            <v>0</v>
          </cell>
          <cell r="G1549">
            <v>0</v>
          </cell>
          <cell r="H1549">
            <v>482</v>
          </cell>
          <cell r="I1549">
            <v>482</v>
          </cell>
          <cell r="J1549">
            <v>2000</v>
          </cell>
          <cell r="L1549">
            <v>41364</v>
          </cell>
          <cell r="M1549" t="str">
            <v>SG</v>
          </cell>
          <cell r="N1549" t="str">
            <v>EXP</v>
          </cell>
          <cell r="O1549" t="str">
            <v>PH300</v>
          </cell>
          <cell r="P1549" t="str">
            <v>7035</v>
          </cell>
          <cell r="Q1549" t="str">
            <v>IDC's</v>
          </cell>
          <cell r="R1549" t="str">
            <v>Other Expenditures</v>
          </cell>
          <cell r="S1549" t="str">
            <v>Non Salary</v>
          </cell>
        </row>
        <row r="1550">
          <cell r="A1550" t="str">
            <v>PH3500</v>
          </cell>
          <cell r="E1550">
            <v>-387772.2</v>
          </cell>
          <cell r="F1550">
            <v>0</v>
          </cell>
          <cell r="G1550">
            <v>-387772.2</v>
          </cell>
          <cell r="H1550">
            <v>-149065.79999999999</v>
          </cell>
          <cell r="I1550">
            <v>238706.4</v>
          </cell>
          <cell r="J1550">
            <v>-495755.07</v>
          </cell>
          <cell r="L1550">
            <v>41364</v>
          </cell>
          <cell r="M1550" t="str">
            <v>SG</v>
          </cell>
          <cell r="N1550" t="str">
            <v>REV</v>
          </cell>
          <cell r="O1550" t="str">
            <v>PH300</v>
          </cell>
          <cell r="P1550" t="str">
            <v>8010</v>
          </cell>
          <cell r="Q1550" t="str">
            <v>Grants and Subsidies</v>
          </cell>
          <cell r="R1550" t="str">
            <v>Revenue</v>
          </cell>
          <cell r="S1550" t="str">
            <v>Non Salary</v>
          </cell>
        </row>
        <row r="1551">
          <cell r="A1551" t="str">
            <v>PH3505</v>
          </cell>
          <cell r="E1551">
            <v>270307.65000000002</v>
          </cell>
          <cell r="F1551">
            <v>0</v>
          </cell>
          <cell r="G1551">
            <v>270307.65000000002</v>
          </cell>
          <cell r="H1551">
            <v>290397.52</v>
          </cell>
          <cell r="I1551">
            <v>20089.87</v>
          </cell>
          <cell r="J1551">
            <v>997286.22</v>
          </cell>
          <cell r="L1551">
            <v>41364</v>
          </cell>
          <cell r="M1551" t="str">
            <v>SG</v>
          </cell>
          <cell r="N1551" t="str">
            <v>EXP</v>
          </cell>
          <cell r="O1551" t="str">
            <v>PH300</v>
          </cell>
          <cell r="P1551" t="str">
            <v>1015</v>
          </cell>
          <cell r="Q1551" t="str">
            <v>Salaries &amp; Benefits</v>
          </cell>
          <cell r="R1551" t="str">
            <v>Other Expenditures</v>
          </cell>
          <cell r="S1551" t="str">
            <v>Salaries &amp; Benefits</v>
          </cell>
        </row>
        <row r="1552">
          <cell r="A1552" t="str">
            <v>PH3505</v>
          </cell>
          <cell r="E1552">
            <v>122.79</v>
          </cell>
          <cell r="F1552">
            <v>0</v>
          </cell>
          <cell r="G1552">
            <v>122.79</v>
          </cell>
          <cell r="H1552">
            <v>2037.7</v>
          </cell>
          <cell r="I1552">
            <v>1914.91</v>
          </cell>
          <cell r="J1552">
            <v>7000</v>
          </cell>
          <cell r="L1552">
            <v>41364</v>
          </cell>
          <cell r="M1552" t="str">
            <v>SG</v>
          </cell>
          <cell r="N1552" t="str">
            <v>EXP</v>
          </cell>
          <cell r="O1552" t="str">
            <v>PH300</v>
          </cell>
          <cell r="P1552" t="str">
            <v>1025</v>
          </cell>
          <cell r="Q1552" t="str">
            <v>Salaries &amp; Benefits</v>
          </cell>
          <cell r="R1552" t="str">
            <v>Other Expenditures</v>
          </cell>
          <cell r="S1552" t="str">
            <v>Overtime</v>
          </cell>
        </row>
        <row r="1553">
          <cell r="A1553" t="str">
            <v>PH3505</v>
          </cell>
          <cell r="E1553">
            <v>182</v>
          </cell>
          <cell r="F1553">
            <v>0</v>
          </cell>
          <cell r="G1553">
            <v>182</v>
          </cell>
          <cell r="H1553">
            <v>0</v>
          </cell>
          <cell r="I1553">
            <v>-182</v>
          </cell>
          <cell r="J1553">
            <v>0</v>
          </cell>
          <cell r="L1553">
            <v>41364</v>
          </cell>
          <cell r="M1553" t="str">
            <v>SG</v>
          </cell>
          <cell r="N1553" t="str">
            <v>EXP</v>
          </cell>
          <cell r="O1553" t="str">
            <v>PH300</v>
          </cell>
          <cell r="P1553" t="str">
            <v>1045</v>
          </cell>
          <cell r="Q1553" t="str">
            <v>Salaries &amp; Benefits</v>
          </cell>
          <cell r="R1553" t="str">
            <v>Other Expenditures</v>
          </cell>
          <cell r="S1553" t="str">
            <v>Salaries &amp; Benefits</v>
          </cell>
        </row>
        <row r="1554">
          <cell r="A1554" t="str">
            <v>PH3505</v>
          </cell>
          <cell r="E1554">
            <v>4008.58</v>
          </cell>
          <cell r="F1554">
            <v>0</v>
          </cell>
          <cell r="G1554">
            <v>4008.58</v>
          </cell>
          <cell r="H1554">
            <v>298.77999999999997</v>
          </cell>
          <cell r="I1554">
            <v>-3709.8</v>
          </cell>
          <cell r="J1554">
            <v>298.77999999999997</v>
          </cell>
          <cell r="L1554">
            <v>41364</v>
          </cell>
          <cell r="M1554" t="str">
            <v>SG</v>
          </cell>
          <cell r="N1554" t="str">
            <v>EXP</v>
          </cell>
          <cell r="O1554" t="str">
            <v>PH300</v>
          </cell>
          <cell r="P1554" t="str">
            <v>1050</v>
          </cell>
          <cell r="Q1554" t="str">
            <v>Salaries &amp; Benefits</v>
          </cell>
          <cell r="R1554" t="str">
            <v>Other Expenditures</v>
          </cell>
          <cell r="S1554" t="str">
            <v>Salaries &amp; Benefits</v>
          </cell>
        </row>
        <row r="1555">
          <cell r="A1555" t="str">
            <v>PH3505</v>
          </cell>
          <cell r="E1555">
            <v>0</v>
          </cell>
          <cell r="F1555">
            <v>0</v>
          </cell>
          <cell r="G1555">
            <v>0</v>
          </cell>
          <cell r="H1555">
            <v>-18370.45</v>
          </cell>
          <cell r="I1555">
            <v>-18370.45</v>
          </cell>
          <cell r="J1555">
            <v>-62260.68</v>
          </cell>
          <cell r="L1555">
            <v>41364</v>
          </cell>
          <cell r="M1555" t="str">
            <v>SG</v>
          </cell>
          <cell r="N1555" t="str">
            <v>EXP</v>
          </cell>
          <cell r="O1555" t="str">
            <v>PH300</v>
          </cell>
          <cell r="P1555" t="str">
            <v>1520</v>
          </cell>
          <cell r="Q1555" t="str">
            <v>Salaries &amp; Benefits</v>
          </cell>
          <cell r="R1555" t="str">
            <v>Other Expenditures</v>
          </cell>
          <cell r="S1555" t="str">
            <v>Gapping</v>
          </cell>
        </row>
        <row r="1556">
          <cell r="A1556" t="str">
            <v>PH3505</v>
          </cell>
          <cell r="E1556">
            <v>12251.4</v>
          </cell>
          <cell r="F1556">
            <v>0</v>
          </cell>
          <cell r="G1556">
            <v>12251.4</v>
          </cell>
          <cell r="H1556">
            <v>13735.89</v>
          </cell>
          <cell r="I1556">
            <v>1484.49</v>
          </cell>
          <cell r="J1556">
            <v>47172</v>
          </cell>
          <cell r="L1556">
            <v>41364</v>
          </cell>
          <cell r="M1556" t="str">
            <v>SG</v>
          </cell>
          <cell r="N1556" t="str">
            <v>EXP</v>
          </cell>
          <cell r="O1556" t="str">
            <v>PH300</v>
          </cell>
          <cell r="P1556" t="str">
            <v>1711</v>
          </cell>
          <cell r="Q1556" t="str">
            <v>Salaries &amp; Benefits</v>
          </cell>
          <cell r="R1556" t="str">
            <v>Other Expenditures</v>
          </cell>
          <cell r="S1556" t="str">
            <v>Salaries &amp; Benefits</v>
          </cell>
        </row>
        <row r="1557">
          <cell r="A1557" t="str">
            <v>PH3505</v>
          </cell>
          <cell r="E1557">
            <v>5823.83</v>
          </cell>
          <cell r="F1557">
            <v>0</v>
          </cell>
          <cell r="G1557">
            <v>5823.83</v>
          </cell>
          <cell r="H1557">
            <v>6450.33</v>
          </cell>
          <cell r="I1557">
            <v>626.5</v>
          </cell>
          <cell r="J1557">
            <v>22152</v>
          </cell>
          <cell r="L1557">
            <v>41364</v>
          </cell>
          <cell r="M1557" t="str">
            <v>SG</v>
          </cell>
          <cell r="N1557" t="str">
            <v>EXP</v>
          </cell>
          <cell r="O1557" t="str">
            <v>PH300</v>
          </cell>
          <cell r="P1557" t="str">
            <v>1712</v>
          </cell>
          <cell r="Q1557" t="str">
            <v>Salaries &amp; Benefits</v>
          </cell>
          <cell r="R1557" t="str">
            <v>Other Expenditures</v>
          </cell>
          <cell r="S1557" t="str">
            <v>Salaries &amp; Benefits</v>
          </cell>
        </row>
        <row r="1558">
          <cell r="A1558" t="str">
            <v>PH3505</v>
          </cell>
          <cell r="E1558">
            <v>6159.47</v>
          </cell>
          <cell r="F1558">
            <v>0</v>
          </cell>
          <cell r="G1558">
            <v>6159.47</v>
          </cell>
          <cell r="H1558">
            <v>5815.22</v>
          </cell>
          <cell r="I1558">
            <v>-344.25</v>
          </cell>
          <cell r="J1558">
            <v>19969.830000000002</v>
          </cell>
          <cell r="L1558">
            <v>41364</v>
          </cell>
          <cell r="M1558" t="str">
            <v>SG</v>
          </cell>
          <cell r="N1558" t="str">
            <v>EXP</v>
          </cell>
          <cell r="O1558" t="str">
            <v>PH300</v>
          </cell>
          <cell r="P1558" t="str">
            <v>1720</v>
          </cell>
          <cell r="Q1558" t="str">
            <v>Salaries &amp; Benefits</v>
          </cell>
          <cell r="R1558" t="str">
            <v>Other Expenditures</v>
          </cell>
          <cell r="S1558" t="str">
            <v>Salaries &amp; Benefits</v>
          </cell>
        </row>
        <row r="1559">
          <cell r="A1559" t="str">
            <v>PH3505</v>
          </cell>
          <cell r="E1559">
            <v>1892.5</v>
          </cell>
          <cell r="F1559">
            <v>0</v>
          </cell>
          <cell r="G1559">
            <v>1892.5</v>
          </cell>
          <cell r="H1559">
            <v>2167.46</v>
          </cell>
          <cell r="I1559">
            <v>274.95999999999998</v>
          </cell>
          <cell r="J1559">
            <v>7443.73</v>
          </cell>
          <cell r="L1559">
            <v>41364</v>
          </cell>
          <cell r="M1559" t="str">
            <v>SG</v>
          </cell>
          <cell r="N1559" t="str">
            <v>EXP</v>
          </cell>
          <cell r="O1559" t="str">
            <v>PH300</v>
          </cell>
          <cell r="P1559" t="str">
            <v>1730</v>
          </cell>
          <cell r="Q1559" t="str">
            <v>Salaries &amp; Benefits</v>
          </cell>
          <cell r="R1559" t="str">
            <v>Other Expenditures</v>
          </cell>
          <cell r="S1559" t="str">
            <v>Salaries &amp; Benefits</v>
          </cell>
        </row>
        <row r="1560">
          <cell r="A1560" t="str">
            <v>PH3505</v>
          </cell>
          <cell r="E1560">
            <v>7492.76</v>
          </cell>
          <cell r="F1560">
            <v>0</v>
          </cell>
          <cell r="G1560">
            <v>7492.76</v>
          </cell>
          <cell r="H1560">
            <v>8193.23</v>
          </cell>
          <cell r="I1560">
            <v>700.47</v>
          </cell>
          <cell r="J1560">
            <v>13611.91</v>
          </cell>
          <cell r="L1560">
            <v>41364</v>
          </cell>
          <cell r="M1560" t="str">
            <v>SG</v>
          </cell>
          <cell r="N1560" t="str">
            <v>EXP</v>
          </cell>
          <cell r="O1560" t="str">
            <v>PH300</v>
          </cell>
          <cell r="P1560" t="str">
            <v>1740</v>
          </cell>
          <cell r="Q1560" t="str">
            <v>Salaries &amp; Benefits</v>
          </cell>
          <cell r="R1560" t="str">
            <v>Other Expenditures</v>
          </cell>
          <cell r="S1560" t="str">
            <v>Salaries &amp; Benefits</v>
          </cell>
        </row>
        <row r="1561">
          <cell r="A1561" t="str">
            <v>PH3505</v>
          </cell>
          <cell r="E1561">
            <v>347.13</v>
          </cell>
          <cell r="F1561">
            <v>0</v>
          </cell>
          <cell r="G1561">
            <v>347.13</v>
          </cell>
          <cell r="H1561">
            <v>413.65</v>
          </cell>
          <cell r="I1561">
            <v>66.52</v>
          </cell>
          <cell r="J1561">
            <v>797.79</v>
          </cell>
          <cell r="L1561">
            <v>41364</v>
          </cell>
          <cell r="M1561" t="str">
            <v>SG</v>
          </cell>
          <cell r="N1561" t="str">
            <v>EXP</v>
          </cell>
          <cell r="O1561" t="str">
            <v>PH300</v>
          </cell>
          <cell r="P1561" t="str">
            <v>1745</v>
          </cell>
          <cell r="Q1561" t="str">
            <v>Salaries &amp; Benefits</v>
          </cell>
          <cell r="R1561" t="str">
            <v>Other Expenditures</v>
          </cell>
          <cell r="S1561" t="str">
            <v>Salaries &amp; Benefits</v>
          </cell>
        </row>
        <row r="1562">
          <cell r="A1562" t="str">
            <v>PH3505</v>
          </cell>
          <cell r="E1562">
            <v>5370.15</v>
          </cell>
          <cell r="F1562">
            <v>0</v>
          </cell>
          <cell r="G1562">
            <v>5370.15</v>
          </cell>
          <cell r="H1562">
            <v>5662.78</v>
          </cell>
          <cell r="I1562">
            <v>292.63</v>
          </cell>
          <cell r="J1562">
            <v>19447.05</v>
          </cell>
          <cell r="L1562">
            <v>41364</v>
          </cell>
          <cell r="M1562" t="str">
            <v>SG</v>
          </cell>
          <cell r="N1562" t="str">
            <v>EXP</v>
          </cell>
          <cell r="O1562" t="str">
            <v>PH300</v>
          </cell>
          <cell r="P1562" t="str">
            <v>1750</v>
          </cell>
          <cell r="Q1562" t="str">
            <v>Salaries &amp; Benefits</v>
          </cell>
          <cell r="R1562" t="str">
            <v>Other Expenditures</v>
          </cell>
          <cell r="S1562" t="str">
            <v>Salaries &amp; Benefits</v>
          </cell>
        </row>
        <row r="1563">
          <cell r="A1563" t="str">
            <v>PH3505</v>
          </cell>
          <cell r="E1563">
            <v>15408.64</v>
          </cell>
          <cell r="F1563">
            <v>0</v>
          </cell>
          <cell r="G1563">
            <v>15408.64</v>
          </cell>
          <cell r="H1563">
            <v>17805.169999999998</v>
          </cell>
          <cell r="I1563">
            <v>2396.5300000000002</v>
          </cell>
          <cell r="J1563">
            <v>29987.1</v>
          </cell>
          <cell r="L1563">
            <v>41364</v>
          </cell>
          <cell r="M1563" t="str">
            <v>SG</v>
          </cell>
          <cell r="N1563" t="str">
            <v>EXP</v>
          </cell>
          <cell r="O1563" t="str">
            <v>PH300</v>
          </cell>
          <cell r="P1563" t="str">
            <v>1760</v>
          </cell>
          <cell r="Q1563" t="str">
            <v>Salaries &amp; Benefits</v>
          </cell>
          <cell r="R1563" t="str">
            <v>Other Expenditures</v>
          </cell>
          <cell r="S1563" t="str">
            <v>Salaries &amp; Benefits</v>
          </cell>
        </row>
        <row r="1564">
          <cell r="A1564" t="str">
            <v>PH3505</v>
          </cell>
          <cell r="E1564">
            <v>26881.119999999999</v>
          </cell>
          <cell r="F1564">
            <v>0</v>
          </cell>
          <cell r="G1564">
            <v>26881.119999999999</v>
          </cell>
          <cell r="H1564">
            <v>31777.63</v>
          </cell>
          <cell r="I1564">
            <v>4896.51</v>
          </cell>
          <cell r="J1564">
            <v>109130.99</v>
          </cell>
          <cell r="L1564">
            <v>41364</v>
          </cell>
          <cell r="M1564" t="str">
            <v>SG</v>
          </cell>
          <cell r="N1564" t="str">
            <v>EXP</v>
          </cell>
          <cell r="O1564" t="str">
            <v>PH300</v>
          </cell>
          <cell r="P1564" t="str">
            <v>1770</v>
          </cell>
          <cell r="Q1564" t="str">
            <v>Salaries &amp; Benefits</v>
          </cell>
          <cell r="R1564" t="str">
            <v>Other Expenditures</v>
          </cell>
          <cell r="S1564" t="str">
            <v>Salaries &amp; Benefits</v>
          </cell>
        </row>
        <row r="1565">
          <cell r="A1565" t="str">
            <v>PH3505</v>
          </cell>
          <cell r="E1565">
            <v>44.2</v>
          </cell>
          <cell r="F1565">
            <v>0</v>
          </cell>
          <cell r="G1565">
            <v>44.2</v>
          </cell>
          <cell r="H1565">
            <v>0</v>
          </cell>
          <cell r="I1565">
            <v>-44.2</v>
          </cell>
          <cell r="J1565">
            <v>0</v>
          </cell>
          <cell r="L1565">
            <v>41364</v>
          </cell>
          <cell r="M1565" t="str">
            <v>SG</v>
          </cell>
          <cell r="N1565" t="str">
            <v>EXP</v>
          </cell>
          <cell r="O1565" t="str">
            <v>PH300</v>
          </cell>
          <cell r="P1565" t="str">
            <v>4225</v>
          </cell>
          <cell r="Q1565" t="str">
            <v>Business Travel Expenses</v>
          </cell>
          <cell r="R1565" t="str">
            <v>Other Expenditures</v>
          </cell>
          <cell r="S1565" t="str">
            <v>Non Salary</v>
          </cell>
        </row>
        <row r="1566">
          <cell r="A1566" t="str">
            <v>PH3505</v>
          </cell>
          <cell r="E1566">
            <v>2212.8000000000002</v>
          </cell>
          <cell r="F1566">
            <v>0</v>
          </cell>
          <cell r="G1566">
            <v>2212.8000000000002</v>
          </cell>
          <cell r="H1566">
            <v>0</v>
          </cell>
          <cell r="I1566">
            <v>-2212.8000000000002</v>
          </cell>
          <cell r="J1566">
            <v>0</v>
          </cell>
          <cell r="L1566">
            <v>41364</v>
          </cell>
          <cell r="M1566" t="str">
            <v>SG</v>
          </cell>
          <cell r="N1566" t="str">
            <v>EXP</v>
          </cell>
          <cell r="O1566" t="str">
            <v>PH300</v>
          </cell>
          <cell r="P1566" t="str">
            <v>4770</v>
          </cell>
          <cell r="Q1566" t="str">
            <v>Insurance, Parking &amp; Metrage</v>
          </cell>
          <cell r="R1566" t="str">
            <v>Other Expenditures</v>
          </cell>
          <cell r="S1566" t="str">
            <v>Non Salary</v>
          </cell>
        </row>
        <row r="1567">
          <cell r="A1567" t="str">
            <v>PH3505</v>
          </cell>
          <cell r="E1567">
            <v>2528.65</v>
          </cell>
          <cell r="F1567">
            <v>0</v>
          </cell>
          <cell r="G1567">
            <v>2528.65</v>
          </cell>
          <cell r="H1567">
            <v>0</v>
          </cell>
          <cell r="I1567">
            <v>-2528.65</v>
          </cell>
          <cell r="J1567">
            <v>0</v>
          </cell>
          <cell r="L1567">
            <v>41364</v>
          </cell>
          <cell r="M1567" t="str">
            <v>SG</v>
          </cell>
          <cell r="N1567" t="str">
            <v>EXP</v>
          </cell>
          <cell r="O1567" t="str">
            <v>PH300</v>
          </cell>
          <cell r="P1567" t="str">
            <v>4775</v>
          </cell>
          <cell r="Q1567" t="str">
            <v>Insurance, Parking &amp; Metrage</v>
          </cell>
          <cell r="R1567" t="str">
            <v>Other Expenditures</v>
          </cell>
          <cell r="S1567" t="str">
            <v>Non Salary</v>
          </cell>
        </row>
        <row r="1568">
          <cell r="A1568" t="str">
            <v>PH3505</v>
          </cell>
          <cell r="E1568">
            <v>-270775.25</v>
          </cell>
          <cell r="F1568">
            <v>0</v>
          </cell>
          <cell r="G1568">
            <v>-270775.25</v>
          </cell>
          <cell r="H1568">
            <v>-274788.68</v>
          </cell>
          <cell r="I1568">
            <v>-4013.43</v>
          </cell>
          <cell r="J1568">
            <v>-909027.41</v>
          </cell>
          <cell r="L1568">
            <v>41364</v>
          </cell>
          <cell r="M1568" t="str">
            <v>SG</v>
          </cell>
          <cell r="N1568" t="str">
            <v>REV</v>
          </cell>
          <cell r="O1568" t="str">
            <v>PH300</v>
          </cell>
          <cell r="P1568" t="str">
            <v>8010</v>
          </cell>
          <cell r="Q1568" t="str">
            <v>Grants and Subsidies</v>
          </cell>
          <cell r="R1568" t="str">
            <v>Revenue</v>
          </cell>
          <cell r="S1568" t="str">
            <v>Non Salary</v>
          </cell>
        </row>
        <row r="1569">
          <cell r="A1569" t="str">
            <v>PH3510</v>
          </cell>
          <cell r="E1569">
            <v>0</v>
          </cell>
          <cell r="F1569">
            <v>0</v>
          </cell>
          <cell r="G1569">
            <v>0</v>
          </cell>
          <cell r="H1569">
            <v>1368.17</v>
          </cell>
          <cell r="I1569">
            <v>1368.17</v>
          </cell>
          <cell r="J1569">
            <v>4700</v>
          </cell>
          <cell r="L1569">
            <v>41364</v>
          </cell>
          <cell r="M1569" t="str">
            <v>SG</v>
          </cell>
          <cell r="N1569" t="str">
            <v>EXP</v>
          </cell>
          <cell r="O1569" t="str">
            <v>PH610</v>
          </cell>
          <cell r="P1569" t="str">
            <v>1025</v>
          </cell>
          <cell r="Q1569" t="str">
            <v>Salaries &amp; Benefits</v>
          </cell>
          <cell r="R1569" t="str">
            <v>Other Expenditures</v>
          </cell>
          <cell r="S1569" t="str">
            <v>Overtime</v>
          </cell>
        </row>
        <row r="1570">
          <cell r="A1570" t="str">
            <v>PH3510</v>
          </cell>
          <cell r="E1570">
            <v>1204.19</v>
          </cell>
          <cell r="F1570">
            <v>0</v>
          </cell>
          <cell r="G1570">
            <v>1204.19</v>
          </cell>
          <cell r="H1570">
            <v>4069</v>
          </cell>
          <cell r="I1570">
            <v>2864.81</v>
          </cell>
          <cell r="J1570">
            <v>4069</v>
          </cell>
          <cell r="L1570">
            <v>41364</v>
          </cell>
          <cell r="M1570" t="str">
            <v>SG</v>
          </cell>
          <cell r="N1570" t="str">
            <v>EXP</v>
          </cell>
          <cell r="O1570" t="str">
            <v>PH610</v>
          </cell>
          <cell r="P1570" t="str">
            <v>1050</v>
          </cell>
          <cell r="Q1570" t="str">
            <v>Salaries &amp; Benefits</v>
          </cell>
          <cell r="R1570" t="str">
            <v>Other Expenditures</v>
          </cell>
          <cell r="S1570" t="str">
            <v>Salaries &amp; Benefits</v>
          </cell>
        </row>
        <row r="1571">
          <cell r="A1571" t="str">
            <v>PH3510</v>
          </cell>
          <cell r="E1571">
            <v>0</v>
          </cell>
          <cell r="F1571">
            <v>0</v>
          </cell>
          <cell r="G1571">
            <v>0</v>
          </cell>
          <cell r="H1571">
            <v>-195.31</v>
          </cell>
          <cell r="I1571">
            <v>-195.31</v>
          </cell>
          <cell r="J1571">
            <v>-195.31</v>
          </cell>
          <cell r="L1571">
            <v>41364</v>
          </cell>
          <cell r="M1571" t="str">
            <v>SG</v>
          </cell>
          <cell r="N1571" t="str">
            <v>EXP</v>
          </cell>
          <cell r="O1571" t="str">
            <v>PH610</v>
          </cell>
          <cell r="P1571" t="str">
            <v>1520</v>
          </cell>
          <cell r="Q1571" t="str">
            <v>Salaries &amp; Benefits</v>
          </cell>
          <cell r="R1571" t="str">
            <v>Other Expenditures</v>
          </cell>
          <cell r="S1571" t="str">
            <v>Gapping</v>
          </cell>
        </row>
        <row r="1572">
          <cell r="A1572" t="str">
            <v>PH3510</v>
          </cell>
          <cell r="E1572">
            <v>2.04</v>
          </cell>
          <cell r="F1572">
            <v>0</v>
          </cell>
          <cell r="G1572">
            <v>2.04</v>
          </cell>
          <cell r="H1572">
            <v>0</v>
          </cell>
          <cell r="I1572">
            <v>-2.04</v>
          </cell>
          <cell r="J1572">
            <v>0</v>
          </cell>
          <cell r="L1572">
            <v>41364</v>
          </cell>
          <cell r="M1572" t="str">
            <v>SG</v>
          </cell>
          <cell r="N1572" t="str">
            <v>EXP</v>
          </cell>
          <cell r="O1572" t="str">
            <v>PH610</v>
          </cell>
          <cell r="P1572" t="str">
            <v>1745</v>
          </cell>
          <cell r="Q1572" t="str">
            <v>Salaries &amp; Benefits</v>
          </cell>
          <cell r="R1572" t="str">
            <v>Other Expenditures</v>
          </cell>
          <cell r="S1572" t="str">
            <v>Salaries &amp; Benefits</v>
          </cell>
        </row>
        <row r="1573">
          <cell r="A1573" t="str">
            <v>PH3510</v>
          </cell>
          <cell r="E1573">
            <v>8594.56</v>
          </cell>
          <cell r="F1573">
            <v>0</v>
          </cell>
          <cell r="G1573">
            <v>8594.56</v>
          </cell>
          <cell r="H1573">
            <v>0</v>
          </cell>
          <cell r="I1573">
            <v>-8594.56</v>
          </cell>
          <cell r="J1573">
            <v>0</v>
          </cell>
          <cell r="L1573">
            <v>41364</v>
          </cell>
          <cell r="M1573" t="str">
            <v>SG</v>
          </cell>
          <cell r="N1573" t="str">
            <v>EXP</v>
          </cell>
          <cell r="O1573" t="str">
            <v>PH610</v>
          </cell>
          <cell r="P1573" t="str">
            <v>1970</v>
          </cell>
          <cell r="Q1573" t="str">
            <v>Salaries &amp; Benefits</v>
          </cell>
          <cell r="R1573" t="str">
            <v>Other Expenditures</v>
          </cell>
          <cell r="S1573" t="str">
            <v>Salaries &amp; Benefits</v>
          </cell>
        </row>
        <row r="1574">
          <cell r="A1574" t="str">
            <v>PH3510</v>
          </cell>
          <cell r="E1574">
            <v>3076.84</v>
          </cell>
          <cell r="F1574">
            <v>0</v>
          </cell>
          <cell r="G1574">
            <v>3076.84</v>
          </cell>
          <cell r="H1574">
            <v>0</v>
          </cell>
          <cell r="I1574">
            <v>-3076.84</v>
          </cell>
          <cell r="J1574">
            <v>0</v>
          </cell>
          <cell r="L1574">
            <v>41364</v>
          </cell>
          <cell r="M1574" t="str">
            <v>SG</v>
          </cell>
          <cell r="N1574" t="str">
            <v>EXP</v>
          </cell>
          <cell r="O1574" t="str">
            <v>PH610</v>
          </cell>
          <cell r="P1574" t="str">
            <v>1975</v>
          </cell>
          <cell r="Q1574" t="str">
            <v>Salaries &amp; Benefits</v>
          </cell>
          <cell r="R1574" t="str">
            <v>Other Expenditures</v>
          </cell>
          <cell r="S1574" t="str">
            <v>Salaries &amp; Benefits</v>
          </cell>
        </row>
        <row r="1575">
          <cell r="A1575" t="str">
            <v>PH3510</v>
          </cell>
          <cell r="E1575">
            <v>0</v>
          </cell>
          <cell r="F1575">
            <v>0</v>
          </cell>
          <cell r="G1575">
            <v>0</v>
          </cell>
          <cell r="H1575">
            <v>175.4</v>
          </cell>
          <cell r="I1575">
            <v>175.4</v>
          </cell>
          <cell r="J1575">
            <v>1468.96</v>
          </cell>
          <cell r="L1575">
            <v>41364</v>
          </cell>
          <cell r="M1575" t="str">
            <v>SG</v>
          </cell>
          <cell r="N1575" t="str">
            <v>EXP</v>
          </cell>
          <cell r="O1575" t="str">
            <v>PH610</v>
          </cell>
          <cell r="P1575" t="str">
            <v>2010</v>
          </cell>
          <cell r="Q1575" t="str">
            <v>Office Supplies</v>
          </cell>
          <cell r="R1575" t="str">
            <v>Other Expenditures</v>
          </cell>
          <cell r="S1575" t="str">
            <v>Non Salary</v>
          </cell>
        </row>
        <row r="1576">
          <cell r="A1576" t="str">
            <v>PH3510</v>
          </cell>
          <cell r="E1576">
            <v>3062.98</v>
          </cell>
          <cell r="F1576">
            <v>0</v>
          </cell>
          <cell r="G1576">
            <v>3062.98</v>
          </cell>
          <cell r="H1576">
            <v>792.03</v>
          </cell>
          <cell r="I1576">
            <v>-2270.9499999999998</v>
          </cell>
          <cell r="J1576">
            <v>6633.52</v>
          </cell>
          <cell r="L1576">
            <v>41364</v>
          </cell>
          <cell r="M1576" t="str">
            <v>SG</v>
          </cell>
          <cell r="N1576" t="str">
            <v>EXP</v>
          </cell>
          <cell r="O1576" t="str">
            <v>PH610</v>
          </cell>
          <cell r="P1576" t="str">
            <v>2600</v>
          </cell>
          <cell r="Q1576" t="str">
            <v>Other Supplies</v>
          </cell>
          <cell r="R1576" t="str">
            <v>Other Expenditures</v>
          </cell>
          <cell r="S1576" t="str">
            <v>Non Salary</v>
          </cell>
        </row>
        <row r="1577">
          <cell r="A1577" t="str">
            <v>PH3510</v>
          </cell>
          <cell r="E1577">
            <v>0</v>
          </cell>
          <cell r="F1577">
            <v>0</v>
          </cell>
          <cell r="G1577">
            <v>0</v>
          </cell>
          <cell r="H1577">
            <v>4049.4</v>
          </cell>
          <cell r="I1577">
            <v>4049.4</v>
          </cell>
          <cell r="J1577">
            <v>10404.41</v>
          </cell>
          <cell r="L1577">
            <v>41364</v>
          </cell>
          <cell r="M1577" t="str">
            <v>SG</v>
          </cell>
          <cell r="N1577" t="str">
            <v>EXP</v>
          </cell>
          <cell r="O1577" t="str">
            <v>PH610</v>
          </cell>
          <cell r="P1577" t="str">
            <v>2790</v>
          </cell>
          <cell r="Q1577" t="str">
            <v>Other Supplies</v>
          </cell>
          <cell r="R1577" t="str">
            <v>Other Expenditures</v>
          </cell>
          <cell r="S1577" t="str">
            <v>Non Salary</v>
          </cell>
        </row>
        <row r="1578">
          <cell r="A1578" t="str">
            <v>PH3510</v>
          </cell>
          <cell r="E1578">
            <v>0</v>
          </cell>
          <cell r="F1578">
            <v>0</v>
          </cell>
          <cell r="G1578">
            <v>0</v>
          </cell>
          <cell r="H1578">
            <v>154.4</v>
          </cell>
          <cell r="I1578">
            <v>154.4</v>
          </cell>
          <cell r="J1578">
            <v>765.08</v>
          </cell>
          <cell r="L1578">
            <v>41364</v>
          </cell>
          <cell r="M1578" t="str">
            <v>SG</v>
          </cell>
          <cell r="N1578" t="str">
            <v>EXP</v>
          </cell>
          <cell r="O1578" t="str">
            <v>PH610</v>
          </cell>
          <cell r="P1578" t="str">
            <v>3410</v>
          </cell>
          <cell r="Q1578" t="str">
            <v>Computer Hardware &amp; Software</v>
          </cell>
          <cell r="R1578" t="str">
            <v>Other Expenditures</v>
          </cell>
          <cell r="S1578" t="str">
            <v>Non Salary</v>
          </cell>
        </row>
        <row r="1579">
          <cell r="A1579" t="str">
            <v>PH3510</v>
          </cell>
          <cell r="E1579">
            <v>0</v>
          </cell>
          <cell r="F1579">
            <v>20.350000000000001</v>
          </cell>
          <cell r="G1579">
            <v>20.350000000000001</v>
          </cell>
          <cell r="H1579">
            <v>181.62</v>
          </cell>
          <cell r="I1579">
            <v>161.27000000000001</v>
          </cell>
          <cell r="J1579">
            <v>900</v>
          </cell>
          <cell r="L1579">
            <v>41364</v>
          </cell>
          <cell r="M1579" t="str">
            <v>SG</v>
          </cell>
          <cell r="N1579" t="str">
            <v>EXP</v>
          </cell>
          <cell r="O1579" t="str">
            <v>PH610</v>
          </cell>
          <cell r="P1579" t="str">
            <v>4086</v>
          </cell>
          <cell r="Q1579" t="str">
            <v>Professional &amp; Technical</v>
          </cell>
          <cell r="R1579" t="str">
            <v>Other Expenditures</v>
          </cell>
          <cell r="S1579" t="str">
            <v>Non Salary</v>
          </cell>
        </row>
        <row r="1580">
          <cell r="A1580" t="str">
            <v>PH3510</v>
          </cell>
          <cell r="E1580">
            <v>0</v>
          </cell>
          <cell r="F1580">
            <v>0</v>
          </cell>
          <cell r="G1580">
            <v>0</v>
          </cell>
          <cell r="H1580">
            <v>100.9</v>
          </cell>
          <cell r="I1580">
            <v>100.9</v>
          </cell>
          <cell r="J1580">
            <v>500</v>
          </cell>
          <cell r="L1580">
            <v>41364</v>
          </cell>
          <cell r="M1580" t="str">
            <v>SG</v>
          </cell>
          <cell r="N1580" t="str">
            <v>EXP</v>
          </cell>
          <cell r="O1580" t="str">
            <v>PH610</v>
          </cell>
          <cell r="P1580" t="str">
            <v>4252</v>
          </cell>
          <cell r="Q1580" t="str">
            <v>Conference Expenditures</v>
          </cell>
          <cell r="R1580" t="str">
            <v>Other Expenditures</v>
          </cell>
          <cell r="S1580" t="str">
            <v>Non Salary</v>
          </cell>
        </row>
        <row r="1581">
          <cell r="A1581" t="str">
            <v>PH3510</v>
          </cell>
          <cell r="E1581">
            <v>0</v>
          </cell>
          <cell r="F1581">
            <v>0</v>
          </cell>
          <cell r="G1581">
            <v>0</v>
          </cell>
          <cell r="H1581">
            <v>176.76</v>
          </cell>
          <cell r="I1581">
            <v>176.76</v>
          </cell>
          <cell r="J1581">
            <v>875.9</v>
          </cell>
          <cell r="L1581">
            <v>41364</v>
          </cell>
          <cell r="M1581" t="str">
            <v>SG</v>
          </cell>
          <cell r="N1581" t="str">
            <v>EXP</v>
          </cell>
          <cell r="O1581" t="str">
            <v>PH610</v>
          </cell>
          <cell r="P1581" t="str">
            <v>4253</v>
          </cell>
          <cell r="Q1581" t="str">
            <v>Conference Expenditures</v>
          </cell>
          <cell r="R1581" t="str">
            <v>Other Expenditures</v>
          </cell>
          <cell r="S1581" t="str">
            <v>Non Salary</v>
          </cell>
        </row>
        <row r="1582">
          <cell r="A1582" t="str">
            <v>PH3510</v>
          </cell>
          <cell r="E1582">
            <v>0</v>
          </cell>
          <cell r="F1582">
            <v>0</v>
          </cell>
          <cell r="G1582">
            <v>0</v>
          </cell>
          <cell r="H1582">
            <v>84.56</v>
          </cell>
          <cell r="I1582">
            <v>84.56</v>
          </cell>
          <cell r="J1582">
            <v>418.98</v>
          </cell>
          <cell r="L1582">
            <v>41364</v>
          </cell>
          <cell r="M1582" t="str">
            <v>SG</v>
          </cell>
          <cell r="N1582" t="str">
            <v>EXP</v>
          </cell>
          <cell r="O1582" t="str">
            <v>PH610</v>
          </cell>
          <cell r="P1582" t="str">
            <v>4254</v>
          </cell>
          <cell r="Q1582" t="str">
            <v>Conference Expenditures</v>
          </cell>
          <cell r="R1582" t="str">
            <v>Other Expenditures</v>
          </cell>
          <cell r="S1582" t="str">
            <v>Non Salary</v>
          </cell>
        </row>
        <row r="1583">
          <cell r="A1583" t="str">
            <v>PH3510</v>
          </cell>
          <cell r="E1583">
            <v>0</v>
          </cell>
          <cell r="F1583">
            <v>0</v>
          </cell>
          <cell r="G1583">
            <v>0</v>
          </cell>
          <cell r="H1583">
            <v>605.4</v>
          </cell>
          <cell r="I1583">
            <v>605.4</v>
          </cell>
          <cell r="J1583">
            <v>3000</v>
          </cell>
          <cell r="L1583">
            <v>41364</v>
          </cell>
          <cell r="M1583" t="str">
            <v>SG</v>
          </cell>
          <cell r="N1583" t="str">
            <v>EXP</v>
          </cell>
          <cell r="O1583" t="str">
            <v>PH610</v>
          </cell>
          <cell r="P1583" t="str">
            <v>4256</v>
          </cell>
          <cell r="Q1583" t="str">
            <v>Conference Expenditures</v>
          </cell>
          <cell r="R1583" t="str">
            <v>Other Expenditures</v>
          </cell>
          <cell r="S1583" t="str">
            <v>Non Salary</v>
          </cell>
        </row>
        <row r="1584">
          <cell r="A1584" t="str">
            <v>PH3510</v>
          </cell>
          <cell r="E1584">
            <v>0</v>
          </cell>
          <cell r="F1584">
            <v>0</v>
          </cell>
          <cell r="G1584">
            <v>0</v>
          </cell>
          <cell r="H1584">
            <v>3345.35</v>
          </cell>
          <cell r="I1584">
            <v>3345.35</v>
          </cell>
          <cell r="J1584">
            <v>24835.599999999999</v>
          </cell>
          <cell r="L1584">
            <v>41364</v>
          </cell>
          <cell r="M1584" t="str">
            <v>SG</v>
          </cell>
          <cell r="N1584" t="str">
            <v>EXP</v>
          </cell>
          <cell r="O1584" t="str">
            <v>PH610</v>
          </cell>
          <cell r="P1584" t="str">
            <v>4414</v>
          </cell>
          <cell r="Q1584" t="str">
            <v>Contracted Services</v>
          </cell>
          <cell r="R1584" t="str">
            <v>Other Expenditures</v>
          </cell>
          <cell r="S1584" t="str">
            <v>Non Salary</v>
          </cell>
        </row>
        <row r="1585">
          <cell r="A1585" t="str">
            <v>PH3510</v>
          </cell>
          <cell r="E1585">
            <v>0</v>
          </cell>
          <cell r="F1585">
            <v>4553.76</v>
          </cell>
          <cell r="G1585">
            <v>4553.76</v>
          </cell>
          <cell r="H1585">
            <v>1020.4</v>
          </cell>
          <cell r="I1585">
            <v>-3533.36</v>
          </cell>
          <cell r="J1585">
            <v>5462.53</v>
          </cell>
          <cell r="L1585">
            <v>41364</v>
          </cell>
          <cell r="M1585" t="str">
            <v>SG</v>
          </cell>
          <cell r="N1585" t="str">
            <v>EXP</v>
          </cell>
          <cell r="O1585" t="str">
            <v>PH610</v>
          </cell>
          <cell r="P1585" t="str">
            <v>4424</v>
          </cell>
          <cell r="Q1585" t="str">
            <v>Contracted Services</v>
          </cell>
          <cell r="R1585" t="str">
            <v>Other Expenditures</v>
          </cell>
          <cell r="S1585" t="str">
            <v>Non Salary</v>
          </cell>
        </row>
        <row r="1586">
          <cell r="A1586" t="str">
            <v>PH3510</v>
          </cell>
          <cell r="E1586">
            <v>0</v>
          </cell>
          <cell r="F1586">
            <v>0</v>
          </cell>
          <cell r="G1586">
            <v>0</v>
          </cell>
          <cell r="H1586">
            <v>34.299999999999997</v>
          </cell>
          <cell r="I1586">
            <v>34.299999999999997</v>
          </cell>
          <cell r="J1586">
            <v>170</v>
          </cell>
          <cell r="L1586">
            <v>41364</v>
          </cell>
          <cell r="M1586" t="str">
            <v>SG</v>
          </cell>
          <cell r="N1586" t="str">
            <v>EXP</v>
          </cell>
          <cell r="O1586" t="str">
            <v>PH610</v>
          </cell>
          <cell r="P1586" t="str">
            <v>4760</v>
          </cell>
          <cell r="Q1586" t="str">
            <v>Insurance, Parking &amp; Metrage</v>
          </cell>
          <cell r="R1586" t="str">
            <v>Other Expenditures</v>
          </cell>
          <cell r="S1586" t="str">
            <v>Non Salary</v>
          </cell>
        </row>
        <row r="1587">
          <cell r="A1587" t="str">
            <v>PH3510</v>
          </cell>
          <cell r="E1587">
            <v>0</v>
          </cell>
          <cell r="F1587">
            <v>0</v>
          </cell>
          <cell r="G1587">
            <v>0</v>
          </cell>
          <cell r="H1587">
            <v>284</v>
          </cell>
          <cell r="I1587">
            <v>284</v>
          </cell>
          <cell r="J1587">
            <v>20000</v>
          </cell>
          <cell r="L1587">
            <v>41364</v>
          </cell>
          <cell r="M1587" t="str">
            <v>SG</v>
          </cell>
          <cell r="N1587" t="str">
            <v>EXP</v>
          </cell>
          <cell r="O1587" t="str">
            <v>PH610</v>
          </cell>
          <cell r="P1587" t="str">
            <v>7030</v>
          </cell>
          <cell r="Q1587" t="str">
            <v>IDC's</v>
          </cell>
          <cell r="R1587" t="str">
            <v>Other Expenditures</v>
          </cell>
          <cell r="S1587" t="str">
            <v>Non Salary</v>
          </cell>
        </row>
        <row r="1588">
          <cell r="A1588" t="str">
            <v>PH3510</v>
          </cell>
          <cell r="E1588">
            <v>0</v>
          </cell>
          <cell r="F1588">
            <v>0</v>
          </cell>
          <cell r="G1588">
            <v>0</v>
          </cell>
          <cell r="H1588">
            <v>469.7</v>
          </cell>
          <cell r="I1588">
            <v>469.7</v>
          </cell>
          <cell r="J1588">
            <v>5500</v>
          </cell>
          <cell r="L1588">
            <v>41364</v>
          </cell>
          <cell r="M1588" t="str">
            <v>SG</v>
          </cell>
          <cell r="N1588" t="str">
            <v>EXP</v>
          </cell>
          <cell r="O1588" t="str">
            <v>PH610</v>
          </cell>
          <cell r="P1588" t="str">
            <v>7035</v>
          </cell>
          <cell r="Q1588" t="str">
            <v>IDC's</v>
          </cell>
          <cell r="R1588" t="str">
            <v>Other Expenditures</v>
          </cell>
          <cell r="S1588" t="str">
            <v>Non Salary</v>
          </cell>
        </row>
        <row r="1589">
          <cell r="A1589" t="str">
            <v>PH3510</v>
          </cell>
          <cell r="E1589">
            <v>-15386.04</v>
          </cell>
          <cell r="F1589">
            <v>0</v>
          </cell>
          <cell r="G1589">
            <v>-15386.04</v>
          </cell>
          <cell r="H1589">
            <v>-12537.06</v>
          </cell>
          <cell r="I1589">
            <v>2848.98</v>
          </cell>
          <cell r="J1589">
            <v>-67131.5</v>
          </cell>
          <cell r="L1589">
            <v>41364</v>
          </cell>
          <cell r="M1589" t="str">
            <v>SG</v>
          </cell>
          <cell r="N1589" t="str">
            <v>REV</v>
          </cell>
          <cell r="O1589" t="str">
            <v>PH610</v>
          </cell>
          <cell r="P1589" t="str">
            <v>8010</v>
          </cell>
          <cell r="Q1589" t="str">
            <v>Grants and Subsidies</v>
          </cell>
          <cell r="R1589" t="str">
            <v>Revenue</v>
          </cell>
          <cell r="S1589" t="str">
            <v>Non Salary</v>
          </cell>
        </row>
        <row r="1590">
          <cell r="A1590" t="str">
            <v>PH3511</v>
          </cell>
          <cell r="E1590">
            <v>0</v>
          </cell>
          <cell r="F1590">
            <v>0</v>
          </cell>
          <cell r="G1590">
            <v>0</v>
          </cell>
          <cell r="H1590">
            <v>2357.91</v>
          </cell>
          <cell r="I1590">
            <v>2357.91</v>
          </cell>
          <cell r="J1590">
            <v>8100</v>
          </cell>
          <cell r="L1590">
            <v>41364</v>
          </cell>
          <cell r="M1590" t="str">
            <v>SG</v>
          </cell>
          <cell r="N1590" t="str">
            <v>EXP</v>
          </cell>
          <cell r="O1590" t="str">
            <v>PH610</v>
          </cell>
          <cell r="P1590" t="str">
            <v>1025</v>
          </cell>
          <cell r="Q1590" t="str">
            <v>Salaries &amp; Benefits</v>
          </cell>
          <cell r="R1590" t="str">
            <v>Other Expenditures</v>
          </cell>
          <cell r="S1590" t="str">
            <v>Overtime</v>
          </cell>
        </row>
        <row r="1591">
          <cell r="A1591" t="str">
            <v>PH3511</v>
          </cell>
          <cell r="E1591">
            <v>0</v>
          </cell>
          <cell r="F1591">
            <v>0</v>
          </cell>
          <cell r="G1591">
            <v>0</v>
          </cell>
          <cell r="H1591">
            <v>1938</v>
          </cell>
          <cell r="I1591">
            <v>1938</v>
          </cell>
          <cell r="J1591">
            <v>1938</v>
          </cell>
          <cell r="L1591">
            <v>41364</v>
          </cell>
          <cell r="M1591" t="str">
            <v>SG</v>
          </cell>
          <cell r="N1591" t="str">
            <v>EXP</v>
          </cell>
          <cell r="O1591" t="str">
            <v>PH610</v>
          </cell>
          <cell r="P1591" t="str">
            <v>1050</v>
          </cell>
          <cell r="Q1591" t="str">
            <v>Salaries &amp; Benefits</v>
          </cell>
          <cell r="R1591" t="str">
            <v>Other Expenditures</v>
          </cell>
          <cell r="S1591" t="str">
            <v>Salaries &amp; Benefits</v>
          </cell>
        </row>
        <row r="1592">
          <cell r="A1592" t="str">
            <v>PH3511</v>
          </cell>
          <cell r="E1592">
            <v>0</v>
          </cell>
          <cell r="F1592">
            <v>0</v>
          </cell>
          <cell r="G1592">
            <v>0</v>
          </cell>
          <cell r="H1592">
            <v>-93.02</v>
          </cell>
          <cell r="I1592">
            <v>-93.02</v>
          </cell>
          <cell r="J1592">
            <v>-93.03</v>
          </cell>
          <cell r="L1592">
            <v>41364</v>
          </cell>
          <cell r="M1592" t="str">
            <v>SG</v>
          </cell>
          <cell r="N1592" t="str">
            <v>EXP</v>
          </cell>
          <cell r="O1592" t="str">
            <v>PH610</v>
          </cell>
          <cell r="P1592" t="str">
            <v>1520</v>
          </cell>
          <cell r="Q1592" t="str">
            <v>Salaries &amp; Benefits</v>
          </cell>
          <cell r="R1592" t="str">
            <v>Other Expenditures</v>
          </cell>
          <cell r="S1592" t="str">
            <v>Gapping</v>
          </cell>
        </row>
        <row r="1593">
          <cell r="A1593" t="str">
            <v>PH3511</v>
          </cell>
          <cell r="E1593">
            <v>0</v>
          </cell>
          <cell r="F1593">
            <v>0</v>
          </cell>
          <cell r="G1593">
            <v>0</v>
          </cell>
          <cell r="H1593">
            <v>257.69</v>
          </cell>
          <cell r="I1593">
            <v>257.69</v>
          </cell>
          <cell r="J1593">
            <v>2158.1</v>
          </cell>
          <cell r="L1593">
            <v>41364</v>
          </cell>
          <cell r="M1593" t="str">
            <v>SG</v>
          </cell>
          <cell r="N1593" t="str">
            <v>EXP</v>
          </cell>
          <cell r="O1593" t="str">
            <v>PH610</v>
          </cell>
          <cell r="P1593" t="str">
            <v>2010</v>
          </cell>
          <cell r="Q1593" t="str">
            <v>Office Supplies</v>
          </cell>
          <cell r="R1593" t="str">
            <v>Other Expenditures</v>
          </cell>
          <cell r="S1593" t="str">
            <v>Non Salary</v>
          </cell>
        </row>
        <row r="1594">
          <cell r="A1594" t="str">
            <v>PH3511</v>
          </cell>
          <cell r="E1594">
            <v>0</v>
          </cell>
          <cell r="F1594">
            <v>152.49</v>
          </cell>
          <cell r="G1594">
            <v>152.49</v>
          </cell>
          <cell r="H1594">
            <v>0</v>
          </cell>
          <cell r="I1594">
            <v>-152.49</v>
          </cell>
          <cell r="J1594">
            <v>0</v>
          </cell>
          <cell r="L1594">
            <v>41364</v>
          </cell>
          <cell r="M1594" t="str">
            <v>SG</v>
          </cell>
          <cell r="N1594" t="str">
            <v>EXP</v>
          </cell>
          <cell r="O1594" t="str">
            <v>PH610</v>
          </cell>
          <cell r="P1594" t="str">
            <v>2750</v>
          </cell>
          <cell r="Q1594" t="str">
            <v>Other Supplies</v>
          </cell>
          <cell r="R1594" t="str">
            <v>Other Expenditures</v>
          </cell>
          <cell r="S1594" t="str">
            <v>Non Salary</v>
          </cell>
        </row>
        <row r="1595">
          <cell r="A1595" t="str">
            <v>PH3511</v>
          </cell>
          <cell r="E1595">
            <v>0</v>
          </cell>
          <cell r="F1595">
            <v>0</v>
          </cell>
          <cell r="G1595">
            <v>0</v>
          </cell>
          <cell r="H1595">
            <v>642.6</v>
          </cell>
          <cell r="I1595">
            <v>642.6</v>
          </cell>
          <cell r="J1595">
            <v>1651.08</v>
          </cell>
          <cell r="L1595">
            <v>41364</v>
          </cell>
          <cell r="M1595" t="str">
            <v>SG</v>
          </cell>
          <cell r="N1595" t="str">
            <v>EXP</v>
          </cell>
          <cell r="O1595" t="str">
            <v>PH610</v>
          </cell>
          <cell r="P1595" t="str">
            <v>2790</v>
          </cell>
          <cell r="Q1595" t="str">
            <v>Other Supplies</v>
          </cell>
          <cell r="R1595" t="str">
            <v>Other Expenditures</v>
          </cell>
          <cell r="S1595" t="str">
            <v>Non Salary</v>
          </cell>
        </row>
        <row r="1596">
          <cell r="A1596" t="str">
            <v>PH3511</v>
          </cell>
          <cell r="E1596">
            <v>0</v>
          </cell>
          <cell r="F1596">
            <v>206.94</v>
          </cell>
          <cell r="G1596">
            <v>206.94</v>
          </cell>
          <cell r="H1596">
            <v>0</v>
          </cell>
          <cell r="I1596">
            <v>-206.94</v>
          </cell>
          <cell r="J1596">
            <v>0</v>
          </cell>
          <cell r="L1596">
            <v>41364</v>
          </cell>
          <cell r="M1596" t="str">
            <v>SG</v>
          </cell>
          <cell r="N1596" t="str">
            <v>EXP</v>
          </cell>
          <cell r="O1596" t="str">
            <v>PH610</v>
          </cell>
          <cell r="P1596" t="str">
            <v>3310</v>
          </cell>
          <cell r="Q1596" t="str">
            <v>Furniture &amp; Furnishings</v>
          </cell>
          <cell r="R1596" t="str">
            <v>Other Expenditures</v>
          </cell>
          <cell r="S1596" t="str">
            <v>Non Salary</v>
          </cell>
        </row>
        <row r="1597">
          <cell r="A1597" t="str">
            <v>PH3511</v>
          </cell>
          <cell r="E1597">
            <v>0</v>
          </cell>
          <cell r="F1597">
            <v>0</v>
          </cell>
          <cell r="G1597">
            <v>0</v>
          </cell>
          <cell r="H1597">
            <v>339.42</v>
          </cell>
          <cell r="I1597">
            <v>339.42</v>
          </cell>
          <cell r="J1597">
            <v>1682</v>
          </cell>
          <cell r="L1597">
            <v>41364</v>
          </cell>
          <cell r="M1597" t="str">
            <v>SG</v>
          </cell>
          <cell r="N1597" t="str">
            <v>EXP</v>
          </cell>
          <cell r="O1597" t="str">
            <v>PH610</v>
          </cell>
          <cell r="P1597" t="str">
            <v>4252</v>
          </cell>
          <cell r="Q1597" t="str">
            <v>Conference Expenditures</v>
          </cell>
          <cell r="R1597" t="str">
            <v>Other Expenditures</v>
          </cell>
          <cell r="S1597" t="str">
            <v>Non Salary</v>
          </cell>
        </row>
        <row r="1598">
          <cell r="A1598" t="str">
            <v>PH3511</v>
          </cell>
          <cell r="E1598">
            <v>0</v>
          </cell>
          <cell r="F1598">
            <v>0</v>
          </cell>
          <cell r="G1598">
            <v>0</v>
          </cell>
          <cell r="H1598">
            <v>71.260000000000005</v>
          </cell>
          <cell r="I1598">
            <v>71.260000000000005</v>
          </cell>
          <cell r="J1598">
            <v>353.13</v>
          </cell>
          <cell r="L1598">
            <v>41364</v>
          </cell>
          <cell r="M1598" t="str">
            <v>SG</v>
          </cell>
          <cell r="N1598" t="str">
            <v>EXP</v>
          </cell>
          <cell r="O1598" t="str">
            <v>PH610</v>
          </cell>
          <cell r="P1598" t="str">
            <v>4253</v>
          </cell>
          <cell r="Q1598" t="str">
            <v>Conference Expenditures</v>
          </cell>
          <cell r="R1598" t="str">
            <v>Other Expenditures</v>
          </cell>
          <cell r="S1598" t="str">
            <v>Non Salary</v>
          </cell>
        </row>
        <row r="1599">
          <cell r="A1599" t="str">
            <v>PH3511</v>
          </cell>
          <cell r="E1599">
            <v>0</v>
          </cell>
          <cell r="F1599">
            <v>0</v>
          </cell>
          <cell r="G1599">
            <v>0</v>
          </cell>
          <cell r="H1599">
            <v>201.8</v>
          </cell>
          <cell r="I1599">
            <v>201.8</v>
          </cell>
          <cell r="J1599">
            <v>1000</v>
          </cell>
          <cell r="L1599">
            <v>41364</v>
          </cell>
          <cell r="M1599" t="str">
            <v>SG</v>
          </cell>
          <cell r="N1599" t="str">
            <v>EXP</v>
          </cell>
          <cell r="O1599" t="str">
            <v>PH610</v>
          </cell>
          <cell r="P1599" t="str">
            <v>4255</v>
          </cell>
          <cell r="Q1599" t="str">
            <v>Conference Expenditures</v>
          </cell>
          <cell r="R1599" t="str">
            <v>Other Expenditures</v>
          </cell>
          <cell r="S1599" t="str">
            <v>Non Salary</v>
          </cell>
        </row>
        <row r="1600">
          <cell r="A1600" t="str">
            <v>PH3511</v>
          </cell>
          <cell r="E1600">
            <v>0</v>
          </cell>
          <cell r="F1600">
            <v>0</v>
          </cell>
          <cell r="G1600">
            <v>0</v>
          </cell>
          <cell r="H1600">
            <v>403.6</v>
          </cell>
          <cell r="I1600">
            <v>403.6</v>
          </cell>
          <cell r="J1600">
            <v>2000</v>
          </cell>
          <cell r="L1600">
            <v>41364</v>
          </cell>
          <cell r="M1600" t="str">
            <v>SG</v>
          </cell>
          <cell r="N1600" t="str">
            <v>EXP</v>
          </cell>
          <cell r="O1600" t="str">
            <v>PH610</v>
          </cell>
          <cell r="P1600" t="str">
            <v>4256</v>
          </cell>
          <cell r="Q1600" t="str">
            <v>Conference Expenditures</v>
          </cell>
          <cell r="R1600" t="str">
            <v>Other Expenditures</v>
          </cell>
          <cell r="S1600" t="str">
            <v>Non Salary</v>
          </cell>
        </row>
        <row r="1601">
          <cell r="A1601" t="str">
            <v>PH3511</v>
          </cell>
          <cell r="E1601">
            <v>23389.93</v>
          </cell>
          <cell r="F1601">
            <v>0</v>
          </cell>
          <cell r="G1601">
            <v>23389.93</v>
          </cell>
          <cell r="H1601">
            <v>1924.76</v>
          </cell>
          <cell r="I1601">
            <v>-21465.17</v>
          </cell>
          <cell r="J1601">
            <v>10303.870000000001</v>
          </cell>
          <cell r="L1601">
            <v>41364</v>
          </cell>
          <cell r="M1601" t="str">
            <v>SG</v>
          </cell>
          <cell r="N1601" t="str">
            <v>EXP</v>
          </cell>
          <cell r="O1601" t="str">
            <v>PH610</v>
          </cell>
          <cell r="P1601" t="str">
            <v>4414</v>
          </cell>
          <cell r="Q1601" t="str">
            <v>Contracted Services</v>
          </cell>
          <cell r="R1601" t="str">
            <v>Other Expenditures</v>
          </cell>
          <cell r="S1601" t="str">
            <v>Non Salary</v>
          </cell>
        </row>
        <row r="1602">
          <cell r="A1602" t="str">
            <v>PH3511</v>
          </cell>
          <cell r="E1602">
            <v>0</v>
          </cell>
          <cell r="F1602">
            <v>249.65</v>
          </cell>
          <cell r="G1602">
            <v>249.65</v>
          </cell>
          <cell r="H1602">
            <v>353.45</v>
          </cell>
          <cell r="I1602">
            <v>103.8</v>
          </cell>
          <cell r="J1602">
            <v>1892.16</v>
          </cell>
          <cell r="L1602">
            <v>41364</v>
          </cell>
          <cell r="M1602" t="str">
            <v>SG</v>
          </cell>
          <cell r="N1602" t="str">
            <v>EXP</v>
          </cell>
          <cell r="O1602" t="str">
            <v>PH610</v>
          </cell>
          <cell r="P1602" t="str">
            <v>4424</v>
          </cell>
          <cell r="Q1602" t="str">
            <v>Contracted Services</v>
          </cell>
          <cell r="R1602" t="str">
            <v>Other Expenditures</v>
          </cell>
          <cell r="S1602" t="str">
            <v>Non Salary</v>
          </cell>
        </row>
        <row r="1603">
          <cell r="A1603" t="str">
            <v>PH3511</v>
          </cell>
          <cell r="E1603">
            <v>0</v>
          </cell>
          <cell r="F1603">
            <v>0</v>
          </cell>
          <cell r="G1603">
            <v>0</v>
          </cell>
          <cell r="H1603">
            <v>3027</v>
          </cell>
          <cell r="I1603">
            <v>3027</v>
          </cell>
          <cell r="J1603">
            <v>15000</v>
          </cell>
          <cell r="L1603">
            <v>41364</v>
          </cell>
          <cell r="M1603" t="str">
            <v>SG</v>
          </cell>
          <cell r="N1603" t="str">
            <v>EXP</v>
          </cell>
          <cell r="O1603" t="str">
            <v>PH610</v>
          </cell>
          <cell r="P1603" t="str">
            <v>4811</v>
          </cell>
          <cell r="Q1603" t="str">
            <v>Other Services</v>
          </cell>
          <cell r="R1603" t="str">
            <v>Other Expenditures</v>
          </cell>
          <cell r="S1603" t="str">
            <v>Non Salary</v>
          </cell>
        </row>
        <row r="1604">
          <cell r="A1604" t="str">
            <v>PH3511</v>
          </cell>
          <cell r="E1604">
            <v>0</v>
          </cell>
          <cell r="F1604">
            <v>0</v>
          </cell>
          <cell r="G1604">
            <v>0</v>
          </cell>
          <cell r="H1604">
            <v>32.43</v>
          </cell>
          <cell r="I1604">
            <v>32.43</v>
          </cell>
          <cell r="J1604">
            <v>160.72</v>
          </cell>
          <cell r="L1604">
            <v>41364</v>
          </cell>
          <cell r="M1604" t="str">
            <v>SG</v>
          </cell>
          <cell r="N1604" t="str">
            <v>EXP</v>
          </cell>
          <cell r="O1604" t="str">
            <v>PH610</v>
          </cell>
          <cell r="P1604" t="str">
            <v>4815</v>
          </cell>
          <cell r="Q1604" t="str">
            <v>Other Services</v>
          </cell>
          <cell r="R1604" t="str">
            <v>Other Expenditures</v>
          </cell>
          <cell r="S1604" t="str">
            <v>Non Salary</v>
          </cell>
        </row>
        <row r="1605">
          <cell r="A1605" t="str">
            <v>PH3511</v>
          </cell>
          <cell r="E1605">
            <v>0</v>
          </cell>
          <cell r="F1605">
            <v>0</v>
          </cell>
          <cell r="G1605">
            <v>0</v>
          </cell>
          <cell r="H1605">
            <v>28.4</v>
          </cell>
          <cell r="I1605">
            <v>28.4</v>
          </cell>
          <cell r="J1605">
            <v>2000</v>
          </cell>
          <cell r="L1605">
            <v>41364</v>
          </cell>
          <cell r="M1605" t="str">
            <v>SG</v>
          </cell>
          <cell r="N1605" t="str">
            <v>EXP</v>
          </cell>
          <cell r="O1605" t="str">
            <v>PH610</v>
          </cell>
          <cell r="P1605" t="str">
            <v>7030</v>
          </cell>
          <cell r="Q1605" t="str">
            <v>IDC's</v>
          </cell>
          <cell r="R1605" t="str">
            <v>Other Expenditures</v>
          </cell>
          <cell r="S1605" t="str">
            <v>Non Salary</v>
          </cell>
        </row>
        <row r="1606">
          <cell r="A1606" t="str">
            <v>PH3511</v>
          </cell>
          <cell r="E1606">
            <v>0</v>
          </cell>
          <cell r="F1606">
            <v>0</v>
          </cell>
          <cell r="G1606">
            <v>0</v>
          </cell>
          <cell r="H1606">
            <v>298.89999999999998</v>
          </cell>
          <cell r="I1606">
            <v>298.89999999999998</v>
          </cell>
          <cell r="J1606">
            <v>3500</v>
          </cell>
          <cell r="L1606">
            <v>41364</v>
          </cell>
          <cell r="M1606" t="str">
            <v>SG</v>
          </cell>
          <cell r="N1606" t="str">
            <v>EXP</v>
          </cell>
          <cell r="O1606" t="str">
            <v>PH610</v>
          </cell>
          <cell r="P1606" t="str">
            <v>7035</v>
          </cell>
          <cell r="Q1606" t="str">
            <v>IDC's</v>
          </cell>
          <cell r="R1606" t="str">
            <v>Other Expenditures</v>
          </cell>
          <cell r="S1606" t="str">
            <v>Non Salary</v>
          </cell>
        </row>
        <row r="1607">
          <cell r="A1607" t="str">
            <v>PH3511</v>
          </cell>
          <cell r="E1607">
            <v>-17999.259999999998</v>
          </cell>
          <cell r="F1607">
            <v>0</v>
          </cell>
          <cell r="G1607">
            <v>-17999.259999999998</v>
          </cell>
          <cell r="H1607">
            <v>-8838.16</v>
          </cell>
          <cell r="I1607">
            <v>9161.1</v>
          </cell>
          <cell r="J1607">
            <v>-38734.53</v>
          </cell>
          <cell r="L1607">
            <v>41364</v>
          </cell>
          <cell r="M1607" t="str">
            <v>SG</v>
          </cell>
          <cell r="N1607" t="str">
            <v>REV</v>
          </cell>
          <cell r="O1607" t="str">
            <v>PH610</v>
          </cell>
          <cell r="P1607" t="str">
            <v>8010</v>
          </cell>
          <cell r="Q1607" t="str">
            <v>Grants and Subsidies</v>
          </cell>
          <cell r="R1607" t="str">
            <v>Revenue</v>
          </cell>
          <cell r="S1607" t="str">
            <v>Non Salary</v>
          </cell>
        </row>
        <row r="1608">
          <cell r="A1608" t="str">
            <v>PH3512</v>
          </cell>
          <cell r="E1608">
            <v>0</v>
          </cell>
          <cell r="F1608">
            <v>0</v>
          </cell>
          <cell r="G1608">
            <v>0</v>
          </cell>
          <cell r="H1608">
            <v>436.65</v>
          </cell>
          <cell r="I1608">
            <v>436.65</v>
          </cell>
          <cell r="J1608">
            <v>1500</v>
          </cell>
          <cell r="L1608">
            <v>41364</v>
          </cell>
          <cell r="M1608" t="str">
            <v>SG</v>
          </cell>
          <cell r="N1608" t="str">
            <v>EXP</v>
          </cell>
          <cell r="O1608" t="str">
            <v>PH610</v>
          </cell>
          <cell r="P1608" t="str">
            <v>1025</v>
          </cell>
          <cell r="Q1608" t="str">
            <v>Salaries &amp; Benefits</v>
          </cell>
          <cell r="R1608" t="str">
            <v>Other Expenditures</v>
          </cell>
          <cell r="S1608" t="str">
            <v>Overtime</v>
          </cell>
        </row>
        <row r="1609">
          <cell r="A1609" t="str">
            <v>PH3512</v>
          </cell>
          <cell r="E1609">
            <v>0</v>
          </cell>
          <cell r="F1609">
            <v>0</v>
          </cell>
          <cell r="G1609">
            <v>0</v>
          </cell>
          <cell r="H1609">
            <v>37.729999999999997</v>
          </cell>
          <cell r="I1609">
            <v>37.729999999999997</v>
          </cell>
          <cell r="J1609">
            <v>129.6</v>
          </cell>
          <cell r="L1609">
            <v>41364</v>
          </cell>
          <cell r="M1609" t="str">
            <v>SG</v>
          </cell>
          <cell r="N1609" t="str">
            <v>EXP</v>
          </cell>
          <cell r="O1609" t="str">
            <v>PH610</v>
          </cell>
          <cell r="P1609" t="str">
            <v>1520</v>
          </cell>
          <cell r="Q1609" t="str">
            <v>Salaries &amp; Benefits</v>
          </cell>
          <cell r="R1609" t="str">
            <v>Other Expenditures</v>
          </cell>
          <cell r="S1609" t="str">
            <v>Gapping</v>
          </cell>
        </row>
        <row r="1610">
          <cell r="A1610" t="str">
            <v>PH3512</v>
          </cell>
          <cell r="E1610">
            <v>0</v>
          </cell>
          <cell r="F1610">
            <v>0</v>
          </cell>
          <cell r="G1610">
            <v>0</v>
          </cell>
          <cell r="H1610">
            <v>-785.97</v>
          </cell>
          <cell r="I1610">
            <v>-785.97</v>
          </cell>
          <cell r="J1610">
            <v>-2700</v>
          </cell>
          <cell r="L1610">
            <v>41364</v>
          </cell>
          <cell r="M1610" t="str">
            <v>SG</v>
          </cell>
          <cell r="N1610" t="str">
            <v>EXP</v>
          </cell>
          <cell r="O1610" t="str">
            <v>PH610</v>
          </cell>
          <cell r="P1610" t="str">
            <v>1850</v>
          </cell>
          <cell r="Q1610" t="str">
            <v>Salaries &amp; Benefits</v>
          </cell>
          <cell r="R1610" t="str">
            <v>Other Expenditures</v>
          </cell>
          <cell r="S1610" t="str">
            <v>Salaries &amp; Benefits</v>
          </cell>
        </row>
        <row r="1611">
          <cell r="A1611" t="str">
            <v>PH3512</v>
          </cell>
          <cell r="E1611">
            <v>0</v>
          </cell>
          <cell r="F1611">
            <v>0</v>
          </cell>
          <cell r="G1611">
            <v>0</v>
          </cell>
          <cell r="H1611">
            <v>23.5</v>
          </cell>
          <cell r="I1611">
            <v>23.5</v>
          </cell>
          <cell r="J1611">
            <v>196.9</v>
          </cell>
          <cell r="L1611">
            <v>41364</v>
          </cell>
          <cell r="M1611" t="str">
            <v>SG</v>
          </cell>
          <cell r="N1611" t="str">
            <v>EXP</v>
          </cell>
          <cell r="O1611" t="str">
            <v>PH610</v>
          </cell>
          <cell r="P1611" t="str">
            <v>2099</v>
          </cell>
          <cell r="Q1611" t="str">
            <v>Office Supplies</v>
          </cell>
          <cell r="R1611" t="str">
            <v>Other Expenditures</v>
          </cell>
          <cell r="S1611" t="str">
            <v>Non Salary</v>
          </cell>
        </row>
        <row r="1612">
          <cell r="A1612" t="str">
            <v>PH3512</v>
          </cell>
          <cell r="E1612">
            <v>0</v>
          </cell>
          <cell r="F1612">
            <v>71.94</v>
          </cell>
          <cell r="G1612">
            <v>71.94</v>
          </cell>
          <cell r="H1612">
            <v>2.2400000000000002</v>
          </cell>
          <cell r="I1612">
            <v>-69.7</v>
          </cell>
          <cell r="J1612">
            <v>18.75</v>
          </cell>
          <cell r="L1612">
            <v>41364</v>
          </cell>
          <cell r="M1612" t="str">
            <v>SG</v>
          </cell>
          <cell r="N1612" t="str">
            <v>EXP</v>
          </cell>
          <cell r="O1612" t="str">
            <v>PH610</v>
          </cell>
          <cell r="P1612" t="str">
            <v>2600</v>
          </cell>
          <cell r="Q1612" t="str">
            <v>Other Supplies</v>
          </cell>
          <cell r="R1612" t="str">
            <v>Other Expenditures</v>
          </cell>
          <cell r="S1612" t="str">
            <v>Non Salary</v>
          </cell>
        </row>
        <row r="1613">
          <cell r="A1613" t="str">
            <v>PH3512</v>
          </cell>
          <cell r="E1613">
            <v>0</v>
          </cell>
          <cell r="F1613">
            <v>231.16</v>
          </cell>
          <cell r="G1613">
            <v>231.16</v>
          </cell>
          <cell r="H1613">
            <v>0</v>
          </cell>
          <cell r="I1613">
            <v>-231.16</v>
          </cell>
          <cell r="J1613">
            <v>0</v>
          </cell>
          <cell r="L1613">
            <v>41364</v>
          </cell>
          <cell r="M1613" t="str">
            <v>SG</v>
          </cell>
          <cell r="N1613" t="str">
            <v>EXP</v>
          </cell>
          <cell r="O1613" t="str">
            <v>PH610</v>
          </cell>
          <cell r="P1613" t="str">
            <v>2740</v>
          </cell>
          <cell r="Q1613" t="str">
            <v>Other Supplies</v>
          </cell>
          <cell r="R1613" t="str">
            <v>Other Expenditures</v>
          </cell>
          <cell r="S1613" t="str">
            <v>Non Salary</v>
          </cell>
        </row>
        <row r="1614">
          <cell r="A1614" t="str">
            <v>PH3512</v>
          </cell>
          <cell r="E1614">
            <v>1521.77</v>
          </cell>
          <cell r="F1614">
            <v>254.4</v>
          </cell>
          <cell r="G1614">
            <v>1776.17</v>
          </cell>
          <cell r="H1614">
            <v>1946</v>
          </cell>
          <cell r="I1614">
            <v>169.83</v>
          </cell>
          <cell r="J1614">
            <v>5000</v>
          </cell>
          <cell r="L1614">
            <v>41364</v>
          </cell>
          <cell r="M1614" t="str">
            <v>SG</v>
          </cell>
          <cell r="N1614" t="str">
            <v>EXP</v>
          </cell>
          <cell r="O1614" t="str">
            <v>PH610</v>
          </cell>
          <cell r="P1614" t="str">
            <v>2790</v>
          </cell>
          <cell r="Q1614" t="str">
            <v>Other Supplies</v>
          </cell>
          <cell r="R1614" t="str">
            <v>Other Expenditures</v>
          </cell>
          <cell r="S1614" t="str">
            <v>Non Salary</v>
          </cell>
        </row>
        <row r="1615">
          <cell r="A1615" t="str">
            <v>PH3512</v>
          </cell>
          <cell r="E1615">
            <v>1145.9000000000001</v>
          </cell>
          <cell r="F1615">
            <v>0</v>
          </cell>
          <cell r="G1615">
            <v>1145.9000000000001</v>
          </cell>
          <cell r="H1615">
            <v>0</v>
          </cell>
          <cell r="I1615">
            <v>-1145.9000000000001</v>
          </cell>
          <cell r="J1615">
            <v>0</v>
          </cell>
          <cell r="L1615">
            <v>41364</v>
          </cell>
          <cell r="M1615" t="str">
            <v>SG</v>
          </cell>
          <cell r="N1615" t="str">
            <v>EXP</v>
          </cell>
          <cell r="O1615" t="str">
            <v>PH610</v>
          </cell>
          <cell r="P1615" t="str">
            <v>3310</v>
          </cell>
          <cell r="Q1615" t="str">
            <v>Furniture &amp; Furnishings</v>
          </cell>
          <cell r="R1615" t="str">
            <v>Other Expenditures</v>
          </cell>
          <cell r="S1615" t="str">
            <v>Non Salary</v>
          </cell>
        </row>
        <row r="1616">
          <cell r="A1616" t="str">
            <v>PH3512</v>
          </cell>
          <cell r="E1616">
            <v>0</v>
          </cell>
          <cell r="F1616">
            <v>508.8</v>
          </cell>
          <cell r="G1616">
            <v>508.8</v>
          </cell>
          <cell r="H1616">
            <v>209.19</v>
          </cell>
          <cell r="I1616">
            <v>-299.61</v>
          </cell>
          <cell r="J1616">
            <v>1036.58</v>
          </cell>
          <cell r="L1616">
            <v>41364</v>
          </cell>
          <cell r="M1616" t="str">
            <v>SG</v>
          </cell>
          <cell r="N1616" t="str">
            <v>EXP</v>
          </cell>
          <cell r="O1616" t="str">
            <v>PH610</v>
          </cell>
          <cell r="P1616" t="str">
            <v>4086</v>
          </cell>
          <cell r="Q1616" t="str">
            <v>Professional &amp; Technical</v>
          </cell>
          <cell r="R1616" t="str">
            <v>Other Expenditures</v>
          </cell>
          <cell r="S1616" t="str">
            <v>Non Salary</v>
          </cell>
        </row>
        <row r="1617">
          <cell r="A1617" t="str">
            <v>PH3512</v>
          </cell>
          <cell r="E1617">
            <v>0</v>
          </cell>
          <cell r="F1617">
            <v>222.11</v>
          </cell>
          <cell r="G1617">
            <v>222.11</v>
          </cell>
          <cell r="H1617">
            <v>302.7</v>
          </cell>
          <cell r="I1617">
            <v>80.59</v>
          </cell>
          <cell r="J1617">
            <v>1500</v>
          </cell>
          <cell r="L1617">
            <v>41364</v>
          </cell>
          <cell r="M1617" t="str">
            <v>SG</v>
          </cell>
          <cell r="N1617" t="str">
            <v>EXP</v>
          </cell>
          <cell r="O1617" t="str">
            <v>PH610</v>
          </cell>
          <cell r="P1617" t="str">
            <v>4110</v>
          </cell>
          <cell r="Q1617" t="str">
            <v>Professional &amp; Technical</v>
          </cell>
          <cell r="R1617" t="str">
            <v>Other Expenditures</v>
          </cell>
          <cell r="S1617" t="str">
            <v>Non Salary</v>
          </cell>
        </row>
        <row r="1618">
          <cell r="A1618" t="str">
            <v>PH3512</v>
          </cell>
          <cell r="E1618">
            <v>0</v>
          </cell>
          <cell r="F1618">
            <v>0</v>
          </cell>
          <cell r="G1618">
            <v>0</v>
          </cell>
          <cell r="H1618">
            <v>0</v>
          </cell>
          <cell r="I1618">
            <v>0</v>
          </cell>
          <cell r="J1618">
            <v>0</v>
          </cell>
          <cell r="L1618">
            <v>41364</v>
          </cell>
          <cell r="M1618" t="str">
            <v>SG</v>
          </cell>
          <cell r="N1618" t="str">
            <v>EXP</v>
          </cell>
          <cell r="O1618" t="str">
            <v>PH610</v>
          </cell>
          <cell r="P1618" t="str">
            <v>4199</v>
          </cell>
          <cell r="Q1618" t="str">
            <v>Professional &amp; Technical</v>
          </cell>
          <cell r="R1618" t="str">
            <v>Other Expenditures</v>
          </cell>
          <cell r="S1618" t="str">
            <v>Non Salary</v>
          </cell>
        </row>
        <row r="1619">
          <cell r="A1619" t="str">
            <v>PH3512</v>
          </cell>
          <cell r="E1619">
            <v>5.2</v>
          </cell>
          <cell r="F1619">
            <v>0</v>
          </cell>
          <cell r="G1619">
            <v>5.2</v>
          </cell>
          <cell r="H1619">
            <v>0</v>
          </cell>
          <cell r="I1619">
            <v>-5.2</v>
          </cell>
          <cell r="J1619">
            <v>0</v>
          </cell>
          <cell r="L1619">
            <v>41364</v>
          </cell>
          <cell r="M1619" t="str">
            <v>SG</v>
          </cell>
          <cell r="N1619" t="str">
            <v>EXP</v>
          </cell>
          <cell r="O1619" t="str">
            <v>PH610</v>
          </cell>
          <cell r="P1619" t="str">
            <v>4225</v>
          </cell>
          <cell r="Q1619" t="str">
            <v>Business Travel Expenses</v>
          </cell>
          <cell r="R1619" t="str">
            <v>Other Expenditures</v>
          </cell>
          <cell r="S1619" t="str">
            <v>Non Salary</v>
          </cell>
        </row>
        <row r="1620">
          <cell r="A1620" t="str">
            <v>PH3512</v>
          </cell>
          <cell r="E1620">
            <v>0</v>
          </cell>
          <cell r="F1620">
            <v>0</v>
          </cell>
          <cell r="G1620">
            <v>0</v>
          </cell>
          <cell r="H1620">
            <v>0</v>
          </cell>
          <cell r="I1620">
            <v>0</v>
          </cell>
          <cell r="J1620">
            <v>0</v>
          </cell>
          <cell r="L1620">
            <v>41364</v>
          </cell>
          <cell r="M1620" t="str">
            <v>SG</v>
          </cell>
          <cell r="N1620" t="str">
            <v>EXP</v>
          </cell>
          <cell r="O1620" t="str">
            <v>PH610</v>
          </cell>
          <cell r="P1620" t="str">
            <v>4250</v>
          </cell>
          <cell r="Q1620" t="str">
            <v>Conference Expenditures</v>
          </cell>
          <cell r="R1620" t="str">
            <v>Other Expenditures</v>
          </cell>
          <cell r="S1620" t="str">
            <v>Non Salary</v>
          </cell>
        </row>
        <row r="1621">
          <cell r="A1621" t="str">
            <v>PH3512</v>
          </cell>
          <cell r="E1621">
            <v>0</v>
          </cell>
          <cell r="F1621">
            <v>0</v>
          </cell>
          <cell r="G1621">
            <v>0</v>
          </cell>
          <cell r="H1621">
            <v>104.95</v>
          </cell>
          <cell r="I1621">
            <v>104.95</v>
          </cell>
          <cell r="J1621">
            <v>520</v>
          </cell>
          <cell r="L1621">
            <v>41364</v>
          </cell>
          <cell r="M1621" t="str">
            <v>SG</v>
          </cell>
          <cell r="N1621" t="str">
            <v>EXP</v>
          </cell>
          <cell r="O1621" t="str">
            <v>PH610</v>
          </cell>
          <cell r="P1621" t="str">
            <v>4252</v>
          </cell>
          <cell r="Q1621" t="str">
            <v>Conference Expenditures</v>
          </cell>
          <cell r="R1621" t="str">
            <v>Other Expenditures</v>
          </cell>
          <cell r="S1621" t="str">
            <v>Non Salary</v>
          </cell>
        </row>
        <row r="1622">
          <cell r="A1622" t="str">
            <v>PH3512</v>
          </cell>
          <cell r="E1622">
            <v>0</v>
          </cell>
          <cell r="F1622">
            <v>0</v>
          </cell>
          <cell r="G1622">
            <v>0</v>
          </cell>
          <cell r="H1622">
            <v>148.91999999999999</v>
          </cell>
          <cell r="I1622">
            <v>148.91999999999999</v>
          </cell>
          <cell r="J1622">
            <v>737.95</v>
          </cell>
          <cell r="L1622">
            <v>41364</v>
          </cell>
          <cell r="M1622" t="str">
            <v>SG</v>
          </cell>
          <cell r="N1622" t="str">
            <v>EXP</v>
          </cell>
          <cell r="O1622" t="str">
            <v>PH610</v>
          </cell>
          <cell r="P1622" t="str">
            <v>4253</v>
          </cell>
          <cell r="Q1622" t="str">
            <v>Conference Expenditures</v>
          </cell>
          <cell r="R1622" t="str">
            <v>Other Expenditures</v>
          </cell>
          <cell r="S1622" t="str">
            <v>Non Salary</v>
          </cell>
        </row>
        <row r="1623">
          <cell r="A1623" t="str">
            <v>PH3512</v>
          </cell>
          <cell r="E1623">
            <v>0</v>
          </cell>
          <cell r="F1623">
            <v>0</v>
          </cell>
          <cell r="G1623">
            <v>0</v>
          </cell>
          <cell r="H1623">
            <v>44.2</v>
          </cell>
          <cell r="I1623">
            <v>44.2</v>
          </cell>
          <cell r="J1623">
            <v>218.98</v>
          </cell>
          <cell r="L1623">
            <v>41364</v>
          </cell>
          <cell r="M1623" t="str">
            <v>SG</v>
          </cell>
          <cell r="N1623" t="str">
            <v>EXP</v>
          </cell>
          <cell r="O1623" t="str">
            <v>PH610</v>
          </cell>
          <cell r="P1623" t="str">
            <v>4254</v>
          </cell>
          <cell r="Q1623" t="str">
            <v>Conference Expenditures</v>
          </cell>
          <cell r="R1623" t="str">
            <v>Other Expenditures</v>
          </cell>
          <cell r="S1623" t="str">
            <v>Non Salary</v>
          </cell>
        </row>
        <row r="1624">
          <cell r="A1624" t="str">
            <v>PH3512</v>
          </cell>
          <cell r="E1624">
            <v>0</v>
          </cell>
          <cell r="F1624">
            <v>0</v>
          </cell>
          <cell r="G1624">
            <v>0</v>
          </cell>
          <cell r="H1624">
            <v>102.91</v>
          </cell>
          <cell r="I1624">
            <v>102.91</v>
          </cell>
          <cell r="J1624">
            <v>510</v>
          </cell>
          <cell r="L1624">
            <v>41364</v>
          </cell>
          <cell r="M1624" t="str">
            <v>SG</v>
          </cell>
          <cell r="N1624" t="str">
            <v>EXP</v>
          </cell>
          <cell r="O1624" t="str">
            <v>PH610</v>
          </cell>
          <cell r="P1624" t="str">
            <v>4255</v>
          </cell>
          <cell r="Q1624" t="str">
            <v>Conference Expenditures</v>
          </cell>
          <cell r="R1624" t="str">
            <v>Other Expenditures</v>
          </cell>
          <cell r="S1624" t="str">
            <v>Non Salary</v>
          </cell>
        </row>
        <row r="1625">
          <cell r="A1625" t="str">
            <v>PH3512</v>
          </cell>
          <cell r="E1625">
            <v>0</v>
          </cell>
          <cell r="F1625">
            <v>0</v>
          </cell>
          <cell r="G1625">
            <v>0</v>
          </cell>
          <cell r="H1625">
            <v>201.8</v>
          </cell>
          <cell r="I1625">
            <v>201.8</v>
          </cell>
          <cell r="J1625">
            <v>1000</v>
          </cell>
          <cell r="L1625">
            <v>41364</v>
          </cell>
          <cell r="M1625" t="str">
            <v>SG</v>
          </cell>
          <cell r="N1625" t="str">
            <v>EXP</v>
          </cell>
          <cell r="O1625" t="str">
            <v>PH610</v>
          </cell>
          <cell r="P1625" t="str">
            <v>4256</v>
          </cell>
          <cell r="Q1625" t="str">
            <v>Conference Expenditures</v>
          </cell>
          <cell r="R1625" t="str">
            <v>Other Expenditures</v>
          </cell>
          <cell r="S1625" t="str">
            <v>Non Salary</v>
          </cell>
        </row>
        <row r="1626">
          <cell r="A1626" t="str">
            <v>PH3512</v>
          </cell>
          <cell r="E1626">
            <v>0</v>
          </cell>
          <cell r="F1626">
            <v>0</v>
          </cell>
          <cell r="G1626">
            <v>0</v>
          </cell>
          <cell r="H1626">
            <v>1028.42</v>
          </cell>
          <cell r="I1626">
            <v>1028.42</v>
          </cell>
          <cell r="J1626">
            <v>5505.47</v>
          </cell>
          <cell r="L1626">
            <v>41364</v>
          </cell>
          <cell r="M1626" t="str">
            <v>SG</v>
          </cell>
          <cell r="N1626" t="str">
            <v>EXP</v>
          </cell>
          <cell r="O1626" t="str">
            <v>PH610</v>
          </cell>
          <cell r="P1626" t="str">
            <v>4414</v>
          </cell>
          <cell r="Q1626" t="str">
            <v>Contracted Services</v>
          </cell>
          <cell r="R1626" t="str">
            <v>Other Expenditures</v>
          </cell>
          <cell r="S1626" t="str">
            <v>Non Salary</v>
          </cell>
        </row>
        <row r="1627">
          <cell r="A1627" t="str">
            <v>PH3512</v>
          </cell>
          <cell r="E1627">
            <v>0</v>
          </cell>
          <cell r="F1627">
            <v>0</v>
          </cell>
          <cell r="G1627">
            <v>0</v>
          </cell>
          <cell r="H1627">
            <v>560.4</v>
          </cell>
          <cell r="I1627">
            <v>560.4</v>
          </cell>
          <cell r="J1627">
            <v>3000</v>
          </cell>
          <cell r="L1627">
            <v>41364</v>
          </cell>
          <cell r="M1627" t="str">
            <v>SG</v>
          </cell>
          <cell r="N1627" t="str">
            <v>EXP</v>
          </cell>
          <cell r="O1627" t="str">
            <v>PH610</v>
          </cell>
          <cell r="P1627" t="str">
            <v>4424</v>
          </cell>
          <cell r="Q1627" t="str">
            <v>Contracted Services</v>
          </cell>
          <cell r="R1627" t="str">
            <v>Other Expenditures</v>
          </cell>
          <cell r="S1627" t="str">
            <v>Non Salary</v>
          </cell>
        </row>
        <row r="1628">
          <cell r="A1628" t="str">
            <v>PH3512</v>
          </cell>
          <cell r="E1628">
            <v>0</v>
          </cell>
          <cell r="F1628">
            <v>0</v>
          </cell>
          <cell r="G1628">
            <v>0</v>
          </cell>
          <cell r="H1628">
            <v>4.5</v>
          </cell>
          <cell r="I1628">
            <v>4.5</v>
          </cell>
          <cell r="J1628">
            <v>20</v>
          </cell>
          <cell r="L1628">
            <v>41364</v>
          </cell>
          <cell r="M1628" t="str">
            <v>SG</v>
          </cell>
          <cell r="N1628" t="str">
            <v>EXP</v>
          </cell>
          <cell r="O1628" t="str">
            <v>PH610</v>
          </cell>
          <cell r="P1628" t="str">
            <v>4775</v>
          </cell>
          <cell r="Q1628" t="str">
            <v>Insurance, Parking &amp; Metrage</v>
          </cell>
          <cell r="R1628" t="str">
            <v>Other Expenditures</v>
          </cell>
          <cell r="S1628" t="str">
            <v>Non Salary</v>
          </cell>
        </row>
        <row r="1629">
          <cell r="A1629" t="str">
            <v>PH3512</v>
          </cell>
          <cell r="E1629">
            <v>117.8</v>
          </cell>
          <cell r="F1629">
            <v>0</v>
          </cell>
          <cell r="G1629">
            <v>117.8</v>
          </cell>
          <cell r="H1629">
            <v>0</v>
          </cell>
          <cell r="I1629">
            <v>-117.8</v>
          </cell>
          <cell r="J1629">
            <v>0</v>
          </cell>
          <cell r="L1629">
            <v>41364</v>
          </cell>
          <cell r="M1629" t="str">
            <v>SG</v>
          </cell>
          <cell r="N1629" t="str">
            <v>EXP</v>
          </cell>
          <cell r="O1629" t="str">
            <v>PH610</v>
          </cell>
          <cell r="P1629" t="str">
            <v>4811</v>
          </cell>
          <cell r="Q1629" t="str">
            <v>Other Services</v>
          </cell>
          <cell r="R1629" t="str">
            <v>Other Expenditures</v>
          </cell>
          <cell r="S1629" t="str">
            <v>Non Salary</v>
          </cell>
        </row>
        <row r="1630">
          <cell r="A1630" t="str">
            <v>PH3512</v>
          </cell>
          <cell r="E1630">
            <v>0</v>
          </cell>
          <cell r="F1630">
            <v>0</v>
          </cell>
          <cell r="G1630">
            <v>0</v>
          </cell>
          <cell r="H1630">
            <v>100.9</v>
          </cell>
          <cell r="I1630">
            <v>100.9</v>
          </cell>
          <cell r="J1630">
            <v>500</v>
          </cell>
          <cell r="L1630">
            <v>41364</v>
          </cell>
          <cell r="M1630" t="str">
            <v>SG</v>
          </cell>
          <cell r="N1630" t="str">
            <v>EXP</v>
          </cell>
          <cell r="O1630" t="str">
            <v>PH610</v>
          </cell>
          <cell r="P1630" t="str">
            <v>4820</v>
          </cell>
          <cell r="Q1630" t="str">
            <v>Other Services</v>
          </cell>
          <cell r="R1630" t="str">
            <v>Other Expenditures</v>
          </cell>
          <cell r="S1630" t="str">
            <v>Non Salary</v>
          </cell>
        </row>
        <row r="1631">
          <cell r="A1631" t="str">
            <v>PH3512</v>
          </cell>
          <cell r="E1631">
            <v>0</v>
          </cell>
          <cell r="F1631">
            <v>0</v>
          </cell>
          <cell r="G1631">
            <v>0</v>
          </cell>
          <cell r="H1631">
            <v>39.049999999999997</v>
          </cell>
          <cell r="I1631">
            <v>39.049999999999997</v>
          </cell>
          <cell r="J1631">
            <v>2750</v>
          </cell>
          <cell r="L1631">
            <v>41364</v>
          </cell>
          <cell r="M1631" t="str">
            <v>SG</v>
          </cell>
          <cell r="N1631" t="str">
            <v>EXP</v>
          </cell>
          <cell r="O1631" t="str">
            <v>PH610</v>
          </cell>
          <cell r="P1631" t="str">
            <v>7030</v>
          </cell>
          <cell r="Q1631" t="str">
            <v>IDC's</v>
          </cell>
          <cell r="R1631" t="str">
            <v>Other Expenditures</v>
          </cell>
          <cell r="S1631" t="str">
            <v>Non Salary</v>
          </cell>
        </row>
        <row r="1632">
          <cell r="A1632" t="str">
            <v>PH3512</v>
          </cell>
          <cell r="E1632">
            <v>-3059.31</v>
          </cell>
          <cell r="F1632">
            <v>0</v>
          </cell>
          <cell r="G1632">
            <v>-3059.31</v>
          </cell>
          <cell r="H1632">
            <v>-3381.07</v>
          </cell>
          <cell r="I1632">
            <v>-321.76</v>
          </cell>
          <cell r="J1632">
            <v>-16083.17</v>
          </cell>
          <cell r="L1632">
            <v>41364</v>
          </cell>
          <cell r="M1632" t="str">
            <v>SG</v>
          </cell>
          <cell r="N1632" t="str">
            <v>REV</v>
          </cell>
          <cell r="O1632" t="str">
            <v>PH610</v>
          </cell>
          <cell r="P1632" t="str">
            <v>8010</v>
          </cell>
          <cell r="Q1632" t="str">
            <v>Grants and Subsidies</v>
          </cell>
          <cell r="R1632" t="str">
            <v>Revenue</v>
          </cell>
          <cell r="S1632" t="str">
            <v>Non Salary</v>
          </cell>
        </row>
        <row r="1633">
          <cell r="A1633" t="str">
            <v>PH3513</v>
          </cell>
          <cell r="E1633">
            <v>0</v>
          </cell>
          <cell r="F1633">
            <v>0</v>
          </cell>
          <cell r="G1633">
            <v>0</v>
          </cell>
          <cell r="H1633">
            <v>291.10000000000002</v>
          </cell>
          <cell r="I1633">
            <v>291.10000000000002</v>
          </cell>
          <cell r="J1633">
            <v>1000</v>
          </cell>
          <cell r="L1633">
            <v>41364</v>
          </cell>
          <cell r="M1633" t="str">
            <v>SG</v>
          </cell>
          <cell r="N1633" t="str">
            <v>EXP</v>
          </cell>
          <cell r="O1633" t="str">
            <v>PH610</v>
          </cell>
          <cell r="P1633" t="str">
            <v>1025</v>
          </cell>
          <cell r="Q1633" t="str">
            <v>Salaries &amp; Benefits</v>
          </cell>
          <cell r="R1633" t="str">
            <v>Other Expenditures</v>
          </cell>
          <cell r="S1633" t="str">
            <v>Overtime</v>
          </cell>
        </row>
        <row r="1634">
          <cell r="A1634" t="str">
            <v>PH3513</v>
          </cell>
          <cell r="E1634">
            <v>0</v>
          </cell>
          <cell r="F1634">
            <v>0</v>
          </cell>
          <cell r="G1634">
            <v>0</v>
          </cell>
          <cell r="H1634">
            <v>12956</v>
          </cell>
          <cell r="I1634">
            <v>12956</v>
          </cell>
          <cell r="J1634">
            <v>12956</v>
          </cell>
          <cell r="L1634">
            <v>41364</v>
          </cell>
          <cell r="M1634" t="str">
            <v>SG</v>
          </cell>
          <cell r="N1634" t="str">
            <v>EXP</v>
          </cell>
          <cell r="O1634" t="str">
            <v>PH610</v>
          </cell>
          <cell r="P1634" t="str">
            <v>1050</v>
          </cell>
          <cell r="Q1634" t="str">
            <v>Salaries &amp; Benefits</v>
          </cell>
          <cell r="R1634" t="str">
            <v>Other Expenditures</v>
          </cell>
          <cell r="S1634" t="str">
            <v>Salaries &amp; Benefits</v>
          </cell>
        </row>
        <row r="1635">
          <cell r="A1635" t="str">
            <v>PH3513</v>
          </cell>
          <cell r="E1635">
            <v>0</v>
          </cell>
          <cell r="F1635">
            <v>0</v>
          </cell>
          <cell r="G1635">
            <v>0</v>
          </cell>
          <cell r="H1635">
            <v>-621.89</v>
          </cell>
          <cell r="I1635">
            <v>-621.89</v>
          </cell>
          <cell r="J1635">
            <v>-621.87</v>
          </cell>
          <cell r="L1635">
            <v>41364</v>
          </cell>
          <cell r="M1635" t="str">
            <v>SG</v>
          </cell>
          <cell r="N1635" t="str">
            <v>EXP</v>
          </cell>
          <cell r="O1635" t="str">
            <v>PH610</v>
          </cell>
          <cell r="P1635" t="str">
            <v>1520</v>
          </cell>
          <cell r="Q1635" t="str">
            <v>Salaries &amp; Benefits</v>
          </cell>
          <cell r="R1635" t="str">
            <v>Other Expenditures</v>
          </cell>
          <cell r="S1635" t="str">
            <v>Gapping</v>
          </cell>
        </row>
        <row r="1636">
          <cell r="A1636" t="str">
            <v>PH3513</v>
          </cell>
          <cell r="E1636">
            <v>0</v>
          </cell>
          <cell r="F1636">
            <v>0</v>
          </cell>
          <cell r="G1636">
            <v>0</v>
          </cell>
          <cell r="H1636">
            <v>117.54</v>
          </cell>
          <cell r="I1636">
            <v>117.54</v>
          </cell>
          <cell r="J1636">
            <v>984.48</v>
          </cell>
          <cell r="L1636">
            <v>41364</v>
          </cell>
          <cell r="M1636" t="str">
            <v>SG</v>
          </cell>
          <cell r="N1636" t="str">
            <v>EXP</v>
          </cell>
          <cell r="O1636" t="str">
            <v>PH610</v>
          </cell>
          <cell r="P1636" t="str">
            <v>2010</v>
          </cell>
          <cell r="Q1636" t="str">
            <v>Office Supplies</v>
          </cell>
          <cell r="R1636" t="str">
            <v>Other Expenditures</v>
          </cell>
          <cell r="S1636" t="str">
            <v>Non Salary</v>
          </cell>
        </row>
        <row r="1637">
          <cell r="A1637" t="str">
            <v>PH3513</v>
          </cell>
          <cell r="E1637">
            <v>12.16</v>
          </cell>
          <cell r="F1637">
            <v>356.16</v>
          </cell>
          <cell r="G1637">
            <v>368.32</v>
          </cell>
          <cell r="H1637">
            <v>0</v>
          </cell>
          <cell r="I1637">
            <v>-368.32</v>
          </cell>
          <cell r="J1637">
            <v>0</v>
          </cell>
          <cell r="L1637">
            <v>41364</v>
          </cell>
          <cell r="M1637" t="str">
            <v>SG</v>
          </cell>
          <cell r="N1637" t="str">
            <v>EXP</v>
          </cell>
          <cell r="O1637" t="str">
            <v>PH610</v>
          </cell>
          <cell r="P1637" t="str">
            <v>2020</v>
          </cell>
          <cell r="Q1637" t="str">
            <v>Office Supplies</v>
          </cell>
          <cell r="R1637" t="str">
            <v>Other Expenditures</v>
          </cell>
          <cell r="S1637" t="str">
            <v>Non Salary</v>
          </cell>
        </row>
        <row r="1638">
          <cell r="A1638" t="str">
            <v>PH3513</v>
          </cell>
          <cell r="E1638">
            <v>0</v>
          </cell>
          <cell r="F1638">
            <v>0</v>
          </cell>
          <cell r="G1638">
            <v>0</v>
          </cell>
          <cell r="H1638">
            <v>21.16</v>
          </cell>
          <cell r="I1638">
            <v>21.16</v>
          </cell>
          <cell r="J1638">
            <v>177.21</v>
          </cell>
          <cell r="L1638">
            <v>41364</v>
          </cell>
          <cell r="M1638" t="str">
            <v>SG</v>
          </cell>
          <cell r="N1638" t="str">
            <v>EXP</v>
          </cell>
          <cell r="O1638" t="str">
            <v>PH610</v>
          </cell>
          <cell r="P1638" t="str">
            <v>2080</v>
          </cell>
          <cell r="Q1638" t="str">
            <v>Office Supplies</v>
          </cell>
          <cell r="R1638" t="str">
            <v>Other Expenditures</v>
          </cell>
          <cell r="S1638" t="str">
            <v>Non Salary</v>
          </cell>
        </row>
        <row r="1639">
          <cell r="A1639" t="str">
            <v>PH3513</v>
          </cell>
          <cell r="E1639">
            <v>0</v>
          </cell>
          <cell r="F1639">
            <v>0</v>
          </cell>
          <cell r="G1639">
            <v>0</v>
          </cell>
          <cell r="H1639">
            <v>29.1</v>
          </cell>
          <cell r="I1639">
            <v>29.1</v>
          </cell>
          <cell r="J1639">
            <v>243.78</v>
          </cell>
          <cell r="L1639">
            <v>41364</v>
          </cell>
          <cell r="M1639" t="str">
            <v>SG</v>
          </cell>
          <cell r="N1639" t="str">
            <v>EXP</v>
          </cell>
          <cell r="O1639" t="str">
            <v>PH610</v>
          </cell>
          <cell r="P1639" t="str">
            <v>2099</v>
          </cell>
          <cell r="Q1639" t="str">
            <v>Office Supplies</v>
          </cell>
          <cell r="R1639" t="str">
            <v>Other Expenditures</v>
          </cell>
          <cell r="S1639" t="str">
            <v>Non Salary</v>
          </cell>
        </row>
        <row r="1640">
          <cell r="A1640" t="str">
            <v>PH3513</v>
          </cell>
          <cell r="E1640">
            <v>79.28</v>
          </cell>
          <cell r="F1640">
            <v>0</v>
          </cell>
          <cell r="G1640">
            <v>79.28</v>
          </cell>
          <cell r="H1640">
            <v>691.07</v>
          </cell>
          <cell r="I1640">
            <v>611.79</v>
          </cell>
          <cell r="J1640">
            <v>5787.9</v>
          </cell>
          <cell r="L1640">
            <v>41364</v>
          </cell>
          <cell r="M1640" t="str">
            <v>SG</v>
          </cell>
          <cell r="N1640" t="str">
            <v>EXP</v>
          </cell>
          <cell r="O1640" t="str">
            <v>PH610</v>
          </cell>
          <cell r="P1640" t="str">
            <v>2600</v>
          </cell>
          <cell r="Q1640" t="str">
            <v>Other Supplies</v>
          </cell>
          <cell r="R1640" t="str">
            <v>Other Expenditures</v>
          </cell>
          <cell r="S1640" t="str">
            <v>Non Salary</v>
          </cell>
        </row>
        <row r="1641">
          <cell r="A1641" t="str">
            <v>PH3513</v>
          </cell>
          <cell r="E1641">
            <v>-112.79</v>
          </cell>
          <cell r="F1641">
            <v>117.34</v>
          </cell>
          <cell r="G1641">
            <v>4.55</v>
          </cell>
          <cell r="H1641">
            <v>295.89</v>
          </cell>
          <cell r="I1641">
            <v>291.33999999999997</v>
          </cell>
          <cell r="J1641">
            <v>2478.1799999999998</v>
          </cell>
          <cell r="L1641">
            <v>41364</v>
          </cell>
          <cell r="M1641" t="str">
            <v>SG</v>
          </cell>
          <cell r="N1641" t="str">
            <v>EXP</v>
          </cell>
          <cell r="O1641" t="str">
            <v>PH610</v>
          </cell>
          <cell r="P1641" t="str">
            <v>2610</v>
          </cell>
          <cell r="Q1641" t="str">
            <v>Other Supplies</v>
          </cell>
          <cell r="R1641" t="str">
            <v>Other Expenditures</v>
          </cell>
          <cell r="S1641" t="str">
            <v>Non Salary</v>
          </cell>
        </row>
        <row r="1642">
          <cell r="A1642" t="str">
            <v>PH3513</v>
          </cell>
          <cell r="E1642">
            <v>6.62</v>
          </cell>
          <cell r="F1642">
            <v>0</v>
          </cell>
          <cell r="G1642">
            <v>6.62</v>
          </cell>
          <cell r="H1642">
            <v>519.6</v>
          </cell>
          <cell r="I1642">
            <v>512.98</v>
          </cell>
          <cell r="J1642">
            <v>4351.8</v>
          </cell>
          <cell r="L1642">
            <v>41364</v>
          </cell>
          <cell r="M1642" t="str">
            <v>SG</v>
          </cell>
          <cell r="N1642" t="str">
            <v>EXP</v>
          </cell>
          <cell r="O1642" t="str">
            <v>PH610</v>
          </cell>
          <cell r="P1642" t="str">
            <v>2741</v>
          </cell>
          <cell r="Q1642" t="str">
            <v>Other Supplies</v>
          </cell>
          <cell r="R1642" t="str">
            <v>Other Expenditures</v>
          </cell>
          <cell r="S1642" t="str">
            <v>Non Salary</v>
          </cell>
        </row>
        <row r="1643">
          <cell r="A1643" t="str">
            <v>PH3513</v>
          </cell>
          <cell r="E1643">
            <v>7694.91</v>
          </cell>
          <cell r="F1643">
            <v>0</v>
          </cell>
          <cell r="G1643">
            <v>7694.91</v>
          </cell>
          <cell r="H1643">
            <v>4593.54</v>
          </cell>
          <cell r="I1643">
            <v>-3101.37</v>
          </cell>
          <cell r="J1643">
            <v>11802.51</v>
          </cell>
          <cell r="L1643">
            <v>41364</v>
          </cell>
          <cell r="M1643" t="str">
            <v>SG</v>
          </cell>
          <cell r="N1643" t="str">
            <v>EXP</v>
          </cell>
          <cell r="O1643" t="str">
            <v>PH610</v>
          </cell>
          <cell r="P1643" t="str">
            <v>2790</v>
          </cell>
          <cell r="Q1643" t="str">
            <v>Other Supplies</v>
          </cell>
          <cell r="R1643" t="str">
            <v>Other Expenditures</v>
          </cell>
          <cell r="S1643" t="str">
            <v>Non Salary</v>
          </cell>
        </row>
        <row r="1644">
          <cell r="A1644" t="str">
            <v>PH3513</v>
          </cell>
          <cell r="E1644">
            <v>0</v>
          </cell>
          <cell r="F1644">
            <v>0</v>
          </cell>
          <cell r="G1644">
            <v>0</v>
          </cell>
          <cell r="H1644">
            <v>173.69</v>
          </cell>
          <cell r="I1644">
            <v>173.69</v>
          </cell>
          <cell r="J1644">
            <v>860.72</v>
          </cell>
          <cell r="L1644">
            <v>41364</v>
          </cell>
          <cell r="M1644" t="str">
            <v>SG</v>
          </cell>
          <cell r="N1644" t="str">
            <v>EXP</v>
          </cell>
          <cell r="O1644" t="str">
            <v>PH610</v>
          </cell>
          <cell r="P1644" t="str">
            <v>3410</v>
          </cell>
          <cell r="Q1644" t="str">
            <v>Computer Hardware &amp; Software</v>
          </cell>
          <cell r="R1644" t="str">
            <v>Other Expenditures</v>
          </cell>
          <cell r="S1644" t="str">
            <v>Non Salary</v>
          </cell>
        </row>
        <row r="1645">
          <cell r="A1645" t="str">
            <v>PH3513</v>
          </cell>
          <cell r="E1645">
            <v>0</v>
          </cell>
          <cell r="F1645">
            <v>0</v>
          </cell>
          <cell r="G1645">
            <v>0</v>
          </cell>
          <cell r="H1645">
            <v>347.39</v>
          </cell>
          <cell r="I1645">
            <v>347.39</v>
          </cell>
          <cell r="J1645">
            <v>1721.43</v>
          </cell>
          <cell r="L1645">
            <v>41364</v>
          </cell>
          <cell r="M1645" t="str">
            <v>SG</v>
          </cell>
          <cell r="N1645" t="str">
            <v>EXP</v>
          </cell>
          <cell r="O1645" t="str">
            <v>PH610</v>
          </cell>
          <cell r="P1645" t="str">
            <v>3420</v>
          </cell>
          <cell r="Q1645" t="str">
            <v>Computer Hardware &amp; Software</v>
          </cell>
          <cell r="R1645" t="str">
            <v>Other Expenditures</v>
          </cell>
          <cell r="S1645" t="str">
            <v>Non Salary</v>
          </cell>
        </row>
        <row r="1646">
          <cell r="A1646" t="str">
            <v>PH3513</v>
          </cell>
          <cell r="E1646">
            <v>1119.3599999999999</v>
          </cell>
          <cell r="F1646">
            <v>0</v>
          </cell>
          <cell r="G1646">
            <v>1119.3599999999999</v>
          </cell>
          <cell r="H1646">
            <v>0</v>
          </cell>
          <cell r="I1646">
            <v>-1119.3599999999999</v>
          </cell>
          <cell r="J1646">
            <v>0</v>
          </cell>
          <cell r="L1646">
            <v>41364</v>
          </cell>
          <cell r="M1646" t="str">
            <v>SG</v>
          </cell>
          <cell r="N1646" t="str">
            <v>EXP</v>
          </cell>
          <cell r="O1646" t="str">
            <v>PH610</v>
          </cell>
          <cell r="P1646" t="str">
            <v>4082</v>
          </cell>
          <cell r="Q1646" t="str">
            <v>Professional &amp; Technical</v>
          </cell>
          <cell r="R1646" t="str">
            <v>Other Expenditures</v>
          </cell>
          <cell r="S1646" t="str">
            <v>Non Salary</v>
          </cell>
        </row>
        <row r="1647">
          <cell r="A1647" t="str">
            <v>PH3513</v>
          </cell>
          <cell r="E1647">
            <v>0</v>
          </cell>
          <cell r="F1647">
            <v>0</v>
          </cell>
          <cell r="G1647">
            <v>0</v>
          </cell>
          <cell r="H1647">
            <v>104.74</v>
          </cell>
          <cell r="I1647">
            <v>104.74</v>
          </cell>
          <cell r="J1647">
            <v>518.98</v>
          </cell>
          <cell r="L1647">
            <v>41364</v>
          </cell>
          <cell r="M1647" t="str">
            <v>SG</v>
          </cell>
          <cell r="N1647" t="str">
            <v>EXP</v>
          </cell>
          <cell r="O1647" t="str">
            <v>PH610</v>
          </cell>
          <cell r="P1647" t="str">
            <v>4086</v>
          </cell>
          <cell r="Q1647" t="str">
            <v>Professional &amp; Technical</v>
          </cell>
          <cell r="R1647" t="str">
            <v>Other Expenditures</v>
          </cell>
          <cell r="S1647" t="str">
            <v>Non Salary</v>
          </cell>
        </row>
        <row r="1648">
          <cell r="A1648" t="str">
            <v>PH3513</v>
          </cell>
          <cell r="E1648">
            <v>30</v>
          </cell>
          <cell r="F1648">
            <v>266.52999999999997</v>
          </cell>
          <cell r="G1648">
            <v>296.52999999999997</v>
          </cell>
          <cell r="H1648">
            <v>208.25</v>
          </cell>
          <cell r="I1648">
            <v>-88.28</v>
          </cell>
          <cell r="J1648">
            <v>1032</v>
          </cell>
          <cell r="L1648">
            <v>41364</v>
          </cell>
          <cell r="M1648" t="str">
            <v>SG</v>
          </cell>
          <cell r="N1648" t="str">
            <v>EXP</v>
          </cell>
          <cell r="O1648" t="str">
            <v>PH610</v>
          </cell>
          <cell r="P1648" t="str">
            <v>4110</v>
          </cell>
          <cell r="Q1648" t="str">
            <v>Professional &amp; Technical</v>
          </cell>
          <cell r="R1648" t="str">
            <v>Other Expenditures</v>
          </cell>
          <cell r="S1648" t="str">
            <v>Non Salary</v>
          </cell>
        </row>
        <row r="1649">
          <cell r="A1649" t="str">
            <v>PH3513</v>
          </cell>
          <cell r="E1649">
            <v>92.66</v>
          </cell>
          <cell r="F1649">
            <v>0</v>
          </cell>
          <cell r="G1649">
            <v>92.66</v>
          </cell>
          <cell r="H1649">
            <v>0</v>
          </cell>
          <cell r="I1649">
            <v>-92.66</v>
          </cell>
          <cell r="J1649">
            <v>0</v>
          </cell>
          <cell r="L1649">
            <v>41364</v>
          </cell>
          <cell r="M1649" t="str">
            <v>SG</v>
          </cell>
          <cell r="N1649" t="str">
            <v>EXP</v>
          </cell>
          <cell r="O1649" t="str">
            <v>PH610</v>
          </cell>
          <cell r="P1649" t="str">
            <v>4205</v>
          </cell>
          <cell r="Q1649" t="str">
            <v>Business Travel Expenses</v>
          </cell>
          <cell r="R1649" t="str">
            <v>Other Expenditures</v>
          </cell>
          <cell r="S1649" t="str">
            <v>Non Salary</v>
          </cell>
        </row>
        <row r="1650">
          <cell r="A1650" t="str">
            <v>PH3513</v>
          </cell>
          <cell r="E1650">
            <v>90.56</v>
          </cell>
          <cell r="F1650">
            <v>0</v>
          </cell>
          <cell r="G1650">
            <v>90.56</v>
          </cell>
          <cell r="H1650">
            <v>0</v>
          </cell>
          <cell r="I1650">
            <v>-90.56</v>
          </cell>
          <cell r="J1650">
            <v>0</v>
          </cell>
          <cell r="L1650">
            <v>41364</v>
          </cell>
          <cell r="M1650" t="str">
            <v>SG</v>
          </cell>
          <cell r="N1650" t="str">
            <v>EXP</v>
          </cell>
          <cell r="O1650" t="str">
            <v>PH610</v>
          </cell>
          <cell r="P1650" t="str">
            <v>4210</v>
          </cell>
          <cell r="Q1650" t="str">
            <v>Business Travel Expenses</v>
          </cell>
          <cell r="R1650" t="str">
            <v>Other Expenditures</v>
          </cell>
          <cell r="S1650" t="str">
            <v>Non Salary</v>
          </cell>
        </row>
        <row r="1651">
          <cell r="A1651" t="str">
            <v>PH3513</v>
          </cell>
          <cell r="E1651">
            <v>9.01</v>
          </cell>
          <cell r="F1651">
            <v>0</v>
          </cell>
          <cell r="G1651">
            <v>9.01</v>
          </cell>
          <cell r="H1651">
            <v>0</v>
          </cell>
          <cell r="I1651">
            <v>-9.01</v>
          </cell>
          <cell r="J1651">
            <v>0</v>
          </cell>
          <cell r="L1651">
            <v>41364</v>
          </cell>
          <cell r="M1651" t="str">
            <v>SG</v>
          </cell>
          <cell r="N1651" t="str">
            <v>EXP</v>
          </cell>
          <cell r="O1651" t="str">
            <v>PH610</v>
          </cell>
          <cell r="P1651" t="str">
            <v>4220</v>
          </cell>
          <cell r="Q1651" t="str">
            <v>Business Travel Expenses</v>
          </cell>
          <cell r="R1651" t="str">
            <v>Other Expenditures</v>
          </cell>
          <cell r="S1651" t="str">
            <v>Non Salary</v>
          </cell>
        </row>
        <row r="1652">
          <cell r="A1652" t="str">
            <v>PH3513</v>
          </cell>
          <cell r="E1652">
            <v>69.400000000000006</v>
          </cell>
          <cell r="F1652">
            <v>0</v>
          </cell>
          <cell r="G1652">
            <v>69.400000000000006</v>
          </cell>
          <cell r="H1652">
            <v>0</v>
          </cell>
          <cell r="I1652">
            <v>-69.400000000000006</v>
          </cell>
          <cell r="J1652">
            <v>0</v>
          </cell>
          <cell r="L1652">
            <v>41364</v>
          </cell>
          <cell r="M1652" t="str">
            <v>SG</v>
          </cell>
          <cell r="N1652" t="str">
            <v>EXP</v>
          </cell>
          <cell r="O1652" t="str">
            <v>PH610</v>
          </cell>
          <cell r="P1652" t="str">
            <v>4230</v>
          </cell>
          <cell r="Q1652" t="str">
            <v>Business Travel Expenses</v>
          </cell>
          <cell r="R1652" t="str">
            <v>Other Expenditures</v>
          </cell>
          <cell r="S1652" t="str">
            <v>Non Salary</v>
          </cell>
        </row>
        <row r="1653">
          <cell r="A1653" t="str">
            <v>PH3513</v>
          </cell>
          <cell r="E1653">
            <v>0</v>
          </cell>
          <cell r="F1653">
            <v>0</v>
          </cell>
          <cell r="G1653">
            <v>0</v>
          </cell>
          <cell r="H1653">
            <v>205.85</v>
          </cell>
          <cell r="I1653">
            <v>205.85</v>
          </cell>
          <cell r="J1653">
            <v>1020</v>
          </cell>
          <cell r="L1653">
            <v>41364</v>
          </cell>
          <cell r="M1653" t="str">
            <v>SG</v>
          </cell>
          <cell r="N1653" t="str">
            <v>EXP</v>
          </cell>
          <cell r="O1653" t="str">
            <v>PH610</v>
          </cell>
          <cell r="P1653" t="str">
            <v>4252</v>
          </cell>
          <cell r="Q1653" t="str">
            <v>Conference Expenditures</v>
          </cell>
          <cell r="R1653" t="str">
            <v>Other Expenditures</v>
          </cell>
          <cell r="S1653" t="str">
            <v>Non Salary</v>
          </cell>
        </row>
        <row r="1654">
          <cell r="A1654" t="str">
            <v>PH3513</v>
          </cell>
          <cell r="E1654">
            <v>0</v>
          </cell>
          <cell r="F1654">
            <v>0</v>
          </cell>
          <cell r="G1654">
            <v>0</v>
          </cell>
          <cell r="H1654">
            <v>150.44999999999999</v>
          </cell>
          <cell r="I1654">
            <v>150.44999999999999</v>
          </cell>
          <cell r="J1654">
            <v>745.54</v>
          </cell>
          <cell r="L1654">
            <v>41364</v>
          </cell>
          <cell r="M1654" t="str">
            <v>SG</v>
          </cell>
          <cell r="N1654" t="str">
            <v>EXP</v>
          </cell>
          <cell r="O1654" t="str">
            <v>PH610</v>
          </cell>
          <cell r="P1654" t="str">
            <v>4253</v>
          </cell>
          <cell r="Q1654" t="str">
            <v>Conference Expenditures</v>
          </cell>
          <cell r="R1654" t="str">
            <v>Other Expenditures</v>
          </cell>
          <cell r="S1654" t="str">
            <v>Non Salary</v>
          </cell>
        </row>
        <row r="1655">
          <cell r="A1655" t="str">
            <v>PH3513</v>
          </cell>
          <cell r="E1655">
            <v>0</v>
          </cell>
          <cell r="F1655">
            <v>0</v>
          </cell>
          <cell r="G1655">
            <v>0</v>
          </cell>
          <cell r="H1655">
            <v>41.9</v>
          </cell>
          <cell r="I1655">
            <v>41.9</v>
          </cell>
          <cell r="J1655">
            <v>207.59</v>
          </cell>
          <cell r="L1655">
            <v>41364</v>
          </cell>
          <cell r="M1655" t="str">
            <v>SG</v>
          </cell>
          <cell r="N1655" t="str">
            <v>EXP</v>
          </cell>
          <cell r="O1655" t="str">
            <v>PH610</v>
          </cell>
          <cell r="P1655" t="str">
            <v>4254</v>
          </cell>
          <cell r="Q1655" t="str">
            <v>Conference Expenditures</v>
          </cell>
          <cell r="R1655" t="str">
            <v>Other Expenditures</v>
          </cell>
          <cell r="S1655" t="str">
            <v>Non Salary</v>
          </cell>
        </row>
        <row r="1656">
          <cell r="A1656" t="str">
            <v>PH3513</v>
          </cell>
          <cell r="E1656">
            <v>1355</v>
          </cell>
          <cell r="F1656">
            <v>0</v>
          </cell>
          <cell r="G1656">
            <v>1355</v>
          </cell>
          <cell r="H1656">
            <v>782.27</v>
          </cell>
          <cell r="I1656">
            <v>-572.73</v>
          </cell>
          <cell r="J1656">
            <v>3876.41</v>
          </cell>
          <cell r="L1656">
            <v>41364</v>
          </cell>
          <cell r="M1656" t="str">
            <v>SG</v>
          </cell>
          <cell r="N1656" t="str">
            <v>EXP</v>
          </cell>
          <cell r="O1656" t="str">
            <v>PH610</v>
          </cell>
          <cell r="P1656" t="str">
            <v>4256</v>
          </cell>
          <cell r="Q1656" t="str">
            <v>Conference Expenditures</v>
          </cell>
          <cell r="R1656" t="str">
            <v>Other Expenditures</v>
          </cell>
          <cell r="S1656" t="str">
            <v>Non Salary</v>
          </cell>
        </row>
        <row r="1657">
          <cell r="A1657" t="str">
            <v>PH3513</v>
          </cell>
          <cell r="E1657">
            <v>0</v>
          </cell>
          <cell r="F1657">
            <v>0</v>
          </cell>
          <cell r="G1657">
            <v>0</v>
          </cell>
          <cell r="H1657">
            <v>807.2</v>
          </cell>
          <cell r="I1657">
            <v>807.2</v>
          </cell>
          <cell r="J1657">
            <v>4000</v>
          </cell>
          <cell r="L1657">
            <v>41364</v>
          </cell>
          <cell r="M1657" t="str">
            <v>SG</v>
          </cell>
          <cell r="N1657" t="str">
            <v>EXP</v>
          </cell>
          <cell r="O1657" t="str">
            <v>PH610</v>
          </cell>
          <cell r="P1657" t="str">
            <v>4310</v>
          </cell>
          <cell r="Q1657" t="str">
            <v>Training &amp; Development</v>
          </cell>
          <cell r="R1657" t="str">
            <v>Other Expenditures</v>
          </cell>
          <cell r="S1657" t="str">
            <v>Non Salary</v>
          </cell>
        </row>
        <row r="1658">
          <cell r="A1658" t="str">
            <v>PH3513</v>
          </cell>
          <cell r="E1658">
            <v>22387.200000000001</v>
          </cell>
          <cell r="F1658">
            <v>22387.200000000001</v>
          </cell>
          <cell r="G1658">
            <v>44774.400000000001</v>
          </cell>
          <cell r="H1658">
            <v>798.7</v>
          </cell>
          <cell r="I1658">
            <v>-43975.7</v>
          </cell>
          <cell r="J1658">
            <v>4275.72</v>
          </cell>
          <cell r="L1658">
            <v>41364</v>
          </cell>
          <cell r="M1658" t="str">
            <v>SG</v>
          </cell>
          <cell r="N1658" t="str">
            <v>EXP</v>
          </cell>
          <cell r="O1658" t="str">
            <v>PH610</v>
          </cell>
          <cell r="P1658" t="str">
            <v>4414</v>
          </cell>
          <cell r="Q1658" t="str">
            <v>Contracted Services</v>
          </cell>
          <cell r="R1658" t="str">
            <v>Other Expenditures</v>
          </cell>
          <cell r="S1658" t="str">
            <v>Non Salary</v>
          </cell>
        </row>
        <row r="1659">
          <cell r="A1659" t="str">
            <v>PH3513</v>
          </cell>
          <cell r="E1659">
            <v>12.87</v>
          </cell>
          <cell r="F1659">
            <v>0</v>
          </cell>
          <cell r="G1659">
            <v>12.87</v>
          </cell>
          <cell r="H1659">
            <v>0</v>
          </cell>
          <cell r="I1659">
            <v>-12.87</v>
          </cell>
          <cell r="J1659">
            <v>0</v>
          </cell>
          <cell r="L1659">
            <v>41364</v>
          </cell>
          <cell r="M1659" t="str">
            <v>SG</v>
          </cell>
          <cell r="N1659" t="str">
            <v>EXP</v>
          </cell>
          <cell r="O1659" t="str">
            <v>PH610</v>
          </cell>
          <cell r="P1659" t="str">
            <v>4419</v>
          </cell>
          <cell r="Q1659" t="str">
            <v>Contracted Services</v>
          </cell>
          <cell r="R1659" t="str">
            <v>Other Expenditures</v>
          </cell>
          <cell r="S1659" t="str">
            <v>Non Salary</v>
          </cell>
        </row>
        <row r="1660">
          <cell r="A1660" t="str">
            <v>PH3513</v>
          </cell>
          <cell r="E1660">
            <v>0</v>
          </cell>
          <cell r="F1660">
            <v>356</v>
          </cell>
          <cell r="G1660">
            <v>356</v>
          </cell>
          <cell r="H1660">
            <v>0</v>
          </cell>
          <cell r="I1660">
            <v>-356</v>
          </cell>
          <cell r="J1660">
            <v>0</v>
          </cell>
          <cell r="L1660">
            <v>41364</v>
          </cell>
          <cell r="M1660" t="str">
            <v>SG</v>
          </cell>
          <cell r="N1660" t="str">
            <v>EXP</v>
          </cell>
          <cell r="O1660" t="str">
            <v>PH610</v>
          </cell>
          <cell r="P1660" t="str">
            <v>4421</v>
          </cell>
          <cell r="Q1660" t="str">
            <v>Contracted Services</v>
          </cell>
          <cell r="R1660" t="str">
            <v>Other Expenditures</v>
          </cell>
          <cell r="S1660" t="str">
            <v>Non Salary</v>
          </cell>
        </row>
        <row r="1661">
          <cell r="A1661" t="str">
            <v>PH3513</v>
          </cell>
          <cell r="E1661">
            <v>0</v>
          </cell>
          <cell r="F1661">
            <v>0</v>
          </cell>
          <cell r="G1661">
            <v>0</v>
          </cell>
          <cell r="H1661">
            <v>570.26</v>
          </cell>
          <cell r="I1661">
            <v>570.26</v>
          </cell>
          <cell r="J1661">
            <v>3052.8</v>
          </cell>
          <cell r="L1661">
            <v>41364</v>
          </cell>
          <cell r="M1661" t="str">
            <v>SG</v>
          </cell>
          <cell r="N1661" t="str">
            <v>EXP</v>
          </cell>
          <cell r="O1661" t="str">
            <v>PH610</v>
          </cell>
          <cell r="P1661" t="str">
            <v>4424</v>
          </cell>
          <cell r="Q1661" t="str">
            <v>Contracted Services</v>
          </cell>
          <cell r="R1661" t="str">
            <v>Other Expenditures</v>
          </cell>
          <cell r="S1661" t="str">
            <v>Non Salary</v>
          </cell>
        </row>
        <row r="1662">
          <cell r="A1662" t="str">
            <v>PH3513</v>
          </cell>
          <cell r="E1662">
            <v>0</v>
          </cell>
          <cell r="F1662">
            <v>0</v>
          </cell>
          <cell r="G1662">
            <v>0</v>
          </cell>
          <cell r="H1662">
            <v>205.85</v>
          </cell>
          <cell r="I1662">
            <v>205.85</v>
          </cell>
          <cell r="J1662">
            <v>1020</v>
          </cell>
          <cell r="L1662">
            <v>41364</v>
          </cell>
          <cell r="M1662" t="str">
            <v>SG</v>
          </cell>
          <cell r="N1662" t="str">
            <v>EXP</v>
          </cell>
          <cell r="O1662" t="str">
            <v>PH610</v>
          </cell>
          <cell r="P1662" t="str">
            <v>4690</v>
          </cell>
          <cell r="Q1662" t="str">
            <v>Insurance, Parking &amp; Metrage</v>
          </cell>
          <cell r="R1662" t="str">
            <v>Other Expenditures</v>
          </cell>
          <cell r="S1662" t="str">
            <v>Non Salary</v>
          </cell>
        </row>
        <row r="1663">
          <cell r="A1663" t="str">
            <v>PH3513</v>
          </cell>
          <cell r="E1663">
            <v>0</v>
          </cell>
          <cell r="F1663">
            <v>101.76</v>
          </cell>
          <cell r="G1663">
            <v>101.76</v>
          </cell>
          <cell r="H1663">
            <v>0</v>
          </cell>
          <cell r="I1663">
            <v>-101.76</v>
          </cell>
          <cell r="J1663">
            <v>0</v>
          </cell>
          <cell r="L1663">
            <v>41364</v>
          </cell>
          <cell r="M1663" t="str">
            <v>SG</v>
          </cell>
          <cell r="N1663" t="str">
            <v>EXP</v>
          </cell>
          <cell r="O1663" t="str">
            <v>PH610</v>
          </cell>
          <cell r="P1663" t="str">
            <v>4699</v>
          </cell>
          <cell r="Q1663" t="str">
            <v>Repairs &amp; Maintenance</v>
          </cell>
          <cell r="R1663" t="str">
            <v>Other Expenditures</v>
          </cell>
          <cell r="S1663" t="str">
            <v>Non Salary</v>
          </cell>
        </row>
        <row r="1664">
          <cell r="A1664" t="str">
            <v>PH3513</v>
          </cell>
          <cell r="E1664">
            <v>0</v>
          </cell>
          <cell r="F1664">
            <v>188.26</v>
          </cell>
          <cell r="G1664">
            <v>188.26</v>
          </cell>
          <cell r="H1664">
            <v>104.95</v>
          </cell>
          <cell r="I1664">
            <v>-83.31</v>
          </cell>
          <cell r="J1664">
            <v>520</v>
          </cell>
          <cell r="L1664">
            <v>41364</v>
          </cell>
          <cell r="M1664" t="str">
            <v>SG</v>
          </cell>
          <cell r="N1664" t="str">
            <v>EXP</v>
          </cell>
          <cell r="O1664" t="str">
            <v>PH610</v>
          </cell>
          <cell r="P1664" t="str">
            <v>4820</v>
          </cell>
          <cell r="Q1664" t="str">
            <v>Other Services</v>
          </cell>
          <cell r="R1664" t="str">
            <v>Other Expenditures</v>
          </cell>
          <cell r="S1664" t="str">
            <v>Non Salary</v>
          </cell>
        </row>
        <row r="1665">
          <cell r="A1665" t="str">
            <v>PH3513</v>
          </cell>
          <cell r="E1665">
            <v>0</v>
          </cell>
          <cell r="F1665">
            <v>0</v>
          </cell>
          <cell r="G1665">
            <v>0</v>
          </cell>
          <cell r="H1665">
            <v>241.4</v>
          </cell>
          <cell r="I1665">
            <v>241.4</v>
          </cell>
          <cell r="J1665">
            <v>17000</v>
          </cell>
          <cell r="L1665">
            <v>41364</v>
          </cell>
          <cell r="M1665" t="str">
            <v>SG</v>
          </cell>
          <cell r="N1665" t="str">
            <v>EXP</v>
          </cell>
          <cell r="O1665" t="str">
            <v>PH610</v>
          </cell>
          <cell r="P1665" t="str">
            <v>7030</v>
          </cell>
          <cell r="Q1665" t="str">
            <v>IDC's</v>
          </cell>
          <cell r="R1665" t="str">
            <v>Other Expenditures</v>
          </cell>
          <cell r="S1665" t="str">
            <v>Non Salary</v>
          </cell>
        </row>
        <row r="1666">
          <cell r="A1666" t="str">
            <v>PH3513</v>
          </cell>
          <cell r="E1666">
            <v>0</v>
          </cell>
          <cell r="F1666">
            <v>0</v>
          </cell>
          <cell r="G1666">
            <v>0</v>
          </cell>
          <cell r="H1666">
            <v>939.4</v>
          </cell>
          <cell r="I1666">
            <v>939.4</v>
          </cell>
          <cell r="J1666">
            <v>11000</v>
          </cell>
          <cell r="L1666">
            <v>41364</v>
          </cell>
          <cell r="M1666" t="str">
            <v>SG</v>
          </cell>
          <cell r="N1666" t="str">
            <v>EXP</v>
          </cell>
          <cell r="O1666" t="str">
            <v>PH610</v>
          </cell>
          <cell r="P1666" t="str">
            <v>7035</v>
          </cell>
          <cell r="Q1666" t="str">
            <v>IDC's</v>
          </cell>
          <cell r="R1666" t="str">
            <v>Other Expenditures</v>
          </cell>
          <cell r="S1666" t="str">
            <v>Non Salary</v>
          </cell>
        </row>
        <row r="1667">
          <cell r="A1667" t="str">
            <v>PH3513</v>
          </cell>
          <cell r="E1667">
            <v>-42464.62</v>
          </cell>
          <cell r="F1667">
            <v>0</v>
          </cell>
          <cell r="G1667">
            <v>-42464.62</v>
          </cell>
          <cell r="H1667">
            <v>-18431.560000000001</v>
          </cell>
          <cell r="I1667">
            <v>24033.06</v>
          </cell>
          <cell r="J1667">
            <v>-67508.39</v>
          </cell>
          <cell r="L1667">
            <v>41364</v>
          </cell>
          <cell r="M1667" t="str">
            <v>SG</v>
          </cell>
          <cell r="N1667" t="str">
            <v>REV</v>
          </cell>
          <cell r="O1667" t="str">
            <v>PH610</v>
          </cell>
          <cell r="P1667" t="str">
            <v>8010</v>
          </cell>
          <cell r="Q1667" t="str">
            <v>Grants and Subsidies</v>
          </cell>
          <cell r="R1667" t="str">
            <v>Revenue</v>
          </cell>
          <cell r="S1667" t="str">
            <v>Non Salary</v>
          </cell>
        </row>
        <row r="1668">
          <cell r="A1668" t="str">
            <v>PH3515</v>
          </cell>
          <cell r="E1668">
            <v>471708.45</v>
          </cell>
          <cell r="F1668">
            <v>0</v>
          </cell>
          <cell r="G1668">
            <v>471708.45</v>
          </cell>
          <cell r="H1668">
            <v>509959.24</v>
          </cell>
          <cell r="I1668">
            <v>38250.79</v>
          </cell>
          <cell r="J1668">
            <v>1751307.39</v>
          </cell>
          <cell r="L1668">
            <v>41364</v>
          </cell>
          <cell r="M1668" t="str">
            <v>SG</v>
          </cell>
          <cell r="N1668" t="str">
            <v>EXP</v>
          </cell>
          <cell r="O1668" t="str">
            <v>PH620</v>
          </cell>
          <cell r="P1668" t="str">
            <v>1015</v>
          </cell>
          <cell r="Q1668" t="str">
            <v>Salaries &amp; Benefits</v>
          </cell>
          <cell r="R1668" t="str">
            <v>Other Expenditures</v>
          </cell>
          <cell r="S1668" t="str">
            <v>Salaries &amp; Benefits</v>
          </cell>
        </row>
        <row r="1669">
          <cell r="A1669" t="str">
            <v>PH3515</v>
          </cell>
          <cell r="E1669">
            <v>1626.98</v>
          </cell>
          <cell r="F1669">
            <v>0</v>
          </cell>
          <cell r="G1669">
            <v>1626.98</v>
          </cell>
          <cell r="H1669">
            <v>5065.1400000000003</v>
          </cell>
          <cell r="I1669">
            <v>3438.16</v>
          </cell>
          <cell r="J1669">
            <v>17400</v>
          </cell>
          <cell r="L1669">
            <v>41364</v>
          </cell>
          <cell r="M1669" t="str">
            <v>SG</v>
          </cell>
          <cell r="N1669" t="str">
            <v>EXP</v>
          </cell>
          <cell r="O1669" t="str">
            <v>PH620</v>
          </cell>
          <cell r="P1669" t="str">
            <v>1025</v>
          </cell>
          <cell r="Q1669" t="str">
            <v>Salaries &amp; Benefits</v>
          </cell>
          <cell r="R1669" t="str">
            <v>Other Expenditures</v>
          </cell>
          <cell r="S1669" t="str">
            <v>Overtime</v>
          </cell>
        </row>
        <row r="1670">
          <cell r="A1670" t="str">
            <v>PH3515</v>
          </cell>
          <cell r="E1670">
            <v>160.16</v>
          </cell>
          <cell r="F1670">
            <v>0</v>
          </cell>
          <cell r="G1670">
            <v>160.16</v>
          </cell>
          <cell r="H1670">
            <v>0</v>
          </cell>
          <cell r="I1670">
            <v>-160.16</v>
          </cell>
          <cell r="J1670">
            <v>0</v>
          </cell>
          <cell r="L1670">
            <v>41364</v>
          </cell>
          <cell r="M1670" t="str">
            <v>SG</v>
          </cell>
          <cell r="N1670" t="str">
            <v>EXP</v>
          </cell>
          <cell r="O1670" t="str">
            <v>PH620</v>
          </cell>
          <cell r="P1670" t="str">
            <v>1045</v>
          </cell>
          <cell r="Q1670" t="str">
            <v>Salaries &amp; Benefits</v>
          </cell>
          <cell r="R1670" t="str">
            <v>Other Expenditures</v>
          </cell>
          <cell r="S1670" t="str">
            <v>Salaries &amp; Benefits</v>
          </cell>
        </row>
        <row r="1671">
          <cell r="A1671" t="str">
            <v>PH3515</v>
          </cell>
          <cell r="E1671">
            <v>1995.77</v>
          </cell>
          <cell r="F1671">
            <v>0</v>
          </cell>
          <cell r="G1671">
            <v>1995.77</v>
          </cell>
          <cell r="H1671">
            <v>330.37</v>
          </cell>
          <cell r="I1671">
            <v>-1665.4</v>
          </cell>
          <cell r="J1671">
            <v>330.37</v>
          </cell>
          <cell r="L1671">
            <v>41364</v>
          </cell>
          <cell r="M1671" t="str">
            <v>SG</v>
          </cell>
          <cell r="N1671" t="str">
            <v>EXP</v>
          </cell>
          <cell r="O1671" t="str">
            <v>PH620</v>
          </cell>
          <cell r="P1671" t="str">
            <v>1050</v>
          </cell>
          <cell r="Q1671" t="str">
            <v>Salaries &amp; Benefits</v>
          </cell>
          <cell r="R1671" t="str">
            <v>Other Expenditures</v>
          </cell>
          <cell r="S1671" t="str">
            <v>Salaries &amp; Benefits</v>
          </cell>
        </row>
        <row r="1672">
          <cell r="A1672" t="str">
            <v>PH3515</v>
          </cell>
          <cell r="E1672">
            <v>0</v>
          </cell>
          <cell r="F1672">
            <v>0</v>
          </cell>
          <cell r="G1672">
            <v>0</v>
          </cell>
          <cell r="H1672">
            <v>-32441.78</v>
          </cell>
          <cell r="I1672">
            <v>-32441.78</v>
          </cell>
          <cell r="J1672">
            <v>-106787.65</v>
          </cell>
          <cell r="L1672">
            <v>41364</v>
          </cell>
          <cell r="M1672" t="str">
            <v>SG</v>
          </cell>
          <cell r="N1672" t="str">
            <v>EXP</v>
          </cell>
          <cell r="O1672" t="str">
            <v>PH620</v>
          </cell>
          <cell r="P1672" t="str">
            <v>1520</v>
          </cell>
          <cell r="Q1672" t="str">
            <v>Salaries &amp; Benefits</v>
          </cell>
          <cell r="R1672" t="str">
            <v>Other Expenditures</v>
          </cell>
          <cell r="S1672" t="str">
            <v>Gapping</v>
          </cell>
        </row>
        <row r="1673">
          <cell r="A1673" t="str">
            <v>PH3515</v>
          </cell>
          <cell r="E1673">
            <v>21667.9</v>
          </cell>
          <cell r="F1673">
            <v>0</v>
          </cell>
          <cell r="G1673">
            <v>21667.9</v>
          </cell>
          <cell r="H1673">
            <v>26930.16</v>
          </cell>
          <cell r="I1673">
            <v>5262.26</v>
          </cell>
          <cell r="J1673">
            <v>92484</v>
          </cell>
          <cell r="L1673">
            <v>41364</v>
          </cell>
          <cell r="M1673" t="str">
            <v>SG</v>
          </cell>
          <cell r="N1673" t="str">
            <v>EXP</v>
          </cell>
          <cell r="O1673" t="str">
            <v>PH620</v>
          </cell>
          <cell r="P1673" t="str">
            <v>1711</v>
          </cell>
          <cell r="Q1673" t="str">
            <v>Salaries &amp; Benefits</v>
          </cell>
          <cell r="R1673" t="str">
            <v>Other Expenditures</v>
          </cell>
          <cell r="S1673" t="str">
            <v>Salaries &amp; Benefits</v>
          </cell>
        </row>
        <row r="1674">
          <cell r="A1674" t="str">
            <v>PH3515</v>
          </cell>
          <cell r="E1674">
            <v>10318.280000000001</v>
          </cell>
          <cell r="F1674">
            <v>0</v>
          </cell>
          <cell r="G1674">
            <v>10318.280000000001</v>
          </cell>
          <cell r="H1674">
            <v>12670.04</v>
          </cell>
          <cell r="I1674">
            <v>2351.7600000000002</v>
          </cell>
          <cell r="J1674">
            <v>43512</v>
          </cell>
          <cell r="L1674">
            <v>41364</v>
          </cell>
          <cell r="M1674" t="str">
            <v>SG</v>
          </cell>
          <cell r="N1674" t="str">
            <v>EXP</v>
          </cell>
          <cell r="O1674" t="str">
            <v>PH620</v>
          </cell>
          <cell r="P1674" t="str">
            <v>1712</v>
          </cell>
          <cell r="Q1674" t="str">
            <v>Salaries &amp; Benefits</v>
          </cell>
          <cell r="R1674" t="str">
            <v>Other Expenditures</v>
          </cell>
          <cell r="S1674" t="str">
            <v>Salaries &amp; Benefits</v>
          </cell>
        </row>
        <row r="1675">
          <cell r="A1675" t="str">
            <v>PH3515</v>
          </cell>
          <cell r="E1675">
            <v>10836.8</v>
          </cell>
          <cell r="F1675">
            <v>0</v>
          </cell>
          <cell r="G1675">
            <v>10836.8</v>
          </cell>
          <cell r="H1675">
            <v>10211.959999999999</v>
          </cell>
          <cell r="I1675">
            <v>-624.84</v>
          </cell>
          <cell r="J1675">
            <v>34924.15</v>
          </cell>
          <cell r="L1675">
            <v>41364</v>
          </cell>
          <cell r="M1675" t="str">
            <v>SG</v>
          </cell>
          <cell r="N1675" t="str">
            <v>EXP</v>
          </cell>
          <cell r="O1675" t="str">
            <v>PH620</v>
          </cell>
          <cell r="P1675" t="str">
            <v>1720</v>
          </cell>
          <cell r="Q1675" t="str">
            <v>Salaries &amp; Benefits</v>
          </cell>
          <cell r="R1675" t="str">
            <v>Other Expenditures</v>
          </cell>
          <cell r="S1675" t="str">
            <v>Salaries &amp; Benefits</v>
          </cell>
        </row>
        <row r="1676">
          <cell r="A1676" t="str">
            <v>PH3515</v>
          </cell>
          <cell r="E1676">
            <v>3290.66</v>
          </cell>
          <cell r="F1676">
            <v>0</v>
          </cell>
          <cell r="G1676">
            <v>3290.66</v>
          </cell>
          <cell r="H1676">
            <v>3807.09</v>
          </cell>
          <cell r="I1676">
            <v>516.42999999999995</v>
          </cell>
          <cell r="J1676">
            <v>13074.86</v>
          </cell>
          <cell r="L1676">
            <v>41364</v>
          </cell>
          <cell r="M1676" t="str">
            <v>SG</v>
          </cell>
          <cell r="N1676" t="str">
            <v>EXP</v>
          </cell>
          <cell r="O1676" t="str">
            <v>PH620</v>
          </cell>
          <cell r="P1676" t="str">
            <v>1730</v>
          </cell>
          <cell r="Q1676" t="str">
            <v>Salaries &amp; Benefits</v>
          </cell>
          <cell r="R1676" t="str">
            <v>Other Expenditures</v>
          </cell>
          <cell r="S1676" t="str">
            <v>Salaries &amp; Benefits</v>
          </cell>
        </row>
        <row r="1677">
          <cell r="A1677" t="str">
            <v>PH3515</v>
          </cell>
          <cell r="E1677">
            <v>12965.25</v>
          </cell>
          <cell r="F1677">
            <v>0</v>
          </cell>
          <cell r="G1677">
            <v>12965.25</v>
          </cell>
          <cell r="H1677">
            <v>14408.38</v>
          </cell>
          <cell r="I1677">
            <v>1443.13</v>
          </cell>
          <cell r="J1677">
            <v>24128.51</v>
          </cell>
          <cell r="L1677">
            <v>41364</v>
          </cell>
          <cell r="M1677" t="str">
            <v>SG</v>
          </cell>
          <cell r="N1677" t="str">
            <v>EXP</v>
          </cell>
          <cell r="O1677" t="str">
            <v>PH620</v>
          </cell>
          <cell r="P1677" t="str">
            <v>1740</v>
          </cell>
          <cell r="Q1677" t="str">
            <v>Salaries &amp; Benefits</v>
          </cell>
          <cell r="R1677" t="str">
            <v>Other Expenditures</v>
          </cell>
          <cell r="S1677" t="str">
            <v>Salaries &amp; Benefits</v>
          </cell>
        </row>
        <row r="1678">
          <cell r="A1678" t="str">
            <v>PH3515</v>
          </cell>
          <cell r="E1678">
            <v>519.65</v>
          </cell>
          <cell r="F1678">
            <v>0</v>
          </cell>
          <cell r="G1678">
            <v>519.65</v>
          </cell>
          <cell r="H1678">
            <v>712.25</v>
          </cell>
          <cell r="I1678">
            <v>192.6</v>
          </cell>
          <cell r="J1678">
            <v>1400.98</v>
          </cell>
          <cell r="L1678">
            <v>41364</v>
          </cell>
          <cell r="M1678" t="str">
            <v>SG</v>
          </cell>
          <cell r="N1678" t="str">
            <v>EXP</v>
          </cell>
          <cell r="O1678" t="str">
            <v>PH620</v>
          </cell>
          <cell r="P1678" t="str">
            <v>1745</v>
          </cell>
          <cell r="Q1678" t="str">
            <v>Salaries &amp; Benefits</v>
          </cell>
          <cell r="R1678" t="str">
            <v>Other Expenditures</v>
          </cell>
          <cell r="S1678" t="str">
            <v>Salaries &amp; Benefits</v>
          </cell>
        </row>
        <row r="1679">
          <cell r="A1679" t="str">
            <v>PH3515</v>
          </cell>
          <cell r="E1679">
            <v>9445.24</v>
          </cell>
          <cell r="F1679">
            <v>0</v>
          </cell>
          <cell r="G1679">
            <v>9445.24</v>
          </cell>
          <cell r="H1679">
            <v>9944.25</v>
          </cell>
          <cell r="I1679">
            <v>499.01</v>
          </cell>
          <cell r="J1679">
            <v>34150.44</v>
          </cell>
          <cell r="L1679">
            <v>41364</v>
          </cell>
          <cell r="M1679" t="str">
            <v>SG</v>
          </cell>
          <cell r="N1679" t="str">
            <v>EXP</v>
          </cell>
          <cell r="O1679" t="str">
            <v>PH620</v>
          </cell>
          <cell r="P1679" t="str">
            <v>1750</v>
          </cell>
          <cell r="Q1679" t="str">
            <v>Salaries &amp; Benefits</v>
          </cell>
          <cell r="R1679" t="str">
            <v>Other Expenditures</v>
          </cell>
          <cell r="S1679" t="str">
            <v>Salaries &amp; Benefits</v>
          </cell>
        </row>
        <row r="1680">
          <cell r="A1680" t="str">
            <v>PH3515</v>
          </cell>
          <cell r="E1680">
            <v>26809.75</v>
          </cell>
          <cell r="F1680">
            <v>0</v>
          </cell>
          <cell r="G1680">
            <v>26809.75</v>
          </cell>
          <cell r="H1680">
            <v>31232.61</v>
          </cell>
          <cell r="I1680">
            <v>4422.8599999999997</v>
          </cell>
          <cell r="J1680">
            <v>53054.1</v>
          </cell>
          <cell r="L1680">
            <v>41364</v>
          </cell>
          <cell r="M1680" t="str">
            <v>SG</v>
          </cell>
          <cell r="N1680" t="str">
            <v>EXP</v>
          </cell>
          <cell r="O1680" t="str">
            <v>PH620</v>
          </cell>
          <cell r="P1680" t="str">
            <v>1760</v>
          </cell>
          <cell r="Q1680" t="str">
            <v>Salaries &amp; Benefits</v>
          </cell>
          <cell r="R1680" t="str">
            <v>Other Expenditures</v>
          </cell>
          <cell r="S1680" t="str">
            <v>Salaries &amp; Benefits</v>
          </cell>
        </row>
        <row r="1681">
          <cell r="A1681" t="str">
            <v>PH3515</v>
          </cell>
          <cell r="E1681">
            <v>47758.01</v>
          </cell>
          <cell r="F1681">
            <v>0</v>
          </cell>
          <cell r="G1681">
            <v>47758.01</v>
          </cell>
          <cell r="H1681">
            <v>55664.1</v>
          </cell>
          <cell r="I1681">
            <v>7906.09</v>
          </cell>
          <cell r="J1681">
            <v>191162.08</v>
          </cell>
          <cell r="L1681">
            <v>41364</v>
          </cell>
          <cell r="M1681" t="str">
            <v>SG</v>
          </cell>
          <cell r="N1681" t="str">
            <v>EXP</v>
          </cell>
          <cell r="O1681" t="str">
            <v>PH620</v>
          </cell>
          <cell r="P1681" t="str">
            <v>1770</v>
          </cell>
          <cell r="Q1681" t="str">
            <v>Salaries &amp; Benefits</v>
          </cell>
          <cell r="R1681" t="str">
            <v>Other Expenditures</v>
          </cell>
          <cell r="S1681" t="str">
            <v>Salaries &amp; Benefits</v>
          </cell>
        </row>
        <row r="1682">
          <cell r="A1682" t="str">
            <v>PH3515</v>
          </cell>
          <cell r="E1682">
            <v>5226.3500000000004</v>
          </cell>
          <cell r="F1682">
            <v>0</v>
          </cell>
          <cell r="G1682">
            <v>5226.3500000000004</v>
          </cell>
          <cell r="H1682">
            <v>0</v>
          </cell>
          <cell r="I1682">
            <v>-5226.3500000000004</v>
          </cell>
          <cell r="J1682">
            <v>0</v>
          </cell>
          <cell r="L1682">
            <v>41364</v>
          </cell>
          <cell r="M1682" t="str">
            <v>SG</v>
          </cell>
          <cell r="N1682" t="str">
            <v>EXP</v>
          </cell>
          <cell r="O1682" t="str">
            <v>PH620</v>
          </cell>
          <cell r="P1682" t="str">
            <v>1840</v>
          </cell>
          <cell r="Q1682" t="str">
            <v>Salaries &amp; Benefits</v>
          </cell>
          <cell r="R1682" t="str">
            <v>Other Expenditures</v>
          </cell>
          <cell r="S1682" t="str">
            <v>Salaries &amp; Benefits</v>
          </cell>
        </row>
        <row r="1683">
          <cell r="A1683" t="str">
            <v>PH3515</v>
          </cell>
          <cell r="E1683">
            <v>72.11</v>
          </cell>
          <cell r="F1683">
            <v>0</v>
          </cell>
          <cell r="G1683">
            <v>72.11</v>
          </cell>
          <cell r="H1683">
            <v>0</v>
          </cell>
          <cell r="I1683">
            <v>-72.11</v>
          </cell>
          <cell r="J1683">
            <v>0</v>
          </cell>
          <cell r="L1683">
            <v>41364</v>
          </cell>
          <cell r="M1683" t="str">
            <v>SG</v>
          </cell>
          <cell r="N1683" t="str">
            <v>EXP</v>
          </cell>
          <cell r="O1683" t="str">
            <v>PH620</v>
          </cell>
          <cell r="P1683" t="str">
            <v>1970</v>
          </cell>
          <cell r="Q1683" t="str">
            <v>Salaries &amp; Benefits</v>
          </cell>
          <cell r="R1683" t="str">
            <v>Other Expenditures</v>
          </cell>
          <cell r="S1683" t="str">
            <v>Salaries &amp; Benefits</v>
          </cell>
        </row>
        <row r="1684">
          <cell r="A1684" t="str">
            <v>PH3515</v>
          </cell>
          <cell r="E1684">
            <v>231.11</v>
          </cell>
          <cell r="F1684">
            <v>0</v>
          </cell>
          <cell r="G1684">
            <v>231.11</v>
          </cell>
          <cell r="H1684">
            <v>0</v>
          </cell>
          <cell r="I1684">
            <v>-231.11</v>
          </cell>
          <cell r="J1684">
            <v>0</v>
          </cell>
          <cell r="L1684">
            <v>41364</v>
          </cell>
          <cell r="M1684" t="str">
            <v>SG</v>
          </cell>
          <cell r="N1684" t="str">
            <v>EXP</v>
          </cell>
          <cell r="O1684" t="str">
            <v>PH620</v>
          </cell>
          <cell r="P1684" t="str">
            <v>1975</v>
          </cell>
          <cell r="Q1684" t="str">
            <v>Salaries &amp; Benefits</v>
          </cell>
          <cell r="R1684" t="str">
            <v>Other Expenditures</v>
          </cell>
          <cell r="S1684" t="str">
            <v>Salaries &amp; Benefits</v>
          </cell>
        </row>
        <row r="1685">
          <cell r="A1685" t="str">
            <v>PH3515</v>
          </cell>
          <cell r="E1685">
            <v>0</v>
          </cell>
          <cell r="F1685">
            <v>157.79</v>
          </cell>
          <cell r="G1685">
            <v>157.79</v>
          </cell>
          <cell r="H1685">
            <v>249.28</v>
          </cell>
          <cell r="I1685">
            <v>91.49</v>
          </cell>
          <cell r="J1685">
            <v>984.48</v>
          </cell>
          <cell r="L1685">
            <v>41364</v>
          </cell>
          <cell r="M1685" t="str">
            <v>SG</v>
          </cell>
          <cell r="N1685" t="str">
            <v>EXP</v>
          </cell>
          <cell r="O1685" t="str">
            <v>PH620</v>
          </cell>
          <cell r="P1685" t="str">
            <v>2010</v>
          </cell>
          <cell r="Q1685" t="str">
            <v>Office Supplies</v>
          </cell>
          <cell r="R1685" t="str">
            <v>Other Expenditures</v>
          </cell>
          <cell r="S1685" t="str">
            <v>Non Salary</v>
          </cell>
        </row>
        <row r="1686">
          <cell r="A1686" t="str">
            <v>PH3515</v>
          </cell>
          <cell r="E1686">
            <v>51.68</v>
          </cell>
          <cell r="F1686">
            <v>0</v>
          </cell>
          <cell r="G1686">
            <v>51.68</v>
          </cell>
          <cell r="H1686">
            <v>0</v>
          </cell>
          <cell r="I1686">
            <v>-51.68</v>
          </cell>
          <cell r="J1686">
            <v>0</v>
          </cell>
          <cell r="L1686">
            <v>41364</v>
          </cell>
          <cell r="M1686" t="str">
            <v>SG</v>
          </cell>
          <cell r="N1686" t="str">
            <v>EXP</v>
          </cell>
          <cell r="O1686" t="str">
            <v>PH620</v>
          </cell>
          <cell r="P1686" t="str">
            <v>2080</v>
          </cell>
          <cell r="Q1686" t="str">
            <v>Office Supplies</v>
          </cell>
          <cell r="R1686" t="str">
            <v>Other Expenditures</v>
          </cell>
          <cell r="S1686" t="str">
            <v>Non Salary</v>
          </cell>
        </row>
        <row r="1687">
          <cell r="A1687" t="str">
            <v>PH3515</v>
          </cell>
          <cell r="E1687">
            <v>0</v>
          </cell>
          <cell r="F1687">
            <v>70.760000000000005</v>
          </cell>
          <cell r="G1687">
            <v>70.760000000000005</v>
          </cell>
          <cell r="H1687">
            <v>0</v>
          </cell>
          <cell r="I1687">
            <v>-70.760000000000005</v>
          </cell>
          <cell r="J1687">
            <v>0</v>
          </cell>
          <cell r="L1687">
            <v>41364</v>
          </cell>
          <cell r="M1687" t="str">
            <v>SG</v>
          </cell>
          <cell r="N1687" t="str">
            <v>EXP</v>
          </cell>
          <cell r="O1687" t="str">
            <v>PH620</v>
          </cell>
          <cell r="P1687" t="str">
            <v>2082</v>
          </cell>
          <cell r="Q1687" t="str">
            <v>Office Supplies</v>
          </cell>
          <cell r="R1687" t="str">
            <v>Other Expenditures</v>
          </cell>
          <cell r="S1687" t="str">
            <v>Non Salary</v>
          </cell>
        </row>
        <row r="1688">
          <cell r="A1688" t="str">
            <v>PH3515</v>
          </cell>
          <cell r="E1688">
            <v>1420.57</v>
          </cell>
          <cell r="F1688">
            <v>412.07</v>
          </cell>
          <cell r="G1688">
            <v>1832.64</v>
          </cell>
          <cell r="H1688">
            <v>712.2</v>
          </cell>
          <cell r="I1688">
            <v>-1120.44</v>
          </cell>
          <cell r="J1688">
            <v>2812.8</v>
          </cell>
          <cell r="L1688">
            <v>41364</v>
          </cell>
          <cell r="M1688" t="str">
            <v>SG</v>
          </cell>
          <cell r="N1688" t="str">
            <v>EXP</v>
          </cell>
          <cell r="O1688" t="str">
            <v>PH620</v>
          </cell>
          <cell r="P1688" t="str">
            <v>2600</v>
          </cell>
          <cell r="Q1688" t="str">
            <v>Other Supplies</v>
          </cell>
          <cell r="R1688" t="str">
            <v>Other Expenditures</v>
          </cell>
          <cell r="S1688" t="str">
            <v>Non Salary</v>
          </cell>
        </row>
        <row r="1689">
          <cell r="A1689" t="str">
            <v>PH3515</v>
          </cell>
          <cell r="E1689">
            <v>32.54</v>
          </cell>
          <cell r="F1689">
            <v>0</v>
          </cell>
          <cell r="G1689">
            <v>32.54</v>
          </cell>
          <cell r="H1689">
            <v>0</v>
          </cell>
          <cell r="I1689">
            <v>-32.54</v>
          </cell>
          <cell r="J1689">
            <v>0</v>
          </cell>
          <cell r="L1689">
            <v>41364</v>
          </cell>
          <cell r="M1689" t="str">
            <v>SG</v>
          </cell>
          <cell r="N1689" t="str">
            <v>EXP</v>
          </cell>
          <cell r="O1689" t="str">
            <v>PH620</v>
          </cell>
          <cell r="P1689" t="str">
            <v>2650</v>
          </cell>
          <cell r="Q1689" t="str">
            <v>Other Supplies</v>
          </cell>
          <cell r="R1689" t="str">
            <v>Other Expenditures</v>
          </cell>
          <cell r="S1689" t="str">
            <v>Non Salary</v>
          </cell>
        </row>
        <row r="1690">
          <cell r="A1690" t="str">
            <v>PH3515</v>
          </cell>
          <cell r="E1690">
            <v>46.9</v>
          </cell>
          <cell r="F1690">
            <v>0</v>
          </cell>
          <cell r="G1690">
            <v>46.9</v>
          </cell>
          <cell r="H1690">
            <v>130.65</v>
          </cell>
          <cell r="I1690">
            <v>83.75</v>
          </cell>
          <cell r="J1690">
            <v>516</v>
          </cell>
          <cell r="L1690">
            <v>41364</v>
          </cell>
          <cell r="M1690" t="str">
            <v>SG</v>
          </cell>
          <cell r="N1690" t="str">
            <v>EXP</v>
          </cell>
          <cell r="O1690" t="str">
            <v>PH620</v>
          </cell>
          <cell r="P1690" t="str">
            <v>2741</v>
          </cell>
          <cell r="Q1690" t="str">
            <v>Other Supplies</v>
          </cell>
          <cell r="R1690" t="str">
            <v>Other Expenditures</v>
          </cell>
          <cell r="S1690" t="str">
            <v>Non Salary</v>
          </cell>
        </row>
        <row r="1691">
          <cell r="A1691" t="str">
            <v>PH3515</v>
          </cell>
          <cell r="E1691">
            <v>0</v>
          </cell>
          <cell r="F1691">
            <v>0</v>
          </cell>
          <cell r="G1691">
            <v>0</v>
          </cell>
          <cell r="H1691">
            <v>756.56</v>
          </cell>
          <cell r="I1691">
            <v>756.56</v>
          </cell>
          <cell r="J1691">
            <v>2988.01</v>
          </cell>
          <cell r="L1691">
            <v>41364</v>
          </cell>
          <cell r="M1691" t="str">
            <v>SG</v>
          </cell>
          <cell r="N1691" t="str">
            <v>EXP</v>
          </cell>
          <cell r="O1691" t="str">
            <v>PH620</v>
          </cell>
          <cell r="P1691" t="str">
            <v>2750</v>
          </cell>
          <cell r="Q1691" t="str">
            <v>Other Supplies</v>
          </cell>
          <cell r="R1691" t="str">
            <v>Other Expenditures</v>
          </cell>
          <cell r="S1691" t="str">
            <v>Non Salary</v>
          </cell>
        </row>
        <row r="1692">
          <cell r="A1692" t="str">
            <v>PH3515</v>
          </cell>
          <cell r="E1692">
            <v>114.48</v>
          </cell>
          <cell r="F1692">
            <v>76.72</v>
          </cell>
          <cell r="G1692">
            <v>191.2</v>
          </cell>
          <cell r="H1692">
            <v>2785.77</v>
          </cell>
          <cell r="I1692">
            <v>2594.5700000000002</v>
          </cell>
          <cell r="J1692">
            <v>11002.24</v>
          </cell>
          <cell r="L1692">
            <v>41364</v>
          </cell>
          <cell r="M1692" t="str">
            <v>SG</v>
          </cell>
          <cell r="N1692" t="str">
            <v>EXP</v>
          </cell>
          <cell r="O1692" t="str">
            <v>PH620</v>
          </cell>
          <cell r="P1692" t="str">
            <v>2790</v>
          </cell>
          <cell r="Q1692" t="str">
            <v>Other Supplies</v>
          </cell>
          <cell r="R1692" t="str">
            <v>Other Expenditures</v>
          </cell>
          <cell r="S1692" t="str">
            <v>Non Salary</v>
          </cell>
        </row>
        <row r="1693">
          <cell r="A1693" t="str">
            <v>PH3515</v>
          </cell>
          <cell r="E1693">
            <v>0</v>
          </cell>
          <cell r="F1693">
            <v>0</v>
          </cell>
          <cell r="G1693">
            <v>0</v>
          </cell>
          <cell r="H1693">
            <v>101.43</v>
          </cell>
          <cell r="I1693">
            <v>101.43</v>
          </cell>
          <cell r="J1693">
            <v>700</v>
          </cell>
          <cell r="L1693">
            <v>41364</v>
          </cell>
          <cell r="M1693" t="str">
            <v>SG</v>
          </cell>
          <cell r="N1693" t="str">
            <v>EXP</v>
          </cell>
          <cell r="O1693" t="str">
            <v>PH620</v>
          </cell>
          <cell r="P1693" t="str">
            <v>3020</v>
          </cell>
          <cell r="Q1693" t="str">
            <v>General Equipment</v>
          </cell>
          <cell r="R1693" t="str">
            <v>Other Expenditures</v>
          </cell>
          <cell r="S1693" t="str">
            <v>Non Salary</v>
          </cell>
        </row>
        <row r="1694">
          <cell r="A1694" t="str">
            <v>PH3515</v>
          </cell>
          <cell r="E1694">
            <v>0</v>
          </cell>
          <cell r="F1694">
            <v>513.15</v>
          </cell>
          <cell r="G1694">
            <v>513.15</v>
          </cell>
          <cell r="H1694">
            <v>150.4</v>
          </cell>
          <cell r="I1694">
            <v>-362.75</v>
          </cell>
          <cell r="J1694">
            <v>1037.95</v>
          </cell>
          <cell r="L1694">
            <v>41364</v>
          </cell>
          <cell r="M1694" t="str">
            <v>SG</v>
          </cell>
          <cell r="N1694" t="str">
            <v>EXP</v>
          </cell>
          <cell r="O1694" t="str">
            <v>PH620</v>
          </cell>
          <cell r="P1694" t="str">
            <v>4086</v>
          </cell>
          <cell r="Q1694" t="str">
            <v>Professional &amp; Technical</v>
          </cell>
          <cell r="R1694" t="str">
            <v>Other Expenditures</v>
          </cell>
          <cell r="S1694" t="str">
            <v>Non Salary</v>
          </cell>
        </row>
        <row r="1695">
          <cell r="A1695" t="str">
            <v>PH3515</v>
          </cell>
          <cell r="E1695">
            <v>1400</v>
          </cell>
          <cell r="F1695">
            <v>522.76</v>
          </cell>
          <cell r="G1695">
            <v>1922.76</v>
          </cell>
          <cell r="H1695">
            <v>733.2</v>
          </cell>
          <cell r="I1695">
            <v>-1189.56</v>
          </cell>
          <cell r="J1695">
            <v>5060</v>
          </cell>
          <cell r="L1695">
            <v>41364</v>
          </cell>
          <cell r="M1695" t="str">
            <v>SG</v>
          </cell>
          <cell r="N1695" t="str">
            <v>EXP</v>
          </cell>
          <cell r="O1695" t="str">
            <v>PH620</v>
          </cell>
          <cell r="P1695" t="str">
            <v>4110</v>
          </cell>
          <cell r="Q1695" t="str">
            <v>Professional &amp; Technical</v>
          </cell>
          <cell r="R1695" t="str">
            <v>Other Expenditures</v>
          </cell>
          <cell r="S1695" t="str">
            <v>Non Salary</v>
          </cell>
        </row>
        <row r="1696">
          <cell r="A1696" t="str">
            <v>PH3515</v>
          </cell>
          <cell r="E1696">
            <v>118.3</v>
          </cell>
          <cell r="F1696">
            <v>0</v>
          </cell>
          <cell r="G1696">
            <v>118.3</v>
          </cell>
          <cell r="H1696">
            <v>86.94</v>
          </cell>
          <cell r="I1696">
            <v>-31.36</v>
          </cell>
          <cell r="J1696">
            <v>600</v>
          </cell>
          <cell r="L1696">
            <v>41364</v>
          </cell>
          <cell r="M1696" t="str">
            <v>SG</v>
          </cell>
          <cell r="N1696" t="str">
            <v>EXP</v>
          </cell>
          <cell r="O1696" t="str">
            <v>PH620</v>
          </cell>
          <cell r="P1696" t="str">
            <v>4225</v>
          </cell>
          <cell r="Q1696" t="str">
            <v>Business Travel Expenses</v>
          </cell>
          <cell r="R1696" t="str">
            <v>Other Expenditures</v>
          </cell>
          <cell r="S1696" t="str">
            <v>Non Salary</v>
          </cell>
        </row>
        <row r="1697">
          <cell r="A1697" t="str">
            <v>PH3515</v>
          </cell>
          <cell r="E1697">
            <v>0</v>
          </cell>
          <cell r="F1697">
            <v>0</v>
          </cell>
          <cell r="G1697">
            <v>0</v>
          </cell>
          <cell r="H1697">
            <v>118.24</v>
          </cell>
          <cell r="I1697">
            <v>118.24</v>
          </cell>
          <cell r="J1697">
            <v>816</v>
          </cell>
          <cell r="L1697">
            <v>41364</v>
          </cell>
          <cell r="M1697" t="str">
            <v>SG</v>
          </cell>
          <cell r="N1697" t="str">
            <v>EXP</v>
          </cell>
          <cell r="O1697" t="str">
            <v>PH620</v>
          </cell>
          <cell r="P1697" t="str">
            <v>4251</v>
          </cell>
          <cell r="Q1697" t="str">
            <v>Conference Expenditures</v>
          </cell>
          <cell r="R1697" t="str">
            <v>Other Expenditures</v>
          </cell>
          <cell r="S1697" t="str">
            <v>Non Salary</v>
          </cell>
        </row>
        <row r="1698">
          <cell r="A1698" t="str">
            <v>PH3515</v>
          </cell>
          <cell r="E1698">
            <v>0</v>
          </cell>
          <cell r="F1698">
            <v>0</v>
          </cell>
          <cell r="G1698">
            <v>0</v>
          </cell>
          <cell r="H1698">
            <v>100.57</v>
          </cell>
          <cell r="I1698">
            <v>100.57</v>
          </cell>
          <cell r="J1698">
            <v>694</v>
          </cell>
          <cell r="L1698">
            <v>41364</v>
          </cell>
          <cell r="M1698" t="str">
            <v>SG</v>
          </cell>
          <cell r="N1698" t="str">
            <v>EXP</v>
          </cell>
          <cell r="O1698" t="str">
            <v>PH620</v>
          </cell>
          <cell r="P1698" t="str">
            <v>4252</v>
          </cell>
          <cell r="Q1698" t="str">
            <v>Conference Expenditures</v>
          </cell>
          <cell r="R1698" t="str">
            <v>Other Expenditures</v>
          </cell>
          <cell r="S1698" t="str">
            <v>Non Salary</v>
          </cell>
        </row>
        <row r="1699">
          <cell r="A1699" t="str">
            <v>PH3515</v>
          </cell>
          <cell r="E1699">
            <v>0</v>
          </cell>
          <cell r="F1699">
            <v>0</v>
          </cell>
          <cell r="G1699">
            <v>0</v>
          </cell>
          <cell r="H1699">
            <v>75.209999999999994</v>
          </cell>
          <cell r="I1699">
            <v>75.209999999999994</v>
          </cell>
          <cell r="J1699">
            <v>518.98</v>
          </cell>
          <cell r="L1699">
            <v>41364</v>
          </cell>
          <cell r="M1699" t="str">
            <v>SG</v>
          </cell>
          <cell r="N1699" t="str">
            <v>EXP</v>
          </cell>
          <cell r="O1699" t="str">
            <v>PH620</v>
          </cell>
          <cell r="P1699" t="str">
            <v>4254</v>
          </cell>
          <cell r="Q1699" t="str">
            <v>Conference Expenditures</v>
          </cell>
          <cell r="R1699" t="str">
            <v>Other Expenditures</v>
          </cell>
          <cell r="S1699" t="str">
            <v>Non Salary</v>
          </cell>
        </row>
        <row r="1700">
          <cell r="A1700" t="str">
            <v>PH3515</v>
          </cell>
          <cell r="E1700">
            <v>0</v>
          </cell>
          <cell r="F1700">
            <v>0</v>
          </cell>
          <cell r="G1700">
            <v>0</v>
          </cell>
          <cell r="H1700">
            <v>44.33</v>
          </cell>
          <cell r="I1700">
            <v>44.33</v>
          </cell>
          <cell r="J1700">
            <v>306</v>
          </cell>
          <cell r="L1700">
            <v>41364</v>
          </cell>
          <cell r="M1700" t="str">
            <v>SG</v>
          </cell>
          <cell r="N1700" t="str">
            <v>EXP</v>
          </cell>
          <cell r="O1700" t="str">
            <v>PH620</v>
          </cell>
          <cell r="P1700" t="str">
            <v>4255</v>
          </cell>
          <cell r="Q1700" t="str">
            <v>Conference Expenditures</v>
          </cell>
          <cell r="R1700" t="str">
            <v>Other Expenditures</v>
          </cell>
          <cell r="S1700" t="str">
            <v>Non Salary</v>
          </cell>
        </row>
        <row r="1701">
          <cell r="A1701" t="str">
            <v>PH3515</v>
          </cell>
          <cell r="E1701">
            <v>500</v>
          </cell>
          <cell r="F1701">
            <v>0</v>
          </cell>
          <cell r="G1701">
            <v>500</v>
          </cell>
          <cell r="H1701">
            <v>376.74</v>
          </cell>
          <cell r="I1701">
            <v>-123.26</v>
          </cell>
          <cell r="J1701">
            <v>2600</v>
          </cell>
          <cell r="L1701">
            <v>41364</v>
          </cell>
          <cell r="M1701" t="str">
            <v>SG</v>
          </cell>
          <cell r="N1701" t="str">
            <v>EXP</v>
          </cell>
          <cell r="O1701" t="str">
            <v>PH620</v>
          </cell>
          <cell r="P1701" t="str">
            <v>4256</v>
          </cell>
          <cell r="Q1701" t="str">
            <v>Conference Expenditures</v>
          </cell>
          <cell r="R1701" t="str">
            <v>Other Expenditures</v>
          </cell>
          <cell r="S1701" t="str">
            <v>Non Salary</v>
          </cell>
        </row>
        <row r="1702">
          <cell r="A1702" t="str">
            <v>PH3515</v>
          </cell>
          <cell r="E1702">
            <v>0</v>
          </cell>
          <cell r="F1702">
            <v>101.86</v>
          </cell>
          <cell r="G1702">
            <v>101.86</v>
          </cell>
          <cell r="H1702">
            <v>174.63</v>
          </cell>
          <cell r="I1702">
            <v>72.77</v>
          </cell>
          <cell r="J1702">
            <v>1822.82</v>
          </cell>
          <cell r="L1702">
            <v>41364</v>
          </cell>
          <cell r="M1702" t="str">
            <v>SG</v>
          </cell>
          <cell r="N1702" t="str">
            <v>EXP</v>
          </cell>
          <cell r="O1702" t="str">
            <v>PH620</v>
          </cell>
          <cell r="P1702" t="str">
            <v>4310</v>
          </cell>
          <cell r="Q1702" t="str">
            <v>Training &amp; Development</v>
          </cell>
          <cell r="R1702" t="str">
            <v>Other Expenditures</v>
          </cell>
          <cell r="S1702" t="str">
            <v>Non Salary</v>
          </cell>
        </row>
        <row r="1703">
          <cell r="A1703" t="str">
            <v>PH3515</v>
          </cell>
          <cell r="E1703">
            <v>0</v>
          </cell>
          <cell r="F1703">
            <v>0</v>
          </cell>
          <cell r="G1703">
            <v>0</v>
          </cell>
          <cell r="H1703">
            <v>0</v>
          </cell>
          <cell r="I1703">
            <v>0</v>
          </cell>
          <cell r="J1703">
            <v>0</v>
          </cell>
          <cell r="L1703">
            <v>41364</v>
          </cell>
          <cell r="M1703" t="str">
            <v>SG</v>
          </cell>
          <cell r="N1703" t="str">
            <v>EXP</v>
          </cell>
          <cell r="O1703" t="str">
            <v>PH620</v>
          </cell>
          <cell r="P1703" t="str">
            <v>4340</v>
          </cell>
          <cell r="Q1703" t="str">
            <v>Training &amp; Development</v>
          </cell>
          <cell r="R1703" t="str">
            <v>Other Expenditures</v>
          </cell>
          <cell r="S1703" t="str">
            <v>Non Salary</v>
          </cell>
        </row>
        <row r="1704">
          <cell r="A1704" t="str">
            <v>PH3515</v>
          </cell>
          <cell r="E1704">
            <v>-1017.6</v>
          </cell>
          <cell r="F1704">
            <v>2564.35</v>
          </cell>
          <cell r="G1704">
            <v>1546.75</v>
          </cell>
          <cell r="H1704">
            <v>2428.46</v>
          </cell>
          <cell r="I1704">
            <v>881.71</v>
          </cell>
          <cell r="J1704">
            <v>13000.33</v>
          </cell>
          <cell r="L1704">
            <v>41364</v>
          </cell>
          <cell r="M1704" t="str">
            <v>SG</v>
          </cell>
          <cell r="N1704" t="str">
            <v>EXP</v>
          </cell>
          <cell r="O1704" t="str">
            <v>PH620</v>
          </cell>
          <cell r="P1704" t="str">
            <v>4414</v>
          </cell>
          <cell r="Q1704" t="str">
            <v>Contracted Services</v>
          </cell>
          <cell r="R1704" t="str">
            <v>Other Expenditures</v>
          </cell>
          <cell r="S1704" t="str">
            <v>Non Salary</v>
          </cell>
        </row>
        <row r="1705">
          <cell r="A1705" t="str">
            <v>PH3515</v>
          </cell>
          <cell r="E1705">
            <v>0</v>
          </cell>
          <cell r="F1705">
            <v>1713.67</v>
          </cell>
          <cell r="G1705">
            <v>1713.67</v>
          </cell>
          <cell r="H1705">
            <v>786.65</v>
          </cell>
          <cell r="I1705">
            <v>-927.02</v>
          </cell>
          <cell r="J1705">
            <v>4211.2</v>
          </cell>
          <cell r="L1705">
            <v>41364</v>
          </cell>
          <cell r="M1705" t="str">
            <v>SG</v>
          </cell>
          <cell r="N1705" t="str">
            <v>EXP</v>
          </cell>
          <cell r="O1705" t="str">
            <v>PH620</v>
          </cell>
          <cell r="P1705" t="str">
            <v>4424</v>
          </cell>
          <cell r="Q1705" t="str">
            <v>Contracted Services</v>
          </cell>
          <cell r="R1705" t="str">
            <v>Other Expenditures</v>
          </cell>
          <cell r="S1705" t="str">
            <v>Non Salary</v>
          </cell>
        </row>
        <row r="1706">
          <cell r="A1706" t="str">
            <v>PH3515</v>
          </cell>
          <cell r="E1706">
            <v>8.16</v>
          </cell>
          <cell r="F1706">
            <v>0</v>
          </cell>
          <cell r="G1706">
            <v>8.16</v>
          </cell>
          <cell r="H1706">
            <v>0</v>
          </cell>
          <cell r="I1706">
            <v>-8.16</v>
          </cell>
          <cell r="J1706">
            <v>0</v>
          </cell>
          <cell r="L1706">
            <v>41364</v>
          </cell>
          <cell r="M1706" t="str">
            <v>SG</v>
          </cell>
          <cell r="N1706" t="str">
            <v>EXP</v>
          </cell>
          <cell r="O1706" t="str">
            <v>PH620</v>
          </cell>
          <cell r="P1706" t="str">
            <v>4452</v>
          </cell>
          <cell r="Q1706" t="str">
            <v>Contracted Services</v>
          </cell>
          <cell r="R1706" t="str">
            <v>Other Expenditures</v>
          </cell>
          <cell r="S1706" t="str">
            <v>Non Salary</v>
          </cell>
        </row>
        <row r="1707">
          <cell r="A1707" t="str">
            <v>PH3515</v>
          </cell>
          <cell r="E1707">
            <v>1902.79</v>
          </cell>
          <cell r="F1707">
            <v>0</v>
          </cell>
          <cell r="G1707">
            <v>1902.79</v>
          </cell>
          <cell r="H1707">
            <v>1012.86</v>
          </cell>
          <cell r="I1707">
            <v>-889.93</v>
          </cell>
          <cell r="J1707">
            <v>6990.07</v>
          </cell>
          <cell r="L1707">
            <v>41364</v>
          </cell>
          <cell r="M1707" t="str">
            <v>SG</v>
          </cell>
          <cell r="N1707" t="str">
            <v>EXP</v>
          </cell>
          <cell r="O1707" t="str">
            <v>PH620</v>
          </cell>
          <cell r="P1707" t="str">
            <v>4770</v>
          </cell>
          <cell r="Q1707" t="str">
            <v>Insurance, Parking &amp; Metrage</v>
          </cell>
          <cell r="R1707" t="str">
            <v>Other Expenditures</v>
          </cell>
          <cell r="S1707" t="str">
            <v>Non Salary</v>
          </cell>
        </row>
        <row r="1708">
          <cell r="A1708" t="str">
            <v>PH3515</v>
          </cell>
          <cell r="E1708">
            <v>3811.73</v>
          </cell>
          <cell r="F1708">
            <v>0</v>
          </cell>
          <cell r="G1708">
            <v>3811.73</v>
          </cell>
          <cell r="H1708">
            <v>8448.7000000000007</v>
          </cell>
          <cell r="I1708">
            <v>4636.97</v>
          </cell>
          <cell r="J1708">
            <v>33500</v>
          </cell>
          <cell r="L1708">
            <v>41364</v>
          </cell>
          <cell r="M1708" t="str">
            <v>SG</v>
          </cell>
          <cell r="N1708" t="str">
            <v>EXP</v>
          </cell>
          <cell r="O1708" t="str">
            <v>PH620</v>
          </cell>
          <cell r="P1708" t="str">
            <v>4775</v>
          </cell>
          <cell r="Q1708" t="str">
            <v>Insurance, Parking &amp; Metrage</v>
          </cell>
          <cell r="R1708" t="str">
            <v>Other Expenditures</v>
          </cell>
          <cell r="S1708" t="str">
            <v>Non Salary</v>
          </cell>
        </row>
        <row r="1709">
          <cell r="A1709" t="str">
            <v>PH3515</v>
          </cell>
          <cell r="E1709">
            <v>0</v>
          </cell>
          <cell r="F1709">
            <v>0</v>
          </cell>
          <cell r="G1709">
            <v>0</v>
          </cell>
          <cell r="H1709">
            <v>30.07</v>
          </cell>
          <cell r="I1709">
            <v>30.07</v>
          </cell>
          <cell r="J1709">
            <v>207.59</v>
          </cell>
          <cell r="L1709">
            <v>41364</v>
          </cell>
          <cell r="M1709" t="str">
            <v>SG</v>
          </cell>
          <cell r="N1709" t="str">
            <v>EXP</v>
          </cell>
          <cell r="O1709" t="str">
            <v>PH620</v>
          </cell>
          <cell r="P1709" t="str">
            <v>4815</v>
          </cell>
          <cell r="Q1709" t="str">
            <v>Other Services</v>
          </cell>
          <cell r="R1709" t="str">
            <v>Other Expenditures</v>
          </cell>
          <cell r="S1709" t="str">
            <v>Non Salary</v>
          </cell>
        </row>
        <row r="1710">
          <cell r="A1710" t="str">
            <v>PH3515</v>
          </cell>
          <cell r="E1710">
            <v>0</v>
          </cell>
          <cell r="F1710">
            <v>0</v>
          </cell>
          <cell r="G1710">
            <v>0</v>
          </cell>
          <cell r="H1710">
            <v>75.34</v>
          </cell>
          <cell r="I1710">
            <v>75.34</v>
          </cell>
          <cell r="J1710">
            <v>520</v>
          </cell>
          <cell r="L1710">
            <v>41364</v>
          </cell>
          <cell r="M1710" t="str">
            <v>SG</v>
          </cell>
          <cell r="N1710" t="str">
            <v>EXP</v>
          </cell>
          <cell r="O1710" t="str">
            <v>PH620</v>
          </cell>
          <cell r="P1710" t="str">
            <v>4820</v>
          </cell>
          <cell r="Q1710" t="str">
            <v>Other Services</v>
          </cell>
          <cell r="R1710" t="str">
            <v>Other Expenditures</v>
          </cell>
          <cell r="S1710" t="str">
            <v>Non Salary</v>
          </cell>
        </row>
        <row r="1711">
          <cell r="A1711" t="str">
            <v>PH3515</v>
          </cell>
          <cell r="E1711">
            <v>0</v>
          </cell>
          <cell r="F1711">
            <v>0</v>
          </cell>
          <cell r="G1711">
            <v>0</v>
          </cell>
          <cell r="H1711">
            <v>160.32</v>
          </cell>
          <cell r="I1711">
            <v>160.32</v>
          </cell>
          <cell r="J1711">
            <v>16700</v>
          </cell>
          <cell r="L1711">
            <v>41364</v>
          </cell>
          <cell r="M1711" t="str">
            <v>SG</v>
          </cell>
          <cell r="N1711" t="str">
            <v>EXP</v>
          </cell>
          <cell r="O1711" t="str">
            <v>PH620</v>
          </cell>
          <cell r="P1711" t="str">
            <v>7030</v>
          </cell>
          <cell r="Q1711" t="str">
            <v>IDC's</v>
          </cell>
          <cell r="R1711" t="str">
            <v>Other Expenditures</v>
          </cell>
          <cell r="S1711" t="str">
            <v>Non Salary</v>
          </cell>
        </row>
        <row r="1712">
          <cell r="A1712" t="str">
            <v>PH3515</v>
          </cell>
          <cell r="E1712">
            <v>0</v>
          </cell>
          <cell r="F1712">
            <v>0</v>
          </cell>
          <cell r="G1712">
            <v>0</v>
          </cell>
          <cell r="H1712">
            <v>1184.4000000000001</v>
          </cell>
          <cell r="I1712">
            <v>1184.4000000000001</v>
          </cell>
          <cell r="J1712">
            <v>6000</v>
          </cell>
          <cell r="L1712">
            <v>41364</v>
          </cell>
          <cell r="M1712" t="str">
            <v>SG</v>
          </cell>
          <cell r="N1712" t="str">
            <v>EXP</v>
          </cell>
          <cell r="O1712" t="str">
            <v>PH620</v>
          </cell>
          <cell r="P1712" t="str">
            <v>7035</v>
          </cell>
          <cell r="Q1712" t="str">
            <v>IDC's</v>
          </cell>
          <cell r="R1712" t="str">
            <v>Other Expenditures</v>
          </cell>
          <cell r="S1712" t="str">
            <v>Non Salary</v>
          </cell>
        </row>
        <row r="1713">
          <cell r="A1713" t="str">
            <v>PH3515</v>
          </cell>
          <cell r="E1713">
            <v>-479366.36</v>
          </cell>
          <cell r="F1713">
            <v>0</v>
          </cell>
          <cell r="G1713">
            <v>-479366.36</v>
          </cell>
          <cell r="H1713">
            <v>-501912.58</v>
          </cell>
          <cell r="I1713">
            <v>-22546.22</v>
          </cell>
          <cell r="J1713">
            <v>-1697797.1</v>
          </cell>
          <cell r="L1713">
            <v>41364</v>
          </cell>
          <cell r="M1713" t="str">
            <v>SG</v>
          </cell>
          <cell r="N1713" t="str">
            <v>REV</v>
          </cell>
          <cell r="O1713" t="str">
            <v>PH620</v>
          </cell>
          <cell r="P1713" t="str">
            <v>8010</v>
          </cell>
          <cell r="Q1713" t="str">
            <v>Grants and Subsidies</v>
          </cell>
          <cell r="R1713" t="str">
            <v>Revenue</v>
          </cell>
          <cell r="S1713" t="str">
            <v>Non Salary</v>
          </cell>
        </row>
        <row r="1714">
          <cell r="A1714" t="str">
            <v>PH3517</v>
          </cell>
          <cell r="E1714">
            <v>0</v>
          </cell>
          <cell r="F1714">
            <v>0</v>
          </cell>
          <cell r="G1714">
            <v>0</v>
          </cell>
          <cell r="H1714">
            <v>305.12</v>
          </cell>
          <cell r="I1714">
            <v>305.12</v>
          </cell>
          <cell r="J1714">
            <v>1619.54</v>
          </cell>
          <cell r="L1714">
            <v>41364</v>
          </cell>
          <cell r="M1714" t="str">
            <v>SG</v>
          </cell>
          <cell r="N1714" t="str">
            <v>EXP</v>
          </cell>
          <cell r="O1714" t="str">
            <v>PH300</v>
          </cell>
          <cell r="P1714" t="str">
            <v>2600</v>
          </cell>
          <cell r="Q1714" t="str">
            <v>Other Supplies</v>
          </cell>
          <cell r="R1714" t="str">
            <v>Other Expenditures</v>
          </cell>
          <cell r="S1714" t="str">
            <v>Non Salary</v>
          </cell>
        </row>
        <row r="1715">
          <cell r="A1715" t="str">
            <v>PH3517</v>
          </cell>
          <cell r="E1715">
            <v>319.57</v>
          </cell>
          <cell r="F1715">
            <v>0</v>
          </cell>
          <cell r="G1715">
            <v>319.57</v>
          </cell>
          <cell r="H1715">
            <v>188.4</v>
          </cell>
          <cell r="I1715">
            <v>-131.16999999999999</v>
          </cell>
          <cell r="J1715">
            <v>1000</v>
          </cell>
          <cell r="L1715">
            <v>41364</v>
          </cell>
          <cell r="M1715" t="str">
            <v>SG</v>
          </cell>
          <cell r="N1715" t="str">
            <v>EXP</v>
          </cell>
          <cell r="O1715" t="str">
            <v>PH300</v>
          </cell>
          <cell r="P1715" t="str">
            <v>2750</v>
          </cell>
          <cell r="Q1715" t="str">
            <v>Other Supplies</v>
          </cell>
          <cell r="R1715" t="str">
            <v>Other Expenditures</v>
          </cell>
          <cell r="S1715" t="str">
            <v>Non Salary</v>
          </cell>
        </row>
        <row r="1716">
          <cell r="A1716" t="str">
            <v>PH3517</v>
          </cell>
          <cell r="E1716">
            <v>183.17</v>
          </cell>
          <cell r="F1716">
            <v>0</v>
          </cell>
          <cell r="G1716">
            <v>183.17</v>
          </cell>
          <cell r="H1716">
            <v>0</v>
          </cell>
          <cell r="I1716">
            <v>-183.17</v>
          </cell>
          <cell r="J1716">
            <v>0</v>
          </cell>
          <cell r="L1716">
            <v>41364</v>
          </cell>
          <cell r="M1716" t="str">
            <v>SG</v>
          </cell>
          <cell r="N1716" t="str">
            <v>EXP</v>
          </cell>
          <cell r="O1716" t="str">
            <v>PH300</v>
          </cell>
          <cell r="P1716" t="str">
            <v>2823</v>
          </cell>
          <cell r="Q1716" t="str">
            <v>Other Supplies</v>
          </cell>
          <cell r="R1716" t="str">
            <v>Other Expenditures</v>
          </cell>
          <cell r="S1716" t="str">
            <v>Non Salary</v>
          </cell>
        </row>
        <row r="1717">
          <cell r="A1717" t="str">
            <v>PH3517</v>
          </cell>
          <cell r="E1717">
            <v>0</v>
          </cell>
          <cell r="F1717">
            <v>0</v>
          </cell>
          <cell r="G1717">
            <v>0</v>
          </cell>
          <cell r="H1717">
            <v>512.20000000000005</v>
          </cell>
          <cell r="I1717">
            <v>512.20000000000005</v>
          </cell>
          <cell r="J1717">
            <v>2000</v>
          </cell>
          <cell r="L1717">
            <v>41364</v>
          </cell>
          <cell r="M1717" t="str">
            <v>SG</v>
          </cell>
          <cell r="N1717" t="str">
            <v>EXP</v>
          </cell>
          <cell r="O1717" t="str">
            <v>PH300</v>
          </cell>
          <cell r="P1717" t="str">
            <v>4086</v>
          </cell>
          <cell r="Q1717" t="str">
            <v>Professional &amp; Technical</v>
          </cell>
          <cell r="R1717" t="str">
            <v>Other Expenditures</v>
          </cell>
          <cell r="S1717" t="str">
            <v>Non Salary</v>
          </cell>
        </row>
        <row r="1718">
          <cell r="A1718" t="str">
            <v>PH3517</v>
          </cell>
          <cell r="E1718">
            <v>0</v>
          </cell>
          <cell r="F1718">
            <v>0</v>
          </cell>
          <cell r="G1718">
            <v>0</v>
          </cell>
          <cell r="H1718">
            <v>50.47</v>
          </cell>
          <cell r="I1718">
            <v>50.47</v>
          </cell>
          <cell r="J1718">
            <v>250</v>
          </cell>
          <cell r="L1718">
            <v>41364</v>
          </cell>
          <cell r="M1718" t="str">
            <v>SG</v>
          </cell>
          <cell r="N1718" t="str">
            <v>EXP</v>
          </cell>
          <cell r="O1718" t="str">
            <v>PH300</v>
          </cell>
          <cell r="P1718" t="str">
            <v>4690</v>
          </cell>
          <cell r="Q1718" t="str">
            <v>Insurance, Parking &amp; Metrage</v>
          </cell>
          <cell r="R1718" t="str">
            <v>Other Expenditures</v>
          </cell>
          <cell r="S1718" t="str">
            <v>Non Salary</v>
          </cell>
        </row>
        <row r="1719">
          <cell r="A1719" t="str">
            <v>PH3517</v>
          </cell>
          <cell r="E1719">
            <v>0</v>
          </cell>
          <cell r="F1719">
            <v>0</v>
          </cell>
          <cell r="G1719">
            <v>0</v>
          </cell>
          <cell r="H1719">
            <v>1446</v>
          </cell>
          <cell r="I1719">
            <v>1446</v>
          </cell>
          <cell r="J1719">
            <v>6000</v>
          </cell>
          <cell r="L1719">
            <v>41364</v>
          </cell>
          <cell r="M1719" t="str">
            <v>SG</v>
          </cell>
          <cell r="N1719" t="str">
            <v>EXP</v>
          </cell>
          <cell r="O1719" t="str">
            <v>PH300</v>
          </cell>
          <cell r="P1719" t="str">
            <v>7030</v>
          </cell>
          <cell r="Q1719" t="str">
            <v>IDC's</v>
          </cell>
          <cell r="R1719" t="str">
            <v>Other Expenditures</v>
          </cell>
          <cell r="S1719" t="str">
            <v>Non Salary</v>
          </cell>
        </row>
        <row r="1720">
          <cell r="A1720" t="str">
            <v>PH3517</v>
          </cell>
          <cell r="E1720">
            <v>0</v>
          </cell>
          <cell r="F1720">
            <v>0</v>
          </cell>
          <cell r="G1720">
            <v>0</v>
          </cell>
          <cell r="H1720">
            <v>723</v>
          </cell>
          <cell r="I1720">
            <v>723</v>
          </cell>
          <cell r="J1720">
            <v>3000</v>
          </cell>
          <cell r="L1720">
            <v>41364</v>
          </cell>
          <cell r="M1720" t="str">
            <v>SG</v>
          </cell>
          <cell r="N1720" t="str">
            <v>EXP</v>
          </cell>
          <cell r="O1720" t="str">
            <v>PH300</v>
          </cell>
          <cell r="P1720" t="str">
            <v>7035</v>
          </cell>
          <cell r="Q1720" t="str">
            <v>IDC's</v>
          </cell>
          <cell r="R1720" t="str">
            <v>Other Expenditures</v>
          </cell>
          <cell r="S1720" t="str">
            <v>Non Salary</v>
          </cell>
        </row>
        <row r="1721">
          <cell r="A1721" t="str">
            <v>PH3517</v>
          </cell>
          <cell r="E1721">
            <v>-377.06</v>
          </cell>
          <cell r="F1721">
            <v>0</v>
          </cell>
          <cell r="G1721">
            <v>-377.06</v>
          </cell>
          <cell r="H1721">
            <v>-2418.89</v>
          </cell>
          <cell r="I1721">
            <v>-2041.83</v>
          </cell>
          <cell r="J1721">
            <v>-10402.16</v>
          </cell>
          <cell r="L1721">
            <v>41364</v>
          </cell>
          <cell r="M1721" t="str">
            <v>SG</v>
          </cell>
          <cell r="N1721" t="str">
            <v>REV</v>
          </cell>
          <cell r="O1721" t="str">
            <v>PH300</v>
          </cell>
          <cell r="P1721" t="str">
            <v>8010</v>
          </cell>
          <cell r="Q1721" t="str">
            <v>Grants and Subsidies</v>
          </cell>
          <cell r="R1721" t="str">
            <v>Revenue</v>
          </cell>
          <cell r="S1721" t="str">
            <v>Non Salary</v>
          </cell>
        </row>
        <row r="1722">
          <cell r="A1722" t="str">
            <v>PH3518</v>
          </cell>
          <cell r="E1722">
            <v>184.34</v>
          </cell>
          <cell r="F1722">
            <v>0</v>
          </cell>
          <cell r="G1722">
            <v>184.34</v>
          </cell>
          <cell r="H1722">
            <v>0</v>
          </cell>
          <cell r="I1722">
            <v>-184.34</v>
          </cell>
          <cell r="J1722">
            <v>0</v>
          </cell>
          <cell r="L1722">
            <v>41364</v>
          </cell>
          <cell r="M1722" t="str">
            <v>SG</v>
          </cell>
          <cell r="N1722" t="str">
            <v>EXP</v>
          </cell>
          <cell r="O1722" t="str">
            <v>PH300</v>
          </cell>
          <cell r="P1722" t="str">
            <v>2010</v>
          </cell>
          <cell r="Q1722" t="str">
            <v>Office Supplies</v>
          </cell>
          <cell r="R1722" t="str">
            <v>Other Expenditures</v>
          </cell>
          <cell r="S1722" t="str">
            <v>Non Salary</v>
          </cell>
        </row>
        <row r="1723">
          <cell r="A1723" t="str">
            <v>PH3518</v>
          </cell>
          <cell r="E1723">
            <v>0</v>
          </cell>
          <cell r="F1723">
            <v>0</v>
          </cell>
          <cell r="G1723">
            <v>0</v>
          </cell>
          <cell r="H1723">
            <v>1439.65</v>
          </cell>
          <cell r="I1723">
            <v>1439.65</v>
          </cell>
          <cell r="J1723">
            <v>7641.44</v>
          </cell>
          <cell r="L1723">
            <v>41364</v>
          </cell>
          <cell r="M1723" t="str">
            <v>SG</v>
          </cell>
          <cell r="N1723" t="str">
            <v>EXP</v>
          </cell>
          <cell r="O1723" t="str">
            <v>PH300</v>
          </cell>
          <cell r="P1723" t="str">
            <v>2600</v>
          </cell>
          <cell r="Q1723" t="str">
            <v>Other Supplies</v>
          </cell>
          <cell r="R1723" t="str">
            <v>Other Expenditures</v>
          </cell>
          <cell r="S1723" t="str">
            <v>Non Salary</v>
          </cell>
        </row>
        <row r="1724">
          <cell r="A1724" t="str">
            <v>PH3518</v>
          </cell>
          <cell r="E1724">
            <v>354.12</v>
          </cell>
          <cell r="F1724">
            <v>0</v>
          </cell>
          <cell r="G1724">
            <v>354.12</v>
          </cell>
          <cell r="H1724">
            <v>1439.65</v>
          </cell>
          <cell r="I1724">
            <v>1085.53</v>
          </cell>
          <cell r="J1724">
            <v>7641.44</v>
          </cell>
          <cell r="L1724">
            <v>41364</v>
          </cell>
          <cell r="M1724" t="str">
            <v>SG</v>
          </cell>
          <cell r="N1724" t="str">
            <v>EXP</v>
          </cell>
          <cell r="O1724" t="str">
            <v>PH300</v>
          </cell>
          <cell r="P1724" t="str">
            <v>2790</v>
          </cell>
          <cell r="Q1724" t="str">
            <v>Other Supplies</v>
          </cell>
          <cell r="R1724" t="str">
            <v>Other Expenditures</v>
          </cell>
          <cell r="S1724" t="str">
            <v>Non Salary</v>
          </cell>
        </row>
        <row r="1725">
          <cell r="A1725" t="str">
            <v>PH3518</v>
          </cell>
          <cell r="E1725">
            <v>1341.4</v>
          </cell>
          <cell r="F1725">
            <v>50.88</v>
          </cell>
          <cell r="G1725">
            <v>1392.28</v>
          </cell>
          <cell r="H1725">
            <v>0</v>
          </cell>
          <cell r="I1725">
            <v>-1392.28</v>
          </cell>
          <cell r="J1725">
            <v>0</v>
          </cell>
          <cell r="L1725">
            <v>41364</v>
          </cell>
          <cell r="M1725" t="str">
            <v>SG</v>
          </cell>
          <cell r="N1725" t="str">
            <v>EXP</v>
          </cell>
          <cell r="O1725" t="str">
            <v>PH300</v>
          </cell>
          <cell r="P1725" t="str">
            <v>2870</v>
          </cell>
          <cell r="Q1725" t="str">
            <v>Other Supplies</v>
          </cell>
          <cell r="R1725" t="str">
            <v>Other Expenditures</v>
          </cell>
          <cell r="S1725" t="str">
            <v>Non Salary</v>
          </cell>
        </row>
        <row r="1726">
          <cell r="A1726" t="str">
            <v>PH3518</v>
          </cell>
          <cell r="E1726">
            <v>2.56</v>
          </cell>
          <cell r="F1726">
            <v>0</v>
          </cell>
          <cell r="G1726">
            <v>2.56</v>
          </cell>
          <cell r="H1726">
            <v>0</v>
          </cell>
          <cell r="I1726">
            <v>-2.56</v>
          </cell>
          <cell r="J1726">
            <v>0</v>
          </cell>
          <cell r="L1726">
            <v>41364</v>
          </cell>
          <cell r="M1726" t="str">
            <v>SG</v>
          </cell>
          <cell r="N1726" t="str">
            <v>EXP</v>
          </cell>
          <cell r="O1726" t="str">
            <v>PH300</v>
          </cell>
          <cell r="P1726" t="str">
            <v>2999</v>
          </cell>
          <cell r="Q1726" t="str">
            <v>Other Supplies</v>
          </cell>
          <cell r="R1726" t="str">
            <v>Other Expenditures</v>
          </cell>
          <cell r="S1726" t="str">
            <v>Non Salary</v>
          </cell>
        </row>
        <row r="1727">
          <cell r="A1727" t="str">
            <v>PH3518</v>
          </cell>
          <cell r="E1727">
            <v>41.65</v>
          </cell>
          <cell r="F1727">
            <v>0</v>
          </cell>
          <cell r="G1727">
            <v>41.65</v>
          </cell>
          <cell r="H1727">
            <v>0</v>
          </cell>
          <cell r="I1727">
            <v>-41.65</v>
          </cell>
          <cell r="J1727">
            <v>0</v>
          </cell>
          <cell r="L1727">
            <v>41364</v>
          </cell>
          <cell r="M1727" t="str">
            <v>SG</v>
          </cell>
          <cell r="N1727" t="str">
            <v>EXP</v>
          </cell>
          <cell r="O1727" t="str">
            <v>PH300</v>
          </cell>
          <cell r="P1727" t="str">
            <v>3310</v>
          </cell>
          <cell r="Q1727" t="str">
            <v>Furniture &amp; Furnishings</v>
          </cell>
          <cell r="R1727" t="str">
            <v>Other Expenditures</v>
          </cell>
          <cell r="S1727" t="str">
            <v>Non Salary</v>
          </cell>
        </row>
        <row r="1728">
          <cell r="A1728" t="str">
            <v>PH3518</v>
          </cell>
          <cell r="E1728">
            <v>3127.08</v>
          </cell>
          <cell r="F1728">
            <v>914.14</v>
          </cell>
          <cell r="G1728">
            <v>4041.22</v>
          </cell>
          <cell r="H1728">
            <v>9828.65</v>
          </cell>
          <cell r="I1728">
            <v>5787.43</v>
          </cell>
          <cell r="J1728">
            <v>38378.21</v>
          </cell>
          <cell r="L1728">
            <v>41364</v>
          </cell>
          <cell r="M1728" t="str">
            <v>SG</v>
          </cell>
          <cell r="N1728" t="str">
            <v>EXP</v>
          </cell>
          <cell r="O1728" t="str">
            <v>PH300</v>
          </cell>
          <cell r="P1728" t="str">
            <v>4086</v>
          </cell>
          <cell r="Q1728" t="str">
            <v>Professional &amp; Technical</v>
          </cell>
          <cell r="R1728" t="str">
            <v>Other Expenditures</v>
          </cell>
          <cell r="S1728" t="str">
            <v>Non Salary</v>
          </cell>
        </row>
        <row r="1729">
          <cell r="A1729" t="str">
            <v>PH3518</v>
          </cell>
          <cell r="E1729">
            <v>40</v>
          </cell>
          <cell r="F1729">
            <v>0</v>
          </cell>
          <cell r="G1729">
            <v>40</v>
          </cell>
          <cell r="H1729">
            <v>0</v>
          </cell>
          <cell r="I1729">
            <v>-40</v>
          </cell>
          <cell r="J1729">
            <v>0</v>
          </cell>
          <cell r="L1729">
            <v>41364</v>
          </cell>
          <cell r="M1729" t="str">
            <v>SG</v>
          </cell>
          <cell r="N1729" t="str">
            <v>EXP</v>
          </cell>
          <cell r="O1729" t="str">
            <v>PH300</v>
          </cell>
          <cell r="P1729" t="str">
            <v>4452</v>
          </cell>
          <cell r="Q1729" t="str">
            <v>Contracted Services</v>
          </cell>
          <cell r="R1729" t="str">
            <v>Other Expenditures</v>
          </cell>
          <cell r="S1729" t="str">
            <v>Non Salary</v>
          </cell>
        </row>
        <row r="1730">
          <cell r="A1730" t="str">
            <v>PH3518</v>
          </cell>
          <cell r="E1730">
            <v>424.75</v>
          </cell>
          <cell r="F1730">
            <v>0</v>
          </cell>
          <cell r="G1730">
            <v>424.75</v>
          </cell>
          <cell r="H1730">
            <v>0</v>
          </cell>
          <cell r="I1730">
            <v>-424.75</v>
          </cell>
          <cell r="J1730">
            <v>0</v>
          </cell>
          <cell r="L1730">
            <v>41364</v>
          </cell>
          <cell r="M1730" t="str">
            <v>SG</v>
          </cell>
          <cell r="N1730" t="str">
            <v>EXP</v>
          </cell>
          <cell r="O1730" t="str">
            <v>PH300</v>
          </cell>
          <cell r="P1730" t="str">
            <v>4808</v>
          </cell>
          <cell r="Q1730" t="str">
            <v>Other Services</v>
          </cell>
          <cell r="R1730" t="str">
            <v>Other Expenditures</v>
          </cell>
          <cell r="S1730" t="str">
            <v>Non Salary</v>
          </cell>
        </row>
        <row r="1731">
          <cell r="A1731" t="str">
            <v>PH3518</v>
          </cell>
          <cell r="E1731">
            <v>0</v>
          </cell>
          <cell r="F1731">
            <v>0</v>
          </cell>
          <cell r="G1731">
            <v>0</v>
          </cell>
          <cell r="H1731">
            <v>1474.2</v>
          </cell>
          <cell r="I1731">
            <v>1474.2</v>
          </cell>
          <cell r="J1731">
            <v>27000</v>
          </cell>
          <cell r="L1731">
            <v>41364</v>
          </cell>
          <cell r="M1731" t="str">
            <v>SG</v>
          </cell>
          <cell r="N1731" t="str">
            <v>EXP</v>
          </cell>
          <cell r="O1731" t="str">
            <v>PH300</v>
          </cell>
          <cell r="P1731" t="str">
            <v>7030</v>
          </cell>
          <cell r="Q1731" t="str">
            <v>IDC's</v>
          </cell>
          <cell r="R1731" t="str">
            <v>Other Expenditures</v>
          </cell>
          <cell r="S1731" t="str">
            <v>Non Salary</v>
          </cell>
        </row>
        <row r="1732">
          <cell r="A1732" t="str">
            <v>PH3518</v>
          </cell>
          <cell r="E1732">
            <v>0</v>
          </cell>
          <cell r="F1732">
            <v>0</v>
          </cell>
          <cell r="G1732">
            <v>0</v>
          </cell>
          <cell r="H1732">
            <v>964</v>
          </cell>
          <cell r="I1732">
            <v>964</v>
          </cell>
          <cell r="J1732">
            <v>4000</v>
          </cell>
          <cell r="L1732">
            <v>41364</v>
          </cell>
          <cell r="M1732" t="str">
            <v>SG</v>
          </cell>
          <cell r="N1732" t="str">
            <v>EXP</v>
          </cell>
          <cell r="O1732" t="str">
            <v>PH300</v>
          </cell>
          <cell r="P1732" t="str">
            <v>7035</v>
          </cell>
          <cell r="Q1732" t="str">
            <v>IDC's</v>
          </cell>
          <cell r="R1732" t="str">
            <v>Other Expenditures</v>
          </cell>
          <cell r="S1732" t="str">
            <v>Non Salary</v>
          </cell>
        </row>
        <row r="1733">
          <cell r="A1733" t="str">
            <v>PH3518</v>
          </cell>
          <cell r="E1733">
            <v>-4860.7</v>
          </cell>
          <cell r="F1733">
            <v>0</v>
          </cell>
          <cell r="G1733">
            <v>-4860.7</v>
          </cell>
          <cell r="H1733">
            <v>-11359.62</v>
          </cell>
          <cell r="I1733">
            <v>-6498.92</v>
          </cell>
          <cell r="J1733">
            <v>-64995.82</v>
          </cell>
          <cell r="L1733">
            <v>41364</v>
          </cell>
          <cell r="M1733" t="str">
            <v>SG</v>
          </cell>
          <cell r="N1733" t="str">
            <v>REV</v>
          </cell>
          <cell r="O1733" t="str">
            <v>PH300</v>
          </cell>
          <cell r="P1733" t="str">
            <v>8010</v>
          </cell>
          <cell r="Q1733" t="str">
            <v>Grants and Subsidies</v>
          </cell>
          <cell r="R1733" t="str">
            <v>Revenue</v>
          </cell>
          <cell r="S1733" t="str">
            <v>Non Salary</v>
          </cell>
        </row>
        <row r="1734">
          <cell r="A1734" t="str">
            <v>PH3519</v>
          </cell>
          <cell r="E1734">
            <v>0</v>
          </cell>
          <cell r="F1734">
            <v>0</v>
          </cell>
          <cell r="G1734">
            <v>0</v>
          </cell>
          <cell r="H1734">
            <v>1164.2</v>
          </cell>
          <cell r="I1734">
            <v>1164.2</v>
          </cell>
          <cell r="J1734">
            <v>6179.4</v>
          </cell>
          <cell r="L1734">
            <v>41364</v>
          </cell>
          <cell r="M1734" t="str">
            <v>SG</v>
          </cell>
          <cell r="N1734" t="str">
            <v>EXP</v>
          </cell>
          <cell r="O1734" t="str">
            <v>PH300</v>
          </cell>
          <cell r="P1734" t="str">
            <v>2600</v>
          </cell>
          <cell r="Q1734" t="str">
            <v>Other Supplies</v>
          </cell>
          <cell r="R1734" t="str">
            <v>Other Expenditures</v>
          </cell>
          <cell r="S1734" t="str">
            <v>Non Salary</v>
          </cell>
        </row>
        <row r="1735">
          <cell r="A1735" t="str">
            <v>PH3519</v>
          </cell>
          <cell r="E1735">
            <v>0</v>
          </cell>
          <cell r="F1735">
            <v>0</v>
          </cell>
          <cell r="G1735">
            <v>0</v>
          </cell>
          <cell r="H1735">
            <v>1507.2</v>
          </cell>
          <cell r="I1735">
            <v>1507.2</v>
          </cell>
          <cell r="J1735">
            <v>8000</v>
          </cell>
          <cell r="L1735">
            <v>41364</v>
          </cell>
          <cell r="M1735" t="str">
            <v>SG</v>
          </cell>
          <cell r="N1735" t="str">
            <v>EXP</v>
          </cell>
          <cell r="O1735" t="str">
            <v>PH300</v>
          </cell>
          <cell r="P1735" t="str">
            <v>2790</v>
          </cell>
          <cell r="Q1735" t="str">
            <v>Other Supplies</v>
          </cell>
          <cell r="R1735" t="str">
            <v>Other Expenditures</v>
          </cell>
          <cell r="S1735" t="str">
            <v>Non Salary</v>
          </cell>
        </row>
        <row r="1736">
          <cell r="A1736" t="str">
            <v>PH3519</v>
          </cell>
          <cell r="E1736">
            <v>10741.78</v>
          </cell>
          <cell r="F1736">
            <v>0</v>
          </cell>
          <cell r="G1736">
            <v>10741.78</v>
          </cell>
          <cell r="H1736">
            <v>30139.7</v>
          </cell>
          <cell r="I1736">
            <v>19397.919999999998</v>
          </cell>
          <cell r="J1736">
            <v>117687.25</v>
          </cell>
          <cell r="L1736">
            <v>41364</v>
          </cell>
          <cell r="M1736" t="str">
            <v>SG</v>
          </cell>
          <cell r="N1736" t="str">
            <v>EXP</v>
          </cell>
          <cell r="O1736" t="str">
            <v>PH300</v>
          </cell>
          <cell r="P1736" t="str">
            <v>4086</v>
          </cell>
          <cell r="Q1736" t="str">
            <v>Professional &amp; Technical</v>
          </cell>
          <cell r="R1736" t="str">
            <v>Other Expenditures</v>
          </cell>
          <cell r="S1736" t="str">
            <v>Non Salary</v>
          </cell>
        </row>
        <row r="1737">
          <cell r="A1737" t="str">
            <v>PH3519</v>
          </cell>
          <cell r="E1737">
            <v>0</v>
          </cell>
          <cell r="F1737">
            <v>0</v>
          </cell>
          <cell r="G1737">
            <v>0</v>
          </cell>
          <cell r="H1737">
            <v>1205</v>
          </cell>
          <cell r="I1737">
            <v>1205</v>
          </cell>
          <cell r="J1737">
            <v>5000</v>
          </cell>
          <cell r="L1737">
            <v>41364</v>
          </cell>
          <cell r="M1737" t="str">
            <v>SG</v>
          </cell>
          <cell r="N1737" t="str">
            <v>EXP</v>
          </cell>
          <cell r="O1737" t="str">
            <v>PH300</v>
          </cell>
          <cell r="P1737" t="str">
            <v>7030</v>
          </cell>
          <cell r="Q1737" t="str">
            <v>IDC's</v>
          </cell>
          <cell r="R1737" t="str">
            <v>Other Expenditures</v>
          </cell>
          <cell r="S1737" t="str">
            <v>Non Salary</v>
          </cell>
        </row>
        <row r="1738">
          <cell r="A1738" t="str">
            <v>PH3519</v>
          </cell>
          <cell r="E1738">
            <v>0</v>
          </cell>
          <cell r="F1738">
            <v>0</v>
          </cell>
          <cell r="G1738">
            <v>0</v>
          </cell>
          <cell r="H1738">
            <v>723</v>
          </cell>
          <cell r="I1738">
            <v>723</v>
          </cell>
          <cell r="J1738">
            <v>3000</v>
          </cell>
          <cell r="L1738">
            <v>41364</v>
          </cell>
          <cell r="M1738" t="str">
            <v>SG</v>
          </cell>
          <cell r="N1738" t="str">
            <v>EXP</v>
          </cell>
          <cell r="O1738" t="str">
            <v>PH300</v>
          </cell>
          <cell r="P1738" t="str">
            <v>7035</v>
          </cell>
          <cell r="Q1738" t="str">
            <v>IDC's</v>
          </cell>
          <cell r="R1738" t="str">
            <v>Other Expenditures</v>
          </cell>
          <cell r="S1738" t="str">
            <v>Non Salary</v>
          </cell>
        </row>
        <row r="1739">
          <cell r="A1739" t="str">
            <v>PH3519</v>
          </cell>
          <cell r="E1739">
            <v>-8056.34</v>
          </cell>
          <cell r="F1739">
            <v>0</v>
          </cell>
          <cell r="G1739">
            <v>-8056.34</v>
          </cell>
          <cell r="H1739">
            <v>-26054.33</v>
          </cell>
          <cell r="I1739">
            <v>-17997.990000000002</v>
          </cell>
          <cell r="J1739">
            <v>-104899.99</v>
          </cell>
          <cell r="L1739">
            <v>41364</v>
          </cell>
          <cell r="M1739" t="str">
            <v>SG</v>
          </cell>
          <cell r="N1739" t="str">
            <v>REV</v>
          </cell>
          <cell r="O1739" t="str">
            <v>PH300</v>
          </cell>
          <cell r="P1739" t="str">
            <v>8010</v>
          </cell>
          <cell r="Q1739" t="str">
            <v>Grants and Subsidies</v>
          </cell>
          <cell r="R1739" t="str">
            <v>Revenue</v>
          </cell>
          <cell r="S1739" t="str">
            <v>Non Salary</v>
          </cell>
        </row>
        <row r="1740">
          <cell r="A1740" t="str">
            <v>PH3520</v>
          </cell>
          <cell r="E1740">
            <v>404993.21</v>
          </cell>
          <cell r="F1740">
            <v>0</v>
          </cell>
          <cell r="G1740">
            <v>404993.21</v>
          </cell>
          <cell r="H1740">
            <v>427366.24</v>
          </cell>
          <cell r="I1740">
            <v>22373.03</v>
          </cell>
          <cell r="J1740">
            <v>1467665.64</v>
          </cell>
          <cell r="L1740">
            <v>41364</v>
          </cell>
          <cell r="M1740" t="str">
            <v>SG</v>
          </cell>
          <cell r="N1740" t="str">
            <v>EXP</v>
          </cell>
          <cell r="O1740" t="str">
            <v>PH620</v>
          </cell>
          <cell r="P1740" t="str">
            <v>1015</v>
          </cell>
          <cell r="Q1740" t="str">
            <v>Salaries &amp; Benefits</v>
          </cell>
          <cell r="R1740" t="str">
            <v>Other Expenditures</v>
          </cell>
          <cell r="S1740" t="str">
            <v>Salaries &amp; Benefits</v>
          </cell>
        </row>
        <row r="1741">
          <cell r="A1741" t="str">
            <v>PH3520</v>
          </cell>
          <cell r="E1741">
            <v>951.63</v>
          </cell>
          <cell r="F1741">
            <v>0</v>
          </cell>
          <cell r="G1741">
            <v>951.63</v>
          </cell>
          <cell r="H1741">
            <v>914.39</v>
          </cell>
          <cell r="I1741">
            <v>-37.24</v>
          </cell>
          <cell r="J1741">
            <v>3141.16</v>
          </cell>
          <cell r="L1741">
            <v>41364</v>
          </cell>
          <cell r="M1741" t="str">
            <v>SG</v>
          </cell>
          <cell r="N1741" t="str">
            <v>EXP</v>
          </cell>
          <cell r="O1741" t="str">
            <v>PH620</v>
          </cell>
          <cell r="P1741" t="str">
            <v>1025</v>
          </cell>
          <cell r="Q1741" t="str">
            <v>Salaries &amp; Benefits</v>
          </cell>
          <cell r="R1741" t="str">
            <v>Other Expenditures</v>
          </cell>
          <cell r="S1741" t="str">
            <v>Overtime</v>
          </cell>
        </row>
        <row r="1742">
          <cell r="A1742" t="str">
            <v>PH3520</v>
          </cell>
          <cell r="E1742">
            <v>58.24</v>
          </cell>
          <cell r="F1742">
            <v>0</v>
          </cell>
          <cell r="G1742">
            <v>58.24</v>
          </cell>
          <cell r="H1742">
            <v>0</v>
          </cell>
          <cell r="I1742">
            <v>-58.24</v>
          </cell>
          <cell r="J1742">
            <v>0</v>
          </cell>
          <cell r="L1742">
            <v>41364</v>
          </cell>
          <cell r="M1742" t="str">
            <v>SG</v>
          </cell>
          <cell r="N1742" t="str">
            <v>EXP</v>
          </cell>
          <cell r="O1742" t="str">
            <v>PH620</v>
          </cell>
          <cell r="P1742" t="str">
            <v>1045</v>
          </cell>
          <cell r="Q1742" t="str">
            <v>Salaries &amp; Benefits</v>
          </cell>
          <cell r="R1742" t="str">
            <v>Other Expenditures</v>
          </cell>
          <cell r="S1742" t="str">
            <v>Salaries &amp; Benefits</v>
          </cell>
        </row>
        <row r="1743">
          <cell r="A1743" t="str">
            <v>PH3520</v>
          </cell>
          <cell r="E1743">
            <v>171.06</v>
          </cell>
          <cell r="F1743">
            <v>0</v>
          </cell>
          <cell r="G1743">
            <v>171.06</v>
          </cell>
          <cell r="H1743">
            <v>6455.87</v>
          </cell>
          <cell r="I1743">
            <v>6284.81</v>
          </cell>
          <cell r="J1743">
            <v>6455.87</v>
          </cell>
          <cell r="L1743">
            <v>41364</v>
          </cell>
          <cell r="M1743" t="str">
            <v>SG</v>
          </cell>
          <cell r="N1743" t="str">
            <v>EXP</v>
          </cell>
          <cell r="O1743" t="str">
            <v>PH620</v>
          </cell>
          <cell r="P1743" t="str">
            <v>1050</v>
          </cell>
          <cell r="Q1743" t="str">
            <v>Salaries &amp; Benefits</v>
          </cell>
          <cell r="R1743" t="str">
            <v>Other Expenditures</v>
          </cell>
          <cell r="S1743" t="str">
            <v>Salaries &amp; Benefits</v>
          </cell>
        </row>
        <row r="1744">
          <cell r="A1744" t="str">
            <v>PH3520</v>
          </cell>
          <cell r="E1744">
            <v>0</v>
          </cell>
          <cell r="F1744">
            <v>0</v>
          </cell>
          <cell r="G1744">
            <v>0</v>
          </cell>
          <cell r="H1744">
            <v>-27559.58</v>
          </cell>
          <cell r="I1744">
            <v>-27559.58</v>
          </cell>
          <cell r="J1744">
            <v>-91127.41</v>
          </cell>
          <cell r="L1744">
            <v>41364</v>
          </cell>
          <cell r="M1744" t="str">
            <v>SG</v>
          </cell>
          <cell r="N1744" t="str">
            <v>EXP</v>
          </cell>
          <cell r="O1744" t="str">
            <v>PH620</v>
          </cell>
          <cell r="P1744" t="str">
            <v>1520</v>
          </cell>
          <cell r="Q1744" t="str">
            <v>Salaries &amp; Benefits</v>
          </cell>
          <cell r="R1744" t="str">
            <v>Other Expenditures</v>
          </cell>
          <cell r="S1744" t="str">
            <v>Gapping</v>
          </cell>
        </row>
        <row r="1745">
          <cell r="A1745" t="str">
            <v>PH3520</v>
          </cell>
          <cell r="E1745">
            <v>5.26</v>
          </cell>
          <cell r="F1745">
            <v>0</v>
          </cell>
          <cell r="G1745">
            <v>5.26</v>
          </cell>
          <cell r="H1745">
            <v>0</v>
          </cell>
          <cell r="I1745">
            <v>-5.26</v>
          </cell>
          <cell r="J1745">
            <v>0</v>
          </cell>
          <cell r="L1745">
            <v>41364</v>
          </cell>
          <cell r="M1745" t="str">
            <v>SG</v>
          </cell>
          <cell r="N1745" t="str">
            <v>EXP</v>
          </cell>
          <cell r="O1745" t="str">
            <v>PH620</v>
          </cell>
          <cell r="P1745" t="str">
            <v>1580</v>
          </cell>
          <cell r="Q1745" t="str">
            <v>Salaries &amp; Benefits</v>
          </cell>
          <cell r="R1745" t="str">
            <v>Other Expenditures</v>
          </cell>
          <cell r="S1745" t="str">
            <v>Salaries &amp; Benefits</v>
          </cell>
        </row>
        <row r="1746">
          <cell r="A1746" t="str">
            <v>PH3520</v>
          </cell>
          <cell r="E1746">
            <v>23677.53</v>
          </cell>
          <cell r="F1746">
            <v>0</v>
          </cell>
          <cell r="G1746">
            <v>23677.53</v>
          </cell>
          <cell r="H1746">
            <v>23862.21</v>
          </cell>
          <cell r="I1746">
            <v>184.68</v>
          </cell>
          <cell r="J1746">
            <v>81948</v>
          </cell>
          <cell r="L1746">
            <v>41364</v>
          </cell>
          <cell r="M1746" t="str">
            <v>SG</v>
          </cell>
          <cell r="N1746" t="str">
            <v>EXP</v>
          </cell>
          <cell r="O1746" t="str">
            <v>PH620</v>
          </cell>
          <cell r="P1746" t="str">
            <v>1711</v>
          </cell>
          <cell r="Q1746" t="str">
            <v>Salaries &amp; Benefits</v>
          </cell>
          <cell r="R1746" t="str">
            <v>Other Expenditures</v>
          </cell>
          <cell r="S1746" t="str">
            <v>Salaries &amp; Benefits</v>
          </cell>
        </row>
        <row r="1747">
          <cell r="A1747" t="str">
            <v>PH3520</v>
          </cell>
          <cell r="E1747">
            <v>11332.77</v>
          </cell>
          <cell r="F1747">
            <v>0</v>
          </cell>
          <cell r="G1747">
            <v>11332.77</v>
          </cell>
          <cell r="H1747">
            <v>11247.89</v>
          </cell>
          <cell r="I1747">
            <v>-84.88</v>
          </cell>
          <cell r="J1747">
            <v>38628</v>
          </cell>
          <cell r="L1747">
            <v>41364</v>
          </cell>
          <cell r="M1747" t="str">
            <v>SG</v>
          </cell>
          <cell r="N1747" t="str">
            <v>EXP</v>
          </cell>
          <cell r="O1747" t="str">
            <v>PH620</v>
          </cell>
          <cell r="P1747" t="str">
            <v>1712</v>
          </cell>
          <cell r="Q1747" t="str">
            <v>Salaries &amp; Benefits</v>
          </cell>
          <cell r="R1747" t="str">
            <v>Other Expenditures</v>
          </cell>
          <cell r="S1747" t="str">
            <v>Salaries &amp; Benefits</v>
          </cell>
        </row>
        <row r="1748">
          <cell r="A1748" t="str">
            <v>PH3520</v>
          </cell>
          <cell r="E1748">
            <v>9927.75</v>
          </cell>
          <cell r="F1748">
            <v>0</v>
          </cell>
          <cell r="G1748">
            <v>9927.75</v>
          </cell>
          <cell r="H1748">
            <v>8558.02</v>
          </cell>
          <cell r="I1748">
            <v>-1369.73</v>
          </cell>
          <cell r="J1748">
            <v>29245.05</v>
          </cell>
          <cell r="L1748">
            <v>41364</v>
          </cell>
          <cell r="M1748" t="str">
            <v>SG</v>
          </cell>
          <cell r="N1748" t="str">
            <v>EXP</v>
          </cell>
          <cell r="O1748" t="str">
            <v>PH620</v>
          </cell>
          <cell r="P1748" t="str">
            <v>1720</v>
          </cell>
          <cell r="Q1748" t="str">
            <v>Salaries &amp; Benefits</v>
          </cell>
          <cell r="R1748" t="str">
            <v>Other Expenditures</v>
          </cell>
          <cell r="S1748" t="str">
            <v>Salaries &amp; Benefits</v>
          </cell>
        </row>
        <row r="1749">
          <cell r="A1749" t="str">
            <v>PH3520</v>
          </cell>
          <cell r="E1749">
            <v>3017.78</v>
          </cell>
          <cell r="F1749">
            <v>0</v>
          </cell>
          <cell r="G1749">
            <v>3017.78</v>
          </cell>
          <cell r="H1749">
            <v>3189.75</v>
          </cell>
          <cell r="I1749">
            <v>171.97</v>
          </cell>
          <cell r="J1749">
            <v>10954.66</v>
          </cell>
          <cell r="L1749">
            <v>41364</v>
          </cell>
          <cell r="M1749" t="str">
            <v>SG</v>
          </cell>
          <cell r="N1749" t="str">
            <v>EXP</v>
          </cell>
          <cell r="O1749" t="str">
            <v>PH620</v>
          </cell>
          <cell r="P1749" t="str">
            <v>1730</v>
          </cell>
          <cell r="Q1749" t="str">
            <v>Salaries &amp; Benefits</v>
          </cell>
          <cell r="R1749" t="str">
            <v>Other Expenditures</v>
          </cell>
          <cell r="S1749" t="str">
            <v>Salaries &amp; Benefits</v>
          </cell>
        </row>
        <row r="1750">
          <cell r="A1750" t="str">
            <v>PH3520</v>
          </cell>
          <cell r="E1750">
            <v>11000.59</v>
          </cell>
          <cell r="F1750">
            <v>0</v>
          </cell>
          <cell r="G1750">
            <v>11000.59</v>
          </cell>
          <cell r="H1750">
            <v>12068.95</v>
          </cell>
          <cell r="I1750">
            <v>1068.3599999999999</v>
          </cell>
          <cell r="J1750">
            <v>20973.53</v>
          </cell>
          <cell r="L1750">
            <v>41364</v>
          </cell>
          <cell r="M1750" t="str">
            <v>SG</v>
          </cell>
          <cell r="N1750" t="str">
            <v>EXP</v>
          </cell>
          <cell r="O1750" t="str">
            <v>PH620</v>
          </cell>
          <cell r="P1750" t="str">
            <v>1740</v>
          </cell>
          <cell r="Q1750" t="str">
            <v>Salaries &amp; Benefits</v>
          </cell>
          <cell r="R1750" t="str">
            <v>Other Expenditures</v>
          </cell>
          <cell r="S1750" t="str">
            <v>Salaries &amp; Benefits</v>
          </cell>
        </row>
        <row r="1751">
          <cell r="A1751" t="str">
            <v>PH3520</v>
          </cell>
          <cell r="E1751">
            <v>487.26</v>
          </cell>
          <cell r="F1751">
            <v>0</v>
          </cell>
          <cell r="G1751">
            <v>487.26</v>
          </cell>
          <cell r="H1751">
            <v>590.92999999999995</v>
          </cell>
          <cell r="I1751">
            <v>103.67</v>
          </cell>
          <cell r="J1751">
            <v>1174.0899999999999</v>
          </cell>
          <cell r="L1751">
            <v>41364</v>
          </cell>
          <cell r="M1751" t="str">
            <v>SG</v>
          </cell>
          <cell r="N1751" t="str">
            <v>EXP</v>
          </cell>
          <cell r="O1751" t="str">
            <v>PH620</v>
          </cell>
          <cell r="P1751" t="str">
            <v>1745</v>
          </cell>
          <cell r="Q1751" t="str">
            <v>Salaries &amp; Benefits</v>
          </cell>
          <cell r="R1751" t="str">
            <v>Other Expenditures</v>
          </cell>
          <cell r="S1751" t="str">
            <v>Salaries &amp; Benefits</v>
          </cell>
        </row>
        <row r="1752">
          <cell r="A1752" t="str">
            <v>PH3520</v>
          </cell>
          <cell r="E1752">
            <v>8014.21</v>
          </cell>
          <cell r="F1752">
            <v>0</v>
          </cell>
          <cell r="G1752">
            <v>8014.21</v>
          </cell>
          <cell r="H1752">
            <v>8333.68</v>
          </cell>
          <cell r="I1752">
            <v>319.47000000000003</v>
          </cell>
          <cell r="J1752">
            <v>28619.45</v>
          </cell>
          <cell r="L1752">
            <v>41364</v>
          </cell>
          <cell r="M1752" t="str">
            <v>SG</v>
          </cell>
          <cell r="N1752" t="str">
            <v>EXP</v>
          </cell>
          <cell r="O1752" t="str">
            <v>PH620</v>
          </cell>
          <cell r="P1752" t="str">
            <v>1750</v>
          </cell>
          <cell r="Q1752" t="str">
            <v>Salaries &amp; Benefits</v>
          </cell>
          <cell r="R1752" t="str">
            <v>Other Expenditures</v>
          </cell>
          <cell r="S1752" t="str">
            <v>Salaries &amp; Benefits</v>
          </cell>
        </row>
        <row r="1753">
          <cell r="A1753" t="str">
            <v>PH3520</v>
          </cell>
          <cell r="E1753">
            <v>22837.4</v>
          </cell>
          <cell r="F1753">
            <v>0</v>
          </cell>
          <cell r="G1753">
            <v>22837.4</v>
          </cell>
          <cell r="H1753">
            <v>26178.42</v>
          </cell>
          <cell r="I1753">
            <v>3341.02</v>
          </cell>
          <cell r="J1753">
            <v>46134</v>
          </cell>
          <cell r="L1753">
            <v>41364</v>
          </cell>
          <cell r="M1753" t="str">
            <v>SG</v>
          </cell>
          <cell r="N1753" t="str">
            <v>EXP</v>
          </cell>
          <cell r="O1753" t="str">
            <v>PH620</v>
          </cell>
          <cell r="P1753" t="str">
            <v>1760</v>
          </cell>
          <cell r="Q1753" t="str">
            <v>Salaries &amp; Benefits</v>
          </cell>
          <cell r="R1753" t="str">
            <v>Other Expenditures</v>
          </cell>
          <cell r="S1753" t="str">
            <v>Salaries &amp; Benefits</v>
          </cell>
        </row>
        <row r="1754">
          <cell r="A1754" t="str">
            <v>PH3520</v>
          </cell>
          <cell r="E1754">
            <v>40243.78</v>
          </cell>
          <cell r="F1754">
            <v>0</v>
          </cell>
          <cell r="G1754">
            <v>40243.78</v>
          </cell>
          <cell r="H1754">
            <v>46056.42</v>
          </cell>
          <cell r="I1754">
            <v>5812.64</v>
          </cell>
          <cell r="J1754">
            <v>158167.19</v>
          </cell>
          <cell r="L1754">
            <v>41364</v>
          </cell>
          <cell r="M1754" t="str">
            <v>SG</v>
          </cell>
          <cell r="N1754" t="str">
            <v>EXP</v>
          </cell>
          <cell r="O1754" t="str">
            <v>PH620</v>
          </cell>
          <cell r="P1754" t="str">
            <v>1770</v>
          </cell>
          <cell r="Q1754" t="str">
            <v>Salaries &amp; Benefits</v>
          </cell>
          <cell r="R1754" t="str">
            <v>Other Expenditures</v>
          </cell>
          <cell r="S1754" t="str">
            <v>Salaries &amp; Benefits</v>
          </cell>
        </row>
        <row r="1755">
          <cell r="A1755" t="str">
            <v>PH3520</v>
          </cell>
          <cell r="E1755">
            <v>2067</v>
          </cell>
          <cell r="F1755">
            <v>0</v>
          </cell>
          <cell r="G1755">
            <v>2067</v>
          </cell>
          <cell r="H1755">
            <v>0</v>
          </cell>
          <cell r="I1755">
            <v>-2067</v>
          </cell>
          <cell r="J1755">
            <v>0</v>
          </cell>
          <cell r="L1755">
            <v>41364</v>
          </cell>
          <cell r="M1755" t="str">
            <v>SG</v>
          </cell>
          <cell r="N1755" t="str">
            <v>EXP</v>
          </cell>
          <cell r="O1755" t="str">
            <v>PH620</v>
          </cell>
          <cell r="P1755" t="str">
            <v>1840</v>
          </cell>
          <cell r="Q1755" t="str">
            <v>Salaries &amp; Benefits</v>
          </cell>
          <cell r="R1755" t="str">
            <v>Other Expenditures</v>
          </cell>
          <cell r="S1755" t="str">
            <v>Salaries &amp; Benefits</v>
          </cell>
        </row>
        <row r="1756">
          <cell r="A1756" t="str">
            <v>PH3520</v>
          </cell>
          <cell r="E1756">
            <v>0</v>
          </cell>
          <cell r="F1756">
            <v>0</v>
          </cell>
          <cell r="G1756">
            <v>0</v>
          </cell>
          <cell r="H1756">
            <v>249.61</v>
          </cell>
          <cell r="I1756">
            <v>249.61</v>
          </cell>
          <cell r="J1756">
            <v>857.5</v>
          </cell>
          <cell r="L1756">
            <v>41364</v>
          </cell>
          <cell r="M1756" t="str">
            <v>SG</v>
          </cell>
          <cell r="N1756" t="str">
            <v>EXP</v>
          </cell>
          <cell r="O1756" t="str">
            <v>PH620</v>
          </cell>
          <cell r="P1756" t="str">
            <v>1850</v>
          </cell>
          <cell r="Q1756" t="str">
            <v>Salaries &amp; Benefits</v>
          </cell>
          <cell r="R1756" t="str">
            <v>Other Expenditures</v>
          </cell>
          <cell r="S1756" t="str">
            <v>Salaries &amp; Benefits</v>
          </cell>
        </row>
        <row r="1757">
          <cell r="A1757" t="str">
            <v>PH3520</v>
          </cell>
          <cell r="E1757">
            <v>32.880000000000003</v>
          </cell>
          <cell r="F1757">
            <v>0</v>
          </cell>
          <cell r="G1757">
            <v>32.880000000000003</v>
          </cell>
          <cell r="H1757">
            <v>0</v>
          </cell>
          <cell r="I1757">
            <v>-32.880000000000003</v>
          </cell>
          <cell r="J1757">
            <v>0</v>
          </cell>
          <cell r="L1757">
            <v>41364</v>
          </cell>
          <cell r="M1757" t="str">
            <v>SG</v>
          </cell>
          <cell r="N1757" t="str">
            <v>EXP</v>
          </cell>
          <cell r="O1757" t="str">
            <v>PH620</v>
          </cell>
          <cell r="P1757" t="str">
            <v>1975</v>
          </cell>
          <cell r="Q1757" t="str">
            <v>Salaries &amp; Benefits</v>
          </cell>
          <cell r="R1757" t="str">
            <v>Other Expenditures</v>
          </cell>
          <cell r="S1757" t="str">
            <v>Salaries &amp; Benefits</v>
          </cell>
        </row>
        <row r="1758">
          <cell r="A1758" t="str">
            <v>PH3520</v>
          </cell>
          <cell r="E1758">
            <v>0</v>
          </cell>
          <cell r="F1758">
            <v>0</v>
          </cell>
          <cell r="G1758">
            <v>0</v>
          </cell>
          <cell r="H1758">
            <v>274.2</v>
          </cell>
          <cell r="I1758">
            <v>274.2</v>
          </cell>
          <cell r="J1758">
            <v>1082.93</v>
          </cell>
          <cell r="L1758">
            <v>41364</v>
          </cell>
          <cell r="M1758" t="str">
            <v>SG</v>
          </cell>
          <cell r="N1758" t="str">
            <v>EXP</v>
          </cell>
          <cell r="O1758" t="str">
            <v>PH620</v>
          </cell>
          <cell r="P1758" t="str">
            <v>2010</v>
          </cell>
          <cell r="Q1758" t="str">
            <v>Office Supplies</v>
          </cell>
          <cell r="R1758" t="str">
            <v>Other Expenditures</v>
          </cell>
          <cell r="S1758" t="str">
            <v>Non Salary</v>
          </cell>
        </row>
        <row r="1759">
          <cell r="A1759" t="str">
            <v>PH3520</v>
          </cell>
          <cell r="E1759">
            <v>0</v>
          </cell>
          <cell r="F1759">
            <v>0</v>
          </cell>
          <cell r="G1759">
            <v>0</v>
          </cell>
          <cell r="H1759">
            <v>249.28</v>
          </cell>
          <cell r="I1759">
            <v>249.28</v>
          </cell>
          <cell r="J1759">
            <v>984.48</v>
          </cell>
          <cell r="L1759">
            <v>41364</v>
          </cell>
          <cell r="M1759" t="str">
            <v>SG</v>
          </cell>
          <cell r="N1759" t="str">
            <v>EXP</v>
          </cell>
          <cell r="O1759" t="str">
            <v>PH620</v>
          </cell>
          <cell r="P1759" t="str">
            <v>2040</v>
          </cell>
          <cell r="Q1759" t="str">
            <v>Office Supplies</v>
          </cell>
          <cell r="R1759" t="str">
            <v>Other Expenditures</v>
          </cell>
          <cell r="S1759" t="str">
            <v>Non Salary</v>
          </cell>
        </row>
        <row r="1760">
          <cell r="A1760" t="str">
            <v>PH3520</v>
          </cell>
          <cell r="E1760">
            <v>260.33999999999997</v>
          </cell>
          <cell r="F1760">
            <v>0</v>
          </cell>
          <cell r="G1760">
            <v>260.33999999999997</v>
          </cell>
          <cell r="H1760">
            <v>0</v>
          </cell>
          <cell r="I1760">
            <v>-260.33999999999997</v>
          </cell>
          <cell r="J1760">
            <v>0</v>
          </cell>
          <cell r="L1760">
            <v>41364</v>
          </cell>
          <cell r="M1760" t="str">
            <v>SG</v>
          </cell>
          <cell r="N1760" t="str">
            <v>EXP</v>
          </cell>
          <cell r="O1760" t="str">
            <v>PH620</v>
          </cell>
          <cell r="P1760" t="str">
            <v>2650</v>
          </cell>
          <cell r="Q1760" t="str">
            <v>Other Supplies</v>
          </cell>
          <cell r="R1760" t="str">
            <v>Other Expenditures</v>
          </cell>
          <cell r="S1760" t="str">
            <v>Non Salary</v>
          </cell>
        </row>
        <row r="1761">
          <cell r="A1761" t="str">
            <v>PH3520</v>
          </cell>
          <cell r="E1761">
            <v>0</v>
          </cell>
          <cell r="F1761">
            <v>0</v>
          </cell>
          <cell r="G1761">
            <v>0</v>
          </cell>
          <cell r="H1761">
            <v>274.54000000000002</v>
          </cell>
          <cell r="I1761">
            <v>274.54000000000002</v>
          </cell>
          <cell r="J1761">
            <v>1084.28</v>
          </cell>
          <cell r="L1761">
            <v>41364</v>
          </cell>
          <cell r="M1761" t="str">
            <v>SG</v>
          </cell>
          <cell r="N1761" t="str">
            <v>EXP</v>
          </cell>
          <cell r="O1761" t="str">
            <v>PH620</v>
          </cell>
          <cell r="P1761" t="str">
            <v>2750</v>
          </cell>
          <cell r="Q1761" t="str">
            <v>Other Supplies</v>
          </cell>
          <cell r="R1761" t="str">
            <v>Other Expenditures</v>
          </cell>
          <cell r="S1761" t="str">
            <v>Non Salary</v>
          </cell>
        </row>
        <row r="1762">
          <cell r="A1762" t="str">
            <v>PH3520</v>
          </cell>
          <cell r="E1762">
            <v>0</v>
          </cell>
          <cell r="F1762">
            <v>0</v>
          </cell>
          <cell r="G1762">
            <v>0</v>
          </cell>
          <cell r="H1762">
            <v>235.32</v>
          </cell>
          <cell r="I1762">
            <v>235.32</v>
          </cell>
          <cell r="J1762">
            <v>929.38</v>
          </cell>
          <cell r="L1762">
            <v>41364</v>
          </cell>
          <cell r="M1762" t="str">
            <v>SG</v>
          </cell>
          <cell r="N1762" t="str">
            <v>EXP</v>
          </cell>
          <cell r="O1762" t="str">
            <v>PH620</v>
          </cell>
          <cell r="P1762" t="str">
            <v>2790</v>
          </cell>
          <cell r="Q1762" t="str">
            <v>Other Supplies</v>
          </cell>
          <cell r="R1762" t="str">
            <v>Other Expenditures</v>
          </cell>
          <cell r="S1762" t="str">
            <v>Non Salary</v>
          </cell>
        </row>
        <row r="1763">
          <cell r="A1763" t="str">
            <v>PH3520</v>
          </cell>
          <cell r="E1763">
            <v>10.17</v>
          </cell>
          <cell r="F1763">
            <v>0</v>
          </cell>
          <cell r="G1763">
            <v>10.17</v>
          </cell>
          <cell r="H1763">
            <v>0</v>
          </cell>
          <cell r="I1763">
            <v>-10.17</v>
          </cell>
          <cell r="J1763">
            <v>0</v>
          </cell>
          <cell r="L1763">
            <v>41364</v>
          </cell>
          <cell r="M1763" t="str">
            <v>SG</v>
          </cell>
          <cell r="N1763" t="str">
            <v>EXP</v>
          </cell>
          <cell r="O1763" t="str">
            <v>PH620</v>
          </cell>
          <cell r="P1763" t="str">
            <v>2860</v>
          </cell>
          <cell r="Q1763" t="str">
            <v>Other Supplies</v>
          </cell>
          <cell r="R1763" t="str">
            <v>Other Expenditures</v>
          </cell>
          <cell r="S1763" t="str">
            <v>Non Salary</v>
          </cell>
        </row>
        <row r="1764">
          <cell r="A1764" t="str">
            <v>PH3520</v>
          </cell>
          <cell r="E1764">
            <v>0</v>
          </cell>
          <cell r="F1764">
            <v>0</v>
          </cell>
          <cell r="G1764">
            <v>0</v>
          </cell>
          <cell r="H1764">
            <v>220.7</v>
          </cell>
          <cell r="I1764">
            <v>220.7</v>
          </cell>
          <cell r="J1764">
            <v>1000</v>
          </cell>
          <cell r="L1764">
            <v>41364</v>
          </cell>
          <cell r="M1764" t="str">
            <v>SG</v>
          </cell>
          <cell r="N1764" t="str">
            <v>EXP</v>
          </cell>
          <cell r="O1764" t="str">
            <v>PH620</v>
          </cell>
          <cell r="P1764" t="str">
            <v>3045</v>
          </cell>
          <cell r="Q1764" t="str">
            <v>General Equipment</v>
          </cell>
          <cell r="R1764" t="str">
            <v>Other Expenditures</v>
          </cell>
          <cell r="S1764" t="str">
            <v>Non Salary</v>
          </cell>
        </row>
        <row r="1765">
          <cell r="A1765" t="str">
            <v>PH3520</v>
          </cell>
          <cell r="E1765">
            <v>417.7</v>
          </cell>
          <cell r="F1765">
            <v>1157.71</v>
          </cell>
          <cell r="G1765">
            <v>1575.41</v>
          </cell>
          <cell r="H1765">
            <v>692.18</v>
          </cell>
          <cell r="I1765">
            <v>-883.23</v>
          </cell>
          <cell r="J1765">
            <v>4776.95</v>
          </cell>
          <cell r="L1765">
            <v>41364</v>
          </cell>
          <cell r="M1765" t="str">
            <v>SG</v>
          </cell>
          <cell r="N1765" t="str">
            <v>EXP</v>
          </cell>
          <cell r="O1765" t="str">
            <v>PH620</v>
          </cell>
          <cell r="P1765" t="str">
            <v>4086</v>
          </cell>
          <cell r="Q1765" t="str">
            <v>Professional &amp; Technical</v>
          </cell>
          <cell r="R1765" t="str">
            <v>Other Expenditures</v>
          </cell>
          <cell r="S1765" t="str">
            <v>Non Salary</v>
          </cell>
        </row>
        <row r="1766">
          <cell r="A1766" t="str">
            <v>PH3520</v>
          </cell>
          <cell r="E1766">
            <v>15.8</v>
          </cell>
          <cell r="F1766">
            <v>0</v>
          </cell>
          <cell r="G1766">
            <v>15.8</v>
          </cell>
          <cell r="H1766">
            <v>0</v>
          </cell>
          <cell r="I1766">
            <v>-15.8</v>
          </cell>
          <cell r="J1766">
            <v>0</v>
          </cell>
          <cell r="L1766">
            <v>41364</v>
          </cell>
          <cell r="M1766" t="str">
            <v>SG</v>
          </cell>
          <cell r="N1766" t="str">
            <v>EXP</v>
          </cell>
          <cell r="O1766" t="str">
            <v>PH620</v>
          </cell>
          <cell r="P1766" t="str">
            <v>4225</v>
          </cell>
          <cell r="Q1766" t="str">
            <v>Business Travel Expenses</v>
          </cell>
          <cell r="R1766" t="str">
            <v>Other Expenditures</v>
          </cell>
          <cell r="S1766" t="str">
            <v>Non Salary</v>
          </cell>
        </row>
        <row r="1767">
          <cell r="A1767" t="str">
            <v>PH3520</v>
          </cell>
          <cell r="E1767">
            <v>0</v>
          </cell>
          <cell r="F1767">
            <v>0</v>
          </cell>
          <cell r="G1767">
            <v>0</v>
          </cell>
          <cell r="H1767">
            <v>73.900000000000006</v>
          </cell>
          <cell r="I1767">
            <v>73.900000000000006</v>
          </cell>
          <cell r="J1767">
            <v>510</v>
          </cell>
          <cell r="L1767">
            <v>41364</v>
          </cell>
          <cell r="M1767" t="str">
            <v>SG</v>
          </cell>
          <cell r="N1767" t="str">
            <v>EXP</v>
          </cell>
          <cell r="O1767" t="str">
            <v>PH620</v>
          </cell>
          <cell r="P1767" t="str">
            <v>4251</v>
          </cell>
          <cell r="Q1767" t="str">
            <v>Conference Expenditures</v>
          </cell>
          <cell r="R1767" t="str">
            <v>Other Expenditures</v>
          </cell>
          <cell r="S1767" t="str">
            <v>Non Salary</v>
          </cell>
        </row>
        <row r="1768">
          <cell r="A1768" t="str">
            <v>PH3520</v>
          </cell>
          <cell r="E1768">
            <v>0</v>
          </cell>
          <cell r="F1768">
            <v>0</v>
          </cell>
          <cell r="G1768">
            <v>0</v>
          </cell>
          <cell r="H1768">
            <v>75.34</v>
          </cell>
          <cell r="I1768">
            <v>75.34</v>
          </cell>
          <cell r="J1768">
            <v>520</v>
          </cell>
          <cell r="L1768">
            <v>41364</v>
          </cell>
          <cell r="M1768" t="str">
            <v>SG</v>
          </cell>
          <cell r="N1768" t="str">
            <v>EXP</v>
          </cell>
          <cell r="O1768" t="str">
            <v>PH620</v>
          </cell>
          <cell r="P1768" t="str">
            <v>4252</v>
          </cell>
          <cell r="Q1768" t="str">
            <v>Conference Expenditures</v>
          </cell>
          <cell r="R1768" t="str">
            <v>Other Expenditures</v>
          </cell>
          <cell r="S1768" t="str">
            <v>Non Salary</v>
          </cell>
        </row>
        <row r="1769">
          <cell r="A1769" t="str">
            <v>PH3520</v>
          </cell>
          <cell r="E1769">
            <v>0</v>
          </cell>
          <cell r="F1769">
            <v>0</v>
          </cell>
          <cell r="G1769">
            <v>0</v>
          </cell>
          <cell r="H1769">
            <v>77.95</v>
          </cell>
          <cell r="I1769">
            <v>77.95</v>
          </cell>
          <cell r="J1769">
            <v>537.95000000000005</v>
          </cell>
          <cell r="L1769">
            <v>41364</v>
          </cell>
          <cell r="M1769" t="str">
            <v>SG</v>
          </cell>
          <cell r="N1769" t="str">
            <v>EXP</v>
          </cell>
          <cell r="O1769" t="str">
            <v>PH620</v>
          </cell>
          <cell r="P1769" t="str">
            <v>4254</v>
          </cell>
          <cell r="Q1769" t="str">
            <v>Conference Expenditures</v>
          </cell>
          <cell r="R1769" t="str">
            <v>Other Expenditures</v>
          </cell>
          <cell r="S1769" t="str">
            <v>Non Salary</v>
          </cell>
        </row>
        <row r="1770">
          <cell r="A1770" t="str">
            <v>PH3520</v>
          </cell>
          <cell r="E1770">
            <v>0</v>
          </cell>
          <cell r="F1770">
            <v>0</v>
          </cell>
          <cell r="G1770">
            <v>0</v>
          </cell>
          <cell r="H1770">
            <v>147.79</v>
          </cell>
          <cell r="I1770">
            <v>147.79</v>
          </cell>
          <cell r="J1770">
            <v>1020</v>
          </cell>
          <cell r="L1770">
            <v>41364</v>
          </cell>
          <cell r="M1770" t="str">
            <v>SG</v>
          </cell>
          <cell r="N1770" t="str">
            <v>EXP</v>
          </cell>
          <cell r="O1770" t="str">
            <v>PH620</v>
          </cell>
          <cell r="P1770" t="str">
            <v>4255</v>
          </cell>
          <cell r="Q1770" t="str">
            <v>Conference Expenditures</v>
          </cell>
          <cell r="R1770" t="str">
            <v>Other Expenditures</v>
          </cell>
          <cell r="S1770" t="str">
            <v>Non Salary</v>
          </cell>
        </row>
        <row r="1771">
          <cell r="A1771" t="str">
            <v>PH3520</v>
          </cell>
          <cell r="E1771">
            <v>457.92</v>
          </cell>
          <cell r="F1771">
            <v>0</v>
          </cell>
          <cell r="G1771">
            <v>457.92</v>
          </cell>
          <cell r="H1771">
            <v>361.96</v>
          </cell>
          <cell r="I1771">
            <v>-95.96</v>
          </cell>
          <cell r="J1771">
            <v>2498</v>
          </cell>
          <cell r="L1771">
            <v>41364</v>
          </cell>
          <cell r="M1771" t="str">
            <v>SG</v>
          </cell>
          <cell r="N1771" t="str">
            <v>EXP</v>
          </cell>
          <cell r="O1771" t="str">
            <v>PH620</v>
          </cell>
          <cell r="P1771" t="str">
            <v>4256</v>
          </cell>
          <cell r="Q1771" t="str">
            <v>Conference Expenditures</v>
          </cell>
          <cell r="R1771" t="str">
            <v>Other Expenditures</v>
          </cell>
          <cell r="S1771" t="str">
            <v>Non Salary</v>
          </cell>
        </row>
        <row r="1772">
          <cell r="A1772" t="str">
            <v>PH3520</v>
          </cell>
          <cell r="E1772">
            <v>0</v>
          </cell>
          <cell r="F1772">
            <v>3368.26</v>
          </cell>
          <cell r="G1772">
            <v>3368.26</v>
          </cell>
          <cell r="H1772">
            <v>2238.88</v>
          </cell>
          <cell r="I1772">
            <v>-1129.3800000000001</v>
          </cell>
          <cell r="J1772">
            <v>7615.23</v>
          </cell>
          <cell r="L1772">
            <v>41364</v>
          </cell>
          <cell r="M1772" t="str">
            <v>SG</v>
          </cell>
          <cell r="N1772" t="str">
            <v>EXP</v>
          </cell>
          <cell r="O1772" t="str">
            <v>PH620</v>
          </cell>
          <cell r="P1772" t="str">
            <v>4310</v>
          </cell>
          <cell r="Q1772" t="str">
            <v>Training &amp; Development</v>
          </cell>
          <cell r="R1772" t="str">
            <v>Other Expenditures</v>
          </cell>
          <cell r="S1772" t="str">
            <v>Non Salary</v>
          </cell>
        </row>
        <row r="1773">
          <cell r="A1773" t="str">
            <v>PH3520</v>
          </cell>
          <cell r="E1773">
            <v>159.26</v>
          </cell>
          <cell r="F1773">
            <v>0</v>
          </cell>
          <cell r="G1773">
            <v>159.26</v>
          </cell>
          <cell r="H1773">
            <v>72.45</v>
          </cell>
          <cell r="I1773">
            <v>-86.81</v>
          </cell>
          <cell r="J1773">
            <v>500</v>
          </cell>
          <cell r="L1773">
            <v>41364</v>
          </cell>
          <cell r="M1773" t="str">
            <v>SG</v>
          </cell>
          <cell r="N1773" t="str">
            <v>EXP</v>
          </cell>
          <cell r="O1773" t="str">
            <v>PH620</v>
          </cell>
          <cell r="P1773" t="str">
            <v>4452</v>
          </cell>
          <cell r="Q1773" t="str">
            <v>Contracted Services</v>
          </cell>
          <cell r="R1773" t="str">
            <v>Other Expenditures</v>
          </cell>
          <cell r="S1773" t="str">
            <v>Non Salary</v>
          </cell>
        </row>
        <row r="1774">
          <cell r="A1774" t="str">
            <v>PH3520</v>
          </cell>
          <cell r="E1774">
            <v>0</v>
          </cell>
          <cell r="F1774">
            <v>0</v>
          </cell>
          <cell r="G1774">
            <v>0</v>
          </cell>
          <cell r="H1774">
            <v>217.35</v>
          </cell>
          <cell r="I1774">
            <v>217.35</v>
          </cell>
          <cell r="J1774">
            <v>1500</v>
          </cell>
          <cell r="L1774">
            <v>41364</v>
          </cell>
          <cell r="M1774" t="str">
            <v>SG</v>
          </cell>
          <cell r="N1774" t="str">
            <v>EXP</v>
          </cell>
          <cell r="O1774" t="str">
            <v>PH620</v>
          </cell>
          <cell r="P1774" t="str">
            <v>4690</v>
          </cell>
          <cell r="Q1774" t="str">
            <v>Insurance, Parking &amp; Metrage</v>
          </cell>
          <cell r="R1774" t="str">
            <v>Other Expenditures</v>
          </cell>
          <cell r="S1774" t="str">
            <v>Non Salary</v>
          </cell>
        </row>
        <row r="1775">
          <cell r="A1775" t="str">
            <v>PH3520</v>
          </cell>
          <cell r="E1775">
            <v>0</v>
          </cell>
          <cell r="F1775">
            <v>0</v>
          </cell>
          <cell r="G1775">
            <v>0</v>
          </cell>
          <cell r="H1775">
            <v>116.78</v>
          </cell>
          <cell r="I1775">
            <v>116.78</v>
          </cell>
          <cell r="J1775">
            <v>806</v>
          </cell>
          <cell r="L1775">
            <v>41364</v>
          </cell>
          <cell r="M1775" t="str">
            <v>SG</v>
          </cell>
          <cell r="N1775" t="str">
            <v>EXP</v>
          </cell>
          <cell r="O1775" t="str">
            <v>PH620</v>
          </cell>
          <cell r="P1775" t="str">
            <v>4760</v>
          </cell>
          <cell r="Q1775" t="str">
            <v>Insurance, Parking &amp; Metrage</v>
          </cell>
          <cell r="R1775" t="str">
            <v>Other Expenditures</v>
          </cell>
          <cell r="S1775" t="str">
            <v>Non Salary</v>
          </cell>
        </row>
        <row r="1776">
          <cell r="A1776" t="str">
            <v>PH3520</v>
          </cell>
          <cell r="E1776">
            <v>1346.2</v>
          </cell>
          <cell r="F1776">
            <v>0</v>
          </cell>
          <cell r="G1776">
            <v>1346.2</v>
          </cell>
          <cell r="H1776">
            <v>1333.08</v>
          </cell>
          <cell r="I1776">
            <v>-13.12</v>
          </cell>
          <cell r="J1776">
            <v>9200</v>
          </cell>
          <cell r="L1776">
            <v>41364</v>
          </cell>
          <cell r="M1776" t="str">
            <v>SG</v>
          </cell>
          <cell r="N1776" t="str">
            <v>EXP</v>
          </cell>
          <cell r="O1776" t="str">
            <v>PH620</v>
          </cell>
          <cell r="P1776" t="str">
            <v>4770</v>
          </cell>
          <cell r="Q1776" t="str">
            <v>Insurance, Parking &amp; Metrage</v>
          </cell>
          <cell r="R1776" t="str">
            <v>Other Expenditures</v>
          </cell>
          <cell r="S1776" t="str">
            <v>Non Salary</v>
          </cell>
        </row>
        <row r="1777">
          <cell r="A1777" t="str">
            <v>PH3520</v>
          </cell>
          <cell r="E1777">
            <v>4145.6499999999996</v>
          </cell>
          <cell r="F1777">
            <v>0</v>
          </cell>
          <cell r="G1777">
            <v>4145.6499999999996</v>
          </cell>
          <cell r="H1777">
            <v>8408.24</v>
          </cell>
          <cell r="I1777">
            <v>4262.59</v>
          </cell>
          <cell r="J1777">
            <v>32068</v>
          </cell>
          <cell r="L1777">
            <v>41364</v>
          </cell>
          <cell r="M1777" t="str">
            <v>SG</v>
          </cell>
          <cell r="N1777" t="str">
            <v>EXP</v>
          </cell>
          <cell r="O1777" t="str">
            <v>PH620</v>
          </cell>
          <cell r="P1777" t="str">
            <v>4775</v>
          </cell>
          <cell r="Q1777" t="str">
            <v>Insurance, Parking &amp; Metrage</v>
          </cell>
          <cell r="R1777" t="str">
            <v>Other Expenditures</v>
          </cell>
          <cell r="S1777" t="str">
            <v>Non Salary</v>
          </cell>
        </row>
        <row r="1778">
          <cell r="A1778" t="str">
            <v>PH3520</v>
          </cell>
          <cell r="E1778">
            <v>0</v>
          </cell>
          <cell r="F1778">
            <v>0</v>
          </cell>
          <cell r="G1778">
            <v>0</v>
          </cell>
          <cell r="H1778">
            <v>30.14</v>
          </cell>
          <cell r="I1778">
            <v>30.14</v>
          </cell>
          <cell r="J1778">
            <v>208</v>
          </cell>
          <cell r="L1778">
            <v>41364</v>
          </cell>
          <cell r="M1778" t="str">
            <v>SG</v>
          </cell>
          <cell r="N1778" t="str">
            <v>EXP</v>
          </cell>
          <cell r="O1778" t="str">
            <v>PH620</v>
          </cell>
          <cell r="P1778" t="str">
            <v>4820</v>
          </cell>
          <cell r="Q1778" t="str">
            <v>Other Services</v>
          </cell>
          <cell r="R1778" t="str">
            <v>Other Expenditures</v>
          </cell>
          <cell r="S1778" t="str">
            <v>Non Salary</v>
          </cell>
        </row>
        <row r="1779">
          <cell r="A1779" t="str">
            <v>PH3520</v>
          </cell>
          <cell r="E1779">
            <v>0</v>
          </cell>
          <cell r="F1779">
            <v>0</v>
          </cell>
          <cell r="G1779">
            <v>0</v>
          </cell>
          <cell r="H1779">
            <v>113.28</v>
          </cell>
          <cell r="I1779">
            <v>113.28</v>
          </cell>
          <cell r="J1779">
            <v>11800</v>
          </cell>
          <cell r="L1779">
            <v>41364</v>
          </cell>
          <cell r="M1779" t="str">
            <v>SG</v>
          </cell>
          <cell r="N1779" t="str">
            <v>EXP</v>
          </cell>
          <cell r="O1779" t="str">
            <v>PH620</v>
          </cell>
          <cell r="P1779" t="str">
            <v>7030</v>
          </cell>
          <cell r="Q1779" t="str">
            <v>IDC's</v>
          </cell>
          <cell r="R1779" t="str">
            <v>Other Expenditures</v>
          </cell>
          <cell r="S1779" t="str">
            <v>Non Salary</v>
          </cell>
        </row>
        <row r="1780">
          <cell r="A1780" t="str">
            <v>PH3520</v>
          </cell>
          <cell r="E1780">
            <v>0</v>
          </cell>
          <cell r="F1780">
            <v>0</v>
          </cell>
          <cell r="G1780">
            <v>0</v>
          </cell>
          <cell r="H1780">
            <v>335.58</v>
          </cell>
          <cell r="I1780">
            <v>335.58</v>
          </cell>
          <cell r="J1780">
            <v>1700</v>
          </cell>
          <cell r="L1780">
            <v>41364</v>
          </cell>
          <cell r="M1780" t="str">
            <v>SG</v>
          </cell>
          <cell r="N1780" t="str">
            <v>EXP</v>
          </cell>
          <cell r="O1780" t="str">
            <v>PH620</v>
          </cell>
          <cell r="P1780" t="str">
            <v>7035</v>
          </cell>
          <cell r="Q1780" t="str">
            <v>IDC's</v>
          </cell>
          <cell r="R1780" t="str">
            <v>Other Expenditures</v>
          </cell>
          <cell r="S1780" t="str">
            <v>Non Salary</v>
          </cell>
        </row>
        <row r="1781">
          <cell r="A1781" t="str">
            <v>PH3520</v>
          </cell>
          <cell r="E1781">
            <v>291</v>
          </cell>
          <cell r="F1781">
            <v>0</v>
          </cell>
          <cell r="G1781">
            <v>291</v>
          </cell>
          <cell r="H1781">
            <v>0</v>
          </cell>
          <cell r="I1781">
            <v>-291</v>
          </cell>
          <cell r="J1781">
            <v>0</v>
          </cell>
          <cell r="L1781">
            <v>41364</v>
          </cell>
          <cell r="M1781" t="str">
            <v>SG</v>
          </cell>
          <cell r="N1781" t="str">
            <v>EXP</v>
          </cell>
          <cell r="O1781" t="str">
            <v>PH620</v>
          </cell>
          <cell r="P1781" t="str">
            <v>7097</v>
          </cell>
          <cell r="Q1781" t="str">
            <v>IDC's</v>
          </cell>
          <cell r="R1781" t="str">
            <v>Other Expenditures</v>
          </cell>
          <cell r="S1781" t="str">
            <v>Non Salary</v>
          </cell>
        </row>
        <row r="1782">
          <cell r="A1782" t="str">
            <v>PH3520</v>
          </cell>
          <cell r="E1782">
            <v>-412836.27</v>
          </cell>
          <cell r="F1782">
            <v>0</v>
          </cell>
          <cell r="G1782">
            <v>-412836.27</v>
          </cell>
          <cell r="H1782">
            <v>-422296.3</v>
          </cell>
          <cell r="I1782">
            <v>-9460.0300000000007</v>
          </cell>
          <cell r="J1782">
            <v>-1412743.56</v>
          </cell>
          <cell r="L1782">
            <v>41364</v>
          </cell>
          <cell r="M1782" t="str">
            <v>SG</v>
          </cell>
          <cell r="N1782" t="str">
            <v>REV</v>
          </cell>
          <cell r="O1782" t="str">
            <v>PH620</v>
          </cell>
          <cell r="P1782" t="str">
            <v>8010</v>
          </cell>
          <cell r="Q1782" t="str">
            <v>Grants and Subsidies</v>
          </cell>
          <cell r="R1782" t="str">
            <v>Revenue</v>
          </cell>
          <cell r="S1782" t="str">
            <v>Non Salary</v>
          </cell>
        </row>
        <row r="1783">
          <cell r="A1783" t="str">
            <v>PH3521</v>
          </cell>
          <cell r="E1783">
            <v>856190.39</v>
          </cell>
          <cell r="F1783">
            <v>0</v>
          </cell>
          <cell r="G1783">
            <v>856190.39</v>
          </cell>
          <cell r="H1783">
            <v>799537.48</v>
          </cell>
          <cell r="I1783">
            <v>-56652.91</v>
          </cell>
          <cell r="J1783">
            <v>2745780.03</v>
          </cell>
          <cell r="L1783">
            <v>41364</v>
          </cell>
          <cell r="M1783" t="str">
            <v>SG</v>
          </cell>
          <cell r="N1783" t="str">
            <v>EXP</v>
          </cell>
          <cell r="O1783" t="str">
            <v>PH620</v>
          </cell>
          <cell r="P1783" t="str">
            <v>1015</v>
          </cell>
          <cell r="Q1783" t="str">
            <v>Salaries &amp; Benefits</v>
          </cell>
          <cell r="R1783" t="str">
            <v>Other Expenditures</v>
          </cell>
          <cell r="S1783" t="str">
            <v>Salaries &amp; Benefits</v>
          </cell>
        </row>
        <row r="1784">
          <cell r="A1784" t="str">
            <v>PH3521</v>
          </cell>
          <cell r="E1784">
            <v>0</v>
          </cell>
          <cell r="F1784">
            <v>0</v>
          </cell>
          <cell r="G1784">
            <v>0</v>
          </cell>
          <cell r="H1784">
            <v>1280.8399999999999</v>
          </cell>
          <cell r="I1784">
            <v>1280.8399999999999</v>
          </cell>
          <cell r="J1784">
            <v>4400</v>
          </cell>
          <cell r="L1784">
            <v>41364</v>
          </cell>
          <cell r="M1784" t="str">
            <v>SG</v>
          </cell>
          <cell r="N1784" t="str">
            <v>EXP</v>
          </cell>
          <cell r="O1784" t="str">
            <v>PH620</v>
          </cell>
          <cell r="P1784" t="str">
            <v>1025</v>
          </cell>
          <cell r="Q1784" t="str">
            <v>Salaries &amp; Benefits</v>
          </cell>
          <cell r="R1784" t="str">
            <v>Other Expenditures</v>
          </cell>
          <cell r="S1784" t="str">
            <v>Overtime</v>
          </cell>
        </row>
        <row r="1785">
          <cell r="A1785" t="str">
            <v>PH3521</v>
          </cell>
          <cell r="E1785">
            <v>7932.75</v>
          </cell>
          <cell r="F1785">
            <v>0</v>
          </cell>
          <cell r="G1785">
            <v>7932.75</v>
          </cell>
          <cell r="H1785">
            <v>2481.58</v>
          </cell>
          <cell r="I1785">
            <v>-5451.17</v>
          </cell>
          <cell r="J1785">
            <v>2481.58</v>
          </cell>
          <cell r="L1785">
            <v>41364</v>
          </cell>
          <cell r="M1785" t="str">
            <v>SG</v>
          </cell>
          <cell r="N1785" t="str">
            <v>EXP</v>
          </cell>
          <cell r="O1785" t="str">
            <v>PH620</v>
          </cell>
          <cell r="P1785" t="str">
            <v>1050</v>
          </cell>
          <cell r="Q1785" t="str">
            <v>Salaries &amp; Benefits</v>
          </cell>
          <cell r="R1785" t="str">
            <v>Other Expenditures</v>
          </cell>
          <cell r="S1785" t="str">
            <v>Salaries &amp; Benefits</v>
          </cell>
        </row>
        <row r="1786">
          <cell r="A1786" t="str">
            <v>PH3521</v>
          </cell>
          <cell r="E1786">
            <v>0</v>
          </cell>
          <cell r="F1786">
            <v>0</v>
          </cell>
          <cell r="G1786">
            <v>0</v>
          </cell>
          <cell r="H1786">
            <v>-50564</v>
          </cell>
          <cell r="I1786">
            <v>-50564</v>
          </cell>
          <cell r="J1786">
            <v>-166879.42000000001</v>
          </cell>
          <cell r="L1786">
            <v>41364</v>
          </cell>
          <cell r="M1786" t="str">
            <v>SG</v>
          </cell>
          <cell r="N1786" t="str">
            <v>EXP</v>
          </cell>
          <cell r="O1786" t="str">
            <v>PH620</v>
          </cell>
          <cell r="P1786" t="str">
            <v>1520</v>
          </cell>
          <cell r="Q1786" t="str">
            <v>Salaries &amp; Benefits</v>
          </cell>
          <cell r="R1786" t="str">
            <v>Other Expenditures</v>
          </cell>
          <cell r="S1786" t="str">
            <v>Gapping</v>
          </cell>
        </row>
        <row r="1787">
          <cell r="A1787" t="str">
            <v>PH3521</v>
          </cell>
          <cell r="E1787">
            <v>42319.86</v>
          </cell>
          <cell r="F1787">
            <v>0</v>
          </cell>
          <cell r="G1787">
            <v>42319.86</v>
          </cell>
          <cell r="H1787">
            <v>38555.519999999997</v>
          </cell>
          <cell r="I1787">
            <v>-3764.34</v>
          </cell>
          <cell r="J1787">
            <v>132408</v>
          </cell>
          <cell r="L1787">
            <v>41364</v>
          </cell>
          <cell r="M1787" t="str">
            <v>SG</v>
          </cell>
          <cell r="N1787" t="str">
            <v>EXP</v>
          </cell>
          <cell r="O1787" t="str">
            <v>PH620</v>
          </cell>
          <cell r="P1787" t="str">
            <v>1711</v>
          </cell>
          <cell r="Q1787" t="str">
            <v>Salaries &amp; Benefits</v>
          </cell>
          <cell r="R1787" t="str">
            <v>Other Expenditures</v>
          </cell>
          <cell r="S1787" t="str">
            <v>Salaries &amp; Benefits</v>
          </cell>
        </row>
        <row r="1788">
          <cell r="A1788" t="str">
            <v>PH3521</v>
          </cell>
          <cell r="E1788">
            <v>20266.82</v>
          </cell>
          <cell r="F1788">
            <v>0</v>
          </cell>
          <cell r="G1788">
            <v>20266.82</v>
          </cell>
          <cell r="H1788">
            <v>18169.96</v>
          </cell>
          <cell r="I1788">
            <v>-2096.86</v>
          </cell>
          <cell r="J1788">
            <v>62400</v>
          </cell>
          <cell r="L1788">
            <v>41364</v>
          </cell>
          <cell r="M1788" t="str">
            <v>SG</v>
          </cell>
          <cell r="N1788" t="str">
            <v>EXP</v>
          </cell>
          <cell r="O1788" t="str">
            <v>PH620</v>
          </cell>
          <cell r="P1788" t="str">
            <v>1712</v>
          </cell>
          <cell r="Q1788" t="str">
            <v>Salaries &amp; Benefits</v>
          </cell>
          <cell r="R1788" t="str">
            <v>Other Expenditures</v>
          </cell>
          <cell r="S1788" t="str">
            <v>Salaries &amp; Benefits</v>
          </cell>
        </row>
        <row r="1789">
          <cell r="A1789" t="str">
            <v>PH3521</v>
          </cell>
          <cell r="E1789">
            <v>18316.990000000002</v>
          </cell>
          <cell r="F1789">
            <v>0</v>
          </cell>
          <cell r="G1789">
            <v>18316.990000000002</v>
          </cell>
          <cell r="H1789">
            <v>15600.73</v>
          </cell>
          <cell r="I1789">
            <v>-2716.26</v>
          </cell>
          <cell r="J1789">
            <v>53336.99</v>
          </cell>
          <cell r="L1789">
            <v>41364</v>
          </cell>
          <cell r="M1789" t="str">
            <v>SG</v>
          </cell>
          <cell r="N1789" t="str">
            <v>EXP</v>
          </cell>
          <cell r="O1789" t="str">
            <v>PH620</v>
          </cell>
          <cell r="P1789" t="str">
            <v>1720</v>
          </cell>
          <cell r="Q1789" t="str">
            <v>Salaries &amp; Benefits</v>
          </cell>
          <cell r="R1789" t="str">
            <v>Other Expenditures</v>
          </cell>
          <cell r="S1789" t="str">
            <v>Salaries &amp; Benefits</v>
          </cell>
        </row>
        <row r="1790">
          <cell r="A1790" t="str">
            <v>PH3521</v>
          </cell>
          <cell r="E1790">
            <v>5884.05</v>
          </cell>
          <cell r="F1790">
            <v>0</v>
          </cell>
          <cell r="G1790">
            <v>5884.05</v>
          </cell>
          <cell r="H1790">
            <v>5814.68</v>
          </cell>
          <cell r="I1790">
            <v>-69.37</v>
          </cell>
          <cell r="J1790">
            <v>19969.59</v>
          </cell>
          <cell r="L1790">
            <v>41364</v>
          </cell>
          <cell r="M1790" t="str">
            <v>SG</v>
          </cell>
          <cell r="N1790" t="str">
            <v>EXP</v>
          </cell>
          <cell r="O1790" t="str">
            <v>PH620</v>
          </cell>
          <cell r="P1790" t="str">
            <v>1730</v>
          </cell>
          <cell r="Q1790" t="str">
            <v>Salaries &amp; Benefits</v>
          </cell>
          <cell r="R1790" t="str">
            <v>Other Expenditures</v>
          </cell>
          <cell r="S1790" t="str">
            <v>Salaries &amp; Benefits</v>
          </cell>
        </row>
        <row r="1791">
          <cell r="A1791" t="str">
            <v>PH3521</v>
          </cell>
          <cell r="E1791">
            <v>22900.03</v>
          </cell>
          <cell r="F1791">
            <v>0</v>
          </cell>
          <cell r="G1791">
            <v>22900.03</v>
          </cell>
          <cell r="H1791">
            <v>22524.47</v>
          </cell>
          <cell r="I1791">
            <v>-375.56</v>
          </cell>
          <cell r="J1791">
            <v>37740.42</v>
          </cell>
          <cell r="L1791">
            <v>41364</v>
          </cell>
          <cell r="M1791" t="str">
            <v>SG</v>
          </cell>
          <cell r="N1791" t="str">
            <v>EXP</v>
          </cell>
          <cell r="O1791" t="str">
            <v>PH620</v>
          </cell>
          <cell r="P1791" t="str">
            <v>1740</v>
          </cell>
          <cell r="Q1791" t="str">
            <v>Salaries &amp; Benefits</v>
          </cell>
          <cell r="R1791" t="str">
            <v>Other Expenditures</v>
          </cell>
          <cell r="S1791" t="str">
            <v>Salaries &amp; Benefits</v>
          </cell>
        </row>
        <row r="1792">
          <cell r="A1792" t="str">
            <v>PH3521</v>
          </cell>
          <cell r="E1792">
            <v>1054.6199999999999</v>
          </cell>
          <cell r="F1792">
            <v>0</v>
          </cell>
          <cell r="G1792">
            <v>1054.6199999999999</v>
          </cell>
          <cell r="H1792">
            <v>1128.93</v>
          </cell>
          <cell r="I1792">
            <v>74.31</v>
          </cell>
          <cell r="J1792">
            <v>2196.5300000000002</v>
          </cell>
          <cell r="L1792">
            <v>41364</v>
          </cell>
          <cell r="M1792" t="str">
            <v>SG</v>
          </cell>
          <cell r="N1792" t="str">
            <v>EXP</v>
          </cell>
          <cell r="O1792" t="str">
            <v>PH620</v>
          </cell>
          <cell r="P1792" t="str">
            <v>1745</v>
          </cell>
          <cell r="Q1792" t="str">
            <v>Salaries &amp; Benefits</v>
          </cell>
          <cell r="R1792" t="str">
            <v>Other Expenditures</v>
          </cell>
          <cell r="S1792" t="str">
            <v>Salaries &amp; Benefits</v>
          </cell>
        </row>
        <row r="1793">
          <cell r="A1793" t="str">
            <v>PH3521</v>
          </cell>
          <cell r="E1793">
            <v>16692.419999999998</v>
          </cell>
          <cell r="F1793">
            <v>0</v>
          </cell>
          <cell r="G1793">
            <v>16692.419999999998</v>
          </cell>
          <cell r="H1793">
            <v>15591.04</v>
          </cell>
          <cell r="I1793">
            <v>-1101.3800000000001</v>
          </cell>
          <cell r="J1793">
            <v>53542.63</v>
          </cell>
          <cell r="L1793">
            <v>41364</v>
          </cell>
          <cell r="M1793" t="str">
            <v>SG</v>
          </cell>
          <cell r="N1793" t="str">
            <v>EXP</v>
          </cell>
          <cell r="O1793" t="str">
            <v>PH620</v>
          </cell>
          <cell r="P1793" t="str">
            <v>1750</v>
          </cell>
          <cell r="Q1793" t="str">
            <v>Salaries &amp; Benefits</v>
          </cell>
          <cell r="R1793" t="str">
            <v>Other Expenditures</v>
          </cell>
          <cell r="S1793" t="str">
            <v>Salaries &amp; Benefits</v>
          </cell>
        </row>
        <row r="1794">
          <cell r="A1794" t="str">
            <v>PH3521</v>
          </cell>
          <cell r="E1794">
            <v>47082.07</v>
          </cell>
          <cell r="F1794">
            <v>0</v>
          </cell>
          <cell r="G1794">
            <v>47082.07</v>
          </cell>
          <cell r="H1794">
            <v>48862.63</v>
          </cell>
          <cell r="I1794">
            <v>1780.56</v>
          </cell>
          <cell r="J1794">
            <v>83041.2</v>
          </cell>
          <cell r="L1794">
            <v>41364</v>
          </cell>
          <cell r="M1794" t="str">
            <v>SG</v>
          </cell>
          <cell r="N1794" t="str">
            <v>EXP</v>
          </cell>
          <cell r="O1794" t="str">
            <v>PH620</v>
          </cell>
          <cell r="P1794" t="str">
            <v>1760</v>
          </cell>
          <cell r="Q1794" t="str">
            <v>Salaries &amp; Benefits</v>
          </cell>
          <cell r="R1794" t="str">
            <v>Other Expenditures</v>
          </cell>
          <cell r="S1794" t="str">
            <v>Salaries &amp; Benefits</v>
          </cell>
        </row>
        <row r="1795">
          <cell r="A1795" t="str">
            <v>PH3521</v>
          </cell>
          <cell r="E1795">
            <v>83201.22</v>
          </cell>
          <cell r="F1795">
            <v>0</v>
          </cell>
          <cell r="G1795">
            <v>83201.22</v>
          </cell>
          <cell r="H1795">
            <v>85149.48</v>
          </cell>
          <cell r="I1795">
            <v>1948.26</v>
          </cell>
          <cell r="J1795">
            <v>292420.98</v>
          </cell>
          <cell r="L1795">
            <v>41364</v>
          </cell>
          <cell r="M1795" t="str">
            <v>SG</v>
          </cell>
          <cell r="N1795" t="str">
            <v>EXP</v>
          </cell>
          <cell r="O1795" t="str">
            <v>PH620</v>
          </cell>
          <cell r="P1795" t="str">
            <v>1770</v>
          </cell>
          <cell r="Q1795" t="str">
            <v>Salaries &amp; Benefits</v>
          </cell>
          <cell r="R1795" t="str">
            <v>Other Expenditures</v>
          </cell>
          <cell r="S1795" t="str">
            <v>Salaries &amp; Benefits</v>
          </cell>
        </row>
        <row r="1796">
          <cell r="A1796" t="str">
            <v>PH3521</v>
          </cell>
          <cell r="E1796">
            <v>2272.41</v>
          </cell>
          <cell r="F1796">
            <v>0</v>
          </cell>
          <cell r="G1796">
            <v>2272.41</v>
          </cell>
          <cell r="H1796">
            <v>0</v>
          </cell>
          <cell r="I1796">
            <v>-2272.41</v>
          </cell>
          <cell r="J1796">
            <v>0</v>
          </cell>
          <cell r="L1796">
            <v>41364</v>
          </cell>
          <cell r="M1796" t="str">
            <v>SG</v>
          </cell>
          <cell r="N1796" t="str">
            <v>EXP</v>
          </cell>
          <cell r="O1796" t="str">
            <v>PH620</v>
          </cell>
          <cell r="P1796" t="str">
            <v>1840</v>
          </cell>
          <cell r="Q1796" t="str">
            <v>Salaries &amp; Benefits</v>
          </cell>
          <cell r="R1796" t="str">
            <v>Other Expenditures</v>
          </cell>
          <cell r="S1796" t="str">
            <v>Salaries &amp; Benefits</v>
          </cell>
        </row>
        <row r="1797">
          <cell r="A1797" t="str">
            <v>PH3521</v>
          </cell>
          <cell r="E1797">
            <v>39.590000000000003</v>
          </cell>
          <cell r="F1797">
            <v>0</v>
          </cell>
          <cell r="G1797">
            <v>39.590000000000003</v>
          </cell>
          <cell r="H1797">
            <v>199.42</v>
          </cell>
          <cell r="I1797">
            <v>159.83000000000001</v>
          </cell>
          <cell r="J1797">
            <v>787.58</v>
          </cell>
          <cell r="L1797">
            <v>41364</v>
          </cell>
          <cell r="M1797" t="str">
            <v>SG</v>
          </cell>
          <cell r="N1797" t="str">
            <v>EXP</v>
          </cell>
          <cell r="O1797" t="str">
            <v>PH620</v>
          </cell>
          <cell r="P1797" t="str">
            <v>2010</v>
          </cell>
          <cell r="Q1797" t="str">
            <v>Office Supplies</v>
          </cell>
          <cell r="R1797" t="str">
            <v>Other Expenditures</v>
          </cell>
          <cell r="S1797" t="str">
            <v>Non Salary</v>
          </cell>
        </row>
        <row r="1798">
          <cell r="A1798" t="str">
            <v>PH3521</v>
          </cell>
          <cell r="E1798">
            <v>86.51</v>
          </cell>
          <cell r="F1798">
            <v>17.5</v>
          </cell>
          <cell r="G1798">
            <v>104.01</v>
          </cell>
          <cell r="H1798">
            <v>1054.4000000000001</v>
          </cell>
          <cell r="I1798">
            <v>950.39</v>
          </cell>
          <cell r="J1798">
            <v>4164.3</v>
          </cell>
          <cell r="L1798">
            <v>41364</v>
          </cell>
          <cell r="M1798" t="str">
            <v>SG</v>
          </cell>
          <cell r="N1798" t="str">
            <v>EXP</v>
          </cell>
          <cell r="O1798" t="str">
            <v>PH620</v>
          </cell>
          <cell r="P1798" t="str">
            <v>2600</v>
          </cell>
          <cell r="Q1798" t="str">
            <v>Other Supplies</v>
          </cell>
          <cell r="R1798" t="str">
            <v>Other Expenditures</v>
          </cell>
          <cell r="S1798" t="str">
            <v>Non Salary</v>
          </cell>
        </row>
        <row r="1799">
          <cell r="A1799" t="str">
            <v>PH3521</v>
          </cell>
          <cell r="E1799">
            <v>0</v>
          </cell>
          <cell r="F1799">
            <v>0</v>
          </cell>
          <cell r="G1799">
            <v>0</v>
          </cell>
          <cell r="H1799">
            <v>8.11</v>
          </cell>
          <cell r="I1799">
            <v>8.11</v>
          </cell>
          <cell r="J1799">
            <v>32</v>
          </cell>
          <cell r="L1799">
            <v>41364</v>
          </cell>
          <cell r="M1799" t="str">
            <v>SG</v>
          </cell>
          <cell r="N1799" t="str">
            <v>EXP</v>
          </cell>
          <cell r="O1799" t="str">
            <v>PH620</v>
          </cell>
          <cell r="P1799" t="str">
            <v>2741</v>
          </cell>
          <cell r="Q1799" t="str">
            <v>Other Supplies</v>
          </cell>
          <cell r="R1799" t="str">
            <v>Other Expenditures</v>
          </cell>
          <cell r="S1799" t="str">
            <v>Non Salary</v>
          </cell>
        </row>
        <row r="1800">
          <cell r="A1800" t="str">
            <v>PH3521</v>
          </cell>
          <cell r="E1800">
            <v>22.01</v>
          </cell>
          <cell r="F1800">
            <v>0</v>
          </cell>
          <cell r="G1800">
            <v>22.01</v>
          </cell>
          <cell r="H1800">
            <v>208.64</v>
          </cell>
          <cell r="I1800">
            <v>186.63</v>
          </cell>
          <cell r="J1800">
            <v>824.01</v>
          </cell>
          <cell r="L1800">
            <v>41364</v>
          </cell>
          <cell r="M1800" t="str">
            <v>SG</v>
          </cell>
          <cell r="N1800" t="str">
            <v>EXP</v>
          </cell>
          <cell r="O1800" t="str">
            <v>PH620</v>
          </cell>
          <cell r="P1800" t="str">
            <v>2750</v>
          </cell>
          <cell r="Q1800" t="str">
            <v>Other Supplies</v>
          </cell>
          <cell r="R1800" t="str">
            <v>Other Expenditures</v>
          </cell>
          <cell r="S1800" t="str">
            <v>Non Salary</v>
          </cell>
        </row>
        <row r="1801">
          <cell r="A1801" t="str">
            <v>PH3521</v>
          </cell>
          <cell r="E1801">
            <v>2258.15</v>
          </cell>
          <cell r="F1801">
            <v>904.5</v>
          </cell>
          <cell r="G1801">
            <v>3162.65</v>
          </cell>
          <cell r="H1801">
            <v>1222.47</v>
          </cell>
          <cell r="I1801">
            <v>-1940.18</v>
          </cell>
          <cell r="J1801">
            <v>4828.04</v>
          </cell>
          <cell r="L1801">
            <v>41364</v>
          </cell>
          <cell r="M1801" t="str">
            <v>SG</v>
          </cell>
          <cell r="N1801" t="str">
            <v>EXP</v>
          </cell>
          <cell r="O1801" t="str">
            <v>PH620</v>
          </cell>
          <cell r="P1801" t="str">
            <v>2790</v>
          </cell>
          <cell r="Q1801" t="str">
            <v>Other Supplies</v>
          </cell>
          <cell r="R1801" t="str">
            <v>Other Expenditures</v>
          </cell>
          <cell r="S1801" t="str">
            <v>Non Salary</v>
          </cell>
        </row>
        <row r="1802">
          <cell r="A1802" t="str">
            <v>PH3521</v>
          </cell>
          <cell r="E1802">
            <v>0</v>
          </cell>
          <cell r="F1802">
            <v>147.5</v>
          </cell>
          <cell r="G1802">
            <v>147.5</v>
          </cell>
          <cell r="H1802">
            <v>144499.4</v>
          </cell>
          <cell r="I1802">
            <v>144351.9</v>
          </cell>
          <cell r="J1802">
            <v>478000</v>
          </cell>
          <cell r="L1802">
            <v>41364</v>
          </cell>
          <cell r="M1802" t="str">
            <v>SG</v>
          </cell>
          <cell r="N1802" t="str">
            <v>EXP</v>
          </cell>
          <cell r="O1802" t="str">
            <v>PH620</v>
          </cell>
          <cell r="P1802" t="str">
            <v>2823</v>
          </cell>
          <cell r="Q1802" t="str">
            <v>Other Supplies</v>
          </cell>
          <cell r="R1802" t="str">
            <v>Other Expenditures</v>
          </cell>
          <cell r="S1802" t="str">
            <v>Non Salary</v>
          </cell>
        </row>
        <row r="1803">
          <cell r="A1803" t="str">
            <v>PH3521</v>
          </cell>
          <cell r="E1803">
            <v>51.26</v>
          </cell>
          <cell r="F1803">
            <v>0</v>
          </cell>
          <cell r="G1803">
            <v>51.26</v>
          </cell>
          <cell r="H1803">
            <v>0</v>
          </cell>
          <cell r="I1803">
            <v>-51.26</v>
          </cell>
          <cell r="J1803">
            <v>0</v>
          </cell>
          <cell r="L1803">
            <v>41364</v>
          </cell>
          <cell r="M1803" t="str">
            <v>SG</v>
          </cell>
          <cell r="N1803" t="str">
            <v>EXP</v>
          </cell>
          <cell r="O1803" t="str">
            <v>PH620</v>
          </cell>
          <cell r="P1803" t="str">
            <v>2999</v>
          </cell>
          <cell r="Q1803" t="str">
            <v>Other Supplies</v>
          </cell>
          <cell r="R1803" t="str">
            <v>Other Expenditures</v>
          </cell>
          <cell r="S1803" t="str">
            <v>Non Salary</v>
          </cell>
        </row>
        <row r="1804">
          <cell r="A1804" t="str">
            <v>PH3521</v>
          </cell>
          <cell r="E1804">
            <v>1148.83</v>
          </cell>
          <cell r="F1804">
            <v>1521.02</v>
          </cell>
          <cell r="G1804">
            <v>2669.85</v>
          </cell>
          <cell r="H1804">
            <v>0</v>
          </cell>
          <cell r="I1804">
            <v>-2669.85</v>
          </cell>
          <cell r="J1804">
            <v>0</v>
          </cell>
          <cell r="L1804">
            <v>41364</v>
          </cell>
          <cell r="M1804" t="str">
            <v>SG</v>
          </cell>
          <cell r="N1804" t="str">
            <v>EXP</v>
          </cell>
          <cell r="O1804" t="str">
            <v>PH620</v>
          </cell>
          <cell r="P1804" t="str">
            <v>3310</v>
          </cell>
          <cell r="Q1804" t="str">
            <v>Furniture &amp; Furnishings</v>
          </cell>
          <cell r="R1804" t="str">
            <v>Other Expenditures</v>
          </cell>
          <cell r="S1804" t="str">
            <v>Non Salary</v>
          </cell>
        </row>
        <row r="1805">
          <cell r="A1805" t="str">
            <v>PH3521</v>
          </cell>
          <cell r="E1805">
            <v>-67.540000000000006</v>
          </cell>
          <cell r="F1805">
            <v>3568.62</v>
          </cell>
          <cell r="G1805">
            <v>3501.08</v>
          </cell>
          <cell r="H1805">
            <v>42.54</v>
          </cell>
          <cell r="I1805">
            <v>-3458.54</v>
          </cell>
          <cell r="J1805">
            <v>293.56</v>
          </cell>
          <cell r="L1805">
            <v>41364</v>
          </cell>
          <cell r="M1805" t="str">
            <v>SG</v>
          </cell>
          <cell r="N1805" t="str">
            <v>EXP</v>
          </cell>
          <cell r="O1805" t="str">
            <v>PH620</v>
          </cell>
          <cell r="P1805" t="str">
            <v>4086</v>
          </cell>
          <cell r="Q1805" t="str">
            <v>Professional &amp; Technical</v>
          </cell>
          <cell r="R1805" t="str">
            <v>Other Expenditures</v>
          </cell>
          <cell r="S1805" t="str">
            <v>Non Salary</v>
          </cell>
        </row>
        <row r="1806">
          <cell r="A1806" t="str">
            <v>PH3521</v>
          </cell>
          <cell r="E1806">
            <v>1242.54</v>
          </cell>
          <cell r="F1806">
            <v>355.28</v>
          </cell>
          <cell r="G1806">
            <v>1597.82</v>
          </cell>
          <cell r="H1806">
            <v>1250.27</v>
          </cell>
          <cell r="I1806">
            <v>-347.55</v>
          </cell>
          <cell r="J1806">
            <v>8628.5</v>
          </cell>
          <cell r="L1806">
            <v>41364</v>
          </cell>
          <cell r="M1806" t="str">
            <v>SG</v>
          </cell>
          <cell r="N1806" t="str">
            <v>EXP</v>
          </cell>
          <cell r="O1806" t="str">
            <v>PH620</v>
          </cell>
          <cell r="P1806" t="str">
            <v>4110</v>
          </cell>
          <cell r="Q1806" t="str">
            <v>Professional &amp; Technical</v>
          </cell>
          <cell r="R1806" t="str">
            <v>Other Expenditures</v>
          </cell>
          <cell r="S1806" t="str">
            <v>Non Salary</v>
          </cell>
        </row>
        <row r="1807">
          <cell r="A1807" t="str">
            <v>PH3521</v>
          </cell>
          <cell r="E1807">
            <v>1025</v>
          </cell>
          <cell r="F1807">
            <v>0</v>
          </cell>
          <cell r="G1807">
            <v>1025</v>
          </cell>
          <cell r="H1807">
            <v>0</v>
          </cell>
          <cell r="I1807">
            <v>-1025</v>
          </cell>
          <cell r="J1807">
            <v>0</v>
          </cell>
          <cell r="L1807">
            <v>41364</v>
          </cell>
          <cell r="M1807" t="str">
            <v>SG</v>
          </cell>
          <cell r="N1807" t="str">
            <v>EXP</v>
          </cell>
          <cell r="O1807" t="str">
            <v>PH620</v>
          </cell>
          <cell r="P1807" t="str">
            <v>4133</v>
          </cell>
          <cell r="Q1807" t="str">
            <v>Professional &amp; Technical</v>
          </cell>
          <cell r="R1807" t="str">
            <v>Other Expenditures</v>
          </cell>
          <cell r="S1807" t="str">
            <v>Non Salary</v>
          </cell>
        </row>
        <row r="1808">
          <cell r="A1808" t="str">
            <v>PH3521</v>
          </cell>
          <cell r="E1808">
            <v>0</v>
          </cell>
          <cell r="F1808">
            <v>0</v>
          </cell>
          <cell r="G1808">
            <v>0</v>
          </cell>
          <cell r="H1808">
            <v>44.33</v>
          </cell>
          <cell r="I1808">
            <v>44.33</v>
          </cell>
          <cell r="J1808">
            <v>306</v>
          </cell>
          <cell r="L1808">
            <v>41364</v>
          </cell>
          <cell r="M1808" t="str">
            <v>SG</v>
          </cell>
          <cell r="N1808" t="str">
            <v>EXP</v>
          </cell>
          <cell r="O1808" t="str">
            <v>PH620</v>
          </cell>
          <cell r="P1808" t="str">
            <v>4205</v>
          </cell>
          <cell r="Q1808" t="str">
            <v>Business Travel Expenses</v>
          </cell>
          <cell r="R1808" t="str">
            <v>Other Expenditures</v>
          </cell>
          <cell r="S1808" t="str">
            <v>Non Salary</v>
          </cell>
        </row>
        <row r="1809">
          <cell r="A1809" t="str">
            <v>PH3521</v>
          </cell>
          <cell r="E1809">
            <v>992.75</v>
          </cell>
          <cell r="F1809">
            <v>0</v>
          </cell>
          <cell r="G1809">
            <v>992.75</v>
          </cell>
          <cell r="H1809">
            <v>295.58999999999997</v>
          </cell>
          <cell r="I1809">
            <v>-697.16</v>
          </cell>
          <cell r="J1809">
            <v>2040</v>
          </cell>
          <cell r="L1809">
            <v>41364</v>
          </cell>
          <cell r="M1809" t="str">
            <v>SG</v>
          </cell>
          <cell r="N1809" t="str">
            <v>EXP</v>
          </cell>
          <cell r="O1809" t="str">
            <v>PH620</v>
          </cell>
          <cell r="P1809" t="str">
            <v>4225</v>
          </cell>
          <cell r="Q1809" t="str">
            <v>Business Travel Expenses</v>
          </cell>
          <cell r="R1809" t="str">
            <v>Other Expenditures</v>
          </cell>
          <cell r="S1809" t="str">
            <v>Non Salary</v>
          </cell>
        </row>
        <row r="1810">
          <cell r="A1810" t="str">
            <v>PH3521</v>
          </cell>
          <cell r="E1810">
            <v>0</v>
          </cell>
          <cell r="F1810">
            <v>0</v>
          </cell>
          <cell r="G1810">
            <v>0</v>
          </cell>
          <cell r="H1810">
            <v>162.58000000000001</v>
          </cell>
          <cell r="I1810">
            <v>162.58000000000001</v>
          </cell>
          <cell r="J1810">
            <v>1122</v>
          </cell>
          <cell r="L1810">
            <v>41364</v>
          </cell>
          <cell r="M1810" t="str">
            <v>SG</v>
          </cell>
          <cell r="N1810" t="str">
            <v>EXP</v>
          </cell>
          <cell r="O1810" t="str">
            <v>PH620</v>
          </cell>
          <cell r="P1810" t="str">
            <v>4251</v>
          </cell>
          <cell r="Q1810" t="str">
            <v>Conference Expenditures</v>
          </cell>
          <cell r="R1810" t="str">
            <v>Other Expenditures</v>
          </cell>
          <cell r="S1810" t="str">
            <v>Non Salary</v>
          </cell>
        </row>
        <row r="1811">
          <cell r="A1811" t="str">
            <v>PH3521</v>
          </cell>
          <cell r="E1811">
            <v>0</v>
          </cell>
          <cell r="F1811">
            <v>0</v>
          </cell>
          <cell r="G1811">
            <v>0</v>
          </cell>
          <cell r="H1811">
            <v>118.24</v>
          </cell>
          <cell r="I1811">
            <v>118.24</v>
          </cell>
          <cell r="J1811">
            <v>816</v>
          </cell>
          <cell r="L1811">
            <v>41364</v>
          </cell>
          <cell r="M1811" t="str">
            <v>SG</v>
          </cell>
          <cell r="N1811" t="str">
            <v>EXP</v>
          </cell>
          <cell r="O1811" t="str">
            <v>PH620</v>
          </cell>
          <cell r="P1811" t="str">
            <v>4252</v>
          </cell>
          <cell r="Q1811" t="str">
            <v>Conference Expenditures</v>
          </cell>
          <cell r="R1811" t="str">
            <v>Other Expenditures</v>
          </cell>
          <cell r="S1811" t="str">
            <v>Non Salary</v>
          </cell>
        </row>
        <row r="1812">
          <cell r="A1812" t="str">
            <v>PH3521</v>
          </cell>
          <cell r="E1812">
            <v>0</v>
          </cell>
          <cell r="F1812">
            <v>0</v>
          </cell>
          <cell r="G1812">
            <v>0</v>
          </cell>
          <cell r="H1812">
            <v>73.900000000000006</v>
          </cell>
          <cell r="I1812">
            <v>73.900000000000006</v>
          </cell>
          <cell r="J1812">
            <v>510</v>
          </cell>
          <cell r="L1812">
            <v>41364</v>
          </cell>
          <cell r="M1812" t="str">
            <v>SG</v>
          </cell>
          <cell r="N1812" t="str">
            <v>EXP</v>
          </cell>
          <cell r="O1812" t="str">
            <v>PH620</v>
          </cell>
          <cell r="P1812" t="str">
            <v>4255</v>
          </cell>
          <cell r="Q1812" t="str">
            <v>Conference Expenditures</v>
          </cell>
          <cell r="R1812" t="str">
            <v>Other Expenditures</v>
          </cell>
          <cell r="S1812" t="str">
            <v>Non Salary</v>
          </cell>
        </row>
        <row r="1813">
          <cell r="A1813" t="str">
            <v>PH3521</v>
          </cell>
          <cell r="E1813">
            <v>0</v>
          </cell>
          <cell r="F1813">
            <v>0</v>
          </cell>
          <cell r="G1813">
            <v>0</v>
          </cell>
          <cell r="H1813">
            <v>410.65</v>
          </cell>
          <cell r="I1813">
            <v>410.65</v>
          </cell>
          <cell r="J1813">
            <v>2834</v>
          </cell>
          <cell r="L1813">
            <v>41364</v>
          </cell>
          <cell r="M1813" t="str">
            <v>SG</v>
          </cell>
          <cell r="N1813" t="str">
            <v>EXP</v>
          </cell>
          <cell r="O1813" t="str">
            <v>PH620</v>
          </cell>
          <cell r="P1813" t="str">
            <v>4256</v>
          </cell>
          <cell r="Q1813" t="str">
            <v>Conference Expenditures</v>
          </cell>
          <cell r="R1813" t="str">
            <v>Other Expenditures</v>
          </cell>
          <cell r="S1813" t="str">
            <v>Non Salary</v>
          </cell>
        </row>
        <row r="1814">
          <cell r="A1814" t="str">
            <v>PH3521</v>
          </cell>
          <cell r="E1814">
            <v>315.16000000000003</v>
          </cell>
          <cell r="F1814">
            <v>9.16</v>
          </cell>
          <cell r="G1814">
            <v>324.32</v>
          </cell>
          <cell r="H1814">
            <v>2214.0100000000002</v>
          </cell>
          <cell r="I1814">
            <v>1889.69</v>
          </cell>
          <cell r="J1814">
            <v>5002.29</v>
          </cell>
          <cell r="L1814">
            <v>41364</v>
          </cell>
          <cell r="M1814" t="str">
            <v>SG</v>
          </cell>
          <cell r="N1814" t="str">
            <v>EXP</v>
          </cell>
          <cell r="O1814" t="str">
            <v>PH620</v>
          </cell>
          <cell r="P1814" t="str">
            <v>4310</v>
          </cell>
          <cell r="Q1814" t="str">
            <v>Training &amp; Development</v>
          </cell>
          <cell r="R1814" t="str">
            <v>Other Expenditures</v>
          </cell>
          <cell r="S1814" t="str">
            <v>Non Salary</v>
          </cell>
        </row>
        <row r="1815">
          <cell r="A1815" t="str">
            <v>PH3521</v>
          </cell>
          <cell r="E1815">
            <v>964.8</v>
          </cell>
          <cell r="F1815">
            <v>0</v>
          </cell>
          <cell r="G1815">
            <v>964.8</v>
          </cell>
          <cell r="H1815">
            <v>0</v>
          </cell>
          <cell r="I1815">
            <v>-964.8</v>
          </cell>
          <cell r="J1815">
            <v>0</v>
          </cell>
          <cell r="L1815">
            <v>41364</v>
          </cell>
          <cell r="M1815" t="str">
            <v>SG</v>
          </cell>
          <cell r="N1815" t="str">
            <v>EXP</v>
          </cell>
          <cell r="O1815" t="str">
            <v>PH620</v>
          </cell>
          <cell r="P1815" t="str">
            <v>4340</v>
          </cell>
          <cell r="Q1815" t="str">
            <v>Training &amp; Development</v>
          </cell>
          <cell r="R1815" t="str">
            <v>Other Expenditures</v>
          </cell>
          <cell r="S1815" t="str">
            <v>Non Salary</v>
          </cell>
        </row>
        <row r="1816">
          <cell r="A1816" t="str">
            <v>PH3521</v>
          </cell>
          <cell r="E1816">
            <v>1991.33</v>
          </cell>
          <cell r="F1816">
            <v>1043.75</v>
          </cell>
          <cell r="G1816">
            <v>3035.08</v>
          </cell>
          <cell r="H1816">
            <v>14892.73</v>
          </cell>
          <cell r="I1816">
            <v>11857.65</v>
          </cell>
          <cell r="J1816">
            <v>96268.45</v>
          </cell>
          <cell r="L1816">
            <v>41364</v>
          </cell>
          <cell r="M1816" t="str">
            <v>SG</v>
          </cell>
          <cell r="N1816" t="str">
            <v>EXP</v>
          </cell>
          <cell r="O1816" t="str">
            <v>PH620</v>
          </cell>
          <cell r="P1816" t="str">
            <v>4414</v>
          </cell>
          <cell r="Q1816" t="str">
            <v>Contracted Services</v>
          </cell>
          <cell r="R1816" t="str">
            <v>Other Expenditures</v>
          </cell>
          <cell r="S1816" t="str">
            <v>Non Salary</v>
          </cell>
        </row>
        <row r="1817">
          <cell r="A1817" t="str">
            <v>PH3521</v>
          </cell>
          <cell r="E1817">
            <v>0</v>
          </cell>
          <cell r="F1817">
            <v>0</v>
          </cell>
          <cell r="G1817">
            <v>0</v>
          </cell>
          <cell r="H1817">
            <v>39952.21</v>
          </cell>
          <cell r="I1817">
            <v>39952.21</v>
          </cell>
          <cell r="J1817">
            <v>122252.8</v>
          </cell>
          <cell r="L1817">
            <v>41364</v>
          </cell>
          <cell r="M1817" t="str">
            <v>SG</v>
          </cell>
          <cell r="N1817" t="str">
            <v>EXP</v>
          </cell>
          <cell r="O1817" t="str">
            <v>PH620</v>
          </cell>
          <cell r="P1817" t="str">
            <v>4424</v>
          </cell>
          <cell r="Q1817" t="str">
            <v>Contracted Services</v>
          </cell>
          <cell r="R1817" t="str">
            <v>Other Expenditures</v>
          </cell>
          <cell r="S1817" t="str">
            <v>Non Salary</v>
          </cell>
        </row>
        <row r="1818">
          <cell r="A1818" t="str">
            <v>PH3521</v>
          </cell>
          <cell r="E1818">
            <v>0</v>
          </cell>
          <cell r="F1818">
            <v>0</v>
          </cell>
          <cell r="G1818">
            <v>0</v>
          </cell>
          <cell r="H1818">
            <v>59.12</v>
          </cell>
          <cell r="I1818">
            <v>59.12</v>
          </cell>
          <cell r="J1818">
            <v>408</v>
          </cell>
          <cell r="L1818">
            <v>41364</v>
          </cell>
          <cell r="M1818" t="str">
            <v>SG</v>
          </cell>
          <cell r="N1818" t="str">
            <v>EXP</v>
          </cell>
          <cell r="O1818" t="str">
            <v>PH620</v>
          </cell>
          <cell r="P1818" t="str">
            <v>4690</v>
          </cell>
          <cell r="Q1818" t="str">
            <v>Insurance, Parking &amp; Metrage</v>
          </cell>
          <cell r="R1818" t="str">
            <v>Other Expenditures</v>
          </cell>
          <cell r="S1818" t="str">
            <v>Non Salary</v>
          </cell>
        </row>
        <row r="1819">
          <cell r="A1819" t="str">
            <v>PH3521</v>
          </cell>
          <cell r="E1819">
            <v>6039.39</v>
          </cell>
          <cell r="F1819">
            <v>0</v>
          </cell>
          <cell r="G1819">
            <v>6039.39</v>
          </cell>
          <cell r="H1819">
            <v>2214.08</v>
          </cell>
          <cell r="I1819">
            <v>-3825.31</v>
          </cell>
          <cell r="J1819">
            <v>15280</v>
          </cell>
          <cell r="L1819">
            <v>41364</v>
          </cell>
          <cell r="M1819" t="str">
            <v>SG</v>
          </cell>
          <cell r="N1819" t="str">
            <v>EXP</v>
          </cell>
          <cell r="O1819" t="str">
            <v>PH620</v>
          </cell>
          <cell r="P1819" t="str">
            <v>4770</v>
          </cell>
          <cell r="Q1819" t="str">
            <v>Insurance, Parking &amp; Metrage</v>
          </cell>
          <cell r="R1819" t="str">
            <v>Other Expenditures</v>
          </cell>
          <cell r="S1819" t="str">
            <v>Non Salary</v>
          </cell>
        </row>
        <row r="1820">
          <cell r="A1820" t="str">
            <v>PH3521</v>
          </cell>
          <cell r="E1820">
            <v>12381.09</v>
          </cell>
          <cell r="F1820">
            <v>0</v>
          </cell>
          <cell r="G1820">
            <v>12381.09</v>
          </cell>
          <cell r="H1820">
            <v>10071.200000000001</v>
          </cell>
          <cell r="I1820">
            <v>-2309.89</v>
          </cell>
          <cell r="J1820">
            <v>41720</v>
          </cell>
          <cell r="L1820">
            <v>41364</v>
          </cell>
          <cell r="M1820" t="str">
            <v>SG</v>
          </cell>
          <cell r="N1820" t="str">
            <v>EXP</v>
          </cell>
          <cell r="O1820" t="str">
            <v>PH620</v>
          </cell>
          <cell r="P1820" t="str">
            <v>4775</v>
          </cell>
          <cell r="Q1820" t="str">
            <v>Insurance, Parking &amp; Metrage</v>
          </cell>
          <cell r="R1820" t="str">
            <v>Other Expenditures</v>
          </cell>
          <cell r="S1820" t="str">
            <v>Non Salary</v>
          </cell>
        </row>
        <row r="1821">
          <cell r="A1821" t="str">
            <v>PH3521</v>
          </cell>
          <cell r="E1821">
            <v>187.5</v>
          </cell>
          <cell r="F1821">
            <v>0</v>
          </cell>
          <cell r="G1821">
            <v>187.5</v>
          </cell>
          <cell r="H1821">
            <v>191.84</v>
          </cell>
          <cell r="I1821">
            <v>4.34</v>
          </cell>
          <cell r="J1821">
            <v>1324</v>
          </cell>
          <cell r="L1821">
            <v>41364</v>
          </cell>
          <cell r="M1821" t="str">
            <v>SG</v>
          </cell>
          <cell r="N1821" t="str">
            <v>EXP</v>
          </cell>
          <cell r="O1821" t="str">
            <v>PH620</v>
          </cell>
          <cell r="P1821" t="str">
            <v>4820</v>
          </cell>
          <cell r="Q1821" t="str">
            <v>Other Services</v>
          </cell>
          <cell r="R1821" t="str">
            <v>Other Expenditures</v>
          </cell>
          <cell r="S1821" t="str">
            <v>Non Salary</v>
          </cell>
        </row>
        <row r="1822">
          <cell r="A1822" t="str">
            <v>PH3521</v>
          </cell>
          <cell r="E1822">
            <v>0</v>
          </cell>
          <cell r="F1822">
            <v>0</v>
          </cell>
          <cell r="G1822">
            <v>0</v>
          </cell>
          <cell r="H1822">
            <v>144</v>
          </cell>
          <cell r="I1822">
            <v>144</v>
          </cell>
          <cell r="J1822">
            <v>15000</v>
          </cell>
          <cell r="L1822">
            <v>41364</v>
          </cell>
          <cell r="M1822" t="str">
            <v>SG</v>
          </cell>
          <cell r="N1822" t="str">
            <v>EXP</v>
          </cell>
          <cell r="O1822" t="str">
            <v>PH620</v>
          </cell>
          <cell r="P1822" t="str">
            <v>7030</v>
          </cell>
          <cell r="Q1822" t="str">
            <v>IDC's</v>
          </cell>
          <cell r="R1822" t="str">
            <v>Other Expenditures</v>
          </cell>
          <cell r="S1822" t="str">
            <v>Non Salary</v>
          </cell>
        </row>
        <row r="1823">
          <cell r="A1823" t="str">
            <v>PH3521</v>
          </cell>
          <cell r="E1823">
            <v>0</v>
          </cell>
          <cell r="F1823">
            <v>0</v>
          </cell>
          <cell r="G1823">
            <v>0</v>
          </cell>
          <cell r="H1823">
            <v>1974</v>
          </cell>
          <cell r="I1823">
            <v>1974</v>
          </cell>
          <cell r="J1823">
            <v>10000</v>
          </cell>
          <cell r="L1823">
            <v>41364</v>
          </cell>
          <cell r="M1823" t="str">
            <v>SG</v>
          </cell>
          <cell r="N1823" t="str">
            <v>EXP</v>
          </cell>
          <cell r="O1823" t="str">
            <v>PH620</v>
          </cell>
          <cell r="P1823" t="str">
            <v>7035</v>
          </cell>
          <cell r="Q1823" t="str">
            <v>IDC's</v>
          </cell>
          <cell r="R1823" t="str">
            <v>Other Expenditures</v>
          </cell>
          <cell r="S1823" t="str">
            <v>Non Salary</v>
          </cell>
        </row>
        <row r="1824">
          <cell r="A1824" t="str">
            <v>PH3521</v>
          </cell>
          <cell r="E1824">
            <v>-869522.16</v>
          </cell>
          <cell r="F1824">
            <v>0</v>
          </cell>
          <cell r="G1824">
            <v>-869522.16</v>
          </cell>
          <cell r="H1824">
            <v>-919077.81</v>
          </cell>
          <cell r="I1824">
            <v>-49555.65</v>
          </cell>
          <cell r="J1824">
            <v>-3101459.83</v>
          </cell>
          <cell r="L1824">
            <v>41364</v>
          </cell>
          <cell r="M1824" t="str">
            <v>SG</v>
          </cell>
          <cell r="N1824" t="str">
            <v>REV</v>
          </cell>
          <cell r="O1824" t="str">
            <v>PH620</v>
          </cell>
          <cell r="P1824" t="str">
            <v>8010</v>
          </cell>
          <cell r="Q1824" t="str">
            <v>Grants and Subsidies</v>
          </cell>
          <cell r="R1824" t="str">
            <v>Revenue</v>
          </cell>
          <cell r="S1824" t="str">
            <v>Non Salary</v>
          </cell>
        </row>
        <row r="1825">
          <cell r="A1825" t="str">
            <v>PH3523</v>
          </cell>
          <cell r="E1825">
            <v>549.14</v>
          </cell>
          <cell r="F1825">
            <v>0</v>
          </cell>
          <cell r="G1825">
            <v>549.14</v>
          </cell>
          <cell r="H1825">
            <v>0</v>
          </cell>
          <cell r="I1825">
            <v>-549.14</v>
          </cell>
          <cell r="J1825">
            <v>0</v>
          </cell>
          <cell r="L1825">
            <v>41364</v>
          </cell>
          <cell r="M1825" t="str">
            <v>SG</v>
          </cell>
          <cell r="N1825" t="str">
            <v>EXP</v>
          </cell>
          <cell r="O1825" t="str">
            <v>PH300</v>
          </cell>
          <cell r="P1825" t="str">
            <v>2010</v>
          </cell>
          <cell r="Q1825" t="str">
            <v>Office Supplies</v>
          </cell>
          <cell r="R1825" t="str">
            <v>Other Expenditures</v>
          </cell>
          <cell r="S1825" t="str">
            <v>Non Salary</v>
          </cell>
        </row>
        <row r="1826">
          <cell r="A1826" t="str">
            <v>PH3523</v>
          </cell>
          <cell r="E1826">
            <v>0</v>
          </cell>
          <cell r="F1826">
            <v>0</v>
          </cell>
          <cell r="G1826">
            <v>0</v>
          </cell>
          <cell r="H1826">
            <v>626.63</v>
          </cell>
          <cell r="I1826">
            <v>626.63</v>
          </cell>
          <cell r="J1826">
            <v>2600.13</v>
          </cell>
          <cell r="L1826">
            <v>41364</v>
          </cell>
          <cell r="M1826" t="str">
            <v>SG</v>
          </cell>
          <cell r="N1826" t="str">
            <v>EXP</v>
          </cell>
          <cell r="O1826" t="str">
            <v>PH300</v>
          </cell>
          <cell r="P1826" t="str">
            <v>7035</v>
          </cell>
          <cell r="Q1826" t="str">
            <v>IDC's</v>
          </cell>
          <cell r="R1826" t="str">
            <v>Other Expenditures</v>
          </cell>
          <cell r="S1826" t="str">
            <v>Non Salary</v>
          </cell>
        </row>
        <row r="1827">
          <cell r="A1827" t="str">
            <v>PH3523</v>
          </cell>
          <cell r="E1827">
            <v>-411.85</v>
          </cell>
          <cell r="F1827">
            <v>0</v>
          </cell>
          <cell r="G1827">
            <v>-411.85</v>
          </cell>
          <cell r="H1827">
            <v>-469.98</v>
          </cell>
          <cell r="I1827">
            <v>-58.13</v>
          </cell>
          <cell r="J1827">
            <v>-1950.1</v>
          </cell>
          <cell r="L1827">
            <v>41364</v>
          </cell>
          <cell r="M1827" t="str">
            <v>SG</v>
          </cell>
          <cell r="N1827" t="str">
            <v>REV</v>
          </cell>
          <cell r="O1827" t="str">
            <v>PH300</v>
          </cell>
          <cell r="P1827" t="str">
            <v>8010</v>
          </cell>
          <cell r="Q1827" t="str">
            <v>Grants and Subsidies</v>
          </cell>
          <cell r="R1827" t="str">
            <v>Revenue</v>
          </cell>
          <cell r="S1827" t="str">
            <v>Non Salary</v>
          </cell>
        </row>
        <row r="1828">
          <cell r="A1828" t="str">
            <v>PH3524</v>
          </cell>
          <cell r="E1828">
            <v>5614.95</v>
          </cell>
          <cell r="F1828">
            <v>635.95000000000005</v>
          </cell>
          <cell r="G1828">
            <v>6250.9</v>
          </cell>
          <cell r="H1828">
            <v>8329.77</v>
          </cell>
          <cell r="I1828">
            <v>2078.87</v>
          </cell>
          <cell r="J1828">
            <v>27418.58</v>
          </cell>
          <cell r="L1828">
            <v>41364</v>
          </cell>
          <cell r="M1828" t="str">
            <v>SG</v>
          </cell>
          <cell r="N1828" t="str">
            <v>EXP</v>
          </cell>
          <cell r="O1828" t="str">
            <v>PH620</v>
          </cell>
          <cell r="P1828" t="str">
            <v>2010</v>
          </cell>
          <cell r="Q1828" t="str">
            <v>Office Supplies</v>
          </cell>
          <cell r="R1828" t="str">
            <v>Other Expenditures</v>
          </cell>
          <cell r="S1828" t="str">
            <v>Non Salary</v>
          </cell>
        </row>
        <row r="1829">
          <cell r="A1829" t="str">
            <v>PH3524</v>
          </cell>
          <cell r="E1829">
            <v>3055.79</v>
          </cell>
          <cell r="F1829">
            <v>0</v>
          </cell>
          <cell r="G1829">
            <v>3055.79</v>
          </cell>
          <cell r="H1829">
            <v>1359.42</v>
          </cell>
          <cell r="I1829">
            <v>-1696.37</v>
          </cell>
          <cell r="J1829">
            <v>5368.96</v>
          </cell>
          <cell r="L1829">
            <v>41364</v>
          </cell>
          <cell r="M1829" t="str">
            <v>SG</v>
          </cell>
          <cell r="N1829" t="str">
            <v>EXP</v>
          </cell>
          <cell r="O1829" t="str">
            <v>PH620</v>
          </cell>
          <cell r="P1829" t="str">
            <v>2040</v>
          </cell>
          <cell r="Q1829" t="str">
            <v>Office Supplies</v>
          </cell>
          <cell r="R1829" t="str">
            <v>Other Expenditures</v>
          </cell>
          <cell r="S1829" t="str">
            <v>Non Salary</v>
          </cell>
        </row>
        <row r="1830">
          <cell r="A1830" t="str">
            <v>PH3524</v>
          </cell>
          <cell r="E1830">
            <v>0</v>
          </cell>
          <cell r="F1830">
            <v>0</v>
          </cell>
          <cell r="G1830">
            <v>0</v>
          </cell>
          <cell r="H1830">
            <v>38.86</v>
          </cell>
          <cell r="I1830">
            <v>38.86</v>
          </cell>
          <cell r="J1830">
            <v>153.44</v>
          </cell>
          <cell r="L1830">
            <v>41364</v>
          </cell>
          <cell r="M1830" t="str">
            <v>SG</v>
          </cell>
          <cell r="N1830" t="str">
            <v>EXP</v>
          </cell>
          <cell r="O1830" t="str">
            <v>PH620</v>
          </cell>
          <cell r="P1830" t="str">
            <v>2099</v>
          </cell>
          <cell r="Q1830" t="str">
            <v>Office Supplies</v>
          </cell>
          <cell r="R1830" t="str">
            <v>Other Expenditures</v>
          </cell>
          <cell r="S1830" t="str">
            <v>Non Salary</v>
          </cell>
        </row>
        <row r="1831">
          <cell r="A1831" t="str">
            <v>PH3524</v>
          </cell>
          <cell r="E1831">
            <v>123.08</v>
          </cell>
          <cell r="F1831">
            <v>0</v>
          </cell>
          <cell r="G1831">
            <v>123.08</v>
          </cell>
          <cell r="H1831">
            <v>0</v>
          </cell>
          <cell r="I1831">
            <v>-123.08</v>
          </cell>
          <cell r="J1831">
            <v>0</v>
          </cell>
          <cell r="L1831">
            <v>41364</v>
          </cell>
          <cell r="M1831" t="str">
            <v>SG</v>
          </cell>
          <cell r="N1831" t="str">
            <v>EXP</v>
          </cell>
          <cell r="O1831" t="str">
            <v>PH620</v>
          </cell>
          <cell r="P1831" t="str">
            <v>2570</v>
          </cell>
          <cell r="Q1831" t="str">
            <v>Other Supplies</v>
          </cell>
          <cell r="R1831" t="str">
            <v>Other Expenditures</v>
          </cell>
          <cell r="S1831" t="str">
            <v>Non Salary</v>
          </cell>
        </row>
        <row r="1832">
          <cell r="A1832" t="str">
            <v>PH3524</v>
          </cell>
          <cell r="E1832">
            <v>38.67</v>
          </cell>
          <cell r="F1832">
            <v>0</v>
          </cell>
          <cell r="G1832">
            <v>38.67</v>
          </cell>
          <cell r="H1832">
            <v>107.71</v>
          </cell>
          <cell r="I1832">
            <v>69.040000000000006</v>
          </cell>
          <cell r="J1832">
            <v>425.41</v>
          </cell>
          <cell r="L1832">
            <v>41364</v>
          </cell>
          <cell r="M1832" t="str">
            <v>SG</v>
          </cell>
          <cell r="N1832" t="str">
            <v>EXP</v>
          </cell>
          <cell r="O1832" t="str">
            <v>PH620</v>
          </cell>
          <cell r="P1832" t="str">
            <v>2650</v>
          </cell>
          <cell r="Q1832" t="str">
            <v>Other Supplies</v>
          </cell>
          <cell r="R1832" t="str">
            <v>Other Expenditures</v>
          </cell>
          <cell r="S1832" t="str">
            <v>Non Salary</v>
          </cell>
        </row>
        <row r="1833">
          <cell r="A1833" t="str">
            <v>PH3524</v>
          </cell>
          <cell r="E1833">
            <v>0</v>
          </cell>
          <cell r="F1833">
            <v>0</v>
          </cell>
          <cell r="G1833">
            <v>0</v>
          </cell>
          <cell r="H1833">
            <v>34.520000000000003</v>
          </cell>
          <cell r="I1833">
            <v>34.520000000000003</v>
          </cell>
          <cell r="J1833">
            <v>136.35</v>
          </cell>
          <cell r="L1833">
            <v>41364</v>
          </cell>
          <cell r="M1833" t="str">
            <v>SG</v>
          </cell>
          <cell r="N1833" t="str">
            <v>EXP</v>
          </cell>
          <cell r="O1833" t="str">
            <v>PH620</v>
          </cell>
          <cell r="P1833" t="str">
            <v>2730</v>
          </cell>
          <cell r="Q1833" t="str">
            <v>Other Supplies</v>
          </cell>
          <cell r="R1833" t="str">
            <v>Other Expenditures</v>
          </cell>
          <cell r="S1833" t="str">
            <v>Non Salary</v>
          </cell>
        </row>
        <row r="1834">
          <cell r="A1834" t="str">
            <v>PH3524</v>
          </cell>
          <cell r="E1834">
            <v>30.62</v>
          </cell>
          <cell r="F1834">
            <v>0</v>
          </cell>
          <cell r="G1834">
            <v>30.62</v>
          </cell>
          <cell r="H1834">
            <v>0</v>
          </cell>
          <cell r="I1834">
            <v>-30.62</v>
          </cell>
          <cell r="J1834">
            <v>0</v>
          </cell>
          <cell r="L1834">
            <v>41364</v>
          </cell>
          <cell r="M1834" t="str">
            <v>SG</v>
          </cell>
          <cell r="N1834" t="str">
            <v>EXP</v>
          </cell>
          <cell r="O1834" t="str">
            <v>PH620</v>
          </cell>
          <cell r="P1834" t="str">
            <v>2999</v>
          </cell>
          <cell r="Q1834" t="str">
            <v>Other Supplies</v>
          </cell>
          <cell r="R1834" t="str">
            <v>Other Expenditures</v>
          </cell>
          <cell r="S1834" t="str">
            <v>Non Salary</v>
          </cell>
        </row>
        <row r="1835">
          <cell r="A1835" t="str">
            <v>PH3524</v>
          </cell>
          <cell r="E1835">
            <v>0</v>
          </cell>
          <cell r="F1835">
            <v>341.69</v>
          </cell>
          <cell r="G1835">
            <v>341.69</v>
          </cell>
          <cell r="H1835">
            <v>0</v>
          </cell>
          <cell r="I1835">
            <v>-341.69</v>
          </cell>
          <cell r="J1835">
            <v>0</v>
          </cell>
          <cell r="L1835">
            <v>41364</v>
          </cell>
          <cell r="M1835" t="str">
            <v>SG</v>
          </cell>
          <cell r="N1835" t="str">
            <v>EXP</v>
          </cell>
          <cell r="O1835" t="str">
            <v>PH620</v>
          </cell>
          <cell r="P1835" t="str">
            <v>3020</v>
          </cell>
          <cell r="Q1835" t="str">
            <v>General Equipment</v>
          </cell>
          <cell r="R1835" t="str">
            <v>Other Expenditures</v>
          </cell>
          <cell r="S1835" t="str">
            <v>Non Salary</v>
          </cell>
        </row>
        <row r="1836">
          <cell r="A1836" t="str">
            <v>PH3524</v>
          </cell>
          <cell r="E1836">
            <v>0</v>
          </cell>
          <cell r="F1836">
            <v>0</v>
          </cell>
          <cell r="G1836">
            <v>0</v>
          </cell>
          <cell r="H1836">
            <v>335.46</v>
          </cell>
          <cell r="I1836">
            <v>335.46</v>
          </cell>
          <cell r="J1836">
            <v>1520</v>
          </cell>
          <cell r="L1836">
            <v>41364</v>
          </cell>
          <cell r="M1836" t="str">
            <v>SG</v>
          </cell>
          <cell r="N1836" t="str">
            <v>EXP</v>
          </cell>
          <cell r="O1836" t="str">
            <v>PH620</v>
          </cell>
          <cell r="P1836" t="str">
            <v>3030</v>
          </cell>
          <cell r="Q1836" t="str">
            <v>General Equipment</v>
          </cell>
          <cell r="R1836" t="str">
            <v>Other Expenditures</v>
          </cell>
          <cell r="S1836" t="str">
            <v>Non Salary</v>
          </cell>
        </row>
        <row r="1837">
          <cell r="A1837" t="str">
            <v>PH3524</v>
          </cell>
          <cell r="E1837">
            <v>0</v>
          </cell>
          <cell r="F1837">
            <v>217.29</v>
          </cell>
          <cell r="G1837">
            <v>217.29</v>
          </cell>
          <cell r="H1837">
            <v>0</v>
          </cell>
          <cell r="I1837">
            <v>-217.29</v>
          </cell>
          <cell r="J1837">
            <v>0</v>
          </cell>
          <cell r="L1837">
            <v>41364</v>
          </cell>
          <cell r="M1837" t="str">
            <v>SG</v>
          </cell>
          <cell r="N1837" t="str">
            <v>EXP</v>
          </cell>
          <cell r="O1837" t="str">
            <v>PH620</v>
          </cell>
          <cell r="P1837" t="str">
            <v>3310</v>
          </cell>
          <cell r="Q1837" t="str">
            <v>Furniture &amp; Furnishings</v>
          </cell>
          <cell r="R1837" t="str">
            <v>Other Expenditures</v>
          </cell>
          <cell r="S1837" t="str">
            <v>Non Salary</v>
          </cell>
        </row>
        <row r="1838">
          <cell r="A1838" t="str">
            <v>PH3524</v>
          </cell>
          <cell r="E1838">
            <v>61.36</v>
          </cell>
          <cell r="F1838">
            <v>575.85</v>
          </cell>
          <cell r="G1838">
            <v>637.21</v>
          </cell>
          <cell r="H1838">
            <v>859.17</v>
          </cell>
          <cell r="I1838">
            <v>221.96</v>
          </cell>
          <cell r="J1838">
            <v>5929.38</v>
          </cell>
          <cell r="L1838">
            <v>41364</v>
          </cell>
          <cell r="M1838" t="str">
            <v>SG</v>
          </cell>
          <cell r="N1838" t="str">
            <v>EXP</v>
          </cell>
          <cell r="O1838" t="str">
            <v>PH620</v>
          </cell>
          <cell r="P1838" t="str">
            <v>4515</v>
          </cell>
          <cell r="Q1838" t="str">
            <v>Contracted Services</v>
          </cell>
          <cell r="R1838" t="str">
            <v>Other Expenditures</v>
          </cell>
          <cell r="S1838" t="str">
            <v>Non Salary</v>
          </cell>
        </row>
        <row r="1839">
          <cell r="A1839" t="str">
            <v>PH3524</v>
          </cell>
          <cell r="E1839">
            <v>0</v>
          </cell>
          <cell r="F1839">
            <v>0</v>
          </cell>
          <cell r="G1839">
            <v>0</v>
          </cell>
          <cell r="H1839">
            <v>721.92</v>
          </cell>
          <cell r="I1839">
            <v>721.92</v>
          </cell>
          <cell r="J1839">
            <v>4982.17</v>
          </cell>
          <cell r="L1839">
            <v>41364</v>
          </cell>
          <cell r="M1839" t="str">
            <v>SG</v>
          </cell>
          <cell r="N1839" t="str">
            <v>EXP</v>
          </cell>
          <cell r="O1839" t="str">
            <v>PH620</v>
          </cell>
          <cell r="P1839" t="str">
            <v>4530</v>
          </cell>
          <cell r="Q1839" t="str">
            <v>Contracted Services</v>
          </cell>
          <cell r="R1839" t="str">
            <v>Other Expenditures</v>
          </cell>
          <cell r="S1839" t="str">
            <v>Non Salary</v>
          </cell>
        </row>
        <row r="1840">
          <cell r="A1840" t="str">
            <v>PH3524</v>
          </cell>
          <cell r="E1840">
            <v>0</v>
          </cell>
          <cell r="F1840">
            <v>0</v>
          </cell>
          <cell r="G1840">
            <v>0</v>
          </cell>
          <cell r="H1840">
            <v>1503.99</v>
          </cell>
          <cell r="I1840">
            <v>1503.99</v>
          </cell>
          <cell r="J1840">
            <v>10379.52</v>
          </cell>
          <cell r="L1840">
            <v>41364</v>
          </cell>
          <cell r="M1840" t="str">
            <v>SG</v>
          </cell>
          <cell r="N1840" t="str">
            <v>EXP</v>
          </cell>
          <cell r="O1840" t="str">
            <v>PH620</v>
          </cell>
          <cell r="P1840" t="str">
            <v>4570</v>
          </cell>
          <cell r="Q1840" t="str">
            <v>Contracted Services</v>
          </cell>
          <cell r="R1840" t="str">
            <v>Other Expenditures</v>
          </cell>
          <cell r="S1840" t="str">
            <v>Non Salary</v>
          </cell>
        </row>
        <row r="1841">
          <cell r="A1841" t="str">
            <v>PH3524</v>
          </cell>
          <cell r="E1841">
            <v>0</v>
          </cell>
          <cell r="F1841">
            <v>0</v>
          </cell>
          <cell r="G1841">
            <v>0</v>
          </cell>
          <cell r="H1841">
            <v>72.45</v>
          </cell>
          <cell r="I1841">
            <v>72.45</v>
          </cell>
          <cell r="J1841">
            <v>500</v>
          </cell>
          <cell r="L1841">
            <v>41364</v>
          </cell>
          <cell r="M1841" t="str">
            <v>SG</v>
          </cell>
          <cell r="N1841" t="str">
            <v>EXP</v>
          </cell>
          <cell r="O1841" t="str">
            <v>PH620</v>
          </cell>
          <cell r="P1841" t="str">
            <v>7097</v>
          </cell>
          <cell r="Q1841" t="str">
            <v>IDC's</v>
          </cell>
          <cell r="R1841" t="str">
            <v>Other Expenditures</v>
          </cell>
          <cell r="S1841" t="str">
            <v>Non Salary</v>
          </cell>
        </row>
        <row r="1842">
          <cell r="A1842" t="str">
            <v>PH3524</v>
          </cell>
          <cell r="E1842">
            <v>100</v>
          </cell>
          <cell r="F1842">
            <v>0</v>
          </cell>
          <cell r="G1842">
            <v>100</v>
          </cell>
          <cell r="H1842">
            <v>0</v>
          </cell>
          <cell r="I1842">
            <v>-100</v>
          </cell>
          <cell r="J1842">
            <v>0</v>
          </cell>
          <cell r="L1842">
            <v>41364</v>
          </cell>
          <cell r="M1842" t="str">
            <v>SG</v>
          </cell>
          <cell r="N1842" t="str">
            <v>EXP</v>
          </cell>
          <cell r="O1842" t="str">
            <v>PH620</v>
          </cell>
          <cell r="P1842" t="str">
            <v>7170</v>
          </cell>
          <cell r="Q1842" t="str">
            <v>IDC's</v>
          </cell>
          <cell r="R1842" t="str">
            <v>Other Expenditures</v>
          </cell>
          <cell r="S1842" t="str">
            <v>Non Salary</v>
          </cell>
        </row>
        <row r="1843">
          <cell r="A1843" t="str">
            <v>PH3524</v>
          </cell>
          <cell r="E1843">
            <v>-8032.3</v>
          </cell>
          <cell r="F1843">
            <v>0</v>
          </cell>
          <cell r="G1843">
            <v>-8032.3</v>
          </cell>
          <cell r="H1843">
            <v>-10022.450000000001</v>
          </cell>
          <cell r="I1843">
            <v>-1990.15</v>
          </cell>
          <cell r="J1843">
            <v>-42610.36</v>
          </cell>
          <cell r="L1843">
            <v>41364</v>
          </cell>
          <cell r="M1843" t="str">
            <v>SG</v>
          </cell>
          <cell r="N1843" t="str">
            <v>REV</v>
          </cell>
          <cell r="O1843" t="str">
            <v>PH620</v>
          </cell>
          <cell r="P1843" t="str">
            <v>8010</v>
          </cell>
          <cell r="Q1843" t="str">
            <v>Grants and Subsidies</v>
          </cell>
          <cell r="R1843" t="str">
            <v>Revenue</v>
          </cell>
          <cell r="S1843" t="str">
            <v>Non Salary</v>
          </cell>
        </row>
        <row r="1844">
          <cell r="A1844" t="str">
            <v>PH3525</v>
          </cell>
          <cell r="E1844">
            <v>251252.33</v>
          </cell>
          <cell r="F1844">
            <v>0</v>
          </cell>
          <cell r="G1844">
            <v>251252.33</v>
          </cell>
          <cell r="H1844">
            <v>314640.76</v>
          </cell>
          <cell r="I1844">
            <v>63388.43</v>
          </cell>
          <cell r="J1844">
            <v>1080542.6100000001</v>
          </cell>
          <cell r="L1844">
            <v>41364</v>
          </cell>
          <cell r="M1844" t="str">
            <v>SG</v>
          </cell>
          <cell r="N1844" t="str">
            <v>EXP</v>
          </cell>
          <cell r="O1844" t="str">
            <v>PH300</v>
          </cell>
          <cell r="P1844" t="str">
            <v>1015</v>
          </cell>
          <cell r="Q1844" t="str">
            <v>Salaries &amp; Benefits</v>
          </cell>
          <cell r="R1844" t="str">
            <v>Other Expenditures</v>
          </cell>
          <cell r="S1844" t="str">
            <v>Salaries &amp; Benefits</v>
          </cell>
        </row>
        <row r="1845">
          <cell r="A1845" t="str">
            <v>PH3525</v>
          </cell>
          <cell r="E1845">
            <v>613.95000000000005</v>
          </cell>
          <cell r="F1845">
            <v>0</v>
          </cell>
          <cell r="G1845">
            <v>613.95000000000005</v>
          </cell>
          <cell r="H1845">
            <v>2270.58</v>
          </cell>
          <cell r="I1845">
            <v>1656.63</v>
          </cell>
          <cell r="J1845">
            <v>7800</v>
          </cell>
          <cell r="L1845">
            <v>41364</v>
          </cell>
          <cell r="M1845" t="str">
            <v>SG</v>
          </cell>
          <cell r="N1845" t="str">
            <v>EXP</v>
          </cell>
          <cell r="O1845" t="str">
            <v>PH300</v>
          </cell>
          <cell r="P1845" t="str">
            <v>1025</v>
          </cell>
          <cell r="Q1845" t="str">
            <v>Salaries &amp; Benefits</v>
          </cell>
          <cell r="R1845" t="str">
            <v>Other Expenditures</v>
          </cell>
          <cell r="S1845" t="str">
            <v>Overtime</v>
          </cell>
        </row>
        <row r="1846">
          <cell r="A1846" t="str">
            <v>PH3525</v>
          </cell>
          <cell r="E1846">
            <v>6303.22</v>
          </cell>
          <cell r="F1846">
            <v>0</v>
          </cell>
          <cell r="G1846">
            <v>6303.22</v>
          </cell>
          <cell r="H1846">
            <v>0</v>
          </cell>
          <cell r="I1846">
            <v>-6303.22</v>
          </cell>
          <cell r="J1846">
            <v>0</v>
          </cell>
          <cell r="L1846">
            <v>41364</v>
          </cell>
          <cell r="M1846" t="str">
            <v>SG</v>
          </cell>
          <cell r="N1846" t="str">
            <v>EXP</v>
          </cell>
          <cell r="O1846" t="str">
            <v>PH300</v>
          </cell>
          <cell r="P1846" t="str">
            <v>1050</v>
          </cell>
          <cell r="Q1846" t="str">
            <v>Salaries &amp; Benefits</v>
          </cell>
          <cell r="R1846" t="str">
            <v>Other Expenditures</v>
          </cell>
          <cell r="S1846" t="str">
            <v>Salaries &amp; Benefits</v>
          </cell>
        </row>
        <row r="1847">
          <cell r="A1847" t="str">
            <v>PH3525</v>
          </cell>
          <cell r="E1847">
            <v>0</v>
          </cell>
          <cell r="F1847">
            <v>0</v>
          </cell>
          <cell r="G1847">
            <v>0</v>
          </cell>
          <cell r="H1847">
            <v>-19892.3</v>
          </cell>
          <cell r="I1847">
            <v>-19892.3</v>
          </cell>
          <cell r="J1847">
            <v>-66999.64</v>
          </cell>
          <cell r="L1847">
            <v>41364</v>
          </cell>
          <cell r="M1847" t="str">
            <v>SG</v>
          </cell>
          <cell r="N1847" t="str">
            <v>EXP</v>
          </cell>
          <cell r="O1847" t="str">
            <v>PH300</v>
          </cell>
          <cell r="P1847" t="str">
            <v>1520</v>
          </cell>
          <cell r="Q1847" t="str">
            <v>Salaries &amp; Benefits</v>
          </cell>
          <cell r="R1847" t="str">
            <v>Other Expenditures</v>
          </cell>
          <cell r="S1847" t="str">
            <v>Gapping</v>
          </cell>
        </row>
        <row r="1848">
          <cell r="A1848" t="str">
            <v>PH3525</v>
          </cell>
          <cell r="E1848">
            <v>12985.17</v>
          </cell>
          <cell r="F1848">
            <v>0</v>
          </cell>
          <cell r="G1848">
            <v>12985.17</v>
          </cell>
          <cell r="H1848">
            <v>14934.41</v>
          </cell>
          <cell r="I1848">
            <v>1949.24</v>
          </cell>
          <cell r="J1848">
            <v>51288</v>
          </cell>
          <cell r="L1848">
            <v>41364</v>
          </cell>
          <cell r="M1848" t="str">
            <v>SG</v>
          </cell>
          <cell r="N1848" t="str">
            <v>EXP</v>
          </cell>
          <cell r="O1848" t="str">
            <v>PH300</v>
          </cell>
          <cell r="P1848" t="str">
            <v>1711</v>
          </cell>
          <cell r="Q1848" t="str">
            <v>Salaries &amp; Benefits</v>
          </cell>
          <cell r="R1848" t="str">
            <v>Other Expenditures</v>
          </cell>
          <cell r="S1848" t="str">
            <v>Salaries &amp; Benefits</v>
          </cell>
        </row>
        <row r="1849">
          <cell r="A1849" t="str">
            <v>PH3525</v>
          </cell>
          <cell r="E1849">
            <v>6274.4</v>
          </cell>
          <cell r="F1849">
            <v>0</v>
          </cell>
          <cell r="G1849">
            <v>6274.4</v>
          </cell>
          <cell r="H1849">
            <v>7065.32</v>
          </cell>
          <cell r="I1849">
            <v>790.92</v>
          </cell>
          <cell r="J1849">
            <v>24264</v>
          </cell>
          <cell r="L1849">
            <v>41364</v>
          </cell>
          <cell r="M1849" t="str">
            <v>SG</v>
          </cell>
          <cell r="N1849" t="str">
            <v>EXP</v>
          </cell>
          <cell r="O1849" t="str">
            <v>PH300</v>
          </cell>
          <cell r="P1849" t="str">
            <v>1712</v>
          </cell>
          <cell r="Q1849" t="str">
            <v>Salaries &amp; Benefits</v>
          </cell>
          <cell r="R1849" t="str">
            <v>Other Expenditures</v>
          </cell>
          <cell r="S1849" t="str">
            <v>Salaries &amp; Benefits</v>
          </cell>
        </row>
        <row r="1850">
          <cell r="A1850" t="str">
            <v>PH3525</v>
          </cell>
          <cell r="E1850">
            <v>5577.7</v>
          </cell>
          <cell r="F1850">
            <v>0</v>
          </cell>
          <cell r="G1850">
            <v>5577.7</v>
          </cell>
          <cell r="H1850">
            <v>6300.67</v>
          </cell>
          <cell r="I1850">
            <v>722.97</v>
          </cell>
          <cell r="J1850">
            <v>21492.9</v>
          </cell>
          <cell r="L1850">
            <v>41364</v>
          </cell>
          <cell r="M1850" t="str">
            <v>SG</v>
          </cell>
          <cell r="N1850" t="str">
            <v>EXP</v>
          </cell>
          <cell r="O1850" t="str">
            <v>PH300</v>
          </cell>
          <cell r="P1850" t="str">
            <v>1720</v>
          </cell>
          <cell r="Q1850" t="str">
            <v>Salaries &amp; Benefits</v>
          </cell>
          <cell r="R1850" t="str">
            <v>Other Expenditures</v>
          </cell>
          <cell r="S1850" t="str">
            <v>Salaries &amp; Benefits</v>
          </cell>
        </row>
        <row r="1851">
          <cell r="A1851" t="str">
            <v>PH3525</v>
          </cell>
          <cell r="E1851">
            <v>1799.14</v>
          </cell>
          <cell r="F1851">
            <v>0</v>
          </cell>
          <cell r="G1851">
            <v>1799.14</v>
          </cell>
          <cell r="H1851">
            <v>2348.4</v>
          </cell>
          <cell r="I1851">
            <v>549.26</v>
          </cell>
          <cell r="J1851">
            <v>8065.16</v>
          </cell>
          <cell r="L1851">
            <v>41364</v>
          </cell>
          <cell r="M1851" t="str">
            <v>SG</v>
          </cell>
          <cell r="N1851" t="str">
            <v>EXP</v>
          </cell>
          <cell r="O1851" t="str">
            <v>PH300</v>
          </cell>
          <cell r="P1851" t="str">
            <v>1730</v>
          </cell>
          <cell r="Q1851" t="str">
            <v>Salaries &amp; Benefits</v>
          </cell>
          <cell r="R1851" t="str">
            <v>Other Expenditures</v>
          </cell>
          <cell r="S1851" t="str">
            <v>Salaries &amp; Benefits</v>
          </cell>
        </row>
        <row r="1852">
          <cell r="A1852" t="str">
            <v>PH3525</v>
          </cell>
          <cell r="E1852">
            <v>6899.57</v>
          </cell>
          <cell r="F1852">
            <v>0</v>
          </cell>
          <cell r="G1852">
            <v>6899.57</v>
          </cell>
          <cell r="H1852">
            <v>8842.77</v>
          </cell>
          <cell r="I1852">
            <v>1943.2</v>
          </cell>
          <cell r="J1852">
            <v>14663.57</v>
          </cell>
          <cell r="L1852">
            <v>41364</v>
          </cell>
          <cell r="M1852" t="str">
            <v>SG</v>
          </cell>
          <cell r="N1852" t="str">
            <v>EXP</v>
          </cell>
          <cell r="O1852" t="str">
            <v>PH300</v>
          </cell>
          <cell r="P1852" t="str">
            <v>1740</v>
          </cell>
          <cell r="Q1852" t="str">
            <v>Salaries &amp; Benefits</v>
          </cell>
          <cell r="R1852" t="str">
            <v>Other Expenditures</v>
          </cell>
          <cell r="S1852" t="str">
            <v>Salaries &amp; Benefits</v>
          </cell>
        </row>
        <row r="1853">
          <cell r="A1853" t="str">
            <v>PH3525</v>
          </cell>
          <cell r="E1853">
            <v>262.54000000000002</v>
          </cell>
          <cell r="F1853">
            <v>0</v>
          </cell>
          <cell r="G1853">
            <v>262.54000000000002</v>
          </cell>
          <cell r="H1853">
            <v>450.88</v>
          </cell>
          <cell r="I1853">
            <v>188.34</v>
          </cell>
          <cell r="J1853">
            <v>864.4</v>
          </cell>
          <cell r="L1853">
            <v>41364</v>
          </cell>
          <cell r="M1853" t="str">
            <v>SG</v>
          </cell>
          <cell r="N1853" t="str">
            <v>EXP</v>
          </cell>
          <cell r="O1853" t="str">
            <v>PH300</v>
          </cell>
          <cell r="P1853" t="str">
            <v>1745</v>
          </cell>
          <cell r="Q1853" t="str">
            <v>Salaries &amp; Benefits</v>
          </cell>
          <cell r="R1853" t="str">
            <v>Other Expenditures</v>
          </cell>
          <cell r="S1853" t="str">
            <v>Salaries &amp; Benefits</v>
          </cell>
        </row>
        <row r="1854">
          <cell r="A1854" t="str">
            <v>PH3525</v>
          </cell>
          <cell r="E1854">
            <v>4913.71</v>
          </cell>
          <cell r="F1854">
            <v>0</v>
          </cell>
          <cell r="G1854">
            <v>4913.71</v>
          </cell>
          <cell r="H1854">
            <v>6135.53</v>
          </cell>
          <cell r="I1854">
            <v>1221.82</v>
          </cell>
          <cell r="J1854">
            <v>21070.55</v>
          </cell>
          <cell r="L1854">
            <v>41364</v>
          </cell>
          <cell r="M1854" t="str">
            <v>SG</v>
          </cell>
          <cell r="N1854" t="str">
            <v>EXP</v>
          </cell>
          <cell r="O1854" t="str">
            <v>PH300</v>
          </cell>
          <cell r="P1854" t="str">
            <v>1750</v>
          </cell>
          <cell r="Q1854" t="str">
            <v>Salaries &amp; Benefits</v>
          </cell>
          <cell r="R1854" t="str">
            <v>Other Expenditures</v>
          </cell>
          <cell r="S1854" t="str">
            <v>Salaries &amp; Benefits</v>
          </cell>
        </row>
        <row r="1855">
          <cell r="A1855" t="str">
            <v>PH3525</v>
          </cell>
          <cell r="E1855">
            <v>14618.04</v>
          </cell>
          <cell r="F1855">
            <v>0</v>
          </cell>
          <cell r="G1855">
            <v>14618.04</v>
          </cell>
          <cell r="H1855">
            <v>19203.88</v>
          </cell>
          <cell r="I1855">
            <v>4585.84</v>
          </cell>
          <cell r="J1855">
            <v>32293.8</v>
          </cell>
          <cell r="L1855">
            <v>41364</v>
          </cell>
          <cell r="M1855" t="str">
            <v>SG</v>
          </cell>
          <cell r="N1855" t="str">
            <v>EXP</v>
          </cell>
          <cell r="O1855" t="str">
            <v>PH300</v>
          </cell>
          <cell r="P1855" t="str">
            <v>1760</v>
          </cell>
          <cell r="Q1855" t="str">
            <v>Salaries &amp; Benefits</v>
          </cell>
          <cell r="R1855" t="str">
            <v>Other Expenditures</v>
          </cell>
          <cell r="S1855" t="str">
            <v>Salaries &amp; Benefits</v>
          </cell>
        </row>
        <row r="1856">
          <cell r="A1856" t="str">
            <v>PH3525</v>
          </cell>
          <cell r="E1856">
            <v>20474.53</v>
          </cell>
          <cell r="F1856">
            <v>0</v>
          </cell>
          <cell r="G1856">
            <v>20474.53</v>
          </cell>
          <cell r="H1856">
            <v>34500.199999999997</v>
          </cell>
          <cell r="I1856">
            <v>14025.67</v>
          </cell>
          <cell r="J1856">
            <v>118480.83</v>
          </cell>
          <cell r="L1856">
            <v>41364</v>
          </cell>
          <cell r="M1856" t="str">
            <v>SG</v>
          </cell>
          <cell r="N1856" t="str">
            <v>EXP</v>
          </cell>
          <cell r="O1856" t="str">
            <v>PH300</v>
          </cell>
          <cell r="P1856" t="str">
            <v>1770</v>
          </cell>
          <cell r="Q1856" t="str">
            <v>Salaries &amp; Benefits</v>
          </cell>
          <cell r="R1856" t="str">
            <v>Other Expenditures</v>
          </cell>
          <cell r="S1856" t="str">
            <v>Salaries &amp; Benefits</v>
          </cell>
        </row>
        <row r="1857">
          <cell r="A1857" t="str">
            <v>PH3525</v>
          </cell>
          <cell r="E1857">
            <v>552</v>
          </cell>
          <cell r="F1857">
            <v>0</v>
          </cell>
          <cell r="G1857">
            <v>552</v>
          </cell>
          <cell r="H1857">
            <v>0</v>
          </cell>
          <cell r="I1857">
            <v>-552</v>
          </cell>
          <cell r="J1857">
            <v>0</v>
          </cell>
          <cell r="L1857">
            <v>41364</v>
          </cell>
          <cell r="M1857" t="str">
            <v>SG</v>
          </cell>
          <cell r="N1857" t="str">
            <v>EXP</v>
          </cell>
          <cell r="O1857" t="str">
            <v>PH300</v>
          </cell>
          <cell r="P1857" t="str">
            <v>1840</v>
          </cell>
          <cell r="Q1857" t="str">
            <v>Salaries &amp; Benefits</v>
          </cell>
          <cell r="R1857" t="str">
            <v>Other Expenditures</v>
          </cell>
          <cell r="S1857" t="str">
            <v>Salaries &amp; Benefits</v>
          </cell>
        </row>
        <row r="1858">
          <cell r="A1858" t="str">
            <v>PH3525</v>
          </cell>
          <cell r="E1858">
            <v>0.26</v>
          </cell>
          <cell r="F1858">
            <v>0</v>
          </cell>
          <cell r="G1858">
            <v>0.26</v>
          </cell>
          <cell r="H1858">
            <v>0</v>
          </cell>
          <cell r="I1858">
            <v>-0.26</v>
          </cell>
          <cell r="J1858">
            <v>0</v>
          </cell>
          <cell r="L1858">
            <v>41364</v>
          </cell>
          <cell r="M1858" t="str">
            <v>SG</v>
          </cell>
          <cell r="N1858" t="str">
            <v>EXP</v>
          </cell>
          <cell r="O1858" t="str">
            <v>PH300</v>
          </cell>
          <cell r="P1858" t="str">
            <v>1850</v>
          </cell>
          <cell r="Q1858" t="str">
            <v>Salaries &amp; Benefits</v>
          </cell>
          <cell r="R1858" t="str">
            <v>Other Expenditures</v>
          </cell>
          <cell r="S1858" t="str">
            <v>Salaries &amp; Benefits</v>
          </cell>
        </row>
        <row r="1859">
          <cell r="A1859" t="str">
            <v>PH3525</v>
          </cell>
          <cell r="E1859">
            <v>7.86</v>
          </cell>
          <cell r="F1859">
            <v>0</v>
          </cell>
          <cell r="G1859">
            <v>7.86</v>
          </cell>
          <cell r="H1859">
            <v>0</v>
          </cell>
          <cell r="I1859">
            <v>-7.86</v>
          </cell>
          <cell r="J1859">
            <v>0</v>
          </cell>
          <cell r="L1859">
            <v>41364</v>
          </cell>
          <cell r="M1859" t="str">
            <v>SG</v>
          </cell>
          <cell r="N1859" t="str">
            <v>EXP</v>
          </cell>
          <cell r="O1859" t="str">
            <v>PH300</v>
          </cell>
          <cell r="P1859" t="str">
            <v>4225</v>
          </cell>
          <cell r="Q1859" t="str">
            <v>Business Travel Expenses</v>
          </cell>
          <cell r="R1859" t="str">
            <v>Other Expenditures</v>
          </cell>
          <cell r="S1859" t="str">
            <v>Non Salary</v>
          </cell>
        </row>
        <row r="1860">
          <cell r="A1860" t="str">
            <v>PH3525</v>
          </cell>
          <cell r="E1860">
            <v>658.25</v>
          </cell>
          <cell r="F1860">
            <v>0</v>
          </cell>
          <cell r="G1860">
            <v>658.25</v>
          </cell>
          <cell r="H1860">
            <v>0</v>
          </cell>
          <cell r="I1860">
            <v>-658.25</v>
          </cell>
          <cell r="J1860">
            <v>0</v>
          </cell>
          <cell r="L1860">
            <v>41364</v>
          </cell>
          <cell r="M1860" t="str">
            <v>SG</v>
          </cell>
          <cell r="N1860" t="str">
            <v>EXP</v>
          </cell>
          <cell r="O1860" t="str">
            <v>PH300</v>
          </cell>
          <cell r="P1860" t="str">
            <v>4770</v>
          </cell>
          <cell r="Q1860" t="str">
            <v>Insurance, Parking &amp; Metrage</v>
          </cell>
          <cell r="R1860" t="str">
            <v>Other Expenditures</v>
          </cell>
          <cell r="S1860" t="str">
            <v>Non Salary</v>
          </cell>
        </row>
        <row r="1861">
          <cell r="A1861" t="str">
            <v>PH3525</v>
          </cell>
          <cell r="E1861">
            <v>1619.71</v>
          </cell>
          <cell r="F1861">
            <v>0</v>
          </cell>
          <cell r="G1861">
            <v>1619.71</v>
          </cell>
          <cell r="H1861">
            <v>0</v>
          </cell>
          <cell r="I1861">
            <v>-1619.71</v>
          </cell>
          <cell r="J1861">
            <v>0</v>
          </cell>
          <cell r="L1861">
            <v>41364</v>
          </cell>
          <cell r="M1861" t="str">
            <v>SG</v>
          </cell>
          <cell r="N1861" t="str">
            <v>EXP</v>
          </cell>
          <cell r="O1861" t="str">
            <v>PH300</v>
          </cell>
          <cell r="P1861" t="str">
            <v>4775</v>
          </cell>
          <cell r="Q1861" t="str">
            <v>Insurance, Parking &amp; Metrage</v>
          </cell>
          <cell r="R1861" t="str">
            <v>Other Expenditures</v>
          </cell>
          <cell r="S1861" t="str">
            <v>Non Salary</v>
          </cell>
        </row>
        <row r="1862">
          <cell r="A1862" t="str">
            <v>PH3525</v>
          </cell>
          <cell r="E1862">
            <v>-250947.13</v>
          </cell>
          <cell r="F1862">
            <v>0</v>
          </cell>
          <cell r="G1862">
            <v>-250947.13</v>
          </cell>
          <cell r="H1862">
            <v>-297600.83</v>
          </cell>
          <cell r="I1862">
            <v>-46653.7</v>
          </cell>
          <cell r="J1862">
            <v>-985369.55</v>
          </cell>
          <cell r="L1862">
            <v>41364</v>
          </cell>
          <cell r="M1862" t="str">
            <v>SG</v>
          </cell>
          <cell r="N1862" t="str">
            <v>REV</v>
          </cell>
          <cell r="O1862" t="str">
            <v>PH300</v>
          </cell>
          <cell r="P1862" t="str">
            <v>8010</v>
          </cell>
          <cell r="Q1862" t="str">
            <v>Grants and Subsidies</v>
          </cell>
          <cell r="R1862" t="str">
            <v>Revenue</v>
          </cell>
          <cell r="S1862" t="str">
            <v>Non Salary</v>
          </cell>
        </row>
        <row r="1863">
          <cell r="A1863" t="str">
            <v>PH3526</v>
          </cell>
          <cell r="E1863">
            <v>326178.37</v>
          </cell>
          <cell r="F1863">
            <v>0</v>
          </cell>
          <cell r="G1863">
            <v>326178.37</v>
          </cell>
          <cell r="H1863">
            <v>318508.40000000002</v>
          </cell>
          <cell r="I1863">
            <v>-7669.97</v>
          </cell>
          <cell r="J1863">
            <v>1093824.8999999999</v>
          </cell>
          <cell r="L1863">
            <v>41364</v>
          </cell>
          <cell r="M1863" t="str">
            <v>SG</v>
          </cell>
          <cell r="N1863" t="str">
            <v>EXP</v>
          </cell>
          <cell r="O1863" t="str">
            <v>PH300</v>
          </cell>
          <cell r="P1863" t="str">
            <v>1015</v>
          </cell>
          <cell r="Q1863" t="str">
            <v>Salaries &amp; Benefits</v>
          </cell>
          <cell r="R1863" t="str">
            <v>Other Expenditures</v>
          </cell>
          <cell r="S1863" t="str">
            <v>Salaries &amp; Benefits</v>
          </cell>
        </row>
        <row r="1864">
          <cell r="A1864" t="str">
            <v>PH3526</v>
          </cell>
          <cell r="E1864">
            <v>0</v>
          </cell>
          <cell r="F1864">
            <v>0</v>
          </cell>
          <cell r="G1864">
            <v>0</v>
          </cell>
          <cell r="H1864">
            <v>3114.77</v>
          </cell>
          <cell r="I1864">
            <v>3114.77</v>
          </cell>
          <cell r="J1864">
            <v>10700</v>
          </cell>
          <cell r="L1864">
            <v>41364</v>
          </cell>
          <cell r="M1864" t="str">
            <v>SG</v>
          </cell>
          <cell r="N1864" t="str">
            <v>EXP</v>
          </cell>
          <cell r="O1864" t="str">
            <v>PH300</v>
          </cell>
          <cell r="P1864" t="str">
            <v>1025</v>
          </cell>
          <cell r="Q1864" t="str">
            <v>Salaries &amp; Benefits</v>
          </cell>
          <cell r="R1864" t="str">
            <v>Other Expenditures</v>
          </cell>
          <cell r="S1864" t="str">
            <v>Overtime</v>
          </cell>
        </row>
        <row r="1865">
          <cell r="A1865" t="str">
            <v>PH3526</v>
          </cell>
          <cell r="E1865">
            <v>7.28</v>
          </cell>
          <cell r="F1865">
            <v>0</v>
          </cell>
          <cell r="G1865">
            <v>7.28</v>
          </cell>
          <cell r="H1865">
            <v>0</v>
          </cell>
          <cell r="I1865">
            <v>-7.28</v>
          </cell>
          <cell r="J1865">
            <v>0</v>
          </cell>
          <cell r="L1865">
            <v>41364</v>
          </cell>
          <cell r="M1865" t="str">
            <v>SG</v>
          </cell>
          <cell r="N1865" t="str">
            <v>EXP</v>
          </cell>
          <cell r="O1865" t="str">
            <v>PH300</v>
          </cell>
          <cell r="P1865" t="str">
            <v>1045</v>
          </cell>
          <cell r="Q1865" t="str">
            <v>Salaries &amp; Benefits</v>
          </cell>
          <cell r="R1865" t="str">
            <v>Other Expenditures</v>
          </cell>
          <cell r="S1865" t="str">
            <v>Salaries &amp; Benefits</v>
          </cell>
        </row>
        <row r="1866">
          <cell r="A1866" t="str">
            <v>PH3526</v>
          </cell>
          <cell r="E1866">
            <v>570.22</v>
          </cell>
          <cell r="F1866">
            <v>0</v>
          </cell>
          <cell r="G1866">
            <v>570.22</v>
          </cell>
          <cell r="H1866">
            <v>0</v>
          </cell>
          <cell r="I1866">
            <v>-570.22</v>
          </cell>
          <cell r="J1866">
            <v>0</v>
          </cell>
          <cell r="L1866">
            <v>41364</v>
          </cell>
          <cell r="M1866" t="str">
            <v>SG</v>
          </cell>
          <cell r="N1866" t="str">
            <v>EXP</v>
          </cell>
          <cell r="O1866" t="str">
            <v>PH300</v>
          </cell>
          <cell r="P1866" t="str">
            <v>1050</v>
          </cell>
          <cell r="Q1866" t="str">
            <v>Salaries &amp; Benefits</v>
          </cell>
          <cell r="R1866" t="str">
            <v>Other Expenditures</v>
          </cell>
          <cell r="S1866" t="str">
            <v>Salaries &amp; Benefits</v>
          </cell>
        </row>
        <row r="1867">
          <cell r="A1867" t="str">
            <v>PH3526</v>
          </cell>
          <cell r="E1867">
            <v>0</v>
          </cell>
          <cell r="F1867">
            <v>0</v>
          </cell>
          <cell r="G1867">
            <v>0</v>
          </cell>
          <cell r="H1867">
            <v>-20172.330000000002</v>
          </cell>
          <cell r="I1867">
            <v>-20172.330000000002</v>
          </cell>
          <cell r="J1867">
            <v>-66562.19</v>
          </cell>
          <cell r="L1867">
            <v>41364</v>
          </cell>
          <cell r="M1867" t="str">
            <v>SG</v>
          </cell>
          <cell r="N1867" t="str">
            <v>EXP</v>
          </cell>
          <cell r="O1867" t="str">
            <v>PH300</v>
          </cell>
          <cell r="P1867" t="str">
            <v>1520</v>
          </cell>
          <cell r="Q1867" t="str">
            <v>Salaries &amp; Benefits</v>
          </cell>
          <cell r="R1867" t="str">
            <v>Other Expenditures</v>
          </cell>
          <cell r="S1867" t="str">
            <v>Gapping</v>
          </cell>
        </row>
        <row r="1868">
          <cell r="A1868" t="str">
            <v>PH3526</v>
          </cell>
          <cell r="E1868">
            <v>-902.28</v>
          </cell>
          <cell r="F1868">
            <v>0</v>
          </cell>
          <cell r="G1868">
            <v>-902.28</v>
          </cell>
          <cell r="H1868">
            <v>0</v>
          </cell>
          <cell r="I1868">
            <v>902.28</v>
          </cell>
          <cell r="J1868">
            <v>0</v>
          </cell>
          <cell r="L1868">
            <v>41364</v>
          </cell>
          <cell r="M1868" t="str">
            <v>SG</v>
          </cell>
          <cell r="N1868" t="str">
            <v>EXP</v>
          </cell>
          <cell r="O1868" t="str">
            <v>PH300</v>
          </cell>
          <cell r="P1868" t="str">
            <v>1580</v>
          </cell>
          <cell r="Q1868" t="str">
            <v>Salaries &amp; Benefits</v>
          </cell>
          <cell r="R1868" t="str">
            <v>Other Expenditures</v>
          </cell>
          <cell r="S1868" t="str">
            <v>Salaries &amp; Benefits</v>
          </cell>
        </row>
        <row r="1869">
          <cell r="A1869" t="str">
            <v>PH3526</v>
          </cell>
          <cell r="E1869">
            <v>15163.17</v>
          </cell>
          <cell r="F1869">
            <v>0</v>
          </cell>
          <cell r="G1869">
            <v>15163.17</v>
          </cell>
          <cell r="H1869">
            <v>15451.56</v>
          </cell>
          <cell r="I1869">
            <v>288.39</v>
          </cell>
          <cell r="J1869">
            <v>53064</v>
          </cell>
          <cell r="L1869">
            <v>41364</v>
          </cell>
          <cell r="M1869" t="str">
            <v>SG</v>
          </cell>
          <cell r="N1869" t="str">
            <v>EXP</v>
          </cell>
          <cell r="O1869" t="str">
            <v>PH300</v>
          </cell>
          <cell r="P1869" t="str">
            <v>1711</v>
          </cell>
          <cell r="Q1869" t="str">
            <v>Salaries &amp; Benefits</v>
          </cell>
          <cell r="R1869" t="str">
            <v>Other Expenditures</v>
          </cell>
          <cell r="S1869" t="str">
            <v>Salaries &amp; Benefits</v>
          </cell>
        </row>
        <row r="1870">
          <cell r="A1870" t="str">
            <v>PH3526</v>
          </cell>
          <cell r="E1870">
            <v>7270.68</v>
          </cell>
          <cell r="F1870">
            <v>0</v>
          </cell>
          <cell r="G1870">
            <v>7270.68</v>
          </cell>
          <cell r="H1870">
            <v>7292.45</v>
          </cell>
          <cell r="I1870">
            <v>21.77</v>
          </cell>
          <cell r="J1870">
            <v>25044</v>
          </cell>
          <cell r="L1870">
            <v>41364</v>
          </cell>
          <cell r="M1870" t="str">
            <v>SG</v>
          </cell>
          <cell r="N1870" t="str">
            <v>EXP</v>
          </cell>
          <cell r="O1870" t="str">
            <v>PH300</v>
          </cell>
          <cell r="P1870" t="str">
            <v>1712</v>
          </cell>
          <cell r="Q1870" t="str">
            <v>Salaries &amp; Benefits</v>
          </cell>
          <cell r="R1870" t="str">
            <v>Other Expenditures</v>
          </cell>
          <cell r="S1870" t="str">
            <v>Salaries &amp; Benefits</v>
          </cell>
        </row>
        <row r="1871">
          <cell r="A1871" t="str">
            <v>PH3526</v>
          </cell>
          <cell r="E1871">
            <v>7398.74</v>
          </cell>
          <cell r="F1871">
            <v>0</v>
          </cell>
          <cell r="G1871">
            <v>7398.74</v>
          </cell>
          <cell r="H1871">
            <v>6378.14</v>
          </cell>
          <cell r="I1871">
            <v>-1020.6</v>
          </cell>
          <cell r="J1871">
            <v>21758.07</v>
          </cell>
          <cell r="L1871">
            <v>41364</v>
          </cell>
          <cell r="M1871" t="str">
            <v>SG</v>
          </cell>
          <cell r="N1871" t="str">
            <v>EXP</v>
          </cell>
          <cell r="O1871" t="str">
            <v>PH300</v>
          </cell>
          <cell r="P1871" t="str">
            <v>1720</v>
          </cell>
          <cell r="Q1871" t="str">
            <v>Salaries &amp; Benefits</v>
          </cell>
          <cell r="R1871" t="str">
            <v>Other Expenditures</v>
          </cell>
          <cell r="S1871" t="str">
            <v>Salaries &amp; Benefits</v>
          </cell>
        </row>
        <row r="1872">
          <cell r="A1872" t="str">
            <v>PH3526</v>
          </cell>
          <cell r="E1872">
            <v>2245.65</v>
          </cell>
          <cell r="F1872">
            <v>0</v>
          </cell>
          <cell r="G1872">
            <v>2245.65</v>
          </cell>
          <cell r="H1872">
            <v>2377.25</v>
          </cell>
          <cell r="I1872">
            <v>131.6</v>
          </cell>
          <cell r="J1872">
            <v>8164.29</v>
          </cell>
          <cell r="L1872">
            <v>41364</v>
          </cell>
          <cell r="M1872" t="str">
            <v>SG</v>
          </cell>
          <cell r="N1872" t="str">
            <v>EXP</v>
          </cell>
          <cell r="O1872" t="str">
            <v>PH300</v>
          </cell>
          <cell r="P1872" t="str">
            <v>1730</v>
          </cell>
          <cell r="Q1872" t="str">
            <v>Salaries &amp; Benefits</v>
          </cell>
          <cell r="R1872" t="str">
            <v>Other Expenditures</v>
          </cell>
          <cell r="S1872" t="str">
            <v>Salaries &amp; Benefits</v>
          </cell>
        </row>
        <row r="1873">
          <cell r="A1873" t="str">
            <v>PH3526</v>
          </cell>
          <cell r="E1873">
            <v>8858.07</v>
          </cell>
          <cell r="F1873">
            <v>0</v>
          </cell>
          <cell r="G1873">
            <v>8858.07</v>
          </cell>
          <cell r="H1873">
            <v>8989.07</v>
          </cell>
          <cell r="I1873">
            <v>131</v>
          </cell>
          <cell r="J1873">
            <v>14663.57</v>
          </cell>
          <cell r="L1873">
            <v>41364</v>
          </cell>
          <cell r="M1873" t="str">
            <v>SG</v>
          </cell>
          <cell r="N1873" t="str">
            <v>EXP</v>
          </cell>
          <cell r="O1873" t="str">
            <v>PH300</v>
          </cell>
          <cell r="P1873" t="str">
            <v>1740</v>
          </cell>
          <cell r="Q1873" t="str">
            <v>Salaries &amp; Benefits</v>
          </cell>
          <cell r="R1873" t="str">
            <v>Other Expenditures</v>
          </cell>
          <cell r="S1873" t="str">
            <v>Salaries &amp; Benefits</v>
          </cell>
        </row>
        <row r="1874">
          <cell r="A1874" t="str">
            <v>PH3526</v>
          </cell>
          <cell r="E1874">
            <v>375.59</v>
          </cell>
          <cell r="F1874">
            <v>0</v>
          </cell>
          <cell r="G1874">
            <v>375.59</v>
          </cell>
          <cell r="H1874">
            <v>459.63</v>
          </cell>
          <cell r="I1874">
            <v>84.04</v>
          </cell>
          <cell r="J1874">
            <v>875.02</v>
          </cell>
          <cell r="L1874">
            <v>41364</v>
          </cell>
          <cell r="M1874" t="str">
            <v>SG</v>
          </cell>
          <cell r="N1874" t="str">
            <v>EXP</v>
          </cell>
          <cell r="O1874" t="str">
            <v>PH300</v>
          </cell>
          <cell r="P1874" t="str">
            <v>1745</v>
          </cell>
          <cell r="Q1874" t="str">
            <v>Salaries &amp; Benefits</v>
          </cell>
          <cell r="R1874" t="str">
            <v>Other Expenditures</v>
          </cell>
          <cell r="S1874" t="str">
            <v>Salaries &amp; Benefits</v>
          </cell>
        </row>
        <row r="1875">
          <cell r="A1875" t="str">
            <v>PH3526</v>
          </cell>
          <cell r="E1875">
            <v>6422.72</v>
          </cell>
          <cell r="F1875">
            <v>0</v>
          </cell>
          <cell r="G1875">
            <v>6422.72</v>
          </cell>
          <cell r="H1875">
            <v>6210.95</v>
          </cell>
          <cell r="I1875">
            <v>-211.77</v>
          </cell>
          <cell r="J1875">
            <v>21329.55</v>
          </cell>
          <cell r="L1875">
            <v>41364</v>
          </cell>
          <cell r="M1875" t="str">
            <v>SG</v>
          </cell>
          <cell r="N1875" t="str">
            <v>EXP</v>
          </cell>
          <cell r="O1875" t="str">
            <v>PH300</v>
          </cell>
          <cell r="P1875" t="str">
            <v>1750</v>
          </cell>
          <cell r="Q1875" t="str">
            <v>Salaries &amp; Benefits</v>
          </cell>
          <cell r="R1875" t="str">
            <v>Other Expenditures</v>
          </cell>
          <cell r="S1875" t="str">
            <v>Salaries &amp; Benefits</v>
          </cell>
        </row>
        <row r="1876">
          <cell r="A1876" t="str">
            <v>PH3526</v>
          </cell>
          <cell r="E1876">
            <v>18161.810000000001</v>
          </cell>
          <cell r="F1876">
            <v>0</v>
          </cell>
          <cell r="G1876">
            <v>18161.810000000001</v>
          </cell>
          <cell r="H1876">
            <v>19524.560000000001</v>
          </cell>
          <cell r="I1876">
            <v>1362.75</v>
          </cell>
          <cell r="J1876">
            <v>32293.8</v>
          </cell>
          <cell r="L1876">
            <v>41364</v>
          </cell>
          <cell r="M1876" t="str">
            <v>SG</v>
          </cell>
          <cell r="N1876" t="str">
            <v>EXP</v>
          </cell>
          <cell r="O1876" t="str">
            <v>PH300</v>
          </cell>
          <cell r="P1876" t="str">
            <v>1760</v>
          </cell>
          <cell r="Q1876" t="str">
            <v>Salaries &amp; Benefits</v>
          </cell>
          <cell r="R1876" t="str">
            <v>Other Expenditures</v>
          </cell>
          <cell r="S1876" t="str">
            <v>Salaries &amp; Benefits</v>
          </cell>
        </row>
        <row r="1877">
          <cell r="A1877" t="str">
            <v>PH3526</v>
          </cell>
          <cell r="E1877">
            <v>32357.4</v>
          </cell>
          <cell r="F1877">
            <v>0</v>
          </cell>
          <cell r="G1877">
            <v>32357.4</v>
          </cell>
          <cell r="H1877">
            <v>35064.86</v>
          </cell>
          <cell r="I1877">
            <v>2707.46</v>
          </cell>
          <cell r="J1877">
            <v>120420.04</v>
          </cell>
          <cell r="L1877">
            <v>41364</v>
          </cell>
          <cell r="M1877" t="str">
            <v>SG</v>
          </cell>
          <cell r="N1877" t="str">
            <v>EXP</v>
          </cell>
          <cell r="O1877" t="str">
            <v>PH300</v>
          </cell>
          <cell r="P1877" t="str">
            <v>1770</v>
          </cell>
          <cell r="Q1877" t="str">
            <v>Salaries &amp; Benefits</v>
          </cell>
          <cell r="R1877" t="str">
            <v>Other Expenditures</v>
          </cell>
          <cell r="S1877" t="str">
            <v>Salaries &amp; Benefits</v>
          </cell>
        </row>
        <row r="1878">
          <cell r="A1878" t="str">
            <v>PH3526</v>
          </cell>
          <cell r="E1878">
            <v>2761.5</v>
          </cell>
          <cell r="F1878">
            <v>0</v>
          </cell>
          <cell r="G1878">
            <v>2761.5</v>
          </cell>
          <cell r="H1878">
            <v>0</v>
          </cell>
          <cell r="I1878">
            <v>-2761.5</v>
          </cell>
          <cell r="J1878">
            <v>0</v>
          </cell>
          <cell r="L1878">
            <v>41364</v>
          </cell>
          <cell r="M1878" t="str">
            <v>SG</v>
          </cell>
          <cell r="N1878" t="str">
            <v>EXP</v>
          </cell>
          <cell r="O1878" t="str">
            <v>PH300</v>
          </cell>
          <cell r="P1878" t="str">
            <v>1840</v>
          </cell>
          <cell r="Q1878" t="str">
            <v>Salaries &amp; Benefits</v>
          </cell>
          <cell r="R1878" t="str">
            <v>Other Expenditures</v>
          </cell>
          <cell r="S1878" t="str">
            <v>Salaries &amp; Benefits</v>
          </cell>
        </row>
        <row r="1879">
          <cell r="A1879" t="str">
            <v>PH3526</v>
          </cell>
          <cell r="E1879">
            <v>0</v>
          </cell>
          <cell r="F1879">
            <v>0</v>
          </cell>
          <cell r="G1879">
            <v>0</v>
          </cell>
          <cell r="H1879">
            <v>0</v>
          </cell>
          <cell r="I1879">
            <v>0</v>
          </cell>
          <cell r="J1879">
            <v>0</v>
          </cell>
          <cell r="L1879">
            <v>41364</v>
          </cell>
          <cell r="M1879" t="str">
            <v>SG</v>
          </cell>
          <cell r="N1879" t="str">
            <v>EXP</v>
          </cell>
          <cell r="O1879" t="str">
            <v>PH300</v>
          </cell>
          <cell r="P1879" t="str">
            <v>4225</v>
          </cell>
          <cell r="Q1879" t="str">
            <v>Business Travel Expenses</v>
          </cell>
          <cell r="R1879" t="str">
            <v>Other Expenditures</v>
          </cell>
          <cell r="S1879" t="str">
            <v>Non Salary</v>
          </cell>
        </row>
        <row r="1880">
          <cell r="A1880" t="str">
            <v>PH3526</v>
          </cell>
          <cell r="E1880">
            <v>756.5</v>
          </cell>
          <cell r="F1880">
            <v>0</v>
          </cell>
          <cell r="G1880">
            <v>756.5</v>
          </cell>
          <cell r="H1880">
            <v>0</v>
          </cell>
          <cell r="I1880">
            <v>-756.5</v>
          </cell>
          <cell r="J1880">
            <v>0</v>
          </cell>
          <cell r="L1880">
            <v>41364</v>
          </cell>
          <cell r="M1880" t="str">
            <v>SG</v>
          </cell>
          <cell r="N1880" t="str">
            <v>EXP</v>
          </cell>
          <cell r="O1880" t="str">
            <v>PH300</v>
          </cell>
          <cell r="P1880" t="str">
            <v>4770</v>
          </cell>
          <cell r="Q1880" t="str">
            <v>Insurance, Parking &amp; Metrage</v>
          </cell>
          <cell r="R1880" t="str">
            <v>Other Expenditures</v>
          </cell>
          <cell r="S1880" t="str">
            <v>Non Salary</v>
          </cell>
        </row>
        <row r="1881">
          <cell r="A1881" t="str">
            <v>PH3526</v>
          </cell>
          <cell r="E1881">
            <v>1686.16</v>
          </cell>
          <cell r="F1881">
            <v>0</v>
          </cell>
          <cell r="G1881">
            <v>1686.16</v>
          </cell>
          <cell r="H1881">
            <v>0</v>
          </cell>
          <cell r="I1881">
            <v>-1686.16</v>
          </cell>
          <cell r="J1881">
            <v>0</v>
          </cell>
          <cell r="L1881">
            <v>41364</v>
          </cell>
          <cell r="M1881" t="str">
            <v>SG</v>
          </cell>
          <cell r="N1881" t="str">
            <v>EXP</v>
          </cell>
          <cell r="O1881" t="str">
            <v>PH300</v>
          </cell>
          <cell r="P1881" t="str">
            <v>4775</v>
          </cell>
          <cell r="Q1881" t="str">
            <v>Insurance, Parking &amp; Metrage</v>
          </cell>
          <cell r="R1881" t="str">
            <v>Other Expenditures</v>
          </cell>
          <cell r="S1881" t="str">
            <v>Non Salary</v>
          </cell>
        </row>
        <row r="1882">
          <cell r="A1882" t="str">
            <v>PH3526</v>
          </cell>
          <cell r="E1882">
            <v>-321983.69</v>
          </cell>
          <cell r="F1882">
            <v>0</v>
          </cell>
          <cell r="G1882">
            <v>-321983.69</v>
          </cell>
          <cell r="H1882">
            <v>-302399.48</v>
          </cell>
          <cell r="I1882">
            <v>19584.21</v>
          </cell>
          <cell r="J1882">
            <v>-1001681.17</v>
          </cell>
          <cell r="L1882">
            <v>41364</v>
          </cell>
          <cell r="M1882" t="str">
            <v>SG</v>
          </cell>
          <cell r="N1882" t="str">
            <v>REV</v>
          </cell>
          <cell r="O1882" t="str">
            <v>PH300</v>
          </cell>
          <cell r="P1882" t="str">
            <v>8010</v>
          </cell>
          <cell r="Q1882" t="str">
            <v>Grants and Subsidies</v>
          </cell>
          <cell r="R1882" t="str">
            <v>Revenue</v>
          </cell>
          <cell r="S1882" t="str">
            <v>Non Salary</v>
          </cell>
        </row>
        <row r="1883">
          <cell r="A1883" t="str">
            <v>PH3527</v>
          </cell>
          <cell r="E1883">
            <v>401285.61</v>
          </cell>
          <cell r="F1883">
            <v>0</v>
          </cell>
          <cell r="G1883">
            <v>401285.61</v>
          </cell>
          <cell r="H1883">
            <v>423509.24</v>
          </cell>
          <cell r="I1883">
            <v>22223.63</v>
          </cell>
          <cell r="J1883">
            <v>1454419.89</v>
          </cell>
          <cell r="L1883">
            <v>41364</v>
          </cell>
          <cell r="M1883" t="str">
            <v>PF</v>
          </cell>
          <cell r="N1883" t="str">
            <v>EXP</v>
          </cell>
          <cell r="O1883" t="str">
            <v>PH300</v>
          </cell>
          <cell r="P1883" t="str">
            <v>1015</v>
          </cell>
          <cell r="Q1883" t="str">
            <v>Salaries &amp; Benefits</v>
          </cell>
          <cell r="R1883" t="str">
            <v>Other Expenditures</v>
          </cell>
          <cell r="S1883" t="str">
            <v>Salaries &amp; Benefits</v>
          </cell>
        </row>
        <row r="1884">
          <cell r="A1884" t="str">
            <v>PH3527</v>
          </cell>
          <cell r="E1884">
            <v>10.23</v>
          </cell>
          <cell r="F1884">
            <v>0</v>
          </cell>
          <cell r="G1884">
            <v>10.23</v>
          </cell>
          <cell r="H1884">
            <v>1513.72</v>
          </cell>
          <cell r="I1884">
            <v>1503.49</v>
          </cell>
          <cell r="J1884">
            <v>5200</v>
          </cell>
          <cell r="L1884">
            <v>41364</v>
          </cell>
          <cell r="M1884" t="str">
            <v>PF</v>
          </cell>
          <cell r="N1884" t="str">
            <v>EXP</v>
          </cell>
          <cell r="O1884" t="str">
            <v>PH300</v>
          </cell>
          <cell r="P1884" t="str">
            <v>1025</v>
          </cell>
          <cell r="Q1884" t="str">
            <v>Salaries &amp; Benefits</v>
          </cell>
          <cell r="R1884" t="str">
            <v>Other Expenditures</v>
          </cell>
          <cell r="S1884" t="str">
            <v>Overtime</v>
          </cell>
        </row>
        <row r="1885">
          <cell r="A1885" t="str">
            <v>PH3527</v>
          </cell>
          <cell r="E1885">
            <v>6613.66</v>
          </cell>
          <cell r="F1885">
            <v>0</v>
          </cell>
          <cell r="G1885">
            <v>6613.66</v>
          </cell>
          <cell r="H1885">
            <v>0</v>
          </cell>
          <cell r="I1885">
            <v>-6613.66</v>
          </cell>
          <cell r="J1885">
            <v>0</v>
          </cell>
          <cell r="L1885">
            <v>41364</v>
          </cell>
          <cell r="M1885" t="str">
            <v>PF</v>
          </cell>
          <cell r="N1885" t="str">
            <v>EXP</v>
          </cell>
          <cell r="O1885" t="str">
            <v>PH300</v>
          </cell>
          <cell r="P1885" t="str">
            <v>1050</v>
          </cell>
          <cell r="Q1885" t="str">
            <v>Salaries &amp; Benefits</v>
          </cell>
          <cell r="R1885" t="str">
            <v>Other Expenditures</v>
          </cell>
          <cell r="S1885" t="str">
            <v>Salaries &amp; Benefits</v>
          </cell>
        </row>
        <row r="1886">
          <cell r="A1886" t="str">
            <v>PH3527</v>
          </cell>
          <cell r="E1886">
            <v>0</v>
          </cell>
          <cell r="F1886">
            <v>0</v>
          </cell>
          <cell r="G1886">
            <v>0</v>
          </cell>
          <cell r="H1886">
            <v>-28048.66</v>
          </cell>
          <cell r="I1886">
            <v>-28048.66</v>
          </cell>
          <cell r="J1886">
            <v>-96354.08</v>
          </cell>
          <cell r="L1886">
            <v>41364</v>
          </cell>
          <cell r="M1886" t="str">
            <v>PF</v>
          </cell>
          <cell r="N1886" t="str">
            <v>EXP</v>
          </cell>
          <cell r="O1886" t="str">
            <v>PH300</v>
          </cell>
          <cell r="P1886" t="str">
            <v>1520</v>
          </cell>
          <cell r="Q1886" t="str">
            <v>Salaries &amp; Benefits</v>
          </cell>
          <cell r="R1886" t="str">
            <v>Other Expenditures</v>
          </cell>
          <cell r="S1886" t="str">
            <v>Gapping</v>
          </cell>
        </row>
        <row r="1887">
          <cell r="A1887" t="str">
            <v>PH3527</v>
          </cell>
          <cell r="E1887">
            <v>23285.599999999999</v>
          </cell>
          <cell r="F1887">
            <v>0</v>
          </cell>
          <cell r="G1887">
            <v>23285.599999999999</v>
          </cell>
          <cell r="H1887">
            <v>23345.06</v>
          </cell>
          <cell r="I1887">
            <v>59.46</v>
          </cell>
          <cell r="J1887">
            <v>80172</v>
          </cell>
          <cell r="L1887">
            <v>41364</v>
          </cell>
          <cell r="M1887" t="str">
            <v>PF</v>
          </cell>
          <cell r="N1887" t="str">
            <v>EXP</v>
          </cell>
          <cell r="O1887" t="str">
            <v>PH300</v>
          </cell>
          <cell r="P1887" t="str">
            <v>1711</v>
          </cell>
          <cell r="Q1887" t="str">
            <v>Salaries &amp; Benefits</v>
          </cell>
          <cell r="R1887" t="str">
            <v>Other Expenditures</v>
          </cell>
          <cell r="S1887" t="str">
            <v>Salaries &amp; Benefits</v>
          </cell>
        </row>
        <row r="1888">
          <cell r="A1888" t="str">
            <v>PH3527</v>
          </cell>
          <cell r="E1888">
            <v>11146.16</v>
          </cell>
          <cell r="F1888">
            <v>0</v>
          </cell>
          <cell r="G1888">
            <v>11146.16</v>
          </cell>
          <cell r="H1888">
            <v>11020.76</v>
          </cell>
          <cell r="I1888">
            <v>-125.4</v>
          </cell>
          <cell r="J1888">
            <v>37848</v>
          </cell>
          <cell r="L1888">
            <v>41364</v>
          </cell>
          <cell r="M1888" t="str">
            <v>PF</v>
          </cell>
          <cell r="N1888" t="str">
            <v>EXP</v>
          </cell>
          <cell r="O1888" t="str">
            <v>PH300</v>
          </cell>
          <cell r="P1888" t="str">
            <v>1712</v>
          </cell>
          <cell r="Q1888" t="str">
            <v>Salaries &amp; Benefits</v>
          </cell>
          <cell r="R1888" t="str">
            <v>Other Expenditures</v>
          </cell>
          <cell r="S1888" t="str">
            <v>Salaries &amp; Benefits</v>
          </cell>
        </row>
        <row r="1889">
          <cell r="A1889" t="str">
            <v>PH3527</v>
          </cell>
          <cell r="E1889">
            <v>10412.870000000001</v>
          </cell>
          <cell r="F1889">
            <v>0</v>
          </cell>
          <cell r="G1889">
            <v>10412.870000000001</v>
          </cell>
          <cell r="H1889">
            <v>8480.7900000000009</v>
          </cell>
          <cell r="I1889">
            <v>-1932.08</v>
          </cell>
          <cell r="J1889">
            <v>28979.79</v>
          </cell>
          <cell r="L1889">
            <v>41364</v>
          </cell>
          <cell r="M1889" t="str">
            <v>PF</v>
          </cell>
          <cell r="N1889" t="str">
            <v>EXP</v>
          </cell>
          <cell r="O1889" t="str">
            <v>PH300</v>
          </cell>
          <cell r="P1889" t="str">
            <v>1720</v>
          </cell>
          <cell r="Q1889" t="str">
            <v>Salaries &amp; Benefits</v>
          </cell>
          <cell r="R1889" t="str">
            <v>Other Expenditures</v>
          </cell>
          <cell r="S1889" t="str">
            <v>Salaries &amp; Benefits</v>
          </cell>
        </row>
        <row r="1890">
          <cell r="A1890" t="str">
            <v>PH3527</v>
          </cell>
          <cell r="E1890">
            <v>3161.8</v>
          </cell>
          <cell r="F1890">
            <v>0</v>
          </cell>
          <cell r="G1890">
            <v>3161.8</v>
          </cell>
          <cell r="H1890">
            <v>3160.95</v>
          </cell>
          <cell r="I1890">
            <v>-0.85</v>
          </cell>
          <cell r="J1890">
            <v>10855.77</v>
          </cell>
          <cell r="L1890">
            <v>41364</v>
          </cell>
          <cell r="M1890" t="str">
            <v>PF</v>
          </cell>
          <cell r="N1890" t="str">
            <v>EXP</v>
          </cell>
          <cell r="O1890" t="str">
            <v>PH300</v>
          </cell>
          <cell r="P1890" t="str">
            <v>1730</v>
          </cell>
          <cell r="Q1890" t="str">
            <v>Salaries &amp; Benefits</v>
          </cell>
          <cell r="R1890" t="str">
            <v>Other Expenditures</v>
          </cell>
          <cell r="S1890" t="str">
            <v>Salaries &amp; Benefits</v>
          </cell>
        </row>
        <row r="1891">
          <cell r="A1891" t="str">
            <v>PH3527</v>
          </cell>
          <cell r="E1891">
            <v>10337.09</v>
          </cell>
          <cell r="F1891">
            <v>0</v>
          </cell>
          <cell r="G1891">
            <v>10337.09</v>
          </cell>
          <cell r="H1891">
            <v>11961.22</v>
          </cell>
          <cell r="I1891">
            <v>1624.13</v>
          </cell>
          <cell r="J1891">
            <v>19921.87</v>
          </cell>
          <cell r="L1891">
            <v>41364</v>
          </cell>
          <cell r="M1891" t="str">
            <v>PF</v>
          </cell>
          <cell r="N1891" t="str">
            <v>EXP</v>
          </cell>
          <cell r="O1891" t="str">
            <v>PH300</v>
          </cell>
          <cell r="P1891" t="str">
            <v>1740</v>
          </cell>
          <cell r="Q1891" t="str">
            <v>Salaries &amp; Benefits</v>
          </cell>
          <cell r="R1891" t="str">
            <v>Other Expenditures</v>
          </cell>
          <cell r="S1891" t="str">
            <v>Salaries &amp; Benefits</v>
          </cell>
        </row>
        <row r="1892">
          <cell r="A1892" t="str">
            <v>PH3527</v>
          </cell>
          <cell r="E1892">
            <v>478.27</v>
          </cell>
          <cell r="F1892">
            <v>0</v>
          </cell>
          <cell r="G1892">
            <v>478.27</v>
          </cell>
          <cell r="H1892">
            <v>596.55999999999995</v>
          </cell>
          <cell r="I1892">
            <v>118.29</v>
          </cell>
          <cell r="J1892">
            <v>1163.48</v>
          </cell>
          <cell r="L1892">
            <v>41364</v>
          </cell>
          <cell r="M1892" t="str">
            <v>PF</v>
          </cell>
          <cell r="N1892" t="str">
            <v>EXP</v>
          </cell>
          <cell r="O1892" t="str">
            <v>PH300</v>
          </cell>
          <cell r="P1892" t="str">
            <v>1745</v>
          </cell>
          <cell r="Q1892" t="str">
            <v>Salaries &amp; Benefits</v>
          </cell>
          <cell r="R1892" t="str">
            <v>Other Expenditures</v>
          </cell>
          <cell r="S1892" t="str">
            <v>Salaries &amp; Benefits</v>
          </cell>
        </row>
        <row r="1893">
          <cell r="A1893" t="str">
            <v>PH3527</v>
          </cell>
          <cell r="E1893">
            <v>8063.2</v>
          </cell>
          <cell r="F1893">
            <v>0</v>
          </cell>
          <cell r="G1893">
            <v>8063.2</v>
          </cell>
          <cell r="H1893">
            <v>8258.4699999999993</v>
          </cell>
          <cell r="I1893">
            <v>195.27</v>
          </cell>
          <cell r="J1893">
            <v>28361.14</v>
          </cell>
          <cell r="L1893">
            <v>41364</v>
          </cell>
          <cell r="M1893" t="str">
            <v>PF</v>
          </cell>
          <cell r="N1893" t="str">
            <v>EXP</v>
          </cell>
          <cell r="O1893" t="str">
            <v>PH300</v>
          </cell>
          <cell r="P1893" t="str">
            <v>1750</v>
          </cell>
          <cell r="Q1893" t="str">
            <v>Salaries &amp; Benefits</v>
          </cell>
          <cell r="R1893" t="str">
            <v>Other Expenditures</v>
          </cell>
          <cell r="S1893" t="str">
            <v>Salaries &amp; Benefits</v>
          </cell>
        </row>
        <row r="1894">
          <cell r="A1894" t="str">
            <v>PH3527</v>
          </cell>
          <cell r="E1894">
            <v>22691.96</v>
          </cell>
          <cell r="F1894">
            <v>0</v>
          </cell>
          <cell r="G1894">
            <v>22691.96</v>
          </cell>
          <cell r="H1894">
            <v>25945.7</v>
          </cell>
          <cell r="I1894">
            <v>3253.74</v>
          </cell>
          <cell r="J1894">
            <v>43827.3</v>
          </cell>
          <cell r="L1894">
            <v>41364</v>
          </cell>
          <cell r="M1894" t="str">
            <v>PF</v>
          </cell>
          <cell r="N1894" t="str">
            <v>EXP</v>
          </cell>
          <cell r="O1894" t="str">
            <v>PH300</v>
          </cell>
          <cell r="P1894" t="str">
            <v>1760</v>
          </cell>
          <cell r="Q1894" t="str">
            <v>Salaries &amp; Benefits</v>
          </cell>
          <cell r="R1894" t="str">
            <v>Other Expenditures</v>
          </cell>
          <cell r="S1894" t="str">
            <v>Salaries &amp; Benefits</v>
          </cell>
        </row>
        <row r="1895">
          <cell r="A1895" t="str">
            <v>PH3527</v>
          </cell>
          <cell r="E1895">
            <v>38981.08</v>
          </cell>
          <cell r="F1895">
            <v>0</v>
          </cell>
          <cell r="G1895">
            <v>38981.08</v>
          </cell>
          <cell r="H1895">
            <v>46309.57</v>
          </cell>
          <cell r="I1895">
            <v>7328.49</v>
          </cell>
          <cell r="J1895">
            <v>159036.67000000001</v>
          </cell>
          <cell r="L1895">
            <v>41364</v>
          </cell>
          <cell r="M1895" t="str">
            <v>PF</v>
          </cell>
          <cell r="N1895" t="str">
            <v>EXP</v>
          </cell>
          <cell r="O1895" t="str">
            <v>PH300</v>
          </cell>
          <cell r="P1895" t="str">
            <v>1770</v>
          </cell>
          <cell r="Q1895" t="str">
            <v>Salaries &amp; Benefits</v>
          </cell>
          <cell r="R1895" t="str">
            <v>Other Expenditures</v>
          </cell>
          <cell r="S1895" t="str">
            <v>Salaries &amp; Benefits</v>
          </cell>
        </row>
        <row r="1896">
          <cell r="A1896" t="str">
            <v>PH3527</v>
          </cell>
          <cell r="E1896">
            <v>3102</v>
          </cell>
          <cell r="F1896">
            <v>0</v>
          </cell>
          <cell r="G1896">
            <v>3102</v>
          </cell>
          <cell r="H1896">
            <v>0</v>
          </cell>
          <cell r="I1896">
            <v>-3102</v>
          </cell>
          <cell r="J1896">
            <v>0</v>
          </cell>
          <cell r="L1896">
            <v>41364</v>
          </cell>
          <cell r="M1896" t="str">
            <v>PF</v>
          </cell>
          <cell r="N1896" t="str">
            <v>EXP</v>
          </cell>
          <cell r="O1896" t="str">
            <v>PH300</v>
          </cell>
          <cell r="P1896" t="str">
            <v>1840</v>
          </cell>
          <cell r="Q1896" t="str">
            <v>Salaries &amp; Benefits</v>
          </cell>
          <cell r="R1896" t="str">
            <v>Other Expenditures</v>
          </cell>
          <cell r="S1896" t="str">
            <v>Salaries &amp; Benefits</v>
          </cell>
        </row>
        <row r="1897">
          <cell r="A1897" t="str">
            <v>PH3527</v>
          </cell>
          <cell r="E1897">
            <v>488</v>
          </cell>
          <cell r="F1897">
            <v>0</v>
          </cell>
          <cell r="G1897">
            <v>488</v>
          </cell>
          <cell r="H1897">
            <v>0</v>
          </cell>
          <cell r="I1897">
            <v>-488</v>
          </cell>
          <cell r="J1897">
            <v>0</v>
          </cell>
          <cell r="L1897">
            <v>41364</v>
          </cell>
          <cell r="M1897" t="str">
            <v>PF</v>
          </cell>
          <cell r="N1897" t="str">
            <v>EXP</v>
          </cell>
          <cell r="O1897" t="str">
            <v>PH300</v>
          </cell>
          <cell r="P1897" t="str">
            <v>1970</v>
          </cell>
          <cell r="Q1897" t="str">
            <v>Salaries &amp; Benefits</v>
          </cell>
          <cell r="R1897" t="str">
            <v>Other Expenditures</v>
          </cell>
          <cell r="S1897" t="str">
            <v>Salaries &amp; Benefits</v>
          </cell>
        </row>
        <row r="1898">
          <cell r="A1898" t="str">
            <v>PH3527</v>
          </cell>
          <cell r="E1898">
            <v>174.7</v>
          </cell>
          <cell r="F1898">
            <v>0</v>
          </cell>
          <cell r="G1898">
            <v>174.7</v>
          </cell>
          <cell r="H1898">
            <v>0</v>
          </cell>
          <cell r="I1898">
            <v>-174.7</v>
          </cell>
          <cell r="J1898">
            <v>0</v>
          </cell>
          <cell r="L1898">
            <v>41364</v>
          </cell>
          <cell r="M1898" t="str">
            <v>PF</v>
          </cell>
          <cell r="N1898" t="str">
            <v>EXP</v>
          </cell>
          <cell r="O1898" t="str">
            <v>PH300</v>
          </cell>
          <cell r="P1898" t="str">
            <v>1975</v>
          </cell>
          <cell r="Q1898" t="str">
            <v>Salaries &amp; Benefits</v>
          </cell>
          <cell r="R1898" t="str">
            <v>Other Expenditures</v>
          </cell>
          <cell r="S1898" t="str">
            <v>Salaries &amp; Benefits</v>
          </cell>
        </row>
        <row r="1899">
          <cell r="A1899" t="str">
            <v>PH3527</v>
          </cell>
          <cell r="E1899">
            <v>68.3</v>
          </cell>
          <cell r="F1899">
            <v>0</v>
          </cell>
          <cell r="G1899">
            <v>68.3</v>
          </cell>
          <cell r="H1899">
            <v>0</v>
          </cell>
          <cell r="I1899">
            <v>-68.3</v>
          </cell>
          <cell r="J1899">
            <v>0</v>
          </cell>
          <cell r="L1899">
            <v>41364</v>
          </cell>
          <cell r="M1899" t="str">
            <v>PF</v>
          </cell>
          <cell r="N1899" t="str">
            <v>EXP</v>
          </cell>
          <cell r="O1899" t="str">
            <v>PH300</v>
          </cell>
          <cell r="P1899" t="str">
            <v>4225</v>
          </cell>
          <cell r="Q1899" t="str">
            <v>Business Travel Expenses</v>
          </cell>
          <cell r="R1899" t="str">
            <v>Other Expenditures</v>
          </cell>
          <cell r="S1899" t="str">
            <v>Non Salary</v>
          </cell>
        </row>
        <row r="1900">
          <cell r="A1900" t="str">
            <v>PH3527</v>
          </cell>
          <cell r="E1900">
            <v>559.5</v>
          </cell>
          <cell r="F1900">
            <v>0</v>
          </cell>
          <cell r="G1900">
            <v>559.5</v>
          </cell>
          <cell r="H1900">
            <v>0</v>
          </cell>
          <cell r="I1900">
            <v>-559.5</v>
          </cell>
          <cell r="J1900">
            <v>0</v>
          </cell>
          <cell r="L1900">
            <v>41364</v>
          </cell>
          <cell r="M1900" t="str">
            <v>PF</v>
          </cell>
          <cell r="N1900" t="str">
            <v>EXP</v>
          </cell>
          <cell r="O1900" t="str">
            <v>PH300</v>
          </cell>
          <cell r="P1900" t="str">
            <v>4770</v>
          </cell>
          <cell r="Q1900" t="str">
            <v>Insurance, Parking &amp; Metrage</v>
          </cell>
          <cell r="R1900" t="str">
            <v>Other Expenditures</v>
          </cell>
          <cell r="S1900" t="str">
            <v>Non Salary</v>
          </cell>
        </row>
        <row r="1901">
          <cell r="A1901" t="str">
            <v>PH3527</v>
          </cell>
          <cell r="E1901">
            <v>4106.38</v>
          </cell>
          <cell r="F1901">
            <v>0</v>
          </cell>
          <cell r="G1901">
            <v>4106.38</v>
          </cell>
          <cell r="H1901">
            <v>0</v>
          </cell>
          <cell r="I1901">
            <v>-4106.38</v>
          </cell>
          <cell r="J1901">
            <v>0</v>
          </cell>
          <cell r="L1901">
            <v>41364</v>
          </cell>
          <cell r="M1901" t="str">
            <v>PF</v>
          </cell>
          <cell r="N1901" t="str">
            <v>EXP</v>
          </cell>
          <cell r="O1901" t="str">
            <v>PH300</v>
          </cell>
          <cell r="P1901" t="str">
            <v>4775</v>
          </cell>
          <cell r="Q1901" t="str">
            <v>Insurance, Parking &amp; Metrage</v>
          </cell>
          <cell r="R1901" t="str">
            <v>Other Expenditures</v>
          </cell>
          <cell r="S1901" t="str">
            <v>Non Salary</v>
          </cell>
        </row>
        <row r="1902">
          <cell r="A1902" t="str">
            <v>PH3527</v>
          </cell>
          <cell r="E1902">
            <v>-544966.41</v>
          </cell>
          <cell r="F1902">
            <v>0</v>
          </cell>
          <cell r="G1902">
            <v>-544966.41</v>
          </cell>
          <cell r="H1902">
            <v>-536053.38</v>
          </cell>
          <cell r="I1902">
            <v>8913.0300000000007</v>
          </cell>
          <cell r="J1902">
            <v>-1773431.83</v>
          </cell>
          <cell r="L1902">
            <v>41364</v>
          </cell>
          <cell r="M1902" t="str">
            <v>PF</v>
          </cell>
          <cell r="N1902" t="str">
            <v>REV</v>
          </cell>
          <cell r="O1902" t="str">
            <v>PH300</v>
          </cell>
          <cell r="P1902" t="str">
            <v>8010</v>
          </cell>
          <cell r="Q1902" t="str">
            <v>Grants and Subsidies</v>
          </cell>
          <cell r="R1902" t="str">
            <v>Revenue</v>
          </cell>
          <cell r="S1902" t="str">
            <v>Non Salary</v>
          </cell>
        </row>
        <row r="1903">
          <cell r="A1903" t="str">
            <v>PH3539</v>
          </cell>
          <cell r="E1903">
            <v>269958.78999999998</v>
          </cell>
          <cell r="F1903">
            <v>0</v>
          </cell>
          <cell r="G1903">
            <v>269958.78999999998</v>
          </cell>
          <cell r="H1903">
            <v>290397.52</v>
          </cell>
          <cell r="I1903">
            <v>20438.73</v>
          </cell>
          <cell r="J1903">
            <v>997286.22</v>
          </cell>
          <cell r="L1903">
            <v>41364</v>
          </cell>
          <cell r="M1903" t="str">
            <v>SG</v>
          </cell>
          <cell r="N1903" t="str">
            <v>EXP</v>
          </cell>
          <cell r="O1903" t="str">
            <v>PH300</v>
          </cell>
          <cell r="P1903" t="str">
            <v>1015</v>
          </cell>
          <cell r="Q1903" t="str">
            <v>Salaries &amp; Benefits</v>
          </cell>
          <cell r="R1903" t="str">
            <v>Other Expenditures</v>
          </cell>
          <cell r="S1903" t="str">
            <v>Salaries &amp; Benefits</v>
          </cell>
        </row>
        <row r="1904">
          <cell r="A1904" t="str">
            <v>PH3539</v>
          </cell>
          <cell r="E1904">
            <v>0</v>
          </cell>
          <cell r="F1904">
            <v>0</v>
          </cell>
          <cell r="G1904">
            <v>0</v>
          </cell>
          <cell r="H1904">
            <v>3172.99</v>
          </cell>
          <cell r="I1904">
            <v>3172.99</v>
          </cell>
          <cell r="J1904">
            <v>10900</v>
          </cell>
          <cell r="L1904">
            <v>41364</v>
          </cell>
          <cell r="M1904" t="str">
            <v>SG</v>
          </cell>
          <cell r="N1904" t="str">
            <v>EXP</v>
          </cell>
          <cell r="O1904" t="str">
            <v>PH300</v>
          </cell>
          <cell r="P1904" t="str">
            <v>1025</v>
          </cell>
          <cell r="Q1904" t="str">
            <v>Salaries &amp; Benefits</v>
          </cell>
          <cell r="R1904" t="str">
            <v>Other Expenditures</v>
          </cell>
          <cell r="S1904" t="str">
            <v>Overtime</v>
          </cell>
        </row>
        <row r="1905">
          <cell r="A1905" t="str">
            <v>PH3539</v>
          </cell>
          <cell r="E1905">
            <v>8553.2999999999993</v>
          </cell>
          <cell r="F1905">
            <v>0</v>
          </cell>
          <cell r="G1905">
            <v>8553.2999999999993</v>
          </cell>
          <cell r="H1905">
            <v>7542.59</v>
          </cell>
          <cell r="I1905">
            <v>-1010.71</v>
          </cell>
          <cell r="J1905">
            <v>7542.59</v>
          </cell>
          <cell r="L1905">
            <v>41364</v>
          </cell>
          <cell r="M1905" t="str">
            <v>SG</v>
          </cell>
          <cell r="N1905" t="str">
            <v>EXP</v>
          </cell>
          <cell r="O1905" t="str">
            <v>PH300</v>
          </cell>
          <cell r="P1905" t="str">
            <v>1050</v>
          </cell>
          <cell r="Q1905" t="str">
            <v>Salaries &amp; Benefits</v>
          </cell>
          <cell r="R1905" t="str">
            <v>Other Expenditures</v>
          </cell>
          <cell r="S1905" t="str">
            <v>Salaries &amp; Benefits</v>
          </cell>
        </row>
        <row r="1906">
          <cell r="A1906" t="str">
            <v>PH3539</v>
          </cell>
          <cell r="E1906">
            <v>0</v>
          </cell>
          <cell r="F1906">
            <v>0</v>
          </cell>
          <cell r="G1906">
            <v>0</v>
          </cell>
          <cell r="H1906">
            <v>-18805.25</v>
          </cell>
          <cell r="I1906">
            <v>-18805.25</v>
          </cell>
          <cell r="J1906">
            <v>-61265.51</v>
          </cell>
          <cell r="L1906">
            <v>41364</v>
          </cell>
          <cell r="M1906" t="str">
            <v>SG</v>
          </cell>
          <cell r="N1906" t="str">
            <v>EXP</v>
          </cell>
          <cell r="O1906" t="str">
            <v>PH300</v>
          </cell>
          <cell r="P1906" t="str">
            <v>1520</v>
          </cell>
          <cell r="Q1906" t="str">
            <v>Salaries &amp; Benefits</v>
          </cell>
          <cell r="R1906" t="str">
            <v>Other Expenditures</v>
          </cell>
          <cell r="S1906" t="str">
            <v>Gapping</v>
          </cell>
        </row>
        <row r="1907">
          <cell r="A1907" t="str">
            <v>PH3539</v>
          </cell>
          <cell r="E1907">
            <v>13223.72</v>
          </cell>
          <cell r="F1907">
            <v>0</v>
          </cell>
          <cell r="G1907">
            <v>13223.72</v>
          </cell>
          <cell r="H1907">
            <v>14934.41</v>
          </cell>
          <cell r="I1907">
            <v>1710.69</v>
          </cell>
          <cell r="J1907">
            <v>51288</v>
          </cell>
          <cell r="L1907">
            <v>41364</v>
          </cell>
          <cell r="M1907" t="str">
            <v>SG</v>
          </cell>
          <cell r="N1907" t="str">
            <v>EXP</v>
          </cell>
          <cell r="O1907" t="str">
            <v>PH300</v>
          </cell>
          <cell r="P1907" t="str">
            <v>1711</v>
          </cell>
          <cell r="Q1907" t="str">
            <v>Salaries &amp; Benefits</v>
          </cell>
          <cell r="R1907" t="str">
            <v>Other Expenditures</v>
          </cell>
          <cell r="S1907" t="str">
            <v>Salaries &amp; Benefits</v>
          </cell>
        </row>
        <row r="1908">
          <cell r="A1908" t="str">
            <v>PH3539</v>
          </cell>
          <cell r="E1908">
            <v>6356.48</v>
          </cell>
          <cell r="F1908">
            <v>0</v>
          </cell>
          <cell r="G1908">
            <v>6356.48</v>
          </cell>
          <cell r="H1908">
            <v>7065.32</v>
          </cell>
          <cell r="I1908">
            <v>708.84</v>
          </cell>
          <cell r="J1908">
            <v>24264</v>
          </cell>
          <cell r="L1908">
            <v>41364</v>
          </cell>
          <cell r="M1908" t="str">
            <v>SG</v>
          </cell>
          <cell r="N1908" t="str">
            <v>EXP</v>
          </cell>
          <cell r="O1908" t="str">
            <v>PH300</v>
          </cell>
          <cell r="P1908" t="str">
            <v>1712</v>
          </cell>
          <cell r="Q1908" t="str">
            <v>Salaries &amp; Benefits</v>
          </cell>
          <cell r="R1908" t="str">
            <v>Other Expenditures</v>
          </cell>
          <cell r="S1908" t="str">
            <v>Salaries &amp; Benefits</v>
          </cell>
        </row>
        <row r="1909">
          <cell r="A1909" t="str">
            <v>PH3539</v>
          </cell>
          <cell r="E1909">
            <v>6058.92</v>
          </cell>
          <cell r="F1909">
            <v>0</v>
          </cell>
          <cell r="G1909">
            <v>6058.92</v>
          </cell>
          <cell r="H1909">
            <v>5815.22</v>
          </cell>
          <cell r="I1909">
            <v>-243.7</v>
          </cell>
          <cell r="J1909">
            <v>19969.830000000002</v>
          </cell>
          <cell r="L1909">
            <v>41364</v>
          </cell>
          <cell r="M1909" t="str">
            <v>SG</v>
          </cell>
          <cell r="N1909" t="str">
            <v>EXP</v>
          </cell>
          <cell r="O1909" t="str">
            <v>PH300</v>
          </cell>
          <cell r="P1909" t="str">
            <v>1720</v>
          </cell>
          <cell r="Q1909" t="str">
            <v>Salaries &amp; Benefits</v>
          </cell>
          <cell r="R1909" t="str">
            <v>Other Expenditures</v>
          </cell>
          <cell r="S1909" t="str">
            <v>Salaries &amp; Benefits</v>
          </cell>
        </row>
        <row r="1910">
          <cell r="A1910" t="str">
            <v>PH3539</v>
          </cell>
          <cell r="E1910">
            <v>1859.6</v>
          </cell>
          <cell r="F1910">
            <v>0</v>
          </cell>
          <cell r="G1910">
            <v>1859.6</v>
          </cell>
          <cell r="H1910">
            <v>2168.37</v>
          </cell>
          <cell r="I1910">
            <v>308.77</v>
          </cell>
          <cell r="J1910">
            <v>7446.85</v>
          </cell>
          <cell r="L1910">
            <v>41364</v>
          </cell>
          <cell r="M1910" t="str">
            <v>SG</v>
          </cell>
          <cell r="N1910" t="str">
            <v>EXP</v>
          </cell>
          <cell r="O1910" t="str">
            <v>PH300</v>
          </cell>
          <cell r="P1910" t="str">
            <v>1730</v>
          </cell>
          <cell r="Q1910" t="str">
            <v>Salaries &amp; Benefits</v>
          </cell>
          <cell r="R1910" t="str">
            <v>Other Expenditures</v>
          </cell>
          <cell r="S1910" t="str">
            <v>Salaries &amp; Benefits</v>
          </cell>
        </row>
        <row r="1911">
          <cell r="A1911" t="str">
            <v>PH3539</v>
          </cell>
          <cell r="E1911">
            <v>7427.43</v>
          </cell>
          <cell r="F1911">
            <v>0</v>
          </cell>
          <cell r="G1911">
            <v>7427.43</v>
          </cell>
          <cell r="H1911">
            <v>8193.23</v>
          </cell>
          <cell r="I1911">
            <v>765.8</v>
          </cell>
          <cell r="J1911">
            <v>13611.91</v>
          </cell>
          <cell r="L1911">
            <v>41364</v>
          </cell>
          <cell r="M1911" t="str">
            <v>SG</v>
          </cell>
          <cell r="N1911" t="str">
            <v>EXP</v>
          </cell>
          <cell r="O1911" t="str">
            <v>PH300</v>
          </cell>
          <cell r="P1911" t="str">
            <v>1740</v>
          </cell>
          <cell r="Q1911" t="str">
            <v>Salaries &amp; Benefits</v>
          </cell>
          <cell r="R1911" t="str">
            <v>Other Expenditures</v>
          </cell>
          <cell r="S1911" t="str">
            <v>Salaries &amp; Benefits</v>
          </cell>
        </row>
        <row r="1912">
          <cell r="A1912" t="str">
            <v>PH3539</v>
          </cell>
          <cell r="E1912">
            <v>354.35</v>
          </cell>
          <cell r="F1912">
            <v>0</v>
          </cell>
          <cell r="G1912">
            <v>354.35</v>
          </cell>
          <cell r="H1912">
            <v>413.65</v>
          </cell>
          <cell r="I1912">
            <v>59.3</v>
          </cell>
          <cell r="J1912">
            <v>797.79</v>
          </cell>
          <cell r="L1912">
            <v>41364</v>
          </cell>
          <cell r="M1912" t="str">
            <v>SG</v>
          </cell>
          <cell r="N1912" t="str">
            <v>EXP</v>
          </cell>
          <cell r="O1912" t="str">
            <v>PH300</v>
          </cell>
          <cell r="P1912" t="str">
            <v>1745</v>
          </cell>
          <cell r="Q1912" t="str">
            <v>Salaries &amp; Benefits</v>
          </cell>
          <cell r="R1912" t="str">
            <v>Other Expenditures</v>
          </cell>
          <cell r="S1912" t="str">
            <v>Salaries &amp; Benefits</v>
          </cell>
        </row>
        <row r="1913">
          <cell r="A1913" t="str">
            <v>PH3539</v>
          </cell>
          <cell r="E1913">
            <v>5384.76</v>
          </cell>
          <cell r="F1913">
            <v>0</v>
          </cell>
          <cell r="G1913">
            <v>5384.76</v>
          </cell>
          <cell r="H1913">
            <v>5662.78</v>
          </cell>
          <cell r="I1913">
            <v>278.02</v>
          </cell>
          <cell r="J1913">
            <v>19447.05</v>
          </cell>
          <cell r="L1913">
            <v>41364</v>
          </cell>
          <cell r="M1913" t="str">
            <v>SG</v>
          </cell>
          <cell r="N1913" t="str">
            <v>EXP</v>
          </cell>
          <cell r="O1913" t="str">
            <v>PH300</v>
          </cell>
          <cell r="P1913" t="str">
            <v>1750</v>
          </cell>
          <cell r="Q1913" t="str">
            <v>Salaries &amp; Benefits</v>
          </cell>
          <cell r="R1913" t="str">
            <v>Other Expenditures</v>
          </cell>
          <cell r="S1913" t="str">
            <v>Salaries &amp; Benefits</v>
          </cell>
        </row>
        <row r="1914">
          <cell r="A1914" t="str">
            <v>PH3539</v>
          </cell>
          <cell r="E1914">
            <v>14452.39</v>
          </cell>
          <cell r="F1914">
            <v>0</v>
          </cell>
          <cell r="G1914">
            <v>14452.39</v>
          </cell>
          <cell r="H1914">
            <v>17805.169999999998</v>
          </cell>
          <cell r="I1914">
            <v>3352.78</v>
          </cell>
          <cell r="J1914">
            <v>29987.1</v>
          </cell>
          <cell r="L1914">
            <v>41364</v>
          </cell>
          <cell r="M1914" t="str">
            <v>SG</v>
          </cell>
          <cell r="N1914" t="str">
            <v>EXP</v>
          </cell>
          <cell r="O1914" t="str">
            <v>PH300</v>
          </cell>
          <cell r="P1914" t="str">
            <v>1760</v>
          </cell>
          <cell r="Q1914" t="str">
            <v>Salaries &amp; Benefits</v>
          </cell>
          <cell r="R1914" t="str">
            <v>Other Expenditures</v>
          </cell>
          <cell r="S1914" t="str">
            <v>Salaries &amp; Benefits</v>
          </cell>
        </row>
        <row r="1915">
          <cell r="A1915" t="str">
            <v>PH3539</v>
          </cell>
          <cell r="E1915">
            <v>28334.48</v>
          </cell>
          <cell r="F1915">
            <v>0</v>
          </cell>
          <cell r="G1915">
            <v>28334.48</v>
          </cell>
          <cell r="H1915">
            <v>31777.63</v>
          </cell>
          <cell r="I1915">
            <v>3443.15</v>
          </cell>
          <cell r="J1915">
            <v>109130.99</v>
          </cell>
          <cell r="L1915">
            <v>41364</v>
          </cell>
          <cell r="M1915" t="str">
            <v>SG</v>
          </cell>
          <cell r="N1915" t="str">
            <v>EXP</v>
          </cell>
          <cell r="O1915" t="str">
            <v>PH300</v>
          </cell>
          <cell r="P1915" t="str">
            <v>1770</v>
          </cell>
          <cell r="Q1915" t="str">
            <v>Salaries &amp; Benefits</v>
          </cell>
          <cell r="R1915" t="str">
            <v>Other Expenditures</v>
          </cell>
          <cell r="S1915" t="str">
            <v>Salaries &amp; Benefits</v>
          </cell>
        </row>
        <row r="1916">
          <cell r="A1916" t="str">
            <v>PH3539</v>
          </cell>
          <cell r="E1916">
            <v>5948.1</v>
          </cell>
          <cell r="F1916">
            <v>0</v>
          </cell>
          <cell r="G1916">
            <v>5948.1</v>
          </cell>
          <cell r="H1916">
            <v>0</v>
          </cell>
          <cell r="I1916">
            <v>-5948.1</v>
          </cell>
          <cell r="J1916">
            <v>0</v>
          </cell>
          <cell r="L1916">
            <v>41364</v>
          </cell>
          <cell r="M1916" t="str">
            <v>SG</v>
          </cell>
          <cell r="N1916" t="str">
            <v>EXP</v>
          </cell>
          <cell r="O1916" t="str">
            <v>PH300</v>
          </cell>
          <cell r="P1916" t="str">
            <v>1840</v>
          </cell>
          <cell r="Q1916" t="str">
            <v>Salaries &amp; Benefits</v>
          </cell>
          <cell r="R1916" t="str">
            <v>Other Expenditures</v>
          </cell>
          <cell r="S1916" t="str">
            <v>Salaries &amp; Benefits</v>
          </cell>
        </row>
        <row r="1917">
          <cell r="A1917" t="str">
            <v>PH3539</v>
          </cell>
          <cell r="E1917">
            <v>75.09</v>
          </cell>
          <cell r="F1917">
            <v>0</v>
          </cell>
          <cell r="G1917">
            <v>75.09</v>
          </cell>
          <cell r="H1917">
            <v>0</v>
          </cell>
          <cell r="I1917">
            <v>-75.09</v>
          </cell>
          <cell r="J1917">
            <v>0</v>
          </cell>
          <cell r="L1917">
            <v>41364</v>
          </cell>
          <cell r="M1917" t="str">
            <v>SG</v>
          </cell>
          <cell r="N1917" t="str">
            <v>EXP</v>
          </cell>
          <cell r="O1917" t="str">
            <v>PH300</v>
          </cell>
          <cell r="P1917" t="str">
            <v>1975</v>
          </cell>
          <cell r="Q1917" t="str">
            <v>Salaries &amp; Benefits</v>
          </cell>
          <cell r="R1917" t="str">
            <v>Other Expenditures</v>
          </cell>
          <cell r="S1917" t="str">
            <v>Salaries &amp; Benefits</v>
          </cell>
        </row>
        <row r="1918">
          <cell r="A1918" t="str">
            <v>PH3539</v>
          </cell>
          <cell r="E1918">
            <v>0</v>
          </cell>
          <cell r="F1918">
            <v>0</v>
          </cell>
          <cell r="G1918">
            <v>0</v>
          </cell>
          <cell r="H1918">
            <v>0</v>
          </cell>
          <cell r="I1918">
            <v>0</v>
          </cell>
          <cell r="J1918">
            <v>0</v>
          </cell>
          <cell r="L1918">
            <v>41364</v>
          </cell>
          <cell r="M1918" t="str">
            <v>SG</v>
          </cell>
          <cell r="N1918" t="str">
            <v>EXP</v>
          </cell>
          <cell r="O1918" t="str">
            <v>PH300</v>
          </cell>
          <cell r="P1918" t="str">
            <v>4225</v>
          </cell>
          <cell r="Q1918" t="str">
            <v>Business Travel Expenses</v>
          </cell>
          <cell r="R1918" t="str">
            <v>Other Expenditures</v>
          </cell>
          <cell r="S1918" t="str">
            <v>Non Salary</v>
          </cell>
        </row>
        <row r="1919">
          <cell r="A1919" t="str">
            <v>PH3539</v>
          </cell>
          <cell r="E1919">
            <v>441.05</v>
          </cell>
          <cell r="F1919">
            <v>0</v>
          </cell>
          <cell r="G1919">
            <v>441.05</v>
          </cell>
          <cell r="H1919">
            <v>0</v>
          </cell>
          <cell r="I1919">
            <v>-441.05</v>
          </cell>
          <cell r="J1919">
            <v>0</v>
          </cell>
          <cell r="L1919">
            <v>41364</v>
          </cell>
          <cell r="M1919" t="str">
            <v>SG</v>
          </cell>
          <cell r="N1919" t="str">
            <v>EXP</v>
          </cell>
          <cell r="O1919" t="str">
            <v>PH300</v>
          </cell>
          <cell r="P1919" t="str">
            <v>4770</v>
          </cell>
          <cell r="Q1919" t="str">
            <v>Insurance, Parking &amp; Metrage</v>
          </cell>
          <cell r="R1919" t="str">
            <v>Other Expenditures</v>
          </cell>
          <cell r="S1919" t="str">
            <v>Non Salary</v>
          </cell>
        </row>
        <row r="1920">
          <cell r="A1920" t="str">
            <v>PH3539</v>
          </cell>
          <cell r="E1920">
            <v>790.09</v>
          </cell>
          <cell r="F1920">
            <v>0</v>
          </cell>
          <cell r="G1920">
            <v>790.09</v>
          </cell>
          <cell r="H1920">
            <v>0</v>
          </cell>
          <cell r="I1920">
            <v>-790.09</v>
          </cell>
          <cell r="J1920">
            <v>0</v>
          </cell>
          <cell r="L1920">
            <v>41364</v>
          </cell>
          <cell r="M1920" t="str">
            <v>SG</v>
          </cell>
          <cell r="N1920" t="str">
            <v>EXP</v>
          </cell>
          <cell r="O1920" t="str">
            <v>PH300</v>
          </cell>
          <cell r="P1920" t="str">
            <v>4775</v>
          </cell>
          <cell r="Q1920" t="str">
            <v>Insurance, Parking &amp; Metrage</v>
          </cell>
          <cell r="R1920" t="str">
            <v>Other Expenditures</v>
          </cell>
          <cell r="S1920" t="str">
            <v>Non Salary</v>
          </cell>
        </row>
        <row r="1921">
          <cell r="A1921" t="str">
            <v>PH3539</v>
          </cell>
          <cell r="E1921">
            <v>-276913.90999999997</v>
          </cell>
          <cell r="F1921">
            <v>0</v>
          </cell>
          <cell r="G1921">
            <v>-276913.90999999997</v>
          </cell>
          <cell r="H1921">
            <v>-282107.73</v>
          </cell>
          <cell r="I1921">
            <v>-5193.82</v>
          </cell>
          <cell r="J1921">
            <v>-922805.13</v>
          </cell>
          <cell r="L1921">
            <v>41364</v>
          </cell>
          <cell r="M1921" t="str">
            <v>SG</v>
          </cell>
          <cell r="N1921" t="str">
            <v>REV</v>
          </cell>
          <cell r="O1921" t="str">
            <v>PH300</v>
          </cell>
          <cell r="P1921" t="str">
            <v>8010</v>
          </cell>
          <cell r="Q1921" t="str">
            <v>Grants and Subsidies</v>
          </cell>
          <cell r="R1921" t="str">
            <v>Revenue</v>
          </cell>
          <cell r="S1921" t="str">
            <v>Non Salary</v>
          </cell>
        </row>
        <row r="1922">
          <cell r="A1922" t="str">
            <v>PH3540</v>
          </cell>
          <cell r="E1922">
            <v>296320.93</v>
          </cell>
          <cell r="F1922">
            <v>0</v>
          </cell>
          <cell r="G1922">
            <v>296320.93</v>
          </cell>
          <cell r="H1922">
            <v>309528.24</v>
          </cell>
          <cell r="I1922">
            <v>13207.31</v>
          </cell>
          <cell r="J1922">
            <v>1062985.1399999999</v>
          </cell>
          <cell r="L1922">
            <v>41364</v>
          </cell>
          <cell r="M1922" t="str">
            <v>SG</v>
          </cell>
          <cell r="N1922" t="str">
            <v>EXP</v>
          </cell>
          <cell r="O1922" t="str">
            <v>PH300</v>
          </cell>
          <cell r="P1922" t="str">
            <v>1015</v>
          </cell>
          <cell r="Q1922" t="str">
            <v>Salaries &amp; Benefits</v>
          </cell>
          <cell r="R1922" t="str">
            <v>Other Expenditures</v>
          </cell>
          <cell r="S1922" t="str">
            <v>Salaries &amp; Benefits</v>
          </cell>
        </row>
        <row r="1923">
          <cell r="A1923" t="str">
            <v>PH3540</v>
          </cell>
          <cell r="E1923">
            <v>491.16</v>
          </cell>
          <cell r="F1923">
            <v>0</v>
          </cell>
          <cell r="G1923">
            <v>491.16</v>
          </cell>
          <cell r="H1923">
            <v>1018.85</v>
          </cell>
          <cell r="I1923">
            <v>527.69000000000005</v>
          </cell>
          <cell r="J1923">
            <v>3500</v>
          </cell>
          <cell r="L1923">
            <v>41364</v>
          </cell>
          <cell r="M1923" t="str">
            <v>SG</v>
          </cell>
          <cell r="N1923" t="str">
            <v>EXP</v>
          </cell>
          <cell r="O1923" t="str">
            <v>PH300</v>
          </cell>
          <cell r="P1923" t="str">
            <v>1025</v>
          </cell>
          <cell r="Q1923" t="str">
            <v>Salaries &amp; Benefits</v>
          </cell>
          <cell r="R1923" t="str">
            <v>Other Expenditures</v>
          </cell>
          <cell r="S1923" t="str">
            <v>Overtime</v>
          </cell>
        </row>
        <row r="1924">
          <cell r="A1924" t="str">
            <v>PH3540</v>
          </cell>
          <cell r="E1924">
            <v>0</v>
          </cell>
          <cell r="F1924">
            <v>0</v>
          </cell>
          <cell r="G1924">
            <v>0</v>
          </cell>
          <cell r="H1924">
            <v>0</v>
          </cell>
          <cell r="I1924">
            <v>0</v>
          </cell>
          <cell r="J1924">
            <v>0</v>
          </cell>
          <cell r="L1924">
            <v>41364</v>
          </cell>
          <cell r="M1924" t="str">
            <v>SG</v>
          </cell>
          <cell r="N1924" t="str">
            <v>EXP</v>
          </cell>
          <cell r="O1924" t="str">
            <v>PH300</v>
          </cell>
          <cell r="P1924" t="str">
            <v>1045</v>
          </cell>
          <cell r="Q1924" t="str">
            <v>Salaries &amp; Benefits</v>
          </cell>
          <cell r="R1924" t="str">
            <v>Other Expenditures</v>
          </cell>
          <cell r="S1924" t="str">
            <v>Salaries &amp; Benefits</v>
          </cell>
        </row>
        <row r="1925">
          <cell r="A1925" t="str">
            <v>PH3540</v>
          </cell>
          <cell r="E1925">
            <v>0</v>
          </cell>
          <cell r="F1925">
            <v>0</v>
          </cell>
          <cell r="G1925">
            <v>0</v>
          </cell>
          <cell r="H1925">
            <v>55.02</v>
          </cell>
          <cell r="I1925">
            <v>55.02</v>
          </cell>
          <cell r="J1925">
            <v>55.02</v>
          </cell>
          <cell r="L1925">
            <v>41364</v>
          </cell>
          <cell r="M1925" t="str">
            <v>SG</v>
          </cell>
          <cell r="N1925" t="str">
            <v>EXP</v>
          </cell>
          <cell r="O1925" t="str">
            <v>PH300</v>
          </cell>
          <cell r="P1925" t="str">
            <v>1050</v>
          </cell>
          <cell r="Q1925" t="str">
            <v>Salaries &amp; Benefits</v>
          </cell>
          <cell r="R1925" t="str">
            <v>Other Expenditures</v>
          </cell>
          <cell r="S1925" t="str">
            <v>Salaries &amp; Benefits</v>
          </cell>
        </row>
        <row r="1926">
          <cell r="A1926" t="str">
            <v>PH3540</v>
          </cell>
          <cell r="E1926">
            <v>0</v>
          </cell>
          <cell r="F1926">
            <v>0</v>
          </cell>
          <cell r="G1926">
            <v>0</v>
          </cell>
          <cell r="H1926">
            <v>-19675.419999999998</v>
          </cell>
          <cell r="I1926">
            <v>-19675.419999999998</v>
          </cell>
          <cell r="J1926">
            <v>-65473.93</v>
          </cell>
          <cell r="L1926">
            <v>41364</v>
          </cell>
          <cell r="M1926" t="str">
            <v>SG</v>
          </cell>
          <cell r="N1926" t="str">
            <v>EXP</v>
          </cell>
          <cell r="O1926" t="str">
            <v>PH300</v>
          </cell>
          <cell r="P1926" t="str">
            <v>1520</v>
          </cell>
          <cell r="Q1926" t="str">
            <v>Salaries &amp; Benefits</v>
          </cell>
          <cell r="R1926" t="str">
            <v>Other Expenditures</v>
          </cell>
          <cell r="S1926" t="str">
            <v>Gapping</v>
          </cell>
        </row>
        <row r="1927">
          <cell r="A1927" t="str">
            <v>PH3540</v>
          </cell>
          <cell r="E1927">
            <v>-1477.42</v>
          </cell>
          <cell r="F1927">
            <v>0</v>
          </cell>
          <cell r="G1927">
            <v>-1477.42</v>
          </cell>
          <cell r="H1927">
            <v>0</v>
          </cell>
          <cell r="I1927">
            <v>1477.42</v>
          </cell>
          <cell r="J1927">
            <v>0</v>
          </cell>
          <cell r="L1927">
            <v>41364</v>
          </cell>
          <cell r="M1927" t="str">
            <v>SG</v>
          </cell>
          <cell r="N1927" t="str">
            <v>EXP</v>
          </cell>
          <cell r="O1927" t="str">
            <v>PH300</v>
          </cell>
          <cell r="P1927" t="str">
            <v>1580</v>
          </cell>
          <cell r="Q1927" t="str">
            <v>Salaries &amp; Benefits</v>
          </cell>
          <cell r="R1927" t="str">
            <v>Other Expenditures</v>
          </cell>
          <cell r="S1927" t="str">
            <v>Salaries &amp; Benefits</v>
          </cell>
        </row>
        <row r="1928">
          <cell r="A1928" t="str">
            <v>PH3540</v>
          </cell>
          <cell r="E1928">
            <v>15645.12</v>
          </cell>
          <cell r="F1928">
            <v>0</v>
          </cell>
          <cell r="G1928">
            <v>15645.12</v>
          </cell>
          <cell r="H1928">
            <v>16209.81</v>
          </cell>
          <cell r="I1928">
            <v>564.69000000000005</v>
          </cell>
          <cell r="J1928">
            <v>55668</v>
          </cell>
          <cell r="L1928">
            <v>41364</v>
          </cell>
          <cell r="M1928" t="str">
            <v>SG</v>
          </cell>
          <cell r="N1928" t="str">
            <v>EXP</v>
          </cell>
          <cell r="O1928" t="str">
            <v>PH300</v>
          </cell>
          <cell r="P1928" t="str">
            <v>1711</v>
          </cell>
          <cell r="Q1928" t="str">
            <v>Salaries &amp; Benefits</v>
          </cell>
          <cell r="R1928" t="str">
            <v>Other Expenditures</v>
          </cell>
          <cell r="S1928" t="str">
            <v>Salaries &amp; Benefits</v>
          </cell>
        </row>
        <row r="1929">
          <cell r="A1929" t="str">
            <v>PH3540</v>
          </cell>
          <cell r="E1929">
            <v>7490.33</v>
          </cell>
          <cell r="F1929">
            <v>0</v>
          </cell>
          <cell r="G1929">
            <v>7490.33</v>
          </cell>
          <cell r="H1929">
            <v>7662.83</v>
          </cell>
          <cell r="I1929">
            <v>172.5</v>
          </cell>
          <cell r="J1929">
            <v>26316</v>
          </cell>
          <cell r="L1929">
            <v>41364</v>
          </cell>
          <cell r="M1929" t="str">
            <v>SG</v>
          </cell>
          <cell r="N1929" t="str">
            <v>EXP</v>
          </cell>
          <cell r="O1929" t="str">
            <v>PH300</v>
          </cell>
          <cell r="P1929" t="str">
            <v>1712</v>
          </cell>
          <cell r="Q1929" t="str">
            <v>Salaries &amp; Benefits</v>
          </cell>
          <cell r="R1929" t="str">
            <v>Other Expenditures</v>
          </cell>
          <cell r="S1929" t="str">
            <v>Salaries &amp; Benefits</v>
          </cell>
        </row>
        <row r="1930">
          <cell r="A1930" t="str">
            <v>PH3540</v>
          </cell>
          <cell r="E1930">
            <v>7685.52</v>
          </cell>
          <cell r="F1930">
            <v>0</v>
          </cell>
          <cell r="G1930">
            <v>7685.52</v>
          </cell>
          <cell r="H1930">
            <v>6198.31</v>
          </cell>
          <cell r="I1930">
            <v>-1487.21</v>
          </cell>
          <cell r="J1930">
            <v>21141.32</v>
          </cell>
          <cell r="L1930">
            <v>41364</v>
          </cell>
          <cell r="M1930" t="str">
            <v>SG</v>
          </cell>
          <cell r="N1930" t="str">
            <v>EXP</v>
          </cell>
          <cell r="O1930" t="str">
            <v>PH300</v>
          </cell>
          <cell r="P1930" t="str">
            <v>1720</v>
          </cell>
          <cell r="Q1930" t="str">
            <v>Salaries &amp; Benefits</v>
          </cell>
          <cell r="R1930" t="str">
            <v>Other Expenditures</v>
          </cell>
          <cell r="S1930" t="str">
            <v>Salaries &amp; Benefits</v>
          </cell>
        </row>
        <row r="1931">
          <cell r="A1931" t="str">
            <v>PH3540</v>
          </cell>
          <cell r="E1931">
            <v>2334.31</v>
          </cell>
          <cell r="F1931">
            <v>0</v>
          </cell>
          <cell r="G1931">
            <v>2334.31</v>
          </cell>
          <cell r="H1931">
            <v>2310.2399999999998</v>
          </cell>
          <cell r="I1931">
            <v>-24.07</v>
          </cell>
          <cell r="J1931">
            <v>7934.11</v>
          </cell>
          <cell r="L1931">
            <v>41364</v>
          </cell>
          <cell r="M1931" t="str">
            <v>SG</v>
          </cell>
          <cell r="N1931" t="str">
            <v>EXP</v>
          </cell>
          <cell r="O1931" t="str">
            <v>PH300</v>
          </cell>
          <cell r="P1931" t="str">
            <v>1730</v>
          </cell>
          <cell r="Q1931" t="str">
            <v>Salaries &amp; Benefits</v>
          </cell>
          <cell r="R1931" t="str">
            <v>Other Expenditures</v>
          </cell>
          <cell r="S1931" t="str">
            <v>Salaries &amp; Benefits</v>
          </cell>
        </row>
        <row r="1932">
          <cell r="A1932" t="str">
            <v>PH3540</v>
          </cell>
          <cell r="E1932">
            <v>7915.39</v>
          </cell>
          <cell r="F1932">
            <v>0</v>
          </cell>
          <cell r="G1932">
            <v>7915.39</v>
          </cell>
          <cell r="H1932">
            <v>8734.75</v>
          </cell>
          <cell r="I1932">
            <v>819.36</v>
          </cell>
          <cell r="J1932">
            <v>14663.57</v>
          </cell>
          <cell r="L1932">
            <v>41364</v>
          </cell>
          <cell r="M1932" t="str">
            <v>SG</v>
          </cell>
          <cell r="N1932" t="str">
            <v>EXP</v>
          </cell>
          <cell r="O1932" t="str">
            <v>PH300</v>
          </cell>
          <cell r="P1932" t="str">
            <v>1740</v>
          </cell>
          <cell r="Q1932" t="str">
            <v>Salaries &amp; Benefits</v>
          </cell>
          <cell r="R1932" t="str">
            <v>Other Expenditures</v>
          </cell>
          <cell r="S1932" t="str">
            <v>Salaries &amp; Benefits</v>
          </cell>
        </row>
        <row r="1933">
          <cell r="A1933" t="str">
            <v>PH3540</v>
          </cell>
          <cell r="E1933">
            <v>326.97000000000003</v>
          </cell>
          <cell r="F1933">
            <v>0</v>
          </cell>
          <cell r="G1933">
            <v>326.97000000000003</v>
          </cell>
          <cell r="H1933">
            <v>440.43</v>
          </cell>
          <cell r="I1933">
            <v>113.46</v>
          </cell>
          <cell r="J1933">
            <v>850.35</v>
          </cell>
          <cell r="L1933">
            <v>41364</v>
          </cell>
          <cell r="M1933" t="str">
            <v>SG</v>
          </cell>
          <cell r="N1933" t="str">
            <v>EXP</v>
          </cell>
          <cell r="O1933" t="str">
            <v>PH300</v>
          </cell>
          <cell r="P1933" t="str">
            <v>1745</v>
          </cell>
          <cell r="Q1933" t="str">
            <v>Salaries &amp; Benefits</v>
          </cell>
          <cell r="R1933" t="str">
            <v>Other Expenditures</v>
          </cell>
          <cell r="S1933" t="str">
            <v>Salaries &amp; Benefits</v>
          </cell>
        </row>
        <row r="1934">
          <cell r="A1934" t="str">
            <v>PH3540</v>
          </cell>
          <cell r="E1934">
            <v>5867.83</v>
          </cell>
          <cell r="F1934">
            <v>0</v>
          </cell>
          <cell r="G1934">
            <v>5867.83</v>
          </cell>
          <cell r="H1934">
            <v>6035.83</v>
          </cell>
          <cell r="I1934">
            <v>168</v>
          </cell>
          <cell r="J1934">
            <v>20728.18</v>
          </cell>
          <cell r="L1934">
            <v>41364</v>
          </cell>
          <cell r="M1934" t="str">
            <v>SG</v>
          </cell>
          <cell r="N1934" t="str">
            <v>EXP</v>
          </cell>
          <cell r="O1934" t="str">
            <v>PH300</v>
          </cell>
          <cell r="P1934" t="str">
            <v>1750</v>
          </cell>
          <cell r="Q1934" t="str">
            <v>Salaries &amp; Benefits</v>
          </cell>
          <cell r="R1934" t="str">
            <v>Other Expenditures</v>
          </cell>
          <cell r="S1934" t="str">
            <v>Salaries &amp; Benefits</v>
          </cell>
        </row>
        <row r="1935">
          <cell r="A1935" t="str">
            <v>PH3540</v>
          </cell>
          <cell r="E1935">
            <v>15513.19</v>
          </cell>
          <cell r="F1935">
            <v>0</v>
          </cell>
          <cell r="G1935">
            <v>15513.19</v>
          </cell>
          <cell r="H1935">
            <v>18975.12</v>
          </cell>
          <cell r="I1935">
            <v>3461.93</v>
          </cell>
          <cell r="J1935">
            <v>32293.8</v>
          </cell>
          <cell r="L1935">
            <v>41364</v>
          </cell>
          <cell r="M1935" t="str">
            <v>SG</v>
          </cell>
          <cell r="N1935" t="str">
            <v>EXP</v>
          </cell>
          <cell r="O1935" t="str">
            <v>PH300</v>
          </cell>
          <cell r="P1935" t="str">
            <v>1760</v>
          </cell>
          <cell r="Q1935" t="str">
            <v>Salaries &amp; Benefits</v>
          </cell>
          <cell r="R1935" t="str">
            <v>Other Expenditures</v>
          </cell>
          <cell r="S1935" t="str">
            <v>Salaries &amp; Benefits</v>
          </cell>
        </row>
        <row r="1936">
          <cell r="A1936" t="str">
            <v>PH3540</v>
          </cell>
          <cell r="E1936">
            <v>30053.8</v>
          </cell>
          <cell r="F1936">
            <v>0</v>
          </cell>
          <cell r="G1936">
            <v>30053.8</v>
          </cell>
          <cell r="H1936">
            <v>33753.78</v>
          </cell>
          <cell r="I1936">
            <v>3699.98</v>
          </cell>
          <cell r="J1936">
            <v>115917.44</v>
          </cell>
          <cell r="L1936">
            <v>41364</v>
          </cell>
          <cell r="M1936" t="str">
            <v>SG</v>
          </cell>
          <cell r="N1936" t="str">
            <v>EXP</v>
          </cell>
          <cell r="O1936" t="str">
            <v>PH300</v>
          </cell>
          <cell r="P1936" t="str">
            <v>1770</v>
          </cell>
          <cell r="Q1936" t="str">
            <v>Salaries &amp; Benefits</v>
          </cell>
          <cell r="R1936" t="str">
            <v>Other Expenditures</v>
          </cell>
          <cell r="S1936" t="str">
            <v>Salaries &amp; Benefits</v>
          </cell>
        </row>
        <row r="1937">
          <cell r="A1937" t="str">
            <v>PH3540</v>
          </cell>
          <cell r="E1937">
            <v>691.2</v>
          </cell>
          <cell r="F1937">
            <v>0</v>
          </cell>
          <cell r="G1937">
            <v>691.2</v>
          </cell>
          <cell r="H1937">
            <v>0</v>
          </cell>
          <cell r="I1937">
            <v>-691.2</v>
          </cell>
          <cell r="J1937">
            <v>0</v>
          </cell>
          <cell r="L1937">
            <v>41364</v>
          </cell>
          <cell r="M1937" t="str">
            <v>SG</v>
          </cell>
          <cell r="N1937" t="str">
            <v>EXP</v>
          </cell>
          <cell r="O1937" t="str">
            <v>PH300</v>
          </cell>
          <cell r="P1937" t="str">
            <v>1840</v>
          </cell>
          <cell r="Q1937" t="str">
            <v>Salaries &amp; Benefits</v>
          </cell>
          <cell r="R1937" t="str">
            <v>Other Expenditures</v>
          </cell>
          <cell r="S1937" t="str">
            <v>Salaries &amp; Benefits</v>
          </cell>
        </row>
        <row r="1938">
          <cell r="A1938" t="str">
            <v>PH3540</v>
          </cell>
          <cell r="E1938">
            <v>-664.23</v>
          </cell>
          <cell r="F1938">
            <v>0</v>
          </cell>
          <cell r="G1938">
            <v>-664.23</v>
          </cell>
          <cell r="H1938">
            <v>0</v>
          </cell>
          <cell r="I1938">
            <v>664.23</v>
          </cell>
          <cell r="J1938">
            <v>0</v>
          </cell>
          <cell r="L1938">
            <v>41364</v>
          </cell>
          <cell r="M1938" t="str">
            <v>SG</v>
          </cell>
          <cell r="N1938" t="str">
            <v>EXP</v>
          </cell>
          <cell r="O1938" t="str">
            <v>PH300</v>
          </cell>
          <cell r="P1938" t="str">
            <v>1851</v>
          </cell>
          <cell r="Q1938" t="str">
            <v>Salaries &amp; Benefits</v>
          </cell>
          <cell r="R1938" t="str">
            <v>Other Expenditures</v>
          </cell>
          <cell r="S1938" t="str">
            <v>Salaries &amp; Benefits</v>
          </cell>
        </row>
        <row r="1939">
          <cell r="A1939" t="str">
            <v>PH3540</v>
          </cell>
          <cell r="E1939">
            <v>31.8</v>
          </cell>
          <cell r="F1939">
            <v>0</v>
          </cell>
          <cell r="G1939">
            <v>31.8</v>
          </cell>
          <cell r="H1939">
            <v>0</v>
          </cell>
          <cell r="I1939">
            <v>-31.8</v>
          </cell>
          <cell r="J1939">
            <v>0</v>
          </cell>
          <cell r="L1939">
            <v>41364</v>
          </cell>
          <cell r="M1939" t="str">
            <v>SG</v>
          </cell>
          <cell r="N1939" t="str">
            <v>EXP</v>
          </cell>
          <cell r="O1939" t="str">
            <v>PH300</v>
          </cell>
          <cell r="P1939" t="str">
            <v>4225</v>
          </cell>
          <cell r="Q1939" t="str">
            <v>Business Travel Expenses</v>
          </cell>
          <cell r="R1939" t="str">
            <v>Other Expenditures</v>
          </cell>
          <cell r="S1939" t="str">
            <v>Non Salary</v>
          </cell>
        </row>
        <row r="1940">
          <cell r="A1940" t="str">
            <v>PH3540</v>
          </cell>
          <cell r="E1940">
            <v>733.5</v>
          </cell>
          <cell r="F1940">
            <v>0</v>
          </cell>
          <cell r="G1940">
            <v>733.5</v>
          </cell>
          <cell r="H1940">
            <v>0</v>
          </cell>
          <cell r="I1940">
            <v>-733.5</v>
          </cell>
          <cell r="J1940">
            <v>0</v>
          </cell>
          <cell r="L1940">
            <v>41364</v>
          </cell>
          <cell r="M1940" t="str">
            <v>SG</v>
          </cell>
          <cell r="N1940" t="str">
            <v>EXP</v>
          </cell>
          <cell r="O1940" t="str">
            <v>PH300</v>
          </cell>
          <cell r="P1940" t="str">
            <v>4770</v>
          </cell>
          <cell r="Q1940" t="str">
            <v>Insurance, Parking &amp; Metrage</v>
          </cell>
          <cell r="R1940" t="str">
            <v>Other Expenditures</v>
          </cell>
          <cell r="S1940" t="str">
            <v>Non Salary</v>
          </cell>
        </row>
        <row r="1941">
          <cell r="A1941" t="str">
            <v>PH3540</v>
          </cell>
          <cell r="E1941">
            <v>2922.08</v>
          </cell>
          <cell r="F1941">
            <v>0</v>
          </cell>
          <cell r="G1941">
            <v>2922.08</v>
          </cell>
          <cell r="H1941">
            <v>0</v>
          </cell>
          <cell r="I1941">
            <v>-2922.08</v>
          </cell>
          <cell r="J1941">
            <v>0</v>
          </cell>
          <cell r="L1941">
            <v>41364</v>
          </cell>
          <cell r="M1941" t="str">
            <v>SG</v>
          </cell>
          <cell r="N1941" t="str">
            <v>EXP</v>
          </cell>
          <cell r="O1941" t="str">
            <v>PH300</v>
          </cell>
          <cell r="P1941" t="str">
            <v>4775</v>
          </cell>
          <cell r="Q1941" t="str">
            <v>Insurance, Parking &amp; Metrage</v>
          </cell>
          <cell r="R1941" t="str">
            <v>Other Expenditures</v>
          </cell>
          <cell r="S1941" t="str">
            <v>Non Salary</v>
          </cell>
        </row>
        <row r="1942">
          <cell r="A1942" t="str">
            <v>PH3540</v>
          </cell>
          <cell r="E1942">
            <v>52.5</v>
          </cell>
          <cell r="F1942">
            <v>0</v>
          </cell>
          <cell r="G1942">
            <v>52.5</v>
          </cell>
          <cell r="H1942">
            <v>0</v>
          </cell>
          <cell r="I1942">
            <v>-52.5</v>
          </cell>
          <cell r="J1942">
            <v>0</v>
          </cell>
          <cell r="L1942">
            <v>41364</v>
          </cell>
          <cell r="M1942" t="str">
            <v>SG</v>
          </cell>
          <cell r="N1942" t="str">
            <v>EXP</v>
          </cell>
          <cell r="O1942" t="str">
            <v>PH300</v>
          </cell>
          <cell r="P1942" t="str">
            <v>4811</v>
          </cell>
          <cell r="Q1942" t="str">
            <v>Other Services</v>
          </cell>
          <cell r="R1942" t="str">
            <v>Other Expenditures</v>
          </cell>
          <cell r="S1942" t="str">
            <v>Non Salary</v>
          </cell>
        </row>
        <row r="1943">
          <cell r="A1943" t="str">
            <v>PH3540</v>
          </cell>
          <cell r="E1943">
            <v>-293950.49</v>
          </cell>
          <cell r="F1943">
            <v>0</v>
          </cell>
          <cell r="G1943">
            <v>-293950.49</v>
          </cell>
          <cell r="H1943">
            <v>-293435.84999999998</v>
          </cell>
          <cell r="I1943">
            <v>514.64</v>
          </cell>
          <cell r="J1943">
            <v>-972434.19</v>
          </cell>
          <cell r="L1943">
            <v>41364</v>
          </cell>
          <cell r="M1943" t="str">
            <v>SG</v>
          </cell>
          <cell r="N1943" t="str">
            <v>REV</v>
          </cell>
          <cell r="O1943" t="str">
            <v>PH300</v>
          </cell>
          <cell r="P1943" t="str">
            <v>8010</v>
          </cell>
          <cell r="Q1943" t="str">
            <v>Grants and Subsidies</v>
          </cell>
          <cell r="R1943" t="str">
            <v>Revenue</v>
          </cell>
          <cell r="S1943" t="str">
            <v>Non Salary</v>
          </cell>
        </row>
        <row r="1944">
          <cell r="A1944" t="str">
            <v>PH3541</v>
          </cell>
          <cell r="E1944">
            <v>306017.61</v>
          </cell>
          <cell r="F1944">
            <v>0</v>
          </cell>
          <cell r="G1944">
            <v>306017.61</v>
          </cell>
          <cell r="H1944">
            <v>290397.52</v>
          </cell>
          <cell r="I1944">
            <v>-15620.09</v>
          </cell>
          <cell r="J1944">
            <v>997286.22</v>
          </cell>
          <cell r="L1944">
            <v>41364</v>
          </cell>
          <cell r="M1944" t="str">
            <v>SG</v>
          </cell>
          <cell r="N1944" t="str">
            <v>EXP</v>
          </cell>
          <cell r="O1944" t="str">
            <v>PH300</v>
          </cell>
          <cell r="P1944" t="str">
            <v>1015</v>
          </cell>
          <cell r="Q1944" t="str">
            <v>Salaries &amp; Benefits</v>
          </cell>
          <cell r="R1944" t="str">
            <v>Other Expenditures</v>
          </cell>
          <cell r="S1944" t="str">
            <v>Salaries &amp; Benefits</v>
          </cell>
        </row>
        <row r="1945">
          <cell r="A1945" t="str">
            <v>PH3541</v>
          </cell>
          <cell r="E1945">
            <v>0</v>
          </cell>
          <cell r="F1945">
            <v>0</v>
          </cell>
          <cell r="G1945">
            <v>0</v>
          </cell>
          <cell r="H1945">
            <v>640.41999999999996</v>
          </cell>
          <cell r="I1945">
            <v>640.41999999999996</v>
          </cell>
          <cell r="J1945">
            <v>2200</v>
          </cell>
          <cell r="L1945">
            <v>41364</v>
          </cell>
          <cell r="M1945" t="str">
            <v>SG</v>
          </cell>
          <cell r="N1945" t="str">
            <v>EXP</v>
          </cell>
          <cell r="O1945" t="str">
            <v>PH300</v>
          </cell>
          <cell r="P1945" t="str">
            <v>1025</v>
          </cell>
          <cell r="Q1945" t="str">
            <v>Salaries &amp; Benefits</v>
          </cell>
          <cell r="R1945" t="str">
            <v>Other Expenditures</v>
          </cell>
          <cell r="S1945" t="str">
            <v>Overtime</v>
          </cell>
        </row>
        <row r="1946">
          <cell r="A1946" t="str">
            <v>PH3541</v>
          </cell>
          <cell r="E1946">
            <v>21.84</v>
          </cell>
          <cell r="F1946">
            <v>0</v>
          </cell>
          <cell r="G1946">
            <v>21.84</v>
          </cell>
          <cell r="H1946">
            <v>0</v>
          </cell>
          <cell r="I1946">
            <v>-21.84</v>
          </cell>
          <cell r="J1946">
            <v>0</v>
          </cell>
          <cell r="L1946">
            <v>41364</v>
          </cell>
          <cell r="M1946" t="str">
            <v>SG</v>
          </cell>
          <cell r="N1946" t="str">
            <v>EXP</v>
          </cell>
          <cell r="O1946" t="str">
            <v>PH300</v>
          </cell>
          <cell r="P1946" t="str">
            <v>1045</v>
          </cell>
          <cell r="Q1946" t="str">
            <v>Salaries &amp; Benefits</v>
          </cell>
          <cell r="R1946" t="str">
            <v>Other Expenditures</v>
          </cell>
          <cell r="S1946" t="str">
            <v>Salaries &amp; Benefits</v>
          </cell>
        </row>
        <row r="1947">
          <cell r="A1947" t="str">
            <v>PH3541</v>
          </cell>
          <cell r="E1947">
            <v>0</v>
          </cell>
          <cell r="F1947">
            <v>0</v>
          </cell>
          <cell r="G1947">
            <v>0</v>
          </cell>
          <cell r="H1947">
            <v>110.05</v>
          </cell>
          <cell r="I1947">
            <v>110.05</v>
          </cell>
          <cell r="J1947">
            <v>110.05</v>
          </cell>
          <cell r="L1947">
            <v>41364</v>
          </cell>
          <cell r="M1947" t="str">
            <v>SG</v>
          </cell>
          <cell r="N1947" t="str">
            <v>EXP</v>
          </cell>
          <cell r="O1947" t="str">
            <v>PH300</v>
          </cell>
          <cell r="P1947" t="str">
            <v>1050</v>
          </cell>
          <cell r="Q1947" t="str">
            <v>Salaries &amp; Benefits</v>
          </cell>
          <cell r="R1947" t="str">
            <v>Other Expenditures</v>
          </cell>
          <cell r="S1947" t="str">
            <v>Salaries &amp; Benefits</v>
          </cell>
        </row>
        <row r="1948">
          <cell r="A1948" t="str">
            <v>PH3541</v>
          </cell>
          <cell r="E1948">
            <v>0</v>
          </cell>
          <cell r="F1948">
            <v>0</v>
          </cell>
          <cell r="G1948">
            <v>0</v>
          </cell>
          <cell r="H1948">
            <v>-18556.79</v>
          </cell>
          <cell r="I1948">
            <v>-18556.79</v>
          </cell>
          <cell r="J1948">
            <v>-61280.71</v>
          </cell>
          <cell r="L1948">
            <v>41364</v>
          </cell>
          <cell r="M1948" t="str">
            <v>SG</v>
          </cell>
          <cell r="N1948" t="str">
            <v>EXP</v>
          </cell>
          <cell r="O1948" t="str">
            <v>PH300</v>
          </cell>
          <cell r="P1948" t="str">
            <v>1520</v>
          </cell>
          <cell r="Q1948" t="str">
            <v>Salaries &amp; Benefits</v>
          </cell>
          <cell r="R1948" t="str">
            <v>Other Expenditures</v>
          </cell>
          <cell r="S1948" t="str">
            <v>Gapping</v>
          </cell>
        </row>
        <row r="1949">
          <cell r="A1949" t="str">
            <v>PH3541</v>
          </cell>
          <cell r="E1949">
            <v>17176.16</v>
          </cell>
          <cell r="F1949">
            <v>0</v>
          </cell>
          <cell r="G1949">
            <v>17176.16</v>
          </cell>
          <cell r="H1949">
            <v>16450.91</v>
          </cell>
          <cell r="I1949">
            <v>-725.25</v>
          </cell>
          <cell r="J1949">
            <v>56496</v>
          </cell>
          <cell r="L1949">
            <v>41364</v>
          </cell>
          <cell r="M1949" t="str">
            <v>SG</v>
          </cell>
          <cell r="N1949" t="str">
            <v>EXP</v>
          </cell>
          <cell r="O1949" t="str">
            <v>PH300</v>
          </cell>
          <cell r="P1949" t="str">
            <v>1711</v>
          </cell>
          <cell r="Q1949" t="str">
            <v>Salaries &amp; Benefits</v>
          </cell>
          <cell r="R1949" t="str">
            <v>Other Expenditures</v>
          </cell>
          <cell r="S1949" t="str">
            <v>Salaries &amp; Benefits</v>
          </cell>
        </row>
        <row r="1950">
          <cell r="A1950" t="str">
            <v>PH3541</v>
          </cell>
          <cell r="E1950">
            <v>8247.4699999999993</v>
          </cell>
          <cell r="F1950">
            <v>0</v>
          </cell>
          <cell r="G1950">
            <v>8247.4699999999993</v>
          </cell>
          <cell r="H1950">
            <v>7806.08</v>
          </cell>
          <cell r="I1950">
            <v>-441.39</v>
          </cell>
          <cell r="J1950">
            <v>26808</v>
          </cell>
          <cell r="L1950">
            <v>41364</v>
          </cell>
          <cell r="M1950" t="str">
            <v>SG</v>
          </cell>
          <cell r="N1950" t="str">
            <v>EXP</v>
          </cell>
          <cell r="O1950" t="str">
            <v>PH300</v>
          </cell>
          <cell r="P1950" t="str">
            <v>1712</v>
          </cell>
          <cell r="Q1950" t="str">
            <v>Salaries &amp; Benefits</v>
          </cell>
          <cell r="R1950" t="str">
            <v>Other Expenditures</v>
          </cell>
          <cell r="S1950" t="str">
            <v>Salaries &amp; Benefits</v>
          </cell>
        </row>
        <row r="1951">
          <cell r="A1951" t="str">
            <v>PH3541</v>
          </cell>
          <cell r="E1951">
            <v>7653.91</v>
          </cell>
          <cell r="F1951">
            <v>0</v>
          </cell>
          <cell r="G1951">
            <v>7653.91</v>
          </cell>
          <cell r="H1951">
            <v>5815.22</v>
          </cell>
          <cell r="I1951">
            <v>-1838.69</v>
          </cell>
          <cell r="J1951">
            <v>19970.64</v>
          </cell>
          <cell r="L1951">
            <v>41364</v>
          </cell>
          <cell r="M1951" t="str">
            <v>SG</v>
          </cell>
          <cell r="N1951" t="str">
            <v>EXP</v>
          </cell>
          <cell r="O1951" t="str">
            <v>PH300</v>
          </cell>
          <cell r="P1951" t="str">
            <v>1720</v>
          </cell>
          <cell r="Q1951" t="str">
            <v>Salaries &amp; Benefits</v>
          </cell>
          <cell r="R1951" t="str">
            <v>Other Expenditures</v>
          </cell>
          <cell r="S1951" t="str">
            <v>Salaries &amp; Benefits</v>
          </cell>
        </row>
        <row r="1952">
          <cell r="A1952" t="str">
            <v>PH3541</v>
          </cell>
          <cell r="E1952">
            <v>2323.8000000000002</v>
          </cell>
          <cell r="F1952">
            <v>0</v>
          </cell>
          <cell r="G1952">
            <v>2323.8000000000002</v>
          </cell>
          <cell r="H1952">
            <v>2167.46</v>
          </cell>
          <cell r="I1952">
            <v>-156.34</v>
          </cell>
          <cell r="J1952">
            <v>7443.73</v>
          </cell>
          <cell r="L1952">
            <v>41364</v>
          </cell>
          <cell r="M1952" t="str">
            <v>SG</v>
          </cell>
          <cell r="N1952" t="str">
            <v>EXP</v>
          </cell>
          <cell r="O1952" t="str">
            <v>PH300</v>
          </cell>
          <cell r="P1952" t="str">
            <v>1730</v>
          </cell>
          <cell r="Q1952" t="str">
            <v>Salaries &amp; Benefits</v>
          </cell>
          <cell r="R1952" t="str">
            <v>Other Expenditures</v>
          </cell>
          <cell r="S1952" t="str">
            <v>Salaries &amp; Benefits</v>
          </cell>
        </row>
        <row r="1953">
          <cell r="A1953" t="str">
            <v>PH3541</v>
          </cell>
          <cell r="E1953">
            <v>8127.82</v>
          </cell>
          <cell r="F1953">
            <v>0</v>
          </cell>
          <cell r="G1953">
            <v>8127.82</v>
          </cell>
          <cell r="H1953">
            <v>8193.23</v>
          </cell>
          <cell r="I1953">
            <v>65.41</v>
          </cell>
          <cell r="J1953">
            <v>13611.91</v>
          </cell>
          <cell r="L1953">
            <v>41364</v>
          </cell>
          <cell r="M1953" t="str">
            <v>SG</v>
          </cell>
          <cell r="N1953" t="str">
            <v>EXP</v>
          </cell>
          <cell r="O1953" t="str">
            <v>PH300</v>
          </cell>
          <cell r="P1953" t="str">
            <v>1740</v>
          </cell>
          <cell r="Q1953" t="str">
            <v>Salaries &amp; Benefits</v>
          </cell>
          <cell r="R1953" t="str">
            <v>Other Expenditures</v>
          </cell>
          <cell r="S1953" t="str">
            <v>Salaries &amp; Benefits</v>
          </cell>
        </row>
        <row r="1954">
          <cell r="A1954" t="str">
            <v>PH3541</v>
          </cell>
          <cell r="E1954">
            <v>346.15</v>
          </cell>
          <cell r="F1954">
            <v>0</v>
          </cell>
          <cell r="G1954">
            <v>346.15</v>
          </cell>
          <cell r="H1954">
            <v>413.65</v>
          </cell>
          <cell r="I1954">
            <v>67.5</v>
          </cell>
          <cell r="J1954">
            <v>797.79</v>
          </cell>
          <cell r="L1954">
            <v>41364</v>
          </cell>
          <cell r="M1954" t="str">
            <v>SG</v>
          </cell>
          <cell r="N1954" t="str">
            <v>EXP</v>
          </cell>
          <cell r="O1954" t="str">
            <v>PH300</v>
          </cell>
          <cell r="P1954" t="str">
            <v>1745</v>
          </cell>
          <cell r="Q1954" t="str">
            <v>Salaries &amp; Benefits</v>
          </cell>
          <cell r="R1954" t="str">
            <v>Other Expenditures</v>
          </cell>
          <cell r="S1954" t="str">
            <v>Salaries &amp; Benefits</v>
          </cell>
        </row>
        <row r="1955">
          <cell r="A1955" t="str">
            <v>PH3541</v>
          </cell>
          <cell r="E1955">
            <v>6003.04</v>
          </cell>
          <cell r="F1955">
            <v>0</v>
          </cell>
          <cell r="G1955">
            <v>6003.04</v>
          </cell>
          <cell r="H1955">
            <v>5662.78</v>
          </cell>
          <cell r="I1955">
            <v>-340.26</v>
          </cell>
          <cell r="J1955">
            <v>19447.05</v>
          </cell>
          <cell r="L1955">
            <v>41364</v>
          </cell>
          <cell r="M1955" t="str">
            <v>SG</v>
          </cell>
          <cell r="N1955" t="str">
            <v>EXP</v>
          </cell>
          <cell r="O1955" t="str">
            <v>PH300</v>
          </cell>
          <cell r="P1955" t="str">
            <v>1750</v>
          </cell>
          <cell r="Q1955" t="str">
            <v>Salaries &amp; Benefits</v>
          </cell>
          <cell r="R1955" t="str">
            <v>Other Expenditures</v>
          </cell>
          <cell r="S1955" t="str">
            <v>Salaries &amp; Benefits</v>
          </cell>
        </row>
        <row r="1956">
          <cell r="A1956" t="str">
            <v>PH3541</v>
          </cell>
          <cell r="E1956">
            <v>17111.59</v>
          </cell>
          <cell r="F1956">
            <v>0</v>
          </cell>
          <cell r="G1956">
            <v>17111.59</v>
          </cell>
          <cell r="H1956">
            <v>17805.169999999998</v>
          </cell>
          <cell r="I1956">
            <v>693.58</v>
          </cell>
          <cell r="J1956">
            <v>29987.1</v>
          </cell>
          <cell r="L1956">
            <v>41364</v>
          </cell>
          <cell r="M1956" t="str">
            <v>SG</v>
          </cell>
          <cell r="N1956" t="str">
            <v>EXP</v>
          </cell>
          <cell r="O1956" t="str">
            <v>PH300</v>
          </cell>
          <cell r="P1956" t="str">
            <v>1760</v>
          </cell>
          <cell r="Q1956" t="str">
            <v>Salaries &amp; Benefits</v>
          </cell>
          <cell r="R1956" t="str">
            <v>Other Expenditures</v>
          </cell>
          <cell r="S1956" t="str">
            <v>Salaries &amp; Benefits</v>
          </cell>
        </row>
        <row r="1957">
          <cell r="A1957" t="str">
            <v>PH3541</v>
          </cell>
          <cell r="E1957">
            <v>31012.05</v>
          </cell>
          <cell r="F1957">
            <v>0</v>
          </cell>
          <cell r="G1957">
            <v>31012.05</v>
          </cell>
          <cell r="H1957">
            <v>31777.63</v>
          </cell>
          <cell r="I1957">
            <v>765.58</v>
          </cell>
          <cell r="J1957">
            <v>109130.99</v>
          </cell>
          <cell r="L1957">
            <v>41364</v>
          </cell>
          <cell r="M1957" t="str">
            <v>SG</v>
          </cell>
          <cell r="N1957" t="str">
            <v>EXP</v>
          </cell>
          <cell r="O1957" t="str">
            <v>PH300</v>
          </cell>
          <cell r="P1957" t="str">
            <v>1770</v>
          </cell>
          <cell r="Q1957" t="str">
            <v>Salaries &amp; Benefits</v>
          </cell>
          <cell r="R1957" t="str">
            <v>Other Expenditures</v>
          </cell>
          <cell r="S1957" t="str">
            <v>Salaries &amp; Benefits</v>
          </cell>
        </row>
        <row r="1958">
          <cell r="A1958" t="str">
            <v>PH3541</v>
          </cell>
          <cell r="E1958">
            <v>600</v>
          </cell>
          <cell r="F1958">
            <v>0</v>
          </cell>
          <cell r="G1958">
            <v>600</v>
          </cell>
          <cell r="H1958">
            <v>0</v>
          </cell>
          <cell r="I1958">
            <v>-600</v>
          </cell>
          <cell r="J1958">
            <v>0</v>
          </cell>
          <cell r="L1958">
            <v>41364</v>
          </cell>
          <cell r="M1958" t="str">
            <v>SG</v>
          </cell>
          <cell r="N1958" t="str">
            <v>EXP</v>
          </cell>
          <cell r="O1958" t="str">
            <v>PH300</v>
          </cell>
          <cell r="P1958" t="str">
            <v>1840</v>
          </cell>
          <cell r="Q1958" t="str">
            <v>Salaries &amp; Benefits</v>
          </cell>
          <cell r="R1958" t="str">
            <v>Other Expenditures</v>
          </cell>
          <cell r="S1958" t="str">
            <v>Salaries &amp; Benefits</v>
          </cell>
        </row>
        <row r="1959">
          <cell r="A1959" t="str">
            <v>PH3541</v>
          </cell>
          <cell r="E1959">
            <v>63.6</v>
          </cell>
          <cell r="F1959">
            <v>0</v>
          </cell>
          <cell r="G1959">
            <v>63.6</v>
          </cell>
          <cell r="H1959">
            <v>0</v>
          </cell>
          <cell r="I1959">
            <v>-63.6</v>
          </cell>
          <cell r="J1959">
            <v>0</v>
          </cell>
          <cell r="L1959">
            <v>41364</v>
          </cell>
          <cell r="M1959" t="str">
            <v>SG</v>
          </cell>
          <cell r="N1959" t="str">
            <v>EXP</v>
          </cell>
          <cell r="O1959" t="str">
            <v>PH300</v>
          </cell>
          <cell r="P1959" t="str">
            <v>4225</v>
          </cell>
          <cell r="Q1959" t="str">
            <v>Business Travel Expenses</v>
          </cell>
          <cell r="R1959" t="str">
            <v>Other Expenditures</v>
          </cell>
          <cell r="S1959" t="str">
            <v>Non Salary</v>
          </cell>
        </row>
        <row r="1960">
          <cell r="A1960" t="str">
            <v>PH3541</v>
          </cell>
          <cell r="E1960">
            <v>517.33000000000004</v>
          </cell>
          <cell r="F1960">
            <v>0</v>
          </cell>
          <cell r="G1960">
            <v>517.33000000000004</v>
          </cell>
          <cell r="H1960">
            <v>0</v>
          </cell>
          <cell r="I1960">
            <v>-517.33000000000004</v>
          </cell>
          <cell r="J1960">
            <v>0</v>
          </cell>
          <cell r="L1960">
            <v>41364</v>
          </cell>
          <cell r="M1960" t="str">
            <v>SG</v>
          </cell>
          <cell r="N1960" t="str">
            <v>EXP</v>
          </cell>
          <cell r="O1960" t="str">
            <v>PH300</v>
          </cell>
          <cell r="P1960" t="str">
            <v>4770</v>
          </cell>
          <cell r="Q1960" t="str">
            <v>Insurance, Parking &amp; Metrage</v>
          </cell>
          <cell r="R1960" t="str">
            <v>Other Expenditures</v>
          </cell>
          <cell r="S1960" t="str">
            <v>Non Salary</v>
          </cell>
        </row>
        <row r="1961">
          <cell r="A1961" t="str">
            <v>PH3541</v>
          </cell>
          <cell r="E1961">
            <v>1827.15</v>
          </cell>
          <cell r="F1961">
            <v>0</v>
          </cell>
          <cell r="G1961">
            <v>1827.15</v>
          </cell>
          <cell r="H1961">
            <v>0</v>
          </cell>
          <cell r="I1961">
            <v>-1827.15</v>
          </cell>
          <cell r="J1961">
            <v>0</v>
          </cell>
          <cell r="L1961">
            <v>41364</v>
          </cell>
          <cell r="M1961" t="str">
            <v>SG</v>
          </cell>
          <cell r="N1961" t="str">
            <v>EXP</v>
          </cell>
          <cell r="O1961" t="str">
            <v>PH300</v>
          </cell>
          <cell r="P1961" t="str">
            <v>4775</v>
          </cell>
          <cell r="Q1961" t="str">
            <v>Insurance, Parking &amp; Metrage</v>
          </cell>
          <cell r="R1961" t="str">
            <v>Other Expenditures</v>
          </cell>
          <cell r="S1961" t="str">
            <v>Non Salary</v>
          </cell>
        </row>
        <row r="1962">
          <cell r="A1962" t="str">
            <v>PH3541</v>
          </cell>
          <cell r="E1962">
            <v>20</v>
          </cell>
          <cell r="F1962">
            <v>0</v>
          </cell>
          <cell r="G1962">
            <v>20</v>
          </cell>
          <cell r="H1962">
            <v>0</v>
          </cell>
          <cell r="I1962">
            <v>-20</v>
          </cell>
          <cell r="J1962">
            <v>0</v>
          </cell>
          <cell r="L1962">
            <v>41364</v>
          </cell>
          <cell r="M1962" t="str">
            <v>SG</v>
          </cell>
          <cell r="N1962" t="str">
            <v>EXP</v>
          </cell>
          <cell r="O1962" t="str">
            <v>PH300</v>
          </cell>
          <cell r="P1962" t="str">
            <v>4811</v>
          </cell>
          <cell r="Q1962" t="str">
            <v>Other Services</v>
          </cell>
          <cell r="R1962" t="str">
            <v>Other Expenditures</v>
          </cell>
          <cell r="S1962" t="str">
            <v>Non Salary</v>
          </cell>
        </row>
        <row r="1963">
          <cell r="A1963" t="str">
            <v>PH3541</v>
          </cell>
          <cell r="E1963">
            <v>-305302.14</v>
          </cell>
          <cell r="F1963">
            <v>0</v>
          </cell>
          <cell r="G1963">
            <v>-305302.14</v>
          </cell>
          <cell r="H1963">
            <v>-276512.5</v>
          </cell>
          <cell r="I1963">
            <v>28789.64</v>
          </cell>
          <cell r="J1963">
            <v>-916506.45</v>
          </cell>
          <cell r="L1963">
            <v>41364</v>
          </cell>
          <cell r="M1963" t="str">
            <v>SG</v>
          </cell>
          <cell r="N1963" t="str">
            <v>REV</v>
          </cell>
          <cell r="O1963" t="str">
            <v>PH300</v>
          </cell>
          <cell r="P1963" t="str">
            <v>8010</v>
          </cell>
          <cell r="Q1963" t="str">
            <v>Grants and Subsidies</v>
          </cell>
          <cell r="R1963" t="str">
            <v>Revenue</v>
          </cell>
          <cell r="S1963" t="str">
            <v>Non Salary</v>
          </cell>
        </row>
        <row r="1964">
          <cell r="A1964" t="str">
            <v>PH3550</v>
          </cell>
          <cell r="E1964">
            <v>278684.86</v>
          </cell>
          <cell r="F1964">
            <v>0</v>
          </cell>
          <cell r="G1964">
            <v>278684.86</v>
          </cell>
          <cell r="H1964">
            <v>292961.76</v>
          </cell>
          <cell r="I1964">
            <v>14276.9</v>
          </cell>
          <cell r="J1964">
            <v>1006092.36</v>
          </cell>
          <cell r="L1964">
            <v>41364</v>
          </cell>
          <cell r="M1964" t="str">
            <v>SG</v>
          </cell>
          <cell r="N1964" t="str">
            <v>EXP</v>
          </cell>
          <cell r="O1964" t="str">
            <v>PH300</v>
          </cell>
          <cell r="P1964" t="str">
            <v>1015</v>
          </cell>
          <cell r="Q1964" t="str">
            <v>Salaries &amp; Benefits</v>
          </cell>
          <cell r="R1964" t="str">
            <v>Other Expenditures</v>
          </cell>
          <cell r="S1964" t="str">
            <v>Salaries &amp; Benefits</v>
          </cell>
        </row>
        <row r="1965">
          <cell r="A1965" t="str">
            <v>PH3550</v>
          </cell>
          <cell r="E1965">
            <v>2546.64</v>
          </cell>
          <cell r="F1965">
            <v>0</v>
          </cell>
          <cell r="G1965">
            <v>2546.64</v>
          </cell>
          <cell r="H1965">
            <v>3405.98</v>
          </cell>
          <cell r="I1965">
            <v>859.34</v>
          </cell>
          <cell r="J1965">
            <v>11700.33</v>
          </cell>
          <cell r="L1965">
            <v>41364</v>
          </cell>
          <cell r="M1965" t="str">
            <v>SG</v>
          </cell>
          <cell r="N1965" t="str">
            <v>EXP</v>
          </cell>
          <cell r="O1965" t="str">
            <v>PH300</v>
          </cell>
          <cell r="P1965" t="str">
            <v>1025</v>
          </cell>
          <cell r="Q1965" t="str">
            <v>Salaries &amp; Benefits</v>
          </cell>
          <cell r="R1965" t="str">
            <v>Other Expenditures</v>
          </cell>
          <cell r="S1965" t="str">
            <v>Overtime</v>
          </cell>
        </row>
        <row r="1966">
          <cell r="A1966" t="str">
            <v>PH3550</v>
          </cell>
          <cell r="E1966">
            <v>14.56</v>
          </cell>
          <cell r="F1966">
            <v>0</v>
          </cell>
          <cell r="G1966">
            <v>14.56</v>
          </cell>
          <cell r="H1966">
            <v>0</v>
          </cell>
          <cell r="I1966">
            <v>-14.56</v>
          </cell>
          <cell r="J1966">
            <v>0</v>
          </cell>
          <cell r="L1966">
            <v>41364</v>
          </cell>
          <cell r="M1966" t="str">
            <v>SG</v>
          </cell>
          <cell r="N1966" t="str">
            <v>EXP</v>
          </cell>
          <cell r="O1966" t="str">
            <v>PH300</v>
          </cell>
          <cell r="P1966" t="str">
            <v>1045</v>
          </cell>
          <cell r="Q1966" t="str">
            <v>Salaries &amp; Benefits</v>
          </cell>
          <cell r="R1966" t="str">
            <v>Other Expenditures</v>
          </cell>
          <cell r="S1966" t="str">
            <v>Salaries &amp; Benefits</v>
          </cell>
        </row>
        <row r="1967">
          <cell r="A1967" t="str">
            <v>PH3550</v>
          </cell>
          <cell r="E1967">
            <v>53.33</v>
          </cell>
          <cell r="F1967">
            <v>0</v>
          </cell>
          <cell r="G1967">
            <v>53.33</v>
          </cell>
          <cell r="H1967">
            <v>0</v>
          </cell>
          <cell r="I1967">
            <v>-53.33</v>
          </cell>
          <cell r="J1967">
            <v>0</v>
          </cell>
          <cell r="L1967">
            <v>41364</v>
          </cell>
          <cell r="M1967" t="str">
            <v>SG</v>
          </cell>
          <cell r="N1967" t="str">
            <v>EXP</v>
          </cell>
          <cell r="O1967" t="str">
            <v>PH300</v>
          </cell>
          <cell r="P1967" t="str">
            <v>1050</v>
          </cell>
          <cell r="Q1967" t="str">
            <v>Salaries &amp; Benefits</v>
          </cell>
          <cell r="R1967" t="str">
            <v>Other Expenditures</v>
          </cell>
          <cell r="S1967" t="str">
            <v>Salaries &amp; Benefits</v>
          </cell>
        </row>
        <row r="1968">
          <cell r="A1968" t="str">
            <v>PH3550</v>
          </cell>
          <cell r="E1968">
            <v>0</v>
          </cell>
          <cell r="F1968">
            <v>0</v>
          </cell>
          <cell r="G1968">
            <v>0</v>
          </cell>
          <cell r="H1968">
            <v>-18645.87</v>
          </cell>
          <cell r="I1968">
            <v>-18645.87</v>
          </cell>
          <cell r="J1968">
            <v>-61421.49</v>
          </cell>
          <cell r="L1968">
            <v>41364</v>
          </cell>
          <cell r="M1968" t="str">
            <v>SG</v>
          </cell>
          <cell r="N1968" t="str">
            <v>EXP</v>
          </cell>
          <cell r="O1968" t="str">
            <v>PH300</v>
          </cell>
          <cell r="P1968" t="str">
            <v>1520</v>
          </cell>
          <cell r="Q1968" t="str">
            <v>Salaries &amp; Benefits</v>
          </cell>
          <cell r="R1968" t="str">
            <v>Other Expenditures</v>
          </cell>
          <cell r="S1968" t="str">
            <v>Gapping</v>
          </cell>
        </row>
        <row r="1969">
          <cell r="A1969" t="str">
            <v>PH3550</v>
          </cell>
          <cell r="E1969">
            <v>-114.08</v>
          </cell>
          <cell r="F1969">
            <v>0</v>
          </cell>
          <cell r="G1969">
            <v>-114.08</v>
          </cell>
          <cell r="H1969">
            <v>0</v>
          </cell>
          <cell r="I1969">
            <v>114.08</v>
          </cell>
          <cell r="J1969">
            <v>0</v>
          </cell>
          <cell r="L1969">
            <v>41364</v>
          </cell>
          <cell r="M1969" t="str">
            <v>SG</v>
          </cell>
          <cell r="N1969" t="str">
            <v>EXP</v>
          </cell>
          <cell r="O1969" t="str">
            <v>PH300</v>
          </cell>
          <cell r="P1969" t="str">
            <v>1580</v>
          </cell>
          <cell r="Q1969" t="str">
            <v>Salaries &amp; Benefits</v>
          </cell>
          <cell r="R1969" t="str">
            <v>Other Expenditures</v>
          </cell>
          <cell r="S1969" t="str">
            <v>Salaries &amp; Benefits</v>
          </cell>
        </row>
        <row r="1970">
          <cell r="A1970" t="str">
            <v>PH3550</v>
          </cell>
          <cell r="E1970">
            <v>14918.38</v>
          </cell>
          <cell r="F1970">
            <v>0</v>
          </cell>
          <cell r="G1970">
            <v>14918.38</v>
          </cell>
          <cell r="H1970">
            <v>15692.66</v>
          </cell>
          <cell r="I1970">
            <v>774.28</v>
          </cell>
          <cell r="J1970">
            <v>53892</v>
          </cell>
          <cell r="L1970">
            <v>41364</v>
          </cell>
          <cell r="M1970" t="str">
            <v>SG</v>
          </cell>
          <cell r="N1970" t="str">
            <v>EXP</v>
          </cell>
          <cell r="O1970" t="str">
            <v>PH300</v>
          </cell>
          <cell r="P1970" t="str">
            <v>1711</v>
          </cell>
          <cell r="Q1970" t="str">
            <v>Salaries &amp; Benefits</v>
          </cell>
          <cell r="R1970" t="str">
            <v>Other Expenditures</v>
          </cell>
          <cell r="S1970" t="str">
            <v>Salaries &amp; Benefits</v>
          </cell>
        </row>
        <row r="1971">
          <cell r="A1971" t="str">
            <v>PH3550</v>
          </cell>
          <cell r="E1971">
            <v>7175.21</v>
          </cell>
          <cell r="F1971">
            <v>0</v>
          </cell>
          <cell r="G1971">
            <v>7175.21</v>
          </cell>
          <cell r="H1971">
            <v>7435.7</v>
          </cell>
          <cell r="I1971">
            <v>260.49</v>
          </cell>
          <cell r="J1971">
            <v>25536</v>
          </cell>
          <cell r="L1971">
            <v>41364</v>
          </cell>
          <cell r="M1971" t="str">
            <v>SG</v>
          </cell>
          <cell r="N1971" t="str">
            <v>EXP</v>
          </cell>
          <cell r="O1971" t="str">
            <v>PH300</v>
          </cell>
          <cell r="P1971" t="str">
            <v>1712</v>
          </cell>
          <cell r="Q1971" t="str">
            <v>Salaries &amp; Benefits</v>
          </cell>
          <cell r="R1971" t="str">
            <v>Other Expenditures</v>
          </cell>
          <cell r="S1971" t="str">
            <v>Salaries &amp; Benefits</v>
          </cell>
        </row>
        <row r="1972">
          <cell r="A1972" t="str">
            <v>PH3550</v>
          </cell>
          <cell r="E1972">
            <v>6642.37</v>
          </cell>
          <cell r="F1972">
            <v>0</v>
          </cell>
          <cell r="G1972">
            <v>6642.37</v>
          </cell>
          <cell r="H1972">
            <v>5866.55</v>
          </cell>
          <cell r="I1972">
            <v>-775.82</v>
          </cell>
          <cell r="J1972">
            <v>20052.89</v>
          </cell>
          <cell r="L1972">
            <v>41364</v>
          </cell>
          <cell r="M1972" t="str">
            <v>SG</v>
          </cell>
          <cell r="N1972" t="str">
            <v>EXP</v>
          </cell>
          <cell r="O1972" t="str">
            <v>PH300</v>
          </cell>
          <cell r="P1972" t="str">
            <v>1720</v>
          </cell>
          <cell r="Q1972" t="str">
            <v>Salaries &amp; Benefits</v>
          </cell>
          <cell r="R1972" t="str">
            <v>Other Expenditures</v>
          </cell>
          <cell r="S1972" t="str">
            <v>Salaries &amp; Benefits</v>
          </cell>
        </row>
        <row r="1973">
          <cell r="A1973" t="str">
            <v>PH3550</v>
          </cell>
          <cell r="E1973">
            <v>2013.52</v>
          </cell>
          <cell r="F1973">
            <v>0</v>
          </cell>
          <cell r="G1973">
            <v>2013.52</v>
          </cell>
          <cell r="H1973">
            <v>2186.59</v>
          </cell>
          <cell r="I1973">
            <v>173.07</v>
          </cell>
          <cell r="J1973">
            <v>7509.45</v>
          </cell>
          <cell r="L1973">
            <v>41364</v>
          </cell>
          <cell r="M1973" t="str">
            <v>SG</v>
          </cell>
          <cell r="N1973" t="str">
            <v>EXP</v>
          </cell>
          <cell r="O1973" t="str">
            <v>PH300</v>
          </cell>
          <cell r="P1973" t="str">
            <v>1730</v>
          </cell>
          <cell r="Q1973" t="str">
            <v>Salaries &amp; Benefits</v>
          </cell>
          <cell r="R1973" t="str">
            <v>Other Expenditures</v>
          </cell>
          <cell r="S1973" t="str">
            <v>Salaries &amp; Benefits</v>
          </cell>
        </row>
        <row r="1974">
          <cell r="A1974" t="str">
            <v>PH3550</v>
          </cell>
          <cell r="E1974">
            <v>7300.51</v>
          </cell>
          <cell r="F1974">
            <v>0</v>
          </cell>
          <cell r="G1974">
            <v>7300.51</v>
          </cell>
          <cell r="H1974">
            <v>8197.76</v>
          </cell>
          <cell r="I1974">
            <v>897.25</v>
          </cell>
          <cell r="J1974">
            <v>13611.91</v>
          </cell>
          <cell r="L1974">
            <v>41364</v>
          </cell>
          <cell r="M1974" t="str">
            <v>SG</v>
          </cell>
          <cell r="N1974" t="str">
            <v>EXP</v>
          </cell>
          <cell r="O1974" t="str">
            <v>PH300</v>
          </cell>
          <cell r="P1974" t="str">
            <v>1740</v>
          </cell>
          <cell r="Q1974" t="str">
            <v>Salaries &amp; Benefits</v>
          </cell>
          <cell r="R1974" t="str">
            <v>Other Expenditures</v>
          </cell>
          <cell r="S1974" t="str">
            <v>Salaries &amp; Benefits</v>
          </cell>
        </row>
        <row r="1975">
          <cell r="A1975" t="str">
            <v>PH3550</v>
          </cell>
          <cell r="E1975">
            <v>295.41000000000003</v>
          </cell>
          <cell r="F1975">
            <v>0</v>
          </cell>
          <cell r="G1975">
            <v>295.41000000000003</v>
          </cell>
          <cell r="H1975">
            <v>422.41</v>
          </cell>
          <cell r="I1975">
            <v>127</v>
          </cell>
          <cell r="J1975">
            <v>804.84</v>
          </cell>
          <cell r="L1975">
            <v>41364</v>
          </cell>
          <cell r="M1975" t="str">
            <v>SG</v>
          </cell>
          <cell r="N1975" t="str">
            <v>EXP</v>
          </cell>
          <cell r="O1975" t="str">
            <v>PH300</v>
          </cell>
          <cell r="P1975" t="str">
            <v>1745</v>
          </cell>
          <cell r="Q1975" t="str">
            <v>Salaries &amp; Benefits</v>
          </cell>
          <cell r="R1975" t="str">
            <v>Other Expenditures</v>
          </cell>
          <cell r="S1975" t="str">
            <v>Salaries &amp; Benefits</v>
          </cell>
        </row>
        <row r="1976">
          <cell r="A1976" t="str">
            <v>PH3550</v>
          </cell>
          <cell r="E1976">
            <v>5389.75</v>
          </cell>
          <cell r="F1976">
            <v>0</v>
          </cell>
          <cell r="G1976">
            <v>5389.75</v>
          </cell>
          <cell r="H1976">
            <v>5712.78</v>
          </cell>
          <cell r="I1976">
            <v>323.02999999999997</v>
          </cell>
          <cell r="J1976">
            <v>19618.77</v>
          </cell>
          <cell r="L1976">
            <v>41364</v>
          </cell>
          <cell r="M1976" t="str">
            <v>SG</v>
          </cell>
          <cell r="N1976" t="str">
            <v>EXP</v>
          </cell>
          <cell r="O1976" t="str">
            <v>PH300</v>
          </cell>
          <cell r="P1976" t="str">
            <v>1750</v>
          </cell>
          <cell r="Q1976" t="str">
            <v>Salaries &amp; Benefits</v>
          </cell>
          <cell r="R1976" t="str">
            <v>Other Expenditures</v>
          </cell>
          <cell r="S1976" t="str">
            <v>Salaries &amp; Benefits</v>
          </cell>
        </row>
        <row r="1977">
          <cell r="A1977" t="str">
            <v>PH3550</v>
          </cell>
          <cell r="E1977">
            <v>15069.11</v>
          </cell>
          <cell r="F1977">
            <v>0</v>
          </cell>
          <cell r="G1977">
            <v>15069.11</v>
          </cell>
          <cell r="H1977">
            <v>17827.36</v>
          </cell>
          <cell r="I1977">
            <v>2758.25</v>
          </cell>
          <cell r="J1977">
            <v>29987.1</v>
          </cell>
          <cell r="L1977">
            <v>41364</v>
          </cell>
          <cell r="M1977" t="str">
            <v>SG</v>
          </cell>
          <cell r="N1977" t="str">
            <v>EXP</v>
          </cell>
          <cell r="O1977" t="str">
            <v>PH300</v>
          </cell>
          <cell r="P1977" t="str">
            <v>1760</v>
          </cell>
          <cell r="Q1977" t="str">
            <v>Salaries &amp; Benefits</v>
          </cell>
          <cell r="R1977" t="str">
            <v>Other Expenditures</v>
          </cell>
          <cell r="S1977" t="str">
            <v>Salaries &amp; Benefits</v>
          </cell>
        </row>
        <row r="1978">
          <cell r="A1978" t="str">
            <v>PH3550</v>
          </cell>
          <cell r="E1978">
            <v>25242.400000000001</v>
          </cell>
          <cell r="F1978">
            <v>0</v>
          </cell>
          <cell r="G1978">
            <v>25242.400000000001</v>
          </cell>
          <cell r="H1978">
            <v>32152.02</v>
          </cell>
          <cell r="I1978">
            <v>6909.62</v>
          </cell>
          <cell r="J1978">
            <v>110416.68</v>
          </cell>
          <cell r="L1978">
            <v>41364</v>
          </cell>
          <cell r="M1978" t="str">
            <v>SG</v>
          </cell>
          <cell r="N1978" t="str">
            <v>EXP</v>
          </cell>
          <cell r="O1978" t="str">
            <v>PH300</v>
          </cell>
          <cell r="P1978" t="str">
            <v>1770</v>
          </cell>
          <cell r="Q1978" t="str">
            <v>Salaries &amp; Benefits</v>
          </cell>
          <cell r="R1978" t="str">
            <v>Other Expenditures</v>
          </cell>
          <cell r="S1978" t="str">
            <v>Salaries &amp; Benefits</v>
          </cell>
        </row>
        <row r="1979">
          <cell r="A1979" t="str">
            <v>PH3550</v>
          </cell>
          <cell r="E1979">
            <v>605.70000000000005</v>
          </cell>
          <cell r="F1979">
            <v>0</v>
          </cell>
          <cell r="G1979">
            <v>605.70000000000005</v>
          </cell>
          <cell r="H1979">
            <v>0</v>
          </cell>
          <cell r="I1979">
            <v>-605.70000000000005</v>
          </cell>
          <cell r="J1979">
            <v>0</v>
          </cell>
          <cell r="L1979">
            <v>41364</v>
          </cell>
          <cell r="M1979" t="str">
            <v>SG</v>
          </cell>
          <cell r="N1979" t="str">
            <v>EXP</v>
          </cell>
          <cell r="O1979" t="str">
            <v>PH300</v>
          </cell>
          <cell r="P1979" t="str">
            <v>1850</v>
          </cell>
          <cell r="Q1979" t="str">
            <v>Salaries &amp; Benefits</v>
          </cell>
          <cell r="R1979" t="str">
            <v>Other Expenditures</v>
          </cell>
          <cell r="S1979" t="str">
            <v>Salaries &amp; Benefits</v>
          </cell>
        </row>
        <row r="1980">
          <cell r="A1980" t="str">
            <v>PH3550</v>
          </cell>
          <cell r="E1980">
            <v>443.9</v>
          </cell>
          <cell r="F1980">
            <v>0</v>
          </cell>
          <cell r="G1980">
            <v>443.9</v>
          </cell>
          <cell r="H1980">
            <v>0</v>
          </cell>
          <cell r="I1980">
            <v>-443.9</v>
          </cell>
          <cell r="J1980">
            <v>0</v>
          </cell>
          <cell r="L1980">
            <v>41364</v>
          </cell>
          <cell r="M1980" t="str">
            <v>SG</v>
          </cell>
          <cell r="N1980" t="str">
            <v>EXP</v>
          </cell>
          <cell r="O1980" t="str">
            <v>PH300</v>
          </cell>
          <cell r="P1980" t="str">
            <v>4225</v>
          </cell>
          <cell r="Q1980" t="str">
            <v>Business Travel Expenses</v>
          </cell>
          <cell r="R1980" t="str">
            <v>Other Expenditures</v>
          </cell>
          <cell r="S1980" t="str">
            <v>Non Salary</v>
          </cell>
        </row>
        <row r="1981">
          <cell r="A1981" t="str">
            <v>PH3550</v>
          </cell>
          <cell r="E1981">
            <v>609.76</v>
          </cell>
          <cell r="F1981">
            <v>0</v>
          </cell>
          <cell r="G1981">
            <v>609.76</v>
          </cell>
          <cell r="H1981">
            <v>0</v>
          </cell>
          <cell r="I1981">
            <v>-609.76</v>
          </cell>
          <cell r="J1981">
            <v>0</v>
          </cell>
          <cell r="L1981">
            <v>41364</v>
          </cell>
          <cell r="M1981" t="str">
            <v>SG</v>
          </cell>
          <cell r="N1981" t="str">
            <v>EXP</v>
          </cell>
          <cell r="O1981" t="str">
            <v>PH300</v>
          </cell>
          <cell r="P1981" t="str">
            <v>4770</v>
          </cell>
          <cell r="Q1981" t="str">
            <v>Insurance, Parking &amp; Metrage</v>
          </cell>
          <cell r="R1981" t="str">
            <v>Other Expenditures</v>
          </cell>
          <cell r="S1981" t="str">
            <v>Non Salary</v>
          </cell>
        </row>
        <row r="1982">
          <cell r="A1982" t="str">
            <v>PH3550</v>
          </cell>
          <cell r="E1982">
            <v>774.55</v>
          </cell>
          <cell r="F1982">
            <v>0</v>
          </cell>
          <cell r="G1982">
            <v>774.55</v>
          </cell>
          <cell r="H1982">
            <v>0</v>
          </cell>
          <cell r="I1982">
            <v>-774.55</v>
          </cell>
          <cell r="J1982">
            <v>0</v>
          </cell>
          <cell r="L1982">
            <v>41364</v>
          </cell>
          <cell r="M1982" t="str">
            <v>SG</v>
          </cell>
          <cell r="N1982" t="str">
            <v>EXP</v>
          </cell>
          <cell r="O1982" t="str">
            <v>PH300</v>
          </cell>
          <cell r="P1982" t="str">
            <v>4775</v>
          </cell>
          <cell r="Q1982" t="str">
            <v>Insurance, Parking &amp; Metrage</v>
          </cell>
          <cell r="R1982" t="str">
            <v>Other Expenditures</v>
          </cell>
          <cell r="S1982" t="str">
            <v>Non Salary</v>
          </cell>
        </row>
        <row r="1983">
          <cell r="A1983" t="str">
            <v>PH3550</v>
          </cell>
          <cell r="E1983">
            <v>13</v>
          </cell>
          <cell r="F1983">
            <v>0</v>
          </cell>
          <cell r="G1983">
            <v>13</v>
          </cell>
          <cell r="H1983">
            <v>0</v>
          </cell>
          <cell r="I1983">
            <v>-13</v>
          </cell>
          <cell r="J1983">
            <v>0</v>
          </cell>
          <cell r="L1983">
            <v>41364</v>
          </cell>
          <cell r="M1983" t="str">
            <v>SG</v>
          </cell>
          <cell r="N1983" t="str">
            <v>EXP</v>
          </cell>
          <cell r="O1983" t="str">
            <v>PH300</v>
          </cell>
          <cell r="P1983" t="str">
            <v>4811</v>
          </cell>
          <cell r="Q1983" t="str">
            <v>Other Services</v>
          </cell>
          <cell r="R1983" t="str">
            <v>Other Expenditures</v>
          </cell>
          <cell r="S1983" t="str">
            <v>Non Salary</v>
          </cell>
        </row>
        <row r="1984">
          <cell r="A1984" t="str">
            <v>PH3550</v>
          </cell>
          <cell r="E1984">
            <v>-272255.24</v>
          </cell>
          <cell r="F1984">
            <v>0</v>
          </cell>
          <cell r="G1984">
            <v>-272255.24</v>
          </cell>
          <cell r="H1984">
            <v>-279911.78000000003</v>
          </cell>
          <cell r="I1984">
            <v>-7656.54</v>
          </cell>
          <cell r="J1984">
            <v>-928350.58</v>
          </cell>
          <cell r="L1984">
            <v>41364</v>
          </cell>
          <cell r="M1984" t="str">
            <v>SG</v>
          </cell>
          <cell r="N1984" t="str">
            <v>REV</v>
          </cell>
          <cell r="O1984" t="str">
            <v>PH300</v>
          </cell>
          <cell r="P1984" t="str">
            <v>8010</v>
          </cell>
          <cell r="Q1984" t="str">
            <v>Grants and Subsidies</v>
          </cell>
          <cell r="R1984" t="str">
            <v>Revenue</v>
          </cell>
          <cell r="S1984" t="str">
            <v>Non Salary</v>
          </cell>
        </row>
        <row r="1985">
          <cell r="A1985" t="str">
            <v>PH3553</v>
          </cell>
          <cell r="E1985">
            <v>315308.48</v>
          </cell>
          <cell r="F1985">
            <v>0</v>
          </cell>
          <cell r="G1985">
            <v>315308.48</v>
          </cell>
          <cell r="H1985">
            <v>331207.24</v>
          </cell>
          <cell r="I1985">
            <v>15898.76</v>
          </cell>
          <cell r="J1985">
            <v>1137435.3899999999</v>
          </cell>
          <cell r="L1985">
            <v>41364</v>
          </cell>
          <cell r="M1985" t="str">
            <v>SG</v>
          </cell>
          <cell r="N1985" t="str">
            <v>EXP</v>
          </cell>
          <cell r="O1985" t="str">
            <v>PH300</v>
          </cell>
          <cell r="P1985" t="str">
            <v>1015</v>
          </cell>
          <cell r="Q1985" t="str">
            <v>Salaries &amp; Benefits</v>
          </cell>
          <cell r="R1985" t="str">
            <v>Other Expenditures</v>
          </cell>
          <cell r="S1985" t="str">
            <v>Salaries &amp; Benefits</v>
          </cell>
        </row>
        <row r="1986">
          <cell r="A1986" t="str">
            <v>PH3553</v>
          </cell>
          <cell r="E1986">
            <v>0</v>
          </cell>
          <cell r="F1986">
            <v>0</v>
          </cell>
          <cell r="G1986">
            <v>0</v>
          </cell>
          <cell r="H1986">
            <v>1368.17</v>
          </cell>
          <cell r="I1986">
            <v>1368.17</v>
          </cell>
          <cell r="J1986">
            <v>4700</v>
          </cell>
          <cell r="L1986">
            <v>41364</v>
          </cell>
          <cell r="M1986" t="str">
            <v>SG</v>
          </cell>
          <cell r="N1986" t="str">
            <v>EXP</v>
          </cell>
          <cell r="O1986" t="str">
            <v>PH300</v>
          </cell>
          <cell r="P1986" t="str">
            <v>1025</v>
          </cell>
          <cell r="Q1986" t="str">
            <v>Salaries &amp; Benefits</v>
          </cell>
          <cell r="R1986" t="str">
            <v>Other Expenditures</v>
          </cell>
          <cell r="S1986" t="str">
            <v>Overtime</v>
          </cell>
        </row>
        <row r="1987">
          <cell r="A1987" t="str">
            <v>PH3553</v>
          </cell>
          <cell r="E1987">
            <v>0</v>
          </cell>
          <cell r="F1987">
            <v>0</v>
          </cell>
          <cell r="G1987">
            <v>0</v>
          </cell>
          <cell r="H1987">
            <v>-20888.82</v>
          </cell>
          <cell r="I1987">
            <v>-20888.82</v>
          </cell>
          <cell r="J1987">
            <v>-69102.58</v>
          </cell>
          <cell r="L1987">
            <v>41364</v>
          </cell>
          <cell r="M1987" t="str">
            <v>SG</v>
          </cell>
          <cell r="N1987" t="str">
            <v>EXP</v>
          </cell>
          <cell r="O1987" t="str">
            <v>PH300</v>
          </cell>
          <cell r="P1987" t="str">
            <v>1520</v>
          </cell>
          <cell r="Q1987" t="str">
            <v>Salaries &amp; Benefits</v>
          </cell>
          <cell r="R1987" t="str">
            <v>Other Expenditures</v>
          </cell>
          <cell r="S1987" t="str">
            <v>Gapping</v>
          </cell>
        </row>
        <row r="1988">
          <cell r="A1988" t="str">
            <v>PH3553</v>
          </cell>
          <cell r="E1988">
            <v>15267.99</v>
          </cell>
          <cell r="F1988">
            <v>0</v>
          </cell>
          <cell r="G1988">
            <v>15267.99</v>
          </cell>
          <cell r="H1988">
            <v>15210.46</v>
          </cell>
          <cell r="I1988">
            <v>-57.53</v>
          </cell>
          <cell r="J1988">
            <v>52236</v>
          </cell>
          <cell r="L1988">
            <v>41364</v>
          </cell>
          <cell r="M1988" t="str">
            <v>SG</v>
          </cell>
          <cell r="N1988" t="str">
            <v>EXP</v>
          </cell>
          <cell r="O1988" t="str">
            <v>PH300</v>
          </cell>
          <cell r="P1988" t="str">
            <v>1711</v>
          </cell>
          <cell r="Q1988" t="str">
            <v>Salaries &amp; Benefits</v>
          </cell>
          <cell r="R1988" t="str">
            <v>Other Expenditures</v>
          </cell>
          <cell r="S1988" t="str">
            <v>Salaries &amp; Benefits</v>
          </cell>
        </row>
        <row r="1989">
          <cell r="A1989" t="str">
            <v>PH3553</v>
          </cell>
          <cell r="E1989">
            <v>7297.89</v>
          </cell>
          <cell r="F1989">
            <v>0</v>
          </cell>
          <cell r="G1989">
            <v>7297.89</v>
          </cell>
          <cell r="H1989">
            <v>7149.2</v>
          </cell>
          <cell r="I1989">
            <v>-148.69</v>
          </cell>
          <cell r="J1989">
            <v>24552</v>
          </cell>
          <cell r="L1989">
            <v>41364</v>
          </cell>
          <cell r="M1989" t="str">
            <v>SG</v>
          </cell>
          <cell r="N1989" t="str">
            <v>EXP</v>
          </cell>
          <cell r="O1989" t="str">
            <v>PH300</v>
          </cell>
          <cell r="P1989" t="str">
            <v>1712</v>
          </cell>
          <cell r="Q1989" t="str">
            <v>Salaries &amp; Benefits</v>
          </cell>
          <cell r="R1989" t="str">
            <v>Other Expenditures</v>
          </cell>
          <cell r="S1989" t="str">
            <v>Salaries &amp; Benefits</v>
          </cell>
        </row>
        <row r="1990">
          <cell r="A1990" t="str">
            <v>PH3553</v>
          </cell>
          <cell r="E1990">
            <v>7624.57</v>
          </cell>
          <cell r="F1990">
            <v>0</v>
          </cell>
          <cell r="G1990">
            <v>7624.57</v>
          </cell>
          <cell r="H1990">
            <v>6632.43</v>
          </cell>
          <cell r="I1990">
            <v>-992.14</v>
          </cell>
          <cell r="J1990">
            <v>22632.18</v>
          </cell>
          <cell r="L1990">
            <v>41364</v>
          </cell>
          <cell r="M1990" t="str">
            <v>SG</v>
          </cell>
          <cell r="N1990" t="str">
            <v>EXP</v>
          </cell>
          <cell r="O1990" t="str">
            <v>PH300</v>
          </cell>
          <cell r="P1990" t="str">
            <v>1720</v>
          </cell>
          <cell r="Q1990" t="str">
            <v>Salaries &amp; Benefits</v>
          </cell>
          <cell r="R1990" t="str">
            <v>Other Expenditures</v>
          </cell>
          <cell r="S1990" t="str">
            <v>Salaries &amp; Benefits</v>
          </cell>
        </row>
        <row r="1991">
          <cell r="A1991" t="str">
            <v>PH3553</v>
          </cell>
          <cell r="E1991">
            <v>2314.36</v>
          </cell>
          <cell r="F1991">
            <v>0</v>
          </cell>
          <cell r="G1991">
            <v>2314.36</v>
          </cell>
          <cell r="H1991">
            <v>2472.0300000000002</v>
          </cell>
          <cell r="I1991">
            <v>157.66999999999999</v>
          </cell>
          <cell r="J1991">
            <v>8489.7900000000009</v>
          </cell>
          <cell r="L1991">
            <v>41364</v>
          </cell>
          <cell r="M1991" t="str">
            <v>SG</v>
          </cell>
          <cell r="N1991" t="str">
            <v>EXP</v>
          </cell>
          <cell r="O1991" t="str">
            <v>PH300</v>
          </cell>
          <cell r="P1991" t="str">
            <v>1730</v>
          </cell>
          <cell r="Q1991" t="str">
            <v>Salaries &amp; Benefits</v>
          </cell>
          <cell r="R1991" t="str">
            <v>Other Expenditures</v>
          </cell>
          <cell r="S1991" t="str">
            <v>Salaries &amp; Benefits</v>
          </cell>
        </row>
        <row r="1992">
          <cell r="A1992" t="str">
            <v>PH3553</v>
          </cell>
          <cell r="E1992">
            <v>8407.2999999999993</v>
          </cell>
          <cell r="F1992">
            <v>0</v>
          </cell>
          <cell r="G1992">
            <v>8407.2999999999993</v>
          </cell>
          <cell r="H1992">
            <v>9306.19</v>
          </cell>
          <cell r="I1992">
            <v>898.89</v>
          </cell>
          <cell r="J1992">
            <v>15715.23</v>
          </cell>
          <cell r="L1992">
            <v>41364</v>
          </cell>
          <cell r="M1992" t="str">
            <v>SG</v>
          </cell>
          <cell r="N1992" t="str">
            <v>EXP</v>
          </cell>
          <cell r="O1992" t="str">
            <v>PH300</v>
          </cell>
          <cell r="P1992" t="str">
            <v>1740</v>
          </cell>
          <cell r="Q1992" t="str">
            <v>Salaries &amp; Benefits</v>
          </cell>
          <cell r="R1992" t="str">
            <v>Other Expenditures</v>
          </cell>
          <cell r="S1992" t="str">
            <v>Salaries &amp; Benefits</v>
          </cell>
        </row>
        <row r="1993">
          <cell r="A1993" t="str">
            <v>PH3553</v>
          </cell>
          <cell r="E1993">
            <v>324.18</v>
          </cell>
          <cell r="F1993">
            <v>0</v>
          </cell>
          <cell r="G1993">
            <v>324.18</v>
          </cell>
          <cell r="H1993">
            <v>457.81</v>
          </cell>
          <cell r="I1993">
            <v>133.63</v>
          </cell>
          <cell r="J1993">
            <v>909.91</v>
          </cell>
          <cell r="L1993">
            <v>41364</v>
          </cell>
          <cell r="M1993" t="str">
            <v>SG</v>
          </cell>
          <cell r="N1993" t="str">
            <v>EXP</v>
          </cell>
          <cell r="O1993" t="str">
            <v>PH300</v>
          </cell>
          <cell r="P1993" t="str">
            <v>1745</v>
          </cell>
          <cell r="Q1993" t="str">
            <v>Salaries &amp; Benefits</v>
          </cell>
          <cell r="R1993" t="str">
            <v>Other Expenditures</v>
          </cell>
          <cell r="S1993" t="str">
            <v>Salaries &amp; Benefits</v>
          </cell>
        </row>
        <row r="1994">
          <cell r="A1994" t="str">
            <v>PH3553</v>
          </cell>
          <cell r="E1994">
            <v>6182.78</v>
          </cell>
          <cell r="F1994">
            <v>0</v>
          </cell>
          <cell r="G1994">
            <v>6182.78</v>
          </cell>
          <cell r="H1994">
            <v>6458.57</v>
          </cell>
          <cell r="I1994">
            <v>275.79000000000002</v>
          </cell>
          <cell r="J1994">
            <v>22179.95</v>
          </cell>
          <cell r="L1994">
            <v>41364</v>
          </cell>
          <cell r="M1994" t="str">
            <v>SG</v>
          </cell>
          <cell r="N1994" t="str">
            <v>EXP</v>
          </cell>
          <cell r="O1994" t="str">
            <v>PH300</v>
          </cell>
          <cell r="P1994" t="str">
            <v>1750</v>
          </cell>
          <cell r="Q1994" t="str">
            <v>Salaries &amp; Benefits</v>
          </cell>
          <cell r="R1994" t="str">
            <v>Other Expenditures</v>
          </cell>
          <cell r="S1994" t="str">
            <v>Salaries &amp; Benefits</v>
          </cell>
        </row>
        <row r="1995">
          <cell r="A1995" t="str">
            <v>PH3553</v>
          </cell>
          <cell r="E1995">
            <v>17358</v>
          </cell>
          <cell r="F1995">
            <v>0</v>
          </cell>
          <cell r="G1995">
            <v>17358</v>
          </cell>
          <cell r="H1995">
            <v>20188.04</v>
          </cell>
          <cell r="I1995">
            <v>2830.04</v>
          </cell>
          <cell r="J1995">
            <v>34600.5</v>
          </cell>
          <cell r="L1995">
            <v>41364</v>
          </cell>
          <cell r="M1995" t="str">
            <v>SG</v>
          </cell>
          <cell r="N1995" t="str">
            <v>EXP</v>
          </cell>
          <cell r="O1995" t="str">
            <v>PH300</v>
          </cell>
          <cell r="P1995" t="str">
            <v>1760</v>
          </cell>
          <cell r="Q1995" t="str">
            <v>Salaries &amp; Benefits</v>
          </cell>
          <cell r="R1995" t="str">
            <v>Other Expenditures</v>
          </cell>
          <cell r="S1995" t="str">
            <v>Salaries &amp; Benefits</v>
          </cell>
        </row>
        <row r="1996">
          <cell r="A1996" t="str">
            <v>PH3553</v>
          </cell>
          <cell r="E1996">
            <v>30107.71</v>
          </cell>
          <cell r="F1996">
            <v>0</v>
          </cell>
          <cell r="G1996">
            <v>30107.71</v>
          </cell>
          <cell r="H1996">
            <v>36101.949999999997</v>
          </cell>
          <cell r="I1996">
            <v>5994.24</v>
          </cell>
          <cell r="J1996">
            <v>123981.57</v>
          </cell>
          <cell r="L1996">
            <v>41364</v>
          </cell>
          <cell r="M1996" t="str">
            <v>SG</v>
          </cell>
          <cell r="N1996" t="str">
            <v>EXP</v>
          </cell>
          <cell r="O1996" t="str">
            <v>PH300</v>
          </cell>
          <cell r="P1996" t="str">
            <v>1770</v>
          </cell>
          <cell r="Q1996" t="str">
            <v>Salaries &amp; Benefits</v>
          </cell>
          <cell r="R1996" t="str">
            <v>Other Expenditures</v>
          </cell>
          <cell r="S1996" t="str">
            <v>Salaries &amp; Benefits</v>
          </cell>
        </row>
        <row r="1997">
          <cell r="A1997" t="str">
            <v>PH3553</v>
          </cell>
          <cell r="E1997">
            <v>752.97</v>
          </cell>
          <cell r="F1997">
            <v>0</v>
          </cell>
          <cell r="G1997">
            <v>752.97</v>
          </cell>
          <cell r="H1997">
            <v>0</v>
          </cell>
          <cell r="I1997">
            <v>-752.97</v>
          </cell>
          <cell r="J1997">
            <v>0</v>
          </cell>
          <cell r="L1997">
            <v>41364</v>
          </cell>
          <cell r="M1997" t="str">
            <v>SG</v>
          </cell>
          <cell r="N1997" t="str">
            <v>EXP</v>
          </cell>
          <cell r="O1997" t="str">
            <v>PH300</v>
          </cell>
          <cell r="P1997" t="str">
            <v>1840</v>
          </cell>
          <cell r="Q1997" t="str">
            <v>Salaries &amp; Benefits</v>
          </cell>
          <cell r="R1997" t="str">
            <v>Other Expenditures</v>
          </cell>
          <cell r="S1997" t="str">
            <v>Salaries &amp; Benefits</v>
          </cell>
        </row>
        <row r="1998">
          <cell r="A1998" t="str">
            <v>PH3553</v>
          </cell>
          <cell r="E1998">
            <v>730.05</v>
          </cell>
          <cell r="F1998">
            <v>0</v>
          </cell>
          <cell r="G1998">
            <v>730.05</v>
          </cell>
          <cell r="H1998">
            <v>512.20000000000005</v>
          </cell>
          <cell r="I1998">
            <v>-217.85</v>
          </cell>
          <cell r="J1998">
            <v>2000</v>
          </cell>
          <cell r="L1998">
            <v>41364</v>
          </cell>
          <cell r="M1998" t="str">
            <v>SG</v>
          </cell>
          <cell r="N1998" t="str">
            <v>EXP</v>
          </cell>
          <cell r="O1998" t="str">
            <v>PH300</v>
          </cell>
          <cell r="P1998" t="str">
            <v>4225</v>
          </cell>
          <cell r="Q1998" t="str">
            <v>Business Travel Expenses</v>
          </cell>
          <cell r="R1998" t="str">
            <v>Other Expenditures</v>
          </cell>
          <cell r="S1998" t="str">
            <v>Non Salary</v>
          </cell>
        </row>
        <row r="1999">
          <cell r="A1999" t="str">
            <v>PH3553</v>
          </cell>
          <cell r="E1999">
            <v>955.56</v>
          </cell>
          <cell r="F1999">
            <v>0</v>
          </cell>
          <cell r="G1999">
            <v>955.56</v>
          </cell>
          <cell r="H1999">
            <v>0</v>
          </cell>
          <cell r="I1999">
            <v>-955.56</v>
          </cell>
          <cell r="J1999">
            <v>0</v>
          </cell>
          <cell r="L1999">
            <v>41364</v>
          </cell>
          <cell r="M1999" t="str">
            <v>SG</v>
          </cell>
          <cell r="N1999" t="str">
            <v>EXP</v>
          </cell>
          <cell r="O1999" t="str">
            <v>PH300</v>
          </cell>
          <cell r="P1999" t="str">
            <v>4770</v>
          </cell>
          <cell r="Q1999" t="str">
            <v>Insurance, Parking &amp; Metrage</v>
          </cell>
          <cell r="R1999" t="str">
            <v>Other Expenditures</v>
          </cell>
          <cell r="S1999" t="str">
            <v>Non Salary</v>
          </cell>
        </row>
        <row r="2000">
          <cell r="A2000" t="str">
            <v>PH3553</v>
          </cell>
          <cell r="E2000">
            <v>851.06</v>
          </cell>
          <cell r="F2000">
            <v>0</v>
          </cell>
          <cell r="G2000">
            <v>851.06</v>
          </cell>
          <cell r="H2000">
            <v>0</v>
          </cell>
          <cell r="I2000">
            <v>-851.06</v>
          </cell>
          <cell r="J2000">
            <v>0</v>
          </cell>
          <cell r="L2000">
            <v>41364</v>
          </cell>
          <cell r="M2000" t="str">
            <v>SG</v>
          </cell>
          <cell r="N2000" t="str">
            <v>EXP</v>
          </cell>
          <cell r="O2000" t="str">
            <v>PH300</v>
          </cell>
          <cell r="P2000" t="str">
            <v>4775</v>
          </cell>
          <cell r="Q2000" t="str">
            <v>Insurance, Parking &amp; Metrage</v>
          </cell>
          <cell r="R2000" t="str">
            <v>Other Expenditures</v>
          </cell>
          <cell r="S2000" t="str">
            <v>Non Salary</v>
          </cell>
        </row>
        <row r="2001">
          <cell r="A2001" t="str">
            <v>PH3553</v>
          </cell>
          <cell r="E2001">
            <v>-310112.18</v>
          </cell>
          <cell r="F2001">
            <v>0</v>
          </cell>
          <cell r="G2001">
            <v>-310112.18</v>
          </cell>
          <cell r="H2001">
            <v>-312131.61</v>
          </cell>
          <cell r="I2001">
            <v>-2019.43</v>
          </cell>
          <cell r="J2001">
            <v>-1035247.48</v>
          </cell>
          <cell r="L2001">
            <v>41364</v>
          </cell>
          <cell r="M2001" t="str">
            <v>SG</v>
          </cell>
          <cell r="N2001" t="str">
            <v>REV</v>
          </cell>
          <cell r="O2001" t="str">
            <v>PH300</v>
          </cell>
          <cell r="P2001" t="str">
            <v>8010</v>
          </cell>
          <cell r="Q2001" t="str">
            <v>Grants and Subsidies</v>
          </cell>
          <cell r="R2001" t="str">
            <v>Revenue</v>
          </cell>
          <cell r="S2001" t="str">
            <v>Non Salary</v>
          </cell>
        </row>
        <row r="2002">
          <cell r="A2002" t="str">
            <v>PH3554</v>
          </cell>
          <cell r="E2002">
            <v>389960.21</v>
          </cell>
          <cell r="F2002">
            <v>0</v>
          </cell>
          <cell r="G2002">
            <v>389960.21</v>
          </cell>
          <cell r="H2002">
            <v>370681.64</v>
          </cell>
          <cell r="I2002">
            <v>-19278.57</v>
          </cell>
          <cell r="J2002">
            <v>1272998.79</v>
          </cell>
          <cell r="L2002">
            <v>41364</v>
          </cell>
          <cell r="M2002" t="str">
            <v>SG</v>
          </cell>
          <cell r="N2002" t="str">
            <v>EXP</v>
          </cell>
          <cell r="O2002" t="str">
            <v>PH300</v>
          </cell>
          <cell r="P2002" t="str">
            <v>1015</v>
          </cell>
          <cell r="Q2002" t="str">
            <v>Salaries &amp; Benefits</v>
          </cell>
          <cell r="R2002" t="str">
            <v>Other Expenditures</v>
          </cell>
          <cell r="S2002" t="str">
            <v>Salaries &amp; Benefits</v>
          </cell>
        </row>
        <row r="2003">
          <cell r="A2003" t="str">
            <v>PH3554</v>
          </cell>
          <cell r="E2003">
            <v>0</v>
          </cell>
          <cell r="F2003">
            <v>0</v>
          </cell>
          <cell r="G2003">
            <v>0</v>
          </cell>
          <cell r="H2003">
            <v>1979.37</v>
          </cell>
          <cell r="I2003">
            <v>1979.37</v>
          </cell>
          <cell r="J2003">
            <v>6799.66</v>
          </cell>
          <cell r="L2003">
            <v>41364</v>
          </cell>
          <cell r="M2003" t="str">
            <v>SG</v>
          </cell>
          <cell r="N2003" t="str">
            <v>EXP</v>
          </cell>
          <cell r="O2003" t="str">
            <v>PH300</v>
          </cell>
          <cell r="P2003" t="str">
            <v>1025</v>
          </cell>
          <cell r="Q2003" t="str">
            <v>Salaries &amp; Benefits</v>
          </cell>
          <cell r="R2003" t="str">
            <v>Other Expenditures</v>
          </cell>
          <cell r="S2003" t="str">
            <v>Overtime</v>
          </cell>
        </row>
        <row r="2004">
          <cell r="A2004" t="str">
            <v>PH3554</v>
          </cell>
          <cell r="E2004">
            <v>94.64</v>
          </cell>
          <cell r="F2004">
            <v>0</v>
          </cell>
          <cell r="G2004">
            <v>94.64</v>
          </cell>
          <cell r="H2004">
            <v>0</v>
          </cell>
          <cell r="I2004">
            <v>-94.64</v>
          </cell>
          <cell r="J2004">
            <v>0</v>
          </cell>
          <cell r="L2004">
            <v>41364</v>
          </cell>
          <cell r="M2004" t="str">
            <v>SG</v>
          </cell>
          <cell r="N2004" t="str">
            <v>EXP</v>
          </cell>
          <cell r="O2004" t="str">
            <v>PH300</v>
          </cell>
          <cell r="P2004" t="str">
            <v>1045</v>
          </cell>
          <cell r="Q2004" t="str">
            <v>Salaries &amp; Benefits</v>
          </cell>
          <cell r="R2004" t="str">
            <v>Other Expenditures</v>
          </cell>
          <cell r="S2004" t="str">
            <v>Salaries &amp; Benefits</v>
          </cell>
        </row>
        <row r="2005">
          <cell r="A2005" t="str">
            <v>PH3554</v>
          </cell>
          <cell r="E2005">
            <v>1197.46</v>
          </cell>
          <cell r="F2005">
            <v>0</v>
          </cell>
          <cell r="G2005">
            <v>1197.46</v>
          </cell>
          <cell r="H2005">
            <v>192.58</v>
          </cell>
          <cell r="I2005">
            <v>-1004.88</v>
          </cell>
          <cell r="J2005">
            <v>192.58</v>
          </cell>
          <cell r="L2005">
            <v>41364</v>
          </cell>
          <cell r="M2005" t="str">
            <v>SG</v>
          </cell>
          <cell r="N2005" t="str">
            <v>EXP</v>
          </cell>
          <cell r="O2005" t="str">
            <v>PH300</v>
          </cell>
          <cell r="P2005" t="str">
            <v>1050</v>
          </cell>
          <cell r="Q2005" t="str">
            <v>Salaries &amp; Benefits</v>
          </cell>
          <cell r="R2005" t="str">
            <v>Other Expenditures</v>
          </cell>
          <cell r="S2005" t="str">
            <v>Salaries &amp; Benefits</v>
          </cell>
        </row>
        <row r="2006">
          <cell r="A2006" t="str">
            <v>PH3554</v>
          </cell>
          <cell r="E2006">
            <v>0</v>
          </cell>
          <cell r="F2006">
            <v>0</v>
          </cell>
          <cell r="G2006">
            <v>0</v>
          </cell>
          <cell r="H2006">
            <v>-23450.21</v>
          </cell>
          <cell r="I2006">
            <v>-23450.21</v>
          </cell>
          <cell r="J2006">
            <v>-77606.03</v>
          </cell>
          <cell r="L2006">
            <v>41364</v>
          </cell>
          <cell r="M2006" t="str">
            <v>SG</v>
          </cell>
          <cell r="N2006" t="str">
            <v>EXP</v>
          </cell>
          <cell r="O2006" t="str">
            <v>PH300</v>
          </cell>
          <cell r="P2006" t="str">
            <v>1520</v>
          </cell>
          <cell r="Q2006" t="str">
            <v>Salaries &amp; Benefits</v>
          </cell>
          <cell r="R2006" t="str">
            <v>Other Expenditures</v>
          </cell>
          <cell r="S2006" t="str">
            <v>Gapping</v>
          </cell>
        </row>
        <row r="2007">
          <cell r="A2007" t="str">
            <v>PH3554</v>
          </cell>
          <cell r="E2007">
            <v>18786.990000000002</v>
          </cell>
          <cell r="F2007">
            <v>0</v>
          </cell>
          <cell r="G2007">
            <v>18786.990000000002</v>
          </cell>
          <cell r="H2007">
            <v>18002.36</v>
          </cell>
          <cell r="I2007">
            <v>-784.63</v>
          </cell>
          <cell r="J2007">
            <v>61824</v>
          </cell>
          <cell r="L2007">
            <v>41364</v>
          </cell>
          <cell r="M2007" t="str">
            <v>SG</v>
          </cell>
          <cell r="N2007" t="str">
            <v>EXP</v>
          </cell>
          <cell r="O2007" t="str">
            <v>PH300</v>
          </cell>
          <cell r="P2007" t="str">
            <v>1711</v>
          </cell>
          <cell r="Q2007" t="str">
            <v>Salaries &amp; Benefits</v>
          </cell>
          <cell r="R2007" t="str">
            <v>Other Expenditures</v>
          </cell>
          <cell r="S2007" t="str">
            <v>Salaries &amp; Benefits</v>
          </cell>
        </row>
        <row r="2008">
          <cell r="A2008" t="str">
            <v>PH3554</v>
          </cell>
          <cell r="E2008">
            <v>8473.64</v>
          </cell>
          <cell r="F2008">
            <v>0</v>
          </cell>
          <cell r="G2008">
            <v>8473.64</v>
          </cell>
          <cell r="H2008">
            <v>8487.4699999999993</v>
          </cell>
          <cell r="I2008">
            <v>13.83</v>
          </cell>
          <cell r="J2008">
            <v>29148</v>
          </cell>
          <cell r="L2008">
            <v>41364</v>
          </cell>
          <cell r="M2008" t="str">
            <v>SG</v>
          </cell>
          <cell r="N2008" t="str">
            <v>EXP</v>
          </cell>
          <cell r="O2008" t="str">
            <v>PH300</v>
          </cell>
          <cell r="P2008" t="str">
            <v>1712</v>
          </cell>
          <cell r="Q2008" t="str">
            <v>Salaries &amp; Benefits</v>
          </cell>
          <cell r="R2008" t="str">
            <v>Other Expenditures</v>
          </cell>
          <cell r="S2008" t="str">
            <v>Salaries &amp; Benefits</v>
          </cell>
        </row>
        <row r="2009">
          <cell r="A2009" t="str">
            <v>PH3554</v>
          </cell>
          <cell r="E2009">
            <v>9066.75</v>
          </cell>
          <cell r="F2009">
            <v>0</v>
          </cell>
          <cell r="G2009">
            <v>9066.75</v>
          </cell>
          <cell r="H2009">
            <v>7422.91</v>
          </cell>
          <cell r="I2009">
            <v>-1643.84</v>
          </cell>
          <cell r="J2009">
            <v>25300.31</v>
          </cell>
          <cell r="L2009">
            <v>41364</v>
          </cell>
          <cell r="M2009" t="str">
            <v>SG</v>
          </cell>
          <cell r="N2009" t="str">
            <v>EXP</v>
          </cell>
          <cell r="O2009" t="str">
            <v>PH300</v>
          </cell>
          <cell r="P2009" t="str">
            <v>1720</v>
          </cell>
          <cell r="Q2009" t="str">
            <v>Salaries &amp; Benefits</v>
          </cell>
          <cell r="R2009" t="str">
            <v>Other Expenditures</v>
          </cell>
          <cell r="S2009" t="str">
            <v>Salaries &amp; Benefits</v>
          </cell>
        </row>
        <row r="2010">
          <cell r="A2010" t="str">
            <v>PH3554</v>
          </cell>
          <cell r="E2010">
            <v>2750.79</v>
          </cell>
          <cell r="F2010">
            <v>0</v>
          </cell>
          <cell r="G2010">
            <v>2750.79</v>
          </cell>
          <cell r="H2010">
            <v>2767.57</v>
          </cell>
          <cell r="I2010">
            <v>16.78</v>
          </cell>
          <cell r="J2010">
            <v>9504.76</v>
          </cell>
          <cell r="L2010">
            <v>41364</v>
          </cell>
          <cell r="M2010" t="str">
            <v>SG</v>
          </cell>
          <cell r="N2010" t="str">
            <v>EXP</v>
          </cell>
          <cell r="O2010" t="str">
            <v>PH300</v>
          </cell>
          <cell r="P2010" t="str">
            <v>1730</v>
          </cell>
          <cell r="Q2010" t="str">
            <v>Salaries &amp; Benefits</v>
          </cell>
          <cell r="R2010" t="str">
            <v>Other Expenditures</v>
          </cell>
          <cell r="S2010" t="str">
            <v>Salaries &amp; Benefits</v>
          </cell>
        </row>
        <row r="2011">
          <cell r="A2011" t="str">
            <v>PH3554</v>
          </cell>
          <cell r="E2011">
            <v>10658.13</v>
          </cell>
          <cell r="F2011">
            <v>0</v>
          </cell>
          <cell r="G2011">
            <v>10658.13</v>
          </cell>
          <cell r="H2011">
            <v>10421.92</v>
          </cell>
          <cell r="I2011">
            <v>-236.21</v>
          </cell>
          <cell r="J2011">
            <v>17818.55</v>
          </cell>
          <cell r="L2011">
            <v>41364</v>
          </cell>
          <cell r="M2011" t="str">
            <v>SG</v>
          </cell>
          <cell r="N2011" t="str">
            <v>EXP</v>
          </cell>
          <cell r="O2011" t="str">
            <v>PH300</v>
          </cell>
          <cell r="P2011" t="str">
            <v>1740</v>
          </cell>
          <cell r="Q2011" t="str">
            <v>Salaries &amp; Benefits</v>
          </cell>
          <cell r="R2011" t="str">
            <v>Other Expenditures</v>
          </cell>
          <cell r="S2011" t="str">
            <v>Salaries &amp; Benefits</v>
          </cell>
        </row>
        <row r="2012">
          <cell r="A2012" t="str">
            <v>PH3554</v>
          </cell>
          <cell r="E2012">
            <v>489.9</v>
          </cell>
          <cell r="F2012">
            <v>0</v>
          </cell>
          <cell r="G2012">
            <v>489.9</v>
          </cell>
          <cell r="H2012">
            <v>511.52</v>
          </cell>
          <cell r="I2012">
            <v>21.62</v>
          </cell>
          <cell r="J2012">
            <v>1018.36</v>
          </cell>
          <cell r="L2012">
            <v>41364</v>
          </cell>
          <cell r="M2012" t="str">
            <v>SG</v>
          </cell>
          <cell r="N2012" t="str">
            <v>EXP</v>
          </cell>
          <cell r="O2012" t="str">
            <v>PH300</v>
          </cell>
          <cell r="P2012" t="str">
            <v>1745</v>
          </cell>
          <cell r="Q2012" t="str">
            <v>Salaries &amp; Benefits</v>
          </cell>
          <cell r="R2012" t="str">
            <v>Other Expenditures</v>
          </cell>
          <cell r="S2012" t="str">
            <v>Salaries &amp; Benefits</v>
          </cell>
        </row>
        <row r="2013">
          <cell r="A2013" t="str">
            <v>PH3554</v>
          </cell>
          <cell r="E2013">
            <v>7625.92</v>
          </cell>
          <cell r="F2013">
            <v>0</v>
          </cell>
          <cell r="G2013">
            <v>7625.92</v>
          </cell>
          <cell r="H2013">
            <v>7228.33</v>
          </cell>
          <cell r="I2013">
            <v>-397.59</v>
          </cell>
          <cell r="J2013">
            <v>24823.439999999999</v>
          </cell>
          <cell r="L2013">
            <v>41364</v>
          </cell>
          <cell r="M2013" t="str">
            <v>SG</v>
          </cell>
          <cell r="N2013" t="str">
            <v>EXP</v>
          </cell>
          <cell r="O2013" t="str">
            <v>PH300</v>
          </cell>
          <cell r="P2013" t="str">
            <v>1750</v>
          </cell>
          <cell r="Q2013" t="str">
            <v>Salaries &amp; Benefits</v>
          </cell>
          <cell r="R2013" t="str">
            <v>Other Expenditures</v>
          </cell>
          <cell r="S2013" t="str">
            <v>Salaries &amp; Benefits</v>
          </cell>
        </row>
        <row r="2014">
          <cell r="A2014" t="str">
            <v>PH3554</v>
          </cell>
          <cell r="E2014">
            <v>21770.75</v>
          </cell>
          <cell r="F2014">
            <v>0</v>
          </cell>
          <cell r="G2014">
            <v>21770.75</v>
          </cell>
          <cell r="H2014">
            <v>22598.51</v>
          </cell>
          <cell r="I2014">
            <v>827.76</v>
          </cell>
          <cell r="J2014">
            <v>39213.9</v>
          </cell>
          <cell r="L2014">
            <v>41364</v>
          </cell>
          <cell r="M2014" t="str">
            <v>SG</v>
          </cell>
          <cell r="N2014" t="str">
            <v>EXP</v>
          </cell>
          <cell r="O2014" t="str">
            <v>PH300</v>
          </cell>
          <cell r="P2014" t="str">
            <v>1760</v>
          </cell>
          <cell r="Q2014" t="str">
            <v>Salaries &amp; Benefits</v>
          </cell>
          <cell r="R2014" t="str">
            <v>Other Expenditures</v>
          </cell>
          <cell r="S2014" t="str">
            <v>Salaries &amp; Benefits</v>
          </cell>
        </row>
        <row r="2015">
          <cell r="A2015" t="str">
            <v>PH3554</v>
          </cell>
          <cell r="E2015">
            <v>35431.870000000003</v>
          </cell>
          <cell r="F2015">
            <v>0</v>
          </cell>
          <cell r="G2015">
            <v>35431.870000000003</v>
          </cell>
          <cell r="H2015">
            <v>40231.300000000003</v>
          </cell>
          <cell r="I2015">
            <v>4799.43</v>
          </cell>
          <cell r="J2015">
            <v>138162.63</v>
          </cell>
          <cell r="L2015">
            <v>41364</v>
          </cell>
          <cell r="M2015" t="str">
            <v>SG</v>
          </cell>
          <cell r="N2015" t="str">
            <v>EXP</v>
          </cell>
          <cell r="O2015" t="str">
            <v>PH300</v>
          </cell>
          <cell r="P2015" t="str">
            <v>1770</v>
          </cell>
          <cell r="Q2015" t="str">
            <v>Salaries &amp; Benefits</v>
          </cell>
          <cell r="R2015" t="str">
            <v>Other Expenditures</v>
          </cell>
          <cell r="S2015" t="str">
            <v>Salaries &amp; Benefits</v>
          </cell>
        </row>
        <row r="2016">
          <cell r="A2016" t="str">
            <v>PH3554</v>
          </cell>
          <cell r="E2016">
            <v>745.56</v>
          </cell>
          <cell r="F2016">
            <v>0</v>
          </cell>
          <cell r="G2016">
            <v>745.56</v>
          </cell>
          <cell r="H2016">
            <v>0</v>
          </cell>
          <cell r="I2016">
            <v>-745.56</v>
          </cell>
          <cell r="J2016">
            <v>0</v>
          </cell>
          <cell r="L2016">
            <v>41364</v>
          </cell>
          <cell r="M2016" t="str">
            <v>SG</v>
          </cell>
          <cell r="N2016" t="str">
            <v>EXP</v>
          </cell>
          <cell r="O2016" t="str">
            <v>PH300</v>
          </cell>
          <cell r="P2016" t="str">
            <v>1840</v>
          </cell>
          <cell r="Q2016" t="str">
            <v>Salaries &amp; Benefits</v>
          </cell>
          <cell r="R2016" t="str">
            <v>Other Expenditures</v>
          </cell>
          <cell r="S2016" t="str">
            <v>Salaries &amp; Benefits</v>
          </cell>
        </row>
        <row r="2017">
          <cell r="A2017" t="str">
            <v>PH3554</v>
          </cell>
          <cell r="E2017">
            <v>279.2</v>
          </cell>
          <cell r="F2017">
            <v>0</v>
          </cell>
          <cell r="G2017">
            <v>279.2</v>
          </cell>
          <cell r="H2017">
            <v>256.10000000000002</v>
          </cell>
          <cell r="I2017">
            <v>-23.1</v>
          </cell>
          <cell r="J2017">
            <v>1000</v>
          </cell>
          <cell r="L2017">
            <v>41364</v>
          </cell>
          <cell r="M2017" t="str">
            <v>SG</v>
          </cell>
          <cell r="N2017" t="str">
            <v>EXP</v>
          </cell>
          <cell r="O2017" t="str">
            <v>PH300</v>
          </cell>
          <cell r="P2017" t="str">
            <v>4225</v>
          </cell>
          <cell r="Q2017" t="str">
            <v>Business Travel Expenses</v>
          </cell>
          <cell r="R2017" t="str">
            <v>Other Expenditures</v>
          </cell>
          <cell r="S2017" t="str">
            <v>Non Salary</v>
          </cell>
        </row>
        <row r="2018">
          <cell r="A2018" t="str">
            <v>PH3554</v>
          </cell>
          <cell r="E2018">
            <v>1922.5</v>
          </cell>
          <cell r="F2018">
            <v>0</v>
          </cell>
          <cell r="G2018">
            <v>1922.5</v>
          </cell>
          <cell r="H2018">
            <v>0</v>
          </cell>
          <cell r="I2018">
            <v>-1922.5</v>
          </cell>
          <cell r="J2018">
            <v>0</v>
          </cell>
          <cell r="L2018">
            <v>41364</v>
          </cell>
          <cell r="M2018" t="str">
            <v>SG</v>
          </cell>
          <cell r="N2018" t="str">
            <v>EXP</v>
          </cell>
          <cell r="O2018" t="str">
            <v>PH300</v>
          </cell>
          <cell r="P2018" t="str">
            <v>4770</v>
          </cell>
          <cell r="Q2018" t="str">
            <v>Insurance, Parking &amp; Metrage</v>
          </cell>
          <cell r="R2018" t="str">
            <v>Other Expenditures</v>
          </cell>
          <cell r="S2018" t="str">
            <v>Non Salary</v>
          </cell>
        </row>
        <row r="2019">
          <cell r="A2019" t="str">
            <v>PH3554</v>
          </cell>
          <cell r="E2019">
            <v>3652.14</v>
          </cell>
          <cell r="F2019">
            <v>0</v>
          </cell>
          <cell r="G2019">
            <v>3652.14</v>
          </cell>
          <cell r="H2019">
            <v>0</v>
          </cell>
          <cell r="I2019">
            <v>-3652.14</v>
          </cell>
          <cell r="J2019">
            <v>0</v>
          </cell>
          <cell r="L2019">
            <v>41364</v>
          </cell>
          <cell r="M2019" t="str">
            <v>SG</v>
          </cell>
          <cell r="N2019" t="str">
            <v>EXP</v>
          </cell>
          <cell r="O2019" t="str">
            <v>PH300</v>
          </cell>
          <cell r="P2019" t="str">
            <v>4775</v>
          </cell>
          <cell r="Q2019" t="str">
            <v>Insurance, Parking &amp; Metrage</v>
          </cell>
          <cell r="R2019" t="str">
            <v>Other Expenditures</v>
          </cell>
          <cell r="S2019" t="str">
            <v>Non Salary</v>
          </cell>
        </row>
        <row r="2020">
          <cell r="A2020" t="str">
            <v>PH3554</v>
          </cell>
          <cell r="E2020">
            <v>-384679.84</v>
          </cell>
          <cell r="F2020">
            <v>0</v>
          </cell>
          <cell r="G2020">
            <v>-384679.84</v>
          </cell>
          <cell r="H2020">
            <v>-350498.53</v>
          </cell>
          <cell r="I2020">
            <v>34181.31</v>
          </cell>
          <cell r="J2020">
            <v>-1162649.24</v>
          </cell>
          <cell r="L2020">
            <v>41364</v>
          </cell>
          <cell r="M2020" t="str">
            <v>SG</v>
          </cell>
          <cell r="N2020" t="str">
            <v>REV</v>
          </cell>
          <cell r="O2020" t="str">
            <v>PH300</v>
          </cell>
          <cell r="P2020" t="str">
            <v>8010</v>
          </cell>
          <cell r="Q2020" t="str">
            <v>Grants and Subsidies</v>
          </cell>
          <cell r="R2020" t="str">
            <v>Revenue</v>
          </cell>
          <cell r="S2020" t="str">
            <v>Non Salary</v>
          </cell>
        </row>
        <row r="2021">
          <cell r="A2021" t="str">
            <v>PH3555</v>
          </cell>
          <cell r="E2021">
            <v>301964.92</v>
          </cell>
          <cell r="F2021">
            <v>0</v>
          </cell>
          <cell r="G2021">
            <v>301964.92</v>
          </cell>
          <cell r="H2021">
            <v>311523.24</v>
          </cell>
          <cell r="I2021">
            <v>9558.32</v>
          </cell>
          <cell r="J2021">
            <v>1069836.3899999999</v>
          </cell>
          <cell r="L2021">
            <v>41364</v>
          </cell>
          <cell r="M2021" t="str">
            <v>SG</v>
          </cell>
          <cell r="N2021" t="str">
            <v>EXP</v>
          </cell>
          <cell r="O2021" t="str">
            <v>PH300</v>
          </cell>
          <cell r="P2021" t="str">
            <v>1015</v>
          </cell>
          <cell r="Q2021" t="str">
            <v>Salaries &amp; Benefits</v>
          </cell>
          <cell r="R2021" t="str">
            <v>Other Expenditures</v>
          </cell>
          <cell r="S2021" t="str">
            <v>Salaries &amp; Benefits</v>
          </cell>
        </row>
        <row r="2022">
          <cell r="A2022" t="str">
            <v>PH3555</v>
          </cell>
          <cell r="E2022">
            <v>0</v>
          </cell>
          <cell r="F2022">
            <v>0</v>
          </cell>
          <cell r="G2022">
            <v>0</v>
          </cell>
          <cell r="H2022">
            <v>640.41999999999996</v>
          </cell>
          <cell r="I2022">
            <v>640.41999999999996</v>
          </cell>
          <cell r="J2022">
            <v>2200</v>
          </cell>
          <cell r="L2022">
            <v>41364</v>
          </cell>
          <cell r="M2022" t="str">
            <v>SG</v>
          </cell>
          <cell r="N2022" t="str">
            <v>EXP</v>
          </cell>
          <cell r="O2022" t="str">
            <v>PH300</v>
          </cell>
          <cell r="P2022" t="str">
            <v>1025</v>
          </cell>
          <cell r="Q2022" t="str">
            <v>Salaries &amp; Benefits</v>
          </cell>
          <cell r="R2022" t="str">
            <v>Other Expenditures</v>
          </cell>
          <cell r="S2022" t="str">
            <v>Overtime</v>
          </cell>
        </row>
        <row r="2023">
          <cell r="A2023" t="str">
            <v>PH3555</v>
          </cell>
          <cell r="E2023">
            <v>7.28</v>
          </cell>
          <cell r="F2023">
            <v>0</v>
          </cell>
          <cell r="G2023">
            <v>7.28</v>
          </cell>
          <cell r="H2023">
            <v>0</v>
          </cell>
          <cell r="I2023">
            <v>-7.28</v>
          </cell>
          <cell r="J2023">
            <v>0</v>
          </cell>
          <cell r="L2023">
            <v>41364</v>
          </cell>
          <cell r="M2023" t="str">
            <v>SG</v>
          </cell>
          <cell r="N2023" t="str">
            <v>EXP</v>
          </cell>
          <cell r="O2023" t="str">
            <v>PH300</v>
          </cell>
          <cell r="P2023" t="str">
            <v>1045</v>
          </cell>
          <cell r="Q2023" t="str">
            <v>Salaries &amp; Benefits</v>
          </cell>
          <cell r="R2023" t="str">
            <v>Other Expenditures</v>
          </cell>
          <cell r="S2023" t="str">
            <v>Salaries &amp; Benefits</v>
          </cell>
        </row>
        <row r="2024">
          <cell r="A2024" t="str">
            <v>PH3555</v>
          </cell>
          <cell r="E2024">
            <v>0</v>
          </cell>
          <cell r="F2024">
            <v>0</v>
          </cell>
          <cell r="G2024">
            <v>0</v>
          </cell>
          <cell r="H2024">
            <v>-19755.5</v>
          </cell>
          <cell r="I2024">
            <v>-19755.5</v>
          </cell>
          <cell r="J2024">
            <v>-65270.85</v>
          </cell>
          <cell r="L2024">
            <v>41364</v>
          </cell>
          <cell r="M2024" t="str">
            <v>SG</v>
          </cell>
          <cell r="N2024" t="str">
            <v>EXP</v>
          </cell>
          <cell r="O2024" t="str">
            <v>PH300</v>
          </cell>
          <cell r="P2024" t="str">
            <v>1520</v>
          </cell>
          <cell r="Q2024" t="str">
            <v>Salaries &amp; Benefits</v>
          </cell>
          <cell r="R2024" t="str">
            <v>Other Expenditures</v>
          </cell>
          <cell r="S2024" t="str">
            <v>Gapping</v>
          </cell>
        </row>
        <row r="2025">
          <cell r="A2025" t="str">
            <v>PH3555</v>
          </cell>
          <cell r="E2025">
            <v>13113</v>
          </cell>
          <cell r="F2025">
            <v>0</v>
          </cell>
          <cell r="G2025">
            <v>13113</v>
          </cell>
          <cell r="H2025">
            <v>15451.56</v>
          </cell>
          <cell r="I2025">
            <v>2338.56</v>
          </cell>
          <cell r="J2025">
            <v>53064</v>
          </cell>
          <cell r="L2025">
            <v>41364</v>
          </cell>
          <cell r="M2025" t="str">
            <v>SG</v>
          </cell>
          <cell r="N2025" t="str">
            <v>EXP</v>
          </cell>
          <cell r="O2025" t="str">
            <v>PH300</v>
          </cell>
          <cell r="P2025" t="str">
            <v>1711</v>
          </cell>
          <cell r="Q2025" t="str">
            <v>Salaries &amp; Benefits</v>
          </cell>
          <cell r="R2025" t="str">
            <v>Other Expenditures</v>
          </cell>
          <cell r="S2025" t="str">
            <v>Salaries &amp; Benefits</v>
          </cell>
        </row>
        <row r="2026">
          <cell r="A2026" t="str">
            <v>PH3555</v>
          </cell>
          <cell r="E2026">
            <v>6298.68</v>
          </cell>
          <cell r="F2026">
            <v>0</v>
          </cell>
          <cell r="G2026">
            <v>6298.68</v>
          </cell>
          <cell r="H2026">
            <v>7662.83</v>
          </cell>
          <cell r="I2026">
            <v>1364.15</v>
          </cell>
          <cell r="J2026">
            <v>26316</v>
          </cell>
          <cell r="L2026">
            <v>41364</v>
          </cell>
          <cell r="M2026" t="str">
            <v>SG</v>
          </cell>
          <cell r="N2026" t="str">
            <v>EXP</v>
          </cell>
          <cell r="O2026" t="str">
            <v>PH300</v>
          </cell>
          <cell r="P2026" t="str">
            <v>1712</v>
          </cell>
          <cell r="Q2026" t="str">
            <v>Salaries &amp; Benefits</v>
          </cell>
          <cell r="R2026" t="str">
            <v>Other Expenditures</v>
          </cell>
          <cell r="S2026" t="str">
            <v>Salaries &amp; Benefits</v>
          </cell>
        </row>
        <row r="2027">
          <cell r="A2027" t="str">
            <v>PH3555</v>
          </cell>
          <cell r="E2027">
            <v>6339.69</v>
          </cell>
          <cell r="F2027">
            <v>0</v>
          </cell>
          <cell r="G2027">
            <v>6339.69</v>
          </cell>
          <cell r="H2027">
            <v>6238.27</v>
          </cell>
          <cell r="I2027">
            <v>-101.42</v>
          </cell>
          <cell r="J2027">
            <v>21423.46</v>
          </cell>
          <cell r="L2027">
            <v>41364</v>
          </cell>
          <cell r="M2027" t="str">
            <v>SG</v>
          </cell>
          <cell r="N2027" t="str">
            <v>EXP</v>
          </cell>
          <cell r="O2027" t="str">
            <v>PH300</v>
          </cell>
          <cell r="P2027" t="str">
            <v>1720</v>
          </cell>
          <cell r="Q2027" t="str">
            <v>Salaries &amp; Benefits</v>
          </cell>
          <cell r="R2027" t="str">
            <v>Other Expenditures</v>
          </cell>
          <cell r="S2027" t="str">
            <v>Salaries &amp; Benefits</v>
          </cell>
        </row>
        <row r="2028">
          <cell r="A2028" t="str">
            <v>PH3555</v>
          </cell>
          <cell r="E2028">
            <v>1925.61</v>
          </cell>
          <cell r="F2028">
            <v>0</v>
          </cell>
          <cell r="G2028">
            <v>1925.61</v>
          </cell>
          <cell r="H2028">
            <v>2325.13</v>
          </cell>
          <cell r="I2028">
            <v>399.52</v>
          </cell>
          <cell r="J2028">
            <v>7985.25</v>
          </cell>
          <cell r="L2028">
            <v>41364</v>
          </cell>
          <cell r="M2028" t="str">
            <v>SG</v>
          </cell>
          <cell r="N2028" t="str">
            <v>EXP</v>
          </cell>
          <cell r="O2028" t="str">
            <v>PH300</v>
          </cell>
          <cell r="P2028" t="str">
            <v>1730</v>
          </cell>
          <cell r="Q2028" t="str">
            <v>Salaries &amp; Benefits</v>
          </cell>
          <cell r="R2028" t="str">
            <v>Other Expenditures</v>
          </cell>
          <cell r="S2028" t="str">
            <v>Salaries &amp; Benefits</v>
          </cell>
        </row>
        <row r="2029">
          <cell r="A2029" t="str">
            <v>PH3555</v>
          </cell>
          <cell r="E2029">
            <v>8369.2000000000007</v>
          </cell>
          <cell r="F2029">
            <v>0</v>
          </cell>
          <cell r="G2029">
            <v>8369.2000000000007</v>
          </cell>
          <cell r="H2029">
            <v>8766.44</v>
          </cell>
          <cell r="I2029">
            <v>397.24</v>
          </cell>
          <cell r="J2029">
            <v>14663.57</v>
          </cell>
          <cell r="L2029">
            <v>41364</v>
          </cell>
          <cell r="M2029" t="str">
            <v>SG</v>
          </cell>
          <cell r="N2029" t="str">
            <v>EXP</v>
          </cell>
          <cell r="O2029" t="str">
            <v>PH300</v>
          </cell>
          <cell r="P2029" t="str">
            <v>1740</v>
          </cell>
          <cell r="Q2029" t="str">
            <v>Salaries &amp; Benefits</v>
          </cell>
          <cell r="R2029" t="str">
            <v>Other Expenditures</v>
          </cell>
          <cell r="S2029" t="str">
            <v>Salaries &amp; Benefits</v>
          </cell>
        </row>
        <row r="2030">
          <cell r="A2030" t="str">
            <v>PH3555</v>
          </cell>
          <cell r="E2030">
            <v>323.14</v>
          </cell>
          <cell r="F2030">
            <v>0</v>
          </cell>
          <cell r="G2030">
            <v>323.14</v>
          </cell>
          <cell r="H2030">
            <v>441.92</v>
          </cell>
          <cell r="I2030">
            <v>118.78</v>
          </cell>
          <cell r="J2030">
            <v>855.83</v>
          </cell>
          <cell r="L2030">
            <v>41364</v>
          </cell>
          <cell r="M2030" t="str">
            <v>SG</v>
          </cell>
          <cell r="N2030" t="str">
            <v>EXP</v>
          </cell>
          <cell r="O2030" t="str">
            <v>PH300</v>
          </cell>
          <cell r="P2030" t="str">
            <v>1745</v>
          </cell>
          <cell r="Q2030" t="str">
            <v>Salaries &amp; Benefits</v>
          </cell>
          <cell r="R2030" t="str">
            <v>Other Expenditures</v>
          </cell>
          <cell r="S2030" t="str">
            <v>Salaries &amp; Benefits</v>
          </cell>
        </row>
        <row r="2031">
          <cell r="A2031" t="str">
            <v>PH3555</v>
          </cell>
          <cell r="E2031">
            <v>5933.4</v>
          </cell>
          <cell r="F2031">
            <v>0</v>
          </cell>
          <cell r="G2031">
            <v>5933.4</v>
          </cell>
          <cell r="H2031">
            <v>6074.73</v>
          </cell>
          <cell r="I2031">
            <v>141.33000000000001</v>
          </cell>
          <cell r="J2031">
            <v>20861.78</v>
          </cell>
          <cell r="L2031">
            <v>41364</v>
          </cell>
          <cell r="M2031" t="str">
            <v>SG</v>
          </cell>
          <cell r="N2031" t="str">
            <v>EXP</v>
          </cell>
          <cell r="O2031" t="str">
            <v>PH300</v>
          </cell>
          <cell r="P2031" t="str">
            <v>1750</v>
          </cell>
          <cell r="Q2031" t="str">
            <v>Salaries &amp; Benefits</v>
          </cell>
          <cell r="R2031" t="str">
            <v>Other Expenditures</v>
          </cell>
          <cell r="S2031" t="str">
            <v>Salaries &amp; Benefits</v>
          </cell>
        </row>
        <row r="2032">
          <cell r="A2032" t="str">
            <v>PH3555</v>
          </cell>
          <cell r="E2032">
            <v>16860.580000000002</v>
          </cell>
          <cell r="F2032">
            <v>0</v>
          </cell>
          <cell r="G2032">
            <v>16860.580000000002</v>
          </cell>
          <cell r="H2032">
            <v>19043.53</v>
          </cell>
          <cell r="I2032">
            <v>2182.9499999999998</v>
          </cell>
          <cell r="J2032">
            <v>32293.8</v>
          </cell>
          <cell r="L2032">
            <v>41364</v>
          </cell>
          <cell r="M2032" t="str">
            <v>SG</v>
          </cell>
          <cell r="N2032" t="str">
            <v>EXP</v>
          </cell>
          <cell r="O2032" t="str">
            <v>PH300</v>
          </cell>
          <cell r="P2032" t="str">
            <v>1760</v>
          </cell>
          <cell r="Q2032" t="str">
            <v>Salaries &amp; Benefits</v>
          </cell>
          <cell r="R2032" t="str">
            <v>Other Expenditures</v>
          </cell>
          <cell r="S2032" t="str">
            <v>Salaries &amp; Benefits</v>
          </cell>
        </row>
        <row r="2033">
          <cell r="A2033" t="str">
            <v>PH3555</v>
          </cell>
          <cell r="E2033">
            <v>27265.5</v>
          </cell>
          <cell r="F2033">
            <v>0</v>
          </cell>
          <cell r="G2033">
            <v>27265.5</v>
          </cell>
          <cell r="H2033">
            <v>34045.03</v>
          </cell>
          <cell r="I2033">
            <v>6779.53</v>
          </cell>
          <cell r="J2033">
            <v>116917.71</v>
          </cell>
          <cell r="L2033">
            <v>41364</v>
          </cell>
          <cell r="M2033" t="str">
            <v>SG</v>
          </cell>
          <cell r="N2033" t="str">
            <v>EXP</v>
          </cell>
          <cell r="O2033" t="str">
            <v>PH300</v>
          </cell>
          <cell r="P2033" t="str">
            <v>1770</v>
          </cell>
          <cell r="Q2033" t="str">
            <v>Salaries &amp; Benefits</v>
          </cell>
          <cell r="R2033" t="str">
            <v>Other Expenditures</v>
          </cell>
          <cell r="S2033" t="str">
            <v>Salaries &amp; Benefits</v>
          </cell>
        </row>
        <row r="2034">
          <cell r="A2034" t="str">
            <v>PH3555</v>
          </cell>
          <cell r="E2034">
            <v>1015</v>
          </cell>
          <cell r="F2034">
            <v>0</v>
          </cell>
          <cell r="G2034">
            <v>1015</v>
          </cell>
          <cell r="H2034">
            <v>0</v>
          </cell>
          <cell r="I2034">
            <v>-1015</v>
          </cell>
          <cell r="J2034">
            <v>0</v>
          </cell>
          <cell r="L2034">
            <v>41364</v>
          </cell>
          <cell r="M2034" t="str">
            <v>SG</v>
          </cell>
          <cell r="N2034" t="str">
            <v>EXP</v>
          </cell>
          <cell r="O2034" t="str">
            <v>PH300</v>
          </cell>
          <cell r="P2034" t="str">
            <v>1840</v>
          </cell>
          <cell r="Q2034" t="str">
            <v>Salaries &amp; Benefits</v>
          </cell>
          <cell r="R2034" t="str">
            <v>Other Expenditures</v>
          </cell>
          <cell r="S2034" t="str">
            <v>Salaries &amp; Benefits</v>
          </cell>
        </row>
        <row r="2035">
          <cell r="A2035" t="str">
            <v>PH3555</v>
          </cell>
          <cell r="E2035">
            <v>76.8</v>
          </cell>
          <cell r="F2035">
            <v>0</v>
          </cell>
          <cell r="G2035">
            <v>76.8</v>
          </cell>
          <cell r="H2035">
            <v>0</v>
          </cell>
          <cell r="I2035">
            <v>-76.8</v>
          </cell>
          <cell r="J2035">
            <v>0</v>
          </cell>
          <cell r="L2035">
            <v>41364</v>
          </cell>
          <cell r="M2035" t="str">
            <v>SG</v>
          </cell>
          <cell r="N2035" t="str">
            <v>EXP</v>
          </cell>
          <cell r="O2035" t="str">
            <v>PH300</v>
          </cell>
          <cell r="P2035" t="str">
            <v>4225</v>
          </cell>
          <cell r="Q2035" t="str">
            <v>Business Travel Expenses</v>
          </cell>
          <cell r="R2035" t="str">
            <v>Other Expenditures</v>
          </cell>
          <cell r="S2035" t="str">
            <v>Non Salary</v>
          </cell>
        </row>
        <row r="2036">
          <cell r="A2036" t="str">
            <v>PH3555</v>
          </cell>
          <cell r="E2036">
            <v>1016.15</v>
          </cell>
          <cell r="F2036">
            <v>0</v>
          </cell>
          <cell r="G2036">
            <v>1016.15</v>
          </cell>
          <cell r="H2036">
            <v>0</v>
          </cell>
          <cell r="I2036">
            <v>-1016.15</v>
          </cell>
          <cell r="J2036">
            <v>0</v>
          </cell>
          <cell r="L2036">
            <v>41364</v>
          </cell>
          <cell r="M2036" t="str">
            <v>SG</v>
          </cell>
          <cell r="N2036" t="str">
            <v>EXP</v>
          </cell>
          <cell r="O2036" t="str">
            <v>PH300</v>
          </cell>
          <cell r="P2036" t="str">
            <v>4770</v>
          </cell>
          <cell r="Q2036" t="str">
            <v>Insurance, Parking &amp; Metrage</v>
          </cell>
          <cell r="R2036" t="str">
            <v>Other Expenditures</v>
          </cell>
          <cell r="S2036" t="str">
            <v>Non Salary</v>
          </cell>
        </row>
        <row r="2037">
          <cell r="A2037" t="str">
            <v>PH3555</v>
          </cell>
          <cell r="E2037">
            <v>2140.88</v>
          </cell>
          <cell r="F2037">
            <v>0</v>
          </cell>
          <cell r="G2037">
            <v>2140.88</v>
          </cell>
          <cell r="H2037">
            <v>0</v>
          </cell>
          <cell r="I2037">
            <v>-2140.88</v>
          </cell>
          <cell r="J2037">
            <v>0</v>
          </cell>
          <cell r="L2037">
            <v>41364</v>
          </cell>
          <cell r="M2037" t="str">
            <v>SG</v>
          </cell>
          <cell r="N2037" t="str">
            <v>EXP</v>
          </cell>
          <cell r="O2037" t="str">
            <v>PH300</v>
          </cell>
          <cell r="P2037" t="str">
            <v>4775</v>
          </cell>
          <cell r="Q2037" t="str">
            <v>Insurance, Parking &amp; Metrage</v>
          </cell>
          <cell r="R2037" t="str">
            <v>Other Expenditures</v>
          </cell>
          <cell r="S2037" t="str">
            <v>Non Salary</v>
          </cell>
        </row>
        <row r="2038">
          <cell r="A2038" t="str">
            <v>PH3555</v>
          </cell>
          <cell r="E2038">
            <v>-294487.37</v>
          </cell>
          <cell r="F2038">
            <v>0</v>
          </cell>
          <cell r="G2038">
            <v>-294487.37</v>
          </cell>
          <cell r="H2038">
            <v>-294343.21000000002</v>
          </cell>
          <cell r="I2038">
            <v>144.16</v>
          </cell>
          <cell r="J2038">
            <v>-975860.08</v>
          </cell>
          <cell r="L2038">
            <v>41364</v>
          </cell>
          <cell r="M2038" t="str">
            <v>SG</v>
          </cell>
          <cell r="N2038" t="str">
            <v>REV</v>
          </cell>
          <cell r="O2038" t="str">
            <v>PH300</v>
          </cell>
          <cell r="P2038" t="str">
            <v>8010</v>
          </cell>
          <cell r="Q2038" t="str">
            <v>Grants and Subsidies</v>
          </cell>
          <cell r="R2038" t="str">
            <v>Revenue</v>
          </cell>
          <cell r="S2038" t="str">
            <v>Non Salary</v>
          </cell>
        </row>
        <row r="2039">
          <cell r="A2039" t="str">
            <v>PH3557</v>
          </cell>
          <cell r="E2039">
            <v>0</v>
          </cell>
          <cell r="F2039">
            <v>0</v>
          </cell>
          <cell r="G2039">
            <v>0</v>
          </cell>
          <cell r="H2039">
            <v>18409.54</v>
          </cell>
          <cell r="I2039">
            <v>18409.54</v>
          </cell>
          <cell r="J2039">
            <v>63222.239999999998</v>
          </cell>
          <cell r="L2039">
            <v>41364</v>
          </cell>
          <cell r="M2039" t="str">
            <v>SG</v>
          </cell>
          <cell r="N2039" t="str">
            <v>EXP</v>
          </cell>
          <cell r="O2039" t="str">
            <v>PH300</v>
          </cell>
          <cell r="P2039" t="str">
            <v>1015</v>
          </cell>
          <cell r="Q2039" t="str">
            <v>Salaries &amp; Benefits</v>
          </cell>
          <cell r="R2039" t="str">
            <v>Other Expenditures</v>
          </cell>
          <cell r="S2039" t="str">
            <v>Salaries &amp; Benefits</v>
          </cell>
        </row>
        <row r="2040">
          <cell r="A2040" t="str">
            <v>PH3557</v>
          </cell>
          <cell r="E2040">
            <v>0</v>
          </cell>
          <cell r="F2040">
            <v>0</v>
          </cell>
          <cell r="G2040">
            <v>0</v>
          </cell>
          <cell r="H2040">
            <v>640.41999999999996</v>
          </cell>
          <cell r="I2040">
            <v>640.41999999999996</v>
          </cell>
          <cell r="J2040">
            <v>2200</v>
          </cell>
          <cell r="L2040">
            <v>41364</v>
          </cell>
          <cell r="M2040" t="str">
            <v>SG</v>
          </cell>
          <cell r="N2040" t="str">
            <v>EXP</v>
          </cell>
          <cell r="O2040" t="str">
            <v>PH300</v>
          </cell>
          <cell r="P2040" t="str">
            <v>1025</v>
          </cell>
          <cell r="Q2040" t="str">
            <v>Salaries &amp; Benefits</v>
          </cell>
          <cell r="R2040" t="str">
            <v>Other Expenditures</v>
          </cell>
          <cell r="S2040" t="str">
            <v>Overtime</v>
          </cell>
        </row>
        <row r="2041">
          <cell r="A2041" t="str">
            <v>PH3557</v>
          </cell>
          <cell r="E2041">
            <v>0</v>
          </cell>
          <cell r="F2041">
            <v>0</v>
          </cell>
          <cell r="G2041">
            <v>0</v>
          </cell>
          <cell r="H2041">
            <v>164.1</v>
          </cell>
          <cell r="I2041">
            <v>164.1</v>
          </cell>
          <cell r="J2041">
            <v>164.1</v>
          </cell>
          <cell r="L2041">
            <v>41364</v>
          </cell>
          <cell r="M2041" t="str">
            <v>SG</v>
          </cell>
          <cell r="N2041" t="str">
            <v>EXP</v>
          </cell>
          <cell r="O2041" t="str">
            <v>PH300</v>
          </cell>
          <cell r="P2041" t="str">
            <v>1050</v>
          </cell>
          <cell r="Q2041" t="str">
            <v>Salaries &amp; Benefits</v>
          </cell>
          <cell r="R2041" t="str">
            <v>Other Expenditures</v>
          </cell>
          <cell r="S2041" t="str">
            <v>Salaries &amp; Benefits</v>
          </cell>
        </row>
        <row r="2042">
          <cell r="A2042" t="str">
            <v>PH3557</v>
          </cell>
          <cell r="E2042">
            <v>0</v>
          </cell>
          <cell r="F2042">
            <v>0</v>
          </cell>
          <cell r="G2042">
            <v>0</v>
          </cell>
          <cell r="H2042">
            <v>-1279.54</v>
          </cell>
          <cell r="I2042">
            <v>-1279.54</v>
          </cell>
          <cell r="J2042">
            <v>-4285.92</v>
          </cell>
          <cell r="L2042">
            <v>41364</v>
          </cell>
          <cell r="M2042" t="str">
            <v>SG</v>
          </cell>
          <cell r="N2042" t="str">
            <v>EXP</v>
          </cell>
          <cell r="O2042" t="str">
            <v>PH300</v>
          </cell>
          <cell r="P2042" t="str">
            <v>1520</v>
          </cell>
          <cell r="Q2042" t="str">
            <v>Salaries &amp; Benefits</v>
          </cell>
          <cell r="R2042" t="str">
            <v>Other Expenditures</v>
          </cell>
          <cell r="S2042" t="str">
            <v>Gapping</v>
          </cell>
        </row>
        <row r="2043">
          <cell r="A2043" t="str">
            <v>PH3557</v>
          </cell>
          <cell r="E2043">
            <v>0</v>
          </cell>
          <cell r="F2043">
            <v>0</v>
          </cell>
          <cell r="G2043">
            <v>0</v>
          </cell>
          <cell r="H2043">
            <v>2550.8000000000002</v>
          </cell>
          <cell r="I2043">
            <v>2550.8000000000002</v>
          </cell>
          <cell r="J2043">
            <v>8760</v>
          </cell>
          <cell r="L2043">
            <v>41364</v>
          </cell>
          <cell r="M2043" t="str">
            <v>SG</v>
          </cell>
          <cell r="N2043" t="str">
            <v>EXP</v>
          </cell>
          <cell r="O2043" t="str">
            <v>PH300</v>
          </cell>
          <cell r="P2043" t="str">
            <v>1711</v>
          </cell>
          <cell r="Q2043" t="str">
            <v>Salaries &amp; Benefits</v>
          </cell>
          <cell r="R2043" t="str">
            <v>Other Expenditures</v>
          </cell>
          <cell r="S2043" t="str">
            <v>Salaries &amp; Benefits</v>
          </cell>
        </row>
        <row r="2044">
          <cell r="A2044" t="str">
            <v>PH3557</v>
          </cell>
          <cell r="E2044">
            <v>0</v>
          </cell>
          <cell r="F2044">
            <v>0</v>
          </cell>
          <cell r="G2044">
            <v>0</v>
          </cell>
          <cell r="H2044">
            <v>1195.02</v>
          </cell>
          <cell r="I2044">
            <v>1195.02</v>
          </cell>
          <cell r="J2044">
            <v>4104</v>
          </cell>
          <cell r="L2044">
            <v>41364</v>
          </cell>
          <cell r="M2044" t="str">
            <v>SG</v>
          </cell>
          <cell r="N2044" t="str">
            <v>EXP</v>
          </cell>
          <cell r="O2044" t="str">
            <v>PH300</v>
          </cell>
          <cell r="P2044" t="str">
            <v>1712</v>
          </cell>
          <cell r="Q2044" t="str">
            <v>Salaries &amp; Benefits</v>
          </cell>
          <cell r="R2044" t="str">
            <v>Other Expenditures</v>
          </cell>
          <cell r="S2044" t="str">
            <v>Salaries &amp; Benefits</v>
          </cell>
        </row>
        <row r="2045">
          <cell r="A2045" t="str">
            <v>PH3557</v>
          </cell>
          <cell r="E2045">
            <v>0</v>
          </cell>
          <cell r="F2045">
            <v>0</v>
          </cell>
          <cell r="G2045">
            <v>0</v>
          </cell>
          <cell r="H2045">
            <v>368.64</v>
          </cell>
          <cell r="I2045">
            <v>368.64</v>
          </cell>
          <cell r="J2045">
            <v>1266.03</v>
          </cell>
          <cell r="L2045">
            <v>41364</v>
          </cell>
          <cell r="M2045" t="str">
            <v>SG</v>
          </cell>
          <cell r="N2045" t="str">
            <v>EXP</v>
          </cell>
          <cell r="O2045" t="str">
            <v>PH300</v>
          </cell>
          <cell r="P2045" t="str">
            <v>1720</v>
          </cell>
          <cell r="Q2045" t="str">
            <v>Salaries &amp; Benefits</v>
          </cell>
          <cell r="R2045" t="str">
            <v>Other Expenditures</v>
          </cell>
          <cell r="S2045" t="str">
            <v>Salaries &amp; Benefits</v>
          </cell>
        </row>
        <row r="2046">
          <cell r="A2046" t="str">
            <v>PH3557</v>
          </cell>
          <cell r="E2046">
            <v>0</v>
          </cell>
          <cell r="F2046">
            <v>0</v>
          </cell>
          <cell r="G2046">
            <v>0</v>
          </cell>
          <cell r="H2046">
            <v>137.41999999999999</v>
          </cell>
          <cell r="I2046">
            <v>137.41999999999999</v>
          </cell>
          <cell r="J2046">
            <v>471.9</v>
          </cell>
          <cell r="L2046">
            <v>41364</v>
          </cell>
          <cell r="M2046" t="str">
            <v>SG</v>
          </cell>
          <cell r="N2046" t="str">
            <v>EXP</v>
          </cell>
          <cell r="O2046" t="str">
            <v>PH300</v>
          </cell>
          <cell r="P2046" t="str">
            <v>1730</v>
          </cell>
          <cell r="Q2046" t="str">
            <v>Salaries &amp; Benefits</v>
          </cell>
          <cell r="R2046" t="str">
            <v>Other Expenditures</v>
          </cell>
          <cell r="S2046" t="str">
            <v>Salaries &amp; Benefits</v>
          </cell>
        </row>
        <row r="2047">
          <cell r="A2047" t="str">
            <v>PH3557</v>
          </cell>
          <cell r="E2047">
            <v>0</v>
          </cell>
          <cell r="F2047">
            <v>0</v>
          </cell>
          <cell r="G2047">
            <v>0</v>
          </cell>
          <cell r="H2047">
            <v>521.11</v>
          </cell>
          <cell r="I2047">
            <v>521.11</v>
          </cell>
          <cell r="J2047">
            <v>1188.73</v>
          </cell>
          <cell r="L2047">
            <v>41364</v>
          </cell>
          <cell r="M2047" t="str">
            <v>SG</v>
          </cell>
          <cell r="N2047" t="str">
            <v>EXP</v>
          </cell>
          <cell r="O2047" t="str">
            <v>PH300</v>
          </cell>
          <cell r="P2047" t="str">
            <v>1740</v>
          </cell>
          <cell r="Q2047" t="str">
            <v>Salaries &amp; Benefits</v>
          </cell>
          <cell r="R2047" t="str">
            <v>Other Expenditures</v>
          </cell>
          <cell r="S2047" t="str">
            <v>Salaries &amp; Benefits</v>
          </cell>
        </row>
        <row r="2048">
          <cell r="A2048" t="str">
            <v>PH3557</v>
          </cell>
          <cell r="E2048">
            <v>0</v>
          </cell>
          <cell r="F2048">
            <v>0</v>
          </cell>
          <cell r="G2048">
            <v>0</v>
          </cell>
          <cell r="H2048">
            <v>20.11</v>
          </cell>
          <cell r="I2048">
            <v>20.11</v>
          </cell>
          <cell r="J2048">
            <v>50.58</v>
          </cell>
          <cell r="L2048">
            <v>41364</v>
          </cell>
          <cell r="M2048" t="str">
            <v>SG</v>
          </cell>
          <cell r="N2048" t="str">
            <v>EXP</v>
          </cell>
          <cell r="O2048" t="str">
            <v>PH300</v>
          </cell>
          <cell r="P2048" t="str">
            <v>1745</v>
          </cell>
          <cell r="Q2048" t="str">
            <v>Salaries &amp; Benefits</v>
          </cell>
          <cell r="R2048" t="str">
            <v>Other Expenditures</v>
          </cell>
          <cell r="S2048" t="str">
            <v>Salaries &amp; Benefits</v>
          </cell>
        </row>
        <row r="2049">
          <cell r="A2049" t="str">
            <v>PH3557</v>
          </cell>
          <cell r="E2049">
            <v>0</v>
          </cell>
          <cell r="F2049">
            <v>0</v>
          </cell>
          <cell r="G2049">
            <v>0</v>
          </cell>
          <cell r="H2049">
            <v>358.99</v>
          </cell>
          <cell r="I2049">
            <v>358.99</v>
          </cell>
          <cell r="J2049">
            <v>1232.8399999999999</v>
          </cell>
          <cell r="L2049">
            <v>41364</v>
          </cell>
          <cell r="M2049" t="str">
            <v>SG</v>
          </cell>
          <cell r="N2049" t="str">
            <v>EXP</v>
          </cell>
          <cell r="O2049" t="str">
            <v>PH300</v>
          </cell>
          <cell r="P2049" t="str">
            <v>1750</v>
          </cell>
          <cell r="Q2049" t="str">
            <v>Salaries &amp; Benefits</v>
          </cell>
          <cell r="R2049" t="str">
            <v>Other Expenditures</v>
          </cell>
          <cell r="S2049" t="str">
            <v>Salaries &amp; Benefits</v>
          </cell>
        </row>
        <row r="2050">
          <cell r="A2050" t="str">
            <v>PH3557</v>
          </cell>
          <cell r="E2050">
            <v>0</v>
          </cell>
          <cell r="F2050">
            <v>0</v>
          </cell>
          <cell r="G2050">
            <v>0</v>
          </cell>
          <cell r="H2050">
            <v>1125.8499999999999</v>
          </cell>
          <cell r="I2050">
            <v>1125.8499999999999</v>
          </cell>
          <cell r="J2050">
            <v>2602.83</v>
          </cell>
          <cell r="L2050">
            <v>41364</v>
          </cell>
          <cell r="M2050" t="str">
            <v>SG</v>
          </cell>
          <cell r="N2050" t="str">
            <v>EXP</v>
          </cell>
          <cell r="O2050" t="str">
            <v>PH300</v>
          </cell>
          <cell r="P2050" t="str">
            <v>1760</v>
          </cell>
          <cell r="Q2050" t="str">
            <v>Salaries &amp; Benefits</v>
          </cell>
          <cell r="R2050" t="str">
            <v>Other Expenditures</v>
          </cell>
          <cell r="S2050" t="str">
            <v>Salaries &amp; Benefits</v>
          </cell>
        </row>
        <row r="2051">
          <cell r="A2051" t="str">
            <v>PH3557</v>
          </cell>
          <cell r="E2051">
            <v>0</v>
          </cell>
          <cell r="F2051">
            <v>0</v>
          </cell>
          <cell r="G2051">
            <v>0</v>
          </cell>
          <cell r="H2051">
            <v>1805.49</v>
          </cell>
          <cell r="I2051">
            <v>1805.49</v>
          </cell>
          <cell r="J2051">
            <v>6200.4</v>
          </cell>
          <cell r="L2051">
            <v>41364</v>
          </cell>
          <cell r="M2051" t="str">
            <v>SG</v>
          </cell>
          <cell r="N2051" t="str">
            <v>EXP</v>
          </cell>
          <cell r="O2051" t="str">
            <v>PH300</v>
          </cell>
          <cell r="P2051" t="str">
            <v>1770</v>
          </cell>
          <cell r="Q2051" t="str">
            <v>Salaries &amp; Benefits</v>
          </cell>
          <cell r="R2051" t="str">
            <v>Other Expenditures</v>
          </cell>
          <cell r="S2051" t="str">
            <v>Salaries &amp; Benefits</v>
          </cell>
        </row>
        <row r="2052">
          <cell r="A2052" t="str">
            <v>PH3557</v>
          </cell>
          <cell r="E2052">
            <v>0</v>
          </cell>
          <cell r="F2052">
            <v>0</v>
          </cell>
          <cell r="G2052">
            <v>0</v>
          </cell>
          <cell r="H2052">
            <v>19230.77</v>
          </cell>
          <cell r="I2052">
            <v>19230.77</v>
          </cell>
          <cell r="J2052">
            <v>58275.06</v>
          </cell>
          <cell r="L2052">
            <v>41364</v>
          </cell>
          <cell r="M2052" t="str">
            <v>SG</v>
          </cell>
          <cell r="N2052" t="str">
            <v>EXP</v>
          </cell>
          <cell r="O2052" t="str">
            <v>PH300</v>
          </cell>
          <cell r="P2052" t="str">
            <v>4025</v>
          </cell>
          <cell r="Q2052" t="str">
            <v>Professional &amp; Technical</v>
          </cell>
          <cell r="R2052" t="str">
            <v>Other Expenditures</v>
          </cell>
          <cell r="S2052" t="str">
            <v>Non Salary</v>
          </cell>
        </row>
        <row r="2053">
          <cell r="A2053" t="str">
            <v>PH3557</v>
          </cell>
          <cell r="E2053">
            <v>0</v>
          </cell>
          <cell r="F2053">
            <v>0</v>
          </cell>
          <cell r="G2053">
            <v>0</v>
          </cell>
          <cell r="H2053">
            <v>-33936.550000000003</v>
          </cell>
          <cell r="I2053">
            <v>-33936.550000000003</v>
          </cell>
          <cell r="J2053">
            <v>-109089.60000000001</v>
          </cell>
          <cell r="L2053">
            <v>41364</v>
          </cell>
          <cell r="M2053" t="str">
            <v>SG</v>
          </cell>
          <cell r="N2053" t="str">
            <v>REV</v>
          </cell>
          <cell r="O2053" t="str">
            <v>PH300</v>
          </cell>
          <cell r="P2053" t="str">
            <v>8010</v>
          </cell>
          <cell r="Q2053" t="str">
            <v>Grants and Subsidies</v>
          </cell>
          <cell r="R2053" t="str">
            <v>Revenue</v>
          </cell>
          <cell r="S2053" t="str">
            <v>Non Salary</v>
          </cell>
        </row>
        <row r="2054">
          <cell r="A2054" t="str">
            <v>PH3564</v>
          </cell>
          <cell r="E2054">
            <v>3692.3</v>
          </cell>
          <cell r="F2054">
            <v>400.45</v>
          </cell>
          <cell r="G2054">
            <v>4092.75</v>
          </cell>
          <cell r="H2054">
            <v>1858.71</v>
          </cell>
          <cell r="I2054">
            <v>-2234.04</v>
          </cell>
          <cell r="J2054">
            <v>15567.2</v>
          </cell>
          <cell r="L2054">
            <v>41364</v>
          </cell>
          <cell r="M2054" t="str">
            <v>SG</v>
          </cell>
          <cell r="N2054" t="str">
            <v>EXP</v>
          </cell>
          <cell r="O2054" t="str">
            <v>PH610</v>
          </cell>
          <cell r="P2054" t="str">
            <v>2010</v>
          </cell>
          <cell r="Q2054" t="str">
            <v>Office Supplies</v>
          </cell>
          <cell r="R2054" t="str">
            <v>Other Expenditures</v>
          </cell>
          <cell r="S2054" t="str">
            <v>Non Salary</v>
          </cell>
        </row>
        <row r="2055">
          <cell r="A2055" t="str">
            <v>PH3564</v>
          </cell>
          <cell r="E2055">
            <v>0</v>
          </cell>
          <cell r="F2055">
            <v>0</v>
          </cell>
          <cell r="G2055">
            <v>0</v>
          </cell>
          <cell r="H2055">
            <v>22.96</v>
          </cell>
          <cell r="I2055">
            <v>22.96</v>
          </cell>
          <cell r="J2055">
            <v>192.24</v>
          </cell>
          <cell r="L2055">
            <v>41364</v>
          </cell>
          <cell r="M2055" t="str">
            <v>SG</v>
          </cell>
          <cell r="N2055" t="str">
            <v>EXP</v>
          </cell>
          <cell r="O2055" t="str">
            <v>PH610</v>
          </cell>
          <cell r="P2055" t="str">
            <v>2035</v>
          </cell>
          <cell r="Q2055" t="str">
            <v>Office Supplies</v>
          </cell>
          <cell r="R2055" t="str">
            <v>Other Expenditures</v>
          </cell>
          <cell r="S2055" t="str">
            <v>Non Salary</v>
          </cell>
        </row>
        <row r="2056">
          <cell r="A2056" t="str">
            <v>PH3564</v>
          </cell>
          <cell r="E2056">
            <v>1789.93</v>
          </cell>
          <cell r="F2056">
            <v>0</v>
          </cell>
          <cell r="G2056">
            <v>1789.93</v>
          </cell>
          <cell r="H2056">
            <v>587.73</v>
          </cell>
          <cell r="I2056">
            <v>-1202.2</v>
          </cell>
          <cell r="J2056">
            <v>4922.3999999999996</v>
          </cell>
          <cell r="L2056">
            <v>41364</v>
          </cell>
          <cell r="M2056" t="str">
            <v>SG</v>
          </cell>
          <cell r="N2056" t="str">
            <v>EXP</v>
          </cell>
          <cell r="O2056" t="str">
            <v>PH610</v>
          </cell>
          <cell r="P2056" t="str">
            <v>2040</v>
          </cell>
          <cell r="Q2056" t="str">
            <v>Office Supplies</v>
          </cell>
          <cell r="R2056" t="str">
            <v>Other Expenditures</v>
          </cell>
          <cell r="S2056" t="str">
            <v>Non Salary</v>
          </cell>
        </row>
        <row r="2057">
          <cell r="A2057" t="str">
            <v>PH3564</v>
          </cell>
          <cell r="E2057">
            <v>0</v>
          </cell>
          <cell r="F2057">
            <v>0</v>
          </cell>
          <cell r="G2057">
            <v>0</v>
          </cell>
          <cell r="H2057">
            <v>59.7</v>
          </cell>
          <cell r="I2057">
            <v>59.7</v>
          </cell>
          <cell r="J2057">
            <v>500</v>
          </cell>
          <cell r="L2057">
            <v>41364</v>
          </cell>
          <cell r="M2057" t="str">
            <v>SG</v>
          </cell>
          <cell r="N2057" t="str">
            <v>EXP</v>
          </cell>
          <cell r="O2057" t="str">
            <v>PH610</v>
          </cell>
          <cell r="P2057" t="str">
            <v>2082</v>
          </cell>
          <cell r="Q2057" t="str">
            <v>Office Supplies</v>
          </cell>
          <cell r="R2057" t="str">
            <v>Other Expenditures</v>
          </cell>
          <cell r="S2057" t="str">
            <v>Non Salary</v>
          </cell>
        </row>
        <row r="2058">
          <cell r="A2058" t="str">
            <v>PH3564</v>
          </cell>
          <cell r="E2058">
            <v>122.09</v>
          </cell>
          <cell r="F2058">
            <v>0</v>
          </cell>
          <cell r="G2058">
            <v>122.09</v>
          </cell>
          <cell r="H2058">
            <v>167.56</v>
          </cell>
          <cell r="I2058">
            <v>45.47</v>
          </cell>
          <cell r="J2058">
            <v>1403.36</v>
          </cell>
          <cell r="L2058">
            <v>41364</v>
          </cell>
          <cell r="M2058" t="str">
            <v>SG</v>
          </cell>
          <cell r="N2058" t="str">
            <v>EXP</v>
          </cell>
          <cell r="O2058" t="str">
            <v>PH610</v>
          </cell>
          <cell r="P2058" t="str">
            <v>2099</v>
          </cell>
          <cell r="Q2058" t="str">
            <v>Office Supplies</v>
          </cell>
          <cell r="R2058" t="str">
            <v>Other Expenditures</v>
          </cell>
          <cell r="S2058" t="str">
            <v>Non Salary</v>
          </cell>
        </row>
        <row r="2059">
          <cell r="A2059" t="str">
            <v>PH3564</v>
          </cell>
          <cell r="E2059">
            <v>32.54</v>
          </cell>
          <cell r="F2059">
            <v>0</v>
          </cell>
          <cell r="G2059">
            <v>32.54</v>
          </cell>
          <cell r="H2059">
            <v>285.47000000000003</v>
          </cell>
          <cell r="I2059">
            <v>252.93</v>
          </cell>
          <cell r="J2059">
            <v>2390.88</v>
          </cell>
          <cell r="L2059">
            <v>41364</v>
          </cell>
          <cell r="M2059" t="str">
            <v>SG</v>
          </cell>
          <cell r="N2059" t="str">
            <v>EXP</v>
          </cell>
          <cell r="O2059" t="str">
            <v>PH610</v>
          </cell>
          <cell r="P2059" t="str">
            <v>2650</v>
          </cell>
          <cell r="Q2059" t="str">
            <v>Other Supplies</v>
          </cell>
          <cell r="R2059" t="str">
            <v>Other Expenditures</v>
          </cell>
          <cell r="S2059" t="str">
            <v>Non Salary</v>
          </cell>
        </row>
        <row r="2060">
          <cell r="A2060" t="str">
            <v>PH3564</v>
          </cell>
          <cell r="E2060">
            <v>136.36000000000001</v>
          </cell>
          <cell r="F2060">
            <v>0</v>
          </cell>
          <cell r="G2060">
            <v>136.36000000000001</v>
          </cell>
          <cell r="H2060">
            <v>0</v>
          </cell>
          <cell r="I2060">
            <v>-136.36000000000001</v>
          </cell>
          <cell r="J2060">
            <v>0</v>
          </cell>
          <cell r="L2060">
            <v>41364</v>
          </cell>
          <cell r="M2060" t="str">
            <v>SG</v>
          </cell>
          <cell r="N2060" t="str">
            <v>EXP</v>
          </cell>
          <cell r="O2060" t="str">
            <v>PH610</v>
          </cell>
          <cell r="P2060" t="str">
            <v>2665</v>
          </cell>
          <cell r="Q2060" t="str">
            <v>Other Supplies</v>
          </cell>
          <cell r="R2060" t="str">
            <v>Other Expenditures</v>
          </cell>
          <cell r="S2060" t="str">
            <v>Non Salary</v>
          </cell>
        </row>
        <row r="2061">
          <cell r="A2061" t="str">
            <v>PH3564</v>
          </cell>
          <cell r="E2061">
            <v>0</v>
          </cell>
          <cell r="F2061">
            <v>0</v>
          </cell>
          <cell r="G2061">
            <v>0</v>
          </cell>
          <cell r="H2061">
            <v>36.14</v>
          </cell>
          <cell r="I2061">
            <v>36.14</v>
          </cell>
          <cell r="J2061">
            <v>302.66000000000003</v>
          </cell>
          <cell r="L2061">
            <v>41364</v>
          </cell>
          <cell r="M2061" t="str">
            <v>SG</v>
          </cell>
          <cell r="N2061" t="str">
            <v>EXP</v>
          </cell>
          <cell r="O2061" t="str">
            <v>PH610</v>
          </cell>
          <cell r="P2061" t="str">
            <v>2730</v>
          </cell>
          <cell r="Q2061" t="str">
            <v>Other Supplies</v>
          </cell>
          <cell r="R2061" t="str">
            <v>Other Expenditures</v>
          </cell>
          <cell r="S2061" t="str">
            <v>Non Salary</v>
          </cell>
        </row>
        <row r="2062">
          <cell r="A2062" t="str">
            <v>PH3564</v>
          </cell>
          <cell r="E2062">
            <v>19.21</v>
          </cell>
          <cell r="F2062">
            <v>0</v>
          </cell>
          <cell r="G2062">
            <v>19.21</v>
          </cell>
          <cell r="H2062">
            <v>0</v>
          </cell>
          <cell r="I2062">
            <v>-19.21</v>
          </cell>
          <cell r="J2062">
            <v>0</v>
          </cell>
          <cell r="L2062">
            <v>41364</v>
          </cell>
          <cell r="M2062" t="str">
            <v>SG</v>
          </cell>
          <cell r="N2062" t="str">
            <v>EXP</v>
          </cell>
          <cell r="O2062" t="str">
            <v>PH610</v>
          </cell>
          <cell r="P2062" t="str">
            <v>2790</v>
          </cell>
          <cell r="Q2062" t="str">
            <v>Other Supplies</v>
          </cell>
          <cell r="R2062" t="str">
            <v>Other Expenditures</v>
          </cell>
          <cell r="S2062" t="str">
            <v>Non Salary</v>
          </cell>
        </row>
        <row r="2063">
          <cell r="A2063" t="str">
            <v>PH3564</v>
          </cell>
          <cell r="E2063">
            <v>87.16</v>
          </cell>
          <cell r="F2063">
            <v>0</v>
          </cell>
          <cell r="G2063">
            <v>87.16</v>
          </cell>
          <cell r="H2063">
            <v>0</v>
          </cell>
          <cell r="I2063">
            <v>-87.16</v>
          </cell>
          <cell r="J2063">
            <v>0</v>
          </cell>
          <cell r="L2063">
            <v>41364</v>
          </cell>
          <cell r="M2063" t="str">
            <v>SG</v>
          </cell>
          <cell r="N2063" t="str">
            <v>EXP</v>
          </cell>
          <cell r="O2063" t="str">
            <v>PH610</v>
          </cell>
          <cell r="P2063" t="str">
            <v>2999</v>
          </cell>
          <cell r="Q2063" t="str">
            <v>Other Supplies</v>
          </cell>
          <cell r="R2063" t="str">
            <v>Other Expenditures</v>
          </cell>
          <cell r="S2063" t="str">
            <v>Non Salary</v>
          </cell>
        </row>
        <row r="2064">
          <cell r="A2064" t="str">
            <v>PH3564</v>
          </cell>
          <cell r="E2064">
            <v>0</v>
          </cell>
          <cell r="F2064">
            <v>450.47</v>
          </cell>
          <cell r="G2064">
            <v>450.47</v>
          </cell>
          <cell r="H2064">
            <v>0</v>
          </cell>
          <cell r="I2064">
            <v>-450.47</v>
          </cell>
          <cell r="J2064">
            <v>0</v>
          </cell>
          <cell r="L2064">
            <v>41364</v>
          </cell>
          <cell r="M2064" t="str">
            <v>SG</v>
          </cell>
          <cell r="N2064" t="str">
            <v>EXP</v>
          </cell>
          <cell r="O2064" t="str">
            <v>PH610</v>
          </cell>
          <cell r="P2064" t="str">
            <v>3020</v>
          </cell>
          <cell r="Q2064" t="str">
            <v>General Equipment</v>
          </cell>
          <cell r="R2064" t="str">
            <v>Other Expenditures</v>
          </cell>
          <cell r="S2064" t="str">
            <v>Non Salary</v>
          </cell>
        </row>
        <row r="2065">
          <cell r="A2065" t="str">
            <v>PH3564</v>
          </cell>
          <cell r="E2065">
            <v>0</v>
          </cell>
          <cell r="F2065">
            <v>412.67</v>
          </cell>
          <cell r="G2065">
            <v>412.67</v>
          </cell>
          <cell r="H2065">
            <v>0</v>
          </cell>
          <cell r="I2065">
            <v>-412.67</v>
          </cell>
          <cell r="J2065">
            <v>0</v>
          </cell>
          <cell r="L2065">
            <v>41364</v>
          </cell>
          <cell r="M2065" t="str">
            <v>SG</v>
          </cell>
          <cell r="N2065" t="str">
            <v>EXP</v>
          </cell>
          <cell r="O2065" t="str">
            <v>PH610</v>
          </cell>
          <cell r="P2065" t="str">
            <v>3310</v>
          </cell>
          <cell r="Q2065" t="str">
            <v>Furniture &amp; Furnishings</v>
          </cell>
          <cell r="R2065" t="str">
            <v>Other Expenditures</v>
          </cell>
          <cell r="S2065" t="str">
            <v>Non Salary</v>
          </cell>
        </row>
        <row r="2066">
          <cell r="A2066" t="str">
            <v>PH3564</v>
          </cell>
          <cell r="E2066">
            <v>0</v>
          </cell>
          <cell r="F2066">
            <v>0</v>
          </cell>
          <cell r="G2066">
            <v>0</v>
          </cell>
          <cell r="H2066">
            <v>726.48</v>
          </cell>
          <cell r="I2066">
            <v>726.48</v>
          </cell>
          <cell r="J2066">
            <v>3600</v>
          </cell>
          <cell r="L2066">
            <v>41364</v>
          </cell>
          <cell r="M2066" t="str">
            <v>SG</v>
          </cell>
          <cell r="N2066" t="str">
            <v>EXP</v>
          </cell>
          <cell r="O2066" t="str">
            <v>PH610</v>
          </cell>
          <cell r="P2066" t="str">
            <v>4025</v>
          </cell>
          <cell r="Q2066" t="str">
            <v>Professional &amp; Technical</v>
          </cell>
          <cell r="R2066" t="str">
            <v>Other Expenditures</v>
          </cell>
          <cell r="S2066" t="str">
            <v>Non Salary</v>
          </cell>
        </row>
        <row r="2067">
          <cell r="A2067" t="str">
            <v>PH3564</v>
          </cell>
          <cell r="E2067">
            <v>0</v>
          </cell>
          <cell r="F2067">
            <v>284.89</v>
          </cell>
          <cell r="G2067">
            <v>284.89</v>
          </cell>
          <cell r="H2067">
            <v>0</v>
          </cell>
          <cell r="I2067">
            <v>-284.89</v>
          </cell>
          <cell r="J2067">
            <v>0</v>
          </cell>
          <cell r="L2067">
            <v>41364</v>
          </cell>
          <cell r="M2067" t="str">
            <v>SG</v>
          </cell>
          <cell r="N2067" t="str">
            <v>EXP</v>
          </cell>
          <cell r="O2067" t="str">
            <v>PH610</v>
          </cell>
          <cell r="P2067" t="str">
            <v>4086</v>
          </cell>
          <cell r="Q2067" t="str">
            <v>Professional &amp; Technical</v>
          </cell>
          <cell r="R2067" t="str">
            <v>Other Expenditures</v>
          </cell>
          <cell r="S2067" t="str">
            <v>Non Salary</v>
          </cell>
        </row>
        <row r="2068">
          <cell r="A2068" t="str">
            <v>PH3564</v>
          </cell>
          <cell r="E2068">
            <v>457.92</v>
          </cell>
          <cell r="F2068">
            <v>0</v>
          </cell>
          <cell r="G2068">
            <v>457.92</v>
          </cell>
          <cell r="H2068">
            <v>0</v>
          </cell>
          <cell r="I2068">
            <v>-457.92</v>
          </cell>
          <cell r="J2068">
            <v>0</v>
          </cell>
          <cell r="L2068">
            <v>41364</v>
          </cell>
          <cell r="M2068" t="str">
            <v>SG</v>
          </cell>
          <cell r="N2068" t="str">
            <v>EXP</v>
          </cell>
          <cell r="O2068" t="str">
            <v>PH610</v>
          </cell>
          <cell r="P2068" t="str">
            <v>4256</v>
          </cell>
          <cell r="Q2068" t="str">
            <v>Conference Expenditures</v>
          </cell>
          <cell r="R2068" t="str">
            <v>Other Expenditures</v>
          </cell>
          <cell r="S2068" t="str">
            <v>Non Salary</v>
          </cell>
        </row>
        <row r="2069">
          <cell r="A2069" t="str">
            <v>PH3564</v>
          </cell>
          <cell r="E2069">
            <v>0</v>
          </cell>
          <cell r="F2069">
            <v>0</v>
          </cell>
          <cell r="G2069">
            <v>0</v>
          </cell>
          <cell r="H2069">
            <v>104.74</v>
          </cell>
          <cell r="I2069">
            <v>104.74</v>
          </cell>
          <cell r="J2069">
            <v>518.98</v>
          </cell>
          <cell r="L2069">
            <v>41364</v>
          </cell>
          <cell r="M2069" t="str">
            <v>SG</v>
          </cell>
          <cell r="N2069" t="str">
            <v>EXP</v>
          </cell>
          <cell r="O2069" t="str">
            <v>PH610</v>
          </cell>
          <cell r="P2069" t="str">
            <v>4416</v>
          </cell>
          <cell r="Q2069" t="str">
            <v>Contracted Services</v>
          </cell>
          <cell r="R2069" t="str">
            <v>Other Expenditures</v>
          </cell>
          <cell r="S2069" t="str">
            <v>Non Salary</v>
          </cell>
        </row>
        <row r="2070">
          <cell r="A2070" t="str">
            <v>PH3564</v>
          </cell>
          <cell r="E2070">
            <v>1463.97</v>
          </cell>
          <cell r="F2070">
            <v>2223.36</v>
          </cell>
          <cell r="G2070">
            <v>3687.33</v>
          </cell>
          <cell r="H2070">
            <v>1736.92</v>
          </cell>
          <cell r="I2070">
            <v>-1950.41</v>
          </cell>
          <cell r="J2070">
            <v>8607.17</v>
          </cell>
          <cell r="L2070">
            <v>41364</v>
          </cell>
          <cell r="M2070" t="str">
            <v>SG</v>
          </cell>
          <cell r="N2070" t="str">
            <v>EXP</v>
          </cell>
          <cell r="O2070" t="str">
            <v>PH610</v>
          </cell>
          <cell r="P2070" t="str">
            <v>4515</v>
          </cell>
          <cell r="Q2070" t="str">
            <v>Contracted Services</v>
          </cell>
          <cell r="R2070" t="str">
            <v>Other Expenditures</v>
          </cell>
          <cell r="S2070" t="str">
            <v>Non Salary</v>
          </cell>
        </row>
        <row r="2071">
          <cell r="A2071" t="str">
            <v>PH3564</v>
          </cell>
          <cell r="E2071">
            <v>0</v>
          </cell>
          <cell r="F2071">
            <v>0</v>
          </cell>
          <cell r="G2071">
            <v>0</v>
          </cell>
          <cell r="H2071">
            <v>153.6</v>
          </cell>
          <cell r="I2071">
            <v>153.6</v>
          </cell>
          <cell r="J2071">
            <v>761.16</v>
          </cell>
          <cell r="L2071">
            <v>41364</v>
          </cell>
          <cell r="M2071" t="str">
            <v>SG</v>
          </cell>
          <cell r="N2071" t="str">
            <v>EXP</v>
          </cell>
          <cell r="O2071" t="str">
            <v>PH610</v>
          </cell>
          <cell r="P2071" t="str">
            <v>4530</v>
          </cell>
          <cell r="Q2071" t="str">
            <v>Contracted Services</v>
          </cell>
          <cell r="R2071" t="str">
            <v>Other Expenditures</v>
          </cell>
          <cell r="S2071" t="str">
            <v>Non Salary</v>
          </cell>
        </row>
        <row r="2072">
          <cell r="A2072" t="str">
            <v>PH3564</v>
          </cell>
          <cell r="E2072">
            <v>44.78</v>
          </cell>
          <cell r="F2072">
            <v>0</v>
          </cell>
          <cell r="G2072">
            <v>44.78</v>
          </cell>
          <cell r="H2072">
            <v>0</v>
          </cell>
          <cell r="I2072">
            <v>-44.78</v>
          </cell>
          <cell r="J2072">
            <v>0</v>
          </cell>
          <cell r="L2072">
            <v>41364</v>
          </cell>
          <cell r="M2072" t="str">
            <v>SG</v>
          </cell>
          <cell r="N2072" t="str">
            <v>EXP</v>
          </cell>
          <cell r="O2072" t="str">
            <v>PH610</v>
          </cell>
          <cell r="P2072" t="str">
            <v>4815</v>
          </cell>
          <cell r="Q2072" t="str">
            <v>Other Services</v>
          </cell>
          <cell r="R2072" t="str">
            <v>Other Expenditures</v>
          </cell>
          <cell r="S2072" t="str">
            <v>Non Salary</v>
          </cell>
        </row>
        <row r="2073">
          <cell r="A2073" t="str">
            <v>PH3564</v>
          </cell>
          <cell r="E2073">
            <v>0</v>
          </cell>
          <cell r="F2073">
            <v>0</v>
          </cell>
          <cell r="G2073">
            <v>0</v>
          </cell>
          <cell r="H2073">
            <v>209.87</v>
          </cell>
          <cell r="I2073">
            <v>209.87</v>
          </cell>
          <cell r="J2073">
            <v>1040</v>
          </cell>
          <cell r="L2073">
            <v>41364</v>
          </cell>
          <cell r="M2073" t="str">
            <v>SG</v>
          </cell>
          <cell r="N2073" t="str">
            <v>EXP</v>
          </cell>
          <cell r="O2073" t="str">
            <v>PH610</v>
          </cell>
          <cell r="P2073" t="str">
            <v>4820</v>
          </cell>
          <cell r="Q2073" t="str">
            <v>Other Services</v>
          </cell>
          <cell r="R2073" t="str">
            <v>Other Expenditures</v>
          </cell>
          <cell r="S2073" t="str">
            <v>Non Salary</v>
          </cell>
        </row>
        <row r="2074">
          <cell r="A2074" t="str">
            <v>PH3564</v>
          </cell>
          <cell r="E2074">
            <v>0</v>
          </cell>
          <cell r="F2074">
            <v>0</v>
          </cell>
          <cell r="G2074">
            <v>0</v>
          </cell>
          <cell r="H2074">
            <v>28.4</v>
          </cell>
          <cell r="I2074">
            <v>28.4</v>
          </cell>
          <cell r="J2074">
            <v>2000</v>
          </cell>
          <cell r="L2074">
            <v>41364</v>
          </cell>
          <cell r="M2074" t="str">
            <v>SG</v>
          </cell>
          <cell r="N2074" t="str">
            <v>EXP</v>
          </cell>
          <cell r="O2074" t="str">
            <v>PH610</v>
          </cell>
          <cell r="P2074" t="str">
            <v>7030</v>
          </cell>
          <cell r="Q2074" t="str">
            <v>IDC's</v>
          </cell>
          <cell r="R2074" t="str">
            <v>Other Expenditures</v>
          </cell>
          <cell r="S2074" t="str">
            <v>Non Salary</v>
          </cell>
        </row>
        <row r="2075">
          <cell r="A2075" t="str">
            <v>PH3564</v>
          </cell>
          <cell r="E2075">
            <v>0</v>
          </cell>
          <cell r="F2075">
            <v>0</v>
          </cell>
          <cell r="G2075">
            <v>0</v>
          </cell>
          <cell r="H2075">
            <v>384.3</v>
          </cell>
          <cell r="I2075">
            <v>384.3</v>
          </cell>
          <cell r="J2075">
            <v>4500</v>
          </cell>
          <cell r="L2075">
            <v>41364</v>
          </cell>
          <cell r="M2075" t="str">
            <v>SG</v>
          </cell>
          <cell r="N2075" t="str">
            <v>EXP</v>
          </cell>
          <cell r="O2075" t="str">
            <v>PH610</v>
          </cell>
          <cell r="P2075" t="str">
            <v>7035</v>
          </cell>
          <cell r="Q2075" t="str">
            <v>IDC's</v>
          </cell>
          <cell r="R2075" t="str">
            <v>Other Expenditures</v>
          </cell>
          <cell r="S2075" t="str">
            <v>Non Salary</v>
          </cell>
        </row>
        <row r="2076">
          <cell r="A2076" t="str">
            <v>PH3564</v>
          </cell>
          <cell r="E2076">
            <v>0</v>
          </cell>
          <cell r="F2076">
            <v>0</v>
          </cell>
          <cell r="G2076">
            <v>0</v>
          </cell>
          <cell r="H2076">
            <v>100.9</v>
          </cell>
          <cell r="I2076">
            <v>100.9</v>
          </cell>
          <cell r="J2076">
            <v>500</v>
          </cell>
          <cell r="L2076">
            <v>41364</v>
          </cell>
          <cell r="M2076" t="str">
            <v>SG</v>
          </cell>
          <cell r="N2076" t="str">
            <v>EXP</v>
          </cell>
          <cell r="O2076" t="str">
            <v>PH610</v>
          </cell>
          <cell r="P2076" t="str">
            <v>7097</v>
          </cell>
          <cell r="Q2076" t="str">
            <v>IDC's</v>
          </cell>
          <cell r="R2076" t="str">
            <v>Other Expenditures</v>
          </cell>
          <cell r="S2076" t="str">
            <v>Non Salary</v>
          </cell>
        </row>
        <row r="2077">
          <cell r="A2077" t="str">
            <v>PH3564</v>
          </cell>
          <cell r="E2077">
            <v>-8514.75</v>
          </cell>
          <cell r="F2077">
            <v>0</v>
          </cell>
          <cell r="G2077">
            <v>-8514.75</v>
          </cell>
          <cell r="H2077">
            <v>-4847.6099999999997</v>
          </cell>
          <cell r="I2077">
            <v>3667.14</v>
          </cell>
          <cell r="J2077">
            <v>-37879.54</v>
          </cell>
          <cell r="L2077">
            <v>41364</v>
          </cell>
          <cell r="M2077" t="str">
            <v>SG</v>
          </cell>
          <cell r="N2077" t="str">
            <v>REV</v>
          </cell>
          <cell r="O2077" t="str">
            <v>PH610</v>
          </cell>
          <cell r="P2077" t="str">
            <v>8010</v>
          </cell>
          <cell r="Q2077" t="str">
            <v>Grants and Subsidies</v>
          </cell>
          <cell r="R2077" t="str">
            <v>Revenue</v>
          </cell>
          <cell r="S2077" t="str">
            <v>Non Salary</v>
          </cell>
        </row>
        <row r="2078">
          <cell r="A2078" t="str">
            <v>PH3564</v>
          </cell>
          <cell r="E2078">
            <v>-17.079999999999998</v>
          </cell>
          <cell r="F2078">
            <v>0</v>
          </cell>
          <cell r="G2078">
            <v>-17.079999999999998</v>
          </cell>
          <cell r="H2078">
            <v>0</v>
          </cell>
          <cell r="I2078">
            <v>17.079999999999998</v>
          </cell>
          <cell r="J2078">
            <v>0</v>
          </cell>
          <cell r="L2078">
            <v>41364</v>
          </cell>
          <cell r="M2078" t="str">
            <v>SG</v>
          </cell>
          <cell r="N2078" t="str">
            <v>REV</v>
          </cell>
          <cell r="O2078" t="str">
            <v>PH610</v>
          </cell>
          <cell r="P2078" t="str">
            <v>9451</v>
          </cell>
          <cell r="Q2078" t="str">
            <v>Other Revenues</v>
          </cell>
          <cell r="R2078" t="str">
            <v>Revenue</v>
          </cell>
          <cell r="S2078" t="str">
            <v>Non Salary</v>
          </cell>
        </row>
        <row r="2079">
          <cell r="A2079" t="str">
            <v>PH3568</v>
          </cell>
          <cell r="E2079">
            <v>26225.71</v>
          </cell>
          <cell r="F2079">
            <v>0</v>
          </cell>
          <cell r="G2079">
            <v>26225.71</v>
          </cell>
          <cell r="H2079">
            <v>8354.5400000000009</v>
          </cell>
          <cell r="I2079">
            <v>-17871.169999999998</v>
          </cell>
          <cell r="J2079">
            <v>24637.4</v>
          </cell>
          <cell r="L2079">
            <v>41364</v>
          </cell>
          <cell r="M2079" t="str">
            <v>SG</v>
          </cell>
          <cell r="N2079" t="str">
            <v>EXP</v>
          </cell>
          <cell r="O2079" t="str">
            <v>PH300</v>
          </cell>
          <cell r="P2079" t="str">
            <v>2600</v>
          </cell>
          <cell r="Q2079" t="str">
            <v>Other Supplies</v>
          </cell>
          <cell r="R2079" t="str">
            <v>Other Expenditures</v>
          </cell>
          <cell r="S2079" t="str">
            <v>Non Salary</v>
          </cell>
        </row>
        <row r="2080">
          <cell r="A2080" t="str">
            <v>PH3568</v>
          </cell>
          <cell r="E2080">
            <v>0</v>
          </cell>
          <cell r="F2080">
            <v>0</v>
          </cell>
          <cell r="G2080">
            <v>0</v>
          </cell>
          <cell r="H2080">
            <v>1065.32</v>
          </cell>
          <cell r="I2080">
            <v>1065.32</v>
          </cell>
          <cell r="J2080">
            <v>5654.6</v>
          </cell>
          <cell r="L2080">
            <v>41364</v>
          </cell>
          <cell r="M2080" t="str">
            <v>SG</v>
          </cell>
          <cell r="N2080" t="str">
            <v>EXP</v>
          </cell>
          <cell r="O2080" t="str">
            <v>PH300</v>
          </cell>
          <cell r="P2080" t="str">
            <v>2741</v>
          </cell>
          <cell r="Q2080" t="str">
            <v>Other Supplies</v>
          </cell>
          <cell r="R2080" t="str">
            <v>Other Expenditures</v>
          </cell>
          <cell r="S2080" t="str">
            <v>Non Salary</v>
          </cell>
        </row>
        <row r="2081">
          <cell r="A2081" t="str">
            <v>PH3568</v>
          </cell>
          <cell r="E2081">
            <v>132.97999999999999</v>
          </cell>
          <cell r="F2081">
            <v>0</v>
          </cell>
          <cell r="G2081">
            <v>132.97999999999999</v>
          </cell>
          <cell r="H2081">
            <v>0</v>
          </cell>
          <cell r="I2081">
            <v>-132.97999999999999</v>
          </cell>
          <cell r="J2081">
            <v>0</v>
          </cell>
          <cell r="L2081">
            <v>41364</v>
          </cell>
          <cell r="M2081" t="str">
            <v>SG</v>
          </cell>
          <cell r="N2081" t="str">
            <v>EXP</v>
          </cell>
          <cell r="O2081" t="str">
            <v>PH300</v>
          </cell>
          <cell r="P2081" t="str">
            <v>2750</v>
          </cell>
          <cell r="Q2081" t="str">
            <v>Other Supplies</v>
          </cell>
          <cell r="R2081" t="str">
            <v>Other Expenditures</v>
          </cell>
          <cell r="S2081" t="str">
            <v>Non Salary</v>
          </cell>
        </row>
        <row r="2082">
          <cell r="A2082" t="str">
            <v>PH3568</v>
          </cell>
          <cell r="E2082">
            <v>19</v>
          </cell>
          <cell r="F2082">
            <v>0</v>
          </cell>
          <cell r="G2082">
            <v>19</v>
          </cell>
          <cell r="H2082">
            <v>1472.69</v>
          </cell>
          <cell r="I2082">
            <v>1453.69</v>
          </cell>
          <cell r="J2082">
            <v>5750.49</v>
          </cell>
          <cell r="L2082">
            <v>41364</v>
          </cell>
          <cell r="M2082" t="str">
            <v>SG</v>
          </cell>
          <cell r="N2082" t="str">
            <v>EXP</v>
          </cell>
          <cell r="O2082" t="str">
            <v>PH300</v>
          </cell>
          <cell r="P2082" t="str">
            <v>4086</v>
          </cell>
          <cell r="Q2082" t="str">
            <v>Professional &amp; Technical</v>
          </cell>
          <cell r="R2082" t="str">
            <v>Other Expenditures</v>
          </cell>
          <cell r="S2082" t="str">
            <v>Non Salary</v>
          </cell>
        </row>
        <row r="2083">
          <cell r="A2083" t="str">
            <v>PH3568</v>
          </cell>
          <cell r="E2083">
            <v>512.88</v>
          </cell>
          <cell r="F2083">
            <v>415.18</v>
          </cell>
          <cell r="G2083">
            <v>928.06</v>
          </cell>
          <cell r="H2083">
            <v>1434.16</v>
          </cell>
          <cell r="I2083">
            <v>506.1</v>
          </cell>
          <cell r="J2083">
            <v>5600</v>
          </cell>
          <cell r="L2083">
            <v>41364</v>
          </cell>
          <cell r="M2083" t="str">
            <v>SG</v>
          </cell>
          <cell r="N2083" t="str">
            <v>EXP</v>
          </cell>
          <cell r="O2083" t="str">
            <v>PH300</v>
          </cell>
          <cell r="P2083" t="str">
            <v>4421</v>
          </cell>
          <cell r="Q2083" t="str">
            <v>Contracted Services</v>
          </cell>
          <cell r="R2083" t="str">
            <v>Other Expenditures</v>
          </cell>
          <cell r="S2083" t="str">
            <v>Non Salary</v>
          </cell>
        </row>
        <row r="2084">
          <cell r="A2084" t="str">
            <v>PH3568</v>
          </cell>
          <cell r="E2084">
            <v>3896.87</v>
          </cell>
          <cell r="F2084">
            <v>0</v>
          </cell>
          <cell r="G2084">
            <v>3896.87</v>
          </cell>
          <cell r="H2084">
            <v>3571.57</v>
          </cell>
          <cell r="I2084">
            <v>-325.3</v>
          </cell>
          <cell r="J2084">
            <v>13946</v>
          </cell>
          <cell r="L2084">
            <v>41364</v>
          </cell>
          <cell r="M2084" t="str">
            <v>SG</v>
          </cell>
          <cell r="N2084" t="str">
            <v>EXP</v>
          </cell>
          <cell r="O2084" t="str">
            <v>PH300</v>
          </cell>
          <cell r="P2084" t="str">
            <v>4690</v>
          </cell>
          <cell r="Q2084" t="str">
            <v>Insurance, Parking &amp; Metrage</v>
          </cell>
          <cell r="R2084" t="str">
            <v>Other Expenditures</v>
          </cell>
          <cell r="S2084" t="str">
            <v>Non Salary</v>
          </cell>
        </row>
        <row r="2085">
          <cell r="A2085" t="str">
            <v>PH3568</v>
          </cell>
          <cell r="E2085">
            <v>0</v>
          </cell>
          <cell r="F2085">
            <v>0</v>
          </cell>
          <cell r="G2085">
            <v>0</v>
          </cell>
          <cell r="H2085">
            <v>281.70999999999998</v>
          </cell>
          <cell r="I2085">
            <v>281.70999999999998</v>
          </cell>
          <cell r="J2085">
            <v>1100</v>
          </cell>
          <cell r="L2085">
            <v>41364</v>
          </cell>
          <cell r="M2085" t="str">
            <v>SG</v>
          </cell>
          <cell r="N2085" t="str">
            <v>EXP</v>
          </cell>
          <cell r="O2085" t="str">
            <v>PH300</v>
          </cell>
          <cell r="P2085" t="str">
            <v>4760</v>
          </cell>
          <cell r="Q2085" t="str">
            <v>Insurance, Parking &amp; Metrage</v>
          </cell>
          <cell r="R2085" t="str">
            <v>Other Expenditures</v>
          </cell>
          <cell r="S2085" t="str">
            <v>Non Salary</v>
          </cell>
        </row>
        <row r="2086">
          <cell r="A2086" t="str">
            <v>PH3568</v>
          </cell>
          <cell r="E2086">
            <v>0</v>
          </cell>
          <cell r="F2086">
            <v>0</v>
          </cell>
          <cell r="G2086">
            <v>0</v>
          </cell>
          <cell r="H2086">
            <v>289.2</v>
          </cell>
          <cell r="I2086">
            <v>289.2</v>
          </cell>
          <cell r="J2086">
            <v>1200</v>
          </cell>
          <cell r="L2086">
            <v>41364</v>
          </cell>
          <cell r="M2086" t="str">
            <v>SG</v>
          </cell>
          <cell r="N2086" t="str">
            <v>EXP</v>
          </cell>
          <cell r="O2086" t="str">
            <v>PH300</v>
          </cell>
          <cell r="P2086" t="str">
            <v>7035</v>
          </cell>
          <cell r="Q2086" t="str">
            <v>IDC's</v>
          </cell>
          <cell r="R2086" t="str">
            <v>Other Expenditures</v>
          </cell>
          <cell r="S2086" t="str">
            <v>Non Salary</v>
          </cell>
        </row>
        <row r="2087">
          <cell r="A2087" t="str">
            <v>PH3568</v>
          </cell>
          <cell r="E2087">
            <v>-23401.97</v>
          </cell>
          <cell r="F2087">
            <v>0</v>
          </cell>
          <cell r="G2087">
            <v>-23401.97</v>
          </cell>
          <cell r="H2087">
            <v>-12351.9</v>
          </cell>
          <cell r="I2087">
            <v>11050.07</v>
          </cell>
          <cell r="J2087">
            <v>-43416.37</v>
          </cell>
          <cell r="L2087">
            <v>41364</v>
          </cell>
          <cell r="M2087" t="str">
            <v>SG</v>
          </cell>
          <cell r="N2087" t="str">
            <v>REV</v>
          </cell>
          <cell r="O2087" t="str">
            <v>PH300</v>
          </cell>
          <cell r="P2087" t="str">
            <v>8010</v>
          </cell>
          <cell r="Q2087" t="str">
            <v>Grants and Subsidies</v>
          </cell>
          <cell r="R2087" t="str">
            <v>Revenue</v>
          </cell>
          <cell r="S2087" t="str">
            <v>Non Salary</v>
          </cell>
        </row>
        <row r="2088">
          <cell r="A2088" t="str">
            <v>PH3600</v>
          </cell>
          <cell r="E2088">
            <v>66302.44</v>
          </cell>
          <cell r="F2088">
            <v>0</v>
          </cell>
          <cell r="G2088">
            <v>66302.44</v>
          </cell>
          <cell r="H2088">
            <v>75094.95</v>
          </cell>
          <cell r="I2088">
            <v>8792.51</v>
          </cell>
          <cell r="J2088">
            <v>257891.85</v>
          </cell>
          <cell r="L2088">
            <v>41364</v>
          </cell>
          <cell r="M2088" t="str">
            <v>SG</v>
          </cell>
          <cell r="N2088" t="str">
            <v>EXP</v>
          </cell>
          <cell r="O2088" t="str">
            <v>PH700</v>
          </cell>
          <cell r="P2088" t="str">
            <v>1015</v>
          </cell>
          <cell r="Q2088" t="str">
            <v>Salaries &amp; Benefits</v>
          </cell>
          <cell r="R2088" t="str">
            <v>Other Expenditures</v>
          </cell>
          <cell r="S2088" t="str">
            <v>Salaries &amp; Benefits</v>
          </cell>
        </row>
        <row r="2089">
          <cell r="A2089" t="str">
            <v>PH3600</v>
          </cell>
          <cell r="E2089">
            <v>0</v>
          </cell>
          <cell r="F2089">
            <v>0</v>
          </cell>
          <cell r="G2089">
            <v>0</v>
          </cell>
          <cell r="H2089">
            <v>2746.86</v>
          </cell>
          <cell r="I2089">
            <v>2746.86</v>
          </cell>
          <cell r="J2089">
            <v>9436.1299999999992</v>
          </cell>
          <cell r="L2089">
            <v>41364</v>
          </cell>
          <cell r="M2089" t="str">
            <v>SG</v>
          </cell>
          <cell r="N2089" t="str">
            <v>EXP</v>
          </cell>
          <cell r="O2089" t="str">
            <v>PH700</v>
          </cell>
          <cell r="P2089" t="str">
            <v>1025</v>
          </cell>
          <cell r="Q2089" t="str">
            <v>Salaries &amp; Benefits</v>
          </cell>
          <cell r="R2089" t="str">
            <v>Other Expenditures</v>
          </cell>
          <cell r="S2089" t="str">
            <v>Overtime</v>
          </cell>
        </row>
        <row r="2090">
          <cell r="A2090" t="str">
            <v>PH3600</v>
          </cell>
          <cell r="E2090">
            <v>0</v>
          </cell>
          <cell r="F2090">
            <v>0</v>
          </cell>
          <cell r="G2090">
            <v>0</v>
          </cell>
          <cell r="H2090">
            <v>13640.23</v>
          </cell>
          <cell r="I2090">
            <v>13640.23</v>
          </cell>
          <cell r="J2090">
            <v>13640.23</v>
          </cell>
          <cell r="L2090">
            <v>41364</v>
          </cell>
          <cell r="M2090" t="str">
            <v>SG</v>
          </cell>
          <cell r="N2090" t="str">
            <v>EXP</v>
          </cell>
          <cell r="O2090" t="str">
            <v>PH700</v>
          </cell>
          <cell r="P2090" t="str">
            <v>1050</v>
          </cell>
          <cell r="Q2090" t="str">
            <v>Salaries &amp; Benefits</v>
          </cell>
          <cell r="R2090" t="str">
            <v>Other Expenditures</v>
          </cell>
          <cell r="S2090" t="str">
            <v>Salaries &amp; Benefits</v>
          </cell>
        </row>
        <row r="2091">
          <cell r="A2091" t="str">
            <v>PH3600</v>
          </cell>
          <cell r="E2091">
            <v>0</v>
          </cell>
          <cell r="F2091">
            <v>0</v>
          </cell>
          <cell r="G2091">
            <v>0</v>
          </cell>
          <cell r="H2091">
            <v>-5371.39</v>
          </cell>
          <cell r="I2091">
            <v>-5371.39</v>
          </cell>
          <cell r="J2091">
            <v>-15269.04</v>
          </cell>
          <cell r="L2091">
            <v>41364</v>
          </cell>
          <cell r="M2091" t="str">
            <v>SG</v>
          </cell>
          <cell r="N2091" t="str">
            <v>EXP</v>
          </cell>
          <cell r="O2091" t="str">
            <v>PH700</v>
          </cell>
          <cell r="P2091" t="str">
            <v>1520</v>
          </cell>
          <cell r="Q2091" t="str">
            <v>Salaries &amp; Benefits</v>
          </cell>
          <cell r="R2091" t="str">
            <v>Other Expenditures</v>
          </cell>
          <cell r="S2091" t="str">
            <v>Gapping</v>
          </cell>
        </row>
        <row r="2092">
          <cell r="A2092" t="str">
            <v>PH3600</v>
          </cell>
          <cell r="E2092">
            <v>1513.1</v>
          </cell>
          <cell r="F2092">
            <v>0</v>
          </cell>
          <cell r="G2092">
            <v>1513.1</v>
          </cell>
          <cell r="H2092">
            <v>2421.5100000000002</v>
          </cell>
          <cell r="I2092">
            <v>908.41</v>
          </cell>
          <cell r="J2092">
            <v>8316</v>
          </cell>
          <cell r="L2092">
            <v>41364</v>
          </cell>
          <cell r="M2092" t="str">
            <v>SG</v>
          </cell>
          <cell r="N2092" t="str">
            <v>EXP</v>
          </cell>
          <cell r="O2092" t="str">
            <v>PH700</v>
          </cell>
          <cell r="P2092" t="str">
            <v>1711</v>
          </cell>
          <cell r="Q2092" t="str">
            <v>Salaries &amp; Benefits</v>
          </cell>
          <cell r="R2092" t="str">
            <v>Other Expenditures</v>
          </cell>
          <cell r="S2092" t="str">
            <v>Salaries &amp; Benefits</v>
          </cell>
        </row>
        <row r="2093">
          <cell r="A2093" t="str">
            <v>PH3600</v>
          </cell>
          <cell r="E2093">
            <v>820.16</v>
          </cell>
          <cell r="F2093">
            <v>0</v>
          </cell>
          <cell r="G2093">
            <v>820.16</v>
          </cell>
          <cell r="H2093">
            <v>1233.47</v>
          </cell>
          <cell r="I2093">
            <v>413.31</v>
          </cell>
          <cell r="J2093">
            <v>4236</v>
          </cell>
          <cell r="L2093">
            <v>41364</v>
          </cell>
          <cell r="M2093" t="str">
            <v>SG</v>
          </cell>
          <cell r="N2093" t="str">
            <v>EXP</v>
          </cell>
          <cell r="O2093" t="str">
            <v>PH700</v>
          </cell>
          <cell r="P2093" t="str">
            <v>1712</v>
          </cell>
          <cell r="Q2093" t="str">
            <v>Salaries &amp; Benefits</v>
          </cell>
          <cell r="R2093" t="str">
            <v>Other Expenditures</v>
          </cell>
          <cell r="S2093" t="str">
            <v>Salaries &amp; Benefits</v>
          </cell>
        </row>
        <row r="2094">
          <cell r="A2094" t="str">
            <v>PH3600</v>
          </cell>
          <cell r="E2094">
            <v>1569.9</v>
          </cell>
          <cell r="F2094">
            <v>0</v>
          </cell>
          <cell r="G2094">
            <v>1569.9</v>
          </cell>
          <cell r="H2094">
            <v>1400.16</v>
          </cell>
          <cell r="I2094">
            <v>-169.74</v>
          </cell>
          <cell r="J2094">
            <v>4807.17</v>
          </cell>
          <cell r="L2094">
            <v>41364</v>
          </cell>
          <cell r="M2094" t="str">
            <v>SG</v>
          </cell>
          <cell r="N2094" t="str">
            <v>EXP</v>
          </cell>
          <cell r="O2094" t="str">
            <v>PH700</v>
          </cell>
          <cell r="P2094" t="str">
            <v>1720</v>
          </cell>
          <cell r="Q2094" t="str">
            <v>Salaries &amp; Benefits</v>
          </cell>
          <cell r="R2094" t="str">
            <v>Other Expenditures</v>
          </cell>
          <cell r="S2094" t="str">
            <v>Salaries &amp; Benefits</v>
          </cell>
        </row>
        <row r="2095">
          <cell r="A2095" t="str">
            <v>PH3600</v>
          </cell>
          <cell r="E2095">
            <v>478.71</v>
          </cell>
          <cell r="F2095">
            <v>0</v>
          </cell>
          <cell r="G2095">
            <v>478.71</v>
          </cell>
          <cell r="H2095">
            <v>521.87</v>
          </cell>
          <cell r="I2095">
            <v>43.16</v>
          </cell>
          <cell r="J2095">
            <v>1792.27</v>
          </cell>
          <cell r="L2095">
            <v>41364</v>
          </cell>
          <cell r="M2095" t="str">
            <v>SG</v>
          </cell>
          <cell r="N2095" t="str">
            <v>EXP</v>
          </cell>
          <cell r="O2095" t="str">
            <v>PH700</v>
          </cell>
          <cell r="P2095" t="str">
            <v>1730</v>
          </cell>
          <cell r="Q2095" t="str">
            <v>Salaries &amp; Benefits</v>
          </cell>
          <cell r="R2095" t="str">
            <v>Other Expenditures</v>
          </cell>
          <cell r="S2095" t="str">
            <v>Salaries &amp; Benefits</v>
          </cell>
        </row>
        <row r="2096">
          <cell r="A2096" t="str">
            <v>PH3600</v>
          </cell>
          <cell r="E2096">
            <v>1423.45</v>
          </cell>
          <cell r="F2096">
            <v>0</v>
          </cell>
          <cell r="G2096">
            <v>1423.45</v>
          </cell>
          <cell r="H2096">
            <v>1459.44</v>
          </cell>
          <cell r="I2096">
            <v>35.99</v>
          </cell>
          <cell r="J2096">
            <v>2043.65</v>
          </cell>
          <cell r="L2096">
            <v>41364</v>
          </cell>
          <cell r="M2096" t="str">
            <v>SG</v>
          </cell>
          <cell r="N2096" t="str">
            <v>EXP</v>
          </cell>
          <cell r="O2096" t="str">
            <v>PH700</v>
          </cell>
          <cell r="P2096" t="str">
            <v>1740</v>
          </cell>
          <cell r="Q2096" t="str">
            <v>Salaries &amp; Benefits</v>
          </cell>
          <cell r="R2096" t="str">
            <v>Other Expenditures</v>
          </cell>
          <cell r="S2096" t="str">
            <v>Salaries &amp; Benefits</v>
          </cell>
        </row>
        <row r="2097">
          <cell r="A2097" t="str">
            <v>PH3600</v>
          </cell>
          <cell r="E2097">
            <v>68.040000000000006</v>
          </cell>
          <cell r="F2097">
            <v>0</v>
          </cell>
          <cell r="G2097">
            <v>68.040000000000006</v>
          </cell>
          <cell r="H2097">
            <v>165.23</v>
          </cell>
          <cell r="I2097">
            <v>97.19</v>
          </cell>
          <cell r="J2097">
            <v>192.1</v>
          </cell>
          <cell r="L2097">
            <v>41364</v>
          </cell>
          <cell r="M2097" t="str">
            <v>SG</v>
          </cell>
          <cell r="N2097" t="str">
            <v>EXP</v>
          </cell>
          <cell r="O2097" t="str">
            <v>PH700</v>
          </cell>
          <cell r="P2097" t="str">
            <v>1745</v>
          </cell>
          <cell r="Q2097" t="str">
            <v>Salaries &amp; Benefits</v>
          </cell>
          <cell r="R2097" t="str">
            <v>Other Expenditures</v>
          </cell>
          <cell r="S2097" t="str">
            <v>Salaries &amp; Benefits</v>
          </cell>
        </row>
        <row r="2098">
          <cell r="A2098" t="str">
            <v>PH3600</v>
          </cell>
          <cell r="E2098">
            <v>1297.95</v>
          </cell>
          <cell r="F2098">
            <v>0</v>
          </cell>
          <cell r="G2098">
            <v>1297.95</v>
          </cell>
          <cell r="H2098">
            <v>1363.46</v>
          </cell>
          <cell r="I2098">
            <v>65.510000000000005</v>
          </cell>
          <cell r="J2098">
            <v>4682.3900000000003</v>
          </cell>
          <cell r="L2098">
            <v>41364</v>
          </cell>
          <cell r="M2098" t="str">
            <v>SG</v>
          </cell>
          <cell r="N2098" t="str">
            <v>EXP</v>
          </cell>
          <cell r="O2098" t="str">
            <v>PH700</v>
          </cell>
          <cell r="P2098" t="str">
            <v>1750</v>
          </cell>
          <cell r="Q2098" t="str">
            <v>Salaries &amp; Benefits</v>
          </cell>
          <cell r="R2098" t="str">
            <v>Other Expenditures</v>
          </cell>
          <cell r="S2098" t="str">
            <v>Salaries &amp; Benefits</v>
          </cell>
        </row>
        <row r="2099">
          <cell r="A2099" t="str">
            <v>PH3600</v>
          </cell>
          <cell r="E2099">
            <v>3051.71</v>
          </cell>
          <cell r="F2099">
            <v>0</v>
          </cell>
          <cell r="G2099">
            <v>3051.71</v>
          </cell>
          <cell r="H2099">
            <v>3316.62</v>
          </cell>
          <cell r="I2099">
            <v>264.91000000000003</v>
          </cell>
          <cell r="J2099">
            <v>4613.3999999999996</v>
          </cell>
          <cell r="L2099">
            <v>41364</v>
          </cell>
          <cell r="M2099" t="str">
            <v>SG</v>
          </cell>
          <cell r="N2099" t="str">
            <v>EXP</v>
          </cell>
          <cell r="O2099" t="str">
            <v>PH700</v>
          </cell>
          <cell r="P2099" t="str">
            <v>1760</v>
          </cell>
          <cell r="Q2099" t="str">
            <v>Salaries &amp; Benefits</v>
          </cell>
          <cell r="R2099" t="str">
            <v>Other Expenditures</v>
          </cell>
          <cell r="S2099" t="str">
            <v>Salaries &amp; Benefits</v>
          </cell>
        </row>
        <row r="2100">
          <cell r="A2100" t="str">
            <v>PH3600</v>
          </cell>
          <cell r="E2100">
            <v>7969.03</v>
          </cell>
          <cell r="F2100">
            <v>0</v>
          </cell>
          <cell r="G2100">
            <v>7969.03</v>
          </cell>
          <cell r="H2100">
            <v>8574.5400000000009</v>
          </cell>
          <cell r="I2100">
            <v>605.51</v>
          </cell>
          <cell r="J2100">
            <v>29446.7</v>
          </cell>
          <cell r="L2100">
            <v>41364</v>
          </cell>
          <cell r="M2100" t="str">
            <v>SG</v>
          </cell>
          <cell r="N2100" t="str">
            <v>EXP</v>
          </cell>
          <cell r="O2100" t="str">
            <v>PH700</v>
          </cell>
          <cell r="P2100" t="str">
            <v>1770</v>
          </cell>
          <cell r="Q2100" t="str">
            <v>Salaries &amp; Benefits</v>
          </cell>
          <cell r="R2100" t="str">
            <v>Other Expenditures</v>
          </cell>
          <cell r="S2100" t="str">
            <v>Salaries &amp; Benefits</v>
          </cell>
        </row>
        <row r="2101">
          <cell r="A2101" t="str">
            <v>PH3600</v>
          </cell>
          <cell r="E2101">
            <v>0</v>
          </cell>
          <cell r="F2101">
            <v>0</v>
          </cell>
          <cell r="G2101">
            <v>0</v>
          </cell>
          <cell r="H2101">
            <v>2712.48</v>
          </cell>
          <cell r="I2101">
            <v>2712.48</v>
          </cell>
          <cell r="J2101">
            <v>9318.0499999999993</v>
          </cell>
          <cell r="L2101">
            <v>41364</v>
          </cell>
          <cell r="M2101" t="str">
            <v>SG</v>
          </cell>
          <cell r="N2101" t="str">
            <v>EXP</v>
          </cell>
          <cell r="O2101" t="str">
            <v>PH700</v>
          </cell>
          <cell r="P2101" t="str">
            <v>1970</v>
          </cell>
          <cell r="Q2101" t="str">
            <v>Salaries &amp; Benefits</v>
          </cell>
          <cell r="R2101" t="str">
            <v>Other Expenditures</v>
          </cell>
          <cell r="S2101" t="str">
            <v>Salaries &amp; Benefits</v>
          </cell>
        </row>
        <row r="2102">
          <cell r="A2102" t="str">
            <v>PH3600</v>
          </cell>
          <cell r="E2102">
            <v>191.24</v>
          </cell>
          <cell r="F2102">
            <v>0</v>
          </cell>
          <cell r="G2102">
            <v>191.24</v>
          </cell>
          <cell r="H2102">
            <v>0</v>
          </cell>
          <cell r="I2102">
            <v>-191.24</v>
          </cell>
          <cell r="J2102">
            <v>0</v>
          </cell>
          <cell r="L2102">
            <v>41364</v>
          </cell>
          <cell r="M2102" t="str">
            <v>SG</v>
          </cell>
          <cell r="N2102" t="str">
            <v>EXP</v>
          </cell>
          <cell r="O2102" t="str">
            <v>PH700</v>
          </cell>
          <cell r="P2102" t="str">
            <v>2040</v>
          </cell>
          <cell r="Q2102" t="str">
            <v>Office Supplies</v>
          </cell>
          <cell r="R2102" t="str">
            <v>Other Expenditures</v>
          </cell>
          <cell r="S2102" t="str">
            <v>Non Salary</v>
          </cell>
        </row>
        <row r="2103">
          <cell r="A2103" t="str">
            <v>PH3600</v>
          </cell>
          <cell r="E2103">
            <v>457.92</v>
          </cell>
          <cell r="F2103">
            <v>0</v>
          </cell>
          <cell r="G2103">
            <v>457.92</v>
          </cell>
          <cell r="H2103">
            <v>1261.6300000000001</v>
          </cell>
          <cell r="I2103">
            <v>803.71</v>
          </cell>
          <cell r="J2103">
            <v>6324</v>
          </cell>
          <cell r="L2103">
            <v>41364</v>
          </cell>
          <cell r="M2103" t="str">
            <v>SG</v>
          </cell>
          <cell r="N2103" t="str">
            <v>EXP</v>
          </cell>
          <cell r="O2103" t="str">
            <v>PH700</v>
          </cell>
          <cell r="P2103" t="str">
            <v>4256</v>
          </cell>
          <cell r="Q2103" t="str">
            <v>Conference Expenditures</v>
          </cell>
          <cell r="R2103" t="str">
            <v>Other Expenditures</v>
          </cell>
          <cell r="S2103" t="str">
            <v>Non Salary</v>
          </cell>
        </row>
        <row r="2104">
          <cell r="A2104" t="str">
            <v>PH3600</v>
          </cell>
          <cell r="E2104">
            <v>0</v>
          </cell>
          <cell r="F2104">
            <v>0</v>
          </cell>
          <cell r="G2104">
            <v>0</v>
          </cell>
          <cell r="H2104">
            <v>559.09</v>
          </cell>
          <cell r="I2104">
            <v>559.09</v>
          </cell>
          <cell r="J2104">
            <v>2802.47</v>
          </cell>
          <cell r="L2104">
            <v>41364</v>
          </cell>
          <cell r="M2104" t="str">
            <v>SG</v>
          </cell>
          <cell r="N2104" t="str">
            <v>EXP</v>
          </cell>
          <cell r="O2104" t="str">
            <v>PH700</v>
          </cell>
          <cell r="P2104" t="str">
            <v>4310</v>
          </cell>
          <cell r="Q2104" t="str">
            <v>Training &amp; Development</v>
          </cell>
          <cell r="R2104" t="str">
            <v>Other Expenditures</v>
          </cell>
          <cell r="S2104" t="str">
            <v>Non Salary</v>
          </cell>
        </row>
        <row r="2105">
          <cell r="A2105" t="str">
            <v>PH3600</v>
          </cell>
          <cell r="E2105">
            <v>1880</v>
          </cell>
          <cell r="F2105">
            <v>0</v>
          </cell>
          <cell r="G2105">
            <v>1880</v>
          </cell>
          <cell r="H2105">
            <v>1206.58</v>
          </cell>
          <cell r="I2105">
            <v>-673.42</v>
          </cell>
          <cell r="J2105">
            <v>6048</v>
          </cell>
          <cell r="L2105">
            <v>41364</v>
          </cell>
          <cell r="M2105" t="str">
            <v>SG</v>
          </cell>
          <cell r="N2105" t="str">
            <v>EXP</v>
          </cell>
          <cell r="O2105" t="str">
            <v>PH700</v>
          </cell>
          <cell r="P2105" t="str">
            <v>4760</v>
          </cell>
          <cell r="Q2105" t="str">
            <v>Insurance, Parking &amp; Metrage</v>
          </cell>
          <cell r="R2105" t="str">
            <v>Other Expenditures</v>
          </cell>
          <cell r="S2105" t="str">
            <v>Non Salary</v>
          </cell>
        </row>
        <row r="2106">
          <cell r="A2106" t="str">
            <v>PH3600</v>
          </cell>
          <cell r="E2106">
            <v>0</v>
          </cell>
          <cell r="F2106">
            <v>0</v>
          </cell>
          <cell r="G2106">
            <v>0</v>
          </cell>
          <cell r="H2106">
            <v>20.350000000000001</v>
          </cell>
          <cell r="I2106">
            <v>20.350000000000001</v>
          </cell>
          <cell r="J2106">
            <v>102</v>
          </cell>
          <cell r="L2106">
            <v>41364</v>
          </cell>
          <cell r="M2106" t="str">
            <v>SG</v>
          </cell>
          <cell r="N2106" t="str">
            <v>EXP</v>
          </cell>
          <cell r="O2106" t="str">
            <v>PH700</v>
          </cell>
          <cell r="P2106" t="str">
            <v>4770</v>
          </cell>
          <cell r="Q2106" t="str">
            <v>Insurance, Parking &amp; Metrage</v>
          </cell>
          <cell r="R2106" t="str">
            <v>Other Expenditures</v>
          </cell>
          <cell r="S2106" t="str">
            <v>Non Salary</v>
          </cell>
        </row>
        <row r="2107">
          <cell r="A2107" t="str">
            <v>PH3600</v>
          </cell>
          <cell r="E2107">
            <v>0</v>
          </cell>
          <cell r="F2107">
            <v>0</v>
          </cell>
          <cell r="G2107">
            <v>0</v>
          </cell>
          <cell r="H2107">
            <v>162.80000000000001</v>
          </cell>
          <cell r="I2107">
            <v>162.80000000000001</v>
          </cell>
          <cell r="J2107">
            <v>816</v>
          </cell>
          <cell r="L2107">
            <v>41364</v>
          </cell>
          <cell r="M2107" t="str">
            <v>SG</v>
          </cell>
          <cell r="N2107" t="str">
            <v>EXP</v>
          </cell>
          <cell r="O2107" t="str">
            <v>PH700</v>
          </cell>
          <cell r="P2107" t="str">
            <v>4775</v>
          </cell>
          <cell r="Q2107" t="str">
            <v>Insurance, Parking &amp; Metrage</v>
          </cell>
          <cell r="R2107" t="str">
            <v>Other Expenditures</v>
          </cell>
          <cell r="S2107" t="str">
            <v>Non Salary</v>
          </cell>
        </row>
        <row r="2108">
          <cell r="A2108" t="str">
            <v>PH3600</v>
          </cell>
          <cell r="E2108">
            <v>0</v>
          </cell>
          <cell r="F2108">
            <v>0</v>
          </cell>
          <cell r="G2108">
            <v>0</v>
          </cell>
          <cell r="H2108">
            <v>38.15</v>
          </cell>
          <cell r="I2108">
            <v>38.15</v>
          </cell>
          <cell r="J2108">
            <v>191.27</v>
          </cell>
          <cell r="L2108">
            <v>41364</v>
          </cell>
          <cell r="M2108" t="str">
            <v>SG</v>
          </cell>
          <cell r="N2108" t="str">
            <v>EXP</v>
          </cell>
          <cell r="O2108" t="str">
            <v>PH700</v>
          </cell>
          <cell r="P2108" t="str">
            <v>4811</v>
          </cell>
          <cell r="Q2108" t="str">
            <v>Other Services</v>
          </cell>
          <cell r="R2108" t="str">
            <v>Other Expenditures</v>
          </cell>
          <cell r="S2108" t="str">
            <v>Non Salary</v>
          </cell>
        </row>
        <row r="2109">
          <cell r="A2109" t="str">
            <v>PH3600</v>
          </cell>
          <cell r="E2109">
            <v>0</v>
          </cell>
          <cell r="F2109">
            <v>0</v>
          </cell>
          <cell r="G2109">
            <v>0</v>
          </cell>
          <cell r="H2109">
            <v>40.700000000000003</v>
          </cell>
          <cell r="I2109">
            <v>40.700000000000003</v>
          </cell>
          <cell r="J2109">
            <v>204</v>
          </cell>
          <cell r="L2109">
            <v>41364</v>
          </cell>
          <cell r="M2109" t="str">
            <v>SG</v>
          </cell>
          <cell r="N2109" t="str">
            <v>EXP</v>
          </cell>
          <cell r="O2109" t="str">
            <v>PH700</v>
          </cell>
          <cell r="P2109" t="str">
            <v>4820</v>
          </cell>
          <cell r="Q2109" t="str">
            <v>Other Services</v>
          </cell>
          <cell r="R2109" t="str">
            <v>Other Expenditures</v>
          </cell>
          <cell r="S2109" t="str">
            <v>Non Salary</v>
          </cell>
        </row>
        <row r="2110">
          <cell r="A2110" t="str">
            <v>PH3600</v>
          </cell>
          <cell r="E2110">
            <v>246.37</v>
          </cell>
          <cell r="F2110">
            <v>0</v>
          </cell>
          <cell r="G2110">
            <v>246.37</v>
          </cell>
          <cell r="H2110">
            <v>274.26</v>
          </cell>
          <cell r="I2110">
            <v>27.89</v>
          </cell>
          <cell r="J2110">
            <v>1097.04</v>
          </cell>
          <cell r="L2110">
            <v>41364</v>
          </cell>
          <cell r="M2110" t="str">
            <v>SG</v>
          </cell>
          <cell r="N2110" t="str">
            <v>EXP</v>
          </cell>
          <cell r="O2110" t="str">
            <v>PH700</v>
          </cell>
          <cell r="P2110" t="str">
            <v>7125</v>
          </cell>
          <cell r="Q2110" t="str">
            <v>IDC's</v>
          </cell>
          <cell r="R2110" t="str">
            <v>Other Expenditures</v>
          </cell>
          <cell r="S2110" t="str">
            <v>Non Salary</v>
          </cell>
        </row>
        <row r="2111">
          <cell r="A2111" t="str">
            <v>PH3600</v>
          </cell>
          <cell r="E2111">
            <v>-65267.74</v>
          </cell>
          <cell r="F2111">
            <v>0</v>
          </cell>
          <cell r="G2111">
            <v>-65267.74</v>
          </cell>
          <cell r="H2111">
            <v>-84632.25</v>
          </cell>
          <cell r="I2111">
            <v>-19364.509999999998</v>
          </cell>
          <cell r="J2111">
            <v>-264548.76</v>
          </cell>
          <cell r="L2111">
            <v>41364</v>
          </cell>
          <cell r="M2111" t="str">
            <v>SG</v>
          </cell>
          <cell r="N2111" t="str">
            <v>REV</v>
          </cell>
          <cell r="O2111" t="str">
            <v>PH700</v>
          </cell>
          <cell r="P2111" t="str">
            <v>8010</v>
          </cell>
          <cell r="Q2111" t="str">
            <v>Grants and Subsidies</v>
          </cell>
          <cell r="R2111" t="str">
            <v>Revenue</v>
          </cell>
          <cell r="S2111" t="str">
            <v>Non Salary</v>
          </cell>
        </row>
        <row r="2112">
          <cell r="A2112" t="str">
            <v>PH3601</v>
          </cell>
          <cell r="E2112">
            <v>2706765.5</v>
          </cell>
          <cell r="F2112">
            <v>0</v>
          </cell>
          <cell r="G2112">
            <v>2706765.5</v>
          </cell>
          <cell r="H2112">
            <v>2915347.29</v>
          </cell>
          <cell r="I2112">
            <v>208581.79</v>
          </cell>
          <cell r="J2112">
            <v>10011726.85</v>
          </cell>
          <cell r="L2112">
            <v>41364</v>
          </cell>
          <cell r="M2112" t="str">
            <v>DP</v>
          </cell>
          <cell r="N2112" t="str">
            <v>EXP</v>
          </cell>
          <cell r="O2112" t="str">
            <v>PH700</v>
          </cell>
          <cell r="P2112" t="str">
            <v>1015</v>
          </cell>
          <cell r="Q2112" t="str">
            <v>Salaries &amp; Benefits</v>
          </cell>
          <cell r="R2112" t="str">
            <v>Other Expenditures</v>
          </cell>
          <cell r="S2112" t="str">
            <v>Salaries &amp; Benefits</v>
          </cell>
        </row>
        <row r="2113">
          <cell r="A2113" t="str">
            <v>PH3601</v>
          </cell>
          <cell r="E2113">
            <v>0</v>
          </cell>
          <cell r="F2113">
            <v>0</v>
          </cell>
          <cell r="G2113">
            <v>0</v>
          </cell>
          <cell r="H2113">
            <v>232.88</v>
          </cell>
          <cell r="I2113">
            <v>232.88</v>
          </cell>
          <cell r="J2113">
            <v>800</v>
          </cell>
          <cell r="L2113">
            <v>41364</v>
          </cell>
          <cell r="M2113" t="str">
            <v>DP</v>
          </cell>
          <cell r="N2113" t="str">
            <v>EXP</v>
          </cell>
          <cell r="O2113" t="str">
            <v>PH700</v>
          </cell>
          <cell r="P2113" t="str">
            <v>1025</v>
          </cell>
          <cell r="Q2113" t="str">
            <v>Salaries &amp; Benefits</v>
          </cell>
          <cell r="R2113" t="str">
            <v>Other Expenditures</v>
          </cell>
          <cell r="S2113" t="str">
            <v>Overtime</v>
          </cell>
        </row>
        <row r="2114">
          <cell r="A2114" t="str">
            <v>PH3601</v>
          </cell>
          <cell r="E2114">
            <v>13828.85</v>
          </cell>
          <cell r="F2114">
            <v>0</v>
          </cell>
          <cell r="G2114">
            <v>13828.85</v>
          </cell>
          <cell r="H2114">
            <v>0</v>
          </cell>
          <cell r="I2114">
            <v>-13828.85</v>
          </cell>
          <cell r="J2114">
            <v>0</v>
          </cell>
          <cell r="L2114">
            <v>41364</v>
          </cell>
          <cell r="M2114" t="str">
            <v>DP</v>
          </cell>
          <cell r="N2114" t="str">
            <v>EXP</v>
          </cell>
          <cell r="O2114" t="str">
            <v>PH700</v>
          </cell>
          <cell r="P2114" t="str">
            <v>1050</v>
          </cell>
          <cell r="Q2114" t="str">
            <v>Salaries &amp; Benefits</v>
          </cell>
          <cell r="R2114" t="str">
            <v>Other Expenditures</v>
          </cell>
          <cell r="S2114" t="str">
            <v>Salaries &amp; Benefits</v>
          </cell>
        </row>
        <row r="2115">
          <cell r="A2115" t="str">
            <v>PH3601</v>
          </cell>
          <cell r="E2115">
            <v>0</v>
          </cell>
          <cell r="F2115">
            <v>0</v>
          </cell>
          <cell r="G2115">
            <v>0</v>
          </cell>
          <cell r="H2115">
            <v>-185912.4</v>
          </cell>
          <cell r="I2115">
            <v>-185912.4</v>
          </cell>
          <cell r="J2115">
            <v>-613109.72</v>
          </cell>
          <cell r="L2115">
            <v>41364</v>
          </cell>
          <cell r="M2115" t="str">
            <v>DP</v>
          </cell>
          <cell r="N2115" t="str">
            <v>EXP</v>
          </cell>
          <cell r="O2115" t="str">
            <v>PH700</v>
          </cell>
          <cell r="P2115" t="str">
            <v>1520</v>
          </cell>
          <cell r="Q2115" t="str">
            <v>Salaries &amp; Benefits</v>
          </cell>
          <cell r="R2115" t="str">
            <v>Other Expenditures</v>
          </cell>
          <cell r="S2115" t="str">
            <v>Gapping</v>
          </cell>
        </row>
        <row r="2116">
          <cell r="A2116" t="str">
            <v>PH3601</v>
          </cell>
          <cell r="E2116">
            <v>-645.79</v>
          </cell>
          <cell r="F2116">
            <v>0</v>
          </cell>
          <cell r="G2116">
            <v>-645.79</v>
          </cell>
          <cell r="H2116">
            <v>0</v>
          </cell>
          <cell r="I2116">
            <v>645.79</v>
          </cell>
          <cell r="J2116">
            <v>0</v>
          </cell>
          <cell r="L2116">
            <v>41364</v>
          </cell>
          <cell r="M2116" t="str">
            <v>DP</v>
          </cell>
          <cell r="N2116" t="str">
            <v>EXP</v>
          </cell>
          <cell r="O2116" t="str">
            <v>PH700</v>
          </cell>
          <cell r="P2116" t="str">
            <v>1580</v>
          </cell>
          <cell r="Q2116" t="str">
            <v>Salaries &amp; Benefits</v>
          </cell>
          <cell r="R2116" t="str">
            <v>Other Expenditures</v>
          </cell>
          <cell r="S2116" t="str">
            <v>Salaries &amp; Benefits</v>
          </cell>
        </row>
        <row r="2117">
          <cell r="A2117" t="str">
            <v>PH3601</v>
          </cell>
          <cell r="E2117">
            <v>146003.32999999999</v>
          </cell>
          <cell r="F2117">
            <v>0</v>
          </cell>
          <cell r="G2117">
            <v>146003.32999999999</v>
          </cell>
          <cell r="H2117">
            <v>161594.85999999999</v>
          </cell>
          <cell r="I2117">
            <v>15591.53</v>
          </cell>
          <cell r="J2117">
            <v>554952</v>
          </cell>
          <cell r="L2117">
            <v>41364</v>
          </cell>
          <cell r="M2117" t="str">
            <v>DP</v>
          </cell>
          <cell r="N2117" t="str">
            <v>EXP</v>
          </cell>
          <cell r="O2117" t="str">
            <v>PH700</v>
          </cell>
          <cell r="P2117" t="str">
            <v>1711</v>
          </cell>
          <cell r="Q2117" t="str">
            <v>Salaries &amp; Benefits</v>
          </cell>
          <cell r="R2117" t="str">
            <v>Other Expenditures</v>
          </cell>
          <cell r="S2117" t="str">
            <v>Salaries &amp; Benefits</v>
          </cell>
        </row>
        <row r="2118">
          <cell r="A2118" t="str">
            <v>PH3601</v>
          </cell>
          <cell r="E2118">
            <v>72216.05</v>
          </cell>
          <cell r="F2118">
            <v>0</v>
          </cell>
          <cell r="G2118">
            <v>72216.05</v>
          </cell>
          <cell r="H2118">
            <v>79011.649999999994</v>
          </cell>
          <cell r="I2118">
            <v>6795.6</v>
          </cell>
          <cell r="J2118">
            <v>271344</v>
          </cell>
          <cell r="L2118">
            <v>41364</v>
          </cell>
          <cell r="M2118" t="str">
            <v>DP</v>
          </cell>
          <cell r="N2118" t="str">
            <v>EXP</v>
          </cell>
          <cell r="O2118" t="str">
            <v>PH700</v>
          </cell>
          <cell r="P2118" t="str">
            <v>1712</v>
          </cell>
          <cell r="Q2118" t="str">
            <v>Salaries &amp; Benefits</v>
          </cell>
          <cell r="R2118" t="str">
            <v>Other Expenditures</v>
          </cell>
          <cell r="S2118" t="str">
            <v>Salaries &amp; Benefits</v>
          </cell>
        </row>
        <row r="2119">
          <cell r="A2119" t="str">
            <v>PH3601</v>
          </cell>
          <cell r="E2119">
            <v>64075.64</v>
          </cell>
          <cell r="F2119">
            <v>0</v>
          </cell>
          <cell r="G2119">
            <v>64075.64</v>
          </cell>
          <cell r="H2119">
            <v>58091.98</v>
          </cell>
          <cell r="I2119">
            <v>-5983.66</v>
          </cell>
          <cell r="J2119">
            <v>199468.76</v>
          </cell>
          <cell r="L2119">
            <v>41364</v>
          </cell>
          <cell r="M2119" t="str">
            <v>DP</v>
          </cell>
          <cell r="N2119" t="str">
            <v>EXP</v>
          </cell>
          <cell r="O2119" t="str">
            <v>PH700</v>
          </cell>
          <cell r="P2119" t="str">
            <v>1720</v>
          </cell>
          <cell r="Q2119" t="str">
            <v>Salaries &amp; Benefits</v>
          </cell>
          <cell r="R2119" t="str">
            <v>Other Expenditures</v>
          </cell>
          <cell r="S2119" t="str">
            <v>Salaries &amp; Benefits</v>
          </cell>
        </row>
        <row r="2120">
          <cell r="A2120" t="str">
            <v>PH3601</v>
          </cell>
          <cell r="E2120">
            <v>19347.400000000001</v>
          </cell>
          <cell r="F2120">
            <v>0</v>
          </cell>
          <cell r="G2120">
            <v>19347.400000000001</v>
          </cell>
          <cell r="H2120">
            <v>21661.31</v>
          </cell>
          <cell r="I2120">
            <v>2313.91</v>
          </cell>
          <cell r="J2120">
            <v>74388</v>
          </cell>
          <cell r="L2120">
            <v>41364</v>
          </cell>
          <cell r="M2120" t="str">
            <v>DP</v>
          </cell>
          <cell r="N2120" t="str">
            <v>EXP</v>
          </cell>
          <cell r="O2120" t="str">
            <v>PH700</v>
          </cell>
          <cell r="P2120" t="str">
            <v>1730</v>
          </cell>
          <cell r="Q2120" t="str">
            <v>Salaries &amp; Benefits</v>
          </cell>
          <cell r="R2120" t="str">
            <v>Other Expenditures</v>
          </cell>
          <cell r="S2120" t="str">
            <v>Salaries &amp; Benefits</v>
          </cell>
        </row>
        <row r="2121">
          <cell r="A2121" t="str">
            <v>PH3601</v>
          </cell>
          <cell r="E2121">
            <v>73686.58</v>
          </cell>
          <cell r="F2121">
            <v>0</v>
          </cell>
          <cell r="G2121">
            <v>73686.58</v>
          </cell>
          <cell r="H2121">
            <v>80712.62</v>
          </cell>
          <cell r="I2121">
            <v>7026.04</v>
          </cell>
          <cell r="J2121">
            <v>142751.96</v>
          </cell>
          <cell r="L2121">
            <v>41364</v>
          </cell>
          <cell r="M2121" t="str">
            <v>DP</v>
          </cell>
          <cell r="N2121" t="str">
            <v>EXP</v>
          </cell>
          <cell r="O2121" t="str">
            <v>PH700</v>
          </cell>
          <cell r="P2121" t="str">
            <v>1740</v>
          </cell>
          <cell r="Q2121" t="str">
            <v>Salaries &amp; Benefits</v>
          </cell>
          <cell r="R2121" t="str">
            <v>Other Expenditures</v>
          </cell>
          <cell r="S2121" t="str">
            <v>Salaries &amp; Benefits</v>
          </cell>
        </row>
        <row r="2122">
          <cell r="A2122" t="str">
            <v>PH3601</v>
          </cell>
          <cell r="E2122">
            <v>3455.9</v>
          </cell>
          <cell r="F2122">
            <v>0</v>
          </cell>
          <cell r="G2122">
            <v>3455.9</v>
          </cell>
          <cell r="H2122">
            <v>4595.8900000000003</v>
          </cell>
          <cell r="I2122">
            <v>1139.99</v>
          </cell>
          <cell r="J2122">
            <v>8009.27</v>
          </cell>
          <cell r="L2122">
            <v>41364</v>
          </cell>
          <cell r="M2122" t="str">
            <v>DP</v>
          </cell>
          <cell r="N2122" t="str">
            <v>EXP</v>
          </cell>
          <cell r="O2122" t="str">
            <v>PH700</v>
          </cell>
          <cell r="P2122" t="str">
            <v>1745</v>
          </cell>
          <cell r="Q2122" t="str">
            <v>Salaries &amp; Benefits</v>
          </cell>
          <cell r="R2122" t="str">
            <v>Other Expenditures</v>
          </cell>
          <cell r="S2122" t="str">
            <v>Salaries &amp; Benefits</v>
          </cell>
        </row>
        <row r="2123">
          <cell r="A2123" t="str">
            <v>PH3601</v>
          </cell>
          <cell r="E2123">
            <v>53164.82</v>
          </cell>
          <cell r="F2123">
            <v>0</v>
          </cell>
          <cell r="G2123">
            <v>53164.82</v>
          </cell>
          <cell r="H2123">
            <v>56568.800000000003</v>
          </cell>
          <cell r="I2123">
            <v>3403.98</v>
          </cell>
          <cell r="J2123">
            <v>194267.85</v>
          </cell>
          <cell r="L2123">
            <v>41364</v>
          </cell>
          <cell r="M2123" t="str">
            <v>DP</v>
          </cell>
          <cell r="N2123" t="str">
            <v>EXP</v>
          </cell>
          <cell r="O2123" t="str">
            <v>PH700</v>
          </cell>
          <cell r="P2123" t="str">
            <v>1750</v>
          </cell>
          <cell r="Q2123" t="str">
            <v>Salaries &amp; Benefits</v>
          </cell>
          <cell r="R2123" t="str">
            <v>Other Expenditures</v>
          </cell>
          <cell r="S2123" t="str">
            <v>Salaries &amp; Benefits</v>
          </cell>
        </row>
        <row r="2124">
          <cell r="A2124" t="str">
            <v>PH3601</v>
          </cell>
          <cell r="E2124">
            <v>151385.93</v>
          </cell>
          <cell r="F2124">
            <v>0</v>
          </cell>
          <cell r="G2124">
            <v>151385.93</v>
          </cell>
          <cell r="H2124">
            <v>178112.24</v>
          </cell>
          <cell r="I2124">
            <v>26726.31</v>
          </cell>
          <cell r="J2124">
            <v>317924.13</v>
          </cell>
          <cell r="L2124">
            <v>41364</v>
          </cell>
          <cell r="M2124" t="str">
            <v>DP</v>
          </cell>
          <cell r="N2124" t="str">
            <v>EXP</v>
          </cell>
          <cell r="O2124" t="str">
            <v>PH700</v>
          </cell>
          <cell r="P2124" t="str">
            <v>1760</v>
          </cell>
          <cell r="Q2124" t="str">
            <v>Salaries &amp; Benefits</v>
          </cell>
          <cell r="R2124" t="str">
            <v>Other Expenditures</v>
          </cell>
          <cell r="S2124" t="str">
            <v>Salaries &amp; Benefits</v>
          </cell>
        </row>
        <row r="2125">
          <cell r="A2125" t="str">
            <v>PH3601</v>
          </cell>
          <cell r="E2125">
            <v>274808</v>
          </cell>
          <cell r="F2125">
            <v>0</v>
          </cell>
          <cell r="G2125">
            <v>274808</v>
          </cell>
          <cell r="H2125">
            <v>309851.53999999998</v>
          </cell>
          <cell r="I2125">
            <v>35043.54</v>
          </cell>
          <cell r="J2125">
            <v>1064094.21</v>
          </cell>
          <cell r="L2125">
            <v>41364</v>
          </cell>
          <cell r="M2125" t="str">
            <v>DP</v>
          </cell>
          <cell r="N2125" t="str">
            <v>EXP</v>
          </cell>
          <cell r="O2125" t="str">
            <v>PH700</v>
          </cell>
          <cell r="P2125" t="str">
            <v>1770</v>
          </cell>
          <cell r="Q2125" t="str">
            <v>Salaries &amp; Benefits</v>
          </cell>
          <cell r="R2125" t="str">
            <v>Other Expenditures</v>
          </cell>
          <cell r="S2125" t="str">
            <v>Salaries &amp; Benefits</v>
          </cell>
        </row>
        <row r="2126">
          <cell r="A2126" t="str">
            <v>PH3601</v>
          </cell>
          <cell r="E2126">
            <v>-119.77</v>
          </cell>
          <cell r="F2126">
            <v>0</v>
          </cell>
          <cell r="G2126">
            <v>-119.77</v>
          </cell>
          <cell r="H2126">
            <v>0</v>
          </cell>
          <cell r="I2126">
            <v>119.77</v>
          </cell>
          <cell r="J2126">
            <v>0</v>
          </cell>
          <cell r="L2126">
            <v>41364</v>
          </cell>
          <cell r="M2126" t="str">
            <v>DP</v>
          </cell>
          <cell r="N2126" t="str">
            <v>EXP</v>
          </cell>
          <cell r="O2126" t="str">
            <v>PH700</v>
          </cell>
          <cell r="P2126" t="str">
            <v>1851</v>
          </cell>
          <cell r="Q2126" t="str">
            <v>Salaries &amp; Benefits</v>
          </cell>
          <cell r="R2126" t="str">
            <v>Other Expenditures</v>
          </cell>
          <cell r="S2126" t="str">
            <v>Salaries &amp; Benefits</v>
          </cell>
        </row>
        <row r="2127">
          <cell r="A2127" t="str">
            <v>PH3601</v>
          </cell>
          <cell r="E2127">
            <v>4842.97</v>
          </cell>
          <cell r="F2127">
            <v>0</v>
          </cell>
          <cell r="G2127">
            <v>4842.97</v>
          </cell>
          <cell r="H2127">
            <v>7626.82</v>
          </cell>
          <cell r="I2127">
            <v>2783.85</v>
          </cell>
          <cell r="J2127">
            <v>26200</v>
          </cell>
          <cell r="L2127">
            <v>41364</v>
          </cell>
          <cell r="M2127" t="str">
            <v>DP</v>
          </cell>
          <cell r="N2127" t="str">
            <v>EXP</v>
          </cell>
          <cell r="O2127" t="str">
            <v>PH700</v>
          </cell>
          <cell r="P2127" t="str">
            <v>1970</v>
          </cell>
          <cell r="Q2127" t="str">
            <v>Salaries &amp; Benefits</v>
          </cell>
          <cell r="R2127" t="str">
            <v>Other Expenditures</v>
          </cell>
          <cell r="S2127" t="str">
            <v>Salaries &amp; Benefits</v>
          </cell>
        </row>
        <row r="2128">
          <cell r="A2128" t="str">
            <v>PH3601</v>
          </cell>
          <cell r="E2128">
            <v>2376.16</v>
          </cell>
          <cell r="F2128">
            <v>0</v>
          </cell>
          <cell r="G2128">
            <v>2376.16</v>
          </cell>
          <cell r="H2128">
            <v>0</v>
          </cell>
          <cell r="I2128">
            <v>-2376.16</v>
          </cell>
          <cell r="J2128">
            <v>0</v>
          </cell>
          <cell r="L2128">
            <v>41364</v>
          </cell>
          <cell r="M2128" t="str">
            <v>DP</v>
          </cell>
          <cell r="N2128" t="str">
            <v>EXP</v>
          </cell>
          <cell r="O2128" t="str">
            <v>PH700</v>
          </cell>
          <cell r="P2128" t="str">
            <v>1975</v>
          </cell>
          <cell r="Q2128" t="str">
            <v>Salaries &amp; Benefits</v>
          </cell>
          <cell r="R2128" t="str">
            <v>Other Expenditures</v>
          </cell>
          <cell r="S2128" t="str">
            <v>Salaries &amp; Benefits</v>
          </cell>
        </row>
        <row r="2129">
          <cell r="A2129" t="str">
            <v>PH3601</v>
          </cell>
          <cell r="E2129">
            <v>5935.66</v>
          </cell>
          <cell r="F2129">
            <v>0</v>
          </cell>
          <cell r="G2129">
            <v>5935.66</v>
          </cell>
          <cell r="H2129">
            <v>5301.29</v>
          </cell>
          <cell r="I2129">
            <v>-634.37</v>
          </cell>
          <cell r="J2129">
            <v>24475</v>
          </cell>
          <cell r="L2129">
            <v>41364</v>
          </cell>
          <cell r="M2129" t="str">
            <v>DP</v>
          </cell>
          <cell r="N2129" t="str">
            <v>EXP</v>
          </cell>
          <cell r="O2129" t="str">
            <v>PH700</v>
          </cell>
          <cell r="P2129" t="str">
            <v>2010</v>
          </cell>
          <cell r="Q2129" t="str">
            <v>Office Supplies</v>
          </cell>
          <cell r="R2129" t="str">
            <v>Other Expenditures</v>
          </cell>
          <cell r="S2129" t="str">
            <v>Non Salary</v>
          </cell>
        </row>
        <row r="2130">
          <cell r="A2130" t="str">
            <v>PH3601</v>
          </cell>
          <cell r="E2130">
            <v>1218.75</v>
          </cell>
          <cell r="F2130">
            <v>0</v>
          </cell>
          <cell r="G2130">
            <v>1218.75</v>
          </cell>
          <cell r="H2130">
            <v>3077.23</v>
          </cell>
          <cell r="I2130">
            <v>1858.48</v>
          </cell>
          <cell r="J2130">
            <v>7415</v>
          </cell>
          <cell r="L2130">
            <v>41364</v>
          </cell>
          <cell r="M2130" t="str">
            <v>DP</v>
          </cell>
          <cell r="N2130" t="str">
            <v>EXP</v>
          </cell>
          <cell r="O2130" t="str">
            <v>PH700</v>
          </cell>
          <cell r="P2130" t="str">
            <v>2040</v>
          </cell>
          <cell r="Q2130" t="str">
            <v>Office Supplies</v>
          </cell>
          <cell r="R2130" t="str">
            <v>Other Expenditures</v>
          </cell>
          <cell r="S2130" t="str">
            <v>Non Salary</v>
          </cell>
        </row>
        <row r="2131">
          <cell r="A2131" t="str">
            <v>PH3601</v>
          </cell>
          <cell r="E2131">
            <v>0</v>
          </cell>
          <cell r="F2131">
            <v>0</v>
          </cell>
          <cell r="G2131">
            <v>0</v>
          </cell>
          <cell r="H2131">
            <v>207.5</v>
          </cell>
          <cell r="I2131">
            <v>207.5</v>
          </cell>
          <cell r="J2131">
            <v>500</v>
          </cell>
          <cell r="L2131">
            <v>41364</v>
          </cell>
          <cell r="M2131" t="str">
            <v>DP</v>
          </cell>
          <cell r="N2131" t="str">
            <v>EXP</v>
          </cell>
          <cell r="O2131" t="str">
            <v>PH700</v>
          </cell>
          <cell r="P2131" t="str">
            <v>2099</v>
          </cell>
          <cell r="Q2131" t="str">
            <v>Office Supplies</v>
          </cell>
          <cell r="R2131" t="str">
            <v>Other Expenditures</v>
          </cell>
          <cell r="S2131" t="str">
            <v>Non Salary</v>
          </cell>
        </row>
        <row r="2132">
          <cell r="A2132" t="str">
            <v>PH3601</v>
          </cell>
          <cell r="E2132">
            <v>1570.72</v>
          </cell>
          <cell r="F2132">
            <v>0</v>
          </cell>
          <cell r="G2132">
            <v>1570.72</v>
          </cell>
          <cell r="H2132">
            <v>2455.14</v>
          </cell>
          <cell r="I2132">
            <v>884.42</v>
          </cell>
          <cell r="J2132">
            <v>5916</v>
          </cell>
          <cell r="L2132">
            <v>41364</v>
          </cell>
          <cell r="M2132" t="str">
            <v>DP</v>
          </cell>
          <cell r="N2132" t="str">
            <v>EXP</v>
          </cell>
          <cell r="O2132" t="str">
            <v>PH700</v>
          </cell>
          <cell r="P2132" t="str">
            <v>2570</v>
          </cell>
          <cell r="Q2132" t="str">
            <v>Other Supplies</v>
          </cell>
          <cell r="R2132" t="str">
            <v>Other Expenditures</v>
          </cell>
          <cell r="S2132" t="str">
            <v>Non Salary</v>
          </cell>
        </row>
        <row r="2133">
          <cell r="A2133" t="str">
            <v>PH3601</v>
          </cell>
          <cell r="E2133">
            <v>0</v>
          </cell>
          <cell r="F2133">
            <v>0</v>
          </cell>
          <cell r="G2133">
            <v>0</v>
          </cell>
          <cell r="H2133">
            <v>262.27999999999997</v>
          </cell>
          <cell r="I2133">
            <v>262.27999999999997</v>
          </cell>
          <cell r="J2133">
            <v>632</v>
          </cell>
          <cell r="L2133">
            <v>41364</v>
          </cell>
          <cell r="M2133" t="str">
            <v>DP</v>
          </cell>
          <cell r="N2133" t="str">
            <v>EXP</v>
          </cell>
          <cell r="O2133" t="str">
            <v>PH700</v>
          </cell>
          <cell r="P2133" t="str">
            <v>2600</v>
          </cell>
          <cell r="Q2133" t="str">
            <v>Other Supplies</v>
          </cell>
          <cell r="R2133" t="str">
            <v>Other Expenditures</v>
          </cell>
          <cell r="S2133" t="str">
            <v>Non Salary</v>
          </cell>
        </row>
        <row r="2134">
          <cell r="A2134" t="str">
            <v>PH3601</v>
          </cell>
          <cell r="E2134">
            <v>42.53</v>
          </cell>
          <cell r="F2134">
            <v>0</v>
          </cell>
          <cell r="G2134">
            <v>42.53</v>
          </cell>
          <cell r="H2134">
            <v>0</v>
          </cell>
          <cell r="I2134">
            <v>-42.53</v>
          </cell>
          <cell r="J2134">
            <v>0</v>
          </cell>
          <cell r="L2134">
            <v>41364</v>
          </cell>
          <cell r="M2134" t="str">
            <v>DP</v>
          </cell>
          <cell r="N2134" t="str">
            <v>EXP</v>
          </cell>
          <cell r="O2134" t="str">
            <v>PH700</v>
          </cell>
          <cell r="P2134" t="str">
            <v>2610</v>
          </cell>
          <cell r="Q2134" t="str">
            <v>Other Supplies</v>
          </cell>
          <cell r="R2134" t="str">
            <v>Other Expenditures</v>
          </cell>
          <cell r="S2134" t="str">
            <v>Non Salary</v>
          </cell>
        </row>
        <row r="2135">
          <cell r="A2135" t="str">
            <v>PH3601</v>
          </cell>
          <cell r="E2135">
            <v>138.38999999999999</v>
          </cell>
          <cell r="F2135">
            <v>0</v>
          </cell>
          <cell r="G2135">
            <v>138.38999999999999</v>
          </cell>
          <cell r="H2135">
            <v>253.98</v>
          </cell>
          <cell r="I2135">
            <v>115.59</v>
          </cell>
          <cell r="J2135">
            <v>612</v>
          </cell>
          <cell r="L2135">
            <v>41364</v>
          </cell>
          <cell r="M2135" t="str">
            <v>DP</v>
          </cell>
          <cell r="N2135" t="str">
            <v>EXP</v>
          </cell>
          <cell r="O2135" t="str">
            <v>PH700</v>
          </cell>
          <cell r="P2135" t="str">
            <v>2650</v>
          </cell>
          <cell r="Q2135" t="str">
            <v>Other Supplies</v>
          </cell>
          <cell r="R2135" t="str">
            <v>Other Expenditures</v>
          </cell>
          <cell r="S2135" t="str">
            <v>Non Salary</v>
          </cell>
        </row>
        <row r="2136">
          <cell r="A2136" t="str">
            <v>PH3601</v>
          </cell>
          <cell r="E2136">
            <v>0</v>
          </cell>
          <cell r="F2136">
            <v>226.77</v>
          </cell>
          <cell r="G2136">
            <v>226.77</v>
          </cell>
          <cell r="H2136">
            <v>0</v>
          </cell>
          <cell r="I2136">
            <v>-226.77</v>
          </cell>
          <cell r="J2136">
            <v>0</v>
          </cell>
          <cell r="L2136">
            <v>41364</v>
          </cell>
          <cell r="M2136" t="str">
            <v>DP</v>
          </cell>
          <cell r="N2136" t="str">
            <v>EXP</v>
          </cell>
          <cell r="O2136" t="str">
            <v>PH700</v>
          </cell>
          <cell r="P2136" t="str">
            <v>2665</v>
          </cell>
          <cell r="Q2136" t="str">
            <v>Other Supplies</v>
          </cell>
          <cell r="R2136" t="str">
            <v>Other Expenditures</v>
          </cell>
          <cell r="S2136" t="str">
            <v>Non Salary</v>
          </cell>
        </row>
        <row r="2137">
          <cell r="A2137" t="str">
            <v>PH3601</v>
          </cell>
          <cell r="E2137">
            <v>0</v>
          </cell>
          <cell r="F2137">
            <v>0</v>
          </cell>
          <cell r="G2137">
            <v>0</v>
          </cell>
          <cell r="H2137">
            <v>820.87</v>
          </cell>
          <cell r="I2137">
            <v>820.87</v>
          </cell>
          <cell r="J2137">
            <v>1978</v>
          </cell>
          <cell r="L2137">
            <v>41364</v>
          </cell>
          <cell r="M2137" t="str">
            <v>DP</v>
          </cell>
          <cell r="N2137" t="str">
            <v>EXP</v>
          </cell>
          <cell r="O2137" t="str">
            <v>PH700</v>
          </cell>
          <cell r="P2137" t="str">
            <v>2670</v>
          </cell>
          <cell r="Q2137" t="str">
            <v>Other Supplies</v>
          </cell>
          <cell r="R2137" t="str">
            <v>Other Expenditures</v>
          </cell>
          <cell r="S2137" t="str">
            <v>Non Salary</v>
          </cell>
        </row>
        <row r="2138">
          <cell r="A2138" t="str">
            <v>PH3601</v>
          </cell>
          <cell r="E2138">
            <v>155.4</v>
          </cell>
          <cell r="F2138">
            <v>0</v>
          </cell>
          <cell r="G2138">
            <v>155.4</v>
          </cell>
          <cell r="H2138">
            <v>0</v>
          </cell>
          <cell r="I2138">
            <v>-155.4</v>
          </cell>
          <cell r="J2138">
            <v>0</v>
          </cell>
          <cell r="L2138">
            <v>41364</v>
          </cell>
          <cell r="M2138" t="str">
            <v>DP</v>
          </cell>
          <cell r="N2138" t="str">
            <v>EXP</v>
          </cell>
          <cell r="O2138" t="str">
            <v>PH700</v>
          </cell>
          <cell r="P2138" t="str">
            <v>2820</v>
          </cell>
          <cell r="Q2138" t="str">
            <v>Other Supplies</v>
          </cell>
          <cell r="R2138" t="str">
            <v>Other Expenditures</v>
          </cell>
          <cell r="S2138" t="str">
            <v>Non Salary</v>
          </cell>
        </row>
        <row r="2139">
          <cell r="A2139" t="str">
            <v>PH3601</v>
          </cell>
          <cell r="E2139">
            <v>14.24</v>
          </cell>
          <cell r="F2139">
            <v>0</v>
          </cell>
          <cell r="G2139">
            <v>14.24</v>
          </cell>
          <cell r="H2139">
            <v>0</v>
          </cell>
          <cell r="I2139">
            <v>-14.24</v>
          </cell>
          <cell r="J2139">
            <v>0</v>
          </cell>
          <cell r="L2139">
            <v>41364</v>
          </cell>
          <cell r="M2139" t="str">
            <v>DP</v>
          </cell>
          <cell r="N2139" t="str">
            <v>EXP</v>
          </cell>
          <cell r="O2139" t="str">
            <v>PH700</v>
          </cell>
          <cell r="P2139" t="str">
            <v>2823</v>
          </cell>
          <cell r="Q2139" t="str">
            <v>Other Supplies</v>
          </cell>
          <cell r="R2139" t="str">
            <v>Other Expenditures</v>
          </cell>
          <cell r="S2139" t="str">
            <v>Non Salary</v>
          </cell>
        </row>
        <row r="2140">
          <cell r="A2140" t="str">
            <v>PH3601</v>
          </cell>
          <cell r="E2140">
            <v>120386.86</v>
          </cell>
          <cell r="F2140">
            <v>43920.639999999999</v>
          </cell>
          <cell r="G2140">
            <v>164307.5</v>
          </cell>
          <cell r="H2140">
            <v>86218.62</v>
          </cell>
          <cell r="I2140">
            <v>-78088.88</v>
          </cell>
          <cell r="J2140">
            <v>434132</v>
          </cell>
          <cell r="L2140">
            <v>41364</v>
          </cell>
          <cell r="M2140" t="str">
            <v>DP</v>
          </cell>
          <cell r="N2140" t="str">
            <v>EXP</v>
          </cell>
          <cell r="O2140" t="str">
            <v>PH700</v>
          </cell>
          <cell r="P2140" t="str">
            <v>2825</v>
          </cell>
          <cell r="Q2140" t="str">
            <v>Other Supplies</v>
          </cell>
          <cell r="R2140" t="str">
            <v>Other Expenditures</v>
          </cell>
          <cell r="S2140" t="str">
            <v>Non Salary</v>
          </cell>
        </row>
        <row r="2141">
          <cell r="A2141" t="str">
            <v>PH3601</v>
          </cell>
          <cell r="E2141">
            <v>186.8</v>
          </cell>
          <cell r="F2141">
            <v>0</v>
          </cell>
          <cell r="G2141">
            <v>186.8</v>
          </cell>
          <cell r="H2141">
            <v>209.79</v>
          </cell>
          <cell r="I2141">
            <v>22.99</v>
          </cell>
          <cell r="J2141">
            <v>900</v>
          </cell>
          <cell r="L2141">
            <v>41364</v>
          </cell>
          <cell r="M2141" t="str">
            <v>DP</v>
          </cell>
          <cell r="N2141" t="str">
            <v>EXP</v>
          </cell>
          <cell r="O2141" t="str">
            <v>PH700</v>
          </cell>
          <cell r="P2141" t="str">
            <v>2999</v>
          </cell>
          <cell r="Q2141" t="str">
            <v>Other Supplies</v>
          </cell>
          <cell r="R2141" t="str">
            <v>Other Expenditures</v>
          </cell>
          <cell r="S2141" t="str">
            <v>Non Salary</v>
          </cell>
        </row>
        <row r="2142">
          <cell r="A2142" t="str">
            <v>PH3601</v>
          </cell>
          <cell r="E2142">
            <v>0</v>
          </cell>
          <cell r="F2142">
            <v>0</v>
          </cell>
          <cell r="G2142">
            <v>0</v>
          </cell>
          <cell r="H2142">
            <v>65</v>
          </cell>
          <cell r="I2142">
            <v>65</v>
          </cell>
          <cell r="J2142">
            <v>3066.12</v>
          </cell>
          <cell r="L2142">
            <v>41364</v>
          </cell>
          <cell r="M2142" t="str">
            <v>DP</v>
          </cell>
          <cell r="N2142" t="str">
            <v>EXP</v>
          </cell>
          <cell r="O2142" t="str">
            <v>PH700</v>
          </cell>
          <cell r="P2142" t="str">
            <v>3020</v>
          </cell>
          <cell r="Q2142" t="str">
            <v>General Equipment</v>
          </cell>
          <cell r="R2142" t="str">
            <v>Other Expenditures</v>
          </cell>
          <cell r="S2142" t="str">
            <v>Non Salary</v>
          </cell>
        </row>
        <row r="2143">
          <cell r="A2143" t="str">
            <v>PH3601</v>
          </cell>
          <cell r="E2143">
            <v>0</v>
          </cell>
          <cell r="F2143">
            <v>0</v>
          </cell>
          <cell r="G2143">
            <v>0</v>
          </cell>
          <cell r="H2143">
            <v>33.92</v>
          </cell>
          <cell r="I2143">
            <v>33.92</v>
          </cell>
          <cell r="J2143">
            <v>1600</v>
          </cell>
          <cell r="L2143">
            <v>41364</v>
          </cell>
          <cell r="M2143" t="str">
            <v>DP</v>
          </cell>
          <cell r="N2143" t="str">
            <v>EXP</v>
          </cell>
          <cell r="O2143" t="str">
            <v>PH700</v>
          </cell>
          <cell r="P2143" t="str">
            <v>3030</v>
          </cell>
          <cell r="Q2143" t="str">
            <v>General Equipment</v>
          </cell>
          <cell r="R2143" t="str">
            <v>Other Expenditures</v>
          </cell>
          <cell r="S2143" t="str">
            <v>Non Salary</v>
          </cell>
        </row>
        <row r="2144">
          <cell r="A2144" t="str">
            <v>PH3601</v>
          </cell>
          <cell r="E2144">
            <v>14579.16</v>
          </cell>
          <cell r="F2144">
            <v>0</v>
          </cell>
          <cell r="G2144">
            <v>14579.16</v>
          </cell>
          <cell r="H2144">
            <v>11466.54</v>
          </cell>
          <cell r="I2144">
            <v>-3112.62</v>
          </cell>
          <cell r="J2144">
            <v>86802</v>
          </cell>
          <cell r="L2144">
            <v>41364</v>
          </cell>
          <cell r="M2144" t="str">
            <v>DP</v>
          </cell>
          <cell r="N2144" t="str">
            <v>EXP</v>
          </cell>
          <cell r="O2144" t="str">
            <v>PH700</v>
          </cell>
          <cell r="P2144" t="str">
            <v>3060</v>
          </cell>
          <cell r="Q2144" t="str">
            <v>General Equipment</v>
          </cell>
          <cell r="R2144" t="str">
            <v>Other Expenditures</v>
          </cell>
          <cell r="S2144" t="str">
            <v>Non Salary</v>
          </cell>
        </row>
        <row r="2145">
          <cell r="A2145" t="str">
            <v>PH3601</v>
          </cell>
          <cell r="E2145">
            <v>36.619999999999997</v>
          </cell>
          <cell r="F2145">
            <v>0</v>
          </cell>
          <cell r="G2145">
            <v>36.619999999999997</v>
          </cell>
          <cell r="H2145">
            <v>0</v>
          </cell>
          <cell r="I2145">
            <v>-36.619999999999997</v>
          </cell>
          <cell r="J2145">
            <v>0</v>
          </cell>
          <cell r="L2145">
            <v>41364</v>
          </cell>
          <cell r="M2145" t="str">
            <v>DP</v>
          </cell>
          <cell r="N2145" t="str">
            <v>EXP</v>
          </cell>
          <cell r="O2145" t="str">
            <v>PH700</v>
          </cell>
          <cell r="P2145" t="str">
            <v>3140</v>
          </cell>
          <cell r="Q2145" t="str">
            <v>General Equipment</v>
          </cell>
          <cell r="R2145" t="str">
            <v>Other Expenditures</v>
          </cell>
          <cell r="S2145" t="str">
            <v>Non Salary</v>
          </cell>
        </row>
        <row r="2146">
          <cell r="A2146" t="str">
            <v>PH3601</v>
          </cell>
          <cell r="E2146">
            <v>0</v>
          </cell>
          <cell r="F2146">
            <v>2760.37</v>
          </cell>
          <cell r="G2146">
            <v>2760.37</v>
          </cell>
          <cell r="H2146">
            <v>0</v>
          </cell>
          <cell r="I2146">
            <v>-2760.37</v>
          </cell>
          <cell r="J2146">
            <v>0</v>
          </cell>
          <cell r="L2146">
            <v>41364</v>
          </cell>
          <cell r="M2146" t="str">
            <v>DP</v>
          </cell>
          <cell r="N2146" t="str">
            <v>EXP</v>
          </cell>
          <cell r="O2146" t="str">
            <v>PH700</v>
          </cell>
          <cell r="P2146" t="str">
            <v>3310</v>
          </cell>
          <cell r="Q2146" t="str">
            <v>Furniture &amp; Furnishings</v>
          </cell>
          <cell r="R2146" t="str">
            <v>Other Expenditures</v>
          </cell>
          <cell r="S2146" t="str">
            <v>Non Salary</v>
          </cell>
        </row>
        <row r="2147">
          <cell r="A2147" t="str">
            <v>PH3601</v>
          </cell>
          <cell r="E2147">
            <v>176.36</v>
          </cell>
          <cell r="F2147">
            <v>43.55</v>
          </cell>
          <cell r="G2147">
            <v>219.91</v>
          </cell>
          <cell r="H2147">
            <v>106</v>
          </cell>
          <cell r="I2147">
            <v>-113.91</v>
          </cell>
          <cell r="J2147">
            <v>5000</v>
          </cell>
          <cell r="L2147">
            <v>41364</v>
          </cell>
          <cell r="M2147" t="str">
            <v>DP</v>
          </cell>
          <cell r="N2147" t="str">
            <v>EXP</v>
          </cell>
          <cell r="O2147" t="str">
            <v>PH700</v>
          </cell>
          <cell r="P2147" t="str">
            <v>3410</v>
          </cell>
          <cell r="Q2147" t="str">
            <v>Computer Hardware &amp; Software</v>
          </cell>
          <cell r="R2147" t="str">
            <v>Other Expenditures</v>
          </cell>
          <cell r="S2147" t="str">
            <v>Non Salary</v>
          </cell>
        </row>
        <row r="2148">
          <cell r="A2148" t="str">
            <v>PH3601</v>
          </cell>
          <cell r="E2148">
            <v>-3977.6</v>
          </cell>
          <cell r="F2148">
            <v>0</v>
          </cell>
          <cell r="G2148">
            <v>-3977.6</v>
          </cell>
          <cell r="H2148">
            <v>0</v>
          </cell>
          <cell r="I2148">
            <v>3977.6</v>
          </cell>
          <cell r="J2148">
            <v>0</v>
          </cell>
          <cell r="L2148">
            <v>41364</v>
          </cell>
          <cell r="M2148" t="str">
            <v>DP</v>
          </cell>
          <cell r="N2148" t="str">
            <v>EXP</v>
          </cell>
          <cell r="O2148" t="str">
            <v>PH700</v>
          </cell>
          <cell r="P2148" t="str">
            <v>4025</v>
          </cell>
          <cell r="Q2148" t="str">
            <v>Professional &amp; Technical</v>
          </cell>
          <cell r="R2148" t="str">
            <v>Other Expenditures</v>
          </cell>
          <cell r="S2148" t="str">
            <v>Non Salary</v>
          </cell>
        </row>
        <row r="2149">
          <cell r="A2149" t="str">
            <v>PH3601</v>
          </cell>
          <cell r="E2149">
            <v>-42.87</v>
          </cell>
          <cell r="F2149">
            <v>1.25</v>
          </cell>
          <cell r="G2149">
            <v>-41.62</v>
          </cell>
          <cell r="H2149">
            <v>0</v>
          </cell>
          <cell r="I2149">
            <v>41.62</v>
          </cell>
          <cell r="J2149">
            <v>0</v>
          </cell>
          <cell r="L2149">
            <v>41364</v>
          </cell>
          <cell r="M2149" t="str">
            <v>DP</v>
          </cell>
          <cell r="N2149" t="str">
            <v>EXP</v>
          </cell>
          <cell r="O2149" t="str">
            <v>PH700</v>
          </cell>
          <cell r="P2149" t="str">
            <v>4086</v>
          </cell>
          <cell r="Q2149" t="str">
            <v>Professional &amp; Technical</v>
          </cell>
          <cell r="R2149" t="str">
            <v>Other Expenditures</v>
          </cell>
          <cell r="S2149" t="str">
            <v>Non Salary</v>
          </cell>
        </row>
        <row r="2150">
          <cell r="A2150" t="str">
            <v>PH3601</v>
          </cell>
          <cell r="E2150">
            <v>0</v>
          </cell>
          <cell r="F2150">
            <v>0</v>
          </cell>
          <cell r="G2150">
            <v>0</v>
          </cell>
          <cell r="H2150">
            <v>508.73</v>
          </cell>
          <cell r="I2150">
            <v>508.73</v>
          </cell>
          <cell r="J2150">
            <v>2550</v>
          </cell>
          <cell r="L2150">
            <v>41364</v>
          </cell>
          <cell r="M2150" t="str">
            <v>DP</v>
          </cell>
          <cell r="N2150" t="str">
            <v>EXP</v>
          </cell>
          <cell r="O2150" t="str">
            <v>PH700</v>
          </cell>
          <cell r="P2150" t="str">
            <v>4110</v>
          </cell>
          <cell r="Q2150" t="str">
            <v>Professional &amp; Technical</v>
          </cell>
          <cell r="R2150" t="str">
            <v>Other Expenditures</v>
          </cell>
          <cell r="S2150" t="str">
            <v>Non Salary</v>
          </cell>
        </row>
        <row r="2151">
          <cell r="A2151" t="str">
            <v>PH3601</v>
          </cell>
          <cell r="E2151">
            <v>341.2</v>
          </cell>
          <cell r="F2151">
            <v>0</v>
          </cell>
          <cell r="G2151">
            <v>341.2</v>
          </cell>
          <cell r="H2151">
            <v>406.98</v>
          </cell>
          <cell r="I2151">
            <v>65.78</v>
          </cell>
          <cell r="J2151">
            <v>2040</v>
          </cell>
          <cell r="L2151">
            <v>41364</v>
          </cell>
          <cell r="M2151" t="str">
            <v>DP</v>
          </cell>
          <cell r="N2151" t="str">
            <v>EXP</v>
          </cell>
          <cell r="O2151" t="str">
            <v>PH700</v>
          </cell>
          <cell r="P2151" t="str">
            <v>4225</v>
          </cell>
          <cell r="Q2151" t="str">
            <v>Business Travel Expenses</v>
          </cell>
          <cell r="R2151" t="str">
            <v>Other Expenditures</v>
          </cell>
          <cell r="S2151" t="str">
            <v>Non Salary</v>
          </cell>
        </row>
        <row r="2152">
          <cell r="A2152" t="str">
            <v>PH3601</v>
          </cell>
          <cell r="E2152">
            <v>0</v>
          </cell>
          <cell r="F2152">
            <v>0</v>
          </cell>
          <cell r="G2152">
            <v>0</v>
          </cell>
          <cell r="H2152">
            <v>43.9</v>
          </cell>
          <cell r="I2152">
            <v>43.9</v>
          </cell>
          <cell r="J2152">
            <v>220</v>
          </cell>
          <cell r="L2152">
            <v>41364</v>
          </cell>
          <cell r="M2152" t="str">
            <v>DP</v>
          </cell>
          <cell r="N2152" t="str">
            <v>EXP</v>
          </cell>
          <cell r="O2152" t="str">
            <v>PH700</v>
          </cell>
          <cell r="P2152" t="str">
            <v>4230</v>
          </cell>
          <cell r="Q2152" t="str">
            <v>Business Travel Expenses</v>
          </cell>
          <cell r="R2152" t="str">
            <v>Other Expenditures</v>
          </cell>
          <cell r="S2152" t="str">
            <v>Non Salary</v>
          </cell>
        </row>
        <row r="2153">
          <cell r="A2153" t="str">
            <v>PH3601</v>
          </cell>
          <cell r="E2153">
            <v>0</v>
          </cell>
          <cell r="F2153">
            <v>0</v>
          </cell>
          <cell r="G2153">
            <v>0</v>
          </cell>
          <cell r="H2153">
            <v>122.09</v>
          </cell>
          <cell r="I2153">
            <v>122.09</v>
          </cell>
          <cell r="J2153">
            <v>612</v>
          </cell>
          <cell r="L2153">
            <v>41364</v>
          </cell>
          <cell r="M2153" t="str">
            <v>DP</v>
          </cell>
          <cell r="N2153" t="str">
            <v>EXP</v>
          </cell>
          <cell r="O2153" t="str">
            <v>PH700</v>
          </cell>
          <cell r="P2153" t="str">
            <v>4256</v>
          </cell>
          <cell r="Q2153" t="str">
            <v>Conference Expenditures</v>
          </cell>
          <cell r="R2153" t="str">
            <v>Other Expenditures</v>
          </cell>
          <cell r="S2153" t="str">
            <v>Non Salary</v>
          </cell>
        </row>
        <row r="2154">
          <cell r="A2154" t="str">
            <v>PH3601</v>
          </cell>
          <cell r="E2154">
            <v>0</v>
          </cell>
          <cell r="F2154">
            <v>1004.4</v>
          </cell>
          <cell r="G2154">
            <v>1004.4</v>
          </cell>
          <cell r="H2154">
            <v>199.5</v>
          </cell>
          <cell r="I2154">
            <v>-804.9</v>
          </cell>
          <cell r="J2154">
            <v>1000</v>
          </cell>
          <cell r="L2154">
            <v>41364</v>
          </cell>
          <cell r="M2154" t="str">
            <v>DP</v>
          </cell>
          <cell r="N2154" t="str">
            <v>EXP</v>
          </cell>
          <cell r="O2154" t="str">
            <v>PH700</v>
          </cell>
          <cell r="P2154" t="str">
            <v>4416</v>
          </cell>
          <cell r="Q2154" t="str">
            <v>Contracted Services</v>
          </cell>
          <cell r="R2154" t="str">
            <v>Other Expenditures</v>
          </cell>
          <cell r="S2154" t="str">
            <v>Non Salary</v>
          </cell>
        </row>
        <row r="2155">
          <cell r="A2155" t="str">
            <v>PH3601</v>
          </cell>
          <cell r="E2155">
            <v>0</v>
          </cell>
          <cell r="F2155">
            <v>5392.7</v>
          </cell>
          <cell r="G2155">
            <v>5392.7</v>
          </cell>
          <cell r="H2155">
            <v>5617.66</v>
          </cell>
          <cell r="I2155">
            <v>224.96</v>
          </cell>
          <cell r="J2155">
            <v>27879.21</v>
          </cell>
          <cell r="L2155">
            <v>41364</v>
          </cell>
          <cell r="M2155" t="str">
            <v>DP</v>
          </cell>
          <cell r="N2155" t="str">
            <v>EXP</v>
          </cell>
          <cell r="O2155" t="str">
            <v>PH700</v>
          </cell>
          <cell r="P2155" t="str">
            <v>4419</v>
          </cell>
          <cell r="Q2155" t="str">
            <v>Contracted Services</v>
          </cell>
          <cell r="R2155" t="str">
            <v>Other Expenditures</v>
          </cell>
          <cell r="S2155" t="str">
            <v>Non Salary</v>
          </cell>
        </row>
        <row r="2156">
          <cell r="A2156" t="str">
            <v>PH3601</v>
          </cell>
          <cell r="E2156">
            <v>0</v>
          </cell>
          <cell r="F2156">
            <v>5153.6000000000004</v>
          </cell>
          <cell r="G2156">
            <v>5153.6000000000004</v>
          </cell>
          <cell r="H2156">
            <v>0</v>
          </cell>
          <cell r="I2156">
            <v>-5153.6000000000004</v>
          </cell>
          <cell r="J2156">
            <v>0</v>
          </cell>
          <cell r="L2156">
            <v>41364</v>
          </cell>
          <cell r="M2156" t="str">
            <v>DP</v>
          </cell>
          <cell r="N2156" t="str">
            <v>EXP</v>
          </cell>
          <cell r="O2156" t="str">
            <v>PH700</v>
          </cell>
          <cell r="P2156" t="str">
            <v>4424</v>
          </cell>
          <cell r="Q2156" t="str">
            <v>Contracted Services</v>
          </cell>
          <cell r="R2156" t="str">
            <v>Other Expenditures</v>
          </cell>
          <cell r="S2156" t="str">
            <v>Non Salary</v>
          </cell>
        </row>
        <row r="2157">
          <cell r="A2157" t="str">
            <v>PH3601</v>
          </cell>
          <cell r="E2157">
            <v>1981.27</v>
          </cell>
          <cell r="F2157">
            <v>0</v>
          </cell>
          <cell r="G2157">
            <v>1981.27</v>
          </cell>
          <cell r="H2157">
            <v>997.5</v>
          </cell>
          <cell r="I2157">
            <v>-983.77</v>
          </cell>
          <cell r="J2157">
            <v>5000</v>
          </cell>
          <cell r="L2157">
            <v>41364</v>
          </cell>
          <cell r="M2157" t="str">
            <v>DP</v>
          </cell>
          <cell r="N2157" t="str">
            <v>EXP</v>
          </cell>
          <cell r="O2157" t="str">
            <v>PH700</v>
          </cell>
          <cell r="P2157" t="str">
            <v>4425</v>
          </cell>
          <cell r="Q2157" t="str">
            <v>Contracted Services</v>
          </cell>
          <cell r="R2157" t="str">
            <v>Other Expenditures</v>
          </cell>
          <cell r="S2157" t="str">
            <v>Non Salary</v>
          </cell>
        </row>
        <row r="2158">
          <cell r="A2158" t="str">
            <v>PH3601</v>
          </cell>
          <cell r="E2158">
            <v>102817.08</v>
          </cell>
          <cell r="F2158">
            <v>0</v>
          </cell>
          <cell r="G2158">
            <v>102817.08</v>
          </cell>
          <cell r="H2158">
            <v>113637.72</v>
          </cell>
          <cell r="I2158">
            <v>10820.64</v>
          </cell>
          <cell r="J2158">
            <v>426248</v>
          </cell>
          <cell r="L2158">
            <v>41364</v>
          </cell>
          <cell r="M2158" t="str">
            <v>DP</v>
          </cell>
          <cell r="N2158" t="str">
            <v>EXP</v>
          </cell>
          <cell r="O2158" t="str">
            <v>PH700</v>
          </cell>
          <cell r="P2158" t="str">
            <v>4447</v>
          </cell>
          <cell r="Q2158" t="str">
            <v>Contracted Services</v>
          </cell>
          <cell r="R2158" t="str">
            <v>Other Expenditures</v>
          </cell>
          <cell r="S2158" t="str">
            <v>Non Salary</v>
          </cell>
        </row>
        <row r="2159">
          <cell r="A2159" t="str">
            <v>PH3601</v>
          </cell>
          <cell r="E2159">
            <v>1590.91</v>
          </cell>
          <cell r="F2159">
            <v>26052.880000000001</v>
          </cell>
          <cell r="G2159">
            <v>27643.79</v>
          </cell>
          <cell r="H2159">
            <v>2073.6</v>
          </cell>
          <cell r="I2159">
            <v>-25570.19</v>
          </cell>
          <cell r="J2159">
            <v>10394</v>
          </cell>
          <cell r="L2159">
            <v>41364</v>
          </cell>
          <cell r="M2159" t="str">
            <v>DP</v>
          </cell>
          <cell r="N2159" t="str">
            <v>EXP</v>
          </cell>
          <cell r="O2159" t="str">
            <v>PH700</v>
          </cell>
          <cell r="P2159" t="str">
            <v>4515</v>
          </cell>
          <cell r="Q2159" t="str">
            <v>Contracted Services</v>
          </cell>
          <cell r="R2159" t="str">
            <v>Other Expenditures</v>
          </cell>
          <cell r="S2159" t="str">
            <v>Non Salary</v>
          </cell>
        </row>
        <row r="2160">
          <cell r="A2160" t="str">
            <v>PH3601</v>
          </cell>
          <cell r="E2160">
            <v>524.66999999999996</v>
          </cell>
          <cell r="F2160">
            <v>0</v>
          </cell>
          <cell r="G2160">
            <v>524.66999999999996</v>
          </cell>
          <cell r="H2160">
            <v>0</v>
          </cell>
          <cell r="I2160">
            <v>-524.66999999999996</v>
          </cell>
          <cell r="J2160">
            <v>0</v>
          </cell>
          <cell r="L2160">
            <v>41364</v>
          </cell>
          <cell r="M2160" t="str">
            <v>DP</v>
          </cell>
          <cell r="N2160" t="str">
            <v>EXP</v>
          </cell>
          <cell r="O2160" t="str">
            <v>PH700</v>
          </cell>
          <cell r="P2160" t="str">
            <v>4520</v>
          </cell>
          <cell r="Q2160" t="str">
            <v>Contracted Services</v>
          </cell>
          <cell r="R2160" t="str">
            <v>Other Expenditures</v>
          </cell>
          <cell r="S2160" t="str">
            <v>Non Salary</v>
          </cell>
        </row>
        <row r="2161">
          <cell r="A2161" t="str">
            <v>PH3601</v>
          </cell>
          <cell r="E2161">
            <v>475.75</v>
          </cell>
          <cell r="F2161">
            <v>0</v>
          </cell>
          <cell r="G2161">
            <v>475.75</v>
          </cell>
          <cell r="H2161">
            <v>367.08</v>
          </cell>
          <cell r="I2161">
            <v>-108.67</v>
          </cell>
          <cell r="J2161">
            <v>1840</v>
          </cell>
          <cell r="L2161">
            <v>41364</v>
          </cell>
          <cell r="M2161" t="str">
            <v>DP</v>
          </cell>
          <cell r="N2161" t="str">
            <v>EXP</v>
          </cell>
          <cell r="O2161" t="str">
            <v>PH700</v>
          </cell>
          <cell r="P2161" t="str">
            <v>4555</v>
          </cell>
          <cell r="Q2161" t="str">
            <v>Contracted Services</v>
          </cell>
          <cell r="R2161" t="str">
            <v>Other Expenditures</v>
          </cell>
          <cell r="S2161" t="str">
            <v>Non Salary</v>
          </cell>
        </row>
        <row r="2162">
          <cell r="A2162" t="str">
            <v>PH3601</v>
          </cell>
          <cell r="E2162">
            <v>12948.69</v>
          </cell>
          <cell r="F2162">
            <v>9271.35</v>
          </cell>
          <cell r="G2162">
            <v>22220.04</v>
          </cell>
          <cell r="H2162">
            <v>11380.43</v>
          </cell>
          <cell r="I2162">
            <v>-10839.61</v>
          </cell>
          <cell r="J2162">
            <v>51194</v>
          </cell>
          <cell r="L2162">
            <v>41364</v>
          </cell>
          <cell r="M2162" t="str">
            <v>DP</v>
          </cell>
          <cell r="N2162" t="str">
            <v>EXP</v>
          </cell>
          <cell r="O2162" t="str">
            <v>PH700</v>
          </cell>
          <cell r="P2162" t="str">
            <v>4699</v>
          </cell>
          <cell r="Q2162" t="str">
            <v>Repairs &amp; Maintenance</v>
          </cell>
          <cell r="R2162" t="str">
            <v>Other Expenditures</v>
          </cell>
          <cell r="S2162" t="str">
            <v>Non Salary</v>
          </cell>
        </row>
        <row r="2163">
          <cell r="A2163" t="str">
            <v>PH3601</v>
          </cell>
          <cell r="E2163">
            <v>19600</v>
          </cell>
          <cell r="F2163">
            <v>0</v>
          </cell>
          <cell r="G2163">
            <v>19600</v>
          </cell>
          <cell r="H2163">
            <v>4153.99</v>
          </cell>
          <cell r="I2163">
            <v>-15446.01</v>
          </cell>
          <cell r="J2163">
            <v>20822</v>
          </cell>
          <cell r="L2163">
            <v>41364</v>
          </cell>
          <cell r="M2163" t="str">
            <v>DP</v>
          </cell>
          <cell r="N2163" t="str">
            <v>EXP</v>
          </cell>
          <cell r="O2163" t="str">
            <v>PH700</v>
          </cell>
          <cell r="P2163" t="str">
            <v>4710</v>
          </cell>
          <cell r="Q2163" t="str">
            <v>Insurance, Parking &amp; Metrage</v>
          </cell>
          <cell r="R2163" t="str">
            <v>Other Expenditures</v>
          </cell>
          <cell r="S2163" t="str">
            <v>Non Salary</v>
          </cell>
        </row>
        <row r="2164">
          <cell r="A2164" t="str">
            <v>PH3601</v>
          </cell>
          <cell r="E2164">
            <v>240</v>
          </cell>
          <cell r="F2164">
            <v>0</v>
          </cell>
          <cell r="G2164">
            <v>240</v>
          </cell>
          <cell r="H2164">
            <v>20.350000000000001</v>
          </cell>
          <cell r="I2164">
            <v>-219.65</v>
          </cell>
          <cell r="J2164">
            <v>102</v>
          </cell>
          <cell r="L2164">
            <v>41364</v>
          </cell>
          <cell r="M2164" t="str">
            <v>DP</v>
          </cell>
          <cell r="N2164" t="str">
            <v>EXP</v>
          </cell>
          <cell r="O2164" t="str">
            <v>PH700</v>
          </cell>
          <cell r="P2164" t="str">
            <v>4760</v>
          </cell>
          <cell r="Q2164" t="str">
            <v>Insurance, Parking &amp; Metrage</v>
          </cell>
          <cell r="R2164" t="str">
            <v>Other Expenditures</v>
          </cell>
          <cell r="S2164" t="str">
            <v>Non Salary</v>
          </cell>
        </row>
        <row r="2165">
          <cell r="A2165" t="str">
            <v>PH3601</v>
          </cell>
          <cell r="E2165">
            <v>786.5</v>
          </cell>
          <cell r="F2165">
            <v>0</v>
          </cell>
          <cell r="G2165">
            <v>786.5</v>
          </cell>
          <cell r="H2165">
            <v>1361.8</v>
          </cell>
          <cell r="I2165">
            <v>575.29999999999995</v>
          </cell>
          <cell r="J2165">
            <v>6826</v>
          </cell>
          <cell r="L2165">
            <v>41364</v>
          </cell>
          <cell r="M2165" t="str">
            <v>DP</v>
          </cell>
          <cell r="N2165" t="str">
            <v>EXP</v>
          </cell>
          <cell r="O2165" t="str">
            <v>PH700</v>
          </cell>
          <cell r="P2165" t="str">
            <v>4770</v>
          </cell>
          <cell r="Q2165" t="str">
            <v>Insurance, Parking &amp; Metrage</v>
          </cell>
          <cell r="R2165" t="str">
            <v>Other Expenditures</v>
          </cell>
          <cell r="S2165" t="str">
            <v>Non Salary</v>
          </cell>
        </row>
        <row r="2166">
          <cell r="A2166" t="str">
            <v>PH3601</v>
          </cell>
          <cell r="E2166">
            <v>1653.08</v>
          </cell>
          <cell r="F2166">
            <v>0</v>
          </cell>
          <cell r="G2166">
            <v>1653.08</v>
          </cell>
          <cell r="H2166">
            <v>1321.48</v>
          </cell>
          <cell r="I2166">
            <v>-331.6</v>
          </cell>
          <cell r="J2166">
            <v>6624</v>
          </cell>
          <cell r="L2166">
            <v>41364</v>
          </cell>
          <cell r="M2166" t="str">
            <v>DP</v>
          </cell>
          <cell r="N2166" t="str">
            <v>EXP</v>
          </cell>
          <cell r="O2166" t="str">
            <v>PH700</v>
          </cell>
          <cell r="P2166" t="str">
            <v>4775</v>
          </cell>
          <cell r="Q2166" t="str">
            <v>Insurance, Parking &amp; Metrage</v>
          </cell>
          <cell r="R2166" t="str">
            <v>Other Expenditures</v>
          </cell>
          <cell r="S2166" t="str">
            <v>Non Salary</v>
          </cell>
        </row>
        <row r="2167">
          <cell r="A2167" t="str">
            <v>PH3601</v>
          </cell>
          <cell r="E2167">
            <v>3599.82</v>
          </cell>
          <cell r="F2167">
            <v>0</v>
          </cell>
          <cell r="G2167">
            <v>3599.82</v>
          </cell>
          <cell r="H2167">
            <v>0</v>
          </cell>
          <cell r="I2167">
            <v>-3599.82</v>
          </cell>
          <cell r="J2167">
            <v>0</v>
          </cell>
          <cell r="L2167">
            <v>41364</v>
          </cell>
          <cell r="M2167" t="str">
            <v>DP</v>
          </cell>
          <cell r="N2167" t="str">
            <v>EXP</v>
          </cell>
          <cell r="O2167" t="str">
            <v>PH700</v>
          </cell>
          <cell r="P2167" t="str">
            <v>4808</v>
          </cell>
          <cell r="Q2167" t="str">
            <v>Other Services</v>
          </cell>
          <cell r="R2167" t="str">
            <v>Other Expenditures</v>
          </cell>
          <cell r="S2167" t="str">
            <v>Non Salary</v>
          </cell>
        </row>
        <row r="2168">
          <cell r="A2168" t="str">
            <v>PH3601</v>
          </cell>
          <cell r="E2168">
            <v>-353.75</v>
          </cell>
          <cell r="F2168">
            <v>0</v>
          </cell>
          <cell r="G2168">
            <v>-353.75</v>
          </cell>
          <cell r="H2168">
            <v>0</v>
          </cell>
          <cell r="I2168">
            <v>353.75</v>
          </cell>
          <cell r="J2168">
            <v>0</v>
          </cell>
          <cell r="L2168">
            <v>41364</v>
          </cell>
          <cell r="M2168" t="str">
            <v>DP</v>
          </cell>
          <cell r="N2168" t="str">
            <v>EXP</v>
          </cell>
          <cell r="O2168" t="str">
            <v>PH700</v>
          </cell>
          <cell r="P2168" t="str">
            <v>4810</v>
          </cell>
          <cell r="Q2168" t="str">
            <v>Other Services</v>
          </cell>
          <cell r="R2168" t="str">
            <v>Other Expenditures</v>
          </cell>
          <cell r="S2168" t="str">
            <v>Non Salary</v>
          </cell>
        </row>
        <row r="2169">
          <cell r="A2169" t="str">
            <v>PH3601</v>
          </cell>
          <cell r="E2169">
            <v>166.26</v>
          </cell>
          <cell r="F2169">
            <v>0</v>
          </cell>
          <cell r="G2169">
            <v>166.26</v>
          </cell>
          <cell r="H2169">
            <v>1070.52</v>
          </cell>
          <cell r="I2169">
            <v>904.26</v>
          </cell>
          <cell r="J2169">
            <v>5366</v>
          </cell>
          <cell r="L2169">
            <v>41364</v>
          </cell>
          <cell r="M2169" t="str">
            <v>DP</v>
          </cell>
          <cell r="N2169" t="str">
            <v>EXP</v>
          </cell>
          <cell r="O2169" t="str">
            <v>PH700</v>
          </cell>
          <cell r="P2169" t="str">
            <v>4811</v>
          </cell>
          <cell r="Q2169" t="str">
            <v>Other Services</v>
          </cell>
          <cell r="R2169" t="str">
            <v>Other Expenditures</v>
          </cell>
          <cell r="S2169" t="str">
            <v>Non Salary</v>
          </cell>
        </row>
        <row r="2170">
          <cell r="A2170" t="str">
            <v>PH3601</v>
          </cell>
          <cell r="E2170">
            <v>0</v>
          </cell>
          <cell r="F2170">
            <v>5722.38</v>
          </cell>
          <cell r="G2170">
            <v>5722.38</v>
          </cell>
          <cell r="H2170">
            <v>6785</v>
          </cell>
          <cell r="I2170">
            <v>1062.6199999999999</v>
          </cell>
          <cell r="J2170">
            <v>34010</v>
          </cell>
          <cell r="L2170">
            <v>41364</v>
          </cell>
          <cell r="M2170" t="str">
            <v>DP</v>
          </cell>
          <cell r="N2170" t="str">
            <v>EXP</v>
          </cell>
          <cell r="O2170" t="str">
            <v>PH700</v>
          </cell>
          <cell r="P2170" t="str">
            <v>4815</v>
          </cell>
          <cell r="Q2170" t="str">
            <v>Other Services</v>
          </cell>
          <cell r="R2170" t="str">
            <v>Other Expenditures</v>
          </cell>
          <cell r="S2170" t="str">
            <v>Non Salary</v>
          </cell>
        </row>
        <row r="2171">
          <cell r="A2171" t="str">
            <v>PH3601</v>
          </cell>
          <cell r="E2171">
            <v>0</v>
          </cell>
          <cell r="F2171">
            <v>0</v>
          </cell>
          <cell r="G2171">
            <v>0</v>
          </cell>
          <cell r="H2171">
            <v>101.75</v>
          </cell>
          <cell r="I2171">
            <v>101.75</v>
          </cell>
          <cell r="J2171">
            <v>510</v>
          </cell>
          <cell r="L2171">
            <v>41364</v>
          </cell>
          <cell r="M2171" t="str">
            <v>DP</v>
          </cell>
          <cell r="N2171" t="str">
            <v>EXP</v>
          </cell>
          <cell r="O2171" t="str">
            <v>PH700</v>
          </cell>
          <cell r="P2171" t="str">
            <v>4820</v>
          </cell>
          <cell r="Q2171" t="str">
            <v>Other Services</v>
          </cell>
          <cell r="R2171" t="str">
            <v>Other Expenditures</v>
          </cell>
          <cell r="S2171" t="str">
            <v>Non Salary</v>
          </cell>
        </row>
        <row r="2172">
          <cell r="A2172" t="str">
            <v>PH3601</v>
          </cell>
          <cell r="E2172">
            <v>3013.32</v>
          </cell>
          <cell r="F2172">
            <v>183.02</v>
          </cell>
          <cell r="G2172">
            <v>3196.34</v>
          </cell>
          <cell r="H2172">
            <v>2772.85</v>
          </cell>
          <cell r="I2172">
            <v>-423.49</v>
          </cell>
          <cell r="J2172">
            <v>24582</v>
          </cell>
          <cell r="L2172">
            <v>41364</v>
          </cell>
          <cell r="M2172" t="str">
            <v>DP</v>
          </cell>
          <cell r="N2172" t="str">
            <v>EXP</v>
          </cell>
          <cell r="O2172" t="str">
            <v>PH700</v>
          </cell>
          <cell r="P2172" t="str">
            <v>4860</v>
          </cell>
          <cell r="Q2172" t="str">
            <v>Other Services</v>
          </cell>
          <cell r="R2172" t="str">
            <v>Other Expenditures</v>
          </cell>
          <cell r="S2172" t="str">
            <v>Non Salary</v>
          </cell>
        </row>
        <row r="2173">
          <cell r="A2173" t="str">
            <v>PH3601</v>
          </cell>
          <cell r="E2173">
            <v>0</v>
          </cell>
          <cell r="F2173">
            <v>0</v>
          </cell>
          <cell r="G2173">
            <v>0</v>
          </cell>
          <cell r="H2173">
            <v>314.76</v>
          </cell>
          <cell r="I2173">
            <v>314.76</v>
          </cell>
          <cell r="J2173">
            <v>1200</v>
          </cell>
          <cell r="L2173">
            <v>41364</v>
          </cell>
          <cell r="M2173" t="str">
            <v>DP</v>
          </cell>
          <cell r="N2173" t="str">
            <v>EXP</v>
          </cell>
          <cell r="O2173" t="str">
            <v>PH700</v>
          </cell>
          <cell r="P2173" t="str">
            <v>7030</v>
          </cell>
          <cell r="Q2173" t="str">
            <v>IDC's</v>
          </cell>
          <cell r="R2173" t="str">
            <v>Other Expenditures</v>
          </cell>
          <cell r="S2173" t="str">
            <v>Non Salary</v>
          </cell>
        </row>
        <row r="2174">
          <cell r="A2174" t="str">
            <v>PH3601</v>
          </cell>
          <cell r="E2174">
            <v>0</v>
          </cell>
          <cell r="F2174">
            <v>0</v>
          </cell>
          <cell r="G2174">
            <v>0</v>
          </cell>
          <cell r="H2174">
            <v>1888.56</v>
          </cell>
          <cell r="I2174">
            <v>1888.56</v>
          </cell>
          <cell r="J2174">
            <v>7200</v>
          </cell>
          <cell r="L2174">
            <v>41364</v>
          </cell>
          <cell r="M2174" t="str">
            <v>DP</v>
          </cell>
          <cell r="N2174" t="str">
            <v>EXP</v>
          </cell>
          <cell r="O2174" t="str">
            <v>PH700</v>
          </cell>
          <cell r="P2174" t="str">
            <v>7035</v>
          </cell>
          <cell r="Q2174" t="str">
            <v>IDC's</v>
          </cell>
          <cell r="R2174" t="str">
            <v>Other Expenditures</v>
          </cell>
          <cell r="S2174" t="str">
            <v>Non Salary</v>
          </cell>
        </row>
        <row r="2175">
          <cell r="A2175" t="str">
            <v>PH3601</v>
          </cell>
          <cell r="E2175">
            <v>0</v>
          </cell>
          <cell r="F2175">
            <v>0</v>
          </cell>
          <cell r="G2175">
            <v>0</v>
          </cell>
          <cell r="H2175">
            <v>1154.1199999999999</v>
          </cell>
          <cell r="I2175">
            <v>1154.1199999999999</v>
          </cell>
          <cell r="J2175">
            <v>4400</v>
          </cell>
          <cell r="L2175">
            <v>41364</v>
          </cell>
          <cell r="M2175" t="str">
            <v>DP</v>
          </cell>
          <cell r="N2175" t="str">
            <v>EXP</v>
          </cell>
          <cell r="O2175" t="str">
            <v>PH700</v>
          </cell>
          <cell r="P2175" t="str">
            <v>7097</v>
          </cell>
          <cell r="Q2175" t="str">
            <v>IDC's</v>
          </cell>
          <cell r="R2175" t="str">
            <v>Other Expenditures</v>
          </cell>
          <cell r="S2175" t="str">
            <v>Non Salary</v>
          </cell>
        </row>
        <row r="2176">
          <cell r="A2176" t="str">
            <v>PH3601</v>
          </cell>
          <cell r="E2176">
            <v>6156.27</v>
          </cell>
          <cell r="F2176">
            <v>0</v>
          </cell>
          <cell r="G2176">
            <v>6156.27</v>
          </cell>
          <cell r="H2176">
            <v>6853.14</v>
          </cell>
          <cell r="I2176">
            <v>696.87</v>
          </cell>
          <cell r="J2176">
            <v>27412.57</v>
          </cell>
          <cell r="L2176">
            <v>41364</v>
          </cell>
          <cell r="M2176" t="str">
            <v>DP</v>
          </cell>
          <cell r="N2176" t="str">
            <v>EXP</v>
          </cell>
          <cell r="O2176" t="str">
            <v>PH700</v>
          </cell>
          <cell r="P2176" t="str">
            <v>7125</v>
          </cell>
          <cell r="Q2176" t="str">
            <v>IDC's</v>
          </cell>
          <cell r="R2176" t="str">
            <v>Other Expenditures</v>
          </cell>
          <cell r="S2176" t="str">
            <v>Non Salary</v>
          </cell>
        </row>
        <row r="2177">
          <cell r="A2177" t="str">
            <v>PH3601</v>
          </cell>
          <cell r="E2177">
            <v>-239076.16</v>
          </cell>
          <cell r="F2177">
            <v>0</v>
          </cell>
          <cell r="G2177">
            <v>-239076.16</v>
          </cell>
          <cell r="H2177">
            <v>-262332.69</v>
          </cell>
          <cell r="I2177">
            <v>-23256.53</v>
          </cell>
          <cell r="J2177">
            <v>-1145355.58</v>
          </cell>
          <cell r="L2177">
            <v>41364</v>
          </cell>
          <cell r="M2177" t="str">
            <v>DP</v>
          </cell>
          <cell r="N2177" t="str">
            <v>REV</v>
          </cell>
          <cell r="O2177" t="str">
            <v>PH700</v>
          </cell>
          <cell r="P2177" t="str">
            <v>7735</v>
          </cell>
          <cell r="Q2177" t="str">
            <v>IDR's</v>
          </cell>
          <cell r="R2177" t="str">
            <v>Revenue</v>
          </cell>
          <cell r="S2177" t="str">
            <v>Non Salary</v>
          </cell>
        </row>
        <row r="2178">
          <cell r="A2178" t="str">
            <v>PH3601</v>
          </cell>
          <cell r="E2178">
            <v>-1426027.41</v>
          </cell>
          <cell r="F2178">
            <v>0</v>
          </cell>
          <cell r="G2178">
            <v>-1426027.41</v>
          </cell>
          <cell r="H2178">
            <v>-1421959.65</v>
          </cell>
          <cell r="I2178">
            <v>4067.76</v>
          </cell>
          <cell r="J2178">
            <v>-4746284.5999999996</v>
          </cell>
          <cell r="L2178">
            <v>41364</v>
          </cell>
          <cell r="M2178" t="str">
            <v>DP</v>
          </cell>
          <cell r="N2178" t="str">
            <v>REV</v>
          </cell>
          <cell r="O2178" t="str">
            <v>PH700</v>
          </cell>
          <cell r="P2178" t="str">
            <v>8010</v>
          </cell>
          <cell r="Q2178" t="str">
            <v>Grants and Subsidies</v>
          </cell>
          <cell r="R2178" t="str">
            <v>Revenue</v>
          </cell>
          <cell r="S2178" t="str">
            <v>Non Salary</v>
          </cell>
        </row>
        <row r="2179">
          <cell r="A2179" t="str">
            <v>PH3601</v>
          </cell>
          <cell r="E2179">
            <v>-119868.03</v>
          </cell>
          <cell r="F2179">
            <v>0</v>
          </cell>
          <cell r="G2179">
            <v>-119868.03</v>
          </cell>
          <cell r="H2179">
            <v>-126690</v>
          </cell>
          <cell r="I2179">
            <v>-6821.97</v>
          </cell>
          <cell r="J2179">
            <v>-410000</v>
          </cell>
          <cell r="L2179">
            <v>41364</v>
          </cell>
          <cell r="M2179" t="str">
            <v>DP</v>
          </cell>
          <cell r="N2179" t="str">
            <v>REV</v>
          </cell>
          <cell r="O2179" t="str">
            <v>PH700</v>
          </cell>
          <cell r="P2179" t="str">
            <v>9415</v>
          </cell>
          <cell r="Q2179" t="str">
            <v>Other Revenues</v>
          </cell>
          <cell r="R2179" t="str">
            <v>Revenue</v>
          </cell>
          <cell r="S2179" t="str">
            <v>Non Salary</v>
          </cell>
        </row>
        <row r="2180">
          <cell r="A2180" t="str">
            <v>PH3601</v>
          </cell>
          <cell r="E2180">
            <v>0</v>
          </cell>
          <cell r="F2180">
            <v>0</v>
          </cell>
          <cell r="G2180">
            <v>0</v>
          </cell>
          <cell r="H2180">
            <v>-1136</v>
          </cell>
          <cell r="I2180">
            <v>-1136</v>
          </cell>
          <cell r="J2180">
            <v>-20000</v>
          </cell>
          <cell r="L2180">
            <v>41364</v>
          </cell>
          <cell r="M2180" t="str">
            <v>DP</v>
          </cell>
          <cell r="N2180" t="str">
            <v>REV</v>
          </cell>
          <cell r="O2180" t="str">
            <v>PH700</v>
          </cell>
          <cell r="P2180" t="str">
            <v>9450</v>
          </cell>
          <cell r="Q2180" t="str">
            <v>Other Revenues</v>
          </cell>
          <cell r="R2180" t="str">
            <v>Revenue</v>
          </cell>
          <cell r="S2180" t="str">
            <v>Non Salary</v>
          </cell>
        </row>
        <row r="2181">
          <cell r="A2181" t="str">
            <v>PH3601</v>
          </cell>
          <cell r="E2181">
            <v>-39.270000000000003</v>
          </cell>
          <cell r="F2181">
            <v>0</v>
          </cell>
          <cell r="G2181">
            <v>-39.270000000000003</v>
          </cell>
          <cell r="H2181">
            <v>0</v>
          </cell>
          <cell r="I2181">
            <v>39.270000000000003</v>
          </cell>
          <cell r="J2181">
            <v>0</v>
          </cell>
          <cell r="L2181">
            <v>41364</v>
          </cell>
          <cell r="M2181" t="str">
            <v>DP</v>
          </cell>
          <cell r="N2181" t="str">
            <v>REV</v>
          </cell>
          <cell r="O2181" t="str">
            <v>PH700</v>
          </cell>
          <cell r="P2181" t="str">
            <v>9451</v>
          </cell>
          <cell r="Q2181" t="str">
            <v>Other Revenues</v>
          </cell>
          <cell r="R2181" t="str">
            <v>Revenue</v>
          </cell>
          <cell r="S2181" t="str">
            <v>Non Salary</v>
          </cell>
        </row>
        <row r="2182">
          <cell r="A2182" t="str">
            <v>PH3614</v>
          </cell>
          <cell r="E2182">
            <v>846435.16</v>
          </cell>
          <cell r="F2182">
            <v>0</v>
          </cell>
          <cell r="G2182">
            <v>846435.16</v>
          </cell>
          <cell r="H2182">
            <v>824025.44</v>
          </cell>
          <cell r="I2182">
            <v>-22409.72</v>
          </cell>
          <cell r="J2182">
            <v>2829876.84</v>
          </cell>
          <cell r="L2182">
            <v>41364</v>
          </cell>
          <cell r="M2182" t="str">
            <v>SG</v>
          </cell>
          <cell r="N2182" t="str">
            <v>EXP</v>
          </cell>
          <cell r="O2182" t="str">
            <v>PH620</v>
          </cell>
          <cell r="P2182" t="str">
            <v>1015</v>
          </cell>
          <cell r="Q2182" t="str">
            <v>Salaries &amp; Benefits</v>
          </cell>
          <cell r="R2182" t="str">
            <v>Other Expenditures</v>
          </cell>
          <cell r="S2182" t="str">
            <v>Salaries &amp; Benefits</v>
          </cell>
        </row>
        <row r="2183">
          <cell r="A2183" t="str">
            <v>PH3614</v>
          </cell>
          <cell r="E2183">
            <v>1511.51</v>
          </cell>
          <cell r="F2183">
            <v>0</v>
          </cell>
          <cell r="G2183">
            <v>1511.51</v>
          </cell>
          <cell r="H2183">
            <v>0</v>
          </cell>
          <cell r="I2183">
            <v>-1511.51</v>
          </cell>
          <cell r="J2183">
            <v>0</v>
          </cell>
          <cell r="L2183">
            <v>41364</v>
          </cell>
          <cell r="M2183" t="str">
            <v>SG</v>
          </cell>
          <cell r="N2183" t="str">
            <v>EXP</v>
          </cell>
          <cell r="O2183" t="str">
            <v>PH620</v>
          </cell>
          <cell r="P2183" t="str">
            <v>1025</v>
          </cell>
          <cell r="Q2183" t="str">
            <v>Salaries &amp; Benefits</v>
          </cell>
          <cell r="R2183" t="str">
            <v>Other Expenditures</v>
          </cell>
          <cell r="S2183" t="str">
            <v>Overtime</v>
          </cell>
        </row>
        <row r="2184">
          <cell r="A2184" t="str">
            <v>PH3614</v>
          </cell>
          <cell r="E2184">
            <v>29.12</v>
          </cell>
          <cell r="F2184">
            <v>0</v>
          </cell>
          <cell r="G2184">
            <v>29.12</v>
          </cell>
          <cell r="H2184">
            <v>0</v>
          </cell>
          <cell r="I2184">
            <v>-29.12</v>
          </cell>
          <cell r="J2184">
            <v>0</v>
          </cell>
          <cell r="L2184">
            <v>41364</v>
          </cell>
          <cell r="M2184" t="str">
            <v>SG</v>
          </cell>
          <cell r="N2184" t="str">
            <v>EXP</v>
          </cell>
          <cell r="O2184" t="str">
            <v>PH620</v>
          </cell>
          <cell r="P2184" t="str">
            <v>1045</v>
          </cell>
          <cell r="Q2184" t="str">
            <v>Salaries &amp; Benefits</v>
          </cell>
          <cell r="R2184" t="str">
            <v>Other Expenditures</v>
          </cell>
          <cell r="S2184" t="str">
            <v>Salaries &amp; Benefits</v>
          </cell>
        </row>
        <row r="2185">
          <cell r="A2185" t="str">
            <v>PH3614</v>
          </cell>
          <cell r="E2185">
            <v>570.22</v>
          </cell>
          <cell r="F2185">
            <v>0</v>
          </cell>
          <cell r="G2185">
            <v>570.22</v>
          </cell>
          <cell r="H2185">
            <v>4317.38</v>
          </cell>
          <cell r="I2185">
            <v>3747.16</v>
          </cell>
          <cell r="J2185">
            <v>4317.38</v>
          </cell>
          <cell r="L2185">
            <v>41364</v>
          </cell>
          <cell r="M2185" t="str">
            <v>SG</v>
          </cell>
          <cell r="N2185" t="str">
            <v>EXP</v>
          </cell>
          <cell r="O2185" t="str">
            <v>PH620</v>
          </cell>
          <cell r="P2185" t="str">
            <v>1050</v>
          </cell>
          <cell r="Q2185" t="str">
            <v>Salaries &amp; Benefits</v>
          </cell>
          <cell r="R2185" t="str">
            <v>Other Expenditures</v>
          </cell>
          <cell r="S2185" t="str">
            <v>Salaries &amp; Benefits</v>
          </cell>
        </row>
        <row r="2186">
          <cell r="A2186" t="str">
            <v>PH3614</v>
          </cell>
          <cell r="E2186">
            <v>0</v>
          </cell>
          <cell r="F2186">
            <v>0</v>
          </cell>
          <cell r="G2186">
            <v>0</v>
          </cell>
          <cell r="H2186">
            <v>-52320.46</v>
          </cell>
          <cell r="I2186">
            <v>-52320.46</v>
          </cell>
          <cell r="J2186">
            <v>-172476.05</v>
          </cell>
          <cell r="L2186">
            <v>41364</v>
          </cell>
          <cell r="M2186" t="str">
            <v>SG</v>
          </cell>
          <cell r="N2186" t="str">
            <v>EXP</v>
          </cell>
          <cell r="O2186" t="str">
            <v>PH620</v>
          </cell>
          <cell r="P2186" t="str">
            <v>1520</v>
          </cell>
          <cell r="Q2186" t="str">
            <v>Salaries &amp; Benefits</v>
          </cell>
          <cell r="R2186" t="str">
            <v>Other Expenditures</v>
          </cell>
          <cell r="S2186" t="str">
            <v>Gapping</v>
          </cell>
        </row>
        <row r="2187">
          <cell r="A2187" t="str">
            <v>PH3614</v>
          </cell>
          <cell r="E2187">
            <v>42937.39</v>
          </cell>
          <cell r="F2187">
            <v>0</v>
          </cell>
          <cell r="G2187">
            <v>42937.39</v>
          </cell>
          <cell r="H2187">
            <v>39149.550000000003</v>
          </cell>
          <cell r="I2187">
            <v>-3787.84</v>
          </cell>
          <cell r="J2187">
            <v>134448</v>
          </cell>
          <cell r="L2187">
            <v>41364</v>
          </cell>
          <cell r="M2187" t="str">
            <v>SG</v>
          </cell>
          <cell r="N2187" t="str">
            <v>EXP</v>
          </cell>
          <cell r="O2187" t="str">
            <v>PH620</v>
          </cell>
          <cell r="P2187" t="str">
            <v>1711</v>
          </cell>
          <cell r="Q2187" t="str">
            <v>Salaries &amp; Benefits</v>
          </cell>
          <cell r="R2187" t="str">
            <v>Other Expenditures</v>
          </cell>
          <cell r="S2187" t="str">
            <v>Salaries &amp; Benefits</v>
          </cell>
        </row>
        <row r="2188">
          <cell r="A2188" t="str">
            <v>PH3614</v>
          </cell>
          <cell r="E2188">
            <v>20968.990000000002</v>
          </cell>
          <cell r="F2188">
            <v>0</v>
          </cell>
          <cell r="G2188">
            <v>20968.990000000002</v>
          </cell>
          <cell r="H2188">
            <v>18977.12</v>
          </cell>
          <cell r="I2188">
            <v>-1991.87</v>
          </cell>
          <cell r="J2188">
            <v>65172</v>
          </cell>
          <cell r="L2188">
            <v>41364</v>
          </cell>
          <cell r="M2188" t="str">
            <v>SG</v>
          </cell>
          <cell r="N2188" t="str">
            <v>EXP</v>
          </cell>
          <cell r="O2188" t="str">
            <v>PH620</v>
          </cell>
          <cell r="P2188" t="str">
            <v>1712</v>
          </cell>
          <cell r="Q2188" t="str">
            <v>Salaries &amp; Benefits</v>
          </cell>
          <cell r="R2188" t="str">
            <v>Other Expenditures</v>
          </cell>
          <cell r="S2188" t="str">
            <v>Salaries &amp; Benefits</v>
          </cell>
        </row>
        <row r="2189">
          <cell r="A2189" t="str">
            <v>PH3614</v>
          </cell>
          <cell r="E2189">
            <v>19939.310000000001</v>
          </cell>
          <cell r="F2189">
            <v>0</v>
          </cell>
          <cell r="G2189">
            <v>19939.310000000001</v>
          </cell>
          <cell r="H2189">
            <v>16501.16</v>
          </cell>
          <cell r="I2189">
            <v>-3438.15</v>
          </cell>
          <cell r="J2189">
            <v>56237.74</v>
          </cell>
          <cell r="L2189">
            <v>41364</v>
          </cell>
          <cell r="M2189" t="str">
            <v>SG</v>
          </cell>
          <cell r="N2189" t="str">
            <v>EXP</v>
          </cell>
          <cell r="O2189" t="str">
            <v>PH620</v>
          </cell>
          <cell r="P2189" t="str">
            <v>1720</v>
          </cell>
          <cell r="Q2189" t="str">
            <v>Salaries &amp; Benefits</v>
          </cell>
          <cell r="R2189" t="str">
            <v>Other Expenditures</v>
          </cell>
          <cell r="S2189" t="str">
            <v>Salaries &amp; Benefits</v>
          </cell>
        </row>
        <row r="2190">
          <cell r="A2190" t="str">
            <v>PH3614</v>
          </cell>
          <cell r="E2190">
            <v>6060.18</v>
          </cell>
          <cell r="F2190">
            <v>0</v>
          </cell>
          <cell r="G2190">
            <v>6060.18</v>
          </cell>
          <cell r="H2190">
            <v>6150.27</v>
          </cell>
          <cell r="I2190">
            <v>90.09</v>
          </cell>
          <cell r="J2190">
            <v>21122.17</v>
          </cell>
          <cell r="L2190">
            <v>41364</v>
          </cell>
          <cell r="M2190" t="str">
            <v>SG</v>
          </cell>
          <cell r="N2190" t="str">
            <v>EXP</v>
          </cell>
          <cell r="O2190" t="str">
            <v>PH620</v>
          </cell>
          <cell r="P2190" t="str">
            <v>1730</v>
          </cell>
          <cell r="Q2190" t="str">
            <v>Salaries &amp; Benefits</v>
          </cell>
          <cell r="R2190" t="str">
            <v>Other Expenditures</v>
          </cell>
          <cell r="S2190" t="str">
            <v>Salaries &amp; Benefits</v>
          </cell>
        </row>
        <row r="2191">
          <cell r="A2191" t="str">
            <v>PH3614</v>
          </cell>
          <cell r="E2191">
            <v>23153.75</v>
          </cell>
          <cell r="F2191">
            <v>0</v>
          </cell>
          <cell r="G2191">
            <v>23153.75</v>
          </cell>
          <cell r="H2191">
            <v>23221.66</v>
          </cell>
          <cell r="I2191">
            <v>67.91</v>
          </cell>
          <cell r="J2191">
            <v>38792.080000000002</v>
          </cell>
          <cell r="L2191">
            <v>41364</v>
          </cell>
          <cell r="M2191" t="str">
            <v>SG</v>
          </cell>
          <cell r="N2191" t="str">
            <v>EXP</v>
          </cell>
          <cell r="O2191" t="str">
            <v>PH620</v>
          </cell>
          <cell r="P2191" t="str">
            <v>1740</v>
          </cell>
          <cell r="Q2191" t="str">
            <v>Salaries &amp; Benefits</v>
          </cell>
          <cell r="R2191" t="str">
            <v>Other Expenditures</v>
          </cell>
          <cell r="S2191" t="str">
            <v>Salaries &amp; Benefits</v>
          </cell>
        </row>
        <row r="2192">
          <cell r="A2192" t="str">
            <v>PH3614</v>
          </cell>
          <cell r="E2192">
            <v>980.51</v>
          </cell>
          <cell r="F2192">
            <v>0</v>
          </cell>
          <cell r="G2192">
            <v>980.51</v>
          </cell>
          <cell r="H2192">
            <v>1157.0899999999999</v>
          </cell>
          <cell r="I2192">
            <v>176.58</v>
          </cell>
          <cell r="J2192">
            <v>2263.8000000000002</v>
          </cell>
          <cell r="L2192">
            <v>41364</v>
          </cell>
          <cell r="M2192" t="str">
            <v>SG</v>
          </cell>
          <cell r="N2192" t="str">
            <v>EXP</v>
          </cell>
          <cell r="O2192" t="str">
            <v>PH620</v>
          </cell>
          <cell r="P2192" t="str">
            <v>1745</v>
          </cell>
          <cell r="Q2192" t="str">
            <v>Salaries &amp; Benefits</v>
          </cell>
          <cell r="R2192" t="str">
            <v>Other Expenditures</v>
          </cell>
          <cell r="S2192" t="str">
            <v>Salaries &amp; Benefits</v>
          </cell>
        </row>
        <row r="2193">
          <cell r="A2193" t="str">
            <v>PH3614</v>
          </cell>
          <cell r="E2193">
            <v>16682.75</v>
          </cell>
          <cell r="F2193">
            <v>0</v>
          </cell>
          <cell r="G2193">
            <v>16682.75</v>
          </cell>
          <cell r="H2193">
            <v>16068.56</v>
          </cell>
          <cell r="I2193">
            <v>-614.19000000000005</v>
          </cell>
          <cell r="J2193">
            <v>55182.51</v>
          </cell>
          <cell r="L2193">
            <v>41364</v>
          </cell>
          <cell r="M2193" t="str">
            <v>SG</v>
          </cell>
          <cell r="N2193" t="str">
            <v>EXP</v>
          </cell>
          <cell r="O2193" t="str">
            <v>PH620</v>
          </cell>
          <cell r="P2193" t="str">
            <v>1750</v>
          </cell>
          <cell r="Q2193" t="str">
            <v>Salaries &amp; Benefits</v>
          </cell>
          <cell r="R2193" t="str">
            <v>Other Expenditures</v>
          </cell>
          <cell r="S2193" t="str">
            <v>Salaries &amp; Benefits</v>
          </cell>
        </row>
        <row r="2194">
          <cell r="A2194" t="str">
            <v>PH3614</v>
          </cell>
          <cell r="E2194">
            <v>47852.36</v>
          </cell>
          <cell r="F2194">
            <v>0</v>
          </cell>
          <cell r="G2194">
            <v>47852.36</v>
          </cell>
          <cell r="H2194">
            <v>50361.19</v>
          </cell>
          <cell r="I2194">
            <v>2508.83</v>
          </cell>
          <cell r="J2194">
            <v>85347.9</v>
          </cell>
          <cell r="L2194">
            <v>41364</v>
          </cell>
          <cell r="M2194" t="str">
            <v>SG</v>
          </cell>
          <cell r="N2194" t="str">
            <v>EXP</v>
          </cell>
          <cell r="O2194" t="str">
            <v>PH620</v>
          </cell>
          <cell r="P2194" t="str">
            <v>1760</v>
          </cell>
          <cell r="Q2194" t="str">
            <v>Salaries &amp; Benefits</v>
          </cell>
          <cell r="R2194" t="str">
            <v>Other Expenditures</v>
          </cell>
          <cell r="S2194" t="str">
            <v>Salaries &amp; Benefits</v>
          </cell>
        </row>
        <row r="2195">
          <cell r="A2195" t="str">
            <v>PH3614</v>
          </cell>
          <cell r="E2195">
            <v>85084.87</v>
          </cell>
          <cell r="F2195">
            <v>0</v>
          </cell>
          <cell r="G2195">
            <v>85084.87</v>
          </cell>
          <cell r="H2195">
            <v>90080.4</v>
          </cell>
          <cell r="I2195">
            <v>4995.53</v>
          </cell>
          <cell r="J2195">
            <v>309354.82</v>
          </cell>
          <cell r="L2195">
            <v>41364</v>
          </cell>
          <cell r="M2195" t="str">
            <v>SG</v>
          </cell>
          <cell r="N2195" t="str">
            <v>EXP</v>
          </cell>
          <cell r="O2195" t="str">
            <v>PH620</v>
          </cell>
          <cell r="P2195" t="str">
            <v>1770</v>
          </cell>
          <cell r="Q2195" t="str">
            <v>Salaries &amp; Benefits</v>
          </cell>
          <cell r="R2195" t="str">
            <v>Other Expenditures</v>
          </cell>
          <cell r="S2195" t="str">
            <v>Salaries &amp; Benefits</v>
          </cell>
        </row>
        <row r="2196">
          <cell r="A2196" t="str">
            <v>PH3614</v>
          </cell>
          <cell r="E2196">
            <v>7654.66</v>
          </cell>
          <cell r="F2196">
            <v>0</v>
          </cell>
          <cell r="G2196">
            <v>7654.66</v>
          </cell>
          <cell r="H2196">
            <v>0</v>
          </cell>
          <cell r="I2196">
            <v>-7654.66</v>
          </cell>
          <cell r="J2196">
            <v>0</v>
          </cell>
          <cell r="L2196">
            <v>41364</v>
          </cell>
          <cell r="M2196" t="str">
            <v>SG</v>
          </cell>
          <cell r="N2196" t="str">
            <v>EXP</v>
          </cell>
          <cell r="O2196" t="str">
            <v>PH620</v>
          </cell>
          <cell r="P2196" t="str">
            <v>1840</v>
          </cell>
          <cell r="Q2196" t="str">
            <v>Salaries &amp; Benefits</v>
          </cell>
          <cell r="R2196" t="str">
            <v>Other Expenditures</v>
          </cell>
          <cell r="S2196" t="str">
            <v>Salaries &amp; Benefits</v>
          </cell>
        </row>
        <row r="2197">
          <cell r="A2197" t="str">
            <v>PH3614</v>
          </cell>
          <cell r="E2197">
            <v>321.27999999999997</v>
          </cell>
          <cell r="F2197">
            <v>87.72</v>
          </cell>
          <cell r="G2197">
            <v>409</v>
          </cell>
          <cell r="H2197">
            <v>24.93</v>
          </cell>
          <cell r="I2197">
            <v>-384.07</v>
          </cell>
          <cell r="J2197">
            <v>98.45</v>
          </cell>
          <cell r="L2197">
            <v>41364</v>
          </cell>
          <cell r="M2197" t="str">
            <v>SG</v>
          </cell>
          <cell r="N2197" t="str">
            <v>EXP</v>
          </cell>
          <cell r="O2197" t="str">
            <v>PH620</v>
          </cell>
          <cell r="P2197" t="str">
            <v>2010</v>
          </cell>
          <cell r="Q2197" t="str">
            <v>Office Supplies</v>
          </cell>
          <cell r="R2197" t="str">
            <v>Other Expenditures</v>
          </cell>
          <cell r="S2197" t="str">
            <v>Non Salary</v>
          </cell>
        </row>
        <row r="2198">
          <cell r="A2198" t="str">
            <v>PH3614</v>
          </cell>
          <cell r="E2198">
            <v>0</v>
          </cell>
          <cell r="F2198">
            <v>0</v>
          </cell>
          <cell r="G2198">
            <v>0</v>
          </cell>
          <cell r="H2198">
            <v>2609.48</v>
          </cell>
          <cell r="I2198">
            <v>2609.48</v>
          </cell>
          <cell r="J2198">
            <v>10306</v>
          </cell>
          <cell r="L2198">
            <v>41364</v>
          </cell>
          <cell r="M2198" t="str">
            <v>SG</v>
          </cell>
          <cell r="N2198" t="str">
            <v>EXP</v>
          </cell>
          <cell r="O2198" t="str">
            <v>PH620</v>
          </cell>
          <cell r="P2198" t="str">
            <v>2741</v>
          </cell>
          <cell r="Q2198" t="str">
            <v>Other Supplies</v>
          </cell>
          <cell r="R2198" t="str">
            <v>Other Expenditures</v>
          </cell>
          <cell r="S2198" t="str">
            <v>Non Salary</v>
          </cell>
        </row>
        <row r="2199">
          <cell r="A2199" t="str">
            <v>PH3614</v>
          </cell>
          <cell r="E2199">
            <v>3048.46</v>
          </cell>
          <cell r="F2199">
            <v>13.86</v>
          </cell>
          <cell r="G2199">
            <v>3062.32</v>
          </cell>
          <cell r="H2199">
            <v>3883.81</v>
          </cell>
          <cell r="I2199">
            <v>821.49</v>
          </cell>
          <cell r="J2199">
            <v>15338.89</v>
          </cell>
          <cell r="L2199">
            <v>41364</v>
          </cell>
          <cell r="M2199" t="str">
            <v>SG</v>
          </cell>
          <cell r="N2199" t="str">
            <v>EXP</v>
          </cell>
          <cell r="O2199" t="str">
            <v>PH620</v>
          </cell>
          <cell r="P2199" t="str">
            <v>2790</v>
          </cell>
          <cell r="Q2199" t="str">
            <v>Other Supplies</v>
          </cell>
          <cell r="R2199" t="str">
            <v>Other Expenditures</v>
          </cell>
          <cell r="S2199" t="str">
            <v>Non Salary</v>
          </cell>
        </row>
        <row r="2200">
          <cell r="A2200" t="str">
            <v>PH3614</v>
          </cell>
          <cell r="E2200">
            <v>196.4</v>
          </cell>
          <cell r="F2200">
            <v>0</v>
          </cell>
          <cell r="G2200">
            <v>196.4</v>
          </cell>
          <cell r="H2200">
            <v>73.67</v>
          </cell>
          <cell r="I2200">
            <v>-122.73</v>
          </cell>
          <cell r="J2200">
            <v>102</v>
          </cell>
          <cell r="L2200">
            <v>41364</v>
          </cell>
          <cell r="M2200" t="str">
            <v>SG</v>
          </cell>
          <cell r="N2200" t="str">
            <v>EXP</v>
          </cell>
          <cell r="O2200" t="str">
            <v>PH620</v>
          </cell>
          <cell r="P2200" t="str">
            <v>2999</v>
          </cell>
          <cell r="Q2200" t="str">
            <v>Other Supplies</v>
          </cell>
          <cell r="R2200" t="str">
            <v>Other Expenditures</v>
          </cell>
          <cell r="S2200" t="str">
            <v>Non Salary</v>
          </cell>
        </row>
        <row r="2201">
          <cell r="A2201" t="str">
            <v>PH3614</v>
          </cell>
          <cell r="E2201">
            <v>0</v>
          </cell>
          <cell r="F2201">
            <v>1738.3</v>
          </cell>
          <cell r="G2201">
            <v>1738.3</v>
          </cell>
          <cell r="H2201">
            <v>0</v>
          </cell>
          <cell r="I2201">
            <v>-1738.3</v>
          </cell>
          <cell r="J2201">
            <v>0</v>
          </cell>
          <cell r="L2201">
            <v>41364</v>
          </cell>
          <cell r="M2201" t="str">
            <v>SG</v>
          </cell>
          <cell r="N2201" t="str">
            <v>EXP</v>
          </cell>
          <cell r="O2201" t="str">
            <v>PH620</v>
          </cell>
          <cell r="P2201" t="str">
            <v>3310</v>
          </cell>
          <cell r="Q2201" t="str">
            <v>Furniture &amp; Furnishings</v>
          </cell>
          <cell r="R2201" t="str">
            <v>Other Expenditures</v>
          </cell>
          <cell r="S2201" t="str">
            <v>Non Salary</v>
          </cell>
        </row>
        <row r="2202">
          <cell r="A2202" t="str">
            <v>PH3614</v>
          </cell>
          <cell r="E2202">
            <v>0</v>
          </cell>
          <cell r="F2202">
            <v>0</v>
          </cell>
          <cell r="G2202">
            <v>0</v>
          </cell>
          <cell r="H2202">
            <v>79.709999999999994</v>
          </cell>
          <cell r="I2202">
            <v>79.709999999999994</v>
          </cell>
          <cell r="J2202">
            <v>550</v>
          </cell>
          <cell r="L2202">
            <v>41364</v>
          </cell>
          <cell r="M2202" t="str">
            <v>SG</v>
          </cell>
          <cell r="N2202" t="str">
            <v>EXP</v>
          </cell>
          <cell r="O2202" t="str">
            <v>PH620</v>
          </cell>
          <cell r="P2202" t="str">
            <v>4110</v>
          </cell>
          <cell r="Q2202" t="str">
            <v>Professional &amp; Technical</v>
          </cell>
          <cell r="R2202" t="str">
            <v>Other Expenditures</v>
          </cell>
          <cell r="S2202" t="str">
            <v>Non Salary</v>
          </cell>
        </row>
        <row r="2203">
          <cell r="A2203" t="str">
            <v>PH3614</v>
          </cell>
          <cell r="E2203">
            <v>0</v>
          </cell>
          <cell r="F2203">
            <v>0</v>
          </cell>
          <cell r="G2203">
            <v>0</v>
          </cell>
          <cell r="H2203">
            <v>478.31</v>
          </cell>
          <cell r="I2203">
            <v>478.31</v>
          </cell>
          <cell r="J2203">
            <v>3301</v>
          </cell>
          <cell r="L2203">
            <v>41364</v>
          </cell>
          <cell r="M2203" t="str">
            <v>SG</v>
          </cell>
          <cell r="N2203" t="str">
            <v>EXP</v>
          </cell>
          <cell r="O2203" t="str">
            <v>PH620</v>
          </cell>
          <cell r="P2203" t="str">
            <v>4144</v>
          </cell>
          <cell r="Q2203" t="str">
            <v>Professional &amp; Technical</v>
          </cell>
          <cell r="R2203" t="str">
            <v>Other Expenditures</v>
          </cell>
          <cell r="S2203" t="str">
            <v>Non Salary</v>
          </cell>
        </row>
        <row r="2204">
          <cell r="A2204" t="str">
            <v>PH3614</v>
          </cell>
          <cell r="E2204">
            <v>412.45</v>
          </cell>
          <cell r="F2204">
            <v>0</v>
          </cell>
          <cell r="G2204">
            <v>412.45</v>
          </cell>
          <cell r="H2204">
            <v>0</v>
          </cell>
          <cell r="I2204">
            <v>-412.45</v>
          </cell>
          <cell r="J2204">
            <v>0</v>
          </cell>
          <cell r="L2204">
            <v>41364</v>
          </cell>
          <cell r="M2204" t="str">
            <v>SG</v>
          </cell>
          <cell r="N2204" t="str">
            <v>EXP</v>
          </cell>
          <cell r="O2204" t="str">
            <v>PH620</v>
          </cell>
          <cell r="P2204" t="str">
            <v>4225</v>
          </cell>
          <cell r="Q2204" t="str">
            <v>Business Travel Expenses</v>
          </cell>
          <cell r="R2204" t="str">
            <v>Other Expenditures</v>
          </cell>
          <cell r="S2204" t="str">
            <v>Non Salary</v>
          </cell>
        </row>
        <row r="2205">
          <cell r="A2205" t="str">
            <v>PH3614</v>
          </cell>
          <cell r="E2205">
            <v>245</v>
          </cell>
          <cell r="F2205">
            <v>0</v>
          </cell>
          <cell r="G2205">
            <v>245</v>
          </cell>
          <cell r="H2205">
            <v>373.85</v>
          </cell>
          <cell r="I2205">
            <v>128.85</v>
          </cell>
          <cell r="J2205">
            <v>2580</v>
          </cell>
          <cell r="L2205">
            <v>41364</v>
          </cell>
          <cell r="M2205" t="str">
            <v>SG</v>
          </cell>
          <cell r="N2205" t="str">
            <v>EXP</v>
          </cell>
          <cell r="O2205" t="str">
            <v>PH620</v>
          </cell>
          <cell r="P2205" t="str">
            <v>4256</v>
          </cell>
          <cell r="Q2205" t="str">
            <v>Conference Expenditures</v>
          </cell>
          <cell r="R2205" t="str">
            <v>Other Expenditures</v>
          </cell>
          <cell r="S2205" t="str">
            <v>Non Salary</v>
          </cell>
        </row>
        <row r="2206">
          <cell r="A2206" t="str">
            <v>PH3614</v>
          </cell>
          <cell r="E2206">
            <v>0</v>
          </cell>
          <cell r="F2206">
            <v>254.4</v>
          </cell>
          <cell r="G2206">
            <v>254.4</v>
          </cell>
          <cell r="H2206">
            <v>0</v>
          </cell>
          <cell r="I2206">
            <v>-254.4</v>
          </cell>
          <cell r="J2206">
            <v>0</v>
          </cell>
          <cell r="L2206">
            <v>41364</v>
          </cell>
          <cell r="M2206" t="str">
            <v>SG</v>
          </cell>
          <cell r="N2206" t="str">
            <v>EXP</v>
          </cell>
          <cell r="O2206" t="str">
            <v>PH620</v>
          </cell>
          <cell r="P2206" t="str">
            <v>4310</v>
          </cell>
          <cell r="Q2206" t="str">
            <v>Training &amp; Development</v>
          </cell>
          <cell r="R2206" t="str">
            <v>Other Expenditures</v>
          </cell>
          <cell r="S2206" t="str">
            <v>Non Salary</v>
          </cell>
        </row>
        <row r="2207">
          <cell r="A2207" t="str">
            <v>PH3614</v>
          </cell>
          <cell r="E2207">
            <v>1097.95</v>
          </cell>
          <cell r="F2207">
            <v>0</v>
          </cell>
          <cell r="G2207">
            <v>1097.95</v>
          </cell>
          <cell r="H2207">
            <v>407.18</v>
          </cell>
          <cell r="I2207">
            <v>-690.77</v>
          </cell>
          <cell r="J2207">
            <v>2179.6999999999998</v>
          </cell>
          <cell r="L2207">
            <v>41364</v>
          </cell>
          <cell r="M2207" t="str">
            <v>SG</v>
          </cell>
          <cell r="N2207" t="str">
            <v>EXP</v>
          </cell>
          <cell r="O2207" t="str">
            <v>PH620</v>
          </cell>
          <cell r="P2207" t="str">
            <v>4414</v>
          </cell>
          <cell r="Q2207" t="str">
            <v>Contracted Services</v>
          </cell>
          <cell r="R2207" t="str">
            <v>Other Expenditures</v>
          </cell>
          <cell r="S2207" t="str">
            <v>Non Salary</v>
          </cell>
        </row>
        <row r="2208">
          <cell r="A2208" t="str">
            <v>PH3614</v>
          </cell>
          <cell r="E2208">
            <v>-49.46</v>
          </cell>
          <cell r="F2208">
            <v>0</v>
          </cell>
          <cell r="G2208">
            <v>-49.46</v>
          </cell>
          <cell r="H2208">
            <v>0</v>
          </cell>
          <cell r="I2208">
            <v>49.46</v>
          </cell>
          <cell r="J2208">
            <v>0</v>
          </cell>
          <cell r="L2208">
            <v>41364</v>
          </cell>
          <cell r="M2208" t="str">
            <v>SG</v>
          </cell>
          <cell r="N2208" t="str">
            <v>EXP</v>
          </cell>
          <cell r="O2208" t="str">
            <v>PH620</v>
          </cell>
          <cell r="P2208" t="str">
            <v>4765</v>
          </cell>
          <cell r="Q2208" t="str">
            <v>Insurance, Parking &amp; Metrage</v>
          </cell>
          <cell r="R2208" t="str">
            <v>Other Expenditures</v>
          </cell>
          <cell r="S2208" t="str">
            <v>Non Salary</v>
          </cell>
        </row>
        <row r="2209">
          <cell r="A2209" t="str">
            <v>PH3614</v>
          </cell>
          <cell r="E2209">
            <v>4202.0600000000004</v>
          </cell>
          <cell r="F2209">
            <v>0</v>
          </cell>
          <cell r="G2209">
            <v>4202.0600000000004</v>
          </cell>
          <cell r="H2209">
            <v>2105.4</v>
          </cell>
          <cell r="I2209">
            <v>-2096.66</v>
          </cell>
          <cell r="J2209">
            <v>14530</v>
          </cell>
          <cell r="L2209">
            <v>41364</v>
          </cell>
          <cell r="M2209" t="str">
            <v>SG</v>
          </cell>
          <cell r="N2209" t="str">
            <v>EXP</v>
          </cell>
          <cell r="O2209" t="str">
            <v>PH620</v>
          </cell>
          <cell r="P2209" t="str">
            <v>4770</v>
          </cell>
          <cell r="Q2209" t="str">
            <v>Insurance, Parking &amp; Metrage</v>
          </cell>
          <cell r="R2209" t="str">
            <v>Other Expenditures</v>
          </cell>
          <cell r="S2209" t="str">
            <v>Non Salary</v>
          </cell>
        </row>
        <row r="2210">
          <cell r="A2210" t="str">
            <v>PH3614</v>
          </cell>
          <cell r="E2210">
            <v>8866.83</v>
          </cell>
          <cell r="F2210">
            <v>0</v>
          </cell>
          <cell r="G2210">
            <v>8866.83</v>
          </cell>
          <cell r="H2210">
            <v>11875.29</v>
          </cell>
          <cell r="I2210">
            <v>3008.46</v>
          </cell>
          <cell r="J2210">
            <v>48530</v>
          </cell>
          <cell r="L2210">
            <v>41364</v>
          </cell>
          <cell r="M2210" t="str">
            <v>SG</v>
          </cell>
          <cell r="N2210" t="str">
            <v>EXP</v>
          </cell>
          <cell r="O2210" t="str">
            <v>PH620</v>
          </cell>
          <cell r="P2210" t="str">
            <v>4775</v>
          </cell>
          <cell r="Q2210" t="str">
            <v>Insurance, Parking &amp; Metrage</v>
          </cell>
          <cell r="R2210" t="str">
            <v>Other Expenditures</v>
          </cell>
          <cell r="S2210" t="str">
            <v>Non Salary</v>
          </cell>
        </row>
        <row r="2211">
          <cell r="A2211" t="str">
            <v>PH3614</v>
          </cell>
          <cell r="E2211">
            <v>2437.15</v>
          </cell>
          <cell r="F2211">
            <v>0</v>
          </cell>
          <cell r="G2211">
            <v>2437.15</v>
          </cell>
          <cell r="H2211">
            <v>0</v>
          </cell>
          <cell r="I2211">
            <v>-2437.15</v>
          </cell>
          <cell r="J2211">
            <v>0</v>
          </cell>
          <cell r="L2211">
            <v>41364</v>
          </cell>
          <cell r="M2211" t="str">
            <v>SG</v>
          </cell>
          <cell r="N2211" t="str">
            <v>EXP</v>
          </cell>
          <cell r="O2211" t="str">
            <v>PH620</v>
          </cell>
          <cell r="P2211" t="str">
            <v>4815</v>
          </cell>
          <cell r="Q2211" t="str">
            <v>Other Services</v>
          </cell>
          <cell r="R2211" t="str">
            <v>Other Expenditures</v>
          </cell>
          <cell r="S2211" t="str">
            <v>Non Salary</v>
          </cell>
        </row>
        <row r="2212">
          <cell r="A2212" t="str">
            <v>PH3614</v>
          </cell>
          <cell r="E2212">
            <v>0</v>
          </cell>
          <cell r="F2212">
            <v>0</v>
          </cell>
          <cell r="G2212">
            <v>0</v>
          </cell>
          <cell r="H2212">
            <v>29.56</v>
          </cell>
          <cell r="I2212">
            <v>29.56</v>
          </cell>
          <cell r="J2212">
            <v>204</v>
          </cell>
          <cell r="L2212">
            <v>41364</v>
          </cell>
          <cell r="M2212" t="str">
            <v>SG</v>
          </cell>
          <cell r="N2212" t="str">
            <v>EXP</v>
          </cell>
          <cell r="O2212" t="str">
            <v>PH620</v>
          </cell>
          <cell r="P2212" t="str">
            <v>4820</v>
          </cell>
          <cell r="Q2212" t="str">
            <v>Other Services</v>
          </cell>
          <cell r="R2212" t="str">
            <v>Other Expenditures</v>
          </cell>
          <cell r="S2212" t="str">
            <v>Non Salary</v>
          </cell>
        </row>
        <row r="2213">
          <cell r="A2213" t="str">
            <v>PH3614</v>
          </cell>
          <cell r="E2213">
            <v>0</v>
          </cell>
          <cell r="F2213">
            <v>0</v>
          </cell>
          <cell r="G2213">
            <v>0</v>
          </cell>
          <cell r="H2213">
            <v>199.68</v>
          </cell>
          <cell r="I2213">
            <v>199.68</v>
          </cell>
          <cell r="J2213">
            <v>20800</v>
          </cell>
          <cell r="L2213">
            <v>41364</v>
          </cell>
          <cell r="M2213" t="str">
            <v>SG</v>
          </cell>
          <cell r="N2213" t="str">
            <v>EXP</v>
          </cell>
          <cell r="O2213" t="str">
            <v>PH620</v>
          </cell>
          <cell r="P2213" t="str">
            <v>7030</v>
          </cell>
          <cell r="Q2213" t="str">
            <v>IDC's</v>
          </cell>
          <cell r="R2213" t="str">
            <v>Other Expenditures</v>
          </cell>
          <cell r="S2213" t="str">
            <v>Non Salary</v>
          </cell>
        </row>
        <row r="2214">
          <cell r="A2214" t="str">
            <v>PH3614</v>
          </cell>
          <cell r="E2214">
            <v>0</v>
          </cell>
          <cell r="F2214">
            <v>0</v>
          </cell>
          <cell r="G2214">
            <v>0</v>
          </cell>
          <cell r="H2214">
            <v>394.8</v>
          </cell>
          <cell r="I2214">
            <v>394.8</v>
          </cell>
          <cell r="J2214">
            <v>2000</v>
          </cell>
          <cell r="L2214">
            <v>41364</v>
          </cell>
          <cell r="M2214" t="str">
            <v>SG</v>
          </cell>
          <cell r="N2214" t="str">
            <v>EXP</v>
          </cell>
          <cell r="O2214" t="str">
            <v>PH620</v>
          </cell>
          <cell r="P2214" t="str">
            <v>7035</v>
          </cell>
          <cell r="Q2214" t="str">
            <v>IDC's</v>
          </cell>
          <cell r="R2214" t="str">
            <v>Other Expenditures</v>
          </cell>
          <cell r="S2214" t="str">
            <v>Non Salary</v>
          </cell>
        </row>
        <row r="2215">
          <cell r="A2215" t="str">
            <v>PH3614</v>
          </cell>
          <cell r="E2215">
            <v>-857049.89</v>
          </cell>
          <cell r="F2215">
            <v>0</v>
          </cell>
          <cell r="G2215">
            <v>-857049.89</v>
          </cell>
          <cell r="H2215">
            <v>-795168.78</v>
          </cell>
          <cell r="I2215">
            <v>61881.11</v>
          </cell>
          <cell r="J2215">
            <v>-2664176.15</v>
          </cell>
          <cell r="L2215">
            <v>41364</v>
          </cell>
          <cell r="M2215" t="str">
            <v>SG</v>
          </cell>
          <cell r="N2215" t="str">
            <v>REV</v>
          </cell>
          <cell r="O2215" t="str">
            <v>PH620</v>
          </cell>
          <cell r="P2215" t="str">
            <v>8010</v>
          </cell>
          <cell r="Q2215" t="str">
            <v>Grants and Subsidies</v>
          </cell>
          <cell r="R2215" t="str">
            <v>Revenue</v>
          </cell>
          <cell r="S2215" t="str">
            <v>Non Salary</v>
          </cell>
        </row>
        <row r="2216">
          <cell r="A2216" t="str">
            <v>PH3615</v>
          </cell>
          <cell r="E2216">
            <v>205331.87</v>
          </cell>
          <cell r="F2216">
            <v>0</v>
          </cell>
          <cell r="G2216">
            <v>205331.87</v>
          </cell>
          <cell r="H2216">
            <v>232462.72</v>
          </cell>
          <cell r="I2216">
            <v>27130.85</v>
          </cell>
          <cell r="J2216">
            <v>798325.92</v>
          </cell>
          <cell r="L2216">
            <v>41364</v>
          </cell>
          <cell r="M2216" t="str">
            <v>SG</v>
          </cell>
          <cell r="N2216" t="str">
            <v>EXP</v>
          </cell>
          <cell r="O2216" t="str">
            <v>PH610</v>
          </cell>
          <cell r="P2216" t="str">
            <v>1015</v>
          </cell>
          <cell r="Q2216" t="str">
            <v>Salaries &amp; Benefits</v>
          </cell>
          <cell r="R2216" t="str">
            <v>Other Expenditures</v>
          </cell>
          <cell r="S2216" t="str">
            <v>Salaries &amp; Benefits</v>
          </cell>
        </row>
        <row r="2217">
          <cell r="A2217" t="str">
            <v>PH3615</v>
          </cell>
          <cell r="E2217">
            <v>155.93</v>
          </cell>
          <cell r="F2217">
            <v>0</v>
          </cell>
          <cell r="G2217">
            <v>155.93</v>
          </cell>
          <cell r="H2217">
            <v>3958.96</v>
          </cell>
          <cell r="I2217">
            <v>3803.03</v>
          </cell>
          <cell r="J2217">
            <v>13600</v>
          </cell>
          <cell r="L2217">
            <v>41364</v>
          </cell>
          <cell r="M2217" t="str">
            <v>SG</v>
          </cell>
          <cell r="N2217" t="str">
            <v>EXP</v>
          </cell>
          <cell r="O2217" t="str">
            <v>PH610</v>
          </cell>
          <cell r="P2217" t="str">
            <v>1025</v>
          </cell>
          <cell r="Q2217" t="str">
            <v>Salaries &amp; Benefits</v>
          </cell>
          <cell r="R2217" t="str">
            <v>Other Expenditures</v>
          </cell>
          <cell r="S2217" t="str">
            <v>Overtime</v>
          </cell>
        </row>
        <row r="2218">
          <cell r="A2218" t="str">
            <v>PH3615</v>
          </cell>
          <cell r="E2218">
            <v>13254.95</v>
          </cell>
          <cell r="F2218">
            <v>0</v>
          </cell>
          <cell r="G2218">
            <v>13254.95</v>
          </cell>
          <cell r="H2218">
            <v>952</v>
          </cell>
          <cell r="I2218">
            <v>-12302.95</v>
          </cell>
          <cell r="J2218">
            <v>952</v>
          </cell>
          <cell r="L2218">
            <v>41364</v>
          </cell>
          <cell r="M2218" t="str">
            <v>SG</v>
          </cell>
          <cell r="N2218" t="str">
            <v>EXP</v>
          </cell>
          <cell r="O2218" t="str">
            <v>PH610</v>
          </cell>
          <cell r="P2218" t="str">
            <v>1050</v>
          </cell>
          <cell r="Q2218" t="str">
            <v>Salaries &amp; Benefits</v>
          </cell>
          <cell r="R2218" t="str">
            <v>Other Expenditures</v>
          </cell>
          <cell r="S2218" t="str">
            <v>Salaries &amp; Benefits</v>
          </cell>
        </row>
        <row r="2219">
          <cell r="A2219" t="str">
            <v>PH3615</v>
          </cell>
          <cell r="E2219">
            <v>0</v>
          </cell>
          <cell r="F2219">
            <v>0</v>
          </cell>
          <cell r="G2219">
            <v>0</v>
          </cell>
          <cell r="H2219">
            <v>-14663.96</v>
          </cell>
          <cell r="I2219">
            <v>-14663.96</v>
          </cell>
          <cell r="J2219">
            <v>-48174.239999999998</v>
          </cell>
          <cell r="L2219">
            <v>41364</v>
          </cell>
          <cell r="M2219" t="str">
            <v>SG</v>
          </cell>
          <cell r="N2219" t="str">
            <v>EXP</v>
          </cell>
          <cell r="O2219" t="str">
            <v>PH610</v>
          </cell>
          <cell r="P2219" t="str">
            <v>1520</v>
          </cell>
          <cell r="Q2219" t="str">
            <v>Salaries &amp; Benefits</v>
          </cell>
          <cell r="R2219" t="str">
            <v>Other Expenditures</v>
          </cell>
          <cell r="S2219" t="str">
            <v>Gapping</v>
          </cell>
        </row>
        <row r="2220">
          <cell r="A2220" t="str">
            <v>PH3615</v>
          </cell>
          <cell r="E2220">
            <v>10134.73</v>
          </cell>
          <cell r="F2220">
            <v>0</v>
          </cell>
          <cell r="G2220">
            <v>10134.73</v>
          </cell>
          <cell r="H2220">
            <v>10426.84</v>
          </cell>
          <cell r="I2220">
            <v>292.11</v>
          </cell>
          <cell r="J2220">
            <v>35808</v>
          </cell>
          <cell r="L2220">
            <v>41364</v>
          </cell>
          <cell r="M2220" t="str">
            <v>SG</v>
          </cell>
          <cell r="N2220" t="str">
            <v>EXP</v>
          </cell>
          <cell r="O2220" t="str">
            <v>PH610</v>
          </cell>
          <cell r="P2220" t="str">
            <v>1711</v>
          </cell>
          <cell r="Q2220" t="str">
            <v>Salaries &amp; Benefits</v>
          </cell>
          <cell r="R2220" t="str">
            <v>Other Expenditures</v>
          </cell>
          <cell r="S2220" t="str">
            <v>Salaries &amp; Benefits</v>
          </cell>
        </row>
        <row r="2221">
          <cell r="A2221" t="str">
            <v>PH3615</v>
          </cell>
          <cell r="E2221">
            <v>4807.96</v>
          </cell>
          <cell r="F2221">
            <v>0</v>
          </cell>
          <cell r="G2221">
            <v>4807.96</v>
          </cell>
          <cell r="H2221">
            <v>4884.93</v>
          </cell>
          <cell r="I2221">
            <v>76.97</v>
          </cell>
          <cell r="J2221">
            <v>16776</v>
          </cell>
          <cell r="L2221">
            <v>41364</v>
          </cell>
          <cell r="M2221" t="str">
            <v>SG</v>
          </cell>
          <cell r="N2221" t="str">
            <v>EXP</v>
          </cell>
          <cell r="O2221" t="str">
            <v>PH610</v>
          </cell>
          <cell r="P2221" t="str">
            <v>1712</v>
          </cell>
          <cell r="Q2221" t="str">
            <v>Salaries &amp; Benefits</v>
          </cell>
          <cell r="R2221" t="str">
            <v>Other Expenditures</v>
          </cell>
          <cell r="S2221" t="str">
            <v>Salaries &amp; Benefits</v>
          </cell>
        </row>
        <row r="2222">
          <cell r="A2222" t="str">
            <v>PH3615</v>
          </cell>
          <cell r="E2222">
            <v>5373.93</v>
          </cell>
          <cell r="F2222">
            <v>0</v>
          </cell>
          <cell r="G2222">
            <v>5373.93</v>
          </cell>
          <cell r="H2222">
            <v>4655.09</v>
          </cell>
          <cell r="I2222">
            <v>-718.84</v>
          </cell>
          <cell r="J2222">
            <v>15551.64</v>
          </cell>
          <cell r="L2222">
            <v>41364</v>
          </cell>
          <cell r="M2222" t="str">
            <v>SG</v>
          </cell>
          <cell r="N2222" t="str">
            <v>EXP</v>
          </cell>
          <cell r="O2222" t="str">
            <v>PH610</v>
          </cell>
          <cell r="P2222" t="str">
            <v>1720</v>
          </cell>
          <cell r="Q2222" t="str">
            <v>Salaries &amp; Benefits</v>
          </cell>
          <cell r="R2222" t="str">
            <v>Other Expenditures</v>
          </cell>
          <cell r="S2222" t="str">
            <v>Salaries &amp; Benefits</v>
          </cell>
        </row>
        <row r="2223">
          <cell r="A2223" t="str">
            <v>PH3615</v>
          </cell>
          <cell r="E2223">
            <v>1634.61</v>
          </cell>
          <cell r="F2223">
            <v>0</v>
          </cell>
          <cell r="G2223">
            <v>1634.61</v>
          </cell>
          <cell r="H2223">
            <v>1735.01</v>
          </cell>
          <cell r="I2223">
            <v>100.4</v>
          </cell>
          <cell r="J2223">
            <v>5958.7</v>
          </cell>
          <cell r="L2223">
            <v>41364</v>
          </cell>
          <cell r="M2223" t="str">
            <v>SG</v>
          </cell>
          <cell r="N2223" t="str">
            <v>EXP</v>
          </cell>
          <cell r="O2223" t="str">
            <v>PH610</v>
          </cell>
          <cell r="P2223" t="str">
            <v>1730</v>
          </cell>
          <cell r="Q2223" t="str">
            <v>Salaries &amp; Benefits</v>
          </cell>
          <cell r="R2223" t="str">
            <v>Other Expenditures</v>
          </cell>
          <cell r="S2223" t="str">
            <v>Salaries &amp; Benefits</v>
          </cell>
        </row>
        <row r="2224">
          <cell r="A2224" t="str">
            <v>PH3615</v>
          </cell>
          <cell r="E2224">
            <v>5554.91</v>
          </cell>
          <cell r="F2224">
            <v>0</v>
          </cell>
          <cell r="G2224">
            <v>5554.91</v>
          </cell>
          <cell r="H2224">
            <v>6550.35</v>
          </cell>
          <cell r="I2224">
            <v>995.44</v>
          </cell>
          <cell r="J2224">
            <v>10456.93</v>
          </cell>
          <cell r="L2224">
            <v>41364</v>
          </cell>
          <cell r="M2224" t="str">
            <v>SG</v>
          </cell>
          <cell r="N2224" t="str">
            <v>EXP</v>
          </cell>
          <cell r="O2224" t="str">
            <v>PH610</v>
          </cell>
          <cell r="P2224" t="str">
            <v>1740</v>
          </cell>
          <cell r="Q2224" t="str">
            <v>Salaries &amp; Benefits</v>
          </cell>
          <cell r="R2224" t="str">
            <v>Other Expenditures</v>
          </cell>
          <cell r="S2224" t="str">
            <v>Salaries &amp; Benefits</v>
          </cell>
        </row>
        <row r="2225">
          <cell r="A2225" t="str">
            <v>PH3615</v>
          </cell>
          <cell r="E2225">
            <v>224.75</v>
          </cell>
          <cell r="F2225">
            <v>0</v>
          </cell>
          <cell r="G2225">
            <v>224.75</v>
          </cell>
          <cell r="H2225">
            <v>350.44</v>
          </cell>
          <cell r="I2225">
            <v>125.69</v>
          </cell>
          <cell r="J2225">
            <v>638.64</v>
          </cell>
          <cell r="L2225">
            <v>41364</v>
          </cell>
          <cell r="M2225" t="str">
            <v>SG</v>
          </cell>
          <cell r="N2225" t="str">
            <v>EXP</v>
          </cell>
          <cell r="O2225" t="str">
            <v>PH610</v>
          </cell>
          <cell r="P2225" t="str">
            <v>1745</v>
          </cell>
          <cell r="Q2225" t="str">
            <v>Salaries &amp; Benefits</v>
          </cell>
          <cell r="R2225" t="str">
            <v>Other Expenditures</v>
          </cell>
          <cell r="S2225" t="str">
            <v>Salaries &amp; Benefits</v>
          </cell>
        </row>
        <row r="2226">
          <cell r="A2226" t="str">
            <v>PH3615</v>
          </cell>
          <cell r="E2226">
            <v>4285.4399999999996</v>
          </cell>
          <cell r="F2226">
            <v>0</v>
          </cell>
          <cell r="G2226">
            <v>4285.4399999999996</v>
          </cell>
          <cell r="H2226">
            <v>4533.04</v>
          </cell>
          <cell r="I2226">
            <v>247.6</v>
          </cell>
          <cell r="J2226">
            <v>15567.33</v>
          </cell>
          <cell r="L2226">
            <v>41364</v>
          </cell>
          <cell r="M2226" t="str">
            <v>SG</v>
          </cell>
          <cell r="N2226" t="str">
            <v>EXP</v>
          </cell>
          <cell r="O2226" t="str">
            <v>PH610</v>
          </cell>
          <cell r="P2226" t="str">
            <v>1750</v>
          </cell>
          <cell r="Q2226" t="str">
            <v>Salaries &amp; Benefits</v>
          </cell>
          <cell r="R2226" t="str">
            <v>Other Expenditures</v>
          </cell>
          <cell r="S2226" t="str">
            <v>Salaries &amp; Benefits</v>
          </cell>
        </row>
        <row r="2227">
          <cell r="A2227" t="str">
            <v>PH3615</v>
          </cell>
          <cell r="E2227">
            <v>13034.85</v>
          </cell>
          <cell r="F2227">
            <v>0</v>
          </cell>
          <cell r="G2227">
            <v>13034.85</v>
          </cell>
          <cell r="H2227">
            <v>14255.86</v>
          </cell>
          <cell r="I2227">
            <v>1221.01</v>
          </cell>
          <cell r="J2227">
            <v>23067</v>
          </cell>
          <cell r="L2227">
            <v>41364</v>
          </cell>
          <cell r="M2227" t="str">
            <v>SG</v>
          </cell>
          <cell r="N2227" t="str">
            <v>EXP</v>
          </cell>
          <cell r="O2227" t="str">
            <v>PH610</v>
          </cell>
          <cell r="P2227" t="str">
            <v>1760</v>
          </cell>
          <cell r="Q2227" t="str">
            <v>Salaries &amp; Benefits</v>
          </cell>
          <cell r="R2227" t="str">
            <v>Other Expenditures</v>
          </cell>
          <cell r="S2227" t="str">
            <v>Salaries &amp; Benefits</v>
          </cell>
        </row>
        <row r="2228">
          <cell r="A2228" t="str">
            <v>PH3615</v>
          </cell>
          <cell r="E2228">
            <v>18114.75</v>
          </cell>
          <cell r="F2228">
            <v>0</v>
          </cell>
          <cell r="G2228">
            <v>18114.75</v>
          </cell>
          <cell r="H2228">
            <v>25770.04</v>
          </cell>
          <cell r="I2228">
            <v>7655.29</v>
          </cell>
          <cell r="J2228">
            <v>88499.6</v>
          </cell>
          <cell r="L2228">
            <v>41364</v>
          </cell>
          <cell r="M2228" t="str">
            <v>SG</v>
          </cell>
          <cell r="N2228" t="str">
            <v>EXP</v>
          </cell>
          <cell r="O2228" t="str">
            <v>PH610</v>
          </cell>
          <cell r="P2228" t="str">
            <v>1770</v>
          </cell>
          <cell r="Q2228" t="str">
            <v>Salaries &amp; Benefits</v>
          </cell>
          <cell r="R2228" t="str">
            <v>Other Expenditures</v>
          </cell>
          <cell r="S2228" t="str">
            <v>Salaries &amp; Benefits</v>
          </cell>
        </row>
        <row r="2229">
          <cell r="A2229" t="str">
            <v>PH3615</v>
          </cell>
          <cell r="E2229">
            <v>0</v>
          </cell>
          <cell r="F2229">
            <v>0</v>
          </cell>
          <cell r="G2229">
            <v>0</v>
          </cell>
          <cell r="H2229">
            <v>-1077.07</v>
          </cell>
          <cell r="I2229">
            <v>-1077.07</v>
          </cell>
          <cell r="J2229">
            <v>-3700</v>
          </cell>
          <cell r="L2229">
            <v>41364</v>
          </cell>
          <cell r="M2229" t="str">
            <v>SG</v>
          </cell>
          <cell r="N2229" t="str">
            <v>EXP</v>
          </cell>
          <cell r="O2229" t="str">
            <v>PH610</v>
          </cell>
          <cell r="P2229" t="str">
            <v>1850</v>
          </cell>
          <cell r="Q2229" t="str">
            <v>Salaries &amp; Benefits</v>
          </cell>
          <cell r="R2229" t="str">
            <v>Other Expenditures</v>
          </cell>
          <cell r="S2229" t="str">
            <v>Salaries &amp; Benefits</v>
          </cell>
        </row>
        <row r="2230">
          <cell r="A2230" t="str">
            <v>PH3615</v>
          </cell>
          <cell r="E2230">
            <v>147.36000000000001</v>
          </cell>
          <cell r="F2230">
            <v>0</v>
          </cell>
          <cell r="G2230">
            <v>147.36000000000001</v>
          </cell>
          <cell r="H2230">
            <v>0</v>
          </cell>
          <cell r="I2230">
            <v>-147.36000000000001</v>
          </cell>
          <cell r="J2230">
            <v>0</v>
          </cell>
          <cell r="L2230">
            <v>41364</v>
          </cell>
          <cell r="M2230" t="str">
            <v>SG</v>
          </cell>
          <cell r="N2230" t="str">
            <v>EXP</v>
          </cell>
          <cell r="O2230" t="str">
            <v>PH610</v>
          </cell>
          <cell r="P2230" t="str">
            <v>2020</v>
          </cell>
          <cell r="Q2230" t="str">
            <v>Office Supplies</v>
          </cell>
          <cell r="R2230" t="str">
            <v>Other Expenditures</v>
          </cell>
          <cell r="S2230" t="str">
            <v>Non Salary</v>
          </cell>
        </row>
        <row r="2231">
          <cell r="A2231" t="str">
            <v>PH3615</v>
          </cell>
          <cell r="E2231">
            <v>0</v>
          </cell>
          <cell r="F2231">
            <v>0</v>
          </cell>
          <cell r="G2231">
            <v>0</v>
          </cell>
          <cell r="H2231">
            <v>322.88</v>
          </cell>
          <cell r="I2231">
            <v>322.88</v>
          </cell>
          <cell r="J2231">
            <v>1600</v>
          </cell>
          <cell r="L2231">
            <v>41364</v>
          </cell>
          <cell r="M2231" t="str">
            <v>SG</v>
          </cell>
          <cell r="N2231" t="str">
            <v>EXP</v>
          </cell>
          <cell r="O2231" t="str">
            <v>PH610</v>
          </cell>
          <cell r="P2231" t="str">
            <v>4082</v>
          </cell>
          <cell r="Q2231" t="str">
            <v>Professional &amp; Technical</v>
          </cell>
          <cell r="R2231" t="str">
            <v>Other Expenditures</v>
          </cell>
          <cell r="S2231" t="str">
            <v>Non Salary</v>
          </cell>
        </row>
        <row r="2232">
          <cell r="A2232" t="str">
            <v>PH3615</v>
          </cell>
          <cell r="E2232">
            <v>306.5</v>
          </cell>
          <cell r="F2232">
            <v>0</v>
          </cell>
          <cell r="G2232">
            <v>306.5</v>
          </cell>
          <cell r="H2232">
            <v>0</v>
          </cell>
          <cell r="I2232">
            <v>-306.5</v>
          </cell>
          <cell r="J2232">
            <v>0</v>
          </cell>
          <cell r="L2232">
            <v>41364</v>
          </cell>
          <cell r="M2232" t="str">
            <v>SG</v>
          </cell>
          <cell r="N2232" t="str">
            <v>EXP</v>
          </cell>
          <cell r="O2232" t="str">
            <v>PH610</v>
          </cell>
          <cell r="P2232" t="str">
            <v>4225</v>
          </cell>
          <cell r="Q2232" t="str">
            <v>Business Travel Expenses</v>
          </cell>
          <cell r="R2232" t="str">
            <v>Other Expenditures</v>
          </cell>
          <cell r="S2232" t="str">
            <v>Non Salary</v>
          </cell>
        </row>
        <row r="2233">
          <cell r="A2233" t="str">
            <v>PH3615</v>
          </cell>
          <cell r="E2233">
            <v>695.12</v>
          </cell>
          <cell r="F2233">
            <v>0</v>
          </cell>
          <cell r="G2233">
            <v>695.12</v>
          </cell>
          <cell r="H2233">
            <v>0</v>
          </cell>
          <cell r="I2233">
            <v>-695.12</v>
          </cell>
          <cell r="J2233">
            <v>0</v>
          </cell>
          <cell r="L2233">
            <v>41364</v>
          </cell>
          <cell r="M2233" t="str">
            <v>SG</v>
          </cell>
          <cell r="N2233" t="str">
            <v>EXP</v>
          </cell>
          <cell r="O2233" t="str">
            <v>PH610</v>
          </cell>
          <cell r="P2233" t="str">
            <v>4255</v>
          </cell>
          <cell r="Q2233" t="str">
            <v>Conference Expenditures</v>
          </cell>
          <cell r="R2233" t="str">
            <v>Other Expenditures</v>
          </cell>
          <cell r="S2233" t="str">
            <v>Non Salary</v>
          </cell>
        </row>
        <row r="2234">
          <cell r="A2234" t="str">
            <v>PH3615</v>
          </cell>
          <cell r="E2234">
            <v>0</v>
          </cell>
          <cell r="F2234">
            <v>0</v>
          </cell>
          <cell r="G2234">
            <v>0</v>
          </cell>
          <cell r="H2234">
            <v>1614.4</v>
          </cell>
          <cell r="I2234">
            <v>1614.4</v>
          </cell>
          <cell r="J2234">
            <v>8000</v>
          </cell>
          <cell r="L2234">
            <v>41364</v>
          </cell>
          <cell r="M2234" t="str">
            <v>SG</v>
          </cell>
          <cell r="N2234" t="str">
            <v>EXP</v>
          </cell>
          <cell r="O2234" t="str">
            <v>PH610</v>
          </cell>
          <cell r="P2234" t="str">
            <v>4256</v>
          </cell>
          <cell r="Q2234" t="str">
            <v>Conference Expenditures</v>
          </cell>
          <cell r="R2234" t="str">
            <v>Other Expenditures</v>
          </cell>
          <cell r="S2234" t="str">
            <v>Non Salary</v>
          </cell>
        </row>
        <row r="2235">
          <cell r="A2235" t="str">
            <v>PH3615</v>
          </cell>
          <cell r="E2235">
            <v>0</v>
          </cell>
          <cell r="F2235">
            <v>0</v>
          </cell>
          <cell r="G2235">
            <v>0</v>
          </cell>
          <cell r="H2235">
            <v>246</v>
          </cell>
          <cell r="I2235">
            <v>246</v>
          </cell>
          <cell r="J2235">
            <v>2000</v>
          </cell>
          <cell r="L2235">
            <v>41364</v>
          </cell>
          <cell r="M2235" t="str">
            <v>SG</v>
          </cell>
          <cell r="N2235" t="str">
            <v>EXP</v>
          </cell>
          <cell r="O2235" t="str">
            <v>PH610</v>
          </cell>
          <cell r="P2235" t="str">
            <v>4310</v>
          </cell>
          <cell r="Q2235" t="str">
            <v>Training &amp; Development</v>
          </cell>
          <cell r="R2235" t="str">
            <v>Other Expenditures</v>
          </cell>
          <cell r="S2235" t="str">
            <v>Non Salary</v>
          </cell>
        </row>
        <row r="2236">
          <cell r="A2236" t="str">
            <v>PH3615</v>
          </cell>
          <cell r="E2236">
            <v>0</v>
          </cell>
          <cell r="F2236">
            <v>0</v>
          </cell>
          <cell r="G2236">
            <v>0</v>
          </cell>
          <cell r="H2236">
            <v>1494.4</v>
          </cell>
          <cell r="I2236">
            <v>1494.4</v>
          </cell>
          <cell r="J2236">
            <v>8000</v>
          </cell>
          <cell r="L2236">
            <v>41364</v>
          </cell>
          <cell r="M2236" t="str">
            <v>SG</v>
          </cell>
          <cell r="N2236" t="str">
            <v>EXP</v>
          </cell>
          <cell r="O2236" t="str">
            <v>PH610</v>
          </cell>
          <cell r="P2236" t="str">
            <v>4414</v>
          </cell>
          <cell r="Q2236" t="str">
            <v>Contracted Services</v>
          </cell>
          <cell r="R2236" t="str">
            <v>Other Expenditures</v>
          </cell>
          <cell r="S2236" t="str">
            <v>Non Salary</v>
          </cell>
        </row>
        <row r="2237">
          <cell r="A2237" t="str">
            <v>PH3615</v>
          </cell>
          <cell r="E2237">
            <v>0</v>
          </cell>
          <cell r="F2237">
            <v>356.16</v>
          </cell>
          <cell r="G2237">
            <v>356.16</v>
          </cell>
          <cell r="H2237">
            <v>0</v>
          </cell>
          <cell r="I2237">
            <v>-356.16</v>
          </cell>
          <cell r="J2237">
            <v>0</v>
          </cell>
          <cell r="L2237">
            <v>41364</v>
          </cell>
          <cell r="M2237" t="str">
            <v>SG</v>
          </cell>
          <cell r="N2237" t="str">
            <v>EXP</v>
          </cell>
          <cell r="O2237" t="str">
            <v>PH610</v>
          </cell>
          <cell r="P2237" t="str">
            <v>4416</v>
          </cell>
          <cell r="Q2237" t="str">
            <v>Contracted Services</v>
          </cell>
          <cell r="R2237" t="str">
            <v>Other Expenditures</v>
          </cell>
          <cell r="S2237" t="str">
            <v>Non Salary</v>
          </cell>
        </row>
        <row r="2238">
          <cell r="A2238" t="str">
            <v>PH3615</v>
          </cell>
          <cell r="E2238">
            <v>0</v>
          </cell>
          <cell r="F2238">
            <v>0</v>
          </cell>
          <cell r="G2238">
            <v>0</v>
          </cell>
          <cell r="H2238">
            <v>0</v>
          </cell>
          <cell r="I2238">
            <v>0</v>
          </cell>
          <cell r="J2238">
            <v>0</v>
          </cell>
          <cell r="L2238">
            <v>41364</v>
          </cell>
          <cell r="M2238" t="str">
            <v>SG</v>
          </cell>
          <cell r="N2238" t="str">
            <v>EXP</v>
          </cell>
          <cell r="O2238" t="str">
            <v>PH610</v>
          </cell>
          <cell r="P2238" t="str">
            <v>4424</v>
          </cell>
          <cell r="Q2238" t="str">
            <v>Contracted Services</v>
          </cell>
          <cell r="R2238" t="str">
            <v>Other Expenditures</v>
          </cell>
          <cell r="S2238" t="str">
            <v>Non Salary</v>
          </cell>
        </row>
        <row r="2239">
          <cell r="A2239" t="str">
            <v>PH3615</v>
          </cell>
          <cell r="E2239">
            <v>3739.68</v>
          </cell>
          <cell r="F2239">
            <v>0</v>
          </cell>
          <cell r="G2239">
            <v>3739.68</v>
          </cell>
          <cell r="H2239">
            <v>2118.9</v>
          </cell>
          <cell r="I2239">
            <v>-1620.78</v>
          </cell>
          <cell r="J2239">
            <v>10500</v>
          </cell>
          <cell r="L2239">
            <v>41364</v>
          </cell>
          <cell r="M2239" t="str">
            <v>SG</v>
          </cell>
          <cell r="N2239" t="str">
            <v>EXP</v>
          </cell>
          <cell r="O2239" t="str">
            <v>PH610</v>
          </cell>
          <cell r="P2239" t="str">
            <v>4530</v>
          </cell>
          <cell r="Q2239" t="str">
            <v>Contracted Services</v>
          </cell>
          <cell r="R2239" t="str">
            <v>Other Expenditures</v>
          </cell>
          <cell r="S2239" t="str">
            <v>Non Salary</v>
          </cell>
        </row>
        <row r="2240">
          <cell r="A2240" t="str">
            <v>PH3615</v>
          </cell>
          <cell r="E2240">
            <v>0</v>
          </cell>
          <cell r="F2240">
            <v>0</v>
          </cell>
          <cell r="G2240">
            <v>0</v>
          </cell>
          <cell r="H2240">
            <v>605.4</v>
          </cell>
          <cell r="I2240">
            <v>605.4</v>
          </cell>
          <cell r="J2240">
            <v>3000</v>
          </cell>
          <cell r="L2240">
            <v>41364</v>
          </cell>
          <cell r="M2240" t="str">
            <v>SG</v>
          </cell>
          <cell r="N2240" t="str">
            <v>EXP</v>
          </cell>
          <cell r="O2240" t="str">
            <v>PH610</v>
          </cell>
          <cell r="P2240" t="str">
            <v>4535</v>
          </cell>
          <cell r="Q2240" t="str">
            <v>Contracted Services</v>
          </cell>
          <cell r="R2240" t="str">
            <v>Other Expenditures</v>
          </cell>
          <cell r="S2240" t="str">
            <v>Non Salary</v>
          </cell>
        </row>
        <row r="2241">
          <cell r="A2241" t="str">
            <v>PH3615</v>
          </cell>
          <cell r="E2241">
            <v>245.75</v>
          </cell>
          <cell r="F2241">
            <v>0</v>
          </cell>
          <cell r="G2241">
            <v>245.75</v>
          </cell>
          <cell r="H2241">
            <v>0</v>
          </cell>
          <cell r="I2241">
            <v>-245.75</v>
          </cell>
          <cell r="J2241">
            <v>0</v>
          </cell>
          <cell r="L2241">
            <v>41364</v>
          </cell>
          <cell r="M2241" t="str">
            <v>SG</v>
          </cell>
          <cell r="N2241" t="str">
            <v>EXP</v>
          </cell>
          <cell r="O2241" t="str">
            <v>PH610</v>
          </cell>
          <cell r="P2241" t="str">
            <v>4770</v>
          </cell>
          <cell r="Q2241" t="str">
            <v>Insurance, Parking &amp; Metrage</v>
          </cell>
          <cell r="R2241" t="str">
            <v>Other Expenditures</v>
          </cell>
          <cell r="S2241" t="str">
            <v>Non Salary</v>
          </cell>
        </row>
        <row r="2242">
          <cell r="A2242" t="str">
            <v>PH3615</v>
          </cell>
          <cell r="E2242">
            <v>424.81</v>
          </cell>
          <cell r="F2242">
            <v>0</v>
          </cell>
          <cell r="G2242">
            <v>424.81</v>
          </cell>
          <cell r="H2242">
            <v>0</v>
          </cell>
          <cell r="I2242">
            <v>-424.81</v>
          </cell>
          <cell r="J2242">
            <v>0</v>
          </cell>
          <cell r="L2242">
            <v>41364</v>
          </cell>
          <cell r="M2242" t="str">
            <v>SG</v>
          </cell>
          <cell r="N2242" t="str">
            <v>EXP</v>
          </cell>
          <cell r="O2242" t="str">
            <v>PH610</v>
          </cell>
          <cell r="P2242" t="str">
            <v>4775</v>
          </cell>
          <cell r="Q2242" t="str">
            <v>Insurance, Parking &amp; Metrage</v>
          </cell>
          <cell r="R2242" t="str">
            <v>Other Expenditures</v>
          </cell>
          <cell r="S2242" t="str">
            <v>Non Salary</v>
          </cell>
        </row>
        <row r="2243">
          <cell r="A2243" t="str">
            <v>PH3615</v>
          </cell>
          <cell r="E2243">
            <v>0</v>
          </cell>
          <cell r="F2243">
            <v>0</v>
          </cell>
          <cell r="G2243">
            <v>0</v>
          </cell>
          <cell r="H2243">
            <v>163.84</v>
          </cell>
          <cell r="I2243">
            <v>163.84</v>
          </cell>
          <cell r="J2243">
            <v>11537.8</v>
          </cell>
          <cell r="L2243">
            <v>41364</v>
          </cell>
          <cell r="M2243" t="str">
            <v>SG</v>
          </cell>
          <cell r="N2243" t="str">
            <v>EXP</v>
          </cell>
          <cell r="O2243" t="str">
            <v>PH610</v>
          </cell>
          <cell r="P2243" t="str">
            <v>7030</v>
          </cell>
          <cell r="Q2243" t="str">
            <v>IDC's</v>
          </cell>
          <cell r="R2243" t="str">
            <v>Other Expenditures</v>
          </cell>
          <cell r="S2243" t="str">
            <v>Non Salary</v>
          </cell>
        </row>
        <row r="2244">
          <cell r="A2244" t="str">
            <v>PH3615</v>
          </cell>
          <cell r="E2244">
            <v>-215868.05</v>
          </cell>
          <cell r="F2244">
            <v>0</v>
          </cell>
          <cell r="G2244">
            <v>-215868.05</v>
          </cell>
          <cell r="H2244">
            <v>-226020.05</v>
          </cell>
          <cell r="I2244">
            <v>-10152</v>
          </cell>
          <cell r="J2244">
            <v>-763474.06</v>
          </cell>
          <cell r="L2244">
            <v>41364</v>
          </cell>
          <cell r="M2244" t="str">
            <v>SG</v>
          </cell>
          <cell r="N2244" t="str">
            <v>REV</v>
          </cell>
          <cell r="O2244" t="str">
            <v>PH610</v>
          </cell>
          <cell r="P2244" t="str">
            <v>8010</v>
          </cell>
          <cell r="Q2244" t="str">
            <v>Grants and Subsidies</v>
          </cell>
          <cell r="R2244" t="str">
            <v>Revenue</v>
          </cell>
          <cell r="S2244" t="str">
            <v>Non Salary</v>
          </cell>
        </row>
        <row r="2245">
          <cell r="A2245" t="str">
            <v>PH3616</v>
          </cell>
          <cell r="E2245">
            <v>1526.4</v>
          </cell>
          <cell r="F2245">
            <v>0</v>
          </cell>
          <cell r="G2245">
            <v>1526.4</v>
          </cell>
          <cell r="H2245">
            <v>0</v>
          </cell>
          <cell r="I2245">
            <v>-1526.4</v>
          </cell>
          <cell r="J2245">
            <v>0</v>
          </cell>
          <cell r="L2245">
            <v>41364</v>
          </cell>
          <cell r="M2245" t="str">
            <v>SG</v>
          </cell>
          <cell r="N2245" t="str">
            <v>EXP</v>
          </cell>
          <cell r="O2245" t="str">
            <v>PH300</v>
          </cell>
          <cell r="P2245" t="str">
            <v>4110</v>
          </cell>
          <cell r="Q2245" t="str">
            <v>Professional &amp; Technical</v>
          </cell>
          <cell r="R2245" t="str">
            <v>Other Expenditures</v>
          </cell>
          <cell r="S2245" t="str">
            <v>Non Salary</v>
          </cell>
        </row>
        <row r="2246">
          <cell r="A2246" t="str">
            <v>PH3616</v>
          </cell>
          <cell r="E2246">
            <v>0</v>
          </cell>
          <cell r="F2246">
            <v>0</v>
          </cell>
          <cell r="G2246">
            <v>0</v>
          </cell>
          <cell r="H2246">
            <v>2342.36</v>
          </cell>
          <cell r="I2246">
            <v>2342.36</v>
          </cell>
          <cell r="J2246">
            <v>9829.48</v>
          </cell>
          <cell r="L2246">
            <v>41364</v>
          </cell>
          <cell r="M2246" t="str">
            <v>SG</v>
          </cell>
          <cell r="N2246" t="str">
            <v>EXP</v>
          </cell>
          <cell r="O2246" t="str">
            <v>PH300</v>
          </cell>
          <cell r="P2246" t="str">
            <v>4310</v>
          </cell>
          <cell r="Q2246" t="str">
            <v>Training &amp; Development</v>
          </cell>
          <cell r="R2246" t="str">
            <v>Other Expenditures</v>
          </cell>
          <cell r="S2246" t="str">
            <v>Non Salary</v>
          </cell>
        </row>
        <row r="2247">
          <cell r="A2247" t="str">
            <v>PH3616</v>
          </cell>
          <cell r="E2247">
            <v>0</v>
          </cell>
          <cell r="F2247">
            <v>0</v>
          </cell>
          <cell r="G2247">
            <v>0</v>
          </cell>
          <cell r="H2247">
            <v>921.96</v>
          </cell>
          <cell r="I2247">
            <v>921.96</v>
          </cell>
          <cell r="J2247">
            <v>3600</v>
          </cell>
          <cell r="L2247">
            <v>41364</v>
          </cell>
          <cell r="M2247" t="str">
            <v>SG</v>
          </cell>
          <cell r="N2247" t="str">
            <v>EXP</v>
          </cell>
          <cell r="O2247" t="str">
            <v>PH300</v>
          </cell>
          <cell r="P2247" t="str">
            <v>4820</v>
          </cell>
          <cell r="Q2247" t="str">
            <v>Other Services</v>
          </cell>
          <cell r="R2247" t="str">
            <v>Other Expenditures</v>
          </cell>
          <cell r="S2247" t="str">
            <v>Non Salary</v>
          </cell>
        </row>
        <row r="2248">
          <cell r="A2248" t="str">
            <v>PH3616</v>
          </cell>
          <cell r="E2248">
            <v>0</v>
          </cell>
          <cell r="F2248">
            <v>0</v>
          </cell>
          <cell r="G2248">
            <v>0</v>
          </cell>
          <cell r="H2248">
            <v>48.2</v>
          </cell>
          <cell r="I2248">
            <v>48.2</v>
          </cell>
          <cell r="J2248">
            <v>200</v>
          </cell>
          <cell r="L2248">
            <v>41364</v>
          </cell>
          <cell r="M2248" t="str">
            <v>SG</v>
          </cell>
          <cell r="N2248" t="str">
            <v>EXP</v>
          </cell>
          <cell r="O2248" t="str">
            <v>PH300</v>
          </cell>
          <cell r="P2248" t="str">
            <v>7030</v>
          </cell>
          <cell r="Q2248" t="str">
            <v>IDC's</v>
          </cell>
          <cell r="R2248" t="str">
            <v>Other Expenditures</v>
          </cell>
          <cell r="S2248" t="str">
            <v>Non Salary</v>
          </cell>
        </row>
        <row r="2249">
          <cell r="A2249" t="str">
            <v>PH3616</v>
          </cell>
          <cell r="E2249">
            <v>0</v>
          </cell>
          <cell r="F2249">
            <v>0</v>
          </cell>
          <cell r="G2249">
            <v>0</v>
          </cell>
          <cell r="H2249">
            <v>241</v>
          </cell>
          <cell r="I2249">
            <v>241</v>
          </cell>
          <cell r="J2249">
            <v>1000</v>
          </cell>
          <cell r="L2249">
            <v>41364</v>
          </cell>
          <cell r="M2249" t="str">
            <v>SG</v>
          </cell>
          <cell r="N2249" t="str">
            <v>EXP</v>
          </cell>
          <cell r="O2249" t="str">
            <v>PH300</v>
          </cell>
          <cell r="P2249" t="str">
            <v>7035</v>
          </cell>
          <cell r="Q2249" t="str">
            <v>IDC's</v>
          </cell>
          <cell r="R2249" t="str">
            <v>Other Expenditures</v>
          </cell>
          <cell r="S2249" t="str">
            <v>Non Salary</v>
          </cell>
        </row>
        <row r="2250">
          <cell r="A2250" t="str">
            <v>PH3616</v>
          </cell>
          <cell r="E2250">
            <v>-1144.8</v>
          </cell>
          <cell r="F2250">
            <v>0</v>
          </cell>
          <cell r="G2250">
            <v>-1144.8</v>
          </cell>
          <cell r="H2250">
            <v>-2665.14</v>
          </cell>
          <cell r="I2250">
            <v>-1520.34</v>
          </cell>
          <cell r="J2250">
            <v>-10972.11</v>
          </cell>
          <cell r="L2250">
            <v>41364</v>
          </cell>
          <cell r="M2250" t="str">
            <v>SG</v>
          </cell>
          <cell r="N2250" t="str">
            <v>REV</v>
          </cell>
          <cell r="O2250" t="str">
            <v>PH300</v>
          </cell>
          <cell r="P2250" t="str">
            <v>8010</v>
          </cell>
          <cell r="Q2250" t="str">
            <v>Grants and Subsidies</v>
          </cell>
          <cell r="R2250" t="str">
            <v>Revenue</v>
          </cell>
          <cell r="S2250" t="str">
            <v>Non Salary</v>
          </cell>
        </row>
        <row r="2251">
          <cell r="A2251" t="str">
            <v>PH3617</v>
          </cell>
          <cell r="E2251">
            <v>268181.3</v>
          </cell>
          <cell r="F2251">
            <v>0</v>
          </cell>
          <cell r="G2251">
            <v>268181.3</v>
          </cell>
          <cell r="H2251">
            <v>271210.40999999997</v>
          </cell>
          <cell r="I2251">
            <v>3029.11</v>
          </cell>
          <cell r="J2251">
            <v>931393.65</v>
          </cell>
          <cell r="L2251">
            <v>41364</v>
          </cell>
          <cell r="M2251" t="str">
            <v>PF</v>
          </cell>
          <cell r="N2251" t="str">
            <v>EXP</v>
          </cell>
          <cell r="O2251" t="str">
            <v>PH300</v>
          </cell>
          <cell r="P2251" t="str">
            <v>1015</v>
          </cell>
          <cell r="Q2251" t="str">
            <v>Salaries &amp; Benefits</v>
          </cell>
          <cell r="R2251" t="str">
            <v>Other Expenditures</v>
          </cell>
          <cell r="S2251" t="str">
            <v>Salaries &amp; Benefits</v>
          </cell>
        </row>
        <row r="2252">
          <cell r="A2252" t="str">
            <v>PH3617</v>
          </cell>
          <cell r="E2252">
            <v>339.79</v>
          </cell>
          <cell r="F2252">
            <v>0</v>
          </cell>
          <cell r="G2252">
            <v>339.79</v>
          </cell>
          <cell r="H2252">
            <v>24656.17</v>
          </cell>
          <cell r="I2252">
            <v>24316.38</v>
          </cell>
          <cell r="J2252">
            <v>84700</v>
          </cell>
          <cell r="L2252">
            <v>41364</v>
          </cell>
          <cell r="M2252" t="str">
            <v>PF</v>
          </cell>
          <cell r="N2252" t="str">
            <v>EXP</v>
          </cell>
          <cell r="O2252" t="str">
            <v>PH300</v>
          </cell>
          <cell r="P2252" t="str">
            <v>1025</v>
          </cell>
          <cell r="Q2252" t="str">
            <v>Salaries &amp; Benefits</v>
          </cell>
          <cell r="R2252" t="str">
            <v>Other Expenditures</v>
          </cell>
          <cell r="S2252" t="str">
            <v>Overtime</v>
          </cell>
        </row>
        <row r="2253">
          <cell r="A2253" t="str">
            <v>PH3617</v>
          </cell>
          <cell r="E2253">
            <v>5750.67</v>
          </cell>
          <cell r="F2253">
            <v>0</v>
          </cell>
          <cell r="G2253">
            <v>5750.67</v>
          </cell>
          <cell r="H2253">
            <v>0</v>
          </cell>
          <cell r="I2253">
            <v>-5750.67</v>
          </cell>
          <cell r="J2253">
            <v>0</v>
          </cell>
          <cell r="L2253">
            <v>41364</v>
          </cell>
          <cell r="M2253" t="str">
            <v>PF</v>
          </cell>
          <cell r="N2253" t="str">
            <v>EXP</v>
          </cell>
          <cell r="O2253" t="str">
            <v>PH300</v>
          </cell>
          <cell r="P2253" t="str">
            <v>1215</v>
          </cell>
          <cell r="Q2253" t="str">
            <v>Salaries &amp; Benefits</v>
          </cell>
          <cell r="R2253" t="str">
            <v>Other Expenditures</v>
          </cell>
          <cell r="S2253" t="str">
            <v>Salaries &amp; Benefits</v>
          </cell>
        </row>
        <row r="2254">
          <cell r="A2254" t="str">
            <v>PH3617</v>
          </cell>
          <cell r="E2254">
            <v>541.9</v>
          </cell>
          <cell r="F2254">
            <v>0</v>
          </cell>
          <cell r="G2254">
            <v>541.9</v>
          </cell>
          <cell r="H2254">
            <v>0</v>
          </cell>
          <cell r="I2254">
            <v>-541.9</v>
          </cell>
          <cell r="J2254">
            <v>0</v>
          </cell>
          <cell r="L2254">
            <v>41364</v>
          </cell>
          <cell r="M2254" t="str">
            <v>PF</v>
          </cell>
          <cell r="N2254" t="str">
            <v>EXP</v>
          </cell>
          <cell r="O2254" t="str">
            <v>PH300</v>
          </cell>
          <cell r="P2254" t="str">
            <v>1250</v>
          </cell>
          <cell r="Q2254" t="str">
            <v>Salaries &amp; Benefits</v>
          </cell>
          <cell r="R2254" t="str">
            <v>Other Expenditures</v>
          </cell>
          <cell r="S2254" t="str">
            <v>Salaries &amp; Benefits</v>
          </cell>
        </row>
        <row r="2255">
          <cell r="A2255" t="str">
            <v>PH3617</v>
          </cell>
          <cell r="E2255">
            <v>0</v>
          </cell>
          <cell r="F2255">
            <v>0</v>
          </cell>
          <cell r="G2255">
            <v>0</v>
          </cell>
          <cell r="H2255">
            <v>-8286.0499999999993</v>
          </cell>
          <cell r="I2255">
            <v>-8286.0499999999993</v>
          </cell>
          <cell r="J2255">
            <v>-28464.62</v>
          </cell>
          <cell r="L2255">
            <v>41364</v>
          </cell>
          <cell r="M2255" t="str">
            <v>PF</v>
          </cell>
          <cell r="N2255" t="str">
            <v>EXP</v>
          </cell>
          <cell r="O2255" t="str">
            <v>PH300</v>
          </cell>
          <cell r="P2255" t="str">
            <v>1520</v>
          </cell>
          <cell r="Q2255" t="str">
            <v>Salaries &amp; Benefits</v>
          </cell>
          <cell r="R2255" t="str">
            <v>Other Expenditures</v>
          </cell>
          <cell r="S2255" t="str">
            <v>Gapping</v>
          </cell>
        </row>
        <row r="2256">
          <cell r="A2256" t="str">
            <v>PH3617</v>
          </cell>
          <cell r="E2256">
            <v>16390.82</v>
          </cell>
          <cell r="F2256">
            <v>0</v>
          </cell>
          <cell r="G2256">
            <v>16390.82</v>
          </cell>
          <cell r="H2256">
            <v>17430.89</v>
          </cell>
          <cell r="I2256">
            <v>1040.07</v>
          </cell>
          <cell r="J2256">
            <v>59861.46</v>
          </cell>
          <cell r="L2256">
            <v>41364</v>
          </cell>
          <cell r="M2256" t="str">
            <v>PF</v>
          </cell>
          <cell r="N2256" t="str">
            <v>EXP</v>
          </cell>
          <cell r="O2256" t="str">
            <v>PH300</v>
          </cell>
          <cell r="P2256" t="str">
            <v>1711</v>
          </cell>
          <cell r="Q2256" t="str">
            <v>Salaries &amp; Benefits</v>
          </cell>
          <cell r="R2256" t="str">
            <v>Other Expenditures</v>
          </cell>
          <cell r="S2256" t="str">
            <v>Salaries &amp; Benefits</v>
          </cell>
        </row>
        <row r="2257">
          <cell r="A2257" t="str">
            <v>PH3617</v>
          </cell>
          <cell r="E2257">
            <v>7968.69</v>
          </cell>
          <cell r="F2257">
            <v>0</v>
          </cell>
          <cell r="G2257">
            <v>7968.69</v>
          </cell>
          <cell r="H2257">
            <v>8237.7900000000009</v>
          </cell>
          <cell r="I2257">
            <v>269.10000000000002</v>
          </cell>
          <cell r="J2257">
            <v>28290.45</v>
          </cell>
          <cell r="L2257">
            <v>41364</v>
          </cell>
          <cell r="M2257" t="str">
            <v>PF</v>
          </cell>
          <cell r="N2257" t="str">
            <v>EXP</v>
          </cell>
          <cell r="O2257" t="str">
            <v>PH300</v>
          </cell>
          <cell r="P2257" t="str">
            <v>1712</v>
          </cell>
          <cell r="Q2257" t="str">
            <v>Salaries &amp; Benefits</v>
          </cell>
          <cell r="R2257" t="str">
            <v>Other Expenditures</v>
          </cell>
          <cell r="S2257" t="str">
            <v>Salaries &amp; Benefits</v>
          </cell>
        </row>
        <row r="2258">
          <cell r="A2258" t="str">
            <v>PH3617</v>
          </cell>
          <cell r="E2258">
            <v>6440.38</v>
          </cell>
          <cell r="F2258">
            <v>0</v>
          </cell>
          <cell r="G2258">
            <v>6440.38</v>
          </cell>
          <cell r="H2258">
            <v>5430.93</v>
          </cell>
          <cell r="I2258">
            <v>-1009.45</v>
          </cell>
          <cell r="J2258">
            <v>18645.400000000001</v>
          </cell>
          <cell r="L2258">
            <v>41364</v>
          </cell>
          <cell r="M2258" t="str">
            <v>PF</v>
          </cell>
          <cell r="N2258" t="str">
            <v>EXP</v>
          </cell>
          <cell r="O2258" t="str">
            <v>PH300</v>
          </cell>
          <cell r="P2258" t="str">
            <v>1720</v>
          </cell>
          <cell r="Q2258" t="str">
            <v>Salaries &amp; Benefits</v>
          </cell>
          <cell r="R2258" t="str">
            <v>Other Expenditures</v>
          </cell>
          <cell r="S2258" t="str">
            <v>Salaries &amp; Benefits</v>
          </cell>
        </row>
        <row r="2259">
          <cell r="A2259" t="str">
            <v>PH3617</v>
          </cell>
          <cell r="E2259">
            <v>1965.88</v>
          </cell>
          <cell r="F2259">
            <v>0</v>
          </cell>
          <cell r="G2259">
            <v>1965.88</v>
          </cell>
          <cell r="H2259">
            <v>1928.74</v>
          </cell>
          <cell r="I2259">
            <v>-37.14</v>
          </cell>
          <cell r="J2259">
            <v>6623.62</v>
          </cell>
          <cell r="L2259">
            <v>41364</v>
          </cell>
          <cell r="M2259" t="str">
            <v>PF</v>
          </cell>
          <cell r="N2259" t="str">
            <v>EXP</v>
          </cell>
          <cell r="O2259" t="str">
            <v>PH300</v>
          </cell>
          <cell r="P2259" t="str">
            <v>1730</v>
          </cell>
          <cell r="Q2259" t="str">
            <v>Salaries &amp; Benefits</v>
          </cell>
          <cell r="R2259" t="str">
            <v>Other Expenditures</v>
          </cell>
          <cell r="S2259" t="str">
            <v>Salaries &amp; Benefits</v>
          </cell>
        </row>
        <row r="2260">
          <cell r="A2260" t="str">
            <v>PH3617</v>
          </cell>
          <cell r="E2260">
            <v>7513.35</v>
          </cell>
          <cell r="F2260">
            <v>0</v>
          </cell>
          <cell r="G2260">
            <v>7513.35</v>
          </cell>
          <cell r="H2260">
            <v>7578.67</v>
          </cell>
          <cell r="I2260">
            <v>65.319999999999993</v>
          </cell>
          <cell r="J2260">
            <v>15621.27</v>
          </cell>
          <cell r="L2260">
            <v>41364</v>
          </cell>
          <cell r="M2260" t="str">
            <v>PF</v>
          </cell>
          <cell r="N2260" t="str">
            <v>EXP</v>
          </cell>
          <cell r="O2260" t="str">
            <v>PH300</v>
          </cell>
          <cell r="P2260" t="str">
            <v>1740</v>
          </cell>
          <cell r="Q2260" t="str">
            <v>Salaries &amp; Benefits</v>
          </cell>
          <cell r="R2260" t="str">
            <v>Other Expenditures</v>
          </cell>
          <cell r="S2260" t="str">
            <v>Salaries &amp; Benefits</v>
          </cell>
        </row>
        <row r="2261">
          <cell r="A2261" t="str">
            <v>PH3617</v>
          </cell>
          <cell r="E2261">
            <v>298.27</v>
          </cell>
          <cell r="F2261">
            <v>0</v>
          </cell>
          <cell r="G2261">
            <v>298.27</v>
          </cell>
          <cell r="H2261">
            <v>350.59</v>
          </cell>
          <cell r="I2261">
            <v>52.32</v>
          </cell>
          <cell r="J2261">
            <v>745.1</v>
          </cell>
          <cell r="L2261">
            <v>41364</v>
          </cell>
          <cell r="M2261" t="str">
            <v>PF</v>
          </cell>
          <cell r="N2261" t="str">
            <v>EXP</v>
          </cell>
          <cell r="O2261" t="str">
            <v>PH300</v>
          </cell>
          <cell r="P2261" t="str">
            <v>1745</v>
          </cell>
          <cell r="Q2261" t="str">
            <v>Salaries &amp; Benefits</v>
          </cell>
          <cell r="R2261" t="str">
            <v>Other Expenditures</v>
          </cell>
          <cell r="S2261" t="str">
            <v>Salaries &amp; Benefits</v>
          </cell>
        </row>
        <row r="2262">
          <cell r="A2262" t="str">
            <v>PH3617</v>
          </cell>
          <cell r="E2262">
            <v>5368.03</v>
          </cell>
          <cell r="F2262">
            <v>0</v>
          </cell>
          <cell r="G2262">
            <v>5368.03</v>
          </cell>
          <cell r="H2262">
            <v>5288.62</v>
          </cell>
          <cell r="I2262">
            <v>-79.41</v>
          </cell>
          <cell r="J2262">
            <v>18162.2</v>
          </cell>
          <cell r="L2262">
            <v>41364</v>
          </cell>
          <cell r="M2262" t="str">
            <v>PF</v>
          </cell>
          <cell r="N2262" t="str">
            <v>EXP</v>
          </cell>
          <cell r="O2262" t="str">
            <v>PH300</v>
          </cell>
          <cell r="P2262" t="str">
            <v>1750</v>
          </cell>
          <cell r="Q2262" t="str">
            <v>Salaries &amp; Benefits</v>
          </cell>
          <cell r="R2262" t="str">
            <v>Other Expenditures</v>
          </cell>
          <cell r="S2262" t="str">
            <v>Salaries &amp; Benefits</v>
          </cell>
        </row>
        <row r="2263">
          <cell r="A2263" t="str">
            <v>PH3617</v>
          </cell>
          <cell r="E2263">
            <v>15044.87</v>
          </cell>
          <cell r="F2263">
            <v>0</v>
          </cell>
          <cell r="G2263">
            <v>15044.87</v>
          </cell>
          <cell r="H2263">
            <v>16541.990000000002</v>
          </cell>
          <cell r="I2263">
            <v>1497.12</v>
          </cell>
          <cell r="J2263">
            <v>34491.769999999997</v>
          </cell>
          <cell r="L2263">
            <v>41364</v>
          </cell>
          <cell r="M2263" t="str">
            <v>PF</v>
          </cell>
          <cell r="N2263" t="str">
            <v>EXP</v>
          </cell>
          <cell r="O2263" t="str">
            <v>PH300</v>
          </cell>
          <cell r="P2263" t="str">
            <v>1760</v>
          </cell>
          <cell r="Q2263" t="str">
            <v>Salaries &amp; Benefits</v>
          </cell>
          <cell r="R2263" t="str">
            <v>Other Expenditures</v>
          </cell>
          <cell r="S2263" t="str">
            <v>Salaries &amp; Benefits</v>
          </cell>
        </row>
        <row r="2264">
          <cell r="A2264" t="str">
            <v>PH3617</v>
          </cell>
          <cell r="E2264">
            <v>26258.81</v>
          </cell>
          <cell r="F2264">
            <v>0</v>
          </cell>
          <cell r="G2264">
            <v>26258.81</v>
          </cell>
          <cell r="H2264">
            <v>26241.7</v>
          </cell>
          <cell r="I2264">
            <v>-17.11</v>
          </cell>
          <cell r="J2264">
            <v>90119.22</v>
          </cell>
          <cell r="L2264">
            <v>41364</v>
          </cell>
          <cell r="M2264" t="str">
            <v>PF</v>
          </cell>
          <cell r="N2264" t="str">
            <v>EXP</v>
          </cell>
          <cell r="O2264" t="str">
            <v>PH300</v>
          </cell>
          <cell r="P2264" t="str">
            <v>1770</v>
          </cell>
          <cell r="Q2264" t="str">
            <v>Salaries &amp; Benefits</v>
          </cell>
          <cell r="R2264" t="str">
            <v>Other Expenditures</v>
          </cell>
          <cell r="S2264" t="str">
            <v>Salaries &amp; Benefits</v>
          </cell>
        </row>
        <row r="2265">
          <cell r="A2265" t="str">
            <v>PH3617</v>
          </cell>
          <cell r="E2265">
            <v>73.44</v>
          </cell>
          <cell r="F2265">
            <v>0</v>
          </cell>
          <cell r="G2265">
            <v>73.44</v>
          </cell>
          <cell r="H2265">
            <v>0</v>
          </cell>
          <cell r="I2265">
            <v>-73.44</v>
          </cell>
          <cell r="J2265">
            <v>0</v>
          </cell>
          <cell r="L2265">
            <v>41364</v>
          </cell>
          <cell r="M2265" t="str">
            <v>PF</v>
          </cell>
          <cell r="N2265" t="str">
            <v>EXP</v>
          </cell>
          <cell r="O2265" t="str">
            <v>PH300</v>
          </cell>
          <cell r="P2265" t="str">
            <v>1970</v>
          </cell>
          <cell r="Q2265" t="str">
            <v>Salaries &amp; Benefits</v>
          </cell>
          <cell r="R2265" t="str">
            <v>Other Expenditures</v>
          </cell>
          <cell r="S2265" t="str">
            <v>Salaries &amp; Benefits</v>
          </cell>
        </row>
        <row r="2266">
          <cell r="A2266" t="str">
            <v>PH3617</v>
          </cell>
          <cell r="E2266">
            <v>26.29</v>
          </cell>
          <cell r="F2266">
            <v>0</v>
          </cell>
          <cell r="G2266">
            <v>26.29</v>
          </cell>
          <cell r="H2266">
            <v>0</v>
          </cell>
          <cell r="I2266">
            <v>-26.29</v>
          </cell>
          <cell r="J2266">
            <v>0</v>
          </cell>
          <cell r="L2266">
            <v>41364</v>
          </cell>
          <cell r="M2266" t="str">
            <v>PF</v>
          </cell>
          <cell r="N2266" t="str">
            <v>EXP</v>
          </cell>
          <cell r="O2266" t="str">
            <v>PH300</v>
          </cell>
          <cell r="P2266" t="str">
            <v>1975</v>
          </cell>
          <cell r="Q2266" t="str">
            <v>Salaries &amp; Benefits</v>
          </cell>
          <cell r="R2266" t="str">
            <v>Other Expenditures</v>
          </cell>
          <cell r="S2266" t="str">
            <v>Salaries &amp; Benefits</v>
          </cell>
        </row>
        <row r="2267">
          <cell r="A2267" t="str">
            <v>PH3617</v>
          </cell>
          <cell r="E2267">
            <v>0</v>
          </cell>
          <cell r="F2267">
            <v>35.340000000000003</v>
          </cell>
          <cell r="G2267">
            <v>35.340000000000003</v>
          </cell>
          <cell r="H2267">
            <v>0</v>
          </cell>
          <cell r="I2267">
            <v>-35.340000000000003</v>
          </cell>
          <cell r="J2267">
            <v>0</v>
          </cell>
          <cell r="L2267">
            <v>41364</v>
          </cell>
          <cell r="M2267" t="str">
            <v>PF</v>
          </cell>
          <cell r="N2267" t="str">
            <v>EXP</v>
          </cell>
          <cell r="O2267" t="str">
            <v>PH300</v>
          </cell>
          <cell r="P2267" t="str">
            <v>2010</v>
          </cell>
          <cell r="Q2267" t="str">
            <v>Office Supplies</v>
          </cell>
          <cell r="R2267" t="str">
            <v>Other Expenditures</v>
          </cell>
          <cell r="S2267" t="str">
            <v>Non Salary</v>
          </cell>
        </row>
        <row r="2268">
          <cell r="A2268" t="str">
            <v>PH3617</v>
          </cell>
          <cell r="E2268">
            <v>0</v>
          </cell>
          <cell r="F2268">
            <v>239.13</v>
          </cell>
          <cell r="G2268">
            <v>239.13</v>
          </cell>
          <cell r="H2268">
            <v>0</v>
          </cell>
          <cell r="I2268">
            <v>-239.13</v>
          </cell>
          <cell r="J2268">
            <v>0</v>
          </cell>
          <cell r="L2268">
            <v>41364</v>
          </cell>
          <cell r="M2268" t="str">
            <v>PF</v>
          </cell>
          <cell r="N2268" t="str">
            <v>EXP</v>
          </cell>
          <cell r="O2268" t="str">
            <v>PH300</v>
          </cell>
          <cell r="P2268" t="str">
            <v>2099</v>
          </cell>
          <cell r="Q2268" t="str">
            <v>Office Supplies</v>
          </cell>
          <cell r="R2268" t="str">
            <v>Other Expenditures</v>
          </cell>
          <cell r="S2268" t="str">
            <v>Non Salary</v>
          </cell>
        </row>
        <row r="2269">
          <cell r="A2269" t="str">
            <v>PH3617</v>
          </cell>
          <cell r="E2269">
            <v>217.29</v>
          </cell>
          <cell r="F2269">
            <v>0</v>
          </cell>
          <cell r="G2269">
            <v>217.29</v>
          </cell>
          <cell r="H2269">
            <v>0</v>
          </cell>
          <cell r="I2269">
            <v>-217.29</v>
          </cell>
          <cell r="J2269">
            <v>0</v>
          </cell>
          <cell r="L2269">
            <v>41364</v>
          </cell>
          <cell r="M2269" t="str">
            <v>PF</v>
          </cell>
          <cell r="N2269" t="str">
            <v>EXP</v>
          </cell>
          <cell r="O2269" t="str">
            <v>PH300</v>
          </cell>
          <cell r="P2269" t="str">
            <v>3310</v>
          </cell>
          <cell r="Q2269" t="str">
            <v>Furniture &amp; Furnishings</v>
          </cell>
          <cell r="R2269" t="str">
            <v>Other Expenditures</v>
          </cell>
          <cell r="S2269" t="str">
            <v>Non Salary</v>
          </cell>
        </row>
        <row r="2270">
          <cell r="A2270" t="str">
            <v>PH3617</v>
          </cell>
          <cell r="E2270">
            <v>0</v>
          </cell>
          <cell r="F2270">
            <v>0</v>
          </cell>
          <cell r="G2270">
            <v>0</v>
          </cell>
          <cell r="H2270">
            <v>6383.95</v>
          </cell>
          <cell r="I2270">
            <v>6383.95</v>
          </cell>
          <cell r="J2270">
            <v>11890.39</v>
          </cell>
          <cell r="L2270">
            <v>41364</v>
          </cell>
          <cell r="M2270" t="str">
            <v>PF</v>
          </cell>
          <cell r="N2270" t="str">
            <v>EXP</v>
          </cell>
          <cell r="O2270" t="str">
            <v>PH300</v>
          </cell>
          <cell r="P2270" t="str">
            <v>3420</v>
          </cell>
          <cell r="Q2270" t="str">
            <v>Computer Hardware &amp; Software</v>
          </cell>
          <cell r="R2270" t="str">
            <v>Other Expenditures</v>
          </cell>
          <cell r="S2270" t="str">
            <v>Non Salary</v>
          </cell>
        </row>
        <row r="2271">
          <cell r="A2271" t="str">
            <v>PH3617</v>
          </cell>
          <cell r="E2271">
            <v>0</v>
          </cell>
          <cell r="F2271">
            <v>0</v>
          </cell>
          <cell r="G2271">
            <v>0</v>
          </cell>
          <cell r="H2271">
            <v>0</v>
          </cell>
          <cell r="I2271">
            <v>0</v>
          </cell>
          <cell r="J2271">
            <v>0</v>
          </cell>
          <cell r="L2271">
            <v>41364</v>
          </cell>
          <cell r="M2271" t="str">
            <v>PF</v>
          </cell>
          <cell r="N2271" t="str">
            <v>EXP</v>
          </cell>
          <cell r="O2271" t="str">
            <v>PH300</v>
          </cell>
          <cell r="P2271" t="str">
            <v>4340</v>
          </cell>
          <cell r="Q2271" t="str">
            <v>Training &amp; Development</v>
          </cell>
          <cell r="R2271" t="str">
            <v>Other Expenditures</v>
          </cell>
          <cell r="S2271" t="str">
            <v>Non Salary</v>
          </cell>
        </row>
        <row r="2272">
          <cell r="A2272" t="str">
            <v>PH3617</v>
          </cell>
          <cell r="E2272">
            <v>0</v>
          </cell>
          <cell r="F2272">
            <v>457.92</v>
          </cell>
          <cell r="G2272">
            <v>457.92</v>
          </cell>
          <cell r="H2272">
            <v>0</v>
          </cell>
          <cell r="I2272">
            <v>-457.92</v>
          </cell>
          <cell r="J2272">
            <v>0</v>
          </cell>
          <cell r="L2272">
            <v>41364</v>
          </cell>
          <cell r="M2272" t="str">
            <v>PF</v>
          </cell>
          <cell r="N2272" t="str">
            <v>EXP</v>
          </cell>
          <cell r="O2272" t="str">
            <v>PH300</v>
          </cell>
          <cell r="P2272" t="str">
            <v>4406</v>
          </cell>
          <cell r="Q2272" t="str">
            <v>Contracted Services</v>
          </cell>
          <cell r="R2272" t="str">
            <v>Other Expenditures</v>
          </cell>
          <cell r="S2272" t="str">
            <v>Non Salary</v>
          </cell>
        </row>
        <row r="2273">
          <cell r="A2273" t="str">
            <v>PH3617</v>
          </cell>
          <cell r="E2273">
            <v>685.24</v>
          </cell>
          <cell r="F2273">
            <v>368.33</v>
          </cell>
          <cell r="G2273">
            <v>1053.57</v>
          </cell>
          <cell r="H2273">
            <v>0</v>
          </cell>
          <cell r="I2273">
            <v>-1053.57</v>
          </cell>
          <cell r="J2273">
            <v>0</v>
          </cell>
          <cell r="L2273">
            <v>41364</v>
          </cell>
          <cell r="M2273" t="str">
            <v>PF</v>
          </cell>
          <cell r="N2273" t="str">
            <v>EXP</v>
          </cell>
          <cell r="O2273" t="str">
            <v>PH300</v>
          </cell>
          <cell r="P2273" t="str">
            <v>4515</v>
          </cell>
          <cell r="Q2273" t="str">
            <v>Contracted Services</v>
          </cell>
          <cell r="R2273" t="str">
            <v>Other Expenditures</v>
          </cell>
          <cell r="S2273" t="str">
            <v>Non Salary</v>
          </cell>
        </row>
        <row r="2274">
          <cell r="A2274" t="str">
            <v>PH3617</v>
          </cell>
          <cell r="E2274">
            <v>349.5</v>
          </cell>
          <cell r="F2274">
            <v>0</v>
          </cell>
          <cell r="G2274">
            <v>349.5</v>
          </cell>
          <cell r="H2274">
            <v>0</v>
          </cell>
          <cell r="I2274">
            <v>-349.5</v>
          </cell>
          <cell r="J2274">
            <v>0</v>
          </cell>
          <cell r="L2274">
            <v>41364</v>
          </cell>
          <cell r="M2274" t="str">
            <v>PF</v>
          </cell>
          <cell r="N2274" t="str">
            <v>EXP</v>
          </cell>
          <cell r="O2274" t="str">
            <v>PH300</v>
          </cell>
          <cell r="P2274" t="str">
            <v>4770</v>
          </cell>
          <cell r="Q2274" t="str">
            <v>Insurance, Parking &amp; Metrage</v>
          </cell>
          <cell r="R2274" t="str">
            <v>Other Expenditures</v>
          </cell>
          <cell r="S2274" t="str">
            <v>Non Salary</v>
          </cell>
        </row>
        <row r="2275">
          <cell r="A2275" t="str">
            <v>PH3617</v>
          </cell>
          <cell r="E2275">
            <v>574.22</v>
          </cell>
          <cell r="F2275">
            <v>0</v>
          </cell>
          <cell r="G2275">
            <v>574.22</v>
          </cell>
          <cell r="H2275">
            <v>0</v>
          </cell>
          <cell r="I2275">
            <v>-574.22</v>
          </cell>
          <cell r="J2275">
            <v>0</v>
          </cell>
          <cell r="L2275">
            <v>41364</v>
          </cell>
          <cell r="M2275" t="str">
            <v>PF</v>
          </cell>
          <cell r="N2275" t="str">
            <v>EXP</v>
          </cell>
          <cell r="O2275" t="str">
            <v>PH300</v>
          </cell>
          <cell r="P2275" t="str">
            <v>4775</v>
          </cell>
          <cell r="Q2275" t="str">
            <v>Insurance, Parking &amp; Metrage</v>
          </cell>
          <cell r="R2275" t="str">
            <v>Other Expenditures</v>
          </cell>
          <cell r="S2275" t="str">
            <v>Non Salary</v>
          </cell>
        </row>
        <row r="2276">
          <cell r="A2276" t="str">
            <v>PH3617</v>
          </cell>
          <cell r="E2276">
            <v>0</v>
          </cell>
          <cell r="F2276">
            <v>237.6</v>
          </cell>
          <cell r="G2276">
            <v>237.6</v>
          </cell>
          <cell r="H2276">
            <v>0</v>
          </cell>
          <cell r="I2276">
            <v>-237.6</v>
          </cell>
          <cell r="J2276">
            <v>0</v>
          </cell>
          <cell r="L2276">
            <v>41364</v>
          </cell>
          <cell r="M2276" t="str">
            <v>PF</v>
          </cell>
          <cell r="N2276" t="str">
            <v>EXP</v>
          </cell>
          <cell r="O2276" t="str">
            <v>PH300</v>
          </cell>
          <cell r="P2276" t="str">
            <v>4811</v>
          </cell>
          <cell r="Q2276" t="str">
            <v>Other Services</v>
          </cell>
          <cell r="R2276" t="str">
            <v>Other Expenditures</v>
          </cell>
          <cell r="S2276" t="str">
            <v>Non Salary</v>
          </cell>
        </row>
        <row r="2277">
          <cell r="A2277" t="str">
            <v>PH3617</v>
          </cell>
          <cell r="E2277">
            <v>-365327.06</v>
          </cell>
          <cell r="F2277">
            <v>0</v>
          </cell>
          <cell r="G2277">
            <v>-365327.06</v>
          </cell>
          <cell r="H2277">
            <v>-382994.4</v>
          </cell>
          <cell r="I2277">
            <v>-17667.34</v>
          </cell>
          <cell r="J2277">
            <v>-1334644.25</v>
          </cell>
          <cell r="L2277">
            <v>41364</v>
          </cell>
          <cell r="M2277" t="str">
            <v>PF</v>
          </cell>
          <cell r="N2277" t="str">
            <v>REV</v>
          </cell>
          <cell r="O2277" t="str">
            <v>PH300</v>
          </cell>
          <cell r="P2277" t="str">
            <v>8010</v>
          </cell>
          <cell r="Q2277" t="str">
            <v>Grants and Subsidies</v>
          </cell>
          <cell r="R2277" t="str">
            <v>Revenue</v>
          </cell>
          <cell r="S2277" t="str">
            <v>Non Salary</v>
          </cell>
        </row>
        <row r="2278">
          <cell r="A2278" t="str">
            <v>PH3618</v>
          </cell>
          <cell r="E2278">
            <v>10705.15</v>
          </cell>
          <cell r="F2278">
            <v>46547.06</v>
          </cell>
          <cell r="G2278">
            <v>57252.21</v>
          </cell>
          <cell r="H2278">
            <v>0</v>
          </cell>
          <cell r="I2278">
            <v>-57252.21</v>
          </cell>
          <cell r="J2278">
            <v>0</v>
          </cell>
          <cell r="L2278">
            <v>41364</v>
          </cell>
          <cell r="M2278" t="str">
            <v>PF</v>
          </cell>
          <cell r="N2278" t="str">
            <v>EXP</v>
          </cell>
          <cell r="O2278" t="str">
            <v>PH610</v>
          </cell>
          <cell r="P2278" t="str">
            <v>4199</v>
          </cell>
          <cell r="Q2278" t="str">
            <v>Professional &amp; Technical</v>
          </cell>
          <cell r="R2278" t="str">
            <v>Other Expenditures</v>
          </cell>
          <cell r="S2278" t="str">
            <v>Non Salary</v>
          </cell>
        </row>
        <row r="2279">
          <cell r="A2279" t="str">
            <v>PH3618</v>
          </cell>
          <cell r="E2279">
            <v>167000</v>
          </cell>
          <cell r="F2279">
            <v>0</v>
          </cell>
          <cell r="G2279">
            <v>167000</v>
          </cell>
          <cell r="H2279">
            <v>267000</v>
          </cell>
          <cell r="I2279">
            <v>100000</v>
          </cell>
          <cell r="J2279">
            <v>267000</v>
          </cell>
          <cell r="L2279">
            <v>41364</v>
          </cell>
          <cell r="M2279" t="str">
            <v>PF</v>
          </cell>
          <cell r="N2279" t="str">
            <v>EXP</v>
          </cell>
          <cell r="O2279" t="str">
            <v>PH610</v>
          </cell>
          <cell r="P2279" t="str">
            <v>4400</v>
          </cell>
          <cell r="Q2279" t="str">
            <v>Contracted Services</v>
          </cell>
          <cell r="R2279" t="str">
            <v>Other Expenditures</v>
          </cell>
          <cell r="S2279" t="str">
            <v>Non Salary</v>
          </cell>
        </row>
        <row r="2280">
          <cell r="A2280" t="str">
            <v>PH3618</v>
          </cell>
          <cell r="E2280">
            <v>-117.8</v>
          </cell>
          <cell r="F2280">
            <v>0</v>
          </cell>
          <cell r="G2280">
            <v>-117.8</v>
          </cell>
          <cell r="H2280">
            <v>0</v>
          </cell>
          <cell r="I2280">
            <v>117.8</v>
          </cell>
          <cell r="J2280">
            <v>0</v>
          </cell>
          <cell r="L2280">
            <v>41364</v>
          </cell>
          <cell r="M2280" t="str">
            <v>PF</v>
          </cell>
          <cell r="N2280" t="str">
            <v>EXP</v>
          </cell>
          <cell r="O2280" t="str">
            <v>PH610</v>
          </cell>
          <cell r="P2280" t="str">
            <v>4811</v>
          </cell>
          <cell r="Q2280" t="str">
            <v>Other Services</v>
          </cell>
          <cell r="R2280" t="str">
            <v>Other Expenditures</v>
          </cell>
          <cell r="S2280" t="str">
            <v>Non Salary</v>
          </cell>
        </row>
        <row r="2281">
          <cell r="A2281" t="str">
            <v>PH3618</v>
          </cell>
          <cell r="E2281">
            <v>-177587.35</v>
          </cell>
          <cell r="F2281">
            <v>0</v>
          </cell>
          <cell r="G2281">
            <v>-177587.35</v>
          </cell>
          <cell r="H2281">
            <v>-267000</v>
          </cell>
          <cell r="I2281">
            <v>-89412.65</v>
          </cell>
          <cell r="J2281">
            <v>-267000</v>
          </cell>
          <cell r="L2281">
            <v>41364</v>
          </cell>
          <cell r="M2281" t="str">
            <v>PF</v>
          </cell>
          <cell r="N2281" t="str">
            <v>REV</v>
          </cell>
          <cell r="O2281" t="str">
            <v>PH610</v>
          </cell>
          <cell r="P2281" t="str">
            <v>8010</v>
          </cell>
          <cell r="Q2281" t="str">
            <v>Grants and Subsidies</v>
          </cell>
          <cell r="R2281" t="str">
            <v>Revenue</v>
          </cell>
          <cell r="S2281" t="str">
            <v>Non Salary</v>
          </cell>
        </row>
        <row r="2282">
          <cell r="A2282" t="str">
            <v>PH3621</v>
          </cell>
          <cell r="E2282">
            <v>428417.19</v>
          </cell>
          <cell r="F2282">
            <v>0</v>
          </cell>
          <cell r="G2282">
            <v>428417.19</v>
          </cell>
          <cell r="H2282">
            <v>420609.84</v>
          </cell>
          <cell r="I2282">
            <v>-7807.35</v>
          </cell>
          <cell r="J2282">
            <v>1444462.74</v>
          </cell>
          <cell r="L2282">
            <v>41364</v>
          </cell>
          <cell r="M2282" t="str">
            <v>PF</v>
          </cell>
          <cell r="N2282" t="str">
            <v>EXP</v>
          </cell>
          <cell r="O2282" t="str">
            <v>PH300</v>
          </cell>
          <cell r="P2282" t="str">
            <v>1015</v>
          </cell>
          <cell r="Q2282" t="str">
            <v>Salaries &amp; Benefits</v>
          </cell>
          <cell r="R2282" t="str">
            <v>Other Expenditures</v>
          </cell>
          <cell r="S2282" t="str">
            <v>Salaries &amp; Benefits</v>
          </cell>
        </row>
        <row r="2283">
          <cell r="A2283" t="str">
            <v>PH3621</v>
          </cell>
          <cell r="E2283">
            <v>491.16</v>
          </cell>
          <cell r="F2283">
            <v>0</v>
          </cell>
          <cell r="G2283">
            <v>491.16</v>
          </cell>
          <cell r="H2283">
            <v>0</v>
          </cell>
          <cell r="I2283">
            <v>-491.16</v>
          </cell>
          <cell r="J2283">
            <v>0</v>
          </cell>
          <cell r="L2283">
            <v>41364</v>
          </cell>
          <cell r="M2283" t="str">
            <v>PF</v>
          </cell>
          <cell r="N2283" t="str">
            <v>EXP</v>
          </cell>
          <cell r="O2283" t="str">
            <v>PH300</v>
          </cell>
          <cell r="P2283" t="str">
            <v>1025</v>
          </cell>
          <cell r="Q2283" t="str">
            <v>Salaries &amp; Benefits</v>
          </cell>
          <cell r="R2283" t="str">
            <v>Other Expenditures</v>
          </cell>
          <cell r="S2283" t="str">
            <v>Overtime</v>
          </cell>
        </row>
        <row r="2284">
          <cell r="A2284" t="str">
            <v>PH3621</v>
          </cell>
          <cell r="E2284">
            <v>7477.92</v>
          </cell>
          <cell r="F2284">
            <v>0</v>
          </cell>
          <cell r="G2284">
            <v>7477.92</v>
          </cell>
          <cell r="H2284">
            <v>0</v>
          </cell>
          <cell r="I2284">
            <v>-7477.92</v>
          </cell>
          <cell r="J2284">
            <v>0</v>
          </cell>
          <cell r="L2284">
            <v>41364</v>
          </cell>
          <cell r="M2284" t="str">
            <v>PF</v>
          </cell>
          <cell r="N2284" t="str">
            <v>EXP</v>
          </cell>
          <cell r="O2284" t="str">
            <v>PH300</v>
          </cell>
          <cell r="P2284" t="str">
            <v>1050</v>
          </cell>
          <cell r="Q2284" t="str">
            <v>Salaries &amp; Benefits</v>
          </cell>
          <cell r="R2284" t="str">
            <v>Other Expenditures</v>
          </cell>
          <cell r="S2284" t="str">
            <v>Salaries &amp; Benefits</v>
          </cell>
        </row>
        <row r="2285">
          <cell r="A2285" t="str">
            <v>PH3621</v>
          </cell>
          <cell r="E2285">
            <v>18399.93</v>
          </cell>
          <cell r="F2285">
            <v>0</v>
          </cell>
          <cell r="G2285">
            <v>18399.93</v>
          </cell>
          <cell r="H2285">
            <v>18795.560000000001</v>
          </cell>
          <cell r="I2285">
            <v>395.63</v>
          </cell>
          <cell r="J2285">
            <v>64548</v>
          </cell>
          <cell r="L2285">
            <v>41364</v>
          </cell>
          <cell r="M2285" t="str">
            <v>PF</v>
          </cell>
          <cell r="N2285" t="str">
            <v>EXP</v>
          </cell>
          <cell r="O2285" t="str">
            <v>PH300</v>
          </cell>
          <cell r="P2285" t="str">
            <v>1711</v>
          </cell>
          <cell r="Q2285" t="str">
            <v>Salaries &amp; Benefits</v>
          </cell>
          <cell r="R2285" t="str">
            <v>Other Expenditures</v>
          </cell>
          <cell r="S2285" t="str">
            <v>Salaries &amp; Benefits</v>
          </cell>
        </row>
        <row r="2286">
          <cell r="A2286" t="str">
            <v>PH3621</v>
          </cell>
          <cell r="E2286">
            <v>8712.3700000000008</v>
          </cell>
          <cell r="F2286">
            <v>0</v>
          </cell>
          <cell r="G2286">
            <v>8712.3700000000008</v>
          </cell>
          <cell r="H2286">
            <v>8798.48</v>
          </cell>
          <cell r="I2286">
            <v>86.11</v>
          </cell>
          <cell r="J2286">
            <v>30216</v>
          </cell>
          <cell r="L2286">
            <v>41364</v>
          </cell>
          <cell r="M2286" t="str">
            <v>PF</v>
          </cell>
          <cell r="N2286" t="str">
            <v>EXP</v>
          </cell>
          <cell r="O2286" t="str">
            <v>PH300</v>
          </cell>
          <cell r="P2286" t="str">
            <v>1712</v>
          </cell>
          <cell r="Q2286" t="str">
            <v>Salaries &amp; Benefits</v>
          </cell>
          <cell r="R2286" t="str">
            <v>Other Expenditures</v>
          </cell>
          <cell r="S2286" t="str">
            <v>Salaries &amp; Benefits</v>
          </cell>
        </row>
        <row r="2287">
          <cell r="A2287" t="str">
            <v>PH3621</v>
          </cell>
          <cell r="E2287">
            <v>10395.84</v>
          </cell>
          <cell r="F2287">
            <v>0</v>
          </cell>
          <cell r="G2287">
            <v>10395.84</v>
          </cell>
          <cell r="H2287">
            <v>8422.7199999999993</v>
          </cell>
          <cell r="I2287">
            <v>-1973.12</v>
          </cell>
          <cell r="J2287">
            <v>28780.400000000001</v>
          </cell>
          <cell r="L2287">
            <v>41364</v>
          </cell>
          <cell r="M2287" t="str">
            <v>PF</v>
          </cell>
          <cell r="N2287" t="str">
            <v>EXP</v>
          </cell>
          <cell r="O2287" t="str">
            <v>PH300</v>
          </cell>
          <cell r="P2287" t="str">
            <v>1720</v>
          </cell>
          <cell r="Q2287" t="str">
            <v>Salaries &amp; Benefits</v>
          </cell>
          <cell r="R2287" t="str">
            <v>Other Expenditures</v>
          </cell>
          <cell r="S2287" t="str">
            <v>Salaries &amp; Benefits</v>
          </cell>
        </row>
        <row r="2288">
          <cell r="A2288" t="str">
            <v>PH3621</v>
          </cell>
          <cell r="E2288">
            <v>3160.05</v>
          </cell>
          <cell r="F2288">
            <v>0</v>
          </cell>
          <cell r="G2288">
            <v>3160.05</v>
          </cell>
          <cell r="H2288">
            <v>3139.3</v>
          </cell>
          <cell r="I2288">
            <v>-20.75</v>
          </cell>
          <cell r="J2288">
            <v>10781.45</v>
          </cell>
          <cell r="L2288">
            <v>41364</v>
          </cell>
          <cell r="M2288" t="str">
            <v>PF</v>
          </cell>
          <cell r="N2288" t="str">
            <v>EXP</v>
          </cell>
          <cell r="O2288" t="str">
            <v>PH300</v>
          </cell>
          <cell r="P2288" t="str">
            <v>1730</v>
          </cell>
          <cell r="Q2288" t="str">
            <v>Salaries &amp; Benefits</v>
          </cell>
          <cell r="R2288" t="str">
            <v>Other Expenditures</v>
          </cell>
          <cell r="S2288" t="str">
            <v>Salaries &amp; Benefits</v>
          </cell>
        </row>
        <row r="2289">
          <cell r="A2289" t="str">
            <v>PH3621</v>
          </cell>
          <cell r="E2289">
            <v>11941.34</v>
          </cell>
          <cell r="F2289">
            <v>0</v>
          </cell>
          <cell r="G2289">
            <v>11941.34</v>
          </cell>
          <cell r="H2289">
            <v>11830.65</v>
          </cell>
          <cell r="I2289">
            <v>-110.69</v>
          </cell>
          <cell r="J2289">
            <v>19921.87</v>
          </cell>
          <cell r="L2289">
            <v>41364</v>
          </cell>
          <cell r="M2289" t="str">
            <v>PF</v>
          </cell>
          <cell r="N2289" t="str">
            <v>EXP</v>
          </cell>
          <cell r="O2289" t="str">
            <v>PH300</v>
          </cell>
          <cell r="P2289" t="str">
            <v>1740</v>
          </cell>
          <cell r="Q2289" t="str">
            <v>Salaries &amp; Benefits</v>
          </cell>
          <cell r="R2289" t="str">
            <v>Other Expenditures</v>
          </cell>
          <cell r="S2289" t="str">
            <v>Salaries &amp; Benefits</v>
          </cell>
        </row>
        <row r="2290">
          <cell r="A2290" t="str">
            <v>PH3621</v>
          </cell>
          <cell r="E2290">
            <v>500.78</v>
          </cell>
          <cell r="F2290">
            <v>0</v>
          </cell>
          <cell r="G2290">
            <v>500.78</v>
          </cell>
          <cell r="H2290">
            <v>590.26</v>
          </cell>
          <cell r="I2290">
            <v>89.48</v>
          </cell>
          <cell r="J2290">
            <v>1155.52</v>
          </cell>
          <cell r="L2290">
            <v>41364</v>
          </cell>
          <cell r="M2290" t="str">
            <v>PF</v>
          </cell>
          <cell r="N2290" t="str">
            <v>EXP</v>
          </cell>
          <cell r="O2290" t="str">
            <v>PH300</v>
          </cell>
          <cell r="P2290" t="str">
            <v>1745</v>
          </cell>
          <cell r="Q2290" t="str">
            <v>Salaries &amp; Benefits</v>
          </cell>
          <cell r="R2290" t="str">
            <v>Other Expenditures</v>
          </cell>
          <cell r="S2290" t="str">
            <v>Salaries &amp; Benefits</v>
          </cell>
        </row>
        <row r="2291">
          <cell r="A2291" t="str">
            <v>PH3621</v>
          </cell>
          <cell r="E2291">
            <v>8643.75</v>
          </cell>
          <cell r="F2291">
            <v>0</v>
          </cell>
          <cell r="G2291">
            <v>8643.75</v>
          </cell>
          <cell r="H2291">
            <v>8201.93</v>
          </cell>
          <cell r="I2291">
            <v>-441.82</v>
          </cell>
          <cell r="J2291">
            <v>28166.99</v>
          </cell>
          <cell r="L2291">
            <v>41364</v>
          </cell>
          <cell r="M2291" t="str">
            <v>PF</v>
          </cell>
          <cell r="N2291" t="str">
            <v>EXP</v>
          </cell>
          <cell r="O2291" t="str">
            <v>PH300</v>
          </cell>
          <cell r="P2291" t="str">
            <v>1750</v>
          </cell>
          <cell r="Q2291" t="str">
            <v>Salaries &amp; Benefits</v>
          </cell>
          <cell r="R2291" t="str">
            <v>Other Expenditures</v>
          </cell>
          <cell r="S2291" t="str">
            <v>Salaries &amp; Benefits</v>
          </cell>
        </row>
        <row r="2292">
          <cell r="A2292" t="str">
            <v>PH3621</v>
          </cell>
          <cell r="E2292">
            <v>25146.16</v>
          </cell>
          <cell r="F2292">
            <v>0</v>
          </cell>
          <cell r="G2292">
            <v>25146.16</v>
          </cell>
          <cell r="H2292">
            <v>25648.5</v>
          </cell>
          <cell r="I2292">
            <v>502.34</v>
          </cell>
          <cell r="J2292">
            <v>43827.3</v>
          </cell>
          <cell r="L2292">
            <v>41364</v>
          </cell>
          <cell r="M2292" t="str">
            <v>PF</v>
          </cell>
          <cell r="N2292" t="str">
            <v>EXP</v>
          </cell>
          <cell r="O2292" t="str">
            <v>PH300</v>
          </cell>
          <cell r="P2292" t="str">
            <v>1760</v>
          </cell>
          <cell r="Q2292" t="str">
            <v>Salaries &amp; Benefits</v>
          </cell>
          <cell r="R2292" t="str">
            <v>Other Expenditures</v>
          </cell>
          <cell r="S2292" t="str">
            <v>Salaries &amp; Benefits</v>
          </cell>
        </row>
        <row r="2293">
          <cell r="A2293" t="str">
            <v>PH3621</v>
          </cell>
          <cell r="E2293">
            <v>42440.52</v>
          </cell>
          <cell r="F2293">
            <v>0</v>
          </cell>
          <cell r="G2293">
            <v>42440.52</v>
          </cell>
          <cell r="H2293">
            <v>45886.92</v>
          </cell>
          <cell r="I2293">
            <v>3446.4</v>
          </cell>
          <cell r="J2293">
            <v>157585.17000000001</v>
          </cell>
          <cell r="L2293">
            <v>41364</v>
          </cell>
          <cell r="M2293" t="str">
            <v>PF</v>
          </cell>
          <cell r="N2293" t="str">
            <v>EXP</v>
          </cell>
          <cell r="O2293" t="str">
            <v>PH300</v>
          </cell>
          <cell r="P2293" t="str">
            <v>1770</v>
          </cell>
          <cell r="Q2293" t="str">
            <v>Salaries &amp; Benefits</v>
          </cell>
          <cell r="R2293" t="str">
            <v>Other Expenditures</v>
          </cell>
          <cell r="S2293" t="str">
            <v>Salaries &amp; Benefits</v>
          </cell>
        </row>
        <row r="2294">
          <cell r="A2294" t="str">
            <v>PH3621</v>
          </cell>
          <cell r="E2294">
            <v>372.48</v>
          </cell>
          <cell r="F2294">
            <v>0</v>
          </cell>
          <cell r="G2294">
            <v>372.48</v>
          </cell>
          <cell r="H2294">
            <v>0</v>
          </cell>
          <cell r="I2294">
            <v>-372.48</v>
          </cell>
          <cell r="J2294">
            <v>0</v>
          </cell>
          <cell r="L2294">
            <v>41364</v>
          </cell>
          <cell r="M2294" t="str">
            <v>PF</v>
          </cell>
          <cell r="N2294" t="str">
            <v>EXP</v>
          </cell>
          <cell r="O2294" t="str">
            <v>PH300</v>
          </cell>
          <cell r="P2294" t="str">
            <v>1840</v>
          </cell>
          <cell r="Q2294" t="str">
            <v>Salaries &amp; Benefits</v>
          </cell>
          <cell r="R2294" t="str">
            <v>Other Expenditures</v>
          </cell>
          <cell r="S2294" t="str">
            <v>Salaries &amp; Benefits</v>
          </cell>
        </row>
        <row r="2295">
          <cell r="A2295" t="str">
            <v>PH3621</v>
          </cell>
          <cell r="E2295">
            <v>1084.7</v>
          </cell>
          <cell r="F2295">
            <v>0</v>
          </cell>
          <cell r="G2295">
            <v>1084.7</v>
          </cell>
          <cell r="H2295">
            <v>0</v>
          </cell>
          <cell r="I2295">
            <v>-1084.7</v>
          </cell>
          <cell r="J2295">
            <v>0</v>
          </cell>
          <cell r="L2295">
            <v>41364</v>
          </cell>
          <cell r="M2295" t="str">
            <v>PF</v>
          </cell>
          <cell r="N2295" t="str">
            <v>EXP</v>
          </cell>
          <cell r="O2295" t="str">
            <v>PH300</v>
          </cell>
          <cell r="P2295" t="str">
            <v>4225</v>
          </cell>
          <cell r="Q2295" t="str">
            <v>Business Travel Expenses</v>
          </cell>
          <cell r="R2295" t="str">
            <v>Other Expenditures</v>
          </cell>
          <cell r="S2295" t="str">
            <v>Non Salary</v>
          </cell>
        </row>
        <row r="2296">
          <cell r="A2296" t="str">
            <v>PH3621</v>
          </cell>
          <cell r="E2296">
            <v>1890.1</v>
          </cell>
          <cell r="F2296">
            <v>0</v>
          </cell>
          <cell r="G2296">
            <v>1890.1</v>
          </cell>
          <cell r="H2296">
            <v>0</v>
          </cell>
          <cell r="I2296">
            <v>-1890.1</v>
          </cell>
          <cell r="J2296">
            <v>0</v>
          </cell>
          <cell r="L2296">
            <v>41364</v>
          </cell>
          <cell r="M2296" t="str">
            <v>PF</v>
          </cell>
          <cell r="N2296" t="str">
            <v>EXP</v>
          </cell>
          <cell r="O2296" t="str">
            <v>PH300</v>
          </cell>
          <cell r="P2296" t="str">
            <v>4770</v>
          </cell>
          <cell r="Q2296" t="str">
            <v>Insurance, Parking &amp; Metrage</v>
          </cell>
          <cell r="R2296" t="str">
            <v>Other Expenditures</v>
          </cell>
          <cell r="S2296" t="str">
            <v>Non Salary</v>
          </cell>
        </row>
        <row r="2297">
          <cell r="A2297" t="str">
            <v>PH3621</v>
          </cell>
          <cell r="E2297">
            <v>5425.71</v>
          </cell>
          <cell r="F2297">
            <v>0</v>
          </cell>
          <cell r="G2297">
            <v>5425.71</v>
          </cell>
          <cell r="H2297">
            <v>0</v>
          </cell>
          <cell r="I2297">
            <v>-5425.71</v>
          </cell>
          <cell r="J2297">
            <v>0</v>
          </cell>
          <cell r="L2297">
            <v>41364</v>
          </cell>
          <cell r="M2297" t="str">
            <v>PF</v>
          </cell>
          <cell r="N2297" t="str">
            <v>EXP</v>
          </cell>
          <cell r="O2297" t="str">
            <v>PH300</v>
          </cell>
          <cell r="P2297" t="str">
            <v>4775</v>
          </cell>
          <cell r="Q2297" t="str">
            <v>Insurance, Parking &amp; Metrage</v>
          </cell>
          <cell r="R2297" t="str">
            <v>Other Expenditures</v>
          </cell>
          <cell r="S2297" t="str">
            <v>Non Salary</v>
          </cell>
        </row>
        <row r="2298">
          <cell r="A2298" t="str">
            <v>PH3621</v>
          </cell>
          <cell r="E2298">
            <v>-574500</v>
          </cell>
          <cell r="F2298">
            <v>0</v>
          </cell>
          <cell r="G2298">
            <v>-574500</v>
          </cell>
          <cell r="H2298">
            <v>-551924.16</v>
          </cell>
          <cell r="I2298">
            <v>22575.84</v>
          </cell>
          <cell r="J2298">
            <v>-1829445.44</v>
          </cell>
          <cell r="L2298">
            <v>41364</v>
          </cell>
          <cell r="M2298" t="str">
            <v>PF</v>
          </cell>
          <cell r="N2298" t="str">
            <v>REV</v>
          </cell>
          <cell r="O2298" t="str">
            <v>PH300</v>
          </cell>
          <cell r="P2298" t="str">
            <v>8010</v>
          </cell>
          <cell r="Q2298" t="str">
            <v>Grants and Subsidies</v>
          </cell>
          <cell r="R2298" t="str">
            <v>Revenue</v>
          </cell>
          <cell r="S2298" t="str">
            <v>Non Salary</v>
          </cell>
        </row>
        <row r="2299">
          <cell r="A2299" t="str">
            <v>PH3623</v>
          </cell>
          <cell r="E2299">
            <v>444296.67</v>
          </cell>
          <cell r="F2299">
            <v>0</v>
          </cell>
          <cell r="G2299">
            <v>444296.67</v>
          </cell>
          <cell r="H2299">
            <v>442746.36</v>
          </cell>
          <cell r="I2299">
            <v>-1550.31</v>
          </cell>
          <cell r="J2299">
            <v>1520484.21</v>
          </cell>
          <cell r="L2299">
            <v>41364</v>
          </cell>
          <cell r="M2299" t="str">
            <v>PF</v>
          </cell>
          <cell r="N2299" t="str">
            <v>EXP</v>
          </cell>
          <cell r="O2299" t="str">
            <v>PH300</v>
          </cell>
          <cell r="P2299" t="str">
            <v>1015</v>
          </cell>
          <cell r="Q2299" t="str">
            <v>Salaries &amp; Benefits</v>
          </cell>
          <cell r="R2299" t="str">
            <v>Other Expenditures</v>
          </cell>
          <cell r="S2299" t="str">
            <v>Salaries &amp; Benefits</v>
          </cell>
        </row>
        <row r="2300">
          <cell r="A2300" t="str">
            <v>PH3623</v>
          </cell>
          <cell r="E2300">
            <v>0</v>
          </cell>
          <cell r="F2300">
            <v>0</v>
          </cell>
          <cell r="G2300">
            <v>0</v>
          </cell>
          <cell r="H2300">
            <v>-29521.42</v>
          </cell>
          <cell r="I2300">
            <v>-29521.42</v>
          </cell>
          <cell r="J2300">
            <v>-101413.33</v>
          </cell>
          <cell r="L2300">
            <v>41364</v>
          </cell>
          <cell r="M2300" t="str">
            <v>PF</v>
          </cell>
          <cell r="N2300" t="str">
            <v>EXP</v>
          </cell>
          <cell r="O2300" t="str">
            <v>PH300</v>
          </cell>
          <cell r="P2300" t="str">
            <v>1520</v>
          </cell>
          <cell r="Q2300" t="str">
            <v>Salaries &amp; Benefits</v>
          </cell>
          <cell r="R2300" t="str">
            <v>Other Expenditures</v>
          </cell>
          <cell r="S2300" t="str">
            <v>Gapping</v>
          </cell>
        </row>
        <row r="2301">
          <cell r="A2301" t="str">
            <v>PH3623</v>
          </cell>
          <cell r="E2301">
            <v>-2375.35</v>
          </cell>
          <cell r="F2301">
            <v>0</v>
          </cell>
          <cell r="G2301">
            <v>-2375.35</v>
          </cell>
          <cell r="H2301">
            <v>0</v>
          </cell>
          <cell r="I2301">
            <v>2375.35</v>
          </cell>
          <cell r="J2301">
            <v>0</v>
          </cell>
          <cell r="L2301">
            <v>41364</v>
          </cell>
          <cell r="M2301" t="str">
            <v>PF</v>
          </cell>
          <cell r="N2301" t="str">
            <v>EXP</v>
          </cell>
          <cell r="O2301" t="str">
            <v>PH300</v>
          </cell>
          <cell r="P2301" t="str">
            <v>1580</v>
          </cell>
          <cell r="Q2301" t="str">
            <v>Salaries &amp; Benefits</v>
          </cell>
          <cell r="R2301" t="str">
            <v>Other Expenditures</v>
          </cell>
          <cell r="S2301" t="str">
            <v>Salaries &amp; Benefits</v>
          </cell>
        </row>
        <row r="2302">
          <cell r="A2302" t="str">
            <v>PH3623</v>
          </cell>
          <cell r="E2302">
            <v>23674.25</v>
          </cell>
          <cell r="F2302">
            <v>0</v>
          </cell>
          <cell r="G2302">
            <v>23674.25</v>
          </cell>
          <cell r="H2302">
            <v>23862.21</v>
          </cell>
          <cell r="I2302">
            <v>187.96</v>
          </cell>
          <cell r="J2302">
            <v>81948</v>
          </cell>
          <cell r="L2302">
            <v>41364</v>
          </cell>
          <cell r="M2302" t="str">
            <v>PF</v>
          </cell>
          <cell r="N2302" t="str">
            <v>EXP</v>
          </cell>
          <cell r="O2302" t="str">
            <v>PH300</v>
          </cell>
          <cell r="P2302" t="str">
            <v>1711</v>
          </cell>
          <cell r="Q2302" t="str">
            <v>Salaries &amp; Benefits</v>
          </cell>
          <cell r="R2302" t="str">
            <v>Other Expenditures</v>
          </cell>
          <cell r="S2302" t="str">
            <v>Salaries &amp; Benefits</v>
          </cell>
        </row>
        <row r="2303">
          <cell r="A2303" t="str">
            <v>PH3623</v>
          </cell>
          <cell r="E2303">
            <v>11327.18</v>
          </cell>
          <cell r="F2303">
            <v>0</v>
          </cell>
          <cell r="G2303">
            <v>11327.18</v>
          </cell>
          <cell r="H2303">
            <v>11247.89</v>
          </cell>
          <cell r="I2303">
            <v>-79.290000000000006</v>
          </cell>
          <cell r="J2303">
            <v>38628</v>
          </cell>
          <cell r="L2303">
            <v>41364</v>
          </cell>
          <cell r="M2303" t="str">
            <v>PF</v>
          </cell>
          <cell r="N2303" t="str">
            <v>EXP</v>
          </cell>
          <cell r="O2303" t="str">
            <v>PH300</v>
          </cell>
          <cell r="P2303" t="str">
            <v>1712</v>
          </cell>
          <cell r="Q2303" t="str">
            <v>Salaries &amp; Benefits</v>
          </cell>
          <cell r="R2303" t="str">
            <v>Other Expenditures</v>
          </cell>
          <cell r="S2303" t="str">
            <v>Salaries &amp; Benefits</v>
          </cell>
        </row>
        <row r="2304">
          <cell r="A2304" t="str">
            <v>PH3623</v>
          </cell>
          <cell r="E2304">
            <v>10356.92</v>
          </cell>
          <cell r="F2304">
            <v>0</v>
          </cell>
          <cell r="G2304">
            <v>10356.92</v>
          </cell>
          <cell r="H2304">
            <v>8866</v>
          </cell>
          <cell r="I2304">
            <v>-1490.92</v>
          </cell>
          <cell r="J2304">
            <v>30302.73</v>
          </cell>
          <cell r="L2304">
            <v>41364</v>
          </cell>
          <cell r="M2304" t="str">
            <v>PF</v>
          </cell>
          <cell r="N2304" t="str">
            <v>EXP</v>
          </cell>
          <cell r="O2304" t="str">
            <v>PH300</v>
          </cell>
          <cell r="P2304" t="str">
            <v>1720</v>
          </cell>
          <cell r="Q2304" t="str">
            <v>Salaries &amp; Benefits</v>
          </cell>
          <cell r="R2304" t="str">
            <v>Other Expenditures</v>
          </cell>
          <cell r="S2304" t="str">
            <v>Salaries &amp; Benefits</v>
          </cell>
        </row>
        <row r="2305">
          <cell r="A2305" t="str">
            <v>PH3623</v>
          </cell>
          <cell r="E2305">
            <v>3144.5</v>
          </cell>
          <cell r="F2305">
            <v>0</v>
          </cell>
          <cell r="G2305">
            <v>3144.5</v>
          </cell>
          <cell r="H2305">
            <v>3304.52</v>
          </cell>
          <cell r="I2305">
            <v>160.02000000000001</v>
          </cell>
          <cell r="J2305">
            <v>11348.87</v>
          </cell>
          <cell r="L2305">
            <v>41364</v>
          </cell>
          <cell r="M2305" t="str">
            <v>PF</v>
          </cell>
          <cell r="N2305" t="str">
            <v>EXP</v>
          </cell>
          <cell r="O2305" t="str">
            <v>PH300</v>
          </cell>
          <cell r="P2305" t="str">
            <v>1730</v>
          </cell>
          <cell r="Q2305" t="str">
            <v>Salaries &amp; Benefits</v>
          </cell>
          <cell r="R2305" t="str">
            <v>Other Expenditures</v>
          </cell>
          <cell r="S2305" t="str">
            <v>Salaries &amp; Benefits</v>
          </cell>
        </row>
        <row r="2306">
          <cell r="A2306" t="str">
            <v>PH3623</v>
          </cell>
          <cell r="E2306">
            <v>12131.36</v>
          </cell>
          <cell r="F2306">
            <v>0</v>
          </cell>
          <cell r="G2306">
            <v>12131.36</v>
          </cell>
          <cell r="H2306">
            <v>12457.14</v>
          </cell>
          <cell r="I2306">
            <v>325.77999999999997</v>
          </cell>
          <cell r="J2306">
            <v>20973.53</v>
          </cell>
          <cell r="L2306">
            <v>41364</v>
          </cell>
          <cell r="M2306" t="str">
            <v>PF</v>
          </cell>
          <cell r="N2306" t="str">
            <v>EXP</v>
          </cell>
          <cell r="O2306" t="str">
            <v>PH300</v>
          </cell>
          <cell r="P2306" t="str">
            <v>1740</v>
          </cell>
          <cell r="Q2306" t="str">
            <v>Salaries &amp; Benefits</v>
          </cell>
          <cell r="R2306" t="str">
            <v>Other Expenditures</v>
          </cell>
          <cell r="S2306" t="str">
            <v>Salaries &amp; Benefits</v>
          </cell>
        </row>
        <row r="2307">
          <cell r="A2307" t="str">
            <v>PH3623</v>
          </cell>
          <cell r="E2307">
            <v>516.88</v>
          </cell>
          <cell r="F2307">
            <v>0</v>
          </cell>
          <cell r="G2307">
            <v>516.88</v>
          </cell>
          <cell r="H2307">
            <v>620.19000000000005</v>
          </cell>
          <cell r="I2307">
            <v>103.31</v>
          </cell>
          <cell r="J2307">
            <v>1216.32</v>
          </cell>
          <cell r="L2307">
            <v>41364</v>
          </cell>
          <cell r="M2307" t="str">
            <v>PF</v>
          </cell>
          <cell r="N2307" t="str">
            <v>EXP</v>
          </cell>
          <cell r="O2307" t="str">
            <v>PH300</v>
          </cell>
          <cell r="P2307" t="str">
            <v>1745</v>
          </cell>
          <cell r="Q2307" t="str">
            <v>Salaries &amp; Benefits</v>
          </cell>
          <cell r="R2307" t="str">
            <v>Other Expenditures</v>
          </cell>
          <cell r="S2307" t="str">
            <v>Salaries &amp; Benefits</v>
          </cell>
        </row>
        <row r="2308">
          <cell r="A2308" t="str">
            <v>PH3623</v>
          </cell>
          <cell r="E2308">
            <v>8730.75</v>
          </cell>
          <cell r="F2308">
            <v>0</v>
          </cell>
          <cell r="G2308">
            <v>8730.75</v>
          </cell>
          <cell r="H2308">
            <v>8633.59</v>
          </cell>
          <cell r="I2308">
            <v>-97.16</v>
          </cell>
          <cell r="J2308">
            <v>29649.39</v>
          </cell>
          <cell r="L2308">
            <v>41364</v>
          </cell>
          <cell r="M2308" t="str">
            <v>PF</v>
          </cell>
          <cell r="N2308" t="str">
            <v>EXP</v>
          </cell>
          <cell r="O2308" t="str">
            <v>PH300</v>
          </cell>
          <cell r="P2308" t="str">
            <v>1750</v>
          </cell>
          <cell r="Q2308" t="str">
            <v>Salaries &amp; Benefits</v>
          </cell>
          <cell r="R2308" t="str">
            <v>Other Expenditures</v>
          </cell>
          <cell r="S2308" t="str">
            <v>Salaries &amp; Benefits</v>
          </cell>
        </row>
        <row r="2309">
          <cell r="A2309" t="str">
            <v>PH3623</v>
          </cell>
          <cell r="E2309">
            <v>24781.01</v>
          </cell>
          <cell r="F2309">
            <v>0</v>
          </cell>
          <cell r="G2309">
            <v>24781.01</v>
          </cell>
          <cell r="H2309">
            <v>27003.08</v>
          </cell>
          <cell r="I2309">
            <v>2222.0700000000002</v>
          </cell>
          <cell r="J2309">
            <v>46134</v>
          </cell>
          <cell r="L2309">
            <v>41364</v>
          </cell>
          <cell r="M2309" t="str">
            <v>PF</v>
          </cell>
          <cell r="N2309" t="str">
            <v>EXP</v>
          </cell>
          <cell r="O2309" t="str">
            <v>PH300</v>
          </cell>
          <cell r="P2309" t="str">
            <v>1760</v>
          </cell>
          <cell r="Q2309" t="str">
            <v>Salaries &amp; Benefits</v>
          </cell>
          <cell r="R2309" t="str">
            <v>Other Expenditures</v>
          </cell>
          <cell r="S2309" t="str">
            <v>Salaries &amp; Benefits</v>
          </cell>
        </row>
        <row r="2310">
          <cell r="A2310" t="str">
            <v>PH3623</v>
          </cell>
          <cell r="E2310">
            <v>45508.78</v>
          </cell>
          <cell r="F2310">
            <v>0</v>
          </cell>
          <cell r="G2310">
            <v>45508.78</v>
          </cell>
          <cell r="H2310">
            <v>48301.88</v>
          </cell>
          <cell r="I2310">
            <v>2793.1</v>
          </cell>
          <cell r="J2310">
            <v>165878.70000000001</v>
          </cell>
          <cell r="L2310">
            <v>41364</v>
          </cell>
          <cell r="M2310" t="str">
            <v>PF</v>
          </cell>
          <cell r="N2310" t="str">
            <v>EXP</v>
          </cell>
          <cell r="O2310" t="str">
            <v>PH300</v>
          </cell>
          <cell r="P2310" t="str">
            <v>1770</v>
          </cell>
          <cell r="Q2310" t="str">
            <v>Salaries &amp; Benefits</v>
          </cell>
          <cell r="R2310" t="str">
            <v>Other Expenditures</v>
          </cell>
          <cell r="S2310" t="str">
            <v>Salaries &amp; Benefits</v>
          </cell>
        </row>
        <row r="2311">
          <cell r="A2311" t="str">
            <v>PH3623</v>
          </cell>
          <cell r="E2311">
            <v>1841.62</v>
          </cell>
          <cell r="F2311">
            <v>0</v>
          </cell>
          <cell r="G2311">
            <v>1841.62</v>
          </cell>
          <cell r="H2311">
            <v>0</v>
          </cell>
          <cell r="I2311">
            <v>-1841.62</v>
          </cell>
          <cell r="J2311">
            <v>0</v>
          </cell>
          <cell r="L2311">
            <v>41364</v>
          </cell>
          <cell r="M2311" t="str">
            <v>PF</v>
          </cell>
          <cell r="N2311" t="str">
            <v>EXP</v>
          </cell>
          <cell r="O2311" t="str">
            <v>PH300</v>
          </cell>
          <cell r="P2311" t="str">
            <v>1840</v>
          </cell>
          <cell r="Q2311" t="str">
            <v>Salaries &amp; Benefits</v>
          </cell>
          <cell r="R2311" t="str">
            <v>Other Expenditures</v>
          </cell>
          <cell r="S2311" t="str">
            <v>Salaries &amp; Benefits</v>
          </cell>
        </row>
        <row r="2312">
          <cell r="A2312" t="str">
            <v>PH3623</v>
          </cell>
          <cell r="E2312">
            <v>110.5</v>
          </cell>
          <cell r="F2312">
            <v>0</v>
          </cell>
          <cell r="G2312">
            <v>110.5</v>
          </cell>
          <cell r="H2312">
            <v>0</v>
          </cell>
          <cell r="I2312">
            <v>-110.5</v>
          </cell>
          <cell r="J2312">
            <v>0</v>
          </cell>
          <cell r="L2312">
            <v>41364</v>
          </cell>
          <cell r="M2312" t="str">
            <v>PF</v>
          </cell>
          <cell r="N2312" t="str">
            <v>EXP</v>
          </cell>
          <cell r="O2312" t="str">
            <v>PH300</v>
          </cell>
          <cell r="P2312" t="str">
            <v>4225</v>
          </cell>
          <cell r="Q2312" t="str">
            <v>Business Travel Expenses</v>
          </cell>
          <cell r="R2312" t="str">
            <v>Other Expenditures</v>
          </cell>
          <cell r="S2312" t="str">
            <v>Non Salary</v>
          </cell>
        </row>
        <row r="2313">
          <cell r="A2313" t="str">
            <v>PH3623</v>
          </cell>
          <cell r="E2313">
            <v>739.6</v>
          </cell>
          <cell r="F2313">
            <v>0</v>
          </cell>
          <cell r="G2313">
            <v>739.6</v>
          </cell>
          <cell r="H2313">
            <v>0</v>
          </cell>
          <cell r="I2313">
            <v>-739.6</v>
          </cell>
          <cell r="J2313">
            <v>0</v>
          </cell>
          <cell r="L2313">
            <v>41364</v>
          </cell>
          <cell r="M2313" t="str">
            <v>PF</v>
          </cell>
          <cell r="N2313" t="str">
            <v>EXP</v>
          </cell>
          <cell r="O2313" t="str">
            <v>PH300</v>
          </cell>
          <cell r="P2313" t="str">
            <v>4770</v>
          </cell>
          <cell r="Q2313" t="str">
            <v>Insurance, Parking &amp; Metrage</v>
          </cell>
          <cell r="R2313" t="str">
            <v>Other Expenditures</v>
          </cell>
          <cell r="S2313" t="str">
            <v>Non Salary</v>
          </cell>
        </row>
        <row r="2314">
          <cell r="A2314" t="str">
            <v>PH3623</v>
          </cell>
          <cell r="E2314">
            <v>5257.04</v>
          </cell>
          <cell r="F2314">
            <v>0</v>
          </cell>
          <cell r="G2314">
            <v>5257.04</v>
          </cell>
          <cell r="H2314">
            <v>0</v>
          </cell>
          <cell r="I2314">
            <v>-5257.04</v>
          </cell>
          <cell r="J2314">
            <v>0</v>
          </cell>
          <cell r="L2314">
            <v>41364</v>
          </cell>
          <cell r="M2314" t="str">
            <v>PF</v>
          </cell>
          <cell r="N2314" t="str">
            <v>EXP</v>
          </cell>
          <cell r="O2314" t="str">
            <v>PH300</v>
          </cell>
          <cell r="P2314" t="str">
            <v>4775</v>
          </cell>
          <cell r="Q2314" t="str">
            <v>Insurance, Parking &amp; Metrage</v>
          </cell>
          <cell r="R2314" t="str">
            <v>Other Expenditures</v>
          </cell>
          <cell r="S2314" t="str">
            <v>Non Salary</v>
          </cell>
        </row>
        <row r="2315">
          <cell r="A2315" t="str">
            <v>PH3623</v>
          </cell>
          <cell r="E2315">
            <v>-590041.71</v>
          </cell>
          <cell r="F2315">
            <v>0</v>
          </cell>
          <cell r="G2315">
            <v>-590041.71</v>
          </cell>
          <cell r="H2315">
            <v>-557521.43999999994</v>
          </cell>
          <cell r="I2315">
            <v>32520.27</v>
          </cell>
          <cell r="J2315">
            <v>-1845150.42</v>
          </cell>
          <cell r="L2315">
            <v>41364</v>
          </cell>
          <cell r="M2315" t="str">
            <v>PF</v>
          </cell>
          <cell r="N2315" t="str">
            <v>REV</v>
          </cell>
          <cell r="O2315" t="str">
            <v>PH300</v>
          </cell>
          <cell r="P2315" t="str">
            <v>8010</v>
          </cell>
          <cell r="Q2315" t="str">
            <v>Grants and Subsidies</v>
          </cell>
          <cell r="R2315" t="str">
            <v>Revenue</v>
          </cell>
          <cell r="S2315" t="str">
            <v>Non Salary</v>
          </cell>
        </row>
        <row r="2316">
          <cell r="A2316" t="str">
            <v>PH3624</v>
          </cell>
          <cell r="E2316">
            <v>0</v>
          </cell>
          <cell r="F2316">
            <v>0</v>
          </cell>
          <cell r="G2316">
            <v>0</v>
          </cell>
          <cell r="H2316">
            <v>0</v>
          </cell>
          <cell r="I2316">
            <v>0</v>
          </cell>
          <cell r="J2316">
            <v>0</v>
          </cell>
          <cell r="L2316">
            <v>41364</v>
          </cell>
          <cell r="M2316" t="str">
            <v>I-</v>
          </cell>
          <cell r="N2316" t="str">
            <v>EXP</v>
          </cell>
          <cell r="O2316" t="str">
            <v>PH300</v>
          </cell>
          <cell r="P2316" t="str">
            <v>2010</v>
          </cell>
          <cell r="Q2316" t="str">
            <v>Office Supplies</v>
          </cell>
          <cell r="R2316" t="str">
            <v>Other Expenditures</v>
          </cell>
          <cell r="S2316" t="str">
            <v>Non Salary</v>
          </cell>
        </row>
        <row r="2317">
          <cell r="A2317" t="str">
            <v>PH3625</v>
          </cell>
          <cell r="E2317">
            <v>370705.79</v>
          </cell>
          <cell r="F2317">
            <v>0</v>
          </cell>
          <cell r="G2317">
            <v>370705.79</v>
          </cell>
          <cell r="H2317">
            <v>399931</v>
          </cell>
          <cell r="I2317">
            <v>29225.21</v>
          </cell>
          <cell r="J2317">
            <v>1373447.25</v>
          </cell>
          <cell r="L2317">
            <v>41364</v>
          </cell>
          <cell r="M2317" t="str">
            <v>PF</v>
          </cell>
          <cell r="N2317" t="str">
            <v>EXP</v>
          </cell>
          <cell r="O2317" t="str">
            <v>PH300</v>
          </cell>
          <cell r="P2317" t="str">
            <v>1015</v>
          </cell>
          <cell r="Q2317" t="str">
            <v>Salaries &amp; Benefits</v>
          </cell>
          <cell r="R2317" t="str">
            <v>Other Expenditures</v>
          </cell>
          <cell r="S2317" t="str">
            <v>Salaries &amp; Benefits</v>
          </cell>
        </row>
        <row r="2318">
          <cell r="A2318" t="str">
            <v>PH3625</v>
          </cell>
          <cell r="E2318">
            <v>0</v>
          </cell>
          <cell r="F2318">
            <v>0</v>
          </cell>
          <cell r="G2318">
            <v>0</v>
          </cell>
          <cell r="H2318">
            <v>-25530.84</v>
          </cell>
          <cell r="I2318">
            <v>-25530.84</v>
          </cell>
          <cell r="J2318">
            <v>-87704.71</v>
          </cell>
          <cell r="L2318">
            <v>41364</v>
          </cell>
          <cell r="M2318" t="str">
            <v>PF</v>
          </cell>
          <cell r="N2318" t="str">
            <v>EXP</v>
          </cell>
          <cell r="O2318" t="str">
            <v>PH300</v>
          </cell>
          <cell r="P2318" t="str">
            <v>1520</v>
          </cell>
          <cell r="Q2318" t="str">
            <v>Salaries &amp; Benefits</v>
          </cell>
          <cell r="R2318" t="str">
            <v>Other Expenditures</v>
          </cell>
          <cell r="S2318" t="str">
            <v>Gapping</v>
          </cell>
        </row>
        <row r="2319">
          <cell r="A2319" t="str">
            <v>PH3625</v>
          </cell>
          <cell r="E2319">
            <v>18074.54</v>
          </cell>
          <cell r="F2319">
            <v>0</v>
          </cell>
          <cell r="G2319">
            <v>18074.54</v>
          </cell>
          <cell r="H2319">
            <v>20553.16</v>
          </cell>
          <cell r="I2319">
            <v>2478.62</v>
          </cell>
          <cell r="J2319">
            <v>70584</v>
          </cell>
          <cell r="L2319">
            <v>41364</v>
          </cell>
          <cell r="M2319" t="str">
            <v>PF</v>
          </cell>
          <cell r="N2319" t="str">
            <v>EXP</v>
          </cell>
          <cell r="O2319" t="str">
            <v>PH300</v>
          </cell>
          <cell r="P2319" t="str">
            <v>1711</v>
          </cell>
          <cell r="Q2319" t="str">
            <v>Salaries &amp; Benefits</v>
          </cell>
          <cell r="R2319" t="str">
            <v>Other Expenditures</v>
          </cell>
          <cell r="S2319" t="str">
            <v>Salaries &amp; Benefits</v>
          </cell>
        </row>
        <row r="2320">
          <cell r="A2320" t="str">
            <v>PH3625</v>
          </cell>
          <cell r="E2320">
            <v>8653.08</v>
          </cell>
          <cell r="F2320">
            <v>0</v>
          </cell>
          <cell r="G2320">
            <v>8653.08</v>
          </cell>
          <cell r="H2320">
            <v>9682.49</v>
          </cell>
          <cell r="I2320">
            <v>1029.4100000000001</v>
          </cell>
          <cell r="J2320">
            <v>33252</v>
          </cell>
          <cell r="L2320">
            <v>41364</v>
          </cell>
          <cell r="M2320" t="str">
            <v>PF</v>
          </cell>
          <cell r="N2320" t="str">
            <v>EXP</v>
          </cell>
          <cell r="O2320" t="str">
            <v>PH300</v>
          </cell>
          <cell r="P2320" t="str">
            <v>1712</v>
          </cell>
          <cell r="Q2320" t="str">
            <v>Salaries &amp; Benefits</v>
          </cell>
          <cell r="R2320" t="str">
            <v>Other Expenditures</v>
          </cell>
          <cell r="S2320" t="str">
            <v>Salaries &amp; Benefits</v>
          </cell>
        </row>
        <row r="2321">
          <cell r="A2321" t="str">
            <v>PH3625</v>
          </cell>
          <cell r="E2321">
            <v>7647.06</v>
          </cell>
          <cell r="F2321">
            <v>0</v>
          </cell>
          <cell r="G2321">
            <v>7647.06</v>
          </cell>
          <cell r="H2321">
            <v>7323.64</v>
          </cell>
          <cell r="I2321">
            <v>-323.42</v>
          </cell>
          <cell r="J2321">
            <v>25005.86</v>
          </cell>
          <cell r="L2321">
            <v>41364</v>
          </cell>
          <cell r="M2321" t="str">
            <v>PF</v>
          </cell>
          <cell r="N2321" t="str">
            <v>EXP</v>
          </cell>
          <cell r="O2321" t="str">
            <v>PH300</v>
          </cell>
          <cell r="P2321" t="str">
            <v>1720</v>
          </cell>
          <cell r="Q2321" t="str">
            <v>Salaries &amp; Benefits</v>
          </cell>
          <cell r="R2321" t="str">
            <v>Other Expenditures</v>
          </cell>
          <cell r="S2321" t="str">
            <v>Salaries &amp; Benefits</v>
          </cell>
        </row>
        <row r="2322">
          <cell r="A2322" t="str">
            <v>PH3625</v>
          </cell>
          <cell r="E2322">
            <v>2583.5700000000002</v>
          </cell>
          <cell r="F2322">
            <v>0</v>
          </cell>
          <cell r="G2322">
            <v>2583.5700000000002</v>
          </cell>
          <cell r="H2322">
            <v>2984.94</v>
          </cell>
          <cell r="I2322">
            <v>401.37</v>
          </cell>
          <cell r="J2322">
            <v>10251.4</v>
          </cell>
          <cell r="L2322">
            <v>41364</v>
          </cell>
          <cell r="M2322" t="str">
            <v>PF</v>
          </cell>
          <cell r="N2322" t="str">
            <v>EXP</v>
          </cell>
          <cell r="O2322" t="str">
            <v>PH300</v>
          </cell>
          <cell r="P2322" t="str">
            <v>1730</v>
          </cell>
          <cell r="Q2322" t="str">
            <v>Salaries &amp; Benefits</v>
          </cell>
          <cell r="R2322" t="str">
            <v>Other Expenditures</v>
          </cell>
          <cell r="S2322" t="str">
            <v>Salaries &amp; Benefits</v>
          </cell>
        </row>
        <row r="2323">
          <cell r="A2323" t="str">
            <v>PH3625</v>
          </cell>
          <cell r="E2323">
            <v>10445.41</v>
          </cell>
          <cell r="F2323">
            <v>0</v>
          </cell>
          <cell r="G2323">
            <v>10445.41</v>
          </cell>
          <cell r="H2323">
            <v>11293.81</v>
          </cell>
          <cell r="I2323">
            <v>848.4</v>
          </cell>
          <cell r="J2323">
            <v>18870.21</v>
          </cell>
          <cell r="L2323">
            <v>41364</v>
          </cell>
          <cell r="M2323" t="str">
            <v>PF</v>
          </cell>
          <cell r="N2323" t="str">
            <v>EXP</v>
          </cell>
          <cell r="O2323" t="str">
            <v>PH300</v>
          </cell>
          <cell r="P2323" t="str">
            <v>1740</v>
          </cell>
          <cell r="Q2323" t="str">
            <v>Salaries &amp; Benefits</v>
          </cell>
          <cell r="R2323" t="str">
            <v>Other Expenditures</v>
          </cell>
          <cell r="S2323" t="str">
            <v>Salaries &amp; Benefits</v>
          </cell>
        </row>
        <row r="2324">
          <cell r="A2324" t="str">
            <v>PH3625</v>
          </cell>
          <cell r="E2324">
            <v>392.9</v>
          </cell>
          <cell r="F2324">
            <v>0</v>
          </cell>
          <cell r="G2324">
            <v>392.9</v>
          </cell>
          <cell r="H2324">
            <v>565.1</v>
          </cell>
          <cell r="I2324">
            <v>172.2</v>
          </cell>
          <cell r="J2324">
            <v>1098.71</v>
          </cell>
          <cell r="L2324">
            <v>41364</v>
          </cell>
          <cell r="M2324" t="str">
            <v>PF</v>
          </cell>
          <cell r="N2324" t="str">
            <v>EXP</v>
          </cell>
          <cell r="O2324" t="str">
            <v>PH300</v>
          </cell>
          <cell r="P2324" t="str">
            <v>1745</v>
          </cell>
          <cell r="Q2324" t="str">
            <v>Salaries &amp; Benefits</v>
          </cell>
          <cell r="R2324" t="str">
            <v>Other Expenditures</v>
          </cell>
          <cell r="S2324" t="str">
            <v>Salaries &amp; Benefits</v>
          </cell>
        </row>
        <row r="2325">
          <cell r="A2325" t="str">
            <v>PH3625</v>
          </cell>
          <cell r="E2325">
            <v>7251.29</v>
          </cell>
          <cell r="F2325">
            <v>0</v>
          </cell>
          <cell r="G2325">
            <v>7251.29</v>
          </cell>
          <cell r="H2325">
            <v>7798.69</v>
          </cell>
          <cell r="I2325">
            <v>547.4</v>
          </cell>
          <cell r="J2325">
            <v>26782.18</v>
          </cell>
          <cell r="L2325">
            <v>41364</v>
          </cell>
          <cell r="M2325" t="str">
            <v>PF</v>
          </cell>
          <cell r="N2325" t="str">
            <v>EXP</v>
          </cell>
          <cell r="O2325" t="str">
            <v>PH300</v>
          </cell>
          <cell r="P2325" t="str">
            <v>1750</v>
          </cell>
          <cell r="Q2325" t="str">
            <v>Salaries &amp; Benefits</v>
          </cell>
          <cell r="R2325" t="str">
            <v>Other Expenditures</v>
          </cell>
          <cell r="S2325" t="str">
            <v>Salaries &amp; Benefits</v>
          </cell>
        </row>
        <row r="2326">
          <cell r="A2326" t="str">
            <v>PH3625</v>
          </cell>
          <cell r="E2326">
            <v>21112.92</v>
          </cell>
          <cell r="F2326">
            <v>0</v>
          </cell>
          <cell r="G2326">
            <v>21112.92</v>
          </cell>
          <cell r="H2326">
            <v>24503.75</v>
          </cell>
          <cell r="I2326">
            <v>3390.83</v>
          </cell>
          <cell r="J2326">
            <v>41520.6</v>
          </cell>
          <cell r="L2326">
            <v>41364</v>
          </cell>
          <cell r="M2326" t="str">
            <v>PF</v>
          </cell>
          <cell r="N2326" t="str">
            <v>EXP</v>
          </cell>
          <cell r="O2326" t="str">
            <v>PH300</v>
          </cell>
          <cell r="P2326" t="str">
            <v>1760</v>
          </cell>
          <cell r="Q2326" t="str">
            <v>Salaries &amp; Benefits</v>
          </cell>
          <cell r="R2326" t="str">
            <v>Other Expenditures</v>
          </cell>
          <cell r="S2326" t="str">
            <v>Salaries &amp; Benefits</v>
          </cell>
        </row>
        <row r="2327">
          <cell r="A2327" t="str">
            <v>PH3625</v>
          </cell>
          <cell r="E2327">
            <v>37119.879999999997</v>
          </cell>
          <cell r="F2327">
            <v>0</v>
          </cell>
          <cell r="G2327">
            <v>37119.879999999997</v>
          </cell>
          <cell r="H2327">
            <v>43684.74</v>
          </cell>
          <cell r="I2327">
            <v>6564.86</v>
          </cell>
          <cell r="J2327">
            <v>150022.49</v>
          </cell>
          <cell r="L2327">
            <v>41364</v>
          </cell>
          <cell r="M2327" t="str">
            <v>PF</v>
          </cell>
          <cell r="N2327" t="str">
            <v>EXP</v>
          </cell>
          <cell r="O2327" t="str">
            <v>PH300</v>
          </cell>
          <cell r="P2327" t="str">
            <v>1770</v>
          </cell>
          <cell r="Q2327" t="str">
            <v>Salaries &amp; Benefits</v>
          </cell>
          <cell r="R2327" t="str">
            <v>Other Expenditures</v>
          </cell>
          <cell r="S2327" t="str">
            <v>Salaries &amp; Benefits</v>
          </cell>
        </row>
        <row r="2328">
          <cell r="A2328" t="str">
            <v>PH3625</v>
          </cell>
          <cell r="E2328">
            <v>699.55</v>
          </cell>
          <cell r="F2328">
            <v>0</v>
          </cell>
          <cell r="G2328">
            <v>699.55</v>
          </cell>
          <cell r="H2328">
            <v>0</v>
          </cell>
          <cell r="I2328">
            <v>-699.55</v>
          </cell>
          <cell r="J2328">
            <v>0</v>
          </cell>
          <cell r="L2328">
            <v>41364</v>
          </cell>
          <cell r="M2328" t="str">
            <v>PF</v>
          </cell>
          <cell r="N2328" t="str">
            <v>EXP</v>
          </cell>
          <cell r="O2328" t="str">
            <v>PH300</v>
          </cell>
          <cell r="P2328" t="str">
            <v>4225</v>
          </cell>
          <cell r="Q2328" t="str">
            <v>Business Travel Expenses</v>
          </cell>
          <cell r="R2328" t="str">
            <v>Other Expenditures</v>
          </cell>
          <cell r="S2328" t="str">
            <v>Non Salary</v>
          </cell>
        </row>
        <row r="2329">
          <cell r="A2329" t="str">
            <v>PH3625</v>
          </cell>
          <cell r="E2329">
            <v>396.95</v>
          </cell>
          <cell r="F2329">
            <v>0</v>
          </cell>
          <cell r="G2329">
            <v>396.95</v>
          </cell>
          <cell r="H2329">
            <v>0</v>
          </cell>
          <cell r="I2329">
            <v>-396.95</v>
          </cell>
          <cell r="J2329">
            <v>0</v>
          </cell>
          <cell r="L2329">
            <v>41364</v>
          </cell>
          <cell r="M2329" t="str">
            <v>PF</v>
          </cell>
          <cell r="N2329" t="str">
            <v>EXP</v>
          </cell>
          <cell r="O2329" t="str">
            <v>PH300</v>
          </cell>
          <cell r="P2329" t="str">
            <v>4770</v>
          </cell>
          <cell r="Q2329" t="str">
            <v>Insurance, Parking &amp; Metrage</v>
          </cell>
          <cell r="R2329" t="str">
            <v>Other Expenditures</v>
          </cell>
          <cell r="S2329" t="str">
            <v>Non Salary</v>
          </cell>
        </row>
        <row r="2330">
          <cell r="A2330" t="str">
            <v>PH3625</v>
          </cell>
          <cell r="E2330">
            <v>1645.82</v>
          </cell>
          <cell r="F2330">
            <v>0</v>
          </cell>
          <cell r="G2330">
            <v>1645.82</v>
          </cell>
          <cell r="H2330">
            <v>0</v>
          </cell>
          <cell r="I2330">
            <v>-1645.82</v>
          </cell>
          <cell r="J2330">
            <v>0</v>
          </cell>
          <cell r="L2330">
            <v>41364</v>
          </cell>
          <cell r="M2330" t="str">
            <v>PF</v>
          </cell>
          <cell r="N2330" t="str">
            <v>EXP</v>
          </cell>
          <cell r="O2330" t="str">
            <v>PH300</v>
          </cell>
          <cell r="P2330" t="str">
            <v>4775</v>
          </cell>
          <cell r="Q2330" t="str">
            <v>Insurance, Parking &amp; Metrage</v>
          </cell>
          <cell r="R2330" t="str">
            <v>Other Expenditures</v>
          </cell>
          <cell r="S2330" t="str">
            <v>Non Salary</v>
          </cell>
        </row>
        <row r="2331">
          <cell r="A2331" t="str">
            <v>PH3625</v>
          </cell>
          <cell r="E2331">
            <v>-486728.76</v>
          </cell>
          <cell r="F2331">
            <v>0</v>
          </cell>
          <cell r="G2331">
            <v>-486728.76</v>
          </cell>
          <cell r="H2331">
            <v>-502790.48</v>
          </cell>
          <cell r="I2331">
            <v>-16061.72</v>
          </cell>
          <cell r="J2331">
            <v>-1663129.99</v>
          </cell>
          <cell r="L2331">
            <v>41364</v>
          </cell>
          <cell r="M2331" t="str">
            <v>PF</v>
          </cell>
          <cell r="N2331" t="str">
            <v>REV</v>
          </cell>
          <cell r="O2331" t="str">
            <v>PH300</v>
          </cell>
          <cell r="P2331" t="str">
            <v>8010</v>
          </cell>
          <cell r="Q2331" t="str">
            <v>Grants and Subsidies</v>
          </cell>
          <cell r="R2331" t="str">
            <v>Revenue</v>
          </cell>
          <cell r="S2331" t="str">
            <v>Non Salary</v>
          </cell>
        </row>
        <row r="2332">
          <cell r="A2332" t="str">
            <v>PH3626</v>
          </cell>
          <cell r="E2332">
            <v>498053.87</v>
          </cell>
          <cell r="F2332">
            <v>0</v>
          </cell>
          <cell r="G2332">
            <v>498053.87</v>
          </cell>
          <cell r="H2332">
            <v>444634.96</v>
          </cell>
          <cell r="I2332">
            <v>-53418.91</v>
          </cell>
          <cell r="J2332">
            <v>1526970.06</v>
          </cell>
          <cell r="L2332">
            <v>41364</v>
          </cell>
          <cell r="M2332" t="str">
            <v>PF</v>
          </cell>
          <cell r="N2332" t="str">
            <v>EXP</v>
          </cell>
          <cell r="O2332" t="str">
            <v>PH300</v>
          </cell>
          <cell r="P2332" t="str">
            <v>1015</v>
          </cell>
          <cell r="Q2332" t="str">
            <v>Salaries &amp; Benefits</v>
          </cell>
          <cell r="R2332" t="str">
            <v>Other Expenditures</v>
          </cell>
          <cell r="S2332" t="str">
            <v>Salaries &amp; Benefits</v>
          </cell>
        </row>
        <row r="2333">
          <cell r="A2333" t="str">
            <v>PH3626</v>
          </cell>
          <cell r="E2333">
            <v>5936.55</v>
          </cell>
          <cell r="F2333">
            <v>0</v>
          </cell>
          <cell r="G2333">
            <v>5936.55</v>
          </cell>
          <cell r="H2333">
            <v>0</v>
          </cell>
          <cell r="I2333">
            <v>-5936.55</v>
          </cell>
          <cell r="J2333">
            <v>0</v>
          </cell>
          <cell r="L2333">
            <v>41364</v>
          </cell>
          <cell r="M2333" t="str">
            <v>PF</v>
          </cell>
          <cell r="N2333" t="str">
            <v>EXP</v>
          </cell>
          <cell r="O2333" t="str">
            <v>PH300</v>
          </cell>
          <cell r="P2333" t="str">
            <v>1050</v>
          </cell>
          <cell r="Q2333" t="str">
            <v>Salaries &amp; Benefits</v>
          </cell>
          <cell r="R2333" t="str">
            <v>Other Expenditures</v>
          </cell>
          <cell r="S2333" t="str">
            <v>Salaries &amp; Benefits</v>
          </cell>
        </row>
        <row r="2334">
          <cell r="A2334" t="str">
            <v>PH3626</v>
          </cell>
          <cell r="E2334">
            <v>0</v>
          </cell>
          <cell r="F2334">
            <v>0</v>
          </cell>
          <cell r="G2334">
            <v>0</v>
          </cell>
          <cell r="H2334">
            <v>-29740.69</v>
          </cell>
          <cell r="I2334">
            <v>-29740.69</v>
          </cell>
          <cell r="J2334">
            <v>-102166.57</v>
          </cell>
          <cell r="L2334">
            <v>41364</v>
          </cell>
          <cell r="M2334" t="str">
            <v>PF</v>
          </cell>
          <cell r="N2334" t="str">
            <v>EXP</v>
          </cell>
          <cell r="O2334" t="str">
            <v>PH300</v>
          </cell>
          <cell r="P2334" t="str">
            <v>1520</v>
          </cell>
          <cell r="Q2334" t="str">
            <v>Salaries &amp; Benefits</v>
          </cell>
          <cell r="R2334" t="str">
            <v>Other Expenditures</v>
          </cell>
          <cell r="S2334" t="str">
            <v>Gapping</v>
          </cell>
        </row>
        <row r="2335">
          <cell r="A2335" t="str">
            <v>PH3626</v>
          </cell>
          <cell r="E2335">
            <v>29382.5</v>
          </cell>
          <cell r="F2335">
            <v>0</v>
          </cell>
          <cell r="G2335">
            <v>29382.5</v>
          </cell>
          <cell r="H2335">
            <v>23103.96</v>
          </cell>
          <cell r="I2335">
            <v>-6278.54</v>
          </cell>
          <cell r="J2335">
            <v>79344</v>
          </cell>
          <cell r="L2335">
            <v>41364</v>
          </cell>
          <cell r="M2335" t="str">
            <v>PF</v>
          </cell>
          <cell r="N2335" t="str">
            <v>EXP</v>
          </cell>
          <cell r="O2335" t="str">
            <v>PH300</v>
          </cell>
          <cell r="P2335" t="str">
            <v>1711</v>
          </cell>
          <cell r="Q2335" t="str">
            <v>Salaries &amp; Benefits</v>
          </cell>
          <cell r="R2335" t="str">
            <v>Other Expenditures</v>
          </cell>
          <cell r="S2335" t="str">
            <v>Salaries &amp; Benefits</v>
          </cell>
        </row>
        <row r="2336">
          <cell r="A2336" t="str">
            <v>PH3626</v>
          </cell>
          <cell r="E2336">
            <v>14009.27</v>
          </cell>
          <cell r="F2336">
            <v>0</v>
          </cell>
          <cell r="G2336">
            <v>14009.27</v>
          </cell>
          <cell r="H2336">
            <v>10877.51</v>
          </cell>
          <cell r="I2336">
            <v>-3131.76</v>
          </cell>
          <cell r="J2336">
            <v>37356</v>
          </cell>
          <cell r="L2336">
            <v>41364</v>
          </cell>
          <cell r="M2336" t="str">
            <v>PF</v>
          </cell>
          <cell r="N2336" t="str">
            <v>EXP</v>
          </cell>
          <cell r="O2336" t="str">
            <v>PH300</v>
          </cell>
          <cell r="P2336" t="str">
            <v>1712</v>
          </cell>
          <cell r="Q2336" t="str">
            <v>Salaries &amp; Benefits</v>
          </cell>
          <cell r="R2336" t="str">
            <v>Other Expenditures</v>
          </cell>
          <cell r="S2336" t="str">
            <v>Salaries &amp; Benefits</v>
          </cell>
        </row>
        <row r="2337">
          <cell r="A2337" t="str">
            <v>PH3626</v>
          </cell>
          <cell r="E2337">
            <v>13343.28</v>
          </cell>
          <cell r="F2337">
            <v>0</v>
          </cell>
          <cell r="G2337">
            <v>13343.28</v>
          </cell>
          <cell r="H2337">
            <v>8467.7999999999993</v>
          </cell>
          <cell r="I2337">
            <v>-4875.4799999999996</v>
          </cell>
          <cell r="J2337">
            <v>28935.16</v>
          </cell>
          <cell r="L2337">
            <v>41364</v>
          </cell>
          <cell r="M2337" t="str">
            <v>PF</v>
          </cell>
          <cell r="N2337" t="str">
            <v>EXP</v>
          </cell>
          <cell r="O2337" t="str">
            <v>PH300</v>
          </cell>
          <cell r="P2337" t="str">
            <v>1720</v>
          </cell>
          <cell r="Q2337" t="str">
            <v>Salaries &amp; Benefits</v>
          </cell>
          <cell r="R2337" t="str">
            <v>Other Expenditures</v>
          </cell>
          <cell r="S2337" t="str">
            <v>Salaries &amp; Benefits</v>
          </cell>
        </row>
        <row r="2338">
          <cell r="A2338" t="str">
            <v>PH3626</v>
          </cell>
          <cell r="E2338">
            <v>4062.85</v>
          </cell>
          <cell r="F2338">
            <v>0</v>
          </cell>
          <cell r="G2338">
            <v>4062.85</v>
          </cell>
          <cell r="H2338">
            <v>3319.53</v>
          </cell>
          <cell r="I2338">
            <v>-743.32</v>
          </cell>
          <cell r="J2338">
            <v>11400.41</v>
          </cell>
          <cell r="L2338">
            <v>41364</v>
          </cell>
          <cell r="M2338" t="str">
            <v>PF</v>
          </cell>
          <cell r="N2338" t="str">
            <v>EXP</v>
          </cell>
          <cell r="O2338" t="str">
            <v>PH300</v>
          </cell>
          <cell r="P2338" t="str">
            <v>1730</v>
          </cell>
          <cell r="Q2338" t="str">
            <v>Salaries &amp; Benefits</v>
          </cell>
          <cell r="R2338" t="str">
            <v>Other Expenditures</v>
          </cell>
          <cell r="S2338" t="str">
            <v>Salaries &amp; Benefits</v>
          </cell>
        </row>
        <row r="2339">
          <cell r="A2339" t="str">
            <v>PH3626</v>
          </cell>
          <cell r="E2339">
            <v>13394.19</v>
          </cell>
          <cell r="F2339">
            <v>0</v>
          </cell>
          <cell r="G2339">
            <v>13394.19</v>
          </cell>
          <cell r="H2339">
            <v>12559.24</v>
          </cell>
          <cell r="I2339">
            <v>-834.95</v>
          </cell>
          <cell r="J2339">
            <v>20973.53</v>
          </cell>
          <cell r="L2339">
            <v>41364</v>
          </cell>
          <cell r="M2339" t="str">
            <v>PF</v>
          </cell>
          <cell r="N2339" t="str">
            <v>EXP</v>
          </cell>
          <cell r="O2339" t="str">
            <v>PH300</v>
          </cell>
          <cell r="P2339" t="str">
            <v>1740</v>
          </cell>
          <cell r="Q2339" t="str">
            <v>Salaries &amp; Benefits</v>
          </cell>
          <cell r="R2339" t="str">
            <v>Other Expenditures</v>
          </cell>
          <cell r="S2339" t="str">
            <v>Salaries &amp; Benefits</v>
          </cell>
        </row>
        <row r="2340">
          <cell r="A2340" t="str">
            <v>PH3626</v>
          </cell>
          <cell r="E2340">
            <v>585.83000000000004</v>
          </cell>
          <cell r="F2340">
            <v>0</v>
          </cell>
          <cell r="G2340">
            <v>585.83000000000004</v>
          </cell>
          <cell r="H2340">
            <v>624.83000000000004</v>
          </cell>
          <cell r="I2340">
            <v>39</v>
          </cell>
          <cell r="J2340">
            <v>1221.52</v>
          </cell>
          <cell r="L2340">
            <v>41364</v>
          </cell>
          <cell r="M2340" t="str">
            <v>PF</v>
          </cell>
          <cell r="N2340" t="str">
            <v>EXP</v>
          </cell>
          <cell r="O2340" t="str">
            <v>PH300</v>
          </cell>
          <cell r="P2340" t="str">
            <v>1745</v>
          </cell>
          <cell r="Q2340" t="str">
            <v>Salaries &amp; Benefits</v>
          </cell>
          <cell r="R2340" t="str">
            <v>Other Expenditures</v>
          </cell>
          <cell r="S2340" t="str">
            <v>Salaries &amp; Benefits</v>
          </cell>
        </row>
        <row r="2341">
          <cell r="A2341" t="str">
            <v>PH3626</v>
          </cell>
          <cell r="E2341">
            <v>9788.74</v>
          </cell>
          <cell r="F2341">
            <v>0</v>
          </cell>
          <cell r="G2341">
            <v>9788.74</v>
          </cell>
          <cell r="H2341">
            <v>8670.42</v>
          </cell>
          <cell r="I2341">
            <v>-1118.32</v>
          </cell>
          <cell r="J2341">
            <v>29775.87</v>
          </cell>
          <cell r="L2341">
            <v>41364</v>
          </cell>
          <cell r="M2341" t="str">
            <v>PF</v>
          </cell>
          <cell r="N2341" t="str">
            <v>EXP</v>
          </cell>
          <cell r="O2341" t="str">
            <v>PH300</v>
          </cell>
          <cell r="P2341" t="str">
            <v>1750</v>
          </cell>
          <cell r="Q2341" t="str">
            <v>Salaries &amp; Benefits</v>
          </cell>
          <cell r="R2341" t="str">
            <v>Other Expenditures</v>
          </cell>
          <cell r="S2341" t="str">
            <v>Salaries &amp; Benefits</v>
          </cell>
        </row>
        <row r="2342">
          <cell r="A2342" t="str">
            <v>PH3626</v>
          </cell>
          <cell r="E2342">
            <v>29381.75</v>
          </cell>
          <cell r="F2342">
            <v>0</v>
          </cell>
          <cell r="G2342">
            <v>29381.75</v>
          </cell>
          <cell r="H2342">
            <v>27237.66</v>
          </cell>
          <cell r="I2342">
            <v>-2144.09</v>
          </cell>
          <cell r="J2342">
            <v>46134</v>
          </cell>
          <cell r="L2342">
            <v>41364</v>
          </cell>
          <cell r="M2342" t="str">
            <v>PF</v>
          </cell>
          <cell r="N2342" t="str">
            <v>EXP</v>
          </cell>
          <cell r="O2342" t="str">
            <v>PH300</v>
          </cell>
          <cell r="P2342" t="str">
            <v>1760</v>
          </cell>
          <cell r="Q2342" t="str">
            <v>Salaries &amp; Benefits</v>
          </cell>
          <cell r="R2342" t="str">
            <v>Other Expenditures</v>
          </cell>
          <cell r="S2342" t="str">
            <v>Salaries &amp; Benefits</v>
          </cell>
        </row>
        <row r="2343">
          <cell r="A2343" t="str">
            <v>PH3626</v>
          </cell>
          <cell r="E2343">
            <v>46686.15</v>
          </cell>
          <cell r="F2343">
            <v>0</v>
          </cell>
          <cell r="G2343">
            <v>46686.15</v>
          </cell>
          <cell r="H2343">
            <v>48577.62</v>
          </cell>
          <cell r="I2343">
            <v>1891.47</v>
          </cell>
          <cell r="J2343">
            <v>166825.63</v>
          </cell>
          <cell r="L2343">
            <v>41364</v>
          </cell>
          <cell r="M2343" t="str">
            <v>PF</v>
          </cell>
          <cell r="N2343" t="str">
            <v>EXP</v>
          </cell>
          <cell r="O2343" t="str">
            <v>PH300</v>
          </cell>
          <cell r="P2343" t="str">
            <v>1770</v>
          </cell>
          <cell r="Q2343" t="str">
            <v>Salaries &amp; Benefits</v>
          </cell>
          <cell r="R2343" t="str">
            <v>Other Expenditures</v>
          </cell>
          <cell r="S2343" t="str">
            <v>Salaries &amp; Benefits</v>
          </cell>
        </row>
        <row r="2344">
          <cell r="A2344" t="str">
            <v>PH3626</v>
          </cell>
          <cell r="E2344">
            <v>2361.89</v>
          </cell>
          <cell r="F2344">
            <v>0</v>
          </cell>
          <cell r="G2344">
            <v>2361.89</v>
          </cell>
          <cell r="H2344">
            <v>0</v>
          </cell>
          <cell r="I2344">
            <v>-2361.89</v>
          </cell>
          <cell r="J2344">
            <v>0</v>
          </cell>
          <cell r="L2344">
            <v>41364</v>
          </cell>
          <cell r="M2344" t="str">
            <v>PF</v>
          </cell>
          <cell r="N2344" t="str">
            <v>EXP</v>
          </cell>
          <cell r="O2344" t="str">
            <v>PH300</v>
          </cell>
          <cell r="P2344" t="str">
            <v>1840</v>
          </cell>
          <cell r="Q2344" t="str">
            <v>Salaries &amp; Benefits</v>
          </cell>
          <cell r="R2344" t="str">
            <v>Other Expenditures</v>
          </cell>
          <cell r="S2344" t="str">
            <v>Salaries &amp; Benefits</v>
          </cell>
        </row>
        <row r="2345">
          <cell r="A2345" t="str">
            <v>PH3626</v>
          </cell>
          <cell r="E2345">
            <v>-605.96</v>
          </cell>
          <cell r="F2345">
            <v>0</v>
          </cell>
          <cell r="G2345">
            <v>-605.96</v>
          </cell>
          <cell r="H2345">
            <v>0</v>
          </cell>
          <cell r="I2345">
            <v>605.96</v>
          </cell>
          <cell r="J2345">
            <v>0</v>
          </cell>
          <cell r="L2345">
            <v>41364</v>
          </cell>
          <cell r="M2345" t="str">
            <v>PF</v>
          </cell>
          <cell r="N2345" t="str">
            <v>EXP</v>
          </cell>
          <cell r="O2345" t="str">
            <v>PH300</v>
          </cell>
          <cell r="P2345" t="str">
            <v>1850</v>
          </cell>
          <cell r="Q2345" t="str">
            <v>Salaries &amp; Benefits</v>
          </cell>
          <cell r="R2345" t="str">
            <v>Other Expenditures</v>
          </cell>
          <cell r="S2345" t="str">
            <v>Salaries &amp; Benefits</v>
          </cell>
        </row>
        <row r="2346">
          <cell r="A2346" t="str">
            <v>PH3626</v>
          </cell>
          <cell r="E2346">
            <v>49.95</v>
          </cell>
          <cell r="F2346">
            <v>0</v>
          </cell>
          <cell r="G2346">
            <v>49.95</v>
          </cell>
          <cell r="H2346">
            <v>0</v>
          </cell>
          <cell r="I2346">
            <v>-49.95</v>
          </cell>
          <cell r="J2346">
            <v>0</v>
          </cell>
          <cell r="L2346">
            <v>41364</v>
          </cell>
          <cell r="M2346" t="str">
            <v>PF</v>
          </cell>
          <cell r="N2346" t="str">
            <v>EXP</v>
          </cell>
          <cell r="O2346" t="str">
            <v>PH300</v>
          </cell>
          <cell r="P2346" t="str">
            <v>4225</v>
          </cell>
          <cell r="Q2346" t="str">
            <v>Business Travel Expenses</v>
          </cell>
          <cell r="R2346" t="str">
            <v>Other Expenditures</v>
          </cell>
          <cell r="S2346" t="str">
            <v>Non Salary</v>
          </cell>
        </row>
        <row r="2347">
          <cell r="A2347" t="str">
            <v>PH3626</v>
          </cell>
          <cell r="E2347">
            <v>1074.5999999999999</v>
          </cell>
          <cell r="F2347">
            <v>0</v>
          </cell>
          <cell r="G2347">
            <v>1074.5999999999999</v>
          </cell>
          <cell r="H2347">
            <v>0</v>
          </cell>
          <cell r="I2347">
            <v>-1074.5999999999999</v>
          </cell>
          <cell r="J2347">
            <v>0</v>
          </cell>
          <cell r="L2347">
            <v>41364</v>
          </cell>
          <cell r="M2347" t="str">
            <v>PF</v>
          </cell>
          <cell r="N2347" t="str">
            <v>EXP</v>
          </cell>
          <cell r="O2347" t="str">
            <v>PH300</v>
          </cell>
          <cell r="P2347" t="str">
            <v>4770</v>
          </cell>
          <cell r="Q2347" t="str">
            <v>Insurance, Parking &amp; Metrage</v>
          </cell>
          <cell r="R2347" t="str">
            <v>Other Expenditures</v>
          </cell>
          <cell r="S2347" t="str">
            <v>Non Salary</v>
          </cell>
        </row>
        <row r="2348">
          <cell r="A2348" t="str">
            <v>PH3626</v>
          </cell>
          <cell r="E2348">
            <v>4707.75</v>
          </cell>
          <cell r="F2348">
            <v>0</v>
          </cell>
          <cell r="G2348">
            <v>4707.75</v>
          </cell>
          <cell r="H2348">
            <v>0</v>
          </cell>
          <cell r="I2348">
            <v>-4707.75</v>
          </cell>
          <cell r="J2348">
            <v>0</v>
          </cell>
          <cell r="L2348">
            <v>41364</v>
          </cell>
          <cell r="M2348" t="str">
            <v>PF</v>
          </cell>
          <cell r="N2348" t="str">
            <v>EXP</v>
          </cell>
          <cell r="O2348" t="str">
            <v>PH300</v>
          </cell>
          <cell r="P2348" t="str">
            <v>4775</v>
          </cell>
          <cell r="Q2348" t="str">
            <v>Insurance, Parking &amp; Metrage</v>
          </cell>
          <cell r="R2348" t="str">
            <v>Other Expenditures</v>
          </cell>
          <cell r="S2348" t="str">
            <v>Non Salary</v>
          </cell>
        </row>
        <row r="2349">
          <cell r="A2349" t="str">
            <v>PH3626</v>
          </cell>
          <cell r="E2349">
            <v>-677092.32</v>
          </cell>
          <cell r="F2349">
            <v>0</v>
          </cell>
          <cell r="G2349">
            <v>-677092.32</v>
          </cell>
          <cell r="H2349">
            <v>-558332.84</v>
          </cell>
          <cell r="I2349">
            <v>118759.48</v>
          </cell>
          <cell r="J2349">
            <v>-1846769.61</v>
          </cell>
          <cell r="L2349">
            <v>41364</v>
          </cell>
          <cell r="M2349" t="str">
            <v>PF</v>
          </cell>
          <cell r="N2349" t="str">
            <v>REV</v>
          </cell>
          <cell r="O2349" t="str">
            <v>PH300</v>
          </cell>
          <cell r="P2349" t="str">
            <v>8010</v>
          </cell>
          <cell r="Q2349" t="str">
            <v>Grants and Subsidies</v>
          </cell>
          <cell r="R2349" t="str">
            <v>Revenue</v>
          </cell>
          <cell r="S2349" t="str">
            <v>Non Salary</v>
          </cell>
        </row>
        <row r="2350">
          <cell r="A2350" t="str">
            <v>PH3628</v>
          </cell>
          <cell r="E2350">
            <v>436937.29</v>
          </cell>
          <cell r="F2350">
            <v>0</v>
          </cell>
          <cell r="G2350">
            <v>436937.29</v>
          </cell>
          <cell r="H2350">
            <v>424328.52</v>
          </cell>
          <cell r="I2350">
            <v>-12608.77</v>
          </cell>
          <cell r="J2350">
            <v>1457233.47</v>
          </cell>
          <cell r="L2350">
            <v>41364</v>
          </cell>
          <cell r="M2350" t="str">
            <v>PF</v>
          </cell>
          <cell r="N2350" t="str">
            <v>EXP</v>
          </cell>
          <cell r="O2350" t="str">
            <v>PH300</v>
          </cell>
          <cell r="P2350" t="str">
            <v>1015</v>
          </cell>
          <cell r="Q2350" t="str">
            <v>Salaries &amp; Benefits</v>
          </cell>
          <cell r="R2350" t="str">
            <v>Other Expenditures</v>
          </cell>
          <cell r="S2350" t="str">
            <v>Salaries &amp; Benefits</v>
          </cell>
        </row>
        <row r="2351">
          <cell r="A2351" t="str">
            <v>PH3628</v>
          </cell>
          <cell r="E2351">
            <v>5702.2</v>
          </cell>
          <cell r="F2351">
            <v>0</v>
          </cell>
          <cell r="G2351">
            <v>5702.2</v>
          </cell>
          <cell r="H2351">
            <v>0</v>
          </cell>
          <cell r="I2351">
            <v>-5702.2</v>
          </cell>
          <cell r="J2351">
            <v>0</v>
          </cell>
          <cell r="L2351">
            <v>41364</v>
          </cell>
          <cell r="M2351" t="str">
            <v>PF</v>
          </cell>
          <cell r="N2351" t="str">
            <v>EXP</v>
          </cell>
          <cell r="O2351" t="str">
            <v>PH300</v>
          </cell>
          <cell r="P2351" t="str">
            <v>1050</v>
          </cell>
          <cell r="Q2351" t="str">
            <v>Salaries &amp; Benefits</v>
          </cell>
          <cell r="R2351" t="str">
            <v>Other Expenditures</v>
          </cell>
          <cell r="S2351" t="str">
            <v>Salaries &amp; Benefits</v>
          </cell>
        </row>
        <row r="2352">
          <cell r="A2352" t="str">
            <v>PH3628</v>
          </cell>
          <cell r="E2352">
            <v>0</v>
          </cell>
          <cell r="F2352">
            <v>0</v>
          </cell>
          <cell r="G2352">
            <v>0</v>
          </cell>
          <cell r="H2352">
            <v>-19825.89</v>
          </cell>
          <cell r="I2352">
            <v>-19825.89</v>
          </cell>
          <cell r="J2352">
            <v>-68106.8</v>
          </cell>
          <cell r="L2352">
            <v>41364</v>
          </cell>
          <cell r="M2352" t="str">
            <v>PF</v>
          </cell>
          <cell r="N2352" t="str">
            <v>EXP</v>
          </cell>
          <cell r="O2352" t="str">
            <v>PH300</v>
          </cell>
          <cell r="P2352" t="str">
            <v>1520</v>
          </cell>
          <cell r="Q2352" t="str">
            <v>Salaries &amp; Benefits</v>
          </cell>
          <cell r="R2352" t="str">
            <v>Other Expenditures</v>
          </cell>
          <cell r="S2352" t="str">
            <v>Gapping</v>
          </cell>
        </row>
        <row r="2353">
          <cell r="A2353" t="str">
            <v>PH3628</v>
          </cell>
          <cell r="E2353">
            <v>-1636.77</v>
          </cell>
          <cell r="F2353">
            <v>0</v>
          </cell>
          <cell r="G2353">
            <v>-1636.77</v>
          </cell>
          <cell r="H2353">
            <v>0</v>
          </cell>
          <cell r="I2353">
            <v>1636.77</v>
          </cell>
          <cell r="J2353">
            <v>0</v>
          </cell>
          <cell r="L2353">
            <v>41364</v>
          </cell>
          <cell r="M2353" t="str">
            <v>PF</v>
          </cell>
          <cell r="N2353" t="str">
            <v>EXP</v>
          </cell>
          <cell r="O2353" t="str">
            <v>PH300</v>
          </cell>
          <cell r="P2353" t="str">
            <v>1580</v>
          </cell>
          <cell r="Q2353" t="str">
            <v>Salaries &amp; Benefits</v>
          </cell>
          <cell r="R2353" t="str">
            <v>Other Expenditures</v>
          </cell>
          <cell r="S2353" t="str">
            <v>Salaries &amp; Benefits</v>
          </cell>
        </row>
        <row r="2354">
          <cell r="A2354" t="str">
            <v>PH3628</v>
          </cell>
          <cell r="E2354">
            <v>20337.900000000001</v>
          </cell>
          <cell r="F2354">
            <v>0</v>
          </cell>
          <cell r="G2354">
            <v>20337.900000000001</v>
          </cell>
          <cell r="H2354">
            <v>21311.41</v>
          </cell>
          <cell r="I2354">
            <v>973.51</v>
          </cell>
          <cell r="J2354">
            <v>73188</v>
          </cell>
          <cell r="L2354">
            <v>41364</v>
          </cell>
          <cell r="M2354" t="str">
            <v>PF</v>
          </cell>
          <cell r="N2354" t="str">
            <v>EXP</v>
          </cell>
          <cell r="O2354" t="str">
            <v>PH300</v>
          </cell>
          <cell r="P2354" t="str">
            <v>1711</v>
          </cell>
          <cell r="Q2354" t="str">
            <v>Salaries &amp; Benefits</v>
          </cell>
          <cell r="R2354" t="str">
            <v>Other Expenditures</v>
          </cell>
          <cell r="S2354" t="str">
            <v>Salaries &amp; Benefits</v>
          </cell>
        </row>
        <row r="2355">
          <cell r="A2355" t="str">
            <v>PH3628</v>
          </cell>
          <cell r="E2355">
            <v>9697.09</v>
          </cell>
          <cell r="F2355">
            <v>0</v>
          </cell>
          <cell r="G2355">
            <v>9697.09</v>
          </cell>
          <cell r="H2355">
            <v>10052.870000000001</v>
          </cell>
          <cell r="I2355">
            <v>355.78</v>
          </cell>
          <cell r="J2355">
            <v>34524</v>
          </cell>
          <cell r="L2355">
            <v>41364</v>
          </cell>
          <cell r="M2355" t="str">
            <v>PF</v>
          </cell>
          <cell r="N2355" t="str">
            <v>EXP</v>
          </cell>
          <cell r="O2355" t="str">
            <v>PH300</v>
          </cell>
          <cell r="P2355" t="str">
            <v>1712</v>
          </cell>
          <cell r="Q2355" t="str">
            <v>Salaries &amp; Benefits</v>
          </cell>
          <cell r="R2355" t="str">
            <v>Other Expenditures</v>
          </cell>
          <cell r="S2355" t="str">
            <v>Salaries &amp; Benefits</v>
          </cell>
        </row>
        <row r="2356">
          <cell r="A2356" t="str">
            <v>PH3628</v>
          </cell>
          <cell r="E2356">
            <v>10465.879999999999</v>
          </cell>
          <cell r="F2356">
            <v>0</v>
          </cell>
          <cell r="G2356">
            <v>10465.879999999999</v>
          </cell>
          <cell r="H2356">
            <v>8497.2099999999991</v>
          </cell>
          <cell r="I2356">
            <v>-1968.67</v>
          </cell>
          <cell r="J2356">
            <v>29035.32</v>
          </cell>
          <cell r="L2356">
            <v>41364</v>
          </cell>
          <cell r="M2356" t="str">
            <v>PF</v>
          </cell>
          <cell r="N2356" t="str">
            <v>EXP</v>
          </cell>
          <cell r="O2356" t="str">
            <v>PH300</v>
          </cell>
          <cell r="P2356" t="str">
            <v>1720</v>
          </cell>
          <cell r="Q2356" t="str">
            <v>Salaries &amp; Benefits</v>
          </cell>
          <cell r="R2356" t="str">
            <v>Other Expenditures</v>
          </cell>
          <cell r="S2356" t="str">
            <v>Salaries &amp; Benefits</v>
          </cell>
        </row>
        <row r="2357">
          <cell r="A2357" t="str">
            <v>PH3628</v>
          </cell>
          <cell r="E2357">
            <v>3177.87</v>
          </cell>
          <cell r="F2357">
            <v>0</v>
          </cell>
          <cell r="G2357">
            <v>3177.87</v>
          </cell>
          <cell r="H2357">
            <v>3167.98</v>
          </cell>
          <cell r="I2357">
            <v>-9.89</v>
          </cell>
          <cell r="J2357">
            <v>10879.89</v>
          </cell>
          <cell r="L2357">
            <v>41364</v>
          </cell>
          <cell r="M2357" t="str">
            <v>PF</v>
          </cell>
          <cell r="N2357" t="str">
            <v>EXP</v>
          </cell>
          <cell r="O2357" t="str">
            <v>PH300</v>
          </cell>
          <cell r="P2357" t="str">
            <v>1730</v>
          </cell>
          <cell r="Q2357" t="str">
            <v>Salaries &amp; Benefits</v>
          </cell>
          <cell r="R2357" t="str">
            <v>Other Expenditures</v>
          </cell>
          <cell r="S2357" t="str">
            <v>Salaries &amp; Benefits</v>
          </cell>
        </row>
        <row r="2358">
          <cell r="A2358" t="str">
            <v>PH3628</v>
          </cell>
          <cell r="E2358">
            <v>12067.35</v>
          </cell>
          <cell r="F2358">
            <v>0</v>
          </cell>
          <cell r="G2358">
            <v>12067.35</v>
          </cell>
          <cell r="H2358">
            <v>11984.52</v>
          </cell>
          <cell r="I2358">
            <v>-82.83</v>
          </cell>
          <cell r="J2358">
            <v>19921.87</v>
          </cell>
          <cell r="L2358">
            <v>41364</v>
          </cell>
          <cell r="M2358" t="str">
            <v>PF</v>
          </cell>
          <cell r="N2358" t="str">
            <v>EXP</v>
          </cell>
          <cell r="O2358" t="str">
            <v>PH300</v>
          </cell>
          <cell r="P2358" t="str">
            <v>1740</v>
          </cell>
          <cell r="Q2358" t="str">
            <v>Salaries &amp; Benefits</v>
          </cell>
          <cell r="R2358" t="str">
            <v>Other Expenditures</v>
          </cell>
          <cell r="S2358" t="str">
            <v>Salaries &amp; Benefits</v>
          </cell>
        </row>
        <row r="2359">
          <cell r="A2359" t="str">
            <v>PH3628</v>
          </cell>
          <cell r="E2359">
            <v>492.42</v>
          </cell>
          <cell r="F2359">
            <v>0</v>
          </cell>
          <cell r="G2359">
            <v>492.42</v>
          </cell>
          <cell r="H2359">
            <v>597.49</v>
          </cell>
          <cell r="I2359">
            <v>105.07</v>
          </cell>
          <cell r="J2359">
            <v>1165.73</v>
          </cell>
          <cell r="L2359">
            <v>41364</v>
          </cell>
          <cell r="M2359" t="str">
            <v>PF</v>
          </cell>
          <cell r="N2359" t="str">
            <v>EXP</v>
          </cell>
          <cell r="O2359" t="str">
            <v>PH300</v>
          </cell>
          <cell r="P2359" t="str">
            <v>1745</v>
          </cell>
          <cell r="Q2359" t="str">
            <v>Salaries &amp; Benefits</v>
          </cell>
          <cell r="R2359" t="str">
            <v>Other Expenditures</v>
          </cell>
          <cell r="S2359" t="str">
            <v>Salaries &amp; Benefits</v>
          </cell>
        </row>
        <row r="2360">
          <cell r="A2360" t="str">
            <v>PH3628</v>
          </cell>
          <cell r="E2360">
            <v>8678.3799999999992</v>
          </cell>
          <cell r="F2360">
            <v>0</v>
          </cell>
          <cell r="G2360">
            <v>8678.3799999999992</v>
          </cell>
          <cell r="H2360">
            <v>8274.4500000000007</v>
          </cell>
          <cell r="I2360">
            <v>-403.93</v>
          </cell>
          <cell r="J2360">
            <v>28416</v>
          </cell>
          <cell r="L2360">
            <v>41364</v>
          </cell>
          <cell r="M2360" t="str">
            <v>PF</v>
          </cell>
          <cell r="N2360" t="str">
            <v>EXP</v>
          </cell>
          <cell r="O2360" t="str">
            <v>PH300</v>
          </cell>
          <cell r="P2360" t="str">
            <v>1750</v>
          </cell>
          <cell r="Q2360" t="str">
            <v>Salaries &amp; Benefits</v>
          </cell>
          <cell r="R2360" t="str">
            <v>Other Expenditures</v>
          </cell>
          <cell r="S2360" t="str">
            <v>Salaries &amp; Benefits</v>
          </cell>
        </row>
        <row r="2361">
          <cell r="A2361" t="str">
            <v>PH3628</v>
          </cell>
          <cell r="E2361">
            <v>24458.63</v>
          </cell>
          <cell r="F2361">
            <v>0</v>
          </cell>
          <cell r="G2361">
            <v>24458.63</v>
          </cell>
          <cell r="H2361">
            <v>25996.02</v>
          </cell>
          <cell r="I2361">
            <v>1537.39</v>
          </cell>
          <cell r="J2361">
            <v>43827.3</v>
          </cell>
          <cell r="L2361">
            <v>41364</v>
          </cell>
          <cell r="M2361" t="str">
            <v>PF</v>
          </cell>
          <cell r="N2361" t="str">
            <v>EXP</v>
          </cell>
          <cell r="O2361" t="str">
            <v>PH300</v>
          </cell>
          <cell r="P2361" t="str">
            <v>1760</v>
          </cell>
          <cell r="Q2361" t="str">
            <v>Salaries &amp; Benefits</v>
          </cell>
          <cell r="R2361" t="str">
            <v>Other Expenditures</v>
          </cell>
          <cell r="S2361" t="str">
            <v>Salaries &amp; Benefits</v>
          </cell>
        </row>
        <row r="2362">
          <cell r="A2362" t="str">
            <v>PH3628</v>
          </cell>
          <cell r="E2362">
            <v>45157.81</v>
          </cell>
          <cell r="F2362">
            <v>0</v>
          </cell>
          <cell r="G2362">
            <v>45157.81</v>
          </cell>
          <cell r="H2362">
            <v>46429.81</v>
          </cell>
          <cell r="I2362">
            <v>1272</v>
          </cell>
          <cell r="J2362">
            <v>159449.69</v>
          </cell>
          <cell r="L2362">
            <v>41364</v>
          </cell>
          <cell r="M2362" t="str">
            <v>PF</v>
          </cell>
          <cell r="N2362" t="str">
            <v>EXP</v>
          </cell>
          <cell r="O2362" t="str">
            <v>PH300</v>
          </cell>
          <cell r="P2362" t="str">
            <v>1770</v>
          </cell>
          <cell r="Q2362" t="str">
            <v>Salaries &amp; Benefits</v>
          </cell>
          <cell r="R2362" t="str">
            <v>Other Expenditures</v>
          </cell>
          <cell r="S2362" t="str">
            <v>Salaries &amp; Benefits</v>
          </cell>
        </row>
        <row r="2363">
          <cell r="A2363" t="str">
            <v>PH3628</v>
          </cell>
          <cell r="E2363">
            <v>1177.18</v>
          </cell>
          <cell r="F2363">
            <v>0</v>
          </cell>
          <cell r="G2363">
            <v>1177.18</v>
          </cell>
          <cell r="H2363">
            <v>0</v>
          </cell>
          <cell r="I2363">
            <v>-1177.18</v>
          </cell>
          <cell r="J2363">
            <v>0</v>
          </cell>
          <cell r="L2363">
            <v>41364</v>
          </cell>
          <cell r="M2363" t="str">
            <v>PF</v>
          </cell>
          <cell r="N2363" t="str">
            <v>EXP</v>
          </cell>
          <cell r="O2363" t="str">
            <v>PH300</v>
          </cell>
          <cell r="P2363" t="str">
            <v>1840</v>
          </cell>
          <cell r="Q2363" t="str">
            <v>Salaries &amp; Benefits</v>
          </cell>
          <cell r="R2363" t="str">
            <v>Other Expenditures</v>
          </cell>
          <cell r="S2363" t="str">
            <v>Salaries &amp; Benefits</v>
          </cell>
        </row>
        <row r="2364">
          <cell r="A2364" t="str">
            <v>PH3628</v>
          </cell>
          <cell r="E2364">
            <v>750.88</v>
          </cell>
          <cell r="F2364">
            <v>0</v>
          </cell>
          <cell r="G2364">
            <v>750.88</v>
          </cell>
          <cell r="H2364">
            <v>0</v>
          </cell>
          <cell r="I2364">
            <v>-750.88</v>
          </cell>
          <cell r="J2364">
            <v>0</v>
          </cell>
          <cell r="L2364">
            <v>41364</v>
          </cell>
          <cell r="M2364" t="str">
            <v>PF</v>
          </cell>
          <cell r="N2364" t="str">
            <v>EXP</v>
          </cell>
          <cell r="O2364" t="str">
            <v>PH300</v>
          </cell>
          <cell r="P2364" t="str">
            <v>1970</v>
          </cell>
          <cell r="Q2364" t="str">
            <v>Salaries &amp; Benefits</v>
          </cell>
          <cell r="R2364" t="str">
            <v>Other Expenditures</v>
          </cell>
          <cell r="S2364" t="str">
            <v>Salaries &amp; Benefits</v>
          </cell>
        </row>
        <row r="2365">
          <cell r="A2365" t="str">
            <v>PH3628</v>
          </cell>
          <cell r="E2365">
            <v>268.81</v>
          </cell>
          <cell r="F2365">
            <v>0</v>
          </cell>
          <cell r="G2365">
            <v>268.81</v>
          </cell>
          <cell r="H2365">
            <v>0</v>
          </cell>
          <cell r="I2365">
            <v>-268.81</v>
          </cell>
          <cell r="J2365">
            <v>0</v>
          </cell>
          <cell r="L2365">
            <v>41364</v>
          </cell>
          <cell r="M2365" t="str">
            <v>PF</v>
          </cell>
          <cell r="N2365" t="str">
            <v>EXP</v>
          </cell>
          <cell r="O2365" t="str">
            <v>PH300</v>
          </cell>
          <cell r="P2365" t="str">
            <v>1975</v>
          </cell>
          <cell r="Q2365" t="str">
            <v>Salaries &amp; Benefits</v>
          </cell>
          <cell r="R2365" t="str">
            <v>Other Expenditures</v>
          </cell>
          <cell r="S2365" t="str">
            <v>Salaries &amp; Benefits</v>
          </cell>
        </row>
        <row r="2366">
          <cell r="A2366" t="str">
            <v>PH3628</v>
          </cell>
          <cell r="E2366">
            <v>5.3</v>
          </cell>
          <cell r="F2366">
            <v>0</v>
          </cell>
          <cell r="G2366">
            <v>5.3</v>
          </cell>
          <cell r="H2366">
            <v>0</v>
          </cell>
          <cell r="I2366">
            <v>-5.3</v>
          </cell>
          <cell r="J2366">
            <v>0</v>
          </cell>
          <cell r="L2366">
            <v>41364</v>
          </cell>
          <cell r="M2366" t="str">
            <v>PF</v>
          </cell>
          <cell r="N2366" t="str">
            <v>EXP</v>
          </cell>
          <cell r="O2366" t="str">
            <v>PH300</v>
          </cell>
          <cell r="P2366" t="str">
            <v>4225</v>
          </cell>
          <cell r="Q2366" t="str">
            <v>Business Travel Expenses</v>
          </cell>
          <cell r="R2366" t="str">
            <v>Other Expenditures</v>
          </cell>
          <cell r="S2366" t="str">
            <v>Non Salary</v>
          </cell>
        </row>
        <row r="2367">
          <cell r="A2367" t="str">
            <v>PH3628</v>
          </cell>
          <cell r="E2367">
            <v>760.8</v>
          </cell>
          <cell r="F2367">
            <v>0</v>
          </cell>
          <cell r="G2367">
            <v>760.8</v>
          </cell>
          <cell r="H2367">
            <v>0</v>
          </cell>
          <cell r="I2367">
            <v>-760.8</v>
          </cell>
          <cell r="J2367">
            <v>0</v>
          </cell>
          <cell r="L2367">
            <v>41364</v>
          </cell>
          <cell r="M2367" t="str">
            <v>PF</v>
          </cell>
          <cell r="N2367" t="str">
            <v>EXP</v>
          </cell>
          <cell r="O2367" t="str">
            <v>PH300</v>
          </cell>
          <cell r="P2367" t="str">
            <v>4770</v>
          </cell>
          <cell r="Q2367" t="str">
            <v>Insurance, Parking &amp; Metrage</v>
          </cell>
          <cell r="R2367" t="str">
            <v>Other Expenditures</v>
          </cell>
          <cell r="S2367" t="str">
            <v>Non Salary</v>
          </cell>
        </row>
        <row r="2368">
          <cell r="A2368" t="str">
            <v>PH3628</v>
          </cell>
          <cell r="E2368">
            <v>5819.43</v>
          </cell>
          <cell r="F2368">
            <v>0</v>
          </cell>
          <cell r="G2368">
            <v>5819.43</v>
          </cell>
          <cell r="H2368">
            <v>0</v>
          </cell>
          <cell r="I2368">
            <v>-5819.43</v>
          </cell>
          <cell r="J2368">
            <v>0</v>
          </cell>
          <cell r="L2368">
            <v>41364</v>
          </cell>
          <cell r="M2368" t="str">
            <v>PF</v>
          </cell>
          <cell r="N2368" t="str">
            <v>EXP</v>
          </cell>
          <cell r="O2368" t="str">
            <v>PH300</v>
          </cell>
          <cell r="P2368" t="str">
            <v>4775</v>
          </cell>
          <cell r="Q2368" t="str">
            <v>Insurance, Parking &amp; Metrage</v>
          </cell>
          <cell r="R2368" t="str">
            <v>Other Expenditures</v>
          </cell>
          <cell r="S2368" t="str">
            <v>Non Salary</v>
          </cell>
        </row>
        <row r="2369">
          <cell r="A2369" t="str">
            <v>PH3628</v>
          </cell>
          <cell r="E2369">
            <v>-584318.44999999995</v>
          </cell>
          <cell r="F2369">
            <v>0</v>
          </cell>
          <cell r="G2369">
            <v>-584318.44999999995</v>
          </cell>
          <cell r="H2369">
            <v>-540814.39</v>
          </cell>
          <cell r="I2369">
            <v>43504.06</v>
          </cell>
          <cell r="J2369">
            <v>-1789534.47</v>
          </cell>
          <cell r="L2369">
            <v>41364</v>
          </cell>
          <cell r="M2369" t="str">
            <v>PF</v>
          </cell>
          <cell r="N2369" t="str">
            <v>REV</v>
          </cell>
          <cell r="O2369" t="str">
            <v>PH300</v>
          </cell>
          <cell r="P2369" t="str">
            <v>8010</v>
          </cell>
          <cell r="Q2369" t="str">
            <v>Grants and Subsidies</v>
          </cell>
          <cell r="R2369" t="str">
            <v>Revenue</v>
          </cell>
          <cell r="S2369" t="str">
            <v>Non Salary</v>
          </cell>
        </row>
        <row r="2370">
          <cell r="A2370" t="str">
            <v>PH3629</v>
          </cell>
          <cell r="E2370">
            <v>243387.07</v>
          </cell>
          <cell r="F2370">
            <v>0</v>
          </cell>
          <cell r="G2370">
            <v>243387.07</v>
          </cell>
          <cell r="H2370">
            <v>221535.44</v>
          </cell>
          <cell r="I2370">
            <v>-21851.63</v>
          </cell>
          <cell r="J2370">
            <v>760799.34</v>
          </cell>
          <cell r="L2370">
            <v>41364</v>
          </cell>
          <cell r="M2370" t="str">
            <v>PF</v>
          </cell>
          <cell r="N2370" t="str">
            <v>EXP</v>
          </cell>
          <cell r="O2370" t="str">
            <v>PH300</v>
          </cell>
          <cell r="P2370" t="str">
            <v>1015</v>
          </cell>
          <cell r="Q2370" t="str">
            <v>Salaries &amp; Benefits</v>
          </cell>
          <cell r="R2370" t="str">
            <v>Other Expenditures</v>
          </cell>
          <cell r="S2370" t="str">
            <v>Salaries &amp; Benefits</v>
          </cell>
        </row>
        <row r="2371">
          <cell r="A2371" t="str">
            <v>PH3629</v>
          </cell>
          <cell r="E2371">
            <v>3541.25</v>
          </cell>
          <cell r="F2371">
            <v>0</v>
          </cell>
          <cell r="G2371">
            <v>3541.25</v>
          </cell>
          <cell r="H2371">
            <v>0</v>
          </cell>
          <cell r="I2371">
            <v>-3541.25</v>
          </cell>
          <cell r="J2371">
            <v>0</v>
          </cell>
          <cell r="L2371">
            <v>41364</v>
          </cell>
          <cell r="M2371" t="str">
            <v>PF</v>
          </cell>
          <cell r="N2371" t="str">
            <v>EXP</v>
          </cell>
          <cell r="O2371" t="str">
            <v>PH300</v>
          </cell>
          <cell r="P2371" t="str">
            <v>1050</v>
          </cell>
          <cell r="Q2371" t="str">
            <v>Salaries &amp; Benefits</v>
          </cell>
          <cell r="R2371" t="str">
            <v>Other Expenditures</v>
          </cell>
          <cell r="S2371" t="str">
            <v>Salaries &amp; Benefits</v>
          </cell>
        </row>
        <row r="2372">
          <cell r="A2372" t="str">
            <v>PH3629</v>
          </cell>
          <cell r="E2372">
            <v>0</v>
          </cell>
          <cell r="F2372">
            <v>0</v>
          </cell>
          <cell r="G2372">
            <v>0</v>
          </cell>
          <cell r="H2372">
            <v>-13479.8</v>
          </cell>
          <cell r="I2372">
            <v>-13479.8</v>
          </cell>
          <cell r="J2372">
            <v>-46306.45</v>
          </cell>
          <cell r="L2372">
            <v>41364</v>
          </cell>
          <cell r="M2372" t="str">
            <v>PF</v>
          </cell>
          <cell r="N2372" t="str">
            <v>EXP</v>
          </cell>
          <cell r="O2372" t="str">
            <v>PH300</v>
          </cell>
          <cell r="P2372" t="str">
            <v>1520</v>
          </cell>
          <cell r="Q2372" t="str">
            <v>Salaries &amp; Benefits</v>
          </cell>
          <cell r="R2372" t="str">
            <v>Other Expenditures</v>
          </cell>
          <cell r="S2372" t="str">
            <v>Gapping</v>
          </cell>
        </row>
        <row r="2373">
          <cell r="A2373" t="str">
            <v>PH3629</v>
          </cell>
          <cell r="E2373">
            <v>183.92</v>
          </cell>
          <cell r="F2373">
            <v>0</v>
          </cell>
          <cell r="G2373">
            <v>183.92</v>
          </cell>
          <cell r="H2373">
            <v>0</v>
          </cell>
          <cell r="I2373">
            <v>-183.92</v>
          </cell>
          <cell r="J2373">
            <v>0</v>
          </cell>
          <cell r="L2373">
            <v>41364</v>
          </cell>
          <cell r="M2373" t="str">
            <v>PF</v>
          </cell>
          <cell r="N2373" t="str">
            <v>EXP</v>
          </cell>
          <cell r="O2373" t="str">
            <v>PH300</v>
          </cell>
          <cell r="P2373" t="str">
            <v>1580</v>
          </cell>
          <cell r="Q2373" t="str">
            <v>Salaries &amp; Benefits</v>
          </cell>
          <cell r="R2373" t="str">
            <v>Other Expenditures</v>
          </cell>
          <cell r="S2373" t="str">
            <v>Salaries &amp; Benefits</v>
          </cell>
        </row>
        <row r="2374">
          <cell r="A2374" t="str">
            <v>PH3629</v>
          </cell>
          <cell r="E2374">
            <v>19197.64</v>
          </cell>
          <cell r="F2374">
            <v>0</v>
          </cell>
          <cell r="G2374">
            <v>19197.64</v>
          </cell>
          <cell r="H2374">
            <v>17726.310000000001</v>
          </cell>
          <cell r="I2374">
            <v>-1471.33</v>
          </cell>
          <cell r="J2374">
            <v>60876</v>
          </cell>
          <cell r="L2374">
            <v>41364</v>
          </cell>
          <cell r="M2374" t="str">
            <v>PF</v>
          </cell>
          <cell r="N2374" t="str">
            <v>EXP</v>
          </cell>
          <cell r="O2374" t="str">
            <v>PH300</v>
          </cell>
          <cell r="P2374" t="str">
            <v>1711</v>
          </cell>
          <cell r="Q2374" t="str">
            <v>Salaries &amp; Benefits</v>
          </cell>
          <cell r="R2374" t="str">
            <v>Other Expenditures</v>
          </cell>
          <cell r="S2374" t="str">
            <v>Salaries &amp; Benefits</v>
          </cell>
        </row>
        <row r="2375">
          <cell r="A2375" t="str">
            <v>PH3629</v>
          </cell>
          <cell r="E2375">
            <v>9223.34</v>
          </cell>
          <cell r="F2375">
            <v>0</v>
          </cell>
          <cell r="G2375">
            <v>9223.34</v>
          </cell>
          <cell r="H2375">
            <v>8403.59</v>
          </cell>
          <cell r="I2375">
            <v>-819.75</v>
          </cell>
          <cell r="J2375">
            <v>28860</v>
          </cell>
          <cell r="L2375">
            <v>41364</v>
          </cell>
          <cell r="M2375" t="str">
            <v>PF</v>
          </cell>
          <cell r="N2375" t="str">
            <v>EXP</v>
          </cell>
          <cell r="O2375" t="str">
            <v>PH300</v>
          </cell>
          <cell r="P2375" t="str">
            <v>1712</v>
          </cell>
          <cell r="Q2375" t="str">
            <v>Salaries &amp; Benefits</v>
          </cell>
          <cell r="R2375" t="str">
            <v>Other Expenditures</v>
          </cell>
          <cell r="S2375" t="str">
            <v>Salaries &amp; Benefits</v>
          </cell>
        </row>
        <row r="2376">
          <cell r="A2376" t="str">
            <v>PH3629</v>
          </cell>
          <cell r="E2376">
            <v>5757.69</v>
          </cell>
          <cell r="F2376">
            <v>0</v>
          </cell>
          <cell r="G2376">
            <v>5757.69</v>
          </cell>
          <cell r="H2376">
            <v>4436.37</v>
          </cell>
          <cell r="I2376">
            <v>-1321.32</v>
          </cell>
          <cell r="J2376">
            <v>15235.05</v>
          </cell>
          <cell r="L2376">
            <v>41364</v>
          </cell>
          <cell r="M2376" t="str">
            <v>PF</v>
          </cell>
          <cell r="N2376" t="str">
            <v>EXP</v>
          </cell>
          <cell r="O2376" t="str">
            <v>PH300</v>
          </cell>
          <cell r="P2376" t="str">
            <v>1720</v>
          </cell>
          <cell r="Q2376" t="str">
            <v>Salaries &amp; Benefits</v>
          </cell>
          <cell r="R2376" t="str">
            <v>Other Expenditures</v>
          </cell>
          <cell r="S2376" t="str">
            <v>Salaries &amp; Benefits</v>
          </cell>
        </row>
        <row r="2377">
          <cell r="A2377" t="str">
            <v>PH3629</v>
          </cell>
          <cell r="E2377">
            <v>1772.5</v>
          </cell>
          <cell r="F2377">
            <v>0</v>
          </cell>
          <cell r="G2377">
            <v>1772.5</v>
          </cell>
          <cell r="H2377">
            <v>1653.67</v>
          </cell>
          <cell r="I2377">
            <v>-118.83</v>
          </cell>
          <cell r="J2377">
            <v>5678.56</v>
          </cell>
          <cell r="L2377">
            <v>41364</v>
          </cell>
          <cell r="M2377" t="str">
            <v>PF</v>
          </cell>
          <cell r="N2377" t="str">
            <v>EXP</v>
          </cell>
          <cell r="O2377" t="str">
            <v>PH300</v>
          </cell>
          <cell r="P2377" t="str">
            <v>1730</v>
          </cell>
          <cell r="Q2377" t="str">
            <v>Salaries &amp; Benefits</v>
          </cell>
          <cell r="R2377" t="str">
            <v>Other Expenditures</v>
          </cell>
          <cell r="S2377" t="str">
            <v>Salaries &amp; Benefits</v>
          </cell>
        </row>
        <row r="2378">
          <cell r="A2378" t="str">
            <v>PH3629</v>
          </cell>
          <cell r="E2378">
            <v>6861.31</v>
          </cell>
          <cell r="F2378">
            <v>0</v>
          </cell>
          <cell r="G2378">
            <v>6861.31</v>
          </cell>
          <cell r="H2378">
            <v>6224.4</v>
          </cell>
          <cell r="I2378">
            <v>-636.91</v>
          </cell>
          <cell r="J2378">
            <v>14663.57</v>
          </cell>
          <cell r="L2378">
            <v>41364</v>
          </cell>
          <cell r="M2378" t="str">
            <v>PF</v>
          </cell>
          <cell r="N2378" t="str">
            <v>EXP</v>
          </cell>
          <cell r="O2378" t="str">
            <v>PH300</v>
          </cell>
          <cell r="P2378" t="str">
            <v>1740</v>
          </cell>
          <cell r="Q2378" t="str">
            <v>Salaries &amp; Benefits</v>
          </cell>
          <cell r="R2378" t="str">
            <v>Other Expenditures</v>
          </cell>
          <cell r="S2378" t="str">
            <v>Salaries &amp; Benefits</v>
          </cell>
        </row>
        <row r="2379">
          <cell r="A2379" t="str">
            <v>PH3629</v>
          </cell>
          <cell r="E2379">
            <v>268.99</v>
          </cell>
          <cell r="F2379">
            <v>0</v>
          </cell>
          <cell r="G2379">
            <v>268.99</v>
          </cell>
          <cell r="H2379">
            <v>228.13</v>
          </cell>
          <cell r="I2379">
            <v>-40.86</v>
          </cell>
          <cell r="J2379">
            <v>608.58000000000004</v>
          </cell>
          <cell r="L2379">
            <v>41364</v>
          </cell>
          <cell r="M2379" t="str">
            <v>PF</v>
          </cell>
          <cell r="N2379" t="str">
            <v>EXP</v>
          </cell>
          <cell r="O2379" t="str">
            <v>PH300</v>
          </cell>
          <cell r="P2379" t="str">
            <v>1745</v>
          </cell>
          <cell r="Q2379" t="str">
            <v>Salaries &amp; Benefits</v>
          </cell>
          <cell r="R2379" t="str">
            <v>Other Expenditures</v>
          </cell>
          <cell r="S2379" t="str">
            <v>Salaries &amp; Benefits</v>
          </cell>
        </row>
        <row r="2380">
          <cell r="A2380" t="str">
            <v>PH3629</v>
          </cell>
          <cell r="E2380">
            <v>4822.22</v>
          </cell>
          <cell r="F2380">
            <v>0</v>
          </cell>
          <cell r="G2380">
            <v>4822.22</v>
          </cell>
          <cell r="H2380">
            <v>4319.84</v>
          </cell>
          <cell r="I2380">
            <v>-502.38</v>
          </cell>
          <cell r="J2380">
            <v>14835.65</v>
          </cell>
          <cell r="L2380">
            <v>41364</v>
          </cell>
          <cell r="M2380" t="str">
            <v>PF</v>
          </cell>
          <cell r="N2380" t="str">
            <v>EXP</v>
          </cell>
          <cell r="O2380" t="str">
            <v>PH300</v>
          </cell>
          <cell r="P2380" t="str">
            <v>1750</v>
          </cell>
          <cell r="Q2380" t="str">
            <v>Salaries &amp; Benefits</v>
          </cell>
          <cell r="R2380" t="str">
            <v>Other Expenditures</v>
          </cell>
          <cell r="S2380" t="str">
            <v>Salaries &amp; Benefits</v>
          </cell>
        </row>
        <row r="2381">
          <cell r="A2381" t="str">
            <v>PH3629</v>
          </cell>
          <cell r="E2381">
            <v>13592.45</v>
          </cell>
          <cell r="F2381">
            <v>0</v>
          </cell>
          <cell r="G2381">
            <v>13592.45</v>
          </cell>
          <cell r="H2381">
            <v>13524</v>
          </cell>
          <cell r="I2381">
            <v>-68.45</v>
          </cell>
          <cell r="J2381">
            <v>32293.8</v>
          </cell>
          <cell r="L2381">
            <v>41364</v>
          </cell>
          <cell r="M2381" t="str">
            <v>PF</v>
          </cell>
          <cell r="N2381" t="str">
            <v>EXP</v>
          </cell>
          <cell r="O2381" t="str">
            <v>PH300</v>
          </cell>
          <cell r="P2381" t="str">
            <v>1760</v>
          </cell>
          <cell r="Q2381" t="str">
            <v>Salaries &amp; Benefits</v>
          </cell>
          <cell r="R2381" t="str">
            <v>Other Expenditures</v>
          </cell>
          <cell r="S2381" t="str">
            <v>Salaries &amp; Benefits</v>
          </cell>
        </row>
        <row r="2382">
          <cell r="A2382" t="str">
            <v>PH3629</v>
          </cell>
          <cell r="E2382">
            <v>21886.43</v>
          </cell>
          <cell r="F2382">
            <v>0</v>
          </cell>
          <cell r="G2382">
            <v>21886.43</v>
          </cell>
          <cell r="H2382">
            <v>20881.22</v>
          </cell>
          <cell r="I2382">
            <v>-1005.21</v>
          </cell>
          <cell r="J2382">
            <v>71710.11</v>
          </cell>
          <cell r="L2382">
            <v>41364</v>
          </cell>
          <cell r="M2382" t="str">
            <v>PF</v>
          </cell>
          <cell r="N2382" t="str">
            <v>EXP</v>
          </cell>
          <cell r="O2382" t="str">
            <v>PH300</v>
          </cell>
          <cell r="P2382" t="str">
            <v>1770</v>
          </cell>
          <cell r="Q2382" t="str">
            <v>Salaries &amp; Benefits</v>
          </cell>
          <cell r="R2382" t="str">
            <v>Other Expenditures</v>
          </cell>
          <cell r="S2382" t="str">
            <v>Salaries &amp; Benefits</v>
          </cell>
        </row>
        <row r="2383">
          <cell r="A2383" t="str">
            <v>PH3629</v>
          </cell>
          <cell r="E2383">
            <v>45</v>
          </cell>
          <cell r="F2383">
            <v>0</v>
          </cell>
          <cell r="G2383">
            <v>45</v>
          </cell>
          <cell r="H2383">
            <v>0</v>
          </cell>
          <cell r="I2383">
            <v>-45</v>
          </cell>
          <cell r="J2383">
            <v>0</v>
          </cell>
          <cell r="L2383">
            <v>41364</v>
          </cell>
          <cell r="M2383" t="str">
            <v>PF</v>
          </cell>
          <cell r="N2383" t="str">
            <v>EXP</v>
          </cell>
          <cell r="O2383" t="str">
            <v>PH300</v>
          </cell>
          <cell r="P2383" t="str">
            <v>1970</v>
          </cell>
          <cell r="Q2383" t="str">
            <v>Salaries &amp; Benefits</v>
          </cell>
          <cell r="R2383" t="str">
            <v>Other Expenditures</v>
          </cell>
          <cell r="S2383" t="str">
            <v>Salaries &amp; Benefits</v>
          </cell>
        </row>
        <row r="2384">
          <cell r="A2384" t="str">
            <v>PH3629</v>
          </cell>
          <cell r="E2384">
            <v>372.61</v>
          </cell>
          <cell r="F2384">
            <v>0</v>
          </cell>
          <cell r="G2384">
            <v>372.61</v>
          </cell>
          <cell r="H2384">
            <v>0</v>
          </cell>
          <cell r="I2384">
            <v>-372.61</v>
          </cell>
          <cell r="J2384">
            <v>0</v>
          </cell>
          <cell r="L2384">
            <v>41364</v>
          </cell>
          <cell r="M2384" t="str">
            <v>PF</v>
          </cell>
          <cell r="N2384" t="str">
            <v>EXP</v>
          </cell>
          <cell r="O2384" t="str">
            <v>PH300</v>
          </cell>
          <cell r="P2384" t="str">
            <v>1975</v>
          </cell>
          <cell r="Q2384" t="str">
            <v>Salaries &amp; Benefits</v>
          </cell>
          <cell r="R2384" t="str">
            <v>Other Expenditures</v>
          </cell>
          <cell r="S2384" t="str">
            <v>Salaries &amp; Benefits</v>
          </cell>
        </row>
        <row r="2385">
          <cell r="A2385" t="str">
            <v>PH3629</v>
          </cell>
          <cell r="E2385">
            <v>1424.9</v>
          </cell>
          <cell r="F2385">
            <v>0</v>
          </cell>
          <cell r="G2385">
            <v>1424.9</v>
          </cell>
          <cell r="H2385">
            <v>0</v>
          </cell>
          <cell r="I2385">
            <v>-1424.9</v>
          </cell>
          <cell r="J2385">
            <v>0</v>
          </cell>
          <cell r="L2385">
            <v>41364</v>
          </cell>
          <cell r="M2385" t="str">
            <v>PF</v>
          </cell>
          <cell r="N2385" t="str">
            <v>EXP</v>
          </cell>
          <cell r="O2385" t="str">
            <v>PH300</v>
          </cell>
          <cell r="P2385" t="str">
            <v>4225</v>
          </cell>
          <cell r="Q2385" t="str">
            <v>Business Travel Expenses</v>
          </cell>
          <cell r="R2385" t="str">
            <v>Other Expenditures</v>
          </cell>
          <cell r="S2385" t="str">
            <v>Non Salary</v>
          </cell>
        </row>
        <row r="2386">
          <cell r="A2386" t="str">
            <v>PH3629</v>
          </cell>
          <cell r="E2386">
            <v>1500</v>
          </cell>
          <cell r="F2386">
            <v>0</v>
          </cell>
          <cell r="G2386">
            <v>1500</v>
          </cell>
          <cell r="H2386">
            <v>0</v>
          </cell>
          <cell r="I2386">
            <v>-1500</v>
          </cell>
          <cell r="J2386">
            <v>0</v>
          </cell>
          <cell r="L2386">
            <v>41364</v>
          </cell>
          <cell r="M2386" t="str">
            <v>PF</v>
          </cell>
          <cell r="N2386" t="str">
            <v>EXP</v>
          </cell>
          <cell r="O2386" t="str">
            <v>PH300</v>
          </cell>
          <cell r="P2386" t="str">
            <v>4340</v>
          </cell>
          <cell r="Q2386" t="str">
            <v>Training &amp; Development</v>
          </cell>
          <cell r="R2386" t="str">
            <v>Other Expenditures</v>
          </cell>
          <cell r="S2386" t="str">
            <v>Non Salary</v>
          </cell>
        </row>
        <row r="2387">
          <cell r="A2387" t="str">
            <v>PH3629</v>
          </cell>
          <cell r="E2387">
            <v>283.89999999999998</v>
          </cell>
          <cell r="F2387">
            <v>0</v>
          </cell>
          <cell r="G2387">
            <v>283.89999999999998</v>
          </cell>
          <cell r="H2387">
            <v>0</v>
          </cell>
          <cell r="I2387">
            <v>-283.89999999999998</v>
          </cell>
          <cell r="J2387">
            <v>0</v>
          </cell>
          <cell r="L2387">
            <v>41364</v>
          </cell>
          <cell r="M2387" t="str">
            <v>PF</v>
          </cell>
          <cell r="N2387" t="str">
            <v>EXP</v>
          </cell>
          <cell r="O2387" t="str">
            <v>PH300</v>
          </cell>
          <cell r="P2387" t="str">
            <v>4770</v>
          </cell>
          <cell r="Q2387" t="str">
            <v>Insurance, Parking &amp; Metrage</v>
          </cell>
          <cell r="R2387" t="str">
            <v>Other Expenditures</v>
          </cell>
          <cell r="S2387" t="str">
            <v>Non Salary</v>
          </cell>
        </row>
        <row r="2388">
          <cell r="A2388" t="str">
            <v>PH3629</v>
          </cell>
          <cell r="E2388">
            <v>6037.5</v>
          </cell>
          <cell r="F2388">
            <v>0</v>
          </cell>
          <cell r="G2388">
            <v>6037.5</v>
          </cell>
          <cell r="H2388">
            <v>0</v>
          </cell>
          <cell r="I2388">
            <v>-6037.5</v>
          </cell>
          <cell r="J2388">
            <v>0</v>
          </cell>
          <cell r="L2388">
            <v>41364</v>
          </cell>
          <cell r="M2388" t="str">
            <v>PF</v>
          </cell>
          <cell r="N2388" t="str">
            <v>EXP</v>
          </cell>
          <cell r="O2388" t="str">
            <v>PH300</v>
          </cell>
          <cell r="P2388" t="str">
            <v>4775</v>
          </cell>
          <cell r="Q2388" t="str">
            <v>Insurance, Parking &amp; Metrage</v>
          </cell>
          <cell r="R2388" t="str">
            <v>Other Expenditures</v>
          </cell>
          <cell r="S2388" t="str">
            <v>Non Salary</v>
          </cell>
        </row>
        <row r="2389">
          <cell r="A2389" t="str">
            <v>PH3629</v>
          </cell>
          <cell r="E2389">
            <v>-340158.71999999997</v>
          </cell>
          <cell r="F2389">
            <v>0</v>
          </cell>
          <cell r="G2389">
            <v>-340158.71999999997</v>
          </cell>
          <cell r="H2389">
            <v>-285453.17</v>
          </cell>
          <cell r="I2389">
            <v>54705.55</v>
          </cell>
          <cell r="J2389">
            <v>-959254.21</v>
          </cell>
          <cell r="L2389">
            <v>41364</v>
          </cell>
          <cell r="M2389" t="str">
            <v>PF</v>
          </cell>
          <cell r="N2389" t="str">
            <v>REV</v>
          </cell>
          <cell r="O2389" t="str">
            <v>PH300</v>
          </cell>
          <cell r="P2389" t="str">
            <v>8010</v>
          </cell>
          <cell r="Q2389" t="str">
            <v>Grants and Subsidies</v>
          </cell>
          <cell r="R2389" t="str">
            <v>Revenue</v>
          </cell>
          <cell r="S2389" t="str">
            <v>Non Salary</v>
          </cell>
        </row>
        <row r="2390">
          <cell r="A2390" t="str">
            <v>PH3630</v>
          </cell>
          <cell r="E2390">
            <v>240505.72</v>
          </cell>
          <cell r="F2390">
            <v>0</v>
          </cell>
          <cell r="G2390">
            <v>240505.72</v>
          </cell>
          <cell r="H2390">
            <v>238782.88</v>
          </cell>
          <cell r="I2390">
            <v>-1722.84</v>
          </cell>
          <cell r="J2390">
            <v>820030.68</v>
          </cell>
          <cell r="L2390">
            <v>41364</v>
          </cell>
          <cell r="M2390" t="str">
            <v>PF</v>
          </cell>
          <cell r="N2390" t="str">
            <v>EXP</v>
          </cell>
          <cell r="O2390" t="str">
            <v>PH300</v>
          </cell>
          <cell r="P2390" t="str">
            <v>1015</v>
          </cell>
          <cell r="Q2390" t="str">
            <v>Salaries &amp; Benefits</v>
          </cell>
          <cell r="R2390" t="str">
            <v>Other Expenditures</v>
          </cell>
          <cell r="S2390" t="str">
            <v>Salaries &amp; Benefits</v>
          </cell>
        </row>
        <row r="2391">
          <cell r="A2391" t="str">
            <v>PH3630</v>
          </cell>
          <cell r="E2391">
            <v>0</v>
          </cell>
          <cell r="F2391">
            <v>0</v>
          </cell>
          <cell r="G2391">
            <v>0</v>
          </cell>
          <cell r="H2391">
            <v>-14621.78</v>
          </cell>
          <cell r="I2391">
            <v>-14621.78</v>
          </cell>
          <cell r="J2391">
            <v>-50229.4</v>
          </cell>
          <cell r="L2391">
            <v>41364</v>
          </cell>
          <cell r="M2391" t="str">
            <v>PF</v>
          </cell>
          <cell r="N2391" t="str">
            <v>EXP</v>
          </cell>
          <cell r="O2391" t="str">
            <v>PH300</v>
          </cell>
          <cell r="P2391" t="str">
            <v>1520</v>
          </cell>
          <cell r="Q2391" t="str">
            <v>Salaries &amp; Benefits</v>
          </cell>
          <cell r="R2391" t="str">
            <v>Other Expenditures</v>
          </cell>
          <cell r="S2391" t="str">
            <v>Gapping</v>
          </cell>
        </row>
        <row r="2392">
          <cell r="A2392" t="str">
            <v>PH3630</v>
          </cell>
          <cell r="E2392">
            <v>18610.060000000001</v>
          </cell>
          <cell r="F2392">
            <v>0</v>
          </cell>
          <cell r="G2392">
            <v>18610.060000000001</v>
          </cell>
          <cell r="H2392">
            <v>19001.71</v>
          </cell>
          <cell r="I2392">
            <v>391.65</v>
          </cell>
          <cell r="J2392">
            <v>65256</v>
          </cell>
          <cell r="L2392">
            <v>41364</v>
          </cell>
          <cell r="M2392" t="str">
            <v>PF</v>
          </cell>
          <cell r="N2392" t="str">
            <v>EXP</v>
          </cell>
          <cell r="O2392" t="str">
            <v>PH300</v>
          </cell>
          <cell r="P2392" t="str">
            <v>1711</v>
          </cell>
          <cell r="Q2392" t="str">
            <v>Salaries &amp; Benefits</v>
          </cell>
          <cell r="R2392" t="str">
            <v>Other Expenditures</v>
          </cell>
          <cell r="S2392" t="str">
            <v>Salaries &amp; Benefits</v>
          </cell>
        </row>
        <row r="2393">
          <cell r="A2393" t="str">
            <v>PH3630</v>
          </cell>
          <cell r="E2393">
            <v>8943.52</v>
          </cell>
          <cell r="F2393">
            <v>0</v>
          </cell>
          <cell r="G2393">
            <v>8943.52</v>
          </cell>
          <cell r="H2393">
            <v>9001.1</v>
          </cell>
          <cell r="I2393">
            <v>57.58</v>
          </cell>
          <cell r="J2393">
            <v>30912</v>
          </cell>
          <cell r="L2393">
            <v>41364</v>
          </cell>
          <cell r="M2393" t="str">
            <v>PF</v>
          </cell>
          <cell r="N2393" t="str">
            <v>EXP</v>
          </cell>
          <cell r="O2393" t="str">
            <v>PH300</v>
          </cell>
          <cell r="P2393" t="str">
            <v>1712</v>
          </cell>
          <cell r="Q2393" t="str">
            <v>Salaries &amp; Benefits</v>
          </cell>
          <cell r="R2393" t="str">
            <v>Other Expenditures</v>
          </cell>
          <cell r="S2393" t="str">
            <v>Salaries &amp; Benefits</v>
          </cell>
        </row>
        <row r="2394">
          <cell r="A2394" t="str">
            <v>PH3630</v>
          </cell>
          <cell r="E2394">
            <v>5633.37</v>
          </cell>
          <cell r="F2394">
            <v>0</v>
          </cell>
          <cell r="G2394">
            <v>5633.37</v>
          </cell>
          <cell r="H2394">
            <v>4781.74</v>
          </cell>
          <cell r="I2394">
            <v>-851.63</v>
          </cell>
          <cell r="J2394">
            <v>16420.5</v>
          </cell>
          <cell r="L2394">
            <v>41364</v>
          </cell>
          <cell r="M2394" t="str">
            <v>PF</v>
          </cell>
          <cell r="N2394" t="str">
            <v>EXP</v>
          </cell>
          <cell r="O2394" t="str">
            <v>PH300</v>
          </cell>
          <cell r="P2394" t="str">
            <v>1720</v>
          </cell>
          <cell r="Q2394" t="str">
            <v>Salaries &amp; Benefits</v>
          </cell>
          <cell r="R2394" t="str">
            <v>Other Expenditures</v>
          </cell>
          <cell r="S2394" t="str">
            <v>Salaries &amp; Benefits</v>
          </cell>
        </row>
        <row r="2395">
          <cell r="A2395" t="str">
            <v>PH3630</v>
          </cell>
          <cell r="E2395">
            <v>1719.04</v>
          </cell>
          <cell r="F2395">
            <v>0</v>
          </cell>
          <cell r="G2395">
            <v>1719.04</v>
          </cell>
          <cell r="H2395">
            <v>1782.42</v>
          </cell>
          <cell r="I2395">
            <v>63.38</v>
          </cell>
          <cell r="J2395">
            <v>6120.66</v>
          </cell>
          <cell r="L2395">
            <v>41364</v>
          </cell>
          <cell r="M2395" t="str">
            <v>PF</v>
          </cell>
          <cell r="N2395" t="str">
            <v>EXP</v>
          </cell>
          <cell r="O2395" t="str">
            <v>PH300</v>
          </cell>
          <cell r="P2395" t="str">
            <v>1730</v>
          </cell>
          <cell r="Q2395" t="str">
            <v>Salaries &amp; Benefits</v>
          </cell>
          <cell r="R2395" t="str">
            <v>Other Expenditures</v>
          </cell>
          <cell r="S2395" t="str">
            <v>Salaries &amp; Benefits</v>
          </cell>
        </row>
        <row r="2396">
          <cell r="A2396" t="str">
            <v>PH3630</v>
          </cell>
          <cell r="E2396">
            <v>6726.78</v>
          </cell>
          <cell r="F2396">
            <v>0</v>
          </cell>
          <cell r="G2396">
            <v>6726.78</v>
          </cell>
          <cell r="H2396">
            <v>6755.1</v>
          </cell>
          <cell r="I2396">
            <v>28.32</v>
          </cell>
          <cell r="J2396">
            <v>15715.23</v>
          </cell>
          <cell r="L2396">
            <v>41364</v>
          </cell>
          <cell r="M2396" t="str">
            <v>PF</v>
          </cell>
          <cell r="N2396" t="str">
            <v>EXP</v>
          </cell>
          <cell r="O2396" t="str">
            <v>PH300</v>
          </cell>
          <cell r="P2396" t="str">
            <v>1740</v>
          </cell>
          <cell r="Q2396" t="str">
            <v>Salaries &amp; Benefits</v>
          </cell>
          <cell r="R2396" t="str">
            <v>Other Expenditures</v>
          </cell>
          <cell r="S2396" t="str">
            <v>Salaries &amp; Benefits</v>
          </cell>
        </row>
        <row r="2397">
          <cell r="A2397" t="str">
            <v>PH3630</v>
          </cell>
          <cell r="E2397">
            <v>248.28</v>
          </cell>
          <cell r="F2397">
            <v>0</v>
          </cell>
          <cell r="G2397">
            <v>248.28</v>
          </cell>
          <cell r="H2397">
            <v>247.87</v>
          </cell>
          <cell r="I2397">
            <v>-0.41</v>
          </cell>
          <cell r="J2397">
            <v>655.97</v>
          </cell>
          <cell r="L2397">
            <v>41364</v>
          </cell>
          <cell r="M2397" t="str">
            <v>PF</v>
          </cell>
          <cell r="N2397" t="str">
            <v>EXP</v>
          </cell>
          <cell r="O2397" t="str">
            <v>PH300</v>
          </cell>
          <cell r="P2397" t="str">
            <v>1745</v>
          </cell>
          <cell r="Q2397" t="str">
            <v>Salaries &amp; Benefits</v>
          </cell>
          <cell r="R2397" t="str">
            <v>Other Expenditures</v>
          </cell>
          <cell r="S2397" t="str">
            <v>Salaries &amp; Benefits</v>
          </cell>
        </row>
        <row r="2398">
          <cell r="A2398" t="str">
            <v>PH3630</v>
          </cell>
          <cell r="E2398">
            <v>4694.25</v>
          </cell>
          <cell r="F2398">
            <v>0</v>
          </cell>
          <cell r="G2398">
            <v>4694.25</v>
          </cell>
          <cell r="H2398">
            <v>4656.17</v>
          </cell>
          <cell r="I2398">
            <v>-38.08</v>
          </cell>
          <cell r="J2398">
            <v>15990.65</v>
          </cell>
          <cell r="L2398">
            <v>41364</v>
          </cell>
          <cell r="M2398" t="str">
            <v>PF</v>
          </cell>
          <cell r="N2398" t="str">
            <v>EXP</v>
          </cell>
          <cell r="O2398" t="str">
            <v>PH300</v>
          </cell>
          <cell r="P2398" t="str">
            <v>1750</v>
          </cell>
          <cell r="Q2398" t="str">
            <v>Salaries &amp; Benefits</v>
          </cell>
          <cell r="R2398" t="str">
            <v>Other Expenditures</v>
          </cell>
          <cell r="S2398" t="str">
            <v>Salaries &amp; Benefits</v>
          </cell>
        </row>
        <row r="2399">
          <cell r="A2399" t="str">
            <v>PH3630</v>
          </cell>
          <cell r="E2399">
            <v>13286.58</v>
          </cell>
          <cell r="F2399">
            <v>0</v>
          </cell>
          <cell r="G2399">
            <v>13286.58</v>
          </cell>
          <cell r="H2399">
            <v>14677.62</v>
          </cell>
          <cell r="I2399">
            <v>1391.04</v>
          </cell>
          <cell r="J2399">
            <v>34600.5</v>
          </cell>
          <cell r="L2399">
            <v>41364</v>
          </cell>
          <cell r="M2399" t="str">
            <v>PF</v>
          </cell>
          <cell r="N2399" t="str">
            <v>EXP</v>
          </cell>
          <cell r="O2399" t="str">
            <v>PH300</v>
          </cell>
          <cell r="P2399" t="str">
            <v>1760</v>
          </cell>
          <cell r="Q2399" t="str">
            <v>Salaries &amp; Benefits</v>
          </cell>
          <cell r="R2399" t="str">
            <v>Other Expenditures</v>
          </cell>
          <cell r="S2399" t="str">
            <v>Salaries &amp; Benefits</v>
          </cell>
        </row>
        <row r="2400">
          <cell r="A2400" t="str">
            <v>PH3630</v>
          </cell>
          <cell r="E2400">
            <v>21382.78</v>
          </cell>
          <cell r="F2400">
            <v>0</v>
          </cell>
          <cell r="G2400">
            <v>21382.78</v>
          </cell>
          <cell r="H2400">
            <v>22582.41</v>
          </cell>
          <cell r="I2400">
            <v>1199.6300000000001</v>
          </cell>
          <cell r="J2400">
            <v>77552.289999999994</v>
          </cell>
          <cell r="L2400">
            <v>41364</v>
          </cell>
          <cell r="M2400" t="str">
            <v>PF</v>
          </cell>
          <cell r="N2400" t="str">
            <v>EXP</v>
          </cell>
          <cell r="O2400" t="str">
            <v>PH300</v>
          </cell>
          <cell r="P2400" t="str">
            <v>1770</v>
          </cell>
          <cell r="Q2400" t="str">
            <v>Salaries &amp; Benefits</v>
          </cell>
          <cell r="R2400" t="str">
            <v>Other Expenditures</v>
          </cell>
          <cell r="S2400" t="str">
            <v>Salaries &amp; Benefits</v>
          </cell>
        </row>
        <row r="2401">
          <cell r="A2401" t="str">
            <v>PH3630</v>
          </cell>
          <cell r="E2401">
            <v>330</v>
          </cell>
          <cell r="F2401">
            <v>0</v>
          </cell>
          <cell r="G2401">
            <v>330</v>
          </cell>
          <cell r="H2401">
            <v>0</v>
          </cell>
          <cell r="I2401">
            <v>-330</v>
          </cell>
          <cell r="J2401">
            <v>0</v>
          </cell>
          <cell r="L2401">
            <v>41364</v>
          </cell>
          <cell r="M2401" t="str">
            <v>PF</v>
          </cell>
          <cell r="N2401" t="str">
            <v>EXP</v>
          </cell>
          <cell r="O2401" t="str">
            <v>PH300</v>
          </cell>
          <cell r="P2401" t="str">
            <v>1970</v>
          </cell>
          <cell r="Q2401" t="str">
            <v>Salaries &amp; Benefits</v>
          </cell>
          <cell r="R2401" t="str">
            <v>Other Expenditures</v>
          </cell>
          <cell r="S2401" t="str">
            <v>Salaries &amp; Benefits</v>
          </cell>
        </row>
        <row r="2402">
          <cell r="A2402" t="str">
            <v>PH3630</v>
          </cell>
          <cell r="E2402">
            <v>118.15</v>
          </cell>
          <cell r="F2402">
            <v>0</v>
          </cell>
          <cell r="G2402">
            <v>118.15</v>
          </cell>
          <cell r="H2402">
            <v>0</v>
          </cell>
          <cell r="I2402">
            <v>-118.15</v>
          </cell>
          <cell r="J2402">
            <v>0</v>
          </cell>
          <cell r="L2402">
            <v>41364</v>
          </cell>
          <cell r="M2402" t="str">
            <v>PF</v>
          </cell>
          <cell r="N2402" t="str">
            <v>EXP</v>
          </cell>
          <cell r="O2402" t="str">
            <v>PH300</v>
          </cell>
          <cell r="P2402" t="str">
            <v>1975</v>
          </cell>
          <cell r="Q2402" t="str">
            <v>Salaries &amp; Benefits</v>
          </cell>
          <cell r="R2402" t="str">
            <v>Other Expenditures</v>
          </cell>
          <cell r="S2402" t="str">
            <v>Salaries &amp; Benefits</v>
          </cell>
        </row>
        <row r="2403">
          <cell r="A2403" t="str">
            <v>PH3630</v>
          </cell>
          <cell r="E2403">
            <v>2071.6999999999998</v>
          </cell>
          <cell r="F2403">
            <v>0</v>
          </cell>
          <cell r="G2403">
            <v>2071.6999999999998</v>
          </cell>
          <cell r="H2403">
            <v>0</v>
          </cell>
          <cell r="I2403">
            <v>-2071.6999999999998</v>
          </cell>
          <cell r="J2403">
            <v>0</v>
          </cell>
          <cell r="L2403">
            <v>41364</v>
          </cell>
          <cell r="M2403" t="str">
            <v>PF</v>
          </cell>
          <cell r="N2403" t="str">
            <v>EXP</v>
          </cell>
          <cell r="O2403" t="str">
            <v>PH300</v>
          </cell>
          <cell r="P2403" t="str">
            <v>4225</v>
          </cell>
          <cell r="Q2403" t="str">
            <v>Business Travel Expenses</v>
          </cell>
          <cell r="R2403" t="str">
            <v>Other Expenditures</v>
          </cell>
          <cell r="S2403" t="str">
            <v>Non Salary</v>
          </cell>
        </row>
        <row r="2404">
          <cell r="A2404" t="str">
            <v>PH3630</v>
          </cell>
          <cell r="E2404">
            <v>94.55</v>
          </cell>
          <cell r="F2404">
            <v>0</v>
          </cell>
          <cell r="G2404">
            <v>94.55</v>
          </cell>
          <cell r="H2404">
            <v>0</v>
          </cell>
          <cell r="I2404">
            <v>-94.55</v>
          </cell>
          <cell r="J2404">
            <v>0</v>
          </cell>
          <cell r="L2404">
            <v>41364</v>
          </cell>
          <cell r="M2404" t="str">
            <v>PF</v>
          </cell>
          <cell r="N2404" t="str">
            <v>EXP</v>
          </cell>
          <cell r="O2404" t="str">
            <v>PH300</v>
          </cell>
          <cell r="P2404" t="str">
            <v>4770</v>
          </cell>
          <cell r="Q2404" t="str">
            <v>Insurance, Parking &amp; Metrage</v>
          </cell>
          <cell r="R2404" t="str">
            <v>Other Expenditures</v>
          </cell>
          <cell r="S2404" t="str">
            <v>Non Salary</v>
          </cell>
        </row>
        <row r="2405">
          <cell r="A2405" t="str">
            <v>PH3630</v>
          </cell>
          <cell r="E2405">
            <v>3971.55</v>
          </cell>
          <cell r="F2405">
            <v>0</v>
          </cell>
          <cell r="G2405">
            <v>3971.55</v>
          </cell>
          <cell r="H2405">
            <v>0</v>
          </cell>
          <cell r="I2405">
            <v>-3971.55</v>
          </cell>
          <cell r="J2405">
            <v>0</v>
          </cell>
          <cell r="L2405">
            <v>41364</v>
          </cell>
          <cell r="M2405" t="str">
            <v>PF</v>
          </cell>
          <cell r="N2405" t="str">
            <v>EXP</v>
          </cell>
          <cell r="O2405" t="str">
            <v>PH300</v>
          </cell>
          <cell r="P2405" t="str">
            <v>4775</v>
          </cell>
          <cell r="Q2405" t="str">
            <v>Insurance, Parking &amp; Metrage</v>
          </cell>
          <cell r="R2405" t="str">
            <v>Other Expenditures</v>
          </cell>
          <cell r="S2405" t="str">
            <v>Non Salary</v>
          </cell>
        </row>
        <row r="2406">
          <cell r="A2406" t="str">
            <v>PH3630</v>
          </cell>
          <cell r="E2406">
            <v>-328336.33</v>
          </cell>
          <cell r="F2406">
            <v>0</v>
          </cell>
          <cell r="G2406">
            <v>-328336.33</v>
          </cell>
          <cell r="H2406">
            <v>-307647.24</v>
          </cell>
          <cell r="I2406">
            <v>20689.09</v>
          </cell>
          <cell r="J2406">
            <v>-1033025.08</v>
          </cell>
          <cell r="L2406">
            <v>41364</v>
          </cell>
          <cell r="M2406" t="str">
            <v>PF</v>
          </cell>
          <cell r="N2406" t="str">
            <v>REV</v>
          </cell>
          <cell r="O2406" t="str">
            <v>PH300</v>
          </cell>
          <cell r="P2406" t="str">
            <v>8010</v>
          </cell>
          <cell r="Q2406" t="str">
            <v>Grants and Subsidies</v>
          </cell>
          <cell r="R2406" t="str">
            <v>Revenue</v>
          </cell>
          <cell r="S2406" t="str">
            <v>Non Salary</v>
          </cell>
        </row>
        <row r="2407">
          <cell r="A2407" t="str">
            <v>PH3631</v>
          </cell>
          <cell r="E2407">
            <v>234229.8</v>
          </cell>
          <cell r="F2407">
            <v>0</v>
          </cell>
          <cell r="G2407">
            <v>234229.8</v>
          </cell>
          <cell r="H2407">
            <v>253764</v>
          </cell>
          <cell r="I2407">
            <v>19534.2</v>
          </cell>
          <cell r="J2407">
            <v>871479</v>
          </cell>
          <cell r="L2407">
            <v>41364</v>
          </cell>
          <cell r="M2407" t="str">
            <v>PF</v>
          </cell>
          <cell r="N2407" t="str">
            <v>EXP</v>
          </cell>
          <cell r="O2407" t="str">
            <v>PH300</v>
          </cell>
          <cell r="P2407" t="str">
            <v>1015</v>
          </cell>
          <cell r="Q2407" t="str">
            <v>Salaries &amp; Benefits</v>
          </cell>
          <cell r="R2407" t="str">
            <v>Other Expenditures</v>
          </cell>
          <cell r="S2407" t="str">
            <v>Salaries &amp; Benefits</v>
          </cell>
        </row>
        <row r="2408">
          <cell r="A2408" t="str">
            <v>PH3631</v>
          </cell>
          <cell r="E2408">
            <v>0</v>
          </cell>
          <cell r="F2408">
            <v>0</v>
          </cell>
          <cell r="G2408">
            <v>0</v>
          </cell>
          <cell r="H2408">
            <v>-13434.38</v>
          </cell>
          <cell r="I2408">
            <v>-13434.38</v>
          </cell>
          <cell r="J2408">
            <v>-46150.36</v>
          </cell>
          <cell r="L2408">
            <v>41364</v>
          </cell>
          <cell r="M2408" t="str">
            <v>PF</v>
          </cell>
          <cell r="N2408" t="str">
            <v>EXP</v>
          </cell>
          <cell r="O2408" t="str">
            <v>PH300</v>
          </cell>
          <cell r="P2408" t="str">
            <v>1520</v>
          </cell>
          <cell r="Q2408" t="str">
            <v>Salaries &amp; Benefits</v>
          </cell>
          <cell r="R2408" t="str">
            <v>Other Expenditures</v>
          </cell>
          <cell r="S2408" t="str">
            <v>Gapping</v>
          </cell>
        </row>
        <row r="2409">
          <cell r="A2409" t="str">
            <v>PH3631</v>
          </cell>
          <cell r="E2409">
            <v>-876.94</v>
          </cell>
          <cell r="F2409">
            <v>0</v>
          </cell>
          <cell r="G2409">
            <v>-876.94</v>
          </cell>
          <cell r="H2409">
            <v>0</v>
          </cell>
          <cell r="I2409">
            <v>876.94</v>
          </cell>
          <cell r="J2409">
            <v>0</v>
          </cell>
          <cell r="L2409">
            <v>41364</v>
          </cell>
          <cell r="M2409" t="str">
            <v>PF</v>
          </cell>
          <cell r="N2409" t="str">
            <v>EXP</v>
          </cell>
          <cell r="O2409" t="str">
            <v>PH300</v>
          </cell>
          <cell r="P2409" t="str">
            <v>1580</v>
          </cell>
          <cell r="Q2409" t="str">
            <v>Salaries &amp; Benefits</v>
          </cell>
          <cell r="R2409" t="str">
            <v>Other Expenditures</v>
          </cell>
          <cell r="S2409" t="str">
            <v>Salaries &amp; Benefits</v>
          </cell>
        </row>
        <row r="2410">
          <cell r="A2410" t="str">
            <v>PH3631</v>
          </cell>
          <cell r="E2410">
            <v>18528.34</v>
          </cell>
          <cell r="F2410">
            <v>0</v>
          </cell>
          <cell r="G2410">
            <v>18528.34</v>
          </cell>
          <cell r="H2410">
            <v>20277.11</v>
          </cell>
          <cell r="I2410">
            <v>1748.77</v>
          </cell>
          <cell r="J2410">
            <v>69636</v>
          </cell>
          <cell r="L2410">
            <v>41364</v>
          </cell>
          <cell r="M2410" t="str">
            <v>PF</v>
          </cell>
          <cell r="N2410" t="str">
            <v>EXP</v>
          </cell>
          <cell r="O2410" t="str">
            <v>PH300</v>
          </cell>
          <cell r="P2410" t="str">
            <v>1711</v>
          </cell>
          <cell r="Q2410" t="str">
            <v>Salaries &amp; Benefits</v>
          </cell>
          <cell r="R2410" t="str">
            <v>Other Expenditures</v>
          </cell>
          <cell r="S2410" t="str">
            <v>Salaries &amp; Benefits</v>
          </cell>
        </row>
        <row r="2411">
          <cell r="A2411" t="str">
            <v>PH3631</v>
          </cell>
          <cell r="E2411">
            <v>8807.44</v>
          </cell>
          <cell r="F2411">
            <v>0</v>
          </cell>
          <cell r="G2411">
            <v>8807.44</v>
          </cell>
          <cell r="H2411">
            <v>9598.61</v>
          </cell>
          <cell r="I2411">
            <v>791.17</v>
          </cell>
          <cell r="J2411">
            <v>32964</v>
          </cell>
          <cell r="L2411">
            <v>41364</v>
          </cell>
          <cell r="M2411" t="str">
            <v>PF</v>
          </cell>
          <cell r="N2411" t="str">
            <v>EXP</v>
          </cell>
          <cell r="O2411" t="str">
            <v>PH300</v>
          </cell>
          <cell r="P2411" t="str">
            <v>1712</v>
          </cell>
          <cell r="Q2411" t="str">
            <v>Salaries &amp; Benefits</v>
          </cell>
          <cell r="R2411" t="str">
            <v>Other Expenditures</v>
          </cell>
          <cell r="S2411" t="str">
            <v>Salaries &amp; Benefits</v>
          </cell>
        </row>
        <row r="2412">
          <cell r="A2412" t="str">
            <v>PH3631</v>
          </cell>
          <cell r="E2412">
            <v>5719.94</v>
          </cell>
          <cell r="F2412">
            <v>0</v>
          </cell>
          <cell r="G2412">
            <v>5719.94</v>
          </cell>
          <cell r="H2412">
            <v>5081.75</v>
          </cell>
          <cell r="I2412">
            <v>-638.19000000000005</v>
          </cell>
          <cell r="J2412">
            <v>17451.41</v>
          </cell>
          <cell r="L2412">
            <v>41364</v>
          </cell>
          <cell r="M2412" t="str">
            <v>PF</v>
          </cell>
          <cell r="N2412" t="str">
            <v>EXP</v>
          </cell>
          <cell r="O2412" t="str">
            <v>PH300</v>
          </cell>
          <cell r="P2412" t="str">
            <v>1720</v>
          </cell>
          <cell r="Q2412" t="str">
            <v>Salaries &amp; Benefits</v>
          </cell>
          <cell r="R2412" t="str">
            <v>Other Expenditures</v>
          </cell>
          <cell r="S2412" t="str">
            <v>Salaries &amp; Benefits</v>
          </cell>
        </row>
        <row r="2413">
          <cell r="A2413" t="str">
            <v>PH3631</v>
          </cell>
          <cell r="E2413">
            <v>1744.77</v>
          </cell>
          <cell r="F2413">
            <v>0</v>
          </cell>
          <cell r="G2413">
            <v>1744.77</v>
          </cell>
          <cell r="H2413">
            <v>1894.24</v>
          </cell>
          <cell r="I2413">
            <v>149.47</v>
          </cell>
          <cell r="J2413">
            <v>6504.67</v>
          </cell>
          <cell r="L2413">
            <v>41364</v>
          </cell>
          <cell r="M2413" t="str">
            <v>PF</v>
          </cell>
          <cell r="N2413" t="str">
            <v>EXP</v>
          </cell>
          <cell r="O2413" t="str">
            <v>PH300</v>
          </cell>
          <cell r="P2413" t="str">
            <v>1730</v>
          </cell>
          <cell r="Q2413" t="str">
            <v>Salaries &amp; Benefits</v>
          </cell>
          <cell r="R2413" t="str">
            <v>Other Expenditures</v>
          </cell>
          <cell r="S2413" t="str">
            <v>Salaries &amp; Benefits</v>
          </cell>
        </row>
        <row r="2414">
          <cell r="A2414" t="str">
            <v>PH3631</v>
          </cell>
          <cell r="E2414">
            <v>6356.99</v>
          </cell>
          <cell r="F2414">
            <v>0</v>
          </cell>
          <cell r="G2414">
            <v>6356.99</v>
          </cell>
          <cell r="H2414">
            <v>7139.84</v>
          </cell>
          <cell r="I2414">
            <v>782.85</v>
          </cell>
          <cell r="J2414">
            <v>16766.89</v>
          </cell>
          <cell r="L2414">
            <v>41364</v>
          </cell>
          <cell r="M2414" t="str">
            <v>PF</v>
          </cell>
          <cell r="N2414" t="str">
            <v>EXP</v>
          </cell>
          <cell r="O2414" t="str">
            <v>PH300</v>
          </cell>
          <cell r="P2414" t="str">
            <v>1740</v>
          </cell>
          <cell r="Q2414" t="str">
            <v>Salaries &amp; Benefits</v>
          </cell>
          <cell r="R2414" t="str">
            <v>Other Expenditures</v>
          </cell>
          <cell r="S2414" t="str">
            <v>Salaries &amp; Benefits</v>
          </cell>
        </row>
        <row r="2415">
          <cell r="A2415" t="str">
            <v>PH3631</v>
          </cell>
          <cell r="E2415">
            <v>247.12</v>
          </cell>
          <cell r="F2415">
            <v>0</v>
          </cell>
          <cell r="G2415">
            <v>247.12</v>
          </cell>
          <cell r="H2415">
            <v>261.72000000000003</v>
          </cell>
          <cell r="I2415">
            <v>14.6</v>
          </cell>
          <cell r="J2415">
            <v>697.13</v>
          </cell>
          <cell r="L2415">
            <v>41364</v>
          </cell>
          <cell r="M2415" t="str">
            <v>PF</v>
          </cell>
          <cell r="N2415" t="str">
            <v>EXP</v>
          </cell>
          <cell r="O2415" t="str">
            <v>PH300</v>
          </cell>
          <cell r="P2415" t="str">
            <v>1745</v>
          </cell>
          <cell r="Q2415" t="str">
            <v>Salaries &amp; Benefits</v>
          </cell>
          <cell r="R2415" t="str">
            <v>Other Expenditures</v>
          </cell>
          <cell r="S2415" t="str">
            <v>Salaries &amp; Benefits</v>
          </cell>
        </row>
        <row r="2416">
          <cell r="A2416" t="str">
            <v>PH3631</v>
          </cell>
          <cell r="E2416">
            <v>4588.0600000000004</v>
          </cell>
          <cell r="F2416">
            <v>0</v>
          </cell>
          <cell r="G2416">
            <v>4588.0600000000004</v>
          </cell>
          <cell r="H2416">
            <v>4948.28</v>
          </cell>
          <cell r="I2416">
            <v>360.22</v>
          </cell>
          <cell r="J2416">
            <v>16993.900000000001</v>
          </cell>
          <cell r="L2416">
            <v>41364</v>
          </cell>
          <cell r="M2416" t="str">
            <v>PF</v>
          </cell>
          <cell r="N2416" t="str">
            <v>EXP</v>
          </cell>
          <cell r="O2416" t="str">
            <v>PH300</v>
          </cell>
          <cell r="P2416" t="str">
            <v>1750</v>
          </cell>
          <cell r="Q2416" t="str">
            <v>Salaries &amp; Benefits</v>
          </cell>
          <cell r="R2416" t="str">
            <v>Other Expenditures</v>
          </cell>
          <cell r="S2416" t="str">
            <v>Salaries &amp; Benefits</v>
          </cell>
        </row>
        <row r="2417">
          <cell r="A2417" t="str">
            <v>PH3631</v>
          </cell>
          <cell r="E2417">
            <v>11922.4</v>
          </cell>
          <cell r="F2417">
            <v>0</v>
          </cell>
          <cell r="G2417">
            <v>11922.4</v>
          </cell>
          <cell r="H2417">
            <v>15506.19</v>
          </cell>
          <cell r="I2417">
            <v>3583.79</v>
          </cell>
          <cell r="J2417">
            <v>36907.199999999997</v>
          </cell>
          <cell r="L2417">
            <v>41364</v>
          </cell>
          <cell r="M2417" t="str">
            <v>PF</v>
          </cell>
          <cell r="N2417" t="str">
            <v>EXP</v>
          </cell>
          <cell r="O2417" t="str">
            <v>PH300</v>
          </cell>
          <cell r="P2417" t="str">
            <v>1760</v>
          </cell>
          <cell r="Q2417" t="str">
            <v>Salaries &amp; Benefits</v>
          </cell>
          <cell r="R2417" t="str">
            <v>Other Expenditures</v>
          </cell>
          <cell r="S2417" t="str">
            <v>Salaries &amp; Benefits</v>
          </cell>
        </row>
        <row r="2418">
          <cell r="A2418" t="str">
            <v>PH3631</v>
          </cell>
          <cell r="E2418">
            <v>20272.8</v>
          </cell>
          <cell r="F2418">
            <v>0</v>
          </cell>
          <cell r="G2418">
            <v>20272.8</v>
          </cell>
          <cell r="H2418">
            <v>23978.39</v>
          </cell>
          <cell r="I2418">
            <v>3705.59</v>
          </cell>
          <cell r="J2418">
            <v>82346.37</v>
          </cell>
          <cell r="L2418">
            <v>41364</v>
          </cell>
          <cell r="M2418" t="str">
            <v>PF</v>
          </cell>
          <cell r="N2418" t="str">
            <v>EXP</v>
          </cell>
          <cell r="O2418" t="str">
            <v>PH300</v>
          </cell>
          <cell r="P2418" t="str">
            <v>1770</v>
          </cell>
          <cell r="Q2418" t="str">
            <v>Salaries &amp; Benefits</v>
          </cell>
          <cell r="R2418" t="str">
            <v>Other Expenditures</v>
          </cell>
          <cell r="S2418" t="str">
            <v>Salaries &amp; Benefits</v>
          </cell>
        </row>
        <row r="2419">
          <cell r="A2419" t="str">
            <v>PH3631</v>
          </cell>
          <cell r="E2419">
            <v>849.5</v>
          </cell>
          <cell r="F2419">
            <v>0</v>
          </cell>
          <cell r="G2419">
            <v>849.5</v>
          </cell>
          <cell r="H2419">
            <v>0</v>
          </cell>
          <cell r="I2419">
            <v>-849.5</v>
          </cell>
          <cell r="J2419">
            <v>0</v>
          </cell>
          <cell r="L2419">
            <v>41364</v>
          </cell>
          <cell r="M2419" t="str">
            <v>PF</v>
          </cell>
          <cell r="N2419" t="str">
            <v>EXP</v>
          </cell>
          <cell r="O2419" t="str">
            <v>PH300</v>
          </cell>
          <cell r="P2419" t="str">
            <v>4225</v>
          </cell>
          <cell r="Q2419" t="str">
            <v>Business Travel Expenses</v>
          </cell>
          <cell r="R2419" t="str">
            <v>Other Expenditures</v>
          </cell>
          <cell r="S2419" t="str">
            <v>Non Salary</v>
          </cell>
        </row>
        <row r="2420">
          <cell r="A2420" t="str">
            <v>PH3631</v>
          </cell>
          <cell r="E2420">
            <v>495.53</v>
          </cell>
          <cell r="F2420">
            <v>0</v>
          </cell>
          <cell r="G2420">
            <v>495.53</v>
          </cell>
          <cell r="H2420">
            <v>0</v>
          </cell>
          <cell r="I2420">
            <v>-495.53</v>
          </cell>
          <cell r="J2420">
            <v>0</v>
          </cell>
          <cell r="L2420">
            <v>41364</v>
          </cell>
          <cell r="M2420" t="str">
            <v>PF</v>
          </cell>
          <cell r="N2420" t="str">
            <v>EXP</v>
          </cell>
          <cell r="O2420" t="str">
            <v>PH300</v>
          </cell>
          <cell r="P2420" t="str">
            <v>4340</v>
          </cell>
          <cell r="Q2420" t="str">
            <v>Training &amp; Development</v>
          </cell>
          <cell r="R2420" t="str">
            <v>Other Expenditures</v>
          </cell>
          <cell r="S2420" t="str">
            <v>Non Salary</v>
          </cell>
        </row>
        <row r="2421">
          <cell r="A2421" t="str">
            <v>PH3631</v>
          </cell>
          <cell r="E2421">
            <v>0</v>
          </cell>
          <cell r="F2421">
            <v>409.08</v>
          </cell>
          <cell r="G2421">
            <v>409.08</v>
          </cell>
          <cell r="H2421">
            <v>0</v>
          </cell>
          <cell r="I2421">
            <v>-409.08</v>
          </cell>
          <cell r="J2421">
            <v>0</v>
          </cell>
          <cell r="L2421">
            <v>41364</v>
          </cell>
          <cell r="M2421" t="str">
            <v>PF</v>
          </cell>
          <cell r="N2421" t="str">
            <v>EXP</v>
          </cell>
          <cell r="O2421" t="str">
            <v>PH300</v>
          </cell>
          <cell r="P2421" t="str">
            <v>4608</v>
          </cell>
          <cell r="Q2421" t="str">
            <v>Repairs &amp; Maintenance</v>
          </cell>
          <cell r="R2421" t="str">
            <v>Other Expenditures</v>
          </cell>
          <cell r="S2421" t="str">
            <v>Non Salary</v>
          </cell>
        </row>
        <row r="2422">
          <cell r="A2422" t="str">
            <v>PH3631</v>
          </cell>
          <cell r="E2422">
            <v>184.5</v>
          </cell>
          <cell r="F2422">
            <v>0</v>
          </cell>
          <cell r="G2422">
            <v>184.5</v>
          </cell>
          <cell r="H2422">
            <v>0</v>
          </cell>
          <cell r="I2422">
            <v>-184.5</v>
          </cell>
          <cell r="J2422">
            <v>0</v>
          </cell>
          <cell r="L2422">
            <v>41364</v>
          </cell>
          <cell r="M2422" t="str">
            <v>PF</v>
          </cell>
          <cell r="N2422" t="str">
            <v>EXP</v>
          </cell>
          <cell r="O2422" t="str">
            <v>PH300</v>
          </cell>
          <cell r="P2422" t="str">
            <v>4770</v>
          </cell>
          <cell r="Q2422" t="str">
            <v>Insurance, Parking &amp; Metrage</v>
          </cell>
          <cell r="R2422" t="str">
            <v>Other Expenditures</v>
          </cell>
          <cell r="S2422" t="str">
            <v>Non Salary</v>
          </cell>
        </row>
        <row r="2423">
          <cell r="A2423" t="str">
            <v>PH3631</v>
          </cell>
          <cell r="E2423">
            <v>4682.83</v>
          </cell>
          <cell r="F2423">
            <v>0</v>
          </cell>
          <cell r="G2423">
            <v>4682.83</v>
          </cell>
          <cell r="H2423">
            <v>0</v>
          </cell>
          <cell r="I2423">
            <v>-4682.83</v>
          </cell>
          <cell r="J2423">
            <v>0</v>
          </cell>
          <cell r="L2423">
            <v>41364</v>
          </cell>
          <cell r="M2423" t="str">
            <v>PF</v>
          </cell>
          <cell r="N2423" t="str">
            <v>EXP</v>
          </cell>
          <cell r="O2423" t="str">
            <v>PH300</v>
          </cell>
          <cell r="P2423" t="str">
            <v>4775</v>
          </cell>
          <cell r="Q2423" t="str">
            <v>Insurance, Parking &amp; Metrage</v>
          </cell>
          <cell r="R2423" t="str">
            <v>Other Expenditures</v>
          </cell>
          <cell r="S2423" t="str">
            <v>Non Salary</v>
          </cell>
        </row>
        <row r="2424">
          <cell r="A2424" t="str">
            <v>PH3631</v>
          </cell>
          <cell r="E2424">
            <v>-318162.15999999997</v>
          </cell>
          <cell r="F2424">
            <v>0</v>
          </cell>
          <cell r="G2424">
            <v>-318162.15999999997</v>
          </cell>
          <cell r="H2424">
            <v>-329015.75</v>
          </cell>
          <cell r="I2424">
            <v>-10853.59</v>
          </cell>
          <cell r="J2424">
            <v>-1105596.21</v>
          </cell>
          <cell r="L2424">
            <v>41364</v>
          </cell>
          <cell r="M2424" t="str">
            <v>PF</v>
          </cell>
          <cell r="N2424" t="str">
            <v>REV</v>
          </cell>
          <cell r="O2424" t="str">
            <v>PH300</v>
          </cell>
          <cell r="P2424" t="str">
            <v>8010</v>
          </cell>
          <cell r="Q2424" t="str">
            <v>Grants and Subsidies</v>
          </cell>
          <cell r="R2424" t="str">
            <v>Revenue</v>
          </cell>
          <cell r="S2424" t="str">
            <v>Non Salary</v>
          </cell>
        </row>
        <row r="2425">
          <cell r="A2425" t="str">
            <v>PH3640</v>
          </cell>
          <cell r="E2425">
            <v>56249.98</v>
          </cell>
          <cell r="F2425">
            <v>0</v>
          </cell>
          <cell r="G2425">
            <v>56249.98</v>
          </cell>
          <cell r="H2425">
            <v>56269.64</v>
          </cell>
          <cell r="I2425">
            <v>19.66</v>
          </cell>
          <cell r="J2425">
            <v>193241.79</v>
          </cell>
          <cell r="L2425">
            <v>41364</v>
          </cell>
          <cell r="M2425" t="str">
            <v>PF</v>
          </cell>
          <cell r="N2425" t="str">
            <v>EXP</v>
          </cell>
          <cell r="O2425" t="str">
            <v>PH610</v>
          </cell>
          <cell r="P2425" t="str">
            <v>1015</v>
          </cell>
          <cell r="Q2425" t="str">
            <v>Salaries &amp; Benefits</v>
          </cell>
          <cell r="R2425" t="str">
            <v>Other Expenditures</v>
          </cell>
          <cell r="S2425" t="str">
            <v>Salaries &amp; Benefits</v>
          </cell>
        </row>
        <row r="2426">
          <cell r="A2426" t="str">
            <v>PH3640</v>
          </cell>
          <cell r="E2426">
            <v>0</v>
          </cell>
          <cell r="F2426">
            <v>0</v>
          </cell>
          <cell r="G2426">
            <v>0</v>
          </cell>
          <cell r="H2426">
            <v>7498.74</v>
          </cell>
          <cell r="I2426">
            <v>7498.74</v>
          </cell>
          <cell r="J2426">
            <v>25760</v>
          </cell>
          <cell r="L2426">
            <v>41364</v>
          </cell>
          <cell r="M2426" t="str">
            <v>PF</v>
          </cell>
          <cell r="N2426" t="str">
            <v>EXP</v>
          </cell>
          <cell r="O2426" t="str">
            <v>PH610</v>
          </cell>
          <cell r="P2426" t="str">
            <v>1025</v>
          </cell>
          <cell r="Q2426" t="str">
            <v>Salaries &amp; Benefits</v>
          </cell>
          <cell r="R2426" t="str">
            <v>Other Expenditures</v>
          </cell>
          <cell r="S2426" t="str">
            <v>Overtime</v>
          </cell>
        </row>
        <row r="2427">
          <cell r="A2427" t="str">
            <v>PH3640</v>
          </cell>
          <cell r="E2427">
            <v>1720.04</v>
          </cell>
          <cell r="F2427">
            <v>0</v>
          </cell>
          <cell r="G2427">
            <v>1720.04</v>
          </cell>
          <cell r="H2427">
            <v>1663.26</v>
          </cell>
          <cell r="I2427">
            <v>-56.78</v>
          </cell>
          <cell r="J2427">
            <v>5712</v>
          </cell>
          <cell r="L2427">
            <v>41364</v>
          </cell>
          <cell r="M2427" t="str">
            <v>PF</v>
          </cell>
          <cell r="N2427" t="str">
            <v>EXP</v>
          </cell>
          <cell r="O2427" t="str">
            <v>PH610</v>
          </cell>
          <cell r="P2427" t="str">
            <v>1711</v>
          </cell>
          <cell r="Q2427" t="str">
            <v>Salaries &amp; Benefits</v>
          </cell>
          <cell r="R2427" t="str">
            <v>Other Expenditures</v>
          </cell>
          <cell r="S2427" t="str">
            <v>Salaries &amp; Benefits</v>
          </cell>
        </row>
        <row r="2428">
          <cell r="A2428" t="str">
            <v>PH3640</v>
          </cell>
          <cell r="E2428">
            <v>912.23</v>
          </cell>
          <cell r="F2428">
            <v>0</v>
          </cell>
          <cell r="G2428">
            <v>912.23</v>
          </cell>
          <cell r="H2428">
            <v>863.09</v>
          </cell>
          <cell r="I2428">
            <v>-49.14</v>
          </cell>
          <cell r="J2428">
            <v>2964</v>
          </cell>
          <cell r="L2428">
            <v>41364</v>
          </cell>
          <cell r="M2428" t="str">
            <v>PF</v>
          </cell>
          <cell r="N2428" t="str">
            <v>EXP</v>
          </cell>
          <cell r="O2428" t="str">
            <v>PH610</v>
          </cell>
          <cell r="P2428" t="str">
            <v>1712</v>
          </cell>
          <cell r="Q2428" t="str">
            <v>Salaries &amp; Benefits</v>
          </cell>
          <cell r="R2428" t="str">
            <v>Other Expenditures</v>
          </cell>
          <cell r="S2428" t="str">
            <v>Salaries &amp; Benefits</v>
          </cell>
        </row>
        <row r="2429">
          <cell r="A2429" t="str">
            <v>PH3640</v>
          </cell>
          <cell r="E2429">
            <v>1365.79</v>
          </cell>
          <cell r="F2429">
            <v>0</v>
          </cell>
          <cell r="G2429">
            <v>1365.79</v>
          </cell>
          <cell r="H2429">
            <v>1126.8</v>
          </cell>
          <cell r="I2429">
            <v>-238.99</v>
          </cell>
          <cell r="J2429">
            <v>3723.97</v>
          </cell>
          <cell r="L2429">
            <v>41364</v>
          </cell>
          <cell r="M2429" t="str">
            <v>PF</v>
          </cell>
          <cell r="N2429" t="str">
            <v>EXP</v>
          </cell>
          <cell r="O2429" t="str">
            <v>PH610</v>
          </cell>
          <cell r="P2429" t="str">
            <v>1720</v>
          </cell>
          <cell r="Q2429" t="str">
            <v>Salaries &amp; Benefits</v>
          </cell>
          <cell r="R2429" t="str">
            <v>Other Expenditures</v>
          </cell>
          <cell r="S2429" t="str">
            <v>Salaries &amp; Benefits</v>
          </cell>
        </row>
        <row r="2430">
          <cell r="A2430" t="str">
            <v>PH3640</v>
          </cell>
          <cell r="E2430">
            <v>415.04</v>
          </cell>
          <cell r="F2430">
            <v>0</v>
          </cell>
          <cell r="G2430">
            <v>415.04</v>
          </cell>
          <cell r="H2430">
            <v>419.98</v>
          </cell>
          <cell r="I2430">
            <v>4.9400000000000004</v>
          </cell>
          <cell r="J2430">
            <v>1442.37</v>
          </cell>
          <cell r="L2430">
            <v>41364</v>
          </cell>
          <cell r="M2430" t="str">
            <v>PF</v>
          </cell>
          <cell r="N2430" t="str">
            <v>EXP</v>
          </cell>
          <cell r="O2430" t="str">
            <v>PH610</v>
          </cell>
          <cell r="P2430" t="str">
            <v>1730</v>
          </cell>
          <cell r="Q2430" t="str">
            <v>Salaries &amp; Benefits</v>
          </cell>
          <cell r="R2430" t="str">
            <v>Other Expenditures</v>
          </cell>
          <cell r="S2430" t="str">
            <v>Salaries &amp; Benefits</v>
          </cell>
        </row>
        <row r="2431">
          <cell r="A2431" t="str">
            <v>PH3640</v>
          </cell>
          <cell r="E2431">
            <v>1540.05</v>
          </cell>
          <cell r="F2431">
            <v>0</v>
          </cell>
          <cell r="G2431">
            <v>1540.05</v>
          </cell>
          <cell r="H2431">
            <v>1516.23</v>
          </cell>
          <cell r="I2431">
            <v>-23.82</v>
          </cell>
          <cell r="J2431">
            <v>2043.65</v>
          </cell>
          <cell r="L2431">
            <v>41364</v>
          </cell>
          <cell r="M2431" t="str">
            <v>PF</v>
          </cell>
          <cell r="N2431" t="str">
            <v>EXP</v>
          </cell>
          <cell r="O2431" t="str">
            <v>PH610</v>
          </cell>
          <cell r="P2431" t="str">
            <v>1740</v>
          </cell>
          <cell r="Q2431" t="str">
            <v>Salaries &amp; Benefits</v>
          </cell>
          <cell r="R2431" t="str">
            <v>Other Expenditures</v>
          </cell>
          <cell r="S2431" t="str">
            <v>Salaries &amp; Benefits</v>
          </cell>
        </row>
        <row r="2432">
          <cell r="A2432" t="str">
            <v>PH3640</v>
          </cell>
          <cell r="E2432">
            <v>72.3</v>
          </cell>
          <cell r="F2432">
            <v>0</v>
          </cell>
          <cell r="G2432">
            <v>72.3</v>
          </cell>
          <cell r="H2432">
            <v>106.87</v>
          </cell>
          <cell r="I2432">
            <v>34.57</v>
          </cell>
          <cell r="J2432">
            <v>154.59</v>
          </cell>
          <cell r="L2432">
            <v>41364</v>
          </cell>
          <cell r="M2432" t="str">
            <v>PF</v>
          </cell>
          <cell r="N2432" t="str">
            <v>EXP</v>
          </cell>
          <cell r="O2432" t="str">
            <v>PH610</v>
          </cell>
          <cell r="P2432" t="str">
            <v>1745</v>
          </cell>
          <cell r="Q2432" t="str">
            <v>Salaries &amp; Benefits</v>
          </cell>
          <cell r="R2432" t="str">
            <v>Other Expenditures</v>
          </cell>
          <cell r="S2432" t="str">
            <v>Salaries &amp; Benefits</v>
          </cell>
        </row>
        <row r="2433">
          <cell r="A2433" t="str">
            <v>PH3640</v>
          </cell>
          <cell r="E2433">
            <v>1101.68</v>
          </cell>
          <cell r="F2433">
            <v>0</v>
          </cell>
          <cell r="G2433">
            <v>1101.68</v>
          </cell>
          <cell r="H2433">
            <v>1097.27</v>
          </cell>
          <cell r="I2433">
            <v>-4.41</v>
          </cell>
          <cell r="J2433">
            <v>3768.21</v>
          </cell>
          <cell r="L2433">
            <v>41364</v>
          </cell>
          <cell r="M2433" t="str">
            <v>PF</v>
          </cell>
          <cell r="N2433" t="str">
            <v>EXP</v>
          </cell>
          <cell r="O2433" t="str">
            <v>PH610</v>
          </cell>
          <cell r="P2433" t="str">
            <v>1750</v>
          </cell>
          <cell r="Q2433" t="str">
            <v>Salaries &amp; Benefits</v>
          </cell>
          <cell r="R2433" t="str">
            <v>Other Expenditures</v>
          </cell>
          <cell r="S2433" t="str">
            <v>Salaries &amp; Benefits</v>
          </cell>
        </row>
        <row r="2434">
          <cell r="A2434" t="str">
            <v>PH3640</v>
          </cell>
          <cell r="E2434">
            <v>3197.79</v>
          </cell>
          <cell r="F2434">
            <v>0</v>
          </cell>
          <cell r="G2434">
            <v>3197.79</v>
          </cell>
          <cell r="H2434">
            <v>3366.99</v>
          </cell>
          <cell r="I2434">
            <v>169.2</v>
          </cell>
          <cell r="J2434">
            <v>4613.3999999999996</v>
          </cell>
          <cell r="L2434">
            <v>41364</v>
          </cell>
          <cell r="M2434" t="str">
            <v>PF</v>
          </cell>
          <cell r="N2434" t="str">
            <v>EXP</v>
          </cell>
          <cell r="O2434" t="str">
            <v>PH610</v>
          </cell>
          <cell r="P2434" t="str">
            <v>1760</v>
          </cell>
          <cell r="Q2434" t="str">
            <v>Salaries &amp; Benefits</v>
          </cell>
          <cell r="R2434" t="str">
            <v>Other Expenditures</v>
          </cell>
          <cell r="S2434" t="str">
            <v>Salaries &amp; Benefits</v>
          </cell>
        </row>
        <row r="2435">
          <cell r="A2435" t="str">
            <v>PH3640</v>
          </cell>
          <cell r="E2435">
            <v>6433.77</v>
          </cell>
          <cell r="F2435">
            <v>0</v>
          </cell>
          <cell r="G2435">
            <v>6433.77</v>
          </cell>
          <cell r="H2435">
            <v>6575.13</v>
          </cell>
          <cell r="I2435">
            <v>141.36000000000001</v>
          </cell>
          <cell r="J2435">
            <v>22580.34</v>
          </cell>
          <cell r="L2435">
            <v>41364</v>
          </cell>
          <cell r="M2435" t="str">
            <v>PF</v>
          </cell>
          <cell r="N2435" t="str">
            <v>EXP</v>
          </cell>
          <cell r="O2435" t="str">
            <v>PH610</v>
          </cell>
          <cell r="P2435" t="str">
            <v>1770</v>
          </cell>
          <cell r="Q2435" t="str">
            <v>Salaries &amp; Benefits</v>
          </cell>
          <cell r="R2435" t="str">
            <v>Other Expenditures</v>
          </cell>
          <cell r="S2435" t="str">
            <v>Salaries &amp; Benefits</v>
          </cell>
        </row>
        <row r="2436">
          <cell r="A2436" t="str">
            <v>PH3640</v>
          </cell>
          <cell r="E2436">
            <v>1501.9</v>
          </cell>
          <cell r="F2436">
            <v>0</v>
          </cell>
          <cell r="G2436">
            <v>1501.9</v>
          </cell>
          <cell r="H2436">
            <v>0</v>
          </cell>
          <cell r="I2436">
            <v>-1501.9</v>
          </cell>
          <cell r="J2436">
            <v>0</v>
          </cell>
          <cell r="L2436">
            <v>41364</v>
          </cell>
          <cell r="M2436" t="str">
            <v>PF</v>
          </cell>
          <cell r="N2436" t="str">
            <v>EXP</v>
          </cell>
          <cell r="O2436" t="str">
            <v>PH610</v>
          </cell>
          <cell r="P2436" t="str">
            <v>2010</v>
          </cell>
          <cell r="Q2436" t="str">
            <v>Office Supplies</v>
          </cell>
          <cell r="R2436" t="str">
            <v>Other Expenditures</v>
          </cell>
          <cell r="S2436" t="str">
            <v>Non Salary</v>
          </cell>
        </row>
        <row r="2437">
          <cell r="A2437" t="str">
            <v>PH3640</v>
          </cell>
          <cell r="E2437">
            <v>35</v>
          </cell>
          <cell r="F2437">
            <v>0</v>
          </cell>
          <cell r="G2437">
            <v>35</v>
          </cell>
          <cell r="H2437">
            <v>0</v>
          </cell>
          <cell r="I2437">
            <v>-35</v>
          </cell>
          <cell r="J2437">
            <v>0</v>
          </cell>
          <cell r="L2437">
            <v>41364</v>
          </cell>
          <cell r="M2437" t="str">
            <v>PF</v>
          </cell>
          <cell r="N2437" t="str">
            <v>EXP</v>
          </cell>
          <cell r="O2437" t="str">
            <v>PH610</v>
          </cell>
          <cell r="P2437" t="str">
            <v>2020</v>
          </cell>
          <cell r="Q2437" t="str">
            <v>Office Supplies</v>
          </cell>
          <cell r="R2437" t="str">
            <v>Other Expenditures</v>
          </cell>
          <cell r="S2437" t="str">
            <v>Non Salary</v>
          </cell>
        </row>
        <row r="2438">
          <cell r="A2438" t="str">
            <v>PH3640</v>
          </cell>
          <cell r="E2438">
            <v>0</v>
          </cell>
          <cell r="F2438">
            <v>0</v>
          </cell>
          <cell r="G2438">
            <v>0</v>
          </cell>
          <cell r="H2438">
            <v>22.09</v>
          </cell>
          <cell r="I2438">
            <v>22.09</v>
          </cell>
          <cell r="J2438">
            <v>185</v>
          </cell>
          <cell r="L2438">
            <v>41364</v>
          </cell>
          <cell r="M2438" t="str">
            <v>PF</v>
          </cell>
          <cell r="N2438" t="str">
            <v>EXP</v>
          </cell>
          <cell r="O2438" t="str">
            <v>PH610</v>
          </cell>
          <cell r="P2438" t="str">
            <v>2035</v>
          </cell>
          <cell r="Q2438" t="str">
            <v>Office Supplies</v>
          </cell>
          <cell r="R2438" t="str">
            <v>Other Expenditures</v>
          </cell>
          <cell r="S2438" t="str">
            <v>Non Salary</v>
          </cell>
        </row>
        <row r="2439">
          <cell r="A2439" t="str">
            <v>PH3640</v>
          </cell>
          <cell r="E2439">
            <v>0</v>
          </cell>
          <cell r="F2439">
            <v>0</v>
          </cell>
          <cell r="G2439">
            <v>0</v>
          </cell>
          <cell r="H2439">
            <v>15.88</v>
          </cell>
          <cell r="I2439">
            <v>15.88</v>
          </cell>
          <cell r="J2439">
            <v>133</v>
          </cell>
          <cell r="L2439">
            <v>41364</v>
          </cell>
          <cell r="M2439" t="str">
            <v>PF</v>
          </cell>
          <cell r="N2439" t="str">
            <v>EXP</v>
          </cell>
          <cell r="O2439" t="str">
            <v>PH610</v>
          </cell>
          <cell r="P2439" t="str">
            <v>2080</v>
          </cell>
          <cell r="Q2439" t="str">
            <v>Office Supplies</v>
          </cell>
          <cell r="R2439" t="str">
            <v>Other Expenditures</v>
          </cell>
          <cell r="S2439" t="str">
            <v>Non Salary</v>
          </cell>
        </row>
        <row r="2440">
          <cell r="A2440" t="str">
            <v>PH3640</v>
          </cell>
          <cell r="E2440">
            <v>0</v>
          </cell>
          <cell r="F2440">
            <v>0</v>
          </cell>
          <cell r="G2440">
            <v>0</v>
          </cell>
          <cell r="H2440">
            <v>4.66</v>
          </cell>
          <cell r="I2440">
            <v>4.66</v>
          </cell>
          <cell r="J2440">
            <v>39</v>
          </cell>
          <cell r="L2440">
            <v>41364</v>
          </cell>
          <cell r="M2440" t="str">
            <v>PF</v>
          </cell>
          <cell r="N2440" t="str">
            <v>EXP</v>
          </cell>
          <cell r="O2440" t="str">
            <v>PH610</v>
          </cell>
          <cell r="P2440" t="str">
            <v>2099</v>
          </cell>
          <cell r="Q2440" t="str">
            <v>Office Supplies</v>
          </cell>
          <cell r="R2440" t="str">
            <v>Other Expenditures</v>
          </cell>
          <cell r="S2440" t="str">
            <v>Non Salary</v>
          </cell>
        </row>
        <row r="2441">
          <cell r="A2441" t="str">
            <v>PH3640</v>
          </cell>
          <cell r="E2441">
            <v>0</v>
          </cell>
          <cell r="F2441">
            <v>0</v>
          </cell>
          <cell r="G2441">
            <v>0</v>
          </cell>
          <cell r="H2441">
            <v>3.11</v>
          </cell>
          <cell r="I2441">
            <v>3.11</v>
          </cell>
          <cell r="J2441">
            <v>26</v>
          </cell>
          <cell r="L2441">
            <v>41364</v>
          </cell>
          <cell r="M2441" t="str">
            <v>PF</v>
          </cell>
          <cell r="N2441" t="str">
            <v>EXP</v>
          </cell>
          <cell r="O2441" t="str">
            <v>PH610</v>
          </cell>
          <cell r="P2441" t="str">
            <v>2600</v>
          </cell>
          <cell r="Q2441" t="str">
            <v>Other Supplies</v>
          </cell>
          <cell r="R2441" t="str">
            <v>Other Expenditures</v>
          </cell>
          <cell r="S2441" t="str">
            <v>Non Salary</v>
          </cell>
        </row>
        <row r="2442">
          <cell r="A2442" t="str">
            <v>PH3640</v>
          </cell>
          <cell r="E2442">
            <v>0</v>
          </cell>
          <cell r="F2442">
            <v>0</v>
          </cell>
          <cell r="G2442">
            <v>0</v>
          </cell>
          <cell r="H2442">
            <v>12.18</v>
          </cell>
          <cell r="I2442">
            <v>12.18</v>
          </cell>
          <cell r="J2442">
            <v>102</v>
          </cell>
          <cell r="L2442">
            <v>41364</v>
          </cell>
          <cell r="M2442" t="str">
            <v>PF</v>
          </cell>
          <cell r="N2442" t="str">
            <v>EXP</v>
          </cell>
          <cell r="O2442" t="str">
            <v>PH610</v>
          </cell>
          <cell r="P2442" t="str">
            <v>2650</v>
          </cell>
          <cell r="Q2442" t="str">
            <v>Other Supplies</v>
          </cell>
          <cell r="R2442" t="str">
            <v>Other Expenditures</v>
          </cell>
          <cell r="S2442" t="str">
            <v>Non Salary</v>
          </cell>
        </row>
        <row r="2443">
          <cell r="A2443" t="str">
            <v>PH3640</v>
          </cell>
          <cell r="E2443">
            <v>0</v>
          </cell>
          <cell r="F2443">
            <v>525.44000000000005</v>
          </cell>
          <cell r="G2443">
            <v>525.44000000000005</v>
          </cell>
          <cell r="H2443">
            <v>62.81</v>
          </cell>
          <cell r="I2443">
            <v>-462.63</v>
          </cell>
          <cell r="J2443">
            <v>526</v>
          </cell>
          <cell r="L2443">
            <v>41364</v>
          </cell>
          <cell r="M2443" t="str">
            <v>PF</v>
          </cell>
          <cell r="N2443" t="str">
            <v>EXP</v>
          </cell>
          <cell r="O2443" t="str">
            <v>PH610</v>
          </cell>
          <cell r="P2443" t="str">
            <v>2741</v>
          </cell>
          <cell r="Q2443" t="str">
            <v>Other Supplies</v>
          </cell>
          <cell r="R2443" t="str">
            <v>Other Expenditures</v>
          </cell>
          <cell r="S2443" t="str">
            <v>Non Salary</v>
          </cell>
        </row>
        <row r="2444">
          <cell r="A2444" t="str">
            <v>PH3640</v>
          </cell>
          <cell r="E2444">
            <v>269.89</v>
          </cell>
          <cell r="F2444">
            <v>5036.99</v>
          </cell>
          <cell r="G2444">
            <v>5306.88</v>
          </cell>
          <cell r="H2444">
            <v>1093.71</v>
          </cell>
          <cell r="I2444">
            <v>-4213.17</v>
          </cell>
          <cell r="J2444">
            <v>9160</v>
          </cell>
          <cell r="L2444">
            <v>41364</v>
          </cell>
          <cell r="M2444" t="str">
            <v>PF</v>
          </cell>
          <cell r="N2444" t="str">
            <v>EXP</v>
          </cell>
          <cell r="O2444" t="str">
            <v>PH610</v>
          </cell>
          <cell r="P2444" t="str">
            <v>2750</v>
          </cell>
          <cell r="Q2444" t="str">
            <v>Other Supplies</v>
          </cell>
          <cell r="R2444" t="str">
            <v>Other Expenditures</v>
          </cell>
          <cell r="S2444" t="str">
            <v>Non Salary</v>
          </cell>
        </row>
        <row r="2445">
          <cell r="A2445" t="str">
            <v>PH3640</v>
          </cell>
          <cell r="E2445">
            <v>2511.44</v>
          </cell>
          <cell r="F2445">
            <v>0</v>
          </cell>
          <cell r="G2445">
            <v>2511.44</v>
          </cell>
          <cell r="H2445">
            <v>2342.4699999999998</v>
          </cell>
          <cell r="I2445">
            <v>-168.97</v>
          </cell>
          <cell r="J2445">
            <v>25434</v>
          </cell>
          <cell r="L2445">
            <v>41364</v>
          </cell>
          <cell r="M2445" t="str">
            <v>PF</v>
          </cell>
          <cell r="N2445" t="str">
            <v>EXP</v>
          </cell>
          <cell r="O2445" t="str">
            <v>PH610</v>
          </cell>
          <cell r="P2445" t="str">
            <v>2790</v>
          </cell>
          <cell r="Q2445" t="str">
            <v>Other Supplies</v>
          </cell>
          <cell r="R2445" t="str">
            <v>Other Expenditures</v>
          </cell>
          <cell r="S2445" t="str">
            <v>Non Salary</v>
          </cell>
        </row>
        <row r="2446">
          <cell r="A2446" t="str">
            <v>PH3640</v>
          </cell>
          <cell r="E2446">
            <v>2000</v>
          </cell>
          <cell r="F2446">
            <v>0</v>
          </cell>
          <cell r="G2446">
            <v>2000</v>
          </cell>
          <cell r="H2446">
            <v>403.6</v>
          </cell>
          <cell r="I2446">
            <v>-1596.4</v>
          </cell>
          <cell r="J2446">
            <v>2000</v>
          </cell>
          <cell r="L2446">
            <v>41364</v>
          </cell>
          <cell r="M2446" t="str">
            <v>PF</v>
          </cell>
          <cell r="N2446" t="str">
            <v>EXP</v>
          </cell>
          <cell r="O2446" t="str">
            <v>PH610</v>
          </cell>
          <cell r="P2446" t="str">
            <v>3410</v>
          </cell>
          <cell r="Q2446" t="str">
            <v>Computer Hardware &amp; Software</v>
          </cell>
          <cell r="R2446" t="str">
            <v>Other Expenditures</v>
          </cell>
          <cell r="S2446" t="str">
            <v>Non Salary</v>
          </cell>
        </row>
        <row r="2447">
          <cell r="A2447" t="str">
            <v>PH3640</v>
          </cell>
          <cell r="E2447">
            <v>0</v>
          </cell>
          <cell r="F2447">
            <v>0</v>
          </cell>
          <cell r="G2447">
            <v>0</v>
          </cell>
          <cell r="H2447">
            <v>504.5</v>
          </cell>
          <cell r="I2447">
            <v>504.5</v>
          </cell>
          <cell r="J2447">
            <v>2500</v>
          </cell>
          <cell r="L2447">
            <v>41364</v>
          </cell>
          <cell r="M2447" t="str">
            <v>PF</v>
          </cell>
          <cell r="N2447" t="str">
            <v>EXP</v>
          </cell>
          <cell r="O2447" t="str">
            <v>PH610</v>
          </cell>
          <cell r="P2447" t="str">
            <v>4082</v>
          </cell>
          <cell r="Q2447" t="str">
            <v>Professional &amp; Technical</v>
          </cell>
          <cell r="R2447" t="str">
            <v>Other Expenditures</v>
          </cell>
          <cell r="S2447" t="str">
            <v>Non Salary</v>
          </cell>
        </row>
        <row r="2448">
          <cell r="A2448" t="str">
            <v>PH3640</v>
          </cell>
          <cell r="E2448">
            <v>0</v>
          </cell>
          <cell r="F2448">
            <v>0</v>
          </cell>
          <cell r="G2448">
            <v>0</v>
          </cell>
          <cell r="H2448">
            <v>38.54</v>
          </cell>
          <cell r="I2448">
            <v>38.54</v>
          </cell>
          <cell r="J2448">
            <v>191</v>
          </cell>
          <cell r="L2448">
            <v>41364</v>
          </cell>
          <cell r="M2448" t="str">
            <v>PF</v>
          </cell>
          <cell r="N2448" t="str">
            <v>EXP</v>
          </cell>
          <cell r="O2448" t="str">
            <v>PH610</v>
          </cell>
          <cell r="P2448" t="str">
            <v>4086</v>
          </cell>
          <cell r="Q2448" t="str">
            <v>Professional &amp; Technical</v>
          </cell>
          <cell r="R2448" t="str">
            <v>Other Expenditures</v>
          </cell>
          <cell r="S2448" t="str">
            <v>Non Salary</v>
          </cell>
        </row>
        <row r="2449">
          <cell r="A2449" t="str">
            <v>PH3640</v>
          </cell>
          <cell r="E2449">
            <v>575</v>
          </cell>
          <cell r="F2449">
            <v>2470.2800000000002</v>
          </cell>
          <cell r="G2449">
            <v>3045.28</v>
          </cell>
          <cell r="H2449">
            <v>353.4</v>
          </cell>
          <cell r="I2449">
            <v>-2691.88</v>
          </cell>
          <cell r="J2449">
            <v>29450</v>
          </cell>
          <cell r="L2449">
            <v>41364</v>
          </cell>
          <cell r="M2449" t="str">
            <v>PF</v>
          </cell>
          <cell r="N2449" t="str">
            <v>EXP</v>
          </cell>
          <cell r="O2449" t="str">
            <v>PH610</v>
          </cell>
          <cell r="P2449" t="str">
            <v>4110</v>
          </cell>
          <cell r="Q2449" t="str">
            <v>Professional &amp; Technical</v>
          </cell>
          <cell r="R2449" t="str">
            <v>Other Expenditures</v>
          </cell>
          <cell r="S2449" t="str">
            <v>Non Salary</v>
          </cell>
        </row>
        <row r="2450">
          <cell r="A2450" t="str">
            <v>PH3640</v>
          </cell>
          <cell r="E2450">
            <v>0</v>
          </cell>
          <cell r="F2450">
            <v>546.96</v>
          </cell>
          <cell r="G2450">
            <v>546.96</v>
          </cell>
          <cell r="H2450">
            <v>110.38</v>
          </cell>
          <cell r="I2450">
            <v>-436.58</v>
          </cell>
          <cell r="J2450">
            <v>547</v>
          </cell>
          <cell r="L2450">
            <v>41364</v>
          </cell>
          <cell r="M2450" t="str">
            <v>PF</v>
          </cell>
          <cell r="N2450" t="str">
            <v>EXP</v>
          </cell>
          <cell r="O2450" t="str">
            <v>PH610</v>
          </cell>
          <cell r="P2450" t="str">
            <v>4199</v>
          </cell>
          <cell r="Q2450" t="str">
            <v>Professional &amp; Technical</v>
          </cell>
          <cell r="R2450" t="str">
            <v>Other Expenditures</v>
          </cell>
          <cell r="S2450" t="str">
            <v>Non Salary</v>
          </cell>
        </row>
        <row r="2451">
          <cell r="A2451" t="str">
            <v>PH3640</v>
          </cell>
          <cell r="E2451">
            <v>0</v>
          </cell>
          <cell r="F2451">
            <v>0</v>
          </cell>
          <cell r="G2451">
            <v>0</v>
          </cell>
          <cell r="H2451">
            <v>6.86</v>
          </cell>
          <cell r="I2451">
            <v>6.86</v>
          </cell>
          <cell r="J2451">
            <v>34</v>
          </cell>
          <cell r="L2451">
            <v>41364</v>
          </cell>
          <cell r="M2451" t="str">
            <v>PF</v>
          </cell>
          <cell r="N2451" t="str">
            <v>EXP</v>
          </cell>
          <cell r="O2451" t="str">
            <v>PH610</v>
          </cell>
          <cell r="P2451" t="str">
            <v>4205</v>
          </cell>
          <cell r="Q2451" t="str">
            <v>Business Travel Expenses</v>
          </cell>
          <cell r="R2451" t="str">
            <v>Other Expenditures</v>
          </cell>
          <cell r="S2451" t="str">
            <v>Non Salary</v>
          </cell>
        </row>
        <row r="2452">
          <cell r="A2452" t="str">
            <v>PH3640</v>
          </cell>
          <cell r="E2452">
            <v>45.15</v>
          </cell>
          <cell r="F2452">
            <v>0</v>
          </cell>
          <cell r="G2452">
            <v>45.15</v>
          </cell>
          <cell r="H2452">
            <v>261.33</v>
          </cell>
          <cell r="I2452">
            <v>216.18</v>
          </cell>
          <cell r="J2452">
            <v>1295</v>
          </cell>
          <cell r="L2452">
            <v>41364</v>
          </cell>
          <cell r="M2452" t="str">
            <v>PF</v>
          </cell>
          <cell r="N2452" t="str">
            <v>EXP</v>
          </cell>
          <cell r="O2452" t="str">
            <v>PH610</v>
          </cell>
          <cell r="P2452" t="str">
            <v>4225</v>
          </cell>
          <cell r="Q2452" t="str">
            <v>Business Travel Expenses</v>
          </cell>
          <cell r="R2452" t="str">
            <v>Other Expenditures</v>
          </cell>
          <cell r="S2452" t="str">
            <v>Non Salary</v>
          </cell>
        </row>
        <row r="2453">
          <cell r="A2453" t="str">
            <v>PH3640</v>
          </cell>
          <cell r="E2453">
            <v>0</v>
          </cell>
          <cell r="F2453">
            <v>0</v>
          </cell>
          <cell r="G2453">
            <v>0</v>
          </cell>
          <cell r="H2453">
            <v>19.78</v>
          </cell>
          <cell r="I2453">
            <v>19.78</v>
          </cell>
          <cell r="J2453">
            <v>98</v>
          </cell>
          <cell r="L2453">
            <v>41364</v>
          </cell>
          <cell r="M2453" t="str">
            <v>PF</v>
          </cell>
          <cell r="N2453" t="str">
            <v>EXP</v>
          </cell>
          <cell r="O2453" t="str">
            <v>PH610</v>
          </cell>
          <cell r="P2453" t="str">
            <v>4251</v>
          </cell>
          <cell r="Q2453" t="str">
            <v>Conference Expenditures</v>
          </cell>
          <cell r="R2453" t="str">
            <v>Other Expenditures</v>
          </cell>
          <cell r="S2453" t="str">
            <v>Non Salary</v>
          </cell>
        </row>
        <row r="2454">
          <cell r="A2454" t="str">
            <v>PH3640</v>
          </cell>
          <cell r="E2454">
            <v>0</v>
          </cell>
          <cell r="F2454">
            <v>725.55</v>
          </cell>
          <cell r="G2454">
            <v>725.55</v>
          </cell>
          <cell r="H2454">
            <v>403.6</v>
          </cell>
          <cell r="I2454">
            <v>-321.95</v>
          </cell>
          <cell r="J2454">
            <v>2000</v>
          </cell>
          <cell r="L2454">
            <v>41364</v>
          </cell>
          <cell r="M2454" t="str">
            <v>PF</v>
          </cell>
          <cell r="N2454" t="str">
            <v>EXP</v>
          </cell>
          <cell r="O2454" t="str">
            <v>PH610</v>
          </cell>
          <cell r="P2454" t="str">
            <v>4252</v>
          </cell>
          <cell r="Q2454" t="str">
            <v>Conference Expenditures</v>
          </cell>
          <cell r="R2454" t="str">
            <v>Other Expenditures</v>
          </cell>
          <cell r="S2454" t="str">
            <v>Non Salary</v>
          </cell>
        </row>
        <row r="2455">
          <cell r="A2455" t="str">
            <v>PH3640</v>
          </cell>
          <cell r="E2455">
            <v>0</v>
          </cell>
          <cell r="F2455">
            <v>0</v>
          </cell>
          <cell r="G2455">
            <v>0</v>
          </cell>
          <cell r="H2455">
            <v>411.67</v>
          </cell>
          <cell r="I2455">
            <v>411.67</v>
          </cell>
          <cell r="J2455">
            <v>2040</v>
          </cell>
          <cell r="L2455">
            <v>41364</v>
          </cell>
          <cell r="M2455" t="str">
            <v>PF</v>
          </cell>
          <cell r="N2455" t="str">
            <v>EXP</v>
          </cell>
          <cell r="O2455" t="str">
            <v>PH610</v>
          </cell>
          <cell r="P2455" t="str">
            <v>4253</v>
          </cell>
          <cell r="Q2455" t="str">
            <v>Conference Expenditures</v>
          </cell>
          <cell r="R2455" t="str">
            <v>Other Expenditures</v>
          </cell>
          <cell r="S2455" t="str">
            <v>Non Salary</v>
          </cell>
        </row>
        <row r="2456">
          <cell r="A2456" t="str">
            <v>PH3640</v>
          </cell>
          <cell r="E2456">
            <v>0</v>
          </cell>
          <cell r="F2456">
            <v>0</v>
          </cell>
          <cell r="G2456">
            <v>0</v>
          </cell>
          <cell r="H2456">
            <v>201.8</v>
          </cell>
          <cell r="I2456">
            <v>201.8</v>
          </cell>
          <cell r="J2456">
            <v>1000</v>
          </cell>
          <cell r="L2456">
            <v>41364</v>
          </cell>
          <cell r="M2456" t="str">
            <v>PF</v>
          </cell>
          <cell r="N2456" t="str">
            <v>EXP</v>
          </cell>
          <cell r="O2456" t="str">
            <v>PH610</v>
          </cell>
          <cell r="P2456" t="str">
            <v>4254</v>
          </cell>
          <cell r="Q2456" t="str">
            <v>Conference Expenditures</v>
          </cell>
          <cell r="R2456" t="str">
            <v>Other Expenditures</v>
          </cell>
          <cell r="S2456" t="str">
            <v>Non Salary</v>
          </cell>
        </row>
        <row r="2457">
          <cell r="A2457" t="str">
            <v>PH3640</v>
          </cell>
          <cell r="E2457">
            <v>0</v>
          </cell>
          <cell r="F2457">
            <v>0</v>
          </cell>
          <cell r="G2457">
            <v>0</v>
          </cell>
          <cell r="H2457">
            <v>308.76</v>
          </cell>
          <cell r="I2457">
            <v>308.76</v>
          </cell>
          <cell r="J2457">
            <v>1530</v>
          </cell>
          <cell r="L2457">
            <v>41364</v>
          </cell>
          <cell r="M2457" t="str">
            <v>PF</v>
          </cell>
          <cell r="N2457" t="str">
            <v>EXP</v>
          </cell>
          <cell r="O2457" t="str">
            <v>PH610</v>
          </cell>
          <cell r="P2457" t="str">
            <v>4255</v>
          </cell>
          <cell r="Q2457" t="str">
            <v>Conference Expenditures</v>
          </cell>
          <cell r="R2457" t="str">
            <v>Other Expenditures</v>
          </cell>
          <cell r="S2457" t="str">
            <v>Non Salary</v>
          </cell>
        </row>
        <row r="2458">
          <cell r="A2458" t="str">
            <v>PH3640</v>
          </cell>
          <cell r="E2458">
            <v>0</v>
          </cell>
          <cell r="F2458">
            <v>0</v>
          </cell>
          <cell r="G2458">
            <v>0</v>
          </cell>
          <cell r="H2458">
            <v>411.67</v>
          </cell>
          <cell r="I2458">
            <v>411.67</v>
          </cell>
          <cell r="J2458">
            <v>2040</v>
          </cell>
          <cell r="L2458">
            <v>41364</v>
          </cell>
          <cell r="M2458" t="str">
            <v>PF</v>
          </cell>
          <cell r="N2458" t="str">
            <v>EXP</v>
          </cell>
          <cell r="O2458" t="str">
            <v>PH610</v>
          </cell>
          <cell r="P2458" t="str">
            <v>4256</v>
          </cell>
          <cell r="Q2458" t="str">
            <v>Conference Expenditures</v>
          </cell>
          <cell r="R2458" t="str">
            <v>Other Expenditures</v>
          </cell>
          <cell r="S2458" t="str">
            <v>Non Salary</v>
          </cell>
        </row>
        <row r="2459">
          <cell r="A2459" t="str">
            <v>PH3640</v>
          </cell>
          <cell r="E2459">
            <v>450</v>
          </cell>
          <cell r="F2459">
            <v>0</v>
          </cell>
          <cell r="G2459">
            <v>450</v>
          </cell>
          <cell r="H2459">
            <v>6178.42</v>
          </cell>
          <cell r="I2459">
            <v>5728.42</v>
          </cell>
          <cell r="J2459">
            <v>11664</v>
          </cell>
          <cell r="L2459">
            <v>41364</v>
          </cell>
          <cell r="M2459" t="str">
            <v>PF</v>
          </cell>
          <cell r="N2459" t="str">
            <v>EXP</v>
          </cell>
          <cell r="O2459" t="str">
            <v>PH610</v>
          </cell>
          <cell r="P2459" t="str">
            <v>4310</v>
          </cell>
          <cell r="Q2459" t="str">
            <v>Training &amp; Development</v>
          </cell>
          <cell r="R2459" t="str">
            <v>Other Expenditures</v>
          </cell>
          <cell r="S2459" t="str">
            <v>Non Salary</v>
          </cell>
        </row>
        <row r="2460">
          <cell r="A2460" t="str">
            <v>PH3640</v>
          </cell>
          <cell r="E2460">
            <v>0</v>
          </cell>
          <cell r="F2460">
            <v>1017.6</v>
          </cell>
          <cell r="G2460">
            <v>1017.6</v>
          </cell>
          <cell r="H2460">
            <v>13298.6</v>
          </cell>
          <cell r="I2460">
            <v>12281</v>
          </cell>
          <cell r="J2460">
            <v>49000</v>
          </cell>
          <cell r="L2460">
            <v>41364</v>
          </cell>
          <cell r="M2460" t="str">
            <v>PF</v>
          </cell>
          <cell r="N2460" t="str">
            <v>EXP</v>
          </cell>
          <cell r="O2460" t="str">
            <v>PH610</v>
          </cell>
          <cell r="P2460" t="str">
            <v>4414</v>
          </cell>
          <cell r="Q2460" t="str">
            <v>Contracted Services</v>
          </cell>
          <cell r="R2460" t="str">
            <v>Other Expenditures</v>
          </cell>
          <cell r="S2460" t="str">
            <v>Non Salary</v>
          </cell>
        </row>
        <row r="2461">
          <cell r="A2461" t="str">
            <v>PH3640</v>
          </cell>
          <cell r="E2461">
            <v>0</v>
          </cell>
          <cell r="F2461">
            <v>7000</v>
          </cell>
          <cell r="G2461">
            <v>7000</v>
          </cell>
          <cell r="H2461">
            <v>2196.9899999999998</v>
          </cell>
          <cell r="I2461">
            <v>-4803.01</v>
          </cell>
          <cell r="J2461">
            <v>117486.33</v>
          </cell>
          <cell r="L2461">
            <v>41364</v>
          </cell>
          <cell r="M2461" t="str">
            <v>PF</v>
          </cell>
          <cell r="N2461" t="str">
            <v>EXP</v>
          </cell>
          <cell r="O2461" t="str">
            <v>PH610</v>
          </cell>
          <cell r="P2461" t="str">
            <v>4424</v>
          </cell>
          <cell r="Q2461" t="str">
            <v>Contracted Services</v>
          </cell>
          <cell r="R2461" t="str">
            <v>Other Expenditures</v>
          </cell>
          <cell r="S2461" t="str">
            <v>Non Salary</v>
          </cell>
        </row>
        <row r="2462">
          <cell r="A2462" t="str">
            <v>PH3640</v>
          </cell>
          <cell r="E2462">
            <v>0</v>
          </cell>
          <cell r="F2462">
            <v>2544</v>
          </cell>
          <cell r="G2462">
            <v>2544</v>
          </cell>
          <cell r="H2462">
            <v>569.28</v>
          </cell>
          <cell r="I2462">
            <v>-1974.72</v>
          </cell>
          <cell r="J2462">
            <v>2821</v>
          </cell>
          <cell r="L2462">
            <v>41364</v>
          </cell>
          <cell r="M2462" t="str">
            <v>PF</v>
          </cell>
          <cell r="N2462" t="str">
            <v>EXP</v>
          </cell>
          <cell r="O2462" t="str">
            <v>PH610</v>
          </cell>
          <cell r="P2462" t="str">
            <v>4530</v>
          </cell>
          <cell r="Q2462" t="str">
            <v>Contracted Services</v>
          </cell>
          <cell r="R2462" t="str">
            <v>Other Expenditures</v>
          </cell>
          <cell r="S2462" t="str">
            <v>Non Salary</v>
          </cell>
        </row>
        <row r="2463">
          <cell r="A2463" t="str">
            <v>PH3640</v>
          </cell>
          <cell r="E2463">
            <v>0</v>
          </cell>
          <cell r="F2463">
            <v>610.55999999999995</v>
          </cell>
          <cell r="G2463">
            <v>610.55999999999995</v>
          </cell>
          <cell r="H2463">
            <v>163.66</v>
          </cell>
          <cell r="I2463">
            <v>-446.9</v>
          </cell>
          <cell r="J2463">
            <v>811</v>
          </cell>
          <cell r="L2463">
            <v>41364</v>
          </cell>
          <cell r="M2463" t="str">
            <v>PF</v>
          </cell>
          <cell r="N2463" t="str">
            <v>EXP</v>
          </cell>
          <cell r="O2463" t="str">
            <v>PH610</v>
          </cell>
          <cell r="P2463" t="str">
            <v>4590</v>
          </cell>
          <cell r="Q2463" t="str">
            <v>Contracted Services</v>
          </cell>
          <cell r="R2463" t="str">
            <v>Other Expenditures</v>
          </cell>
          <cell r="S2463" t="str">
            <v>Non Salary</v>
          </cell>
        </row>
        <row r="2464">
          <cell r="A2464" t="str">
            <v>PH3640</v>
          </cell>
          <cell r="E2464">
            <v>4431.47</v>
          </cell>
          <cell r="F2464">
            <v>0</v>
          </cell>
          <cell r="G2464">
            <v>4431.47</v>
          </cell>
          <cell r="H2464">
            <v>677.85</v>
          </cell>
          <cell r="I2464">
            <v>-3753.62</v>
          </cell>
          <cell r="J2464">
            <v>3359</v>
          </cell>
          <cell r="L2464">
            <v>41364</v>
          </cell>
          <cell r="M2464" t="str">
            <v>PF</v>
          </cell>
          <cell r="N2464" t="str">
            <v>EXP</v>
          </cell>
          <cell r="O2464" t="str">
            <v>PH610</v>
          </cell>
          <cell r="P2464" t="str">
            <v>4690</v>
          </cell>
          <cell r="Q2464" t="str">
            <v>Insurance, Parking &amp; Metrage</v>
          </cell>
          <cell r="R2464" t="str">
            <v>Other Expenditures</v>
          </cell>
          <cell r="S2464" t="str">
            <v>Non Salary</v>
          </cell>
        </row>
        <row r="2465">
          <cell r="A2465" t="str">
            <v>PH3640</v>
          </cell>
          <cell r="E2465">
            <v>30</v>
          </cell>
          <cell r="F2465">
            <v>0</v>
          </cell>
          <cell r="G2465">
            <v>30</v>
          </cell>
          <cell r="H2465">
            <v>32.69</v>
          </cell>
          <cell r="I2465">
            <v>2.69</v>
          </cell>
          <cell r="J2465">
            <v>162</v>
          </cell>
          <cell r="L2465">
            <v>41364</v>
          </cell>
          <cell r="M2465" t="str">
            <v>PF</v>
          </cell>
          <cell r="N2465" t="str">
            <v>EXP</v>
          </cell>
          <cell r="O2465" t="str">
            <v>PH610</v>
          </cell>
          <cell r="P2465" t="str">
            <v>4770</v>
          </cell>
          <cell r="Q2465" t="str">
            <v>Insurance, Parking &amp; Metrage</v>
          </cell>
          <cell r="R2465" t="str">
            <v>Other Expenditures</v>
          </cell>
          <cell r="S2465" t="str">
            <v>Non Salary</v>
          </cell>
        </row>
        <row r="2466">
          <cell r="A2466" t="str">
            <v>PH3640</v>
          </cell>
          <cell r="E2466">
            <v>163.11000000000001</v>
          </cell>
          <cell r="F2466">
            <v>0</v>
          </cell>
          <cell r="G2466">
            <v>163.11000000000001</v>
          </cell>
          <cell r="H2466">
            <v>225.3</v>
          </cell>
          <cell r="I2466">
            <v>62.19</v>
          </cell>
          <cell r="J2466">
            <v>1000</v>
          </cell>
          <cell r="L2466">
            <v>41364</v>
          </cell>
          <cell r="M2466" t="str">
            <v>PF</v>
          </cell>
          <cell r="N2466" t="str">
            <v>EXP</v>
          </cell>
          <cell r="O2466" t="str">
            <v>PH610</v>
          </cell>
          <cell r="P2466" t="str">
            <v>4775</v>
          </cell>
          <cell r="Q2466" t="str">
            <v>Insurance, Parking &amp; Metrage</v>
          </cell>
          <cell r="R2466" t="str">
            <v>Other Expenditures</v>
          </cell>
          <cell r="S2466" t="str">
            <v>Non Salary</v>
          </cell>
        </row>
        <row r="2467">
          <cell r="A2467" t="str">
            <v>PH3640</v>
          </cell>
          <cell r="E2467">
            <v>-16.510000000000002</v>
          </cell>
          <cell r="F2467">
            <v>0</v>
          </cell>
          <cell r="G2467">
            <v>-16.510000000000002</v>
          </cell>
          <cell r="H2467">
            <v>0</v>
          </cell>
          <cell r="I2467">
            <v>16.510000000000002</v>
          </cell>
          <cell r="J2467">
            <v>0</v>
          </cell>
          <cell r="L2467">
            <v>41364</v>
          </cell>
          <cell r="M2467" t="str">
            <v>PF</v>
          </cell>
          <cell r="N2467" t="str">
            <v>EXP</v>
          </cell>
          <cell r="O2467" t="str">
            <v>PH610</v>
          </cell>
          <cell r="P2467" t="str">
            <v>4810</v>
          </cell>
          <cell r="Q2467" t="str">
            <v>Other Services</v>
          </cell>
          <cell r="R2467" t="str">
            <v>Other Expenditures</v>
          </cell>
          <cell r="S2467" t="str">
            <v>Non Salary</v>
          </cell>
        </row>
        <row r="2468">
          <cell r="A2468" t="str">
            <v>PH3640</v>
          </cell>
          <cell r="E2468">
            <v>0</v>
          </cell>
          <cell r="F2468">
            <v>0</v>
          </cell>
          <cell r="G2468">
            <v>0</v>
          </cell>
          <cell r="H2468">
            <v>431.45</v>
          </cell>
          <cell r="I2468">
            <v>431.45</v>
          </cell>
          <cell r="J2468">
            <v>2138</v>
          </cell>
          <cell r="L2468">
            <v>41364</v>
          </cell>
          <cell r="M2468" t="str">
            <v>PF</v>
          </cell>
          <cell r="N2468" t="str">
            <v>EXP</v>
          </cell>
          <cell r="O2468" t="str">
            <v>PH610</v>
          </cell>
          <cell r="P2468" t="str">
            <v>4811</v>
          </cell>
          <cell r="Q2468" t="str">
            <v>Other Services</v>
          </cell>
          <cell r="R2468" t="str">
            <v>Other Expenditures</v>
          </cell>
          <cell r="S2468" t="str">
            <v>Non Salary</v>
          </cell>
        </row>
        <row r="2469">
          <cell r="A2469" t="str">
            <v>PH3640</v>
          </cell>
          <cell r="E2469">
            <v>0</v>
          </cell>
          <cell r="F2469">
            <v>506.76</v>
          </cell>
          <cell r="G2469">
            <v>506.76</v>
          </cell>
          <cell r="H2469">
            <v>1070.3499999999999</v>
          </cell>
          <cell r="I2469">
            <v>563.59</v>
          </cell>
          <cell r="J2469">
            <v>5304</v>
          </cell>
          <cell r="L2469">
            <v>41364</v>
          </cell>
          <cell r="M2469" t="str">
            <v>PF</v>
          </cell>
          <cell r="N2469" t="str">
            <v>EXP</v>
          </cell>
          <cell r="O2469" t="str">
            <v>PH610</v>
          </cell>
          <cell r="P2469" t="str">
            <v>4820</v>
          </cell>
          <cell r="Q2469" t="str">
            <v>Other Services</v>
          </cell>
          <cell r="R2469" t="str">
            <v>Other Expenditures</v>
          </cell>
          <cell r="S2469" t="str">
            <v>Non Salary</v>
          </cell>
        </row>
        <row r="2470">
          <cell r="A2470" t="str">
            <v>PH3640</v>
          </cell>
          <cell r="E2470">
            <v>0</v>
          </cell>
          <cell r="F2470">
            <v>0</v>
          </cell>
          <cell r="G2470">
            <v>0</v>
          </cell>
          <cell r="H2470">
            <v>39.96</v>
          </cell>
          <cell r="I2470">
            <v>39.96</v>
          </cell>
          <cell r="J2470">
            <v>198</v>
          </cell>
          <cell r="L2470">
            <v>41364</v>
          </cell>
          <cell r="M2470" t="str">
            <v>PF</v>
          </cell>
          <cell r="N2470" t="str">
            <v>EXP</v>
          </cell>
          <cell r="O2470" t="str">
            <v>PH610</v>
          </cell>
          <cell r="P2470" t="str">
            <v>4825</v>
          </cell>
          <cell r="Q2470" t="str">
            <v>Other Services</v>
          </cell>
          <cell r="R2470" t="str">
            <v>Other Expenditures</v>
          </cell>
          <cell r="S2470" t="str">
            <v>Non Salary</v>
          </cell>
        </row>
        <row r="2471">
          <cell r="A2471" t="str">
            <v>PH3640</v>
          </cell>
          <cell r="E2471">
            <v>0</v>
          </cell>
          <cell r="F2471">
            <v>0</v>
          </cell>
          <cell r="G2471">
            <v>0</v>
          </cell>
          <cell r="H2471">
            <v>7.07</v>
          </cell>
          <cell r="I2471">
            <v>7.07</v>
          </cell>
          <cell r="J2471">
            <v>35</v>
          </cell>
          <cell r="L2471">
            <v>41364</v>
          </cell>
          <cell r="M2471" t="str">
            <v>PF</v>
          </cell>
          <cell r="N2471" t="str">
            <v>EXP</v>
          </cell>
          <cell r="O2471" t="str">
            <v>PH610</v>
          </cell>
          <cell r="P2471" t="str">
            <v>6570</v>
          </cell>
          <cell r="Q2471" t="str">
            <v>Other Expenditures</v>
          </cell>
          <cell r="R2471" t="str">
            <v>Other Expenditures</v>
          </cell>
          <cell r="S2471" t="str">
            <v>Non Salary</v>
          </cell>
        </row>
        <row r="2472">
          <cell r="A2472" t="str">
            <v>PH3640</v>
          </cell>
          <cell r="E2472">
            <v>0</v>
          </cell>
          <cell r="F2472">
            <v>0</v>
          </cell>
          <cell r="G2472">
            <v>0</v>
          </cell>
          <cell r="H2472">
            <v>18.149999999999999</v>
          </cell>
          <cell r="I2472">
            <v>18.149999999999999</v>
          </cell>
          <cell r="J2472">
            <v>1278</v>
          </cell>
          <cell r="L2472">
            <v>41364</v>
          </cell>
          <cell r="M2472" t="str">
            <v>PF</v>
          </cell>
          <cell r="N2472" t="str">
            <v>EXP</v>
          </cell>
          <cell r="O2472" t="str">
            <v>PH610</v>
          </cell>
          <cell r="P2472" t="str">
            <v>7030</v>
          </cell>
          <cell r="Q2472" t="str">
            <v>IDC's</v>
          </cell>
          <cell r="R2472" t="str">
            <v>Other Expenditures</v>
          </cell>
          <cell r="S2472" t="str">
            <v>Non Salary</v>
          </cell>
        </row>
        <row r="2473">
          <cell r="A2473" t="str">
            <v>PH3640</v>
          </cell>
          <cell r="E2473">
            <v>0</v>
          </cell>
          <cell r="F2473">
            <v>0</v>
          </cell>
          <cell r="G2473">
            <v>0</v>
          </cell>
          <cell r="H2473">
            <v>136.47</v>
          </cell>
          <cell r="I2473">
            <v>136.47</v>
          </cell>
          <cell r="J2473">
            <v>1598</v>
          </cell>
          <cell r="L2473">
            <v>41364</v>
          </cell>
          <cell r="M2473" t="str">
            <v>PF</v>
          </cell>
          <cell r="N2473" t="str">
            <v>EXP</v>
          </cell>
          <cell r="O2473" t="str">
            <v>PH610</v>
          </cell>
          <cell r="P2473" t="str">
            <v>7035</v>
          </cell>
          <cell r="Q2473" t="str">
            <v>IDC's</v>
          </cell>
          <cell r="R2473" t="str">
            <v>Other Expenditures</v>
          </cell>
          <cell r="S2473" t="str">
            <v>Non Salary</v>
          </cell>
        </row>
        <row r="2474">
          <cell r="A2474" t="str">
            <v>PH3640</v>
          </cell>
          <cell r="E2474">
            <v>288</v>
          </cell>
          <cell r="F2474">
            <v>0</v>
          </cell>
          <cell r="G2474">
            <v>288</v>
          </cell>
          <cell r="H2474">
            <v>0</v>
          </cell>
          <cell r="I2474">
            <v>-288</v>
          </cell>
          <cell r="J2474">
            <v>0</v>
          </cell>
          <cell r="L2474">
            <v>41364</v>
          </cell>
          <cell r="M2474" t="str">
            <v>PF</v>
          </cell>
          <cell r="N2474" t="str">
            <v>EXP</v>
          </cell>
          <cell r="O2474" t="str">
            <v>PH610</v>
          </cell>
          <cell r="P2474" t="str">
            <v>7080</v>
          </cell>
          <cell r="Q2474" t="str">
            <v>IDC's</v>
          </cell>
          <cell r="R2474" t="str">
            <v>Other Expenditures</v>
          </cell>
          <cell r="S2474" t="str">
            <v>Non Salary</v>
          </cell>
        </row>
        <row r="2475">
          <cell r="A2475" t="str">
            <v>PH3640</v>
          </cell>
          <cell r="E2475">
            <v>469.23</v>
          </cell>
          <cell r="F2475">
            <v>0</v>
          </cell>
          <cell r="G2475">
            <v>469.23</v>
          </cell>
          <cell r="H2475">
            <v>1813.66</v>
          </cell>
          <cell r="I2475">
            <v>1344.43</v>
          </cell>
          <cell r="J2475">
            <v>7254.63</v>
          </cell>
          <cell r="L2475">
            <v>41364</v>
          </cell>
          <cell r="M2475" t="str">
            <v>PF</v>
          </cell>
          <cell r="N2475" t="str">
            <v>EXP</v>
          </cell>
          <cell r="O2475" t="str">
            <v>PH610</v>
          </cell>
          <cell r="P2475" t="str">
            <v>7125</v>
          </cell>
          <cell r="Q2475" t="str">
            <v>IDC's</v>
          </cell>
          <cell r="R2475" t="str">
            <v>Other Expenditures</v>
          </cell>
          <cell r="S2475" t="str">
            <v>Non Salary</v>
          </cell>
        </row>
        <row r="2476">
          <cell r="A2476" t="str">
            <v>PH3640</v>
          </cell>
          <cell r="E2476">
            <v>-103259.66</v>
          </cell>
          <cell r="F2476">
            <v>0</v>
          </cell>
          <cell r="G2476">
            <v>-103259.66</v>
          </cell>
          <cell r="H2476">
            <v>-114356.7</v>
          </cell>
          <cell r="I2476">
            <v>-11097.04</v>
          </cell>
          <cell r="J2476">
            <v>-501796.77</v>
          </cell>
          <cell r="L2476">
            <v>41364</v>
          </cell>
          <cell r="M2476" t="str">
            <v>PF</v>
          </cell>
          <cell r="N2476" t="str">
            <v>REV</v>
          </cell>
          <cell r="O2476" t="str">
            <v>PH610</v>
          </cell>
          <cell r="P2476" t="str">
            <v>8010</v>
          </cell>
          <cell r="Q2476" t="str">
            <v>Grants and Subsidies</v>
          </cell>
          <cell r="R2476" t="str">
            <v>Revenue</v>
          </cell>
          <cell r="S2476" t="str">
            <v>Non Salary</v>
          </cell>
        </row>
        <row r="2477">
          <cell r="A2477" t="str">
            <v>PH3641</v>
          </cell>
          <cell r="E2477">
            <v>22886.69</v>
          </cell>
          <cell r="F2477">
            <v>0</v>
          </cell>
          <cell r="G2477">
            <v>22886.69</v>
          </cell>
          <cell r="H2477">
            <v>18304.62</v>
          </cell>
          <cell r="I2477">
            <v>-4582.07</v>
          </cell>
          <cell r="J2477">
            <v>62814.46</v>
          </cell>
          <cell r="L2477">
            <v>41364</v>
          </cell>
          <cell r="M2477" t="str">
            <v>PF</v>
          </cell>
          <cell r="N2477" t="str">
            <v>EXP</v>
          </cell>
          <cell r="O2477" t="str">
            <v>PH610</v>
          </cell>
          <cell r="P2477" t="str">
            <v>1015</v>
          </cell>
          <cell r="Q2477" t="str">
            <v>Salaries &amp; Benefits</v>
          </cell>
          <cell r="R2477" t="str">
            <v>Other Expenditures</v>
          </cell>
          <cell r="S2477" t="str">
            <v>Salaries &amp; Benefits</v>
          </cell>
        </row>
        <row r="2478">
          <cell r="A2478" t="str">
            <v>PH3641</v>
          </cell>
          <cell r="E2478">
            <v>0</v>
          </cell>
          <cell r="F2478">
            <v>0</v>
          </cell>
          <cell r="G2478">
            <v>0</v>
          </cell>
          <cell r="H2478">
            <v>-15.35</v>
          </cell>
          <cell r="I2478">
            <v>-15.35</v>
          </cell>
          <cell r="J2478">
            <v>-52.75</v>
          </cell>
          <cell r="L2478">
            <v>41364</v>
          </cell>
          <cell r="M2478" t="str">
            <v>PF</v>
          </cell>
          <cell r="N2478" t="str">
            <v>EXP</v>
          </cell>
          <cell r="O2478" t="str">
            <v>PH610</v>
          </cell>
          <cell r="P2478" t="str">
            <v>1520</v>
          </cell>
          <cell r="Q2478" t="str">
            <v>Salaries &amp; Benefits</v>
          </cell>
          <cell r="R2478" t="str">
            <v>Other Expenditures</v>
          </cell>
          <cell r="S2478" t="str">
            <v>Gapping</v>
          </cell>
        </row>
        <row r="2479">
          <cell r="A2479" t="str">
            <v>PH3641</v>
          </cell>
          <cell r="E2479">
            <v>666.35</v>
          </cell>
          <cell r="F2479">
            <v>0</v>
          </cell>
          <cell r="G2479">
            <v>666.35</v>
          </cell>
          <cell r="H2479">
            <v>747.35</v>
          </cell>
          <cell r="I2479">
            <v>81</v>
          </cell>
          <cell r="J2479">
            <v>2566.5500000000002</v>
          </cell>
          <cell r="L2479">
            <v>41364</v>
          </cell>
          <cell r="M2479" t="str">
            <v>PF</v>
          </cell>
          <cell r="N2479" t="str">
            <v>EXP</v>
          </cell>
          <cell r="O2479" t="str">
            <v>PH610</v>
          </cell>
          <cell r="P2479" t="str">
            <v>1711</v>
          </cell>
          <cell r="Q2479" t="str">
            <v>Salaries &amp; Benefits</v>
          </cell>
          <cell r="R2479" t="str">
            <v>Other Expenditures</v>
          </cell>
          <cell r="S2479" t="str">
            <v>Salaries &amp; Benefits</v>
          </cell>
        </row>
        <row r="2480">
          <cell r="A2480" t="str">
            <v>PH3641</v>
          </cell>
          <cell r="E2480">
            <v>303.81</v>
          </cell>
          <cell r="F2480">
            <v>0</v>
          </cell>
          <cell r="G2480">
            <v>303.81</v>
          </cell>
          <cell r="H2480">
            <v>501.9</v>
          </cell>
          <cell r="I2480">
            <v>198.09</v>
          </cell>
          <cell r="J2480">
            <v>1723.68</v>
          </cell>
          <cell r="L2480">
            <v>41364</v>
          </cell>
          <cell r="M2480" t="str">
            <v>PF</v>
          </cell>
          <cell r="N2480" t="str">
            <v>EXP</v>
          </cell>
          <cell r="O2480" t="str">
            <v>PH610</v>
          </cell>
          <cell r="P2480" t="str">
            <v>1712</v>
          </cell>
          <cell r="Q2480" t="str">
            <v>Salaries &amp; Benefits</v>
          </cell>
          <cell r="R2480" t="str">
            <v>Other Expenditures</v>
          </cell>
          <cell r="S2480" t="str">
            <v>Salaries &amp; Benefits</v>
          </cell>
        </row>
        <row r="2481">
          <cell r="A2481" t="str">
            <v>PH3641</v>
          </cell>
          <cell r="E2481">
            <v>533.70000000000005</v>
          </cell>
          <cell r="F2481">
            <v>0</v>
          </cell>
          <cell r="G2481">
            <v>533.70000000000005</v>
          </cell>
          <cell r="H2481">
            <v>366.56</v>
          </cell>
          <cell r="I2481">
            <v>-167.14</v>
          </cell>
          <cell r="J2481">
            <v>1257.8599999999999</v>
          </cell>
          <cell r="L2481">
            <v>41364</v>
          </cell>
          <cell r="M2481" t="str">
            <v>PF</v>
          </cell>
          <cell r="N2481" t="str">
            <v>EXP</v>
          </cell>
          <cell r="O2481" t="str">
            <v>PH610</v>
          </cell>
          <cell r="P2481" t="str">
            <v>1720</v>
          </cell>
          <cell r="Q2481" t="str">
            <v>Salaries &amp; Benefits</v>
          </cell>
          <cell r="R2481" t="str">
            <v>Other Expenditures</v>
          </cell>
          <cell r="S2481" t="str">
            <v>Salaries &amp; Benefits</v>
          </cell>
        </row>
        <row r="2482">
          <cell r="A2482" t="str">
            <v>PH3641</v>
          </cell>
          <cell r="E2482">
            <v>161.87</v>
          </cell>
          <cell r="F2482">
            <v>0</v>
          </cell>
          <cell r="G2482">
            <v>161.87</v>
          </cell>
          <cell r="H2482">
            <v>136.58000000000001</v>
          </cell>
          <cell r="I2482">
            <v>-25.29</v>
          </cell>
          <cell r="J2482">
            <v>468.84</v>
          </cell>
          <cell r="L2482">
            <v>41364</v>
          </cell>
          <cell r="M2482" t="str">
            <v>PF</v>
          </cell>
          <cell r="N2482" t="str">
            <v>EXP</v>
          </cell>
          <cell r="O2482" t="str">
            <v>PH610</v>
          </cell>
          <cell r="P2482" t="str">
            <v>1730</v>
          </cell>
          <cell r="Q2482" t="str">
            <v>Salaries &amp; Benefits</v>
          </cell>
          <cell r="R2482" t="str">
            <v>Other Expenditures</v>
          </cell>
          <cell r="S2482" t="str">
            <v>Salaries &amp; Benefits</v>
          </cell>
        </row>
        <row r="2483">
          <cell r="A2483" t="str">
            <v>PH3641</v>
          </cell>
          <cell r="E2483">
            <v>607.84</v>
          </cell>
          <cell r="F2483">
            <v>0</v>
          </cell>
          <cell r="G2483">
            <v>607.84</v>
          </cell>
          <cell r="H2483">
            <v>524.97</v>
          </cell>
          <cell r="I2483">
            <v>-82.87</v>
          </cell>
          <cell r="J2483">
            <v>883.4</v>
          </cell>
          <cell r="L2483">
            <v>41364</v>
          </cell>
          <cell r="M2483" t="str">
            <v>PF</v>
          </cell>
          <cell r="N2483" t="str">
            <v>EXP</v>
          </cell>
          <cell r="O2483" t="str">
            <v>PH610</v>
          </cell>
          <cell r="P2483" t="str">
            <v>1740</v>
          </cell>
          <cell r="Q2483" t="str">
            <v>Salaries &amp; Benefits</v>
          </cell>
          <cell r="R2483" t="str">
            <v>Other Expenditures</v>
          </cell>
          <cell r="S2483" t="str">
            <v>Salaries &amp; Benefits</v>
          </cell>
        </row>
        <row r="2484">
          <cell r="A2484" t="str">
            <v>PH3641</v>
          </cell>
          <cell r="E2484">
            <v>32.659999999999997</v>
          </cell>
          <cell r="F2484">
            <v>0</v>
          </cell>
          <cell r="G2484">
            <v>32.659999999999997</v>
          </cell>
          <cell r="H2484">
            <v>24.48</v>
          </cell>
          <cell r="I2484">
            <v>-8.18</v>
          </cell>
          <cell r="J2484">
            <v>50.26</v>
          </cell>
          <cell r="L2484">
            <v>41364</v>
          </cell>
          <cell r="M2484" t="str">
            <v>PF</v>
          </cell>
          <cell r="N2484" t="str">
            <v>EXP</v>
          </cell>
          <cell r="O2484" t="str">
            <v>PH610</v>
          </cell>
          <cell r="P2484" t="str">
            <v>1745</v>
          </cell>
          <cell r="Q2484" t="str">
            <v>Salaries &amp; Benefits</v>
          </cell>
          <cell r="R2484" t="str">
            <v>Other Expenditures</v>
          </cell>
          <cell r="S2484" t="str">
            <v>Salaries &amp; Benefits</v>
          </cell>
        </row>
        <row r="2485">
          <cell r="A2485" t="str">
            <v>PH3641</v>
          </cell>
          <cell r="E2485">
            <v>447.81</v>
          </cell>
          <cell r="F2485">
            <v>0</v>
          </cell>
          <cell r="G2485">
            <v>447.81</v>
          </cell>
          <cell r="H2485">
            <v>356.96</v>
          </cell>
          <cell r="I2485">
            <v>-90.85</v>
          </cell>
          <cell r="J2485">
            <v>1224.8800000000001</v>
          </cell>
          <cell r="L2485">
            <v>41364</v>
          </cell>
          <cell r="M2485" t="str">
            <v>PF</v>
          </cell>
          <cell r="N2485" t="str">
            <v>EXP</v>
          </cell>
          <cell r="O2485" t="str">
            <v>PH610</v>
          </cell>
          <cell r="P2485" t="str">
            <v>1750</v>
          </cell>
          <cell r="Q2485" t="str">
            <v>Salaries &amp; Benefits</v>
          </cell>
          <cell r="R2485" t="str">
            <v>Other Expenditures</v>
          </cell>
          <cell r="S2485" t="str">
            <v>Salaries &amp; Benefits</v>
          </cell>
        </row>
        <row r="2486">
          <cell r="A2486" t="str">
            <v>PH3641</v>
          </cell>
          <cell r="E2486">
            <v>1280.04</v>
          </cell>
          <cell r="F2486">
            <v>0</v>
          </cell>
          <cell r="G2486">
            <v>1280.04</v>
          </cell>
          <cell r="H2486">
            <v>1134.1600000000001</v>
          </cell>
          <cell r="I2486">
            <v>-145.88</v>
          </cell>
          <cell r="J2486">
            <v>1937.62</v>
          </cell>
          <cell r="L2486">
            <v>41364</v>
          </cell>
          <cell r="M2486" t="str">
            <v>PF</v>
          </cell>
          <cell r="N2486" t="str">
            <v>EXP</v>
          </cell>
          <cell r="O2486" t="str">
            <v>PH610</v>
          </cell>
          <cell r="P2486" t="str">
            <v>1760</v>
          </cell>
          <cell r="Q2486" t="str">
            <v>Salaries &amp; Benefits</v>
          </cell>
          <cell r="R2486" t="str">
            <v>Other Expenditures</v>
          </cell>
          <cell r="S2486" t="str">
            <v>Salaries &amp; Benefits</v>
          </cell>
        </row>
        <row r="2487">
          <cell r="A2487" t="str">
            <v>PH3641</v>
          </cell>
          <cell r="E2487">
            <v>2339.6999999999998</v>
          </cell>
          <cell r="F2487">
            <v>0</v>
          </cell>
          <cell r="G2487">
            <v>2339.6999999999998</v>
          </cell>
          <cell r="H2487">
            <v>1985.72</v>
          </cell>
          <cell r="I2487">
            <v>-353.98</v>
          </cell>
          <cell r="J2487">
            <v>6814.2</v>
          </cell>
          <cell r="L2487">
            <v>41364</v>
          </cell>
          <cell r="M2487" t="str">
            <v>PF</v>
          </cell>
          <cell r="N2487" t="str">
            <v>EXP</v>
          </cell>
          <cell r="O2487" t="str">
            <v>PH610</v>
          </cell>
          <cell r="P2487" t="str">
            <v>1770</v>
          </cell>
          <cell r="Q2487" t="str">
            <v>Salaries &amp; Benefits</v>
          </cell>
          <cell r="R2487" t="str">
            <v>Other Expenditures</v>
          </cell>
          <cell r="S2487" t="str">
            <v>Salaries &amp; Benefits</v>
          </cell>
        </row>
        <row r="2488">
          <cell r="A2488" t="str">
            <v>PH3641</v>
          </cell>
          <cell r="E2488">
            <v>15.9</v>
          </cell>
          <cell r="F2488">
            <v>0</v>
          </cell>
          <cell r="G2488">
            <v>15.9</v>
          </cell>
          <cell r="H2488">
            <v>0</v>
          </cell>
          <cell r="I2488">
            <v>-15.9</v>
          </cell>
          <cell r="J2488">
            <v>0</v>
          </cell>
          <cell r="L2488">
            <v>41364</v>
          </cell>
          <cell r="M2488" t="str">
            <v>PF</v>
          </cell>
          <cell r="N2488" t="str">
            <v>EXP</v>
          </cell>
          <cell r="O2488" t="str">
            <v>PH610</v>
          </cell>
          <cell r="P2488" t="str">
            <v>4225</v>
          </cell>
          <cell r="Q2488" t="str">
            <v>Business Travel Expenses</v>
          </cell>
          <cell r="R2488" t="str">
            <v>Other Expenditures</v>
          </cell>
          <cell r="S2488" t="str">
            <v>Non Salary</v>
          </cell>
        </row>
        <row r="2489">
          <cell r="A2489" t="str">
            <v>PH3641</v>
          </cell>
          <cell r="E2489">
            <v>124.51</v>
          </cell>
          <cell r="F2489">
            <v>0</v>
          </cell>
          <cell r="G2489">
            <v>124.51</v>
          </cell>
          <cell r="H2489">
            <v>0</v>
          </cell>
          <cell r="I2489">
            <v>-124.51</v>
          </cell>
          <cell r="J2489">
            <v>0</v>
          </cell>
          <cell r="L2489">
            <v>41364</v>
          </cell>
          <cell r="M2489" t="str">
            <v>PF</v>
          </cell>
          <cell r="N2489" t="str">
            <v>EXP</v>
          </cell>
          <cell r="O2489" t="str">
            <v>PH610</v>
          </cell>
          <cell r="P2489" t="str">
            <v>4770</v>
          </cell>
          <cell r="Q2489" t="str">
            <v>Insurance, Parking &amp; Metrage</v>
          </cell>
          <cell r="R2489" t="str">
            <v>Other Expenditures</v>
          </cell>
          <cell r="S2489" t="str">
            <v>Non Salary</v>
          </cell>
        </row>
        <row r="2490">
          <cell r="A2490" t="str">
            <v>PH3641</v>
          </cell>
          <cell r="E2490">
            <v>29.28</v>
          </cell>
          <cell r="F2490">
            <v>0</v>
          </cell>
          <cell r="G2490">
            <v>29.28</v>
          </cell>
          <cell r="H2490">
            <v>0</v>
          </cell>
          <cell r="I2490">
            <v>-29.28</v>
          </cell>
          <cell r="J2490">
            <v>0</v>
          </cell>
          <cell r="L2490">
            <v>41364</v>
          </cell>
          <cell r="M2490" t="str">
            <v>PF</v>
          </cell>
          <cell r="N2490" t="str">
            <v>EXP</v>
          </cell>
          <cell r="O2490" t="str">
            <v>PH610</v>
          </cell>
          <cell r="P2490" t="str">
            <v>4775</v>
          </cell>
          <cell r="Q2490" t="str">
            <v>Insurance, Parking &amp; Metrage</v>
          </cell>
          <cell r="R2490" t="str">
            <v>Other Expenditures</v>
          </cell>
          <cell r="S2490" t="str">
            <v>Non Salary</v>
          </cell>
        </row>
        <row r="2491">
          <cell r="A2491" t="str">
            <v>PH3641</v>
          </cell>
          <cell r="E2491">
            <v>0</v>
          </cell>
          <cell r="F2491">
            <v>0</v>
          </cell>
          <cell r="G2491">
            <v>0</v>
          </cell>
          <cell r="H2491">
            <v>4.41</v>
          </cell>
          <cell r="I2491">
            <v>4.41</v>
          </cell>
          <cell r="J2491">
            <v>311</v>
          </cell>
          <cell r="L2491">
            <v>41364</v>
          </cell>
          <cell r="M2491" t="str">
            <v>PF</v>
          </cell>
          <cell r="N2491" t="str">
            <v>EXP</v>
          </cell>
          <cell r="O2491" t="str">
            <v>PH610</v>
          </cell>
          <cell r="P2491" t="str">
            <v>7030</v>
          </cell>
          <cell r="Q2491" t="str">
            <v>IDC's</v>
          </cell>
          <cell r="R2491" t="str">
            <v>Other Expenditures</v>
          </cell>
          <cell r="S2491" t="str">
            <v>Non Salary</v>
          </cell>
        </row>
        <row r="2492">
          <cell r="A2492" t="str">
            <v>PH3641</v>
          </cell>
          <cell r="E2492">
            <v>-29430.16</v>
          </cell>
          <cell r="F2492">
            <v>0</v>
          </cell>
          <cell r="G2492">
            <v>-29430.16</v>
          </cell>
          <cell r="H2492">
            <v>-24072.36</v>
          </cell>
          <cell r="I2492">
            <v>5357.8</v>
          </cell>
          <cell r="J2492">
            <v>-80000</v>
          </cell>
          <cell r="L2492">
            <v>41364</v>
          </cell>
          <cell r="M2492" t="str">
            <v>PF</v>
          </cell>
          <cell r="N2492" t="str">
            <v>REV</v>
          </cell>
          <cell r="O2492" t="str">
            <v>PH610</v>
          </cell>
          <cell r="P2492" t="str">
            <v>8010</v>
          </cell>
          <cell r="Q2492" t="str">
            <v>Grants and Subsidies</v>
          </cell>
          <cell r="R2492" t="str">
            <v>Revenue</v>
          </cell>
          <cell r="S2492" t="str">
            <v>Non Salary</v>
          </cell>
        </row>
        <row r="2493">
          <cell r="A2493" t="str">
            <v>PH3642</v>
          </cell>
          <cell r="E2493">
            <v>321299.55</v>
          </cell>
          <cell r="F2493">
            <v>0</v>
          </cell>
          <cell r="G2493">
            <v>321299.55</v>
          </cell>
          <cell r="H2493">
            <v>353077.76000000001</v>
          </cell>
          <cell r="I2493">
            <v>31778.21</v>
          </cell>
          <cell r="J2493">
            <v>1212543.3600000001</v>
          </cell>
          <cell r="L2493">
            <v>41364</v>
          </cell>
          <cell r="M2493" t="str">
            <v>SG</v>
          </cell>
          <cell r="N2493" t="str">
            <v>EXP</v>
          </cell>
          <cell r="O2493" t="str">
            <v>PH300</v>
          </cell>
          <cell r="P2493" t="str">
            <v>1015</v>
          </cell>
          <cell r="Q2493" t="str">
            <v>Salaries &amp; Benefits</v>
          </cell>
          <cell r="R2493" t="str">
            <v>Other Expenditures</v>
          </cell>
          <cell r="S2493" t="str">
            <v>Salaries &amp; Benefits</v>
          </cell>
        </row>
        <row r="2494">
          <cell r="A2494" t="str">
            <v>PH3642</v>
          </cell>
          <cell r="E2494">
            <v>4050.9</v>
          </cell>
          <cell r="F2494">
            <v>0</v>
          </cell>
          <cell r="G2494">
            <v>4050.9</v>
          </cell>
          <cell r="H2494">
            <v>844.19</v>
          </cell>
          <cell r="I2494">
            <v>-3206.71</v>
          </cell>
          <cell r="J2494">
            <v>2900</v>
          </cell>
          <cell r="L2494">
            <v>41364</v>
          </cell>
          <cell r="M2494" t="str">
            <v>SG</v>
          </cell>
          <cell r="N2494" t="str">
            <v>EXP</v>
          </cell>
          <cell r="O2494" t="str">
            <v>PH300</v>
          </cell>
          <cell r="P2494" t="str">
            <v>1025</v>
          </cell>
          <cell r="Q2494" t="str">
            <v>Salaries &amp; Benefits</v>
          </cell>
          <cell r="R2494" t="str">
            <v>Other Expenditures</v>
          </cell>
          <cell r="S2494" t="str">
            <v>Overtime</v>
          </cell>
        </row>
        <row r="2495">
          <cell r="A2495" t="str">
            <v>PH3642</v>
          </cell>
          <cell r="E2495">
            <v>1253.5999999999999</v>
          </cell>
          <cell r="F2495">
            <v>0</v>
          </cell>
          <cell r="G2495">
            <v>1253.5999999999999</v>
          </cell>
          <cell r="H2495">
            <v>799.49</v>
          </cell>
          <cell r="I2495">
            <v>-454.11</v>
          </cell>
          <cell r="J2495">
            <v>799.49</v>
          </cell>
          <cell r="L2495">
            <v>41364</v>
          </cell>
          <cell r="M2495" t="str">
            <v>SG</v>
          </cell>
          <cell r="N2495" t="str">
            <v>EXP</v>
          </cell>
          <cell r="O2495" t="str">
            <v>PH300</v>
          </cell>
          <cell r="P2495" t="str">
            <v>1050</v>
          </cell>
          <cell r="Q2495" t="str">
            <v>Salaries &amp; Benefits</v>
          </cell>
          <cell r="R2495" t="str">
            <v>Other Expenditures</v>
          </cell>
          <cell r="S2495" t="str">
            <v>Salaries &amp; Benefits</v>
          </cell>
        </row>
        <row r="2496">
          <cell r="A2496" t="str">
            <v>PH3642</v>
          </cell>
          <cell r="E2496">
            <v>0</v>
          </cell>
          <cell r="F2496">
            <v>0</v>
          </cell>
          <cell r="G2496">
            <v>0</v>
          </cell>
          <cell r="H2496">
            <v>-22424.67</v>
          </cell>
          <cell r="I2496">
            <v>-22424.67</v>
          </cell>
          <cell r="J2496">
            <v>-74016.179999999993</v>
          </cell>
          <cell r="L2496">
            <v>41364</v>
          </cell>
          <cell r="M2496" t="str">
            <v>SG</v>
          </cell>
          <cell r="N2496" t="str">
            <v>EXP</v>
          </cell>
          <cell r="O2496" t="str">
            <v>PH300</v>
          </cell>
          <cell r="P2496" t="str">
            <v>1520</v>
          </cell>
          <cell r="Q2496" t="str">
            <v>Salaries &amp; Benefits</v>
          </cell>
          <cell r="R2496" t="str">
            <v>Other Expenditures</v>
          </cell>
          <cell r="S2496" t="str">
            <v>Gapping</v>
          </cell>
        </row>
        <row r="2497">
          <cell r="A2497" t="str">
            <v>PH3642</v>
          </cell>
          <cell r="E2497">
            <v>14050.7</v>
          </cell>
          <cell r="F2497">
            <v>0</v>
          </cell>
          <cell r="G2497">
            <v>14050.7</v>
          </cell>
          <cell r="H2497">
            <v>17726.310000000001</v>
          </cell>
          <cell r="I2497">
            <v>3675.61</v>
          </cell>
          <cell r="J2497">
            <v>60876</v>
          </cell>
          <cell r="L2497">
            <v>41364</v>
          </cell>
          <cell r="M2497" t="str">
            <v>SG</v>
          </cell>
          <cell r="N2497" t="str">
            <v>EXP</v>
          </cell>
          <cell r="O2497" t="str">
            <v>PH300</v>
          </cell>
          <cell r="P2497" t="str">
            <v>1711</v>
          </cell>
          <cell r="Q2497" t="str">
            <v>Salaries &amp; Benefits</v>
          </cell>
          <cell r="R2497" t="str">
            <v>Other Expenditures</v>
          </cell>
          <cell r="S2497" t="str">
            <v>Salaries &amp; Benefits</v>
          </cell>
        </row>
        <row r="2498">
          <cell r="A2498" t="str">
            <v>PH3642</v>
          </cell>
          <cell r="E2498">
            <v>7120.42</v>
          </cell>
          <cell r="F2498">
            <v>0</v>
          </cell>
          <cell r="G2498">
            <v>7120.42</v>
          </cell>
          <cell r="H2498">
            <v>8403.59</v>
          </cell>
          <cell r="I2498">
            <v>1283.17</v>
          </cell>
          <cell r="J2498">
            <v>28860</v>
          </cell>
          <cell r="L2498">
            <v>41364</v>
          </cell>
          <cell r="M2498" t="str">
            <v>SG</v>
          </cell>
          <cell r="N2498" t="str">
            <v>EXP</v>
          </cell>
          <cell r="O2498" t="str">
            <v>PH300</v>
          </cell>
          <cell r="P2498" t="str">
            <v>1712</v>
          </cell>
          <cell r="Q2498" t="str">
            <v>Salaries &amp; Benefits</v>
          </cell>
          <cell r="R2498" t="str">
            <v>Other Expenditures</v>
          </cell>
          <cell r="S2498" t="str">
            <v>Salaries &amp; Benefits</v>
          </cell>
        </row>
        <row r="2499">
          <cell r="A2499" t="str">
            <v>PH3642</v>
          </cell>
          <cell r="E2499">
            <v>7297.21</v>
          </cell>
          <cell r="F2499">
            <v>0</v>
          </cell>
          <cell r="G2499">
            <v>7297.21</v>
          </cell>
          <cell r="H2499">
            <v>7070.39</v>
          </cell>
          <cell r="I2499">
            <v>-226.82</v>
          </cell>
          <cell r="J2499">
            <v>24135.41</v>
          </cell>
          <cell r="L2499">
            <v>41364</v>
          </cell>
          <cell r="M2499" t="str">
            <v>SG</v>
          </cell>
          <cell r="N2499" t="str">
            <v>EXP</v>
          </cell>
          <cell r="O2499" t="str">
            <v>PH300</v>
          </cell>
          <cell r="P2499" t="str">
            <v>1720</v>
          </cell>
          <cell r="Q2499" t="str">
            <v>Salaries &amp; Benefits</v>
          </cell>
          <cell r="R2499" t="str">
            <v>Other Expenditures</v>
          </cell>
          <cell r="S2499" t="str">
            <v>Salaries &amp; Benefits</v>
          </cell>
        </row>
        <row r="2500">
          <cell r="A2500" t="str">
            <v>PH3642</v>
          </cell>
          <cell r="E2500">
            <v>2220.54</v>
          </cell>
          <cell r="F2500">
            <v>0</v>
          </cell>
          <cell r="G2500">
            <v>2220.54</v>
          </cell>
          <cell r="H2500">
            <v>2635.28</v>
          </cell>
          <cell r="I2500">
            <v>414.74</v>
          </cell>
          <cell r="J2500">
            <v>9050.41</v>
          </cell>
          <cell r="L2500">
            <v>41364</v>
          </cell>
          <cell r="M2500" t="str">
            <v>SG</v>
          </cell>
          <cell r="N2500" t="str">
            <v>EXP</v>
          </cell>
          <cell r="O2500" t="str">
            <v>PH300</v>
          </cell>
          <cell r="P2500" t="str">
            <v>1730</v>
          </cell>
          <cell r="Q2500" t="str">
            <v>Salaries &amp; Benefits</v>
          </cell>
          <cell r="R2500" t="str">
            <v>Other Expenditures</v>
          </cell>
          <cell r="S2500" t="str">
            <v>Salaries &amp; Benefits</v>
          </cell>
        </row>
        <row r="2501">
          <cell r="A2501" t="str">
            <v>PH3642</v>
          </cell>
          <cell r="E2501">
            <v>9234.43</v>
          </cell>
          <cell r="F2501">
            <v>0</v>
          </cell>
          <cell r="G2501">
            <v>9234.43</v>
          </cell>
          <cell r="H2501">
            <v>9967.51</v>
          </cell>
          <cell r="I2501">
            <v>733.08</v>
          </cell>
          <cell r="J2501">
            <v>16766.89</v>
          </cell>
          <cell r="L2501">
            <v>41364</v>
          </cell>
          <cell r="M2501" t="str">
            <v>SG</v>
          </cell>
          <cell r="N2501" t="str">
            <v>EXP</v>
          </cell>
          <cell r="O2501" t="str">
            <v>PH300</v>
          </cell>
          <cell r="P2501" t="str">
            <v>1740</v>
          </cell>
          <cell r="Q2501" t="str">
            <v>Salaries &amp; Benefits</v>
          </cell>
          <cell r="R2501" t="str">
            <v>Other Expenditures</v>
          </cell>
          <cell r="S2501" t="str">
            <v>Salaries &amp; Benefits</v>
          </cell>
        </row>
        <row r="2502">
          <cell r="A2502" t="str">
            <v>PH3642</v>
          </cell>
          <cell r="E2502">
            <v>344.78</v>
          </cell>
          <cell r="F2502">
            <v>0</v>
          </cell>
          <cell r="G2502">
            <v>344.78</v>
          </cell>
          <cell r="H2502">
            <v>498.71</v>
          </cell>
          <cell r="I2502">
            <v>153.93</v>
          </cell>
          <cell r="J2502">
            <v>969.99</v>
          </cell>
          <cell r="L2502">
            <v>41364</v>
          </cell>
          <cell r="M2502" t="str">
            <v>SG</v>
          </cell>
          <cell r="N2502" t="str">
            <v>EXP</v>
          </cell>
          <cell r="O2502" t="str">
            <v>PH300</v>
          </cell>
          <cell r="P2502" t="str">
            <v>1745</v>
          </cell>
          <cell r="Q2502" t="str">
            <v>Salaries &amp; Benefits</v>
          </cell>
          <cell r="R2502" t="str">
            <v>Other Expenditures</v>
          </cell>
          <cell r="S2502" t="str">
            <v>Salaries &amp; Benefits</v>
          </cell>
        </row>
        <row r="2503">
          <cell r="A2503" t="str">
            <v>PH3642</v>
          </cell>
          <cell r="E2503">
            <v>6421.46</v>
          </cell>
          <cell r="F2503">
            <v>0</v>
          </cell>
          <cell r="G2503">
            <v>6421.46</v>
          </cell>
          <cell r="H2503">
            <v>6885.05</v>
          </cell>
          <cell r="I2503">
            <v>463.59</v>
          </cell>
          <cell r="J2503">
            <v>23644.560000000001</v>
          </cell>
          <cell r="L2503">
            <v>41364</v>
          </cell>
          <cell r="M2503" t="str">
            <v>SG</v>
          </cell>
          <cell r="N2503" t="str">
            <v>EXP</v>
          </cell>
          <cell r="O2503" t="str">
            <v>PH300</v>
          </cell>
          <cell r="P2503" t="str">
            <v>1750</v>
          </cell>
          <cell r="Q2503" t="str">
            <v>Salaries &amp; Benefits</v>
          </cell>
          <cell r="R2503" t="str">
            <v>Other Expenditures</v>
          </cell>
          <cell r="S2503" t="str">
            <v>Salaries &amp; Benefits</v>
          </cell>
        </row>
        <row r="2504">
          <cell r="A2504" t="str">
            <v>PH3642</v>
          </cell>
          <cell r="E2504">
            <v>18554.05</v>
          </cell>
          <cell r="F2504">
            <v>0</v>
          </cell>
          <cell r="G2504">
            <v>18554.05</v>
          </cell>
          <cell r="H2504">
            <v>21638.42</v>
          </cell>
          <cell r="I2504">
            <v>3084.37</v>
          </cell>
          <cell r="J2504">
            <v>36907.199999999997</v>
          </cell>
          <cell r="L2504">
            <v>41364</v>
          </cell>
          <cell r="M2504" t="str">
            <v>SG</v>
          </cell>
          <cell r="N2504" t="str">
            <v>EXP</v>
          </cell>
          <cell r="O2504" t="str">
            <v>PH300</v>
          </cell>
          <cell r="P2504" t="str">
            <v>1760</v>
          </cell>
          <cell r="Q2504" t="str">
            <v>Salaries &amp; Benefits</v>
          </cell>
          <cell r="R2504" t="str">
            <v>Other Expenditures</v>
          </cell>
          <cell r="S2504" t="str">
            <v>Salaries &amp; Benefits</v>
          </cell>
        </row>
        <row r="2505">
          <cell r="A2505" t="str">
            <v>PH3642</v>
          </cell>
          <cell r="E2505">
            <v>31849.09</v>
          </cell>
          <cell r="F2505">
            <v>0</v>
          </cell>
          <cell r="G2505">
            <v>31849.09</v>
          </cell>
          <cell r="H2505">
            <v>38478.1</v>
          </cell>
          <cell r="I2505">
            <v>6629.01</v>
          </cell>
          <cell r="J2505">
            <v>132141.74</v>
          </cell>
          <cell r="L2505">
            <v>41364</v>
          </cell>
          <cell r="M2505" t="str">
            <v>SG</v>
          </cell>
          <cell r="N2505" t="str">
            <v>EXP</v>
          </cell>
          <cell r="O2505" t="str">
            <v>PH300</v>
          </cell>
          <cell r="P2505" t="str">
            <v>1770</v>
          </cell>
          <cell r="Q2505" t="str">
            <v>Salaries &amp; Benefits</v>
          </cell>
          <cell r="R2505" t="str">
            <v>Other Expenditures</v>
          </cell>
          <cell r="S2505" t="str">
            <v>Salaries &amp; Benefits</v>
          </cell>
        </row>
        <row r="2506">
          <cell r="A2506" t="str">
            <v>PH3642</v>
          </cell>
          <cell r="E2506">
            <v>2494</v>
          </cell>
          <cell r="F2506">
            <v>0</v>
          </cell>
          <cell r="G2506">
            <v>2494</v>
          </cell>
          <cell r="H2506">
            <v>0</v>
          </cell>
          <cell r="I2506">
            <v>-2494</v>
          </cell>
          <cell r="J2506">
            <v>0</v>
          </cell>
          <cell r="L2506">
            <v>41364</v>
          </cell>
          <cell r="M2506" t="str">
            <v>SG</v>
          </cell>
          <cell r="N2506" t="str">
            <v>EXP</v>
          </cell>
          <cell r="O2506" t="str">
            <v>PH300</v>
          </cell>
          <cell r="P2506" t="str">
            <v>1840</v>
          </cell>
          <cell r="Q2506" t="str">
            <v>Salaries &amp; Benefits</v>
          </cell>
          <cell r="R2506" t="str">
            <v>Other Expenditures</v>
          </cell>
          <cell r="S2506" t="str">
            <v>Salaries &amp; Benefits</v>
          </cell>
        </row>
        <row r="2507">
          <cell r="A2507" t="str">
            <v>PH3642</v>
          </cell>
          <cell r="E2507">
            <v>52.8</v>
          </cell>
          <cell r="F2507">
            <v>0</v>
          </cell>
          <cell r="G2507">
            <v>52.8</v>
          </cell>
          <cell r="H2507">
            <v>0</v>
          </cell>
          <cell r="I2507">
            <v>-52.8</v>
          </cell>
          <cell r="J2507">
            <v>0</v>
          </cell>
          <cell r="L2507">
            <v>41364</v>
          </cell>
          <cell r="M2507" t="str">
            <v>SG</v>
          </cell>
          <cell r="N2507" t="str">
            <v>EXP</v>
          </cell>
          <cell r="O2507" t="str">
            <v>PH300</v>
          </cell>
          <cell r="P2507" t="str">
            <v>4225</v>
          </cell>
          <cell r="Q2507" t="str">
            <v>Business Travel Expenses</v>
          </cell>
          <cell r="R2507" t="str">
            <v>Other Expenditures</v>
          </cell>
          <cell r="S2507" t="str">
            <v>Non Salary</v>
          </cell>
        </row>
        <row r="2508">
          <cell r="A2508" t="str">
            <v>PH3642</v>
          </cell>
          <cell r="E2508">
            <v>2488.3000000000002</v>
          </cell>
          <cell r="F2508">
            <v>0</v>
          </cell>
          <cell r="G2508">
            <v>2488.3000000000002</v>
          </cell>
          <cell r="H2508">
            <v>0</v>
          </cell>
          <cell r="I2508">
            <v>-2488.3000000000002</v>
          </cell>
          <cell r="J2508">
            <v>0</v>
          </cell>
          <cell r="L2508">
            <v>41364</v>
          </cell>
          <cell r="M2508" t="str">
            <v>SG</v>
          </cell>
          <cell r="N2508" t="str">
            <v>EXP</v>
          </cell>
          <cell r="O2508" t="str">
            <v>PH300</v>
          </cell>
          <cell r="P2508" t="str">
            <v>4770</v>
          </cell>
          <cell r="Q2508" t="str">
            <v>Insurance, Parking &amp; Metrage</v>
          </cell>
          <cell r="R2508" t="str">
            <v>Other Expenditures</v>
          </cell>
          <cell r="S2508" t="str">
            <v>Non Salary</v>
          </cell>
        </row>
        <row r="2509">
          <cell r="A2509" t="str">
            <v>PH3642</v>
          </cell>
          <cell r="E2509">
            <v>3142.01</v>
          </cell>
          <cell r="F2509">
            <v>0</v>
          </cell>
          <cell r="G2509">
            <v>3142.01</v>
          </cell>
          <cell r="H2509">
            <v>0</v>
          </cell>
          <cell r="I2509">
            <v>-3142.01</v>
          </cell>
          <cell r="J2509">
            <v>0</v>
          </cell>
          <cell r="L2509">
            <v>41364</v>
          </cell>
          <cell r="M2509" t="str">
            <v>SG</v>
          </cell>
          <cell r="N2509" t="str">
            <v>EXP</v>
          </cell>
          <cell r="O2509" t="str">
            <v>PH300</v>
          </cell>
          <cell r="P2509" t="str">
            <v>4775</v>
          </cell>
          <cell r="Q2509" t="str">
            <v>Insurance, Parking &amp; Metrage</v>
          </cell>
          <cell r="R2509" t="str">
            <v>Other Expenditures</v>
          </cell>
          <cell r="S2509" t="str">
            <v>Non Salary</v>
          </cell>
        </row>
        <row r="2510">
          <cell r="A2510" t="str">
            <v>PH3642</v>
          </cell>
          <cell r="E2510">
            <v>-323905.38</v>
          </cell>
          <cell r="F2510">
            <v>0</v>
          </cell>
          <cell r="G2510">
            <v>-323905.38</v>
          </cell>
          <cell r="H2510">
            <v>-334200.11</v>
          </cell>
          <cell r="I2510">
            <v>-10294.73</v>
          </cell>
          <cell r="J2510">
            <v>-1106684.04</v>
          </cell>
          <cell r="L2510">
            <v>41364</v>
          </cell>
          <cell r="M2510" t="str">
            <v>SG</v>
          </cell>
          <cell r="N2510" t="str">
            <v>REV</v>
          </cell>
          <cell r="O2510" t="str">
            <v>PH300</v>
          </cell>
          <cell r="P2510" t="str">
            <v>8010</v>
          </cell>
          <cell r="Q2510" t="str">
            <v>Grants and Subsidies</v>
          </cell>
          <cell r="R2510" t="str">
            <v>Revenue</v>
          </cell>
          <cell r="S2510" t="str">
            <v>Non Salary</v>
          </cell>
        </row>
        <row r="2511">
          <cell r="A2511" t="str">
            <v>PH3643</v>
          </cell>
          <cell r="E2511">
            <v>324190.36</v>
          </cell>
          <cell r="F2511">
            <v>0</v>
          </cell>
          <cell r="G2511">
            <v>324190.36</v>
          </cell>
          <cell r="H2511">
            <v>328440.84000000003</v>
          </cell>
          <cell r="I2511">
            <v>4250.4799999999996</v>
          </cell>
          <cell r="J2511">
            <v>1127934.99</v>
          </cell>
          <cell r="L2511">
            <v>41364</v>
          </cell>
          <cell r="M2511" t="str">
            <v>SG</v>
          </cell>
          <cell r="N2511" t="str">
            <v>EXP</v>
          </cell>
          <cell r="O2511" t="str">
            <v>PH300</v>
          </cell>
          <cell r="P2511" t="str">
            <v>1015</v>
          </cell>
          <cell r="Q2511" t="str">
            <v>Salaries &amp; Benefits</v>
          </cell>
          <cell r="R2511" t="str">
            <v>Other Expenditures</v>
          </cell>
          <cell r="S2511" t="str">
            <v>Salaries &amp; Benefits</v>
          </cell>
        </row>
        <row r="2512">
          <cell r="A2512" t="str">
            <v>PH3643</v>
          </cell>
          <cell r="E2512">
            <v>0</v>
          </cell>
          <cell r="F2512">
            <v>0</v>
          </cell>
          <cell r="G2512">
            <v>0</v>
          </cell>
          <cell r="H2512">
            <v>640.41999999999996</v>
          </cell>
          <cell r="I2512">
            <v>640.41999999999996</v>
          </cell>
          <cell r="J2512">
            <v>2200</v>
          </cell>
          <cell r="L2512">
            <v>41364</v>
          </cell>
          <cell r="M2512" t="str">
            <v>SG</v>
          </cell>
          <cell r="N2512" t="str">
            <v>EXP</v>
          </cell>
          <cell r="O2512" t="str">
            <v>PH300</v>
          </cell>
          <cell r="P2512" t="str">
            <v>1025</v>
          </cell>
          <cell r="Q2512" t="str">
            <v>Salaries &amp; Benefits</v>
          </cell>
          <cell r="R2512" t="str">
            <v>Other Expenditures</v>
          </cell>
          <cell r="S2512" t="str">
            <v>Overtime</v>
          </cell>
        </row>
        <row r="2513">
          <cell r="A2513" t="str">
            <v>PH3643</v>
          </cell>
          <cell r="E2513">
            <v>7.28</v>
          </cell>
          <cell r="F2513">
            <v>0</v>
          </cell>
          <cell r="G2513">
            <v>7.28</v>
          </cell>
          <cell r="H2513">
            <v>0</v>
          </cell>
          <cell r="I2513">
            <v>-7.28</v>
          </cell>
          <cell r="J2513">
            <v>0</v>
          </cell>
          <cell r="L2513">
            <v>41364</v>
          </cell>
          <cell r="M2513" t="str">
            <v>SG</v>
          </cell>
          <cell r="N2513" t="str">
            <v>EXP</v>
          </cell>
          <cell r="O2513" t="str">
            <v>PH300</v>
          </cell>
          <cell r="P2513" t="str">
            <v>1045</v>
          </cell>
          <cell r="Q2513" t="str">
            <v>Salaries &amp; Benefits</v>
          </cell>
          <cell r="R2513" t="str">
            <v>Other Expenditures</v>
          </cell>
          <cell r="S2513" t="str">
            <v>Salaries &amp; Benefits</v>
          </cell>
        </row>
        <row r="2514">
          <cell r="A2514" t="str">
            <v>PH3643</v>
          </cell>
          <cell r="E2514">
            <v>0</v>
          </cell>
          <cell r="F2514">
            <v>0</v>
          </cell>
          <cell r="G2514">
            <v>0</v>
          </cell>
          <cell r="H2514">
            <v>1878.66</v>
          </cell>
          <cell r="I2514">
            <v>1878.66</v>
          </cell>
          <cell r="J2514">
            <v>1878.66</v>
          </cell>
          <cell r="L2514">
            <v>41364</v>
          </cell>
          <cell r="M2514" t="str">
            <v>SG</v>
          </cell>
          <cell r="N2514" t="str">
            <v>EXP</v>
          </cell>
          <cell r="O2514" t="str">
            <v>PH300</v>
          </cell>
          <cell r="P2514" t="str">
            <v>1050</v>
          </cell>
          <cell r="Q2514" t="str">
            <v>Salaries &amp; Benefits</v>
          </cell>
          <cell r="R2514" t="str">
            <v>Other Expenditures</v>
          </cell>
          <cell r="S2514" t="str">
            <v>Salaries &amp; Benefits</v>
          </cell>
        </row>
        <row r="2515">
          <cell r="A2515" t="str">
            <v>PH3643</v>
          </cell>
          <cell r="E2515">
            <v>0</v>
          </cell>
          <cell r="F2515">
            <v>0</v>
          </cell>
          <cell r="G2515">
            <v>0</v>
          </cell>
          <cell r="H2515">
            <v>-21025.15</v>
          </cell>
          <cell r="I2515">
            <v>-21025.15</v>
          </cell>
          <cell r="J2515">
            <v>-69392.52</v>
          </cell>
          <cell r="L2515">
            <v>41364</v>
          </cell>
          <cell r="M2515" t="str">
            <v>SG</v>
          </cell>
          <cell r="N2515" t="str">
            <v>EXP</v>
          </cell>
          <cell r="O2515" t="str">
            <v>PH300</v>
          </cell>
          <cell r="P2515" t="str">
            <v>1520</v>
          </cell>
          <cell r="Q2515" t="str">
            <v>Salaries &amp; Benefits</v>
          </cell>
          <cell r="R2515" t="str">
            <v>Other Expenditures</v>
          </cell>
          <cell r="S2515" t="str">
            <v>Gapping</v>
          </cell>
        </row>
        <row r="2516">
          <cell r="A2516" t="str">
            <v>PH3643</v>
          </cell>
          <cell r="E2516">
            <v>18333.47</v>
          </cell>
          <cell r="F2516">
            <v>0</v>
          </cell>
          <cell r="G2516">
            <v>18333.47</v>
          </cell>
          <cell r="H2516">
            <v>18243.46</v>
          </cell>
          <cell r="I2516">
            <v>-90.01</v>
          </cell>
          <cell r="J2516">
            <v>62652</v>
          </cell>
          <cell r="L2516">
            <v>41364</v>
          </cell>
          <cell r="M2516" t="str">
            <v>SG</v>
          </cell>
          <cell r="N2516" t="str">
            <v>EXP</v>
          </cell>
          <cell r="O2516" t="str">
            <v>PH300</v>
          </cell>
          <cell r="P2516" t="str">
            <v>1711</v>
          </cell>
          <cell r="Q2516" t="str">
            <v>Salaries &amp; Benefits</v>
          </cell>
          <cell r="R2516" t="str">
            <v>Other Expenditures</v>
          </cell>
          <cell r="S2516" t="str">
            <v>Salaries &amp; Benefits</v>
          </cell>
        </row>
        <row r="2517">
          <cell r="A2517" t="str">
            <v>PH3643</v>
          </cell>
          <cell r="E2517">
            <v>8796.7999999999993</v>
          </cell>
          <cell r="F2517">
            <v>0</v>
          </cell>
          <cell r="G2517">
            <v>8796.7999999999993</v>
          </cell>
          <cell r="H2517">
            <v>8630.7199999999993</v>
          </cell>
          <cell r="I2517">
            <v>-166.08</v>
          </cell>
          <cell r="J2517">
            <v>29640</v>
          </cell>
          <cell r="L2517">
            <v>41364</v>
          </cell>
          <cell r="M2517" t="str">
            <v>SG</v>
          </cell>
          <cell r="N2517" t="str">
            <v>EXP</v>
          </cell>
          <cell r="O2517" t="str">
            <v>PH300</v>
          </cell>
          <cell r="P2517" t="str">
            <v>1712</v>
          </cell>
          <cell r="Q2517" t="str">
            <v>Salaries &amp; Benefits</v>
          </cell>
          <cell r="R2517" t="str">
            <v>Other Expenditures</v>
          </cell>
          <cell r="S2517" t="str">
            <v>Salaries &amp; Benefits</v>
          </cell>
        </row>
        <row r="2518">
          <cell r="A2518" t="str">
            <v>PH3643</v>
          </cell>
          <cell r="E2518">
            <v>7636.43</v>
          </cell>
          <cell r="F2518">
            <v>0</v>
          </cell>
          <cell r="G2518">
            <v>7636.43</v>
          </cell>
          <cell r="H2518">
            <v>6577.01</v>
          </cell>
          <cell r="I2518">
            <v>-1059.42</v>
          </cell>
          <cell r="J2518">
            <v>22441.94</v>
          </cell>
          <cell r="L2518">
            <v>41364</v>
          </cell>
          <cell r="M2518" t="str">
            <v>SG</v>
          </cell>
          <cell r="N2518" t="str">
            <v>EXP</v>
          </cell>
          <cell r="O2518" t="str">
            <v>PH300</v>
          </cell>
          <cell r="P2518" t="str">
            <v>1720</v>
          </cell>
          <cell r="Q2518" t="str">
            <v>Salaries &amp; Benefits</v>
          </cell>
          <cell r="R2518" t="str">
            <v>Other Expenditures</v>
          </cell>
          <cell r="S2518" t="str">
            <v>Salaries &amp; Benefits</v>
          </cell>
        </row>
        <row r="2519">
          <cell r="A2519" t="str">
            <v>PH3643</v>
          </cell>
          <cell r="E2519">
            <v>2318.33</v>
          </cell>
          <cell r="F2519">
            <v>0</v>
          </cell>
          <cell r="G2519">
            <v>2318.33</v>
          </cell>
          <cell r="H2519">
            <v>2451.38</v>
          </cell>
          <cell r="I2519">
            <v>133.05000000000001</v>
          </cell>
          <cell r="J2519">
            <v>8418.91</v>
          </cell>
          <cell r="L2519">
            <v>41364</v>
          </cell>
          <cell r="M2519" t="str">
            <v>SG</v>
          </cell>
          <cell r="N2519" t="str">
            <v>EXP</v>
          </cell>
          <cell r="O2519" t="str">
            <v>PH300</v>
          </cell>
          <cell r="P2519" t="str">
            <v>1730</v>
          </cell>
          <cell r="Q2519" t="str">
            <v>Salaries &amp; Benefits</v>
          </cell>
          <cell r="R2519" t="str">
            <v>Other Expenditures</v>
          </cell>
          <cell r="S2519" t="str">
            <v>Salaries &amp; Benefits</v>
          </cell>
        </row>
        <row r="2520">
          <cell r="A2520" t="str">
            <v>PH3643</v>
          </cell>
          <cell r="E2520">
            <v>8940.58</v>
          </cell>
          <cell r="F2520">
            <v>0</v>
          </cell>
          <cell r="G2520">
            <v>8940.58</v>
          </cell>
          <cell r="H2520">
            <v>9222.26</v>
          </cell>
          <cell r="I2520">
            <v>281.68</v>
          </cell>
          <cell r="J2520">
            <v>15715.23</v>
          </cell>
          <cell r="L2520">
            <v>41364</v>
          </cell>
          <cell r="M2520" t="str">
            <v>SG</v>
          </cell>
          <cell r="N2520" t="str">
            <v>EXP</v>
          </cell>
          <cell r="O2520" t="str">
            <v>PH300</v>
          </cell>
          <cell r="P2520" t="str">
            <v>1740</v>
          </cell>
          <cell r="Q2520" t="str">
            <v>Salaries &amp; Benefits</v>
          </cell>
          <cell r="R2520" t="str">
            <v>Other Expenditures</v>
          </cell>
          <cell r="S2520" t="str">
            <v>Salaries &amp; Benefits</v>
          </cell>
        </row>
        <row r="2521">
          <cell r="A2521" t="str">
            <v>PH3643</v>
          </cell>
          <cell r="E2521">
            <v>372.7</v>
          </cell>
          <cell r="F2521">
            <v>0</v>
          </cell>
          <cell r="G2521">
            <v>372.7</v>
          </cell>
          <cell r="H2521">
            <v>463.34</v>
          </cell>
          <cell r="I2521">
            <v>90.64</v>
          </cell>
          <cell r="J2521">
            <v>902.31</v>
          </cell>
          <cell r="L2521">
            <v>41364</v>
          </cell>
          <cell r="M2521" t="str">
            <v>SG</v>
          </cell>
          <cell r="N2521" t="str">
            <v>EXP</v>
          </cell>
          <cell r="O2521" t="str">
            <v>PH300</v>
          </cell>
          <cell r="P2521" t="str">
            <v>1745</v>
          </cell>
          <cell r="Q2521" t="str">
            <v>Salaries &amp; Benefits</v>
          </cell>
          <cell r="R2521" t="str">
            <v>Other Expenditures</v>
          </cell>
          <cell r="S2521" t="str">
            <v>Salaries &amp; Benefits</v>
          </cell>
        </row>
        <row r="2522">
          <cell r="A2522" t="str">
            <v>PH3643</v>
          </cell>
          <cell r="E2522">
            <v>6372.73</v>
          </cell>
          <cell r="F2522">
            <v>0</v>
          </cell>
          <cell r="G2522">
            <v>6372.73</v>
          </cell>
          <cell r="H2522">
            <v>6404.63</v>
          </cell>
          <cell r="I2522">
            <v>31.9</v>
          </cell>
          <cell r="J2522">
            <v>21994.69</v>
          </cell>
          <cell r="L2522">
            <v>41364</v>
          </cell>
          <cell r="M2522" t="str">
            <v>SG</v>
          </cell>
          <cell r="N2522" t="str">
            <v>EXP</v>
          </cell>
          <cell r="O2522" t="str">
            <v>PH300</v>
          </cell>
          <cell r="P2522" t="str">
            <v>1750</v>
          </cell>
          <cell r="Q2522" t="str">
            <v>Salaries &amp; Benefits</v>
          </cell>
          <cell r="R2522" t="str">
            <v>Other Expenditures</v>
          </cell>
          <cell r="S2522" t="str">
            <v>Salaries &amp; Benefits</v>
          </cell>
        </row>
        <row r="2523">
          <cell r="A2523" t="str">
            <v>PH3643</v>
          </cell>
          <cell r="E2523">
            <v>18073.759999999998</v>
          </cell>
          <cell r="F2523">
            <v>0</v>
          </cell>
          <cell r="G2523">
            <v>18073.759999999998</v>
          </cell>
          <cell r="H2523">
            <v>20013.419999999998</v>
          </cell>
          <cell r="I2523">
            <v>1939.66</v>
          </cell>
          <cell r="J2523">
            <v>34600.5</v>
          </cell>
          <cell r="L2523">
            <v>41364</v>
          </cell>
          <cell r="M2523" t="str">
            <v>SG</v>
          </cell>
          <cell r="N2523" t="str">
            <v>EXP</v>
          </cell>
          <cell r="O2523" t="str">
            <v>PH300</v>
          </cell>
          <cell r="P2523" t="str">
            <v>1760</v>
          </cell>
          <cell r="Q2523" t="str">
            <v>Salaries &amp; Benefits</v>
          </cell>
          <cell r="R2523" t="str">
            <v>Other Expenditures</v>
          </cell>
          <cell r="S2523" t="str">
            <v>Salaries &amp; Benefits</v>
          </cell>
        </row>
        <row r="2524">
          <cell r="A2524" t="str">
            <v>PH3643</v>
          </cell>
          <cell r="E2524">
            <v>33648.65</v>
          </cell>
          <cell r="F2524">
            <v>0</v>
          </cell>
          <cell r="G2524">
            <v>33648.65</v>
          </cell>
          <cell r="H2524">
            <v>35698.07</v>
          </cell>
          <cell r="I2524">
            <v>2049.42</v>
          </cell>
          <cell r="J2524">
            <v>122594.52</v>
          </cell>
          <cell r="L2524">
            <v>41364</v>
          </cell>
          <cell r="M2524" t="str">
            <v>SG</v>
          </cell>
          <cell r="N2524" t="str">
            <v>EXP</v>
          </cell>
          <cell r="O2524" t="str">
            <v>PH300</v>
          </cell>
          <cell r="P2524" t="str">
            <v>1770</v>
          </cell>
          <cell r="Q2524" t="str">
            <v>Salaries &amp; Benefits</v>
          </cell>
          <cell r="R2524" t="str">
            <v>Other Expenditures</v>
          </cell>
          <cell r="S2524" t="str">
            <v>Salaries &amp; Benefits</v>
          </cell>
        </row>
        <row r="2525">
          <cell r="A2525" t="str">
            <v>PH3643</v>
          </cell>
          <cell r="E2525">
            <v>2903.75</v>
          </cell>
          <cell r="F2525">
            <v>0</v>
          </cell>
          <cell r="G2525">
            <v>2903.75</v>
          </cell>
          <cell r="H2525">
            <v>0</v>
          </cell>
          <cell r="I2525">
            <v>-2903.75</v>
          </cell>
          <cell r="J2525">
            <v>0</v>
          </cell>
          <cell r="L2525">
            <v>41364</v>
          </cell>
          <cell r="M2525" t="str">
            <v>SG</v>
          </cell>
          <cell r="N2525" t="str">
            <v>EXP</v>
          </cell>
          <cell r="O2525" t="str">
            <v>PH300</v>
          </cell>
          <cell r="P2525" t="str">
            <v>1840</v>
          </cell>
          <cell r="Q2525" t="str">
            <v>Salaries &amp; Benefits</v>
          </cell>
          <cell r="R2525" t="str">
            <v>Other Expenditures</v>
          </cell>
          <cell r="S2525" t="str">
            <v>Salaries &amp; Benefits</v>
          </cell>
        </row>
        <row r="2526">
          <cell r="A2526" t="str">
            <v>PH3643</v>
          </cell>
          <cell r="E2526">
            <v>47.7</v>
          </cell>
          <cell r="F2526">
            <v>0</v>
          </cell>
          <cell r="G2526">
            <v>47.7</v>
          </cell>
          <cell r="H2526">
            <v>0</v>
          </cell>
          <cell r="I2526">
            <v>-47.7</v>
          </cell>
          <cell r="J2526">
            <v>0</v>
          </cell>
          <cell r="L2526">
            <v>41364</v>
          </cell>
          <cell r="M2526" t="str">
            <v>SG</v>
          </cell>
          <cell r="N2526" t="str">
            <v>EXP</v>
          </cell>
          <cell r="O2526" t="str">
            <v>PH300</v>
          </cell>
          <cell r="P2526" t="str">
            <v>4225</v>
          </cell>
          <cell r="Q2526" t="str">
            <v>Business Travel Expenses</v>
          </cell>
          <cell r="R2526" t="str">
            <v>Other Expenditures</v>
          </cell>
          <cell r="S2526" t="str">
            <v>Non Salary</v>
          </cell>
        </row>
        <row r="2527">
          <cell r="A2527" t="str">
            <v>PH3643</v>
          </cell>
          <cell r="E2527">
            <v>813.5</v>
          </cell>
          <cell r="F2527">
            <v>0</v>
          </cell>
          <cell r="G2527">
            <v>813.5</v>
          </cell>
          <cell r="H2527">
            <v>0</v>
          </cell>
          <cell r="I2527">
            <v>-813.5</v>
          </cell>
          <cell r="J2527">
            <v>0</v>
          </cell>
          <cell r="L2527">
            <v>41364</v>
          </cell>
          <cell r="M2527" t="str">
            <v>SG</v>
          </cell>
          <cell r="N2527" t="str">
            <v>EXP</v>
          </cell>
          <cell r="O2527" t="str">
            <v>PH300</v>
          </cell>
          <cell r="P2527" t="str">
            <v>4770</v>
          </cell>
          <cell r="Q2527" t="str">
            <v>Insurance, Parking &amp; Metrage</v>
          </cell>
          <cell r="R2527" t="str">
            <v>Other Expenditures</v>
          </cell>
          <cell r="S2527" t="str">
            <v>Non Salary</v>
          </cell>
        </row>
        <row r="2528">
          <cell r="A2528" t="str">
            <v>PH3643</v>
          </cell>
          <cell r="E2528">
            <v>2317.2199999999998</v>
          </cell>
          <cell r="F2528">
            <v>0</v>
          </cell>
          <cell r="G2528">
            <v>2317.2199999999998</v>
          </cell>
          <cell r="H2528">
            <v>0</v>
          </cell>
          <cell r="I2528">
            <v>-2317.2199999999998</v>
          </cell>
          <cell r="J2528">
            <v>0</v>
          </cell>
          <cell r="L2528">
            <v>41364</v>
          </cell>
          <cell r="M2528" t="str">
            <v>SG</v>
          </cell>
          <cell r="N2528" t="str">
            <v>EXP</v>
          </cell>
          <cell r="O2528" t="str">
            <v>PH300</v>
          </cell>
          <cell r="P2528" t="str">
            <v>4775</v>
          </cell>
          <cell r="Q2528" t="str">
            <v>Insurance, Parking &amp; Metrage</v>
          </cell>
          <cell r="R2528" t="str">
            <v>Other Expenditures</v>
          </cell>
          <cell r="S2528" t="str">
            <v>Non Salary</v>
          </cell>
        </row>
        <row r="2529">
          <cell r="A2529" t="str">
            <v>PH3643</v>
          </cell>
          <cell r="E2529">
            <v>-326079.95</v>
          </cell>
          <cell r="F2529">
            <v>0</v>
          </cell>
          <cell r="G2529">
            <v>-326079.95</v>
          </cell>
          <cell r="H2529">
            <v>-313229.3</v>
          </cell>
          <cell r="I2529">
            <v>12850.65</v>
          </cell>
          <cell r="J2529">
            <v>-1036185.84</v>
          </cell>
          <cell r="L2529">
            <v>41364</v>
          </cell>
          <cell r="M2529" t="str">
            <v>SG</v>
          </cell>
          <cell r="N2529" t="str">
            <v>REV</v>
          </cell>
          <cell r="O2529" t="str">
            <v>PH300</v>
          </cell>
          <cell r="P2529" t="str">
            <v>8010</v>
          </cell>
          <cell r="Q2529" t="str">
            <v>Grants and Subsidies</v>
          </cell>
          <cell r="R2529" t="str">
            <v>Revenue</v>
          </cell>
          <cell r="S2529" t="str">
            <v>Non Salary</v>
          </cell>
        </row>
        <row r="2530">
          <cell r="A2530" t="str">
            <v>PH3645</v>
          </cell>
          <cell r="E2530">
            <v>0</v>
          </cell>
          <cell r="F2530">
            <v>0</v>
          </cell>
          <cell r="G2530">
            <v>0</v>
          </cell>
          <cell r="H2530">
            <v>36.22</v>
          </cell>
          <cell r="I2530">
            <v>36.22</v>
          </cell>
          <cell r="J2530">
            <v>192.28</v>
          </cell>
          <cell r="L2530">
            <v>41364</v>
          </cell>
          <cell r="M2530" t="str">
            <v>OG</v>
          </cell>
          <cell r="N2530" t="str">
            <v>EXP</v>
          </cell>
          <cell r="O2530" t="str">
            <v>PH300</v>
          </cell>
          <cell r="P2530" t="str">
            <v>2020</v>
          </cell>
          <cell r="Q2530" t="str">
            <v>Office Supplies</v>
          </cell>
          <cell r="R2530" t="str">
            <v>Other Expenditures</v>
          </cell>
          <cell r="S2530" t="str">
            <v>Non Salary</v>
          </cell>
        </row>
        <row r="2531">
          <cell r="A2531" t="str">
            <v>PH3645</v>
          </cell>
          <cell r="E2531">
            <v>0</v>
          </cell>
          <cell r="F2531">
            <v>0</v>
          </cell>
          <cell r="G2531">
            <v>0</v>
          </cell>
          <cell r="H2531">
            <v>489.01</v>
          </cell>
          <cell r="I2531">
            <v>489.01</v>
          </cell>
          <cell r="J2531">
            <v>2595.56</v>
          </cell>
          <cell r="L2531">
            <v>41364</v>
          </cell>
          <cell r="M2531" t="str">
            <v>OG</v>
          </cell>
          <cell r="N2531" t="str">
            <v>EXP</v>
          </cell>
          <cell r="O2531" t="str">
            <v>PH300</v>
          </cell>
          <cell r="P2531" t="str">
            <v>2600</v>
          </cell>
          <cell r="Q2531" t="str">
            <v>Other Supplies</v>
          </cell>
          <cell r="R2531" t="str">
            <v>Other Expenditures</v>
          </cell>
          <cell r="S2531" t="str">
            <v>Non Salary</v>
          </cell>
        </row>
        <row r="2532">
          <cell r="A2532" t="str">
            <v>PH3645</v>
          </cell>
          <cell r="E2532">
            <v>0</v>
          </cell>
          <cell r="F2532">
            <v>0</v>
          </cell>
          <cell r="G2532">
            <v>0</v>
          </cell>
          <cell r="H2532">
            <v>204.88</v>
          </cell>
          <cell r="I2532">
            <v>204.88</v>
          </cell>
          <cell r="J2532">
            <v>800</v>
          </cell>
          <cell r="L2532">
            <v>41364</v>
          </cell>
          <cell r="M2532" t="str">
            <v>OG</v>
          </cell>
          <cell r="N2532" t="str">
            <v>EXP</v>
          </cell>
          <cell r="O2532" t="str">
            <v>PH300</v>
          </cell>
          <cell r="P2532" t="str">
            <v>4110</v>
          </cell>
          <cell r="Q2532" t="str">
            <v>Professional &amp; Technical</v>
          </cell>
          <cell r="R2532" t="str">
            <v>Other Expenditures</v>
          </cell>
          <cell r="S2532" t="str">
            <v>Non Salary</v>
          </cell>
        </row>
        <row r="2533">
          <cell r="A2533" t="str">
            <v>PH3645</v>
          </cell>
          <cell r="E2533">
            <v>0</v>
          </cell>
          <cell r="F2533">
            <v>0</v>
          </cell>
          <cell r="G2533">
            <v>0</v>
          </cell>
          <cell r="H2533">
            <v>1280.5</v>
          </cell>
          <cell r="I2533">
            <v>1280.5</v>
          </cell>
          <cell r="J2533">
            <v>5000</v>
          </cell>
          <cell r="L2533">
            <v>41364</v>
          </cell>
          <cell r="M2533" t="str">
            <v>OG</v>
          </cell>
          <cell r="N2533" t="str">
            <v>EXP</v>
          </cell>
          <cell r="O2533" t="str">
            <v>PH300</v>
          </cell>
          <cell r="P2533" t="str">
            <v>4199</v>
          </cell>
          <cell r="Q2533" t="str">
            <v>Professional &amp; Technical</v>
          </cell>
          <cell r="R2533" t="str">
            <v>Other Expenditures</v>
          </cell>
          <cell r="S2533" t="str">
            <v>Non Salary</v>
          </cell>
        </row>
        <row r="2534">
          <cell r="A2534" t="str">
            <v>PH3645</v>
          </cell>
          <cell r="E2534">
            <v>0</v>
          </cell>
          <cell r="F2534">
            <v>0</v>
          </cell>
          <cell r="G2534">
            <v>0</v>
          </cell>
          <cell r="H2534">
            <v>266.27</v>
          </cell>
          <cell r="I2534">
            <v>266.27</v>
          </cell>
          <cell r="J2534">
            <v>1425.4</v>
          </cell>
          <cell r="L2534">
            <v>41364</v>
          </cell>
          <cell r="M2534" t="str">
            <v>OG</v>
          </cell>
          <cell r="N2534" t="str">
            <v>EXP</v>
          </cell>
          <cell r="O2534" t="str">
            <v>PH300</v>
          </cell>
          <cell r="P2534" t="str">
            <v>4424</v>
          </cell>
          <cell r="Q2534" t="str">
            <v>Contracted Services</v>
          </cell>
          <cell r="R2534" t="str">
            <v>Other Expenditures</v>
          </cell>
          <cell r="S2534" t="str">
            <v>Non Salary</v>
          </cell>
        </row>
        <row r="2535">
          <cell r="A2535" t="str">
            <v>PH3645</v>
          </cell>
          <cell r="E2535">
            <v>0</v>
          </cell>
          <cell r="F2535">
            <v>0</v>
          </cell>
          <cell r="G2535">
            <v>0</v>
          </cell>
          <cell r="H2535">
            <v>1037.21</v>
          </cell>
          <cell r="I2535">
            <v>1037.21</v>
          </cell>
          <cell r="J2535">
            <v>4050</v>
          </cell>
          <cell r="L2535">
            <v>41364</v>
          </cell>
          <cell r="M2535" t="str">
            <v>OG</v>
          </cell>
          <cell r="N2535" t="str">
            <v>EXP</v>
          </cell>
          <cell r="O2535" t="str">
            <v>PH300</v>
          </cell>
          <cell r="P2535" t="str">
            <v>4820</v>
          </cell>
          <cell r="Q2535" t="str">
            <v>Other Services</v>
          </cell>
          <cell r="R2535" t="str">
            <v>Other Expenditures</v>
          </cell>
          <cell r="S2535" t="str">
            <v>Non Salary</v>
          </cell>
        </row>
        <row r="2536">
          <cell r="A2536" t="str">
            <v>PH3645</v>
          </cell>
          <cell r="E2536">
            <v>0</v>
          </cell>
          <cell r="F2536">
            <v>0</v>
          </cell>
          <cell r="G2536">
            <v>0</v>
          </cell>
          <cell r="H2536">
            <v>795.3</v>
          </cell>
          <cell r="I2536">
            <v>795.3</v>
          </cell>
          <cell r="J2536">
            <v>3300</v>
          </cell>
          <cell r="L2536">
            <v>41364</v>
          </cell>
          <cell r="M2536" t="str">
            <v>OG</v>
          </cell>
          <cell r="N2536" t="str">
            <v>EXP</v>
          </cell>
          <cell r="O2536" t="str">
            <v>PH300</v>
          </cell>
          <cell r="P2536" t="str">
            <v>7035</v>
          </cell>
          <cell r="Q2536" t="str">
            <v>IDC's</v>
          </cell>
          <cell r="R2536" t="str">
            <v>Other Expenditures</v>
          </cell>
          <cell r="S2536" t="str">
            <v>Non Salary</v>
          </cell>
        </row>
        <row r="2537">
          <cell r="A2537" t="str">
            <v>PH3645</v>
          </cell>
          <cell r="E2537">
            <v>-1500</v>
          </cell>
          <cell r="F2537">
            <v>0</v>
          </cell>
          <cell r="G2537">
            <v>-1500</v>
          </cell>
          <cell r="H2537">
            <v>0</v>
          </cell>
          <cell r="I2537">
            <v>1500</v>
          </cell>
          <cell r="J2537">
            <v>0</v>
          </cell>
          <cell r="L2537">
            <v>41364</v>
          </cell>
          <cell r="M2537" t="str">
            <v>OG</v>
          </cell>
          <cell r="N2537" t="str">
            <v>REV</v>
          </cell>
          <cell r="O2537" t="str">
            <v>PH300</v>
          </cell>
          <cell r="P2537" t="str">
            <v>8710</v>
          </cell>
          <cell r="Q2537" t="str">
            <v>Fees &amp; Service Charges</v>
          </cell>
          <cell r="R2537" t="str">
            <v>Revenue</v>
          </cell>
          <cell r="S2537" t="str">
            <v>Non Salary</v>
          </cell>
        </row>
        <row r="2538">
          <cell r="A2538" t="str">
            <v>PH3645</v>
          </cell>
          <cell r="E2538">
            <v>-16880.79</v>
          </cell>
          <cell r="F2538">
            <v>0</v>
          </cell>
          <cell r="G2538">
            <v>-16880.79</v>
          </cell>
          <cell r="H2538">
            <v>-4109.3900000000003</v>
          </cell>
          <cell r="I2538">
            <v>12771.4</v>
          </cell>
          <cell r="J2538">
            <v>-17363.240000000002</v>
          </cell>
          <cell r="L2538">
            <v>41364</v>
          </cell>
          <cell r="M2538" t="str">
            <v>OG</v>
          </cell>
          <cell r="N2538" t="str">
            <v>REV</v>
          </cell>
          <cell r="O2538" t="str">
            <v>PH300</v>
          </cell>
          <cell r="P2538" t="str">
            <v>9415</v>
          </cell>
          <cell r="Q2538" t="str">
            <v>Other Revenues</v>
          </cell>
          <cell r="R2538" t="str">
            <v>Revenue</v>
          </cell>
          <cell r="S2538" t="str">
            <v>Non Salary</v>
          </cell>
        </row>
        <row r="2539">
          <cell r="A2539" t="str">
            <v>PH3646</v>
          </cell>
          <cell r="E2539">
            <v>11351.34</v>
          </cell>
          <cell r="F2539">
            <v>0</v>
          </cell>
          <cell r="G2539">
            <v>11351.34</v>
          </cell>
          <cell r="H2539">
            <v>22487.73</v>
          </cell>
          <cell r="I2539">
            <v>11136.39</v>
          </cell>
          <cell r="J2539">
            <v>77227.600000000006</v>
          </cell>
          <cell r="L2539">
            <v>41364</v>
          </cell>
          <cell r="M2539" t="str">
            <v>PF</v>
          </cell>
          <cell r="N2539" t="str">
            <v>EXP</v>
          </cell>
          <cell r="O2539" t="str">
            <v>PH610</v>
          </cell>
          <cell r="P2539" t="str">
            <v>1015</v>
          </cell>
          <cell r="Q2539" t="str">
            <v>Salaries &amp; Benefits</v>
          </cell>
          <cell r="R2539" t="str">
            <v>Other Expenditures</v>
          </cell>
          <cell r="S2539" t="str">
            <v>Salaries &amp; Benefits</v>
          </cell>
        </row>
        <row r="2540">
          <cell r="A2540" t="str">
            <v>PH3646</v>
          </cell>
          <cell r="E2540">
            <v>0</v>
          </cell>
          <cell r="F2540">
            <v>0</v>
          </cell>
          <cell r="G2540">
            <v>0</v>
          </cell>
          <cell r="H2540">
            <v>-57.66</v>
          </cell>
          <cell r="I2540">
            <v>-57.66</v>
          </cell>
          <cell r="J2540">
            <v>-198.05</v>
          </cell>
          <cell r="L2540">
            <v>41364</v>
          </cell>
          <cell r="M2540" t="str">
            <v>PF</v>
          </cell>
          <cell r="N2540" t="str">
            <v>EXP</v>
          </cell>
          <cell r="O2540" t="str">
            <v>PH610</v>
          </cell>
          <cell r="P2540" t="str">
            <v>1520</v>
          </cell>
          <cell r="Q2540" t="str">
            <v>Salaries &amp; Benefits</v>
          </cell>
          <cell r="R2540" t="str">
            <v>Other Expenditures</v>
          </cell>
          <cell r="S2540" t="str">
            <v>Gapping</v>
          </cell>
        </row>
        <row r="2541">
          <cell r="A2541" t="str">
            <v>PH3646</v>
          </cell>
          <cell r="E2541">
            <v>681.44</v>
          </cell>
          <cell r="F2541">
            <v>0</v>
          </cell>
          <cell r="G2541">
            <v>681.44</v>
          </cell>
          <cell r="H2541">
            <v>1275.4000000000001</v>
          </cell>
          <cell r="I2541">
            <v>593.96</v>
          </cell>
          <cell r="J2541">
            <v>4380</v>
          </cell>
          <cell r="L2541">
            <v>41364</v>
          </cell>
          <cell r="M2541" t="str">
            <v>PF</v>
          </cell>
          <cell r="N2541" t="str">
            <v>EXP</v>
          </cell>
          <cell r="O2541" t="str">
            <v>PH610</v>
          </cell>
          <cell r="P2541" t="str">
            <v>1711</v>
          </cell>
          <cell r="Q2541" t="str">
            <v>Salaries &amp; Benefits</v>
          </cell>
          <cell r="R2541" t="str">
            <v>Other Expenditures</v>
          </cell>
          <cell r="S2541" t="str">
            <v>Salaries &amp; Benefits</v>
          </cell>
        </row>
        <row r="2542">
          <cell r="A2542" t="str">
            <v>PH3646</v>
          </cell>
          <cell r="E2542">
            <v>323.08</v>
          </cell>
          <cell r="F2542">
            <v>0</v>
          </cell>
          <cell r="G2542">
            <v>323.08</v>
          </cell>
          <cell r="H2542">
            <v>597.51</v>
          </cell>
          <cell r="I2542">
            <v>274.43</v>
          </cell>
          <cell r="J2542">
            <v>2052</v>
          </cell>
          <cell r="L2542">
            <v>41364</v>
          </cell>
          <cell r="M2542" t="str">
            <v>PF</v>
          </cell>
          <cell r="N2542" t="str">
            <v>EXP</v>
          </cell>
          <cell r="O2542" t="str">
            <v>PH610</v>
          </cell>
          <cell r="P2542" t="str">
            <v>1712</v>
          </cell>
          <cell r="Q2542" t="str">
            <v>Salaries &amp; Benefits</v>
          </cell>
          <cell r="R2542" t="str">
            <v>Other Expenditures</v>
          </cell>
          <cell r="S2542" t="str">
            <v>Salaries &amp; Benefits</v>
          </cell>
        </row>
        <row r="2543">
          <cell r="A2543" t="str">
            <v>PH3646</v>
          </cell>
          <cell r="E2543">
            <v>290.76</v>
          </cell>
          <cell r="F2543">
            <v>0</v>
          </cell>
          <cell r="G2543">
            <v>290.76</v>
          </cell>
          <cell r="H2543">
            <v>485.37</v>
          </cell>
          <cell r="I2543">
            <v>194.61</v>
          </cell>
          <cell r="J2543">
            <v>1521.9</v>
          </cell>
          <cell r="L2543">
            <v>41364</v>
          </cell>
          <cell r="M2543" t="str">
            <v>PF</v>
          </cell>
          <cell r="N2543" t="str">
            <v>EXP</v>
          </cell>
          <cell r="O2543" t="str">
            <v>PH610</v>
          </cell>
          <cell r="P2543" t="str">
            <v>1720</v>
          </cell>
          <cell r="Q2543" t="str">
            <v>Salaries &amp; Benefits</v>
          </cell>
          <cell r="R2543" t="str">
            <v>Other Expenditures</v>
          </cell>
          <cell r="S2543" t="str">
            <v>Salaries &amp; Benefits</v>
          </cell>
        </row>
        <row r="2544">
          <cell r="A2544" t="str">
            <v>PH3646</v>
          </cell>
          <cell r="E2544">
            <v>87.24</v>
          </cell>
          <cell r="F2544">
            <v>0</v>
          </cell>
          <cell r="G2544">
            <v>87.24</v>
          </cell>
          <cell r="H2544">
            <v>180.89</v>
          </cell>
          <cell r="I2544">
            <v>93.65</v>
          </cell>
          <cell r="J2544">
            <v>621.29</v>
          </cell>
          <cell r="L2544">
            <v>41364</v>
          </cell>
          <cell r="M2544" t="str">
            <v>PF</v>
          </cell>
          <cell r="N2544" t="str">
            <v>EXP</v>
          </cell>
          <cell r="O2544" t="str">
            <v>PH610</v>
          </cell>
          <cell r="P2544" t="str">
            <v>1730</v>
          </cell>
          <cell r="Q2544" t="str">
            <v>Salaries &amp; Benefits</v>
          </cell>
          <cell r="R2544" t="str">
            <v>Other Expenditures</v>
          </cell>
          <cell r="S2544" t="str">
            <v>Salaries &amp; Benefits</v>
          </cell>
        </row>
        <row r="2545">
          <cell r="A2545" t="str">
            <v>PH3646</v>
          </cell>
          <cell r="E2545">
            <v>366.98</v>
          </cell>
          <cell r="F2545">
            <v>0</v>
          </cell>
          <cell r="G2545">
            <v>366.98</v>
          </cell>
          <cell r="H2545">
            <v>686.09</v>
          </cell>
          <cell r="I2545">
            <v>319.11</v>
          </cell>
          <cell r="J2545">
            <v>1051.6600000000001</v>
          </cell>
          <cell r="L2545">
            <v>41364</v>
          </cell>
          <cell r="M2545" t="str">
            <v>PF</v>
          </cell>
          <cell r="N2545" t="str">
            <v>EXP</v>
          </cell>
          <cell r="O2545" t="str">
            <v>PH610</v>
          </cell>
          <cell r="P2545" t="str">
            <v>1740</v>
          </cell>
          <cell r="Q2545" t="str">
            <v>Salaries &amp; Benefits</v>
          </cell>
          <cell r="R2545" t="str">
            <v>Other Expenditures</v>
          </cell>
          <cell r="S2545" t="str">
            <v>Salaries &amp; Benefits</v>
          </cell>
        </row>
        <row r="2546">
          <cell r="A2546" t="str">
            <v>PH3646</v>
          </cell>
          <cell r="E2546">
            <v>11.82</v>
          </cell>
          <cell r="F2546">
            <v>0</v>
          </cell>
          <cell r="G2546">
            <v>11.82</v>
          </cell>
          <cell r="H2546">
            <v>37.21</v>
          </cell>
          <cell r="I2546">
            <v>25.39</v>
          </cell>
          <cell r="J2546">
            <v>66.59</v>
          </cell>
          <cell r="L2546">
            <v>41364</v>
          </cell>
          <cell r="M2546" t="str">
            <v>PF</v>
          </cell>
          <cell r="N2546" t="str">
            <v>EXP</v>
          </cell>
          <cell r="O2546" t="str">
            <v>PH610</v>
          </cell>
          <cell r="P2546" t="str">
            <v>1745</v>
          </cell>
          <cell r="Q2546" t="str">
            <v>Salaries &amp; Benefits</v>
          </cell>
          <cell r="R2546" t="str">
            <v>Other Expenditures</v>
          </cell>
          <cell r="S2546" t="str">
            <v>Salaries &amp; Benefits</v>
          </cell>
        </row>
        <row r="2547">
          <cell r="A2547" t="str">
            <v>PH3646</v>
          </cell>
          <cell r="E2547">
            <v>223.05</v>
          </cell>
          <cell r="F2547">
            <v>0</v>
          </cell>
          <cell r="G2547">
            <v>223.05</v>
          </cell>
          <cell r="H2547">
            <v>472.64</v>
          </cell>
          <cell r="I2547">
            <v>249.59</v>
          </cell>
          <cell r="J2547">
            <v>1623.14</v>
          </cell>
          <cell r="L2547">
            <v>41364</v>
          </cell>
          <cell r="M2547" t="str">
            <v>PF</v>
          </cell>
          <cell r="N2547" t="str">
            <v>EXP</v>
          </cell>
          <cell r="O2547" t="str">
            <v>PH610</v>
          </cell>
          <cell r="P2547" t="str">
            <v>1750</v>
          </cell>
          <cell r="Q2547" t="str">
            <v>Salaries &amp; Benefits</v>
          </cell>
          <cell r="R2547" t="str">
            <v>Other Expenditures</v>
          </cell>
          <cell r="S2547" t="str">
            <v>Salaries &amp; Benefits</v>
          </cell>
        </row>
        <row r="2548">
          <cell r="A2548" t="str">
            <v>PH3646</v>
          </cell>
          <cell r="E2548">
            <v>732.45</v>
          </cell>
          <cell r="F2548">
            <v>0</v>
          </cell>
          <cell r="G2548">
            <v>732.45</v>
          </cell>
          <cell r="H2548">
            <v>1466.32</v>
          </cell>
          <cell r="I2548">
            <v>733.87</v>
          </cell>
          <cell r="J2548">
            <v>2306.6999999999998</v>
          </cell>
          <cell r="L2548">
            <v>41364</v>
          </cell>
          <cell r="M2548" t="str">
            <v>PF</v>
          </cell>
          <cell r="N2548" t="str">
            <v>EXP</v>
          </cell>
          <cell r="O2548" t="str">
            <v>PH610</v>
          </cell>
          <cell r="P2548" t="str">
            <v>1760</v>
          </cell>
          <cell r="Q2548" t="str">
            <v>Salaries &amp; Benefits</v>
          </cell>
          <cell r="R2548" t="str">
            <v>Other Expenditures</v>
          </cell>
          <cell r="S2548" t="str">
            <v>Salaries &amp; Benefits</v>
          </cell>
        </row>
        <row r="2549">
          <cell r="A2549" t="str">
            <v>PH3646</v>
          </cell>
          <cell r="E2549">
            <v>1272.28</v>
          </cell>
          <cell r="F2549">
            <v>0</v>
          </cell>
          <cell r="G2549">
            <v>1272.28</v>
          </cell>
          <cell r="H2549">
            <v>2721.79</v>
          </cell>
          <cell r="I2549">
            <v>1449.51</v>
          </cell>
          <cell r="J2549">
            <v>9347.17</v>
          </cell>
          <cell r="L2549">
            <v>41364</v>
          </cell>
          <cell r="M2549" t="str">
            <v>PF</v>
          </cell>
          <cell r="N2549" t="str">
            <v>EXP</v>
          </cell>
          <cell r="O2549" t="str">
            <v>PH610</v>
          </cell>
          <cell r="P2549" t="str">
            <v>1770</v>
          </cell>
          <cell r="Q2549" t="str">
            <v>Salaries &amp; Benefits</v>
          </cell>
          <cell r="R2549" t="str">
            <v>Other Expenditures</v>
          </cell>
          <cell r="S2549" t="str">
            <v>Salaries &amp; Benefits</v>
          </cell>
        </row>
        <row r="2550">
          <cell r="A2550" t="str">
            <v>PH3646</v>
          </cell>
          <cell r="E2550">
            <v>5.2</v>
          </cell>
          <cell r="F2550">
            <v>0</v>
          </cell>
          <cell r="G2550">
            <v>5.2</v>
          </cell>
          <cell r="H2550">
            <v>0</v>
          </cell>
          <cell r="I2550">
            <v>-5.2</v>
          </cell>
          <cell r="J2550">
            <v>0</v>
          </cell>
          <cell r="L2550">
            <v>41364</v>
          </cell>
          <cell r="M2550" t="str">
            <v>PF</v>
          </cell>
          <cell r="N2550" t="str">
            <v>EXP</v>
          </cell>
          <cell r="O2550" t="str">
            <v>PH610</v>
          </cell>
          <cell r="P2550" t="str">
            <v>4225</v>
          </cell>
          <cell r="Q2550" t="str">
            <v>Business Travel Expenses</v>
          </cell>
          <cell r="R2550" t="str">
            <v>Other Expenditures</v>
          </cell>
          <cell r="S2550" t="str">
            <v>Non Salary</v>
          </cell>
        </row>
        <row r="2551">
          <cell r="A2551" t="str">
            <v>PH3646</v>
          </cell>
          <cell r="E2551">
            <v>63.86</v>
          </cell>
          <cell r="F2551">
            <v>0</v>
          </cell>
          <cell r="G2551">
            <v>63.86</v>
          </cell>
          <cell r="H2551">
            <v>0</v>
          </cell>
          <cell r="I2551">
            <v>-63.86</v>
          </cell>
          <cell r="J2551">
            <v>0</v>
          </cell>
          <cell r="L2551">
            <v>41364</v>
          </cell>
          <cell r="M2551" t="str">
            <v>PF</v>
          </cell>
          <cell r="N2551" t="str">
            <v>EXP</v>
          </cell>
          <cell r="O2551" t="str">
            <v>PH610</v>
          </cell>
          <cell r="P2551" t="str">
            <v>4770</v>
          </cell>
          <cell r="Q2551" t="str">
            <v>Insurance, Parking &amp; Metrage</v>
          </cell>
          <cell r="R2551" t="str">
            <v>Other Expenditures</v>
          </cell>
          <cell r="S2551" t="str">
            <v>Non Salary</v>
          </cell>
        </row>
        <row r="2552">
          <cell r="A2552" t="str">
            <v>PH3646</v>
          </cell>
          <cell r="E2552">
            <v>45.76</v>
          </cell>
          <cell r="F2552">
            <v>0</v>
          </cell>
          <cell r="G2552">
            <v>45.76</v>
          </cell>
          <cell r="H2552">
            <v>0</v>
          </cell>
          <cell r="I2552">
            <v>-45.76</v>
          </cell>
          <cell r="J2552">
            <v>0</v>
          </cell>
          <cell r="L2552">
            <v>41364</v>
          </cell>
          <cell r="M2552" t="str">
            <v>PF</v>
          </cell>
          <cell r="N2552" t="str">
            <v>EXP</v>
          </cell>
          <cell r="O2552" t="str">
            <v>PH610</v>
          </cell>
          <cell r="P2552" t="str">
            <v>4775</v>
          </cell>
          <cell r="Q2552" t="str">
            <v>Insurance, Parking &amp; Metrage</v>
          </cell>
          <cell r="R2552" t="str">
            <v>Other Expenditures</v>
          </cell>
          <cell r="S2552" t="str">
            <v>Non Salary</v>
          </cell>
        </row>
        <row r="2553">
          <cell r="A2553" t="str">
            <v>PH3646</v>
          </cell>
          <cell r="E2553">
            <v>-15455.26</v>
          </cell>
          <cell r="F2553">
            <v>0</v>
          </cell>
          <cell r="G2553">
            <v>-15455.26</v>
          </cell>
          <cell r="H2553">
            <v>-30353.29</v>
          </cell>
          <cell r="I2553">
            <v>-14898.03</v>
          </cell>
          <cell r="J2553">
            <v>-100000</v>
          </cell>
          <cell r="L2553">
            <v>41364</v>
          </cell>
          <cell r="M2553" t="str">
            <v>PF</v>
          </cell>
          <cell r="N2553" t="str">
            <v>REV</v>
          </cell>
          <cell r="O2553" t="str">
            <v>PH610</v>
          </cell>
          <cell r="P2553" t="str">
            <v>8010</v>
          </cell>
          <cell r="Q2553" t="str">
            <v>Grants and Subsidies</v>
          </cell>
          <cell r="R2553" t="str">
            <v>Revenue</v>
          </cell>
          <cell r="S2553" t="str">
            <v>Non Salary</v>
          </cell>
        </row>
        <row r="2554">
          <cell r="A2554" t="str">
            <v>PH3647</v>
          </cell>
          <cell r="E2554">
            <v>3879.74</v>
          </cell>
          <cell r="F2554">
            <v>0</v>
          </cell>
          <cell r="G2554">
            <v>3879.74</v>
          </cell>
          <cell r="H2554">
            <v>276086.71999999997</v>
          </cell>
          <cell r="I2554">
            <v>272206.98</v>
          </cell>
          <cell r="J2554">
            <v>948139.92</v>
          </cell>
          <cell r="L2554">
            <v>41364</v>
          </cell>
          <cell r="M2554" t="str">
            <v>SG</v>
          </cell>
          <cell r="N2554" t="str">
            <v>EXP</v>
          </cell>
          <cell r="O2554" t="str">
            <v>PH300</v>
          </cell>
          <cell r="P2554" t="str">
            <v>1015</v>
          </cell>
          <cell r="Q2554" t="str">
            <v>Salaries &amp; Benefits</v>
          </cell>
          <cell r="R2554" t="str">
            <v>Other Expenditures</v>
          </cell>
          <cell r="S2554" t="str">
            <v>Salaries &amp; Benefits</v>
          </cell>
        </row>
        <row r="2555">
          <cell r="A2555" t="str">
            <v>PH3647</v>
          </cell>
          <cell r="E2555">
            <v>0</v>
          </cell>
          <cell r="F2555">
            <v>0</v>
          </cell>
          <cell r="G2555">
            <v>0</v>
          </cell>
          <cell r="H2555">
            <v>61.24</v>
          </cell>
          <cell r="I2555">
            <v>61.24</v>
          </cell>
          <cell r="J2555">
            <v>61.24</v>
          </cell>
          <cell r="L2555">
            <v>41364</v>
          </cell>
          <cell r="M2555" t="str">
            <v>SG</v>
          </cell>
          <cell r="N2555" t="str">
            <v>EXP</v>
          </cell>
          <cell r="O2555" t="str">
            <v>PH300</v>
          </cell>
          <cell r="P2555" t="str">
            <v>1050</v>
          </cell>
          <cell r="Q2555" t="str">
            <v>Salaries &amp; Benefits</v>
          </cell>
          <cell r="R2555" t="str">
            <v>Other Expenditures</v>
          </cell>
          <cell r="S2555" t="str">
            <v>Salaries &amp; Benefits</v>
          </cell>
        </row>
        <row r="2556">
          <cell r="A2556" t="str">
            <v>PH3647</v>
          </cell>
          <cell r="E2556">
            <v>0</v>
          </cell>
          <cell r="F2556">
            <v>0</v>
          </cell>
          <cell r="G2556">
            <v>0</v>
          </cell>
          <cell r="H2556">
            <v>-17508.759999999998</v>
          </cell>
          <cell r="I2556">
            <v>-17508.759999999998</v>
          </cell>
          <cell r="J2556">
            <v>-57384.42</v>
          </cell>
          <cell r="L2556">
            <v>41364</v>
          </cell>
          <cell r="M2556" t="str">
            <v>SG</v>
          </cell>
          <cell r="N2556" t="str">
            <v>EXP</v>
          </cell>
          <cell r="O2556" t="str">
            <v>PH300</v>
          </cell>
          <cell r="P2556" t="str">
            <v>1520</v>
          </cell>
          <cell r="Q2556" t="str">
            <v>Salaries &amp; Benefits</v>
          </cell>
          <cell r="R2556" t="str">
            <v>Other Expenditures</v>
          </cell>
          <cell r="S2556" t="str">
            <v>Gapping</v>
          </cell>
        </row>
        <row r="2557">
          <cell r="A2557" t="str">
            <v>PH3647</v>
          </cell>
          <cell r="E2557">
            <v>94.62</v>
          </cell>
          <cell r="F2557">
            <v>0</v>
          </cell>
          <cell r="G2557">
            <v>94.62</v>
          </cell>
          <cell r="H2557">
            <v>13012.57</v>
          </cell>
          <cell r="I2557">
            <v>12917.95</v>
          </cell>
          <cell r="J2557">
            <v>44688</v>
          </cell>
          <cell r="L2557">
            <v>41364</v>
          </cell>
          <cell r="M2557" t="str">
            <v>SG</v>
          </cell>
          <cell r="N2557" t="str">
            <v>EXP</v>
          </cell>
          <cell r="O2557" t="str">
            <v>PH300</v>
          </cell>
          <cell r="P2557" t="str">
            <v>1711</v>
          </cell>
          <cell r="Q2557" t="str">
            <v>Salaries &amp; Benefits</v>
          </cell>
          <cell r="R2557" t="str">
            <v>Other Expenditures</v>
          </cell>
          <cell r="S2557" t="str">
            <v>Salaries &amp; Benefits</v>
          </cell>
        </row>
        <row r="2558">
          <cell r="A2558" t="str">
            <v>PH3647</v>
          </cell>
          <cell r="E2558">
            <v>53.68</v>
          </cell>
          <cell r="F2558">
            <v>0</v>
          </cell>
          <cell r="G2558">
            <v>53.68</v>
          </cell>
          <cell r="H2558">
            <v>6279.13</v>
          </cell>
          <cell r="I2558">
            <v>6225.45</v>
          </cell>
          <cell r="J2558">
            <v>21564</v>
          </cell>
          <cell r="L2558">
            <v>41364</v>
          </cell>
          <cell r="M2558" t="str">
            <v>SG</v>
          </cell>
          <cell r="N2558" t="str">
            <v>EXP</v>
          </cell>
          <cell r="O2558" t="str">
            <v>PH300</v>
          </cell>
          <cell r="P2558" t="str">
            <v>1712</v>
          </cell>
          <cell r="Q2558" t="str">
            <v>Salaries &amp; Benefits</v>
          </cell>
          <cell r="R2558" t="str">
            <v>Other Expenditures</v>
          </cell>
          <cell r="S2558" t="str">
            <v>Salaries &amp; Benefits</v>
          </cell>
        </row>
        <row r="2559">
          <cell r="A2559" t="str">
            <v>PH3647</v>
          </cell>
          <cell r="E2559">
            <v>85.52</v>
          </cell>
          <cell r="F2559">
            <v>0</v>
          </cell>
          <cell r="G2559">
            <v>85.52</v>
          </cell>
          <cell r="H2559">
            <v>5528.7</v>
          </cell>
          <cell r="I2559">
            <v>5443.18</v>
          </cell>
          <cell r="J2559">
            <v>17876.21</v>
          </cell>
          <cell r="L2559">
            <v>41364</v>
          </cell>
          <cell r="M2559" t="str">
            <v>SG</v>
          </cell>
          <cell r="N2559" t="str">
            <v>EXP</v>
          </cell>
          <cell r="O2559" t="str">
            <v>PH300</v>
          </cell>
          <cell r="P2559" t="str">
            <v>1720</v>
          </cell>
          <cell r="Q2559" t="str">
            <v>Salaries &amp; Benefits</v>
          </cell>
          <cell r="R2559" t="str">
            <v>Other Expenditures</v>
          </cell>
          <cell r="S2559" t="str">
            <v>Salaries &amp; Benefits</v>
          </cell>
        </row>
        <row r="2560">
          <cell r="A2560" t="str">
            <v>PH3647</v>
          </cell>
          <cell r="E2560">
            <v>32.46</v>
          </cell>
          <cell r="F2560">
            <v>0</v>
          </cell>
          <cell r="G2560">
            <v>32.46</v>
          </cell>
          <cell r="H2560">
            <v>2060.56</v>
          </cell>
          <cell r="I2560">
            <v>2028.1</v>
          </cell>
          <cell r="J2560">
            <v>7076.91</v>
          </cell>
          <cell r="L2560">
            <v>41364</v>
          </cell>
          <cell r="M2560" t="str">
            <v>SG</v>
          </cell>
          <cell r="N2560" t="str">
            <v>EXP</v>
          </cell>
          <cell r="O2560" t="str">
            <v>PH300</v>
          </cell>
          <cell r="P2560" t="str">
            <v>1730</v>
          </cell>
          <cell r="Q2560" t="str">
            <v>Salaries &amp; Benefits</v>
          </cell>
          <cell r="R2560" t="str">
            <v>Other Expenditures</v>
          </cell>
          <cell r="S2560" t="str">
            <v>Salaries &amp; Benefits</v>
          </cell>
        </row>
        <row r="2561">
          <cell r="A2561" t="str">
            <v>PH3647</v>
          </cell>
          <cell r="E2561">
            <v>167.34</v>
          </cell>
          <cell r="F2561">
            <v>0</v>
          </cell>
          <cell r="G2561">
            <v>167.34</v>
          </cell>
          <cell r="H2561">
            <v>7712.19</v>
          </cell>
          <cell r="I2561">
            <v>7544.85</v>
          </cell>
          <cell r="J2561">
            <v>11448.92</v>
          </cell>
          <cell r="L2561">
            <v>41364</v>
          </cell>
          <cell r="M2561" t="str">
            <v>SG</v>
          </cell>
          <cell r="N2561" t="str">
            <v>EXP</v>
          </cell>
          <cell r="O2561" t="str">
            <v>PH300</v>
          </cell>
          <cell r="P2561" t="str">
            <v>1740</v>
          </cell>
          <cell r="Q2561" t="str">
            <v>Salaries &amp; Benefits</v>
          </cell>
          <cell r="R2561" t="str">
            <v>Other Expenditures</v>
          </cell>
          <cell r="S2561" t="str">
            <v>Salaries &amp; Benefits</v>
          </cell>
        </row>
        <row r="2562">
          <cell r="A2562" t="str">
            <v>PH3647</v>
          </cell>
          <cell r="E2562">
            <v>6.18</v>
          </cell>
          <cell r="F2562">
            <v>0</v>
          </cell>
          <cell r="G2562">
            <v>6.18</v>
          </cell>
          <cell r="H2562">
            <v>459.87</v>
          </cell>
          <cell r="I2562">
            <v>453.69</v>
          </cell>
          <cell r="J2562">
            <v>758.51</v>
          </cell>
          <cell r="L2562">
            <v>41364</v>
          </cell>
          <cell r="M2562" t="str">
            <v>SG</v>
          </cell>
          <cell r="N2562" t="str">
            <v>EXP</v>
          </cell>
          <cell r="O2562" t="str">
            <v>PH300</v>
          </cell>
          <cell r="P2562" t="str">
            <v>1745</v>
          </cell>
          <cell r="Q2562" t="str">
            <v>Salaries &amp; Benefits</v>
          </cell>
          <cell r="R2562" t="str">
            <v>Other Expenditures</v>
          </cell>
          <cell r="S2562" t="str">
            <v>Salaries &amp; Benefits</v>
          </cell>
        </row>
        <row r="2563">
          <cell r="A2563" t="str">
            <v>PH3647</v>
          </cell>
          <cell r="E2563">
            <v>41.53</v>
          </cell>
          <cell r="F2563">
            <v>0</v>
          </cell>
          <cell r="G2563">
            <v>41.53</v>
          </cell>
          <cell r="H2563">
            <v>5383.7</v>
          </cell>
          <cell r="I2563">
            <v>5342.17</v>
          </cell>
          <cell r="J2563">
            <v>18488.7</v>
          </cell>
          <cell r="L2563">
            <v>41364</v>
          </cell>
          <cell r="M2563" t="str">
            <v>SG</v>
          </cell>
          <cell r="N2563" t="str">
            <v>EXP</v>
          </cell>
          <cell r="O2563" t="str">
            <v>PH300</v>
          </cell>
          <cell r="P2563" t="str">
            <v>1750</v>
          </cell>
          <cell r="Q2563" t="str">
            <v>Salaries &amp; Benefits</v>
          </cell>
          <cell r="R2563" t="str">
            <v>Other Expenditures</v>
          </cell>
          <cell r="S2563" t="str">
            <v>Salaries &amp; Benefits</v>
          </cell>
        </row>
        <row r="2564">
          <cell r="A2564" t="str">
            <v>PH3647</v>
          </cell>
          <cell r="E2564">
            <v>355.68</v>
          </cell>
          <cell r="F2564">
            <v>0</v>
          </cell>
          <cell r="G2564">
            <v>355.68</v>
          </cell>
          <cell r="H2564">
            <v>16858.939999999999</v>
          </cell>
          <cell r="I2564">
            <v>16503.259999999998</v>
          </cell>
          <cell r="J2564">
            <v>25373.7</v>
          </cell>
          <cell r="L2564">
            <v>41364</v>
          </cell>
          <cell r="M2564" t="str">
            <v>SG</v>
          </cell>
          <cell r="N2564" t="str">
            <v>EXP</v>
          </cell>
          <cell r="O2564" t="str">
            <v>PH300</v>
          </cell>
          <cell r="P2564" t="str">
            <v>1760</v>
          </cell>
          <cell r="Q2564" t="str">
            <v>Salaries &amp; Benefits</v>
          </cell>
          <cell r="R2564" t="str">
            <v>Other Expenditures</v>
          </cell>
          <cell r="S2564" t="str">
            <v>Salaries &amp; Benefits</v>
          </cell>
        </row>
        <row r="2565">
          <cell r="A2565" t="str">
            <v>PH3647</v>
          </cell>
          <cell r="E2565">
            <v>221.67</v>
          </cell>
          <cell r="F2565">
            <v>0</v>
          </cell>
          <cell r="G2565">
            <v>221.67</v>
          </cell>
          <cell r="H2565">
            <v>31322.22</v>
          </cell>
          <cell r="I2565">
            <v>31100.55</v>
          </cell>
          <cell r="J2565">
            <v>107566.85</v>
          </cell>
          <cell r="L2565">
            <v>41364</v>
          </cell>
          <cell r="M2565" t="str">
            <v>SG</v>
          </cell>
          <cell r="N2565" t="str">
            <v>EXP</v>
          </cell>
          <cell r="O2565" t="str">
            <v>PH300</v>
          </cell>
          <cell r="P2565" t="str">
            <v>1770</v>
          </cell>
          <cell r="Q2565" t="str">
            <v>Salaries &amp; Benefits</v>
          </cell>
          <cell r="R2565" t="str">
            <v>Other Expenditures</v>
          </cell>
          <cell r="S2565" t="str">
            <v>Salaries &amp; Benefits</v>
          </cell>
        </row>
        <row r="2566">
          <cell r="A2566" t="str">
            <v>PH3647</v>
          </cell>
          <cell r="E2566">
            <v>0</v>
          </cell>
          <cell r="F2566">
            <v>0</v>
          </cell>
          <cell r="G2566">
            <v>0</v>
          </cell>
          <cell r="H2566">
            <v>94.2</v>
          </cell>
          <cell r="I2566">
            <v>94.2</v>
          </cell>
          <cell r="J2566">
            <v>500</v>
          </cell>
          <cell r="L2566">
            <v>41364</v>
          </cell>
          <cell r="M2566" t="str">
            <v>SG</v>
          </cell>
          <cell r="N2566" t="str">
            <v>EXP</v>
          </cell>
          <cell r="O2566" t="str">
            <v>PH300</v>
          </cell>
          <cell r="P2566" t="str">
            <v>2600</v>
          </cell>
          <cell r="Q2566" t="str">
            <v>Other Supplies</v>
          </cell>
          <cell r="R2566" t="str">
            <v>Other Expenditures</v>
          </cell>
          <cell r="S2566" t="str">
            <v>Non Salary</v>
          </cell>
        </row>
        <row r="2567">
          <cell r="A2567" t="str">
            <v>PH3647</v>
          </cell>
          <cell r="E2567">
            <v>237.37</v>
          </cell>
          <cell r="F2567">
            <v>0.51</v>
          </cell>
          <cell r="G2567">
            <v>237.88</v>
          </cell>
          <cell r="H2567">
            <v>1342.25</v>
          </cell>
          <cell r="I2567">
            <v>1104.3699999999999</v>
          </cell>
          <cell r="J2567">
            <v>2500</v>
          </cell>
          <cell r="L2567">
            <v>41364</v>
          </cell>
          <cell r="M2567" t="str">
            <v>SG</v>
          </cell>
          <cell r="N2567" t="str">
            <v>EXP</v>
          </cell>
          <cell r="O2567" t="str">
            <v>PH300</v>
          </cell>
          <cell r="P2567" t="str">
            <v>3410</v>
          </cell>
          <cell r="Q2567" t="str">
            <v>Computer Hardware &amp; Software</v>
          </cell>
          <cell r="R2567" t="str">
            <v>Other Expenditures</v>
          </cell>
          <cell r="S2567" t="str">
            <v>Non Salary</v>
          </cell>
        </row>
        <row r="2568">
          <cell r="A2568" t="str">
            <v>PH3647</v>
          </cell>
          <cell r="E2568">
            <v>0</v>
          </cell>
          <cell r="F2568">
            <v>0</v>
          </cell>
          <cell r="G2568">
            <v>0</v>
          </cell>
          <cell r="H2568">
            <v>641.12</v>
          </cell>
          <cell r="I2568">
            <v>641.12</v>
          </cell>
          <cell r="J2568">
            <v>1194.1099999999999</v>
          </cell>
          <cell r="L2568">
            <v>41364</v>
          </cell>
          <cell r="M2568" t="str">
            <v>SG</v>
          </cell>
          <cell r="N2568" t="str">
            <v>EXP</v>
          </cell>
          <cell r="O2568" t="str">
            <v>PH300</v>
          </cell>
          <cell r="P2568" t="str">
            <v>3420</v>
          </cell>
          <cell r="Q2568" t="str">
            <v>Computer Hardware &amp; Software</v>
          </cell>
          <cell r="R2568" t="str">
            <v>Other Expenditures</v>
          </cell>
          <cell r="S2568" t="str">
            <v>Non Salary</v>
          </cell>
        </row>
        <row r="2569">
          <cell r="A2569" t="str">
            <v>PH3647</v>
          </cell>
          <cell r="E2569">
            <v>3094.53</v>
          </cell>
          <cell r="F2569">
            <v>0</v>
          </cell>
          <cell r="G2569">
            <v>3094.53</v>
          </cell>
          <cell r="H2569">
            <v>39.799999999999997</v>
          </cell>
          <cell r="I2569">
            <v>-3054.73</v>
          </cell>
          <cell r="J2569">
            <v>2000</v>
          </cell>
          <cell r="L2569">
            <v>41364</v>
          </cell>
          <cell r="M2569" t="str">
            <v>SG</v>
          </cell>
          <cell r="N2569" t="str">
            <v>EXP</v>
          </cell>
          <cell r="O2569" t="str">
            <v>PH300</v>
          </cell>
          <cell r="P2569" t="str">
            <v>4310</v>
          </cell>
          <cell r="Q2569" t="str">
            <v>Training &amp; Development</v>
          </cell>
          <cell r="R2569" t="str">
            <v>Other Expenditures</v>
          </cell>
          <cell r="S2569" t="str">
            <v>Non Salary</v>
          </cell>
        </row>
        <row r="2570">
          <cell r="A2570" t="str">
            <v>PH3647</v>
          </cell>
          <cell r="E2570">
            <v>0</v>
          </cell>
          <cell r="F2570">
            <v>218.16</v>
          </cell>
          <cell r="G2570">
            <v>218.16</v>
          </cell>
          <cell r="H2570">
            <v>0</v>
          </cell>
          <cell r="I2570">
            <v>-218.16</v>
          </cell>
          <cell r="J2570">
            <v>0</v>
          </cell>
          <cell r="L2570">
            <v>41364</v>
          </cell>
          <cell r="M2570" t="str">
            <v>SG</v>
          </cell>
          <cell r="N2570" t="str">
            <v>EXP</v>
          </cell>
          <cell r="O2570" t="str">
            <v>PH300</v>
          </cell>
          <cell r="P2570" t="str">
            <v>4515</v>
          </cell>
          <cell r="Q2570" t="str">
            <v>Contracted Services</v>
          </cell>
          <cell r="R2570" t="str">
            <v>Other Expenditures</v>
          </cell>
          <cell r="S2570" t="str">
            <v>Non Salary</v>
          </cell>
        </row>
        <row r="2571">
          <cell r="A2571" t="str">
            <v>PH3647</v>
          </cell>
          <cell r="E2571">
            <v>0</v>
          </cell>
          <cell r="F2571">
            <v>0</v>
          </cell>
          <cell r="G2571">
            <v>0</v>
          </cell>
          <cell r="H2571">
            <v>102.44</v>
          </cell>
          <cell r="I2571">
            <v>102.44</v>
          </cell>
          <cell r="J2571">
            <v>400</v>
          </cell>
          <cell r="L2571">
            <v>41364</v>
          </cell>
          <cell r="M2571" t="str">
            <v>SG</v>
          </cell>
          <cell r="N2571" t="str">
            <v>EXP</v>
          </cell>
          <cell r="O2571" t="str">
            <v>PH300</v>
          </cell>
          <cell r="P2571" t="str">
            <v>4770</v>
          </cell>
          <cell r="Q2571" t="str">
            <v>Insurance, Parking &amp; Metrage</v>
          </cell>
          <cell r="R2571" t="str">
            <v>Other Expenditures</v>
          </cell>
          <cell r="S2571" t="str">
            <v>Non Salary</v>
          </cell>
        </row>
        <row r="2572">
          <cell r="A2572" t="str">
            <v>PH3647</v>
          </cell>
          <cell r="E2572">
            <v>0</v>
          </cell>
          <cell r="F2572">
            <v>0</v>
          </cell>
          <cell r="G2572">
            <v>0</v>
          </cell>
          <cell r="H2572">
            <v>102.44</v>
          </cell>
          <cell r="I2572">
            <v>102.44</v>
          </cell>
          <cell r="J2572">
            <v>400</v>
          </cell>
          <cell r="L2572">
            <v>41364</v>
          </cell>
          <cell r="M2572" t="str">
            <v>SG</v>
          </cell>
          <cell r="N2572" t="str">
            <v>EXP</v>
          </cell>
          <cell r="O2572" t="str">
            <v>PH300</v>
          </cell>
          <cell r="P2572" t="str">
            <v>4775</v>
          </cell>
          <cell r="Q2572" t="str">
            <v>Insurance, Parking &amp; Metrage</v>
          </cell>
          <cell r="R2572" t="str">
            <v>Other Expenditures</v>
          </cell>
          <cell r="S2572" t="str">
            <v>Non Salary</v>
          </cell>
        </row>
        <row r="2573">
          <cell r="A2573" t="str">
            <v>PH3647</v>
          </cell>
          <cell r="E2573">
            <v>178.07</v>
          </cell>
          <cell r="F2573">
            <v>0</v>
          </cell>
          <cell r="G2573">
            <v>178.07</v>
          </cell>
          <cell r="H2573">
            <v>0</v>
          </cell>
          <cell r="I2573">
            <v>-178.07</v>
          </cell>
          <cell r="J2573">
            <v>0</v>
          </cell>
          <cell r="L2573">
            <v>41364</v>
          </cell>
          <cell r="M2573" t="str">
            <v>SG</v>
          </cell>
          <cell r="N2573" t="str">
            <v>EXP</v>
          </cell>
          <cell r="O2573" t="str">
            <v>PH300</v>
          </cell>
          <cell r="P2573" t="str">
            <v>4808</v>
          </cell>
          <cell r="Q2573" t="str">
            <v>Other Services</v>
          </cell>
          <cell r="R2573" t="str">
            <v>Other Expenditures</v>
          </cell>
          <cell r="S2573" t="str">
            <v>Non Salary</v>
          </cell>
        </row>
        <row r="2574">
          <cell r="A2574" t="str">
            <v>PH3647</v>
          </cell>
          <cell r="E2574">
            <v>0</v>
          </cell>
          <cell r="F2574">
            <v>0</v>
          </cell>
          <cell r="G2574">
            <v>0</v>
          </cell>
          <cell r="H2574">
            <v>1911.45</v>
          </cell>
          <cell r="I2574">
            <v>1911.45</v>
          </cell>
          <cell r="J2574">
            <v>9472</v>
          </cell>
          <cell r="L2574">
            <v>41364</v>
          </cell>
          <cell r="M2574" t="str">
            <v>SG</v>
          </cell>
          <cell r="N2574" t="str">
            <v>EXP</v>
          </cell>
          <cell r="O2574" t="str">
            <v>PH300</v>
          </cell>
          <cell r="P2574" t="str">
            <v>4811</v>
          </cell>
          <cell r="Q2574" t="str">
            <v>Other Services</v>
          </cell>
          <cell r="R2574" t="str">
            <v>Other Expenditures</v>
          </cell>
          <cell r="S2574" t="str">
            <v>Non Salary</v>
          </cell>
        </row>
        <row r="2575">
          <cell r="A2575" t="str">
            <v>PH3647</v>
          </cell>
          <cell r="E2575">
            <v>0</v>
          </cell>
          <cell r="F2575">
            <v>0</v>
          </cell>
          <cell r="G2575">
            <v>0</v>
          </cell>
          <cell r="H2575">
            <v>723</v>
          </cell>
          <cell r="I2575">
            <v>723</v>
          </cell>
          <cell r="J2575">
            <v>3000</v>
          </cell>
          <cell r="L2575">
            <v>41364</v>
          </cell>
          <cell r="M2575" t="str">
            <v>SG</v>
          </cell>
          <cell r="N2575" t="str">
            <v>EXP</v>
          </cell>
          <cell r="O2575" t="str">
            <v>PH300</v>
          </cell>
          <cell r="P2575" t="str">
            <v>7035</v>
          </cell>
          <cell r="Q2575" t="str">
            <v>IDC's</v>
          </cell>
          <cell r="R2575" t="str">
            <v>Other Expenditures</v>
          </cell>
          <cell r="S2575" t="str">
            <v>Non Salary</v>
          </cell>
        </row>
        <row r="2576">
          <cell r="A2576" t="str">
            <v>PH3647</v>
          </cell>
          <cell r="E2576">
            <v>-6500.3</v>
          </cell>
          <cell r="F2576">
            <v>0</v>
          </cell>
          <cell r="G2576">
            <v>-6500.3</v>
          </cell>
          <cell r="H2576">
            <v>-264160.34000000003</v>
          </cell>
          <cell r="I2576">
            <v>-257660.04</v>
          </cell>
          <cell r="J2576">
            <v>-873843.59</v>
          </cell>
          <cell r="L2576">
            <v>41364</v>
          </cell>
          <cell r="M2576" t="str">
            <v>SG</v>
          </cell>
          <cell r="N2576" t="str">
            <v>REV</v>
          </cell>
          <cell r="O2576" t="str">
            <v>PH300</v>
          </cell>
          <cell r="P2576" t="str">
            <v>8010</v>
          </cell>
          <cell r="Q2576" t="str">
            <v>Grants and Subsidies</v>
          </cell>
          <cell r="R2576" t="str">
            <v>Revenue</v>
          </cell>
          <cell r="S2576" t="str">
            <v>Non Salary</v>
          </cell>
        </row>
        <row r="2577">
          <cell r="A2577" t="str">
            <v>PH3648</v>
          </cell>
          <cell r="E2577">
            <v>0</v>
          </cell>
          <cell r="F2577">
            <v>0</v>
          </cell>
          <cell r="G2577">
            <v>0</v>
          </cell>
          <cell r="H2577">
            <v>123.5</v>
          </cell>
          <cell r="I2577">
            <v>123.5</v>
          </cell>
          <cell r="J2577">
            <v>612</v>
          </cell>
          <cell r="L2577">
            <v>41364</v>
          </cell>
          <cell r="M2577" t="str">
            <v>SG</v>
          </cell>
          <cell r="N2577" t="str">
            <v>EXP</v>
          </cell>
          <cell r="O2577" t="str">
            <v>PH610</v>
          </cell>
          <cell r="P2577" t="str">
            <v>4110</v>
          </cell>
          <cell r="Q2577" t="str">
            <v>Professional &amp; Technical</v>
          </cell>
          <cell r="R2577" t="str">
            <v>Other Expenditures</v>
          </cell>
          <cell r="S2577" t="str">
            <v>Non Salary</v>
          </cell>
        </row>
        <row r="2578">
          <cell r="A2578" t="str">
            <v>PH3648</v>
          </cell>
          <cell r="E2578">
            <v>0</v>
          </cell>
          <cell r="F2578">
            <v>0</v>
          </cell>
          <cell r="G2578">
            <v>0</v>
          </cell>
          <cell r="H2578">
            <v>62.96</v>
          </cell>
          <cell r="I2578">
            <v>62.96</v>
          </cell>
          <cell r="J2578">
            <v>312</v>
          </cell>
          <cell r="L2578">
            <v>41364</v>
          </cell>
          <cell r="M2578" t="str">
            <v>SG</v>
          </cell>
          <cell r="N2578" t="str">
            <v>EXP</v>
          </cell>
          <cell r="O2578" t="str">
            <v>PH610</v>
          </cell>
          <cell r="P2578" t="str">
            <v>4252</v>
          </cell>
          <cell r="Q2578" t="str">
            <v>Conference Expenditures</v>
          </cell>
          <cell r="R2578" t="str">
            <v>Other Expenditures</v>
          </cell>
          <cell r="S2578" t="str">
            <v>Non Salary</v>
          </cell>
        </row>
        <row r="2579">
          <cell r="A2579" t="str">
            <v>PH3648</v>
          </cell>
          <cell r="E2579">
            <v>0</v>
          </cell>
          <cell r="F2579">
            <v>0</v>
          </cell>
          <cell r="G2579">
            <v>0</v>
          </cell>
          <cell r="H2579">
            <v>85.39</v>
          </cell>
          <cell r="I2579">
            <v>85.39</v>
          </cell>
          <cell r="J2579">
            <v>423.13</v>
          </cell>
          <cell r="L2579">
            <v>41364</v>
          </cell>
          <cell r="M2579" t="str">
            <v>SG</v>
          </cell>
          <cell r="N2579" t="str">
            <v>EXP</v>
          </cell>
          <cell r="O2579" t="str">
            <v>PH610</v>
          </cell>
          <cell r="P2579" t="str">
            <v>4253</v>
          </cell>
          <cell r="Q2579" t="str">
            <v>Conference Expenditures</v>
          </cell>
          <cell r="R2579" t="str">
            <v>Other Expenditures</v>
          </cell>
          <cell r="S2579" t="str">
            <v>Non Salary</v>
          </cell>
        </row>
        <row r="2580">
          <cell r="A2580" t="str">
            <v>PH3648</v>
          </cell>
          <cell r="E2580">
            <v>0</v>
          </cell>
          <cell r="F2580">
            <v>0</v>
          </cell>
          <cell r="G2580">
            <v>0</v>
          </cell>
          <cell r="H2580">
            <v>123.5</v>
          </cell>
          <cell r="I2580">
            <v>123.5</v>
          </cell>
          <cell r="J2580">
            <v>612</v>
          </cell>
          <cell r="L2580">
            <v>41364</v>
          </cell>
          <cell r="M2580" t="str">
            <v>SG</v>
          </cell>
          <cell r="N2580" t="str">
            <v>EXP</v>
          </cell>
          <cell r="O2580" t="str">
            <v>PH610</v>
          </cell>
          <cell r="P2580" t="str">
            <v>4256</v>
          </cell>
          <cell r="Q2580" t="str">
            <v>Conference Expenditures</v>
          </cell>
          <cell r="R2580" t="str">
            <v>Other Expenditures</v>
          </cell>
          <cell r="S2580" t="str">
            <v>Non Salary</v>
          </cell>
        </row>
        <row r="2581">
          <cell r="A2581" t="str">
            <v>PH3648</v>
          </cell>
          <cell r="E2581">
            <v>0</v>
          </cell>
          <cell r="F2581">
            <v>0</v>
          </cell>
          <cell r="G2581">
            <v>0</v>
          </cell>
          <cell r="H2581">
            <v>205.85</v>
          </cell>
          <cell r="I2581">
            <v>205.85</v>
          </cell>
          <cell r="J2581">
            <v>1020</v>
          </cell>
          <cell r="L2581">
            <v>41364</v>
          </cell>
          <cell r="M2581" t="str">
            <v>SG</v>
          </cell>
          <cell r="N2581" t="str">
            <v>EXP</v>
          </cell>
          <cell r="O2581" t="str">
            <v>PH610</v>
          </cell>
          <cell r="P2581" t="str">
            <v>4760</v>
          </cell>
          <cell r="Q2581" t="str">
            <v>Insurance, Parking &amp; Metrage</v>
          </cell>
          <cell r="R2581" t="str">
            <v>Other Expenditures</v>
          </cell>
          <cell r="S2581" t="str">
            <v>Non Salary</v>
          </cell>
        </row>
        <row r="2582">
          <cell r="A2582" t="str">
            <v>PH3648</v>
          </cell>
          <cell r="E2582">
            <v>0</v>
          </cell>
          <cell r="F2582">
            <v>0</v>
          </cell>
          <cell r="G2582">
            <v>0</v>
          </cell>
          <cell r="H2582">
            <v>82.33</v>
          </cell>
          <cell r="I2582">
            <v>82.33</v>
          </cell>
          <cell r="J2582">
            <v>408</v>
          </cell>
          <cell r="L2582">
            <v>41364</v>
          </cell>
          <cell r="M2582" t="str">
            <v>SG</v>
          </cell>
          <cell r="N2582" t="str">
            <v>EXP</v>
          </cell>
          <cell r="O2582" t="str">
            <v>PH610</v>
          </cell>
          <cell r="P2582" t="str">
            <v>4820</v>
          </cell>
          <cell r="Q2582" t="str">
            <v>Other Services</v>
          </cell>
          <cell r="R2582" t="str">
            <v>Other Expenditures</v>
          </cell>
          <cell r="S2582" t="str">
            <v>Non Salary</v>
          </cell>
        </row>
        <row r="2583">
          <cell r="A2583" t="str">
            <v>PH3648</v>
          </cell>
          <cell r="E2583">
            <v>0</v>
          </cell>
          <cell r="F2583">
            <v>0</v>
          </cell>
          <cell r="G2583">
            <v>0</v>
          </cell>
          <cell r="H2583">
            <v>-512.66</v>
          </cell>
          <cell r="I2583">
            <v>-512.66</v>
          </cell>
          <cell r="J2583">
            <v>-3515.35</v>
          </cell>
          <cell r="L2583">
            <v>41364</v>
          </cell>
          <cell r="M2583" t="str">
            <v>SG</v>
          </cell>
          <cell r="N2583" t="str">
            <v>REV</v>
          </cell>
          <cell r="O2583" t="str">
            <v>PH610</v>
          </cell>
          <cell r="P2583" t="str">
            <v>8010</v>
          </cell>
          <cell r="Q2583" t="str">
            <v>Grants and Subsidies</v>
          </cell>
          <cell r="R2583" t="str">
            <v>Revenue</v>
          </cell>
          <cell r="S2583" t="str">
            <v>Non Salary</v>
          </cell>
        </row>
        <row r="2584">
          <cell r="A2584" t="str">
            <v>PH3704</v>
          </cell>
          <cell r="E2584">
            <v>0</v>
          </cell>
          <cell r="F2584">
            <v>0</v>
          </cell>
          <cell r="G2584">
            <v>0</v>
          </cell>
          <cell r="H2584">
            <v>6220.53</v>
          </cell>
          <cell r="I2584">
            <v>6220.53</v>
          </cell>
          <cell r="J2584">
            <v>21369</v>
          </cell>
          <cell r="L2584">
            <v>41364</v>
          </cell>
          <cell r="M2584" t="str">
            <v>SG</v>
          </cell>
          <cell r="N2584" t="str">
            <v>EXP</v>
          </cell>
          <cell r="O2584" t="str">
            <v>PH620</v>
          </cell>
          <cell r="P2584" t="str">
            <v>1011</v>
          </cell>
          <cell r="Q2584" t="str">
            <v>Salaries &amp; Benefits</v>
          </cell>
          <cell r="R2584" t="str">
            <v>Other Expenditures</v>
          </cell>
          <cell r="S2584" t="str">
            <v>Salaries &amp; Benefits</v>
          </cell>
        </row>
        <row r="2585">
          <cell r="A2585" t="str">
            <v>PH3704</v>
          </cell>
          <cell r="E2585">
            <v>106674.39</v>
          </cell>
          <cell r="F2585">
            <v>0</v>
          </cell>
          <cell r="G2585">
            <v>106674.39</v>
          </cell>
          <cell r="H2585">
            <v>105048.72</v>
          </cell>
          <cell r="I2585">
            <v>-1625.67</v>
          </cell>
          <cell r="J2585">
            <v>360759.42</v>
          </cell>
          <cell r="L2585">
            <v>41364</v>
          </cell>
          <cell r="M2585" t="str">
            <v>SG</v>
          </cell>
          <cell r="N2585" t="str">
            <v>EXP</v>
          </cell>
          <cell r="O2585" t="str">
            <v>PH620</v>
          </cell>
          <cell r="P2585" t="str">
            <v>1015</v>
          </cell>
          <cell r="Q2585" t="str">
            <v>Salaries &amp; Benefits</v>
          </cell>
          <cell r="R2585" t="str">
            <v>Other Expenditures</v>
          </cell>
          <cell r="S2585" t="str">
            <v>Salaries &amp; Benefits</v>
          </cell>
        </row>
        <row r="2586">
          <cell r="A2586" t="str">
            <v>PH3704</v>
          </cell>
          <cell r="E2586">
            <v>3086.4</v>
          </cell>
          <cell r="F2586">
            <v>0</v>
          </cell>
          <cell r="G2586">
            <v>3086.4</v>
          </cell>
          <cell r="H2586">
            <v>0</v>
          </cell>
          <cell r="I2586">
            <v>-3086.4</v>
          </cell>
          <cell r="J2586">
            <v>0</v>
          </cell>
          <cell r="L2586">
            <v>41364</v>
          </cell>
          <cell r="M2586" t="str">
            <v>SG</v>
          </cell>
          <cell r="N2586" t="str">
            <v>EXP</v>
          </cell>
          <cell r="O2586" t="str">
            <v>PH620</v>
          </cell>
          <cell r="P2586" t="str">
            <v>1025</v>
          </cell>
          <cell r="Q2586" t="str">
            <v>Salaries &amp; Benefits</v>
          </cell>
          <cell r="R2586" t="str">
            <v>Other Expenditures</v>
          </cell>
          <cell r="S2586" t="str">
            <v>Overtime</v>
          </cell>
        </row>
        <row r="2587">
          <cell r="A2587" t="str">
            <v>PH3704</v>
          </cell>
          <cell r="E2587">
            <v>0</v>
          </cell>
          <cell r="F2587">
            <v>0</v>
          </cell>
          <cell r="G2587">
            <v>0</v>
          </cell>
          <cell r="H2587">
            <v>249.95</v>
          </cell>
          <cell r="I2587">
            <v>249.95</v>
          </cell>
          <cell r="J2587">
            <v>249.95</v>
          </cell>
          <cell r="L2587">
            <v>41364</v>
          </cell>
          <cell r="M2587" t="str">
            <v>SG</v>
          </cell>
          <cell r="N2587" t="str">
            <v>EXP</v>
          </cell>
          <cell r="O2587" t="str">
            <v>PH620</v>
          </cell>
          <cell r="P2587" t="str">
            <v>1050</v>
          </cell>
          <cell r="Q2587" t="str">
            <v>Salaries &amp; Benefits</v>
          </cell>
          <cell r="R2587" t="str">
            <v>Other Expenditures</v>
          </cell>
          <cell r="S2587" t="str">
            <v>Salaries &amp; Benefits</v>
          </cell>
        </row>
        <row r="2588">
          <cell r="A2588" t="str">
            <v>PH3704</v>
          </cell>
          <cell r="E2588">
            <v>0</v>
          </cell>
          <cell r="F2588">
            <v>0</v>
          </cell>
          <cell r="G2588">
            <v>0</v>
          </cell>
          <cell r="H2588">
            <v>-6974.37</v>
          </cell>
          <cell r="I2588">
            <v>-6974.37</v>
          </cell>
          <cell r="J2588">
            <v>-23433.17</v>
          </cell>
          <cell r="L2588">
            <v>41364</v>
          </cell>
          <cell r="M2588" t="str">
            <v>SG</v>
          </cell>
          <cell r="N2588" t="str">
            <v>EXP</v>
          </cell>
          <cell r="O2588" t="str">
            <v>PH620</v>
          </cell>
          <cell r="P2588" t="str">
            <v>1520</v>
          </cell>
          <cell r="Q2588" t="str">
            <v>Salaries &amp; Benefits</v>
          </cell>
          <cell r="R2588" t="str">
            <v>Other Expenditures</v>
          </cell>
          <cell r="S2588" t="str">
            <v>Gapping</v>
          </cell>
        </row>
        <row r="2589">
          <cell r="A2589" t="str">
            <v>PH3704</v>
          </cell>
          <cell r="E2589">
            <v>4973.0600000000004</v>
          </cell>
          <cell r="F2589">
            <v>0</v>
          </cell>
          <cell r="G2589">
            <v>4973.0600000000004</v>
          </cell>
          <cell r="H2589">
            <v>4843.0200000000004</v>
          </cell>
          <cell r="I2589">
            <v>-130.04</v>
          </cell>
          <cell r="J2589">
            <v>16632</v>
          </cell>
          <cell r="L2589">
            <v>41364</v>
          </cell>
          <cell r="M2589" t="str">
            <v>SG</v>
          </cell>
          <cell r="N2589" t="str">
            <v>EXP</v>
          </cell>
          <cell r="O2589" t="str">
            <v>PH620</v>
          </cell>
          <cell r="P2589" t="str">
            <v>1711</v>
          </cell>
          <cell r="Q2589" t="str">
            <v>Salaries &amp; Benefits</v>
          </cell>
          <cell r="R2589" t="str">
            <v>Other Expenditures</v>
          </cell>
          <cell r="S2589" t="str">
            <v>Salaries &amp; Benefits</v>
          </cell>
        </row>
        <row r="2590">
          <cell r="A2590" t="str">
            <v>PH3704</v>
          </cell>
          <cell r="E2590">
            <v>2582.48</v>
          </cell>
          <cell r="F2590">
            <v>0</v>
          </cell>
          <cell r="G2590">
            <v>2582.48</v>
          </cell>
          <cell r="H2590">
            <v>2466.94</v>
          </cell>
          <cell r="I2590">
            <v>-115.54</v>
          </cell>
          <cell r="J2590">
            <v>8472</v>
          </cell>
          <cell r="L2590">
            <v>41364</v>
          </cell>
          <cell r="M2590" t="str">
            <v>SG</v>
          </cell>
          <cell r="N2590" t="str">
            <v>EXP</v>
          </cell>
          <cell r="O2590" t="str">
            <v>PH620</v>
          </cell>
          <cell r="P2590" t="str">
            <v>1712</v>
          </cell>
          <cell r="Q2590" t="str">
            <v>Salaries &amp; Benefits</v>
          </cell>
          <cell r="R2590" t="str">
            <v>Other Expenditures</v>
          </cell>
          <cell r="S2590" t="str">
            <v>Salaries &amp; Benefits</v>
          </cell>
        </row>
        <row r="2591">
          <cell r="A2591" t="str">
            <v>PH3704</v>
          </cell>
          <cell r="E2591">
            <v>2565.5500000000002</v>
          </cell>
          <cell r="F2591">
            <v>0</v>
          </cell>
          <cell r="G2591">
            <v>2565.5500000000002</v>
          </cell>
          <cell r="H2591">
            <v>2103.61</v>
          </cell>
          <cell r="I2591">
            <v>-461.94</v>
          </cell>
          <cell r="J2591">
            <v>7078.45</v>
          </cell>
          <cell r="L2591">
            <v>41364</v>
          </cell>
          <cell r="M2591" t="str">
            <v>SG</v>
          </cell>
          <cell r="N2591" t="str">
            <v>EXP</v>
          </cell>
          <cell r="O2591" t="str">
            <v>PH620</v>
          </cell>
          <cell r="P2591" t="str">
            <v>1720</v>
          </cell>
          <cell r="Q2591" t="str">
            <v>Salaries &amp; Benefits</v>
          </cell>
          <cell r="R2591" t="str">
            <v>Other Expenditures</v>
          </cell>
          <cell r="S2591" t="str">
            <v>Salaries &amp; Benefits</v>
          </cell>
        </row>
        <row r="2592">
          <cell r="A2592" t="str">
            <v>PH3704</v>
          </cell>
          <cell r="E2592">
            <v>780.99</v>
          </cell>
          <cell r="F2592">
            <v>0</v>
          </cell>
          <cell r="G2592">
            <v>780.99</v>
          </cell>
          <cell r="H2592">
            <v>784.07</v>
          </cell>
          <cell r="I2592">
            <v>3.08</v>
          </cell>
          <cell r="J2592">
            <v>2692.71</v>
          </cell>
          <cell r="L2592">
            <v>41364</v>
          </cell>
          <cell r="M2592" t="str">
            <v>SG</v>
          </cell>
          <cell r="N2592" t="str">
            <v>EXP</v>
          </cell>
          <cell r="O2592" t="str">
            <v>PH620</v>
          </cell>
          <cell r="P2592" t="str">
            <v>1730</v>
          </cell>
          <cell r="Q2592" t="str">
            <v>Salaries &amp; Benefits</v>
          </cell>
          <cell r="R2592" t="str">
            <v>Other Expenditures</v>
          </cell>
          <cell r="S2592" t="str">
            <v>Salaries &amp; Benefits</v>
          </cell>
        </row>
        <row r="2593">
          <cell r="A2593" t="str">
            <v>PH3704</v>
          </cell>
          <cell r="E2593">
            <v>2946.93</v>
          </cell>
          <cell r="F2593">
            <v>0</v>
          </cell>
          <cell r="G2593">
            <v>2946.93</v>
          </cell>
          <cell r="H2593">
            <v>2878.56</v>
          </cell>
          <cell r="I2593">
            <v>-68.37</v>
          </cell>
          <cell r="J2593">
            <v>4087.3</v>
          </cell>
          <cell r="L2593">
            <v>41364</v>
          </cell>
          <cell r="M2593" t="str">
            <v>SG</v>
          </cell>
          <cell r="N2593" t="str">
            <v>EXP</v>
          </cell>
          <cell r="O2593" t="str">
            <v>PH620</v>
          </cell>
          <cell r="P2593" t="str">
            <v>1740</v>
          </cell>
          <cell r="Q2593" t="str">
            <v>Salaries &amp; Benefits</v>
          </cell>
          <cell r="R2593" t="str">
            <v>Other Expenditures</v>
          </cell>
          <cell r="S2593" t="str">
            <v>Salaries &amp; Benefits</v>
          </cell>
        </row>
        <row r="2594">
          <cell r="A2594" t="str">
            <v>PH3704</v>
          </cell>
          <cell r="E2594">
            <v>155.09</v>
          </cell>
          <cell r="F2594">
            <v>0</v>
          </cell>
          <cell r="G2594">
            <v>155.09</v>
          </cell>
          <cell r="H2594">
            <v>182.94</v>
          </cell>
          <cell r="I2594">
            <v>27.85</v>
          </cell>
          <cell r="J2594">
            <v>288.60000000000002</v>
          </cell>
          <cell r="L2594">
            <v>41364</v>
          </cell>
          <cell r="M2594" t="str">
            <v>SG</v>
          </cell>
          <cell r="N2594" t="str">
            <v>EXP</v>
          </cell>
          <cell r="O2594" t="str">
            <v>PH620</v>
          </cell>
          <cell r="P2594" t="str">
            <v>1745</v>
          </cell>
          <cell r="Q2594" t="str">
            <v>Salaries &amp; Benefits</v>
          </cell>
          <cell r="R2594" t="str">
            <v>Other Expenditures</v>
          </cell>
          <cell r="S2594" t="str">
            <v>Salaries &amp; Benefits</v>
          </cell>
        </row>
        <row r="2595">
          <cell r="A2595" t="str">
            <v>PH3704</v>
          </cell>
          <cell r="E2595">
            <v>2077.64</v>
          </cell>
          <cell r="F2595">
            <v>0</v>
          </cell>
          <cell r="G2595">
            <v>2077.64</v>
          </cell>
          <cell r="H2595">
            <v>2048.44</v>
          </cell>
          <cell r="I2595">
            <v>-29.2</v>
          </cell>
          <cell r="J2595">
            <v>7034.79</v>
          </cell>
          <cell r="L2595">
            <v>41364</v>
          </cell>
          <cell r="M2595" t="str">
            <v>SG</v>
          </cell>
          <cell r="N2595" t="str">
            <v>EXP</v>
          </cell>
          <cell r="O2595" t="str">
            <v>PH620</v>
          </cell>
          <cell r="P2595" t="str">
            <v>1750</v>
          </cell>
          <cell r="Q2595" t="str">
            <v>Salaries &amp; Benefits</v>
          </cell>
          <cell r="R2595" t="str">
            <v>Other Expenditures</v>
          </cell>
          <cell r="S2595" t="str">
            <v>Salaries &amp; Benefits</v>
          </cell>
        </row>
        <row r="2596">
          <cell r="A2596" t="str">
            <v>PH3704</v>
          </cell>
          <cell r="E2596">
            <v>5978.57</v>
          </cell>
          <cell r="F2596">
            <v>0</v>
          </cell>
          <cell r="G2596">
            <v>5978.57</v>
          </cell>
          <cell r="H2596">
            <v>6403.14</v>
          </cell>
          <cell r="I2596">
            <v>424.57</v>
          </cell>
          <cell r="J2596">
            <v>9226.7999999999993</v>
          </cell>
          <cell r="L2596">
            <v>41364</v>
          </cell>
          <cell r="M2596" t="str">
            <v>SG</v>
          </cell>
          <cell r="N2596" t="str">
            <v>EXP</v>
          </cell>
          <cell r="O2596" t="str">
            <v>PH620</v>
          </cell>
          <cell r="P2596" t="str">
            <v>1760</v>
          </cell>
          <cell r="Q2596" t="str">
            <v>Salaries &amp; Benefits</v>
          </cell>
          <cell r="R2596" t="str">
            <v>Other Expenditures</v>
          </cell>
          <cell r="S2596" t="str">
            <v>Salaries &amp; Benefits</v>
          </cell>
        </row>
        <row r="2597">
          <cell r="A2597" t="str">
            <v>PH3704</v>
          </cell>
          <cell r="E2597">
            <v>12330.71</v>
          </cell>
          <cell r="F2597">
            <v>0</v>
          </cell>
          <cell r="G2597">
            <v>12330.71</v>
          </cell>
          <cell r="H2597">
            <v>12069.3</v>
          </cell>
          <cell r="I2597">
            <v>-261.41000000000003</v>
          </cell>
          <cell r="J2597">
            <v>41448.480000000003</v>
          </cell>
          <cell r="L2597">
            <v>41364</v>
          </cell>
          <cell r="M2597" t="str">
            <v>SG</v>
          </cell>
          <cell r="N2597" t="str">
            <v>EXP</v>
          </cell>
          <cell r="O2597" t="str">
            <v>PH620</v>
          </cell>
          <cell r="P2597" t="str">
            <v>1770</v>
          </cell>
          <cell r="Q2597" t="str">
            <v>Salaries &amp; Benefits</v>
          </cell>
          <cell r="R2597" t="str">
            <v>Other Expenditures</v>
          </cell>
          <cell r="S2597" t="str">
            <v>Salaries &amp; Benefits</v>
          </cell>
        </row>
        <row r="2598">
          <cell r="A2598" t="str">
            <v>PH3704</v>
          </cell>
          <cell r="E2598">
            <v>0</v>
          </cell>
          <cell r="F2598">
            <v>0</v>
          </cell>
          <cell r="G2598">
            <v>0</v>
          </cell>
          <cell r="H2598">
            <v>49.85</v>
          </cell>
          <cell r="I2598">
            <v>49.85</v>
          </cell>
          <cell r="J2598">
            <v>196.9</v>
          </cell>
          <cell r="L2598">
            <v>41364</v>
          </cell>
          <cell r="M2598" t="str">
            <v>SG</v>
          </cell>
          <cell r="N2598" t="str">
            <v>EXP</v>
          </cell>
          <cell r="O2598" t="str">
            <v>PH620</v>
          </cell>
          <cell r="P2598" t="str">
            <v>2010</v>
          </cell>
          <cell r="Q2598" t="str">
            <v>Office Supplies</v>
          </cell>
          <cell r="R2598" t="str">
            <v>Other Expenditures</v>
          </cell>
          <cell r="S2598" t="str">
            <v>Non Salary</v>
          </cell>
        </row>
        <row r="2599">
          <cell r="A2599" t="str">
            <v>PH3704</v>
          </cell>
          <cell r="E2599">
            <v>0</v>
          </cell>
          <cell r="F2599">
            <v>0</v>
          </cell>
          <cell r="G2599">
            <v>0</v>
          </cell>
          <cell r="H2599">
            <v>126.6</v>
          </cell>
          <cell r="I2599">
            <v>126.6</v>
          </cell>
          <cell r="J2599">
            <v>500</v>
          </cell>
          <cell r="L2599">
            <v>41364</v>
          </cell>
          <cell r="M2599" t="str">
            <v>SG</v>
          </cell>
          <cell r="N2599" t="str">
            <v>EXP</v>
          </cell>
          <cell r="O2599" t="str">
            <v>PH620</v>
          </cell>
          <cell r="P2599" t="str">
            <v>2020</v>
          </cell>
          <cell r="Q2599" t="str">
            <v>Office Supplies</v>
          </cell>
          <cell r="R2599" t="str">
            <v>Other Expenditures</v>
          </cell>
          <cell r="S2599" t="str">
            <v>Non Salary</v>
          </cell>
        </row>
        <row r="2600">
          <cell r="A2600" t="str">
            <v>PH3704</v>
          </cell>
          <cell r="E2600">
            <v>0</v>
          </cell>
          <cell r="F2600">
            <v>521.52</v>
          </cell>
          <cell r="G2600">
            <v>521.52</v>
          </cell>
          <cell r="H2600">
            <v>82.51</v>
          </cell>
          <cell r="I2600">
            <v>-439.01</v>
          </cell>
          <cell r="J2600">
            <v>750.08</v>
          </cell>
          <cell r="L2600">
            <v>41364</v>
          </cell>
          <cell r="M2600" t="str">
            <v>SG</v>
          </cell>
          <cell r="N2600" t="str">
            <v>EXP</v>
          </cell>
          <cell r="O2600" t="str">
            <v>PH620</v>
          </cell>
          <cell r="P2600" t="str">
            <v>2080</v>
          </cell>
          <cell r="Q2600" t="str">
            <v>Office Supplies</v>
          </cell>
          <cell r="R2600" t="str">
            <v>Other Expenditures</v>
          </cell>
          <cell r="S2600" t="str">
            <v>Non Salary</v>
          </cell>
        </row>
        <row r="2601">
          <cell r="A2601" t="str">
            <v>PH3704</v>
          </cell>
          <cell r="E2601">
            <v>1415</v>
          </cell>
          <cell r="F2601">
            <v>0</v>
          </cell>
          <cell r="G2601">
            <v>1415</v>
          </cell>
          <cell r="H2601">
            <v>801.88</v>
          </cell>
          <cell r="I2601">
            <v>-613.12</v>
          </cell>
          <cell r="J2601">
            <v>5534</v>
          </cell>
          <cell r="L2601">
            <v>41364</v>
          </cell>
          <cell r="M2601" t="str">
            <v>SG</v>
          </cell>
          <cell r="N2601" t="str">
            <v>EXP</v>
          </cell>
          <cell r="O2601" t="str">
            <v>PH620</v>
          </cell>
          <cell r="P2601" t="str">
            <v>4110</v>
          </cell>
          <cell r="Q2601" t="str">
            <v>Professional &amp; Technical</v>
          </cell>
          <cell r="R2601" t="str">
            <v>Other Expenditures</v>
          </cell>
          <cell r="S2601" t="str">
            <v>Non Salary</v>
          </cell>
        </row>
        <row r="2602">
          <cell r="A2602" t="str">
            <v>PH3704</v>
          </cell>
          <cell r="E2602">
            <v>1085</v>
          </cell>
          <cell r="F2602">
            <v>0</v>
          </cell>
          <cell r="G2602">
            <v>1085</v>
          </cell>
          <cell r="H2602">
            <v>0</v>
          </cell>
          <cell r="I2602">
            <v>-1085</v>
          </cell>
          <cell r="J2602">
            <v>0</v>
          </cell>
          <cell r="L2602">
            <v>41364</v>
          </cell>
          <cell r="M2602" t="str">
            <v>SG</v>
          </cell>
          <cell r="N2602" t="str">
            <v>EXP</v>
          </cell>
          <cell r="O2602" t="str">
            <v>PH620</v>
          </cell>
          <cell r="P2602" t="str">
            <v>4133</v>
          </cell>
          <cell r="Q2602" t="str">
            <v>Professional &amp; Technical</v>
          </cell>
          <cell r="R2602" t="str">
            <v>Other Expenditures</v>
          </cell>
          <cell r="S2602" t="str">
            <v>Non Salary</v>
          </cell>
        </row>
        <row r="2603">
          <cell r="A2603" t="str">
            <v>PH3704</v>
          </cell>
          <cell r="E2603">
            <v>0</v>
          </cell>
          <cell r="F2603">
            <v>0</v>
          </cell>
          <cell r="G2603">
            <v>0</v>
          </cell>
          <cell r="H2603">
            <v>45.71</v>
          </cell>
          <cell r="I2603">
            <v>45.71</v>
          </cell>
          <cell r="J2603">
            <v>315.45999999999998</v>
          </cell>
          <cell r="L2603">
            <v>41364</v>
          </cell>
          <cell r="M2603" t="str">
            <v>SG</v>
          </cell>
          <cell r="N2603" t="str">
            <v>EXP</v>
          </cell>
          <cell r="O2603" t="str">
            <v>PH620</v>
          </cell>
          <cell r="P2603" t="str">
            <v>4215</v>
          </cell>
          <cell r="Q2603" t="str">
            <v>Business Travel Expenses</v>
          </cell>
          <cell r="R2603" t="str">
            <v>Other Expenditures</v>
          </cell>
          <cell r="S2603" t="str">
            <v>Non Salary</v>
          </cell>
        </row>
        <row r="2604">
          <cell r="A2604" t="str">
            <v>PH3704</v>
          </cell>
          <cell r="E2604">
            <v>0</v>
          </cell>
          <cell r="F2604">
            <v>0</v>
          </cell>
          <cell r="G2604">
            <v>0</v>
          </cell>
          <cell r="H2604">
            <v>59.7</v>
          </cell>
          <cell r="I2604">
            <v>59.7</v>
          </cell>
          <cell r="J2604">
            <v>412</v>
          </cell>
          <cell r="L2604">
            <v>41364</v>
          </cell>
          <cell r="M2604" t="str">
            <v>SG</v>
          </cell>
          <cell r="N2604" t="str">
            <v>EXP</v>
          </cell>
          <cell r="O2604" t="str">
            <v>PH620</v>
          </cell>
          <cell r="P2604" t="str">
            <v>4252</v>
          </cell>
          <cell r="Q2604" t="str">
            <v>Conference Expenditures</v>
          </cell>
          <cell r="R2604" t="str">
            <v>Other Expenditures</v>
          </cell>
          <cell r="S2604" t="str">
            <v>Non Salary</v>
          </cell>
        </row>
        <row r="2605">
          <cell r="A2605" t="str">
            <v>PH3704</v>
          </cell>
          <cell r="E2605">
            <v>0</v>
          </cell>
          <cell r="F2605">
            <v>0</v>
          </cell>
          <cell r="G2605">
            <v>0</v>
          </cell>
          <cell r="H2605">
            <v>90.82</v>
          </cell>
          <cell r="I2605">
            <v>90.82</v>
          </cell>
          <cell r="J2605">
            <v>626.84</v>
          </cell>
          <cell r="L2605">
            <v>41364</v>
          </cell>
          <cell r="M2605" t="str">
            <v>SG</v>
          </cell>
          <cell r="N2605" t="str">
            <v>EXP</v>
          </cell>
          <cell r="O2605" t="str">
            <v>PH620</v>
          </cell>
          <cell r="P2605" t="str">
            <v>4253</v>
          </cell>
          <cell r="Q2605" t="str">
            <v>Conference Expenditures</v>
          </cell>
          <cell r="R2605" t="str">
            <v>Other Expenditures</v>
          </cell>
          <cell r="S2605" t="str">
            <v>Non Salary</v>
          </cell>
        </row>
        <row r="2606">
          <cell r="A2606" t="str">
            <v>PH3704</v>
          </cell>
          <cell r="E2606">
            <v>0</v>
          </cell>
          <cell r="F2606">
            <v>0</v>
          </cell>
          <cell r="G2606">
            <v>0</v>
          </cell>
          <cell r="H2606">
            <v>15.63</v>
          </cell>
          <cell r="I2606">
            <v>15.63</v>
          </cell>
          <cell r="J2606">
            <v>107.87</v>
          </cell>
          <cell r="L2606">
            <v>41364</v>
          </cell>
          <cell r="M2606" t="str">
            <v>SG</v>
          </cell>
          <cell r="N2606" t="str">
            <v>EXP</v>
          </cell>
          <cell r="O2606" t="str">
            <v>PH620</v>
          </cell>
          <cell r="P2606" t="str">
            <v>4254</v>
          </cell>
          <cell r="Q2606" t="str">
            <v>Conference Expenditures</v>
          </cell>
          <cell r="R2606" t="str">
            <v>Other Expenditures</v>
          </cell>
          <cell r="S2606" t="str">
            <v>Non Salary</v>
          </cell>
        </row>
        <row r="2607">
          <cell r="A2607" t="str">
            <v>PH3704</v>
          </cell>
          <cell r="E2607">
            <v>0</v>
          </cell>
          <cell r="F2607">
            <v>0</v>
          </cell>
          <cell r="G2607">
            <v>0</v>
          </cell>
          <cell r="H2607">
            <v>0.57999999999999996</v>
          </cell>
          <cell r="I2607">
            <v>0.57999999999999996</v>
          </cell>
          <cell r="J2607">
            <v>4</v>
          </cell>
          <cell r="L2607">
            <v>41364</v>
          </cell>
          <cell r="M2607" t="str">
            <v>SG</v>
          </cell>
          <cell r="N2607" t="str">
            <v>EXP</v>
          </cell>
          <cell r="O2607" t="str">
            <v>PH620</v>
          </cell>
          <cell r="P2607" t="str">
            <v>4255</v>
          </cell>
          <cell r="Q2607" t="str">
            <v>Conference Expenditures</v>
          </cell>
          <cell r="R2607" t="str">
            <v>Other Expenditures</v>
          </cell>
          <cell r="S2607" t="str">
            <v>Non Salary</v>
          </cell>
        </row>
        <row r="2608">
          <cell r="A2608" t="str">
            <v>PH3704</v>
          </cell>
          <cell r="E2608">
            <v>457.92</v>
          </cell>
          <cell r="F2608">
            <v>0</v>
          </cell>
          <cell r="G2608">
            <v>457.92</v>
          </cell>
          <cell r="H2608">
            <v>74.77</v>
          </cell>
          <cell r="I2608">
            <v>-383.15</v>
          </cell>
          <cell r="J2608">
            <v>516</v>
          </cell>
          <cell r="L2608">
            <v>41364</v>
          </cell>
          <cell r="M2608" t="str">
            <v>SG</v>
          </cell>
          <cell r="N2608" t="str">
            <v>EXP</v>
          </cell>
          <cell r="O2608" t="str">
            <v>PH620</v>
          </cell>
          <cell r="P2608" t="str">
            <v>4256</v>
          </cell>
          <cell r="Q2608" t="str">
            <v>Conference Expenditures</v>
          </cell>
          <cell r="R2608" t="str">
            <v>Other Expenditures</v>
          </cell>
          <cell r="S2608" t="str">
            <v>Non Salary</v>
          </cell>
        </row>
        <row r="2609">
          <cell r="A2609" t="str">
            <v>PH3704</v>
          </cell>
          <cell r="E2609">
            <v>0</v>
          </cell>
          <cell r="F2609">
            <v>0</v>
          </cell>
          <cell r="G2609">
            <v>0</v>
          </cell>
          <cell r="H2609">
            <v>61.93</v>
          </cell>
          <cell r="I2609">
            <v>61.93</v>
          </cell>
          <cell r="J2609">
            <v>427.39</v>
          </cell>
          <cell r="L2609">
            <v>41364</v>
          </cell>
          <cell r="M2609" t="str">
            <v>SG</v>
          </cell>
          <cell r="N2609" t="str">
            <v>EXP</v>
          </cell>
          <cell r="O2609" t="str">
            <v>PH620</v>
          </cell>
          <cell r="P2609" t="str">
            <v>4310</v>
          </cell>
          <cell r="Q2609" t="str">
            <v>Training &amp; Development</v>
          </cell>
          <cell r="R2609" t="str">
            <v>Other Expenditures</v>
          </cell>
          <cell r="S2609" t="str">
            <v>Non Salary</v>
          </cell>
        </row>
        <row r="2610">
          <cell r="A2610" t="str">
            <v>PH3704</v>
          </cell>
          <cell r="E2610">
            <v>0</v>
          </cell>
          <cell r="F2610">
            <v>0</v>
          </cell>
          <cell r="G2610">
            <v>0</v>
          </cell>
          <cell r="H2610">
            <v>14.75</v>
          </cell>
          <cell r="I2610">
            <v>14.75</v>
          </cell>
          <cell r="J2610">
            <v>101.76</v>
          </cell>
          <cell r="L2610">
            <v>41364</v>
          </cell>
          <cell r="M2610" t="str">
            <v>SG</v>
          </cell>
          <cell r="N2610" t="str">
            <v>EXP</v>
          </cell>
          <cell r="O2610" t="str">
            <v>PH620</v>
          </cell>
          <cell r="P2610" t="str">
            <v>4452</v>
          </cell>
          <cell r="Q2610" t="str">
            <v>Contracted Services</v>
          </cell>
          <cell r="R2610" t="str">
            <v>Other Expenditures</v>
          </cell>
          <cell r="S2610" t="str">
            <v>Non Salary</v>
          </cell>
        </row>
        <row r="2611">
          <cell r="A2611" t="str">
            <v>PH3704</v>
          </cell>
          <cell r="E2611">
            <v>0</v>
          </cell>
          <cell r="F2611">
            <v>0</v>
          </cell>
          <cell r="G2611">
            <v>0</v>
          </cell>
          <cell r="H2611">
            <v>1834.87</v>
          </cell>
          <cell r="I2611">
            <v>1834.87</v>
          </cell>
          <cell r="J2611">
            <v>12663.01</v>
          </cell>
          <cell r="L2611">
            <v>41364</v>
          </cell>
          <cell r="M2611" t="str">
            <v>SG</v>
          </cell>
          <cell r="N2611" t="str">
            <v>EXP</v>
          </cell>
          <cell r="O2611" t="str">
            <v>PH620</v>
          </cell>
          <cell r="P2611" t="str">
            <v>4525</v>
          </cell>
          <cell r="Q2611" t="str">
            <v>Contracted Services</v>
          </cell>
          <cell r="R2611" t="str">
            <v>Other Expenditures</v>
          </cell>
          <cell r="S2611" t="str">
            <v>Non Salary</v>
          </cell>
        </row>
        <row r="2612">
          <cell r="A2612" t="str">
            <v>PH3704</v>
          </cell>
          <cell r="E2612">
            <v>0</v>
          </cell>
          <cell r="F2612">
            <v>0</v>
          </cell>
          <cell r="G2612">
            <v>0</v>
          </cell>
          <cell r="H2612">
            <v>81.430000000000007</v>
          </cell>
          <cell r="I2612">
            <v>81.430000000000007</v>
          </cell>
          <cell r="J2612">
            <v>562</v>
          </cell>
          <cell r="L2612">
            <v>41364</v>
          </cell>
          <cell r="M2612" t="str">
            <v>SG</v>
          </cell>
          <cell r="N2612" t="str">
            <v>EXP</v>
          </cell>
          <cell r="O2612" t="str">
            <v>PH620</v>
          </cell>
          <cell r="P2612" t="str">
            <v>4770</v>
          </cell>
          <cell r="Q2612" t="str">
            <v>Insurance, Parking &amp; Metrage</v>
          </cell>
          <cell r="R2612" t="str">
            <v>Other Expenditures</v>
          </cell>
          <cell r="S2612" t="str">
            <v>Non Salary</v>
          </cell>
        </row>
        <row r="2613">
          <cell r="A2613" t="str">
            <v>PH3704</v>
          </cell>
          <cell r="E2613">
            <v>0</v>
          </cell>
          <cell r="F2613">
            <v>0</v>
          </cell>
          <cell r="G2613">
            <v>0</v>
          </cell>
          <cell r="H2613">
            <v>146.35</v>
          </cell>
          <cell r="I2613">
            <v>146.35</v>
          </cell>
          <cell r="J2613">
            <v>1010</v>
          </cell>
          <cell r="L2613">
            <v>41364</v>
          </cell>
          <cell r="M2613" t="str">
            <v>SG</v>
          </cell>
          <cell r="N2613" t="str">
            <v>EXP</v>
          </cell>
          <cell r="O2613" t="str">
            <v>PH620</v>
          </cell>
          <cell r="P2613" t="str">
            <v>4775</v>
          </cell>
          <cell r="Q2613" t="str">
            <v>Insurance, Parking &amp; Metrage</v>
          </cell>
          <cell r="R2613" t="str">
            <v>Other Expenditures</v>
          </cell>
          <cell r="S2613" t="str">
            <v>Non Salary</v>
          </cell>
        </row>
        <row r="2614">
          <cell r="A2614" t="str">
            <v>PH3704</v>
          </cell>
          <cell r="E2614">
            <v>0</v>
          </cell>
          <cell r="F2614">
            <v>0</v>
          </cell>
          <cell r="G2614">
            <v>0</v>
          </cell>
          <cell r="H2614">
            <v>110.86</v>
          </cell>
          <cell r="I2614">
            <v>110.86</v>
          </cell>
          <cell r="J2614">
            <v>765.08</v>
          </cell>
          <cell r="L2614">
            <v>41364</v>
          </cell>
          <cell r="M2614" t="str">
            <v>SG</v>
          </cell>
          <cell r="N2614" t="str">
            <v>EXP</v>
          </cell>
          <cell r="O2614" t="str">
            <v>PH620</v>
          </cell>
          <cell r="P2614" t="str">
            <v>4811</v>
          </cell>
          <cell r="Q2614" t="str">
            <v>Other Services</v>
          </cell>
          <cell r="R2614" t="str">
            <v>Other Expenditures</v>
          </cell>
          <cell r="S2614" t="str">
            <v>Non Salary</v>
          </cell>
        </row>
        <row r="2615">
          <cell r="A2615" t="str">
            <v>PH3704</v>
          </cell>
          <cell r="E2615">
            <v>0</v>
          </cell>
          <cell r="F2615">
            <v>0</v>
          </cell>
          <cell r="G2615">
            <v>0</v>
          </cell>
          <cell r="H2615">
            <v>15.04</v>
          </cell>
          <cell r="I2615">
            <v>15.04</v>
          </cell>
          <cell r="J2615">
            <v>103.8</v>
          </cell>
          <cell r="L2615">
            <v>41364</v>
          </cell>
          <cell r="M2615" t="str">
            <v>SG</v>
          </cell>
          <cell r="N2615" t="str">
            <v>EXP</v>
          </cell>
          <cell r="O2615" t="str">
            <v>PH620</v>
          </cell>
          <cell r="P2615" t="str">
            <v>4815</v>
          </cell>
          <cell r="Q2615" t="str">
            <v>Other Services</v>
          </cell>
          <cell r="R2615" t="str">
            <v>Other Expenditures</v>
          </cell>
          <cell r="S2615" t="str">
            <v>Non Salary</v>
          </cell>
        </row>
        <row r="2616">
          <cell r="A2616" t="str">
            <v>PH3704</v>
          </cell>
          <cell r="E2616">
            <v>0</v>
          </cell>
          <cell r="F2616">
            <v>0</v>
          </cell>
          <cell r="G2616">
            <v>0</v>
          </cell>
          <cell r="H2616">
            <v>162.58000000000001</v>
          </cell>
          <cell r="I2616">
            <v>162.58000000000001</v>
          </cell>
          <cell r="J2616">
            <v>1122</v>
          </cell>
          <cell r="L2616">
            <v>41364</v>
          </cell>
          <cell r="M2616" t="str">
            <v>SG</v>
          </cell>
          <cell r="N2616" t="str">
            <v>EXP</v>
          </cell>
          <cell r="O2616" t="str">
            <v>PH620</v>
          </cell>
          <cell r="P2616" t="str">
            <v>4820</v>
          </cell>
          <cell r="Q2616" t="str">
            <v>Other Services</v>
          </cell>
          <cell r="R2616" t="str">
            <v>Other Expenditures</v>
          </cell>
          <cell r="S2616" t="str">
            <v>Non Salary</v>
          </cell>
        </row>
        <row r="2617">
          <cell r="A2617" t="str">
            <v>PH3704</v>
          </cell>
          <cell r="E2617">
            <v>0</v>
          </cell>
          <cell r="F2617">
            <v>0</v>
          </cell>
          <cell r="G2617">
            <v>0</v>
          </cell>
          <cell r="H2617">
            <v>2.88</v>
          </cell>
          <cell r="I2617">
            <v>2.88</v>
          </cell>
          <cell r="J2617">
            <v>300</v>
          </cell>
          <cell r="L2617">
            <v>41364</v>
          </cell>
          <cell r="M2617" t="str">
            <v>SG</v>
          </cell>
          <cell r="N2617" t="str">
            <v>EXP</v>
          </cell>
          <cell r="O2617" t="str">
            <v>PH620</v>
          </cell>
          <cell r="P2617" t="str">
            <v>7030</v>
          </cell>
          <cell r="Q2617" t="str">
            <v>IDC's</v>
          </cell>
          <cell r="R2617" t="str">
            <v>Other Expenditures</v>
          </cell>
          <cell r="S2617" t="str">
            <v>Non Salary</v>
          </cell>
        </row>
        <row r="2618">
          <cell r="A2618" t="str">
            <v>PH3704</v>
          </cell>
          <cell r="E2618">
            <v>0</v>
          </cell>
          <cell r="F2618">
            <v>0</v>
          </cell>
          <cell r="G2618">
            <v>0</v>
          </cell>
          <cell r="H2618">
            <v>296.10000000000002</v>
          </cell>
          <cell r="I2618">
            <v>296.10000000000002</v>
          </cell>
          <cell r="J2618">
            <v>1500</v>
          </cell>
          <cell r="L2618">
            <v>41364</v>
          </cell>
          <cell r="M2618" t="str">
            <v>SG</v>
          </cell>
          <cell r="N2618" t="str">
            <v>EXP</v>
          </cell>
          <cell r="O2618" t="str">
            <v>PH620</v>
          </cell>
          <cell r="P2618" t="str">
            <v>7035</v>
          </cell>
          <cell r="Q2618" t="str">
            <v>IDC's</v>
          </cell>
          <cell r="R2618" t="str">
            <v>Other Expenditures</v>
          </cell>
          <cell r="S2618" t="str">
            <v>Non Salary</v>
          </cell>
        </row>
        <row r="2619">
          <cell r="A2619" t="str">
            <v>PH3704</v>
          </cell>
          <cell r="E2619">
            <v>524.49</v>
          </cell>
          <cell r="F2619">
            <v>0</v>
          </cell>
          <cell r="G2619">
            <v>524.49</v>
          </cell>
          <cell r="H2619">
            <v>583.86</v>
          </cell>
          <cell r="I2619">
            <v>59.37</v>
          </cell>
          <cell r="J2619">
            <v>2335.4299999999998</v>
          </cell>
          <cell r="L2619">
            <v>41364</v>
          </cell>
          <cell r="M2619" t="str">
            <v>SG</v>
          </cell>
          <cell r="N2619" t="str">
            <v>EXP</v>
          </cell>
          <cell r="O2619" t="str">
            <v>PH620</v>
          </cell>
          <cell r="P2619" t="str">
            <v>7125</v>
          </cell>
          <cell r="Q2619" t="str">
            <v>IDC's</v>
          </cell>
          <cell r="R2619" t="str">
            <v>Other Expenditures</v>
          </cell>
          <cell r="S2619" t="str">
            <v>Non Salary</v>
          </cell>
        </row>
        <row r="2620">
          <cell r="A2620" t="str">
            <v>PH3704</v>
          </cell>
          <cell r="E2620">
            <v>-110723.44</v>
          </cell>
          <cell r="F2620">
            <v>0</v>
          </cell>
          <cell r="G2620">
            <v>-110723.44</v>
          </cell>
          <cell r="H2620">
            <v>-107237.67</v>
          </cell>
          <cell r="I2620">
            <v>3485.77</v>
          </cell>
          <cell r="J2620">
            <v>-364319.98</v>
          </cell>
          <cell r="L2620">
            <v>41364</v>
          </cell>
          <cell r="M2620" t="str">
            <v>SG</v>
          </cell>
          <cell r="N2620" t="str">
            <v>REV</v>
          </cell>
          <cell r="O2620" t="str">
            <v>PH620</v>
          </cell>
          <cell r="P2620" t="str">
            <v>8010</v>
          </cell>
          <cell r="Q2620" t="str">
            <v>Grants and Subsidies</v>
          </cell>
          <cell r="R2620" t="str">
            <v>Revenue</v>
          </cell>
          <cell r="S2620" t="str">
            <v>Non Salary</v>
          </cell>
        </row>
        <row r="2621">
          <cell r="A2621" t="str">
            <v>PH3704</v>
          </cell>
          <cell r="E2621">
            <v>0</v>
          </cell>
          <cell r="F2621">
            <v>0</v>
          </cell>
          <cell r="G2621">
            <v>0</v>
          </cell>
          <cell r="H2621">
            <v>0</v>
          </cell>
          <cell r="I2621">
            <v>0</v>
          </cell>
          <cell r="J2621">
            <v>0</v>
          </cell>
          <cell r="L2621">
            <v>41364</v>
          </cell>
          <cell r="M2621" t="str">
            <v>SG</v>
          </cell>
          <cell r="N2621" t="str">
            <v>REV</v>
          </cell>
          <cell r="O2621" t="str">
            <v>PH620</v>
          </cell>
          <cell r="P2621" t="str">
            <v>9750</v>
          </cell>
          <cell r="Q2621" t="str">
            <v>Other Revenues</v>
          </cell>
          <cell r="R2621" t="str">
            <v>Revenue</v>
          </cell>
          <cell r="S2621" t="str">
            <v>Non Salary</v>
          </cell>
        </row>
        <row r="2622">
          <cell r="A2622" t="str">
            <v>PH3707</v>
          </cell>
          <cell r="E2622">
            <v>327693.59999999998</v>
          </cell>
          <cell r="F2622">
            <v>0</v>
          </cell>
          <cell r="G2622">
            <v>327693.59999999998</v>
          </cell>
          <cell r="H2622">
            <v>329084.56</v>
          </cell>
          <cell r="I2622">
            <v>1390.96</v>
          </cell>
          <cell r="J2622">
            <v>1130145.6599999999</v>
          </cell>
          <cell r="L2622">
            <v>41364</v>
          </cell>
          <cell r="M2622" t="str">
            <v>OG</v>
          </cell>
          <cell r="N2622" t="str">
            <v>EXP</v>
          </cell>
          <cell r="O2622" t="str">
            <v>PH300</v>
          </cell>
          <cell r="P2622" t="str">
            <v>1015</v>
          </cell>
          <cell r="Q2622" t="str">
            <v>Salaries &amp; Benefits</v>
          </cell>
          <cell r="R2622" t="str">
            <v>Other Expenditures</v>
          </cell>
          <cell r="S2622" t="str">
            <v>Salaries &amp; Benefits</v>
          </cell>
        </row>
        <row r="2623">
          <cell r="A2623" t="str">
            <v>PH3707</v>
          </cell>
          <cell r="E2623">
            <v>17842.57</v>
          </cell>
          <cell r="F2623">
            <v>0</v>
          </cell>
          <cell r="G2623">
            <v>17842.57</v>
          </cell>
          <cell r="H2623">
            <v>15905.94</v>
          </cell>
          <cell r="I2623">
            <v>-1936.63</v>
          </cell>
          <cell r="J2623">
            <v>54624.38</v>
          </cell>
          <cell r="L2623">
            <v>41364</v>
          </cell>
          <cell r="M2623" t="str">
            <v>OG</v>
          </cell>
          <cell r="N2623" t="str">
            <v>EXP</v>
          </cell>
          <cell r="O2623" t="str">
            <v>PH300</v>
          </cell>
          <cell r="P2623" t="str">
            <v>1711</v>
          </cell>
          <cell r="Q2623" t="str">
            <v>Salaries &amp; Benefits</v>
          </cell>
          <cell r="R2623" t="str">
            <v>Other Expenditures</v>
          </cell>
          <cell r="S2623" t="str">
            <v>Salaries &amp; Benefits</v>
          </cell>
        </row>
        <row r="2624">
          <cell r="A2624" t="str">
            <v>PH3707</v>
          </cell>
          <cell r="E2624">
            <v>8423.51</v>
          </cell>
          <cell r="F2624">
            <v>0</v>
          </cell>
          <cell r="G2624">
            <v>8423.51</v>
          </cell>
          <cell r="H2624">
            <v>7481.13</v>
          </cell>
          <cell r="I2624">
            <v>-942.38</v>
          </cell>
          <cell r="J2624">
            <v>25692</v>
          </cell>
          <cell r="L2624">
            <v>41364</v>
          </cell>
          <cell r="M2624" t="str">
            <v>OG</v>
          </cell>
          <cell r="N2624" t="str">
            <v>EXP</v>
          </cell>
          <cell r="O2624" t="str">
            <v>PH300</v>
          </cell>
          <cell r="P2624" t="str">
            <v>1712</v>
          </cell>
          <cell r="Q2624" t="str">
            <v>Salaries &amp; Benefits</v>
          </cell>
          <cell r="R2624" t="str">
            <v>Other Expenditures</v>
          </cell>
          <cell r="S2624" t="str">
            <v>Salaries &amp; Benefits</v>
          </cell>
        </row>
        <row r="2625">
          <cell r="A2625" t="str">
            <v>PH3707</v>
          </cell>
          <cell r="E2625">
            <v>8182.04</v>
          </cell>
          <cell r="F2625">
            <v>0</v>
          </cell>
          <cell r="G2625">
            <v>8182.04</v>
          </cell>
          <cell r="H2625">
            <v>6589.93</v>
          </cell>
          <cell r="I2625">
            <v>-1592.11</v>
          </cell>
          <cell r="J2625">
            <v>22486.2</v>
          </cell>
          <cell r="L2625">
            <v>41364</v>
          </cell>
          <cell r="M2625" t="str">
            <v>OG</v>
          </cell>
          <cell r="N2625" t="str">
            <v>EXP</v>
          </cell>
          <cell r="O2625" t="str">
            <v>PH300</v>
          </cell>
          <cell r="P2625" t="str">
            <v>1720</v>
          </cell>
          <cell r="Q2625" t="str">
            <v>Salaries &amp; Benefits</v>
          </cell>
          <cell r="R2625" t="str">
            <v>Other Expenditures</v>
          </cell>
          <cell r="S2625" t="str">
            <v>Salaries &amp; Benefits</v>
          </cell>
        </row>
        <row r="2626">
          <cell r="A2626" t="str">
            <v>PH3707</v>
          </cell>
          <cell r="E2626">
            <v>2488.5100000000002</v>
          </cell>
          <cell r="F2626">
            <v>0</v>
          </cell>
          <cell r="G2626">
            <v>2488.5100000000002</v>
          </cell>
          <cell r="H2626">
            <v>2456.17</v>
          </cell>
          <cell r="I2626">
            <v>-32.340000000000003</v>
          </cell>
          <cell r="J2626">
            <v>8435.39</v>
          </cell>
          <cell r="L2626">
            <v>41364</v>
          </cell>
          <cell r="M2626" t="str">
            <v>OG</v>
          </cell>
          <cell r="N2626" t="str">
            <v>EXP</v>
          </cell>
          <cell r="O2626" t="str">
            <v>PH300</v>
          </cell>
          <cell r="P2626" t="str">
            <v>1730</v>
          </cell>
          <cell r="Q2626" t="str">
            <v>Salaries &amp; Benefits</v>
          </cell>
          <cell r="R2626" t="str">
            <v>Other Expenditures</v>
          </cell>
          <cell r="S2626" t="str">
            <v>Salaries &amp; Benefits</v>
          </cell>
        </row>
        <row r="2627">
          <cell r="A2627" t="str">
            <v>PH3707</v>
          </cell>
          <cell r="E2627">
            <v>8560.43</v>
          </cell>
          <cell r="F2627">
            <v>0</v>
          </cell>
          <cell r="G2627">
            <v>8560.43</v>
          </cell>
          <cell r="H2627">
            <v>9315.41</v>
          </cell>
          <cell r="I2627">
            <v>754.98</v>
          </cell>
          <cell r="J2627">
            <v>15774.9</v>
          </cell>
          <cell r="L2627">
            <v>41364</v>
          </cell>
          <cell r="M2627" t="str">
            <v>OG</v>
          </cell>
          <cell r="N2627" t="str">
            <v>EXP</v>
          </cell>
          <cell r="O2627" t="str">
            <v>PH300</v>
          </cell>
          <cell r="P2627" t="str">
            <v>1740</v>
          </cell>
          <cell r="Q2627" t="str">
            <v>Salaries &amp; Benefits</v>
          </cell>
          <cell r="R2627" t="str">
            <v>Other Expenditures</v>
          </cell>
          <cell r="S2627" t="str">
            <v>Salaries &amp; Benefits</v>
          </cell>
        </row>
        <row r="2628">
          <cell r="A2628" t="str">
            <v>PH3707</v>
          </cell>
          <cell r="E2628">
            <v>364.36</v>
          </cell>
          <cell r="F2628">
            <v>0</v>
          </cell>
          <cell r="G2628">
            <v>364.36</v>
          </cell>
          <cell r="H2628">
            <v>445.17</v>
          </cell>
          <cell r="I2628">
            <v>80.81</v>
          </cell>
          <cell r="J2628">
            <v>904.07</v>
          </cell>
          <cell r="L2628">
            <v>41364</v>
          </cell>
          <cell r="M2628" t="str">
            <v>OG</v>
          </cell>
          <cell r="N2628" t="str">
            <v>EXP</v>
          </cell>
          <cell r="O2628" t="str">
            <v>PH300</v>
          </cell>
          <cell r="P2628" t="str">
            <v>1745</v>
          </cell>
          <cell r="Q2628" t="str">
            <v>Salaries &amp; Benefits</v>
          </cell>
          <cell r="R2628" t="str">
            <v>Other Expenditures</v>
          </cell>
          <cell r="S2628" t="str">
            <v>Salaries &amp; Benefits</v>
          </cell>
        </row>
        <row r="2629">
          <cell r="A2629" t="str">
            <v>PH3707</v>
          </cell>
          <cell r="E2629">
            <v>6434.23</v>
          </cell>
          <cell r="F2629">
            <v>0</v>
          </cell>
          <cell r="G2629">
            <v>6434.23</v>
          </cell>
          <cell r="H2629">
            <v>6417.18</v>
          </cell>
          <cell r="I2629">
            <v>-17.05</v>
          </cell>
          <cell r="J2629">
            <v>22037.8</v>
          </cell>
          <cell r="L2629">
            <v>41364</v>
          </cell>
          <cell r="M2629" t="str">
            <v>OG</v>
          </cell>
          <cell r="N2629" t="str">
            <v>EXP</v>
          </cell>
          <cell r="O2629" t="str">
            <v>PH300</v>
          </cell>
          <cell r="P2629" t="str">
            <v>1750</v>
          </cell>
          <cell r="Q2629" t="str">
            <v>Salaries &amp; Benefits</v>
          </cell>
          <cell r="R2629" t="str">
            <v>Other Expenditures</v>
          </cell>
          <cell r="S2629" t="str">
            <v>Salaries &amp; Benefits</v>
          </cell>
        </row>
        <row r="2630">
          <cell r="A2630" t="str">
            <v>PH3707</v>
          </cell>
          <cell r="E2630">
            <v>18621.82</v>
          </cell>
          <cell r="F2630">
            <v>0</v>
          </cell>
          <cell r="G2630">
            <v>18621.82</v>
          </cell>
          <cell r="H2630">
            <v>20125.38</v>
          </cell>
          <cell r="I2630">
            <v>1503.56</v>
          </cell>
          <cell r="J2630">
            <v>34600.5</v>
          </cell>
          <cell r="L2630">
            <v>41364</v>
          </cell>
          <cell r="M2630" t="str">
            <v>OG</v>
          </cell>
          <cell r="N2630" t="str">
            <v>EXP</v>
          </cell>
          <cell r="O2630" t="str">
            <v>PH300</v>
          </cell>
          <cell r="P2630" t="str">
            <v>1760</v>
          </cell>
          <cell r="Q2630" t="str">
            <v>Salaries &amp; Benefits</v>
          </cell>
          <cell r="R2630" t="str">
            <v>Other Expenditures</v>
          </cell>
          <cell r="S2630" t="str">
            <v>Salaries &amp; Benefits</v>
          </cell>
        </row>
        <row r="2631">
          <cell r="A2631" t="str">
            <v>PH3707</v>
          </cell>
          <cell r="E2631">
            <v>31512.74</v>
          </cell>
          <cell r="F2631">
            <v>0</v>
          </cell>
          <cell r="G2631">
            <v>31512.74</v>
          </cell>
          <cell r="H2631">
            <v>35792.03</v>
          </cell>
          <cell r="I2631">
            <v>4279.29</v>
          </cell>
          <cell r="J2631">
            <v>122917.27</v>
          </cell>
          <cell r="L2631">
            <v>41364</v>
          </cell>
          <cell r="M2631" t="str">
            <v>OG</v>
          </cell>
          <cell r="N2631" t="str">
            <v>EXP</v>
          </cell>
          <cell r="O2631" t="str">
            <v>PH300</v>
          </cell>
          <cell r="P2631" t="str">
            <v>1770</v>
          </cell>
          <cell r="Q2631" t="str">
            <v>Salaries &amp; Benefits</v>
          </cell>
          <cell r="R2631" t="str">
            <v>Other Expenditures</v>
          </cell>
          <cell r="S2631" t="str">
            <v>Salaries &amp; Benefits</v>
          </cell>
        </row>
        <row r="2632">
          <cell r="A2632" t="str">
            <v>PH3707</v>
          </cell>
          <cell r="E2632">
            <v>343.43</v>
          </cell>
          <cell r="F2632">
            <v>0</v>
          </cell>
          <cell r="G2632">
            <v>343.43</v>
          </cell>
          <cell r="H2632">
            <v>205.87</v>
          </cell>
          <cell r="I2632">
            <v>-137.56</v>
          </cell>
          <cell r="J2632">
            <v>1092.7</v>
          </cell>
          <cell r="L2632">
            <v>41364</v>
          </cell>
          <cell r="M2632" t="str">
            <v>OG</v>
          </cell>
          <cell r="N2632" t="str">
            <v>EXP</v>
          </cell>
          <cell r="O2632" t="str">
            <v>PH300</v>
          </cell>
          <cell r="P2632" t="str">
            <v>2010</v>
          </cell>
          <cell r="Q2632" t="str">
            <v>Office Supplies</v>
          </cell>
          <cell r="R2632" t="str">
            <v>Other Expenditures</v>
          </cell>
          <cell r="S2632" t="str">
            <v>Non Salary</v>
          </cell>
        </row>
        <row r="2633">
          <cell r="A2633" t="str">
            <v>PH3707</v>
          </cell>
          <cell r="E2633">
            <v>0</v>
          </cell>
          <cell r="F2633">
            <v>0</v>
          </cell>
          <cell r="G2633">
            <v>0</v>
          </cell>
          <cell r="H2633">
            <v>56.59</v>
          </cell>
          <cell r="I2633">
            <v>56.59</v>
          </cell>
          <cell r="J2633">
            <v>300.39</v>
          </cell>
          <cell r="L2633">
            <v>41364</v>
          </cell>
          <cell r="M2633" t="str">
            <v>OG</v>
          </cell>
          <cell r="N2633" t="str">
            <v>EXP</v>
          </cell>
          <cell r="O2633" t="str">
            <v>PH300</v>
          </cell>
          <cell r="P2633" t="str">
            <v>2020</v>
          </cell>
          <cell r="Q2633" t="str">
            <v>Office Supplies</v>
          </cell>
          <cell r="R2633" t="str">
            <v>Other Expenditures</v>
          </cell>
          <cell r="S2633" t="str">
            <v>Non Salary</v>
          </cell>
        </row>
        <row r="2634">
          <cell r="A2634" t="str">
            <v>PH3707</v>
          </cell>
          <cell r="E2634">
            <v>28.49</v>
          </cell>
          <cell r="F2634">
            <v>0</v>
          </cell>
          <cell r="G2634">
            <v>28.49</v>
          </cell>
          <cell r="H2634">
            <v>371.14</v>
          </cell>
          <cell r="I2634">
            <v>342.65</v>
          </cell>
          <cell r="J2634">
            <v>1969.96</v>
          </cell>
          <cell r="L2634">
            <v>41364</v>
          </cell>
          <cell r="M2634" t="str">
            <v>OG</v>
          </cell>
          <cell r="N2634" t="str">
            <v>EXP</v>
          </cell>
          <cell r="O2634" t="str">
            <v>PH300</v>
          </cell>
          <cell r="P2634" t="str">
            <v>2600</v>
          </cell>
          <cell r="Q2634" t="str">
            <v>Other Supplies</v>
          </cell>
          <cell r="R2634" t="str">
            <v>Other Expenditures</v>
          </cell>
          <cell r="S2634" t="str">
            <v>Non Salary</v>
          </cell>
        </row>
        <row r="2635">
          <cell r="A2635" t="str">
            <v>PH3707</v>
          </cell>
          <cell r="E2635">
            <v>17.52</v>
          </cell>
          <cell r="F2635">
            <v>0</v>
          </cell>
          <cell r="G2635">
            <v>17.52</v>
          </cell>
          <cell r="H2635">
            <v>1726.15</v>
          </cell>
          <cell r="I2635">
            <v>1708.63</v>
          </cell>
          <cell r="J2635">
            <v>9162.2199999999993</v>
          </cell>
          <cell r="L2635">
            <v>41364</v>
          </cell>
          <cell r="M2635" t="str">
            <v>OG</v>
          </cell>
          <cell r="N2635" t="str">
            <v>EXP</v>
          </cell>
          <cell r="O2635" t="str">
            <v>PH300</v>
          </cell>
          <cell r="P2635" t="str">
            <v>2741</v>
          </cell>
          <cell r="Q2635" t="str">
            <v>Other Supplies</v>
          </cell>
          <cell r="R2635" t="str">
            <v>Other Expenditures</v>
          </cell>
          <cell r="S2635" t="str">
            <v>Non Salary</v>
          </cell>
        </row>
        <row r="2636">
          <cell r="A2636" t="str">
            <v>PH3707</v>
          </cell>
          <cell r="E2636">
            <v>0</v>
          </cell>
          <cell r="F2636">
            <v>88.28</v>
          </cell>
          <cell r="G2636">
            <v>88.28</v>
          </cell>
          <cell r="H2636">
            <v>0</v>
          </cell>
          <cell r="I2636">
            <v>-88.28</v>
          </cell>
          <cell r="J2636">
            <v>0</v>
          </cell>
          <cell r="L2636">
            <v>41364</v>
          </cell>
          <cell r="M2636" t="str">
            <v>OG</v>
          </cell>
          <cell r="N2636" t="str">
            <v>EXP</v>
          </cell>
          <cell r="O2636" t="str">
            <v>PH300</v>
          </cell>
          <cell r="P2636" t="str">
            <v>2823</v>
          </cell>
          <cell r="Q2636" t="str">
            <v>Other Supplies</v>
          </cell>
          <cell r="R2636" t="str">
            <v>Other Expenditures</v>
          </cell>
          <cell r="S2636" t="str">
            <v>Non Salary</v>
          </cell>
        </row>
        <row r="2637">
          <cell r="A2637" t="str">
            <v>PH3707</v>
          </cell>
          <cell r="E2637">
            <v>0</v>
          </cell>
          <cell r="F2637">
            <v>0</v>
          </cell>
          <cell r="G2637">
            <v>0</v>
          </cell>
          <cell r="H2637">
            <v>536.9</v>
          </cell>
          <cell r="I2637">
            <v>536.9</v>
          </cell>
          <cell r="J2637">
            <v>1000</v>
          </cell>
          <cell r="L2637">
            <v>41364</v>
          </cell>
          <cell r="M2637" t="str">
            <v>OG</v>
          </cell>
          <cell r="N2637" t="str">
            <v>EXP</v>
          </cell>
          <cell r="O2637" t="str">
            <v>PH300</v>
          </cell>
          <cell r="P2637" t="str">
            <v>3020</v>
          </cell>
          <cell r="Q2637" t="str">
            <v>General Equipment</v>
          </cell>
          <cell r="R2637" t="str">
            <v>Other Expenditures</v>
          </cell>
          <cell r="S2637" t="str">
            <v>Non Salary</v>
          </cell>
        </row>
        <row r="2638">
          <cell r="A2638" t="str">
            <v>PH3707</v>
          </cell>
          <cell r="E2638">
            <v>0</v>
          </cell>
          <cell r="F2638">
            <v>0</v>
          </cell>
          <cell r="G2638">
            <v>0</v>
          </cell>
          <cell r="H2638">
            <v>1639.05</v>
          </cell>
          <cell r="I2638">
            <v>1639.05</v>
          </cell>
          <cell r="J2638">
            <v>3052.8</v>
          </cell>
          <cell r="L2638">
            <v>41364</v>
          </cell>
          <cell r="M2638" t="str">
            <v>OG</v>
          </cell>
          <cell r="N2638" t="str">
            <v>EXP</v>
          </cell>
          <cell r="O2638" t="str">
            <v>PH300</v>
          </cell>
          <cell r="P2638" t="str">
            <v>3410</v>
          </cell>
          <cell r="Q2638" t="str">
            <v>Computer Hardware &amp; Software</v>
          </cell>
          <cell r="R2638" t="str">
            <v>Other Expenditures</v>
          </cell>
          <cell r="S2638" t="str">
            <v>Non Salary</v>
          </cell>
        </row>
        <row r="2639">
          <cell r="A2639" t="str">
            <v>PH3707</v>
          </cell>
          <cell r="E2639">
            <v>0</v>
          </cell>
          <cell r="F2639">
            <v>0</v>
          </cell>
          <cell r="G2639">
            <v>0</v>
          </cell>
          <cell r="H2639">
            <v>805.35</v>
          </cell>
          <cell r="I2639">
            <v>805.35</v>
          </cell>
          <cell r="J2639">
            <v>1500</v>
          </cell>
          <cell r="L2639">
            <v>41364</v>
          </cell>
          <cell r="M2639" t="str">
            <v>OG</v>
          </cell>
          <cell r="N2639" t="str">
            <v>EXP</v>
          </cell>
          <cell r="O2639" t="str">
            <v>PH300</v>
          </cell>
          <cell r="P2639" t="str">
            <v>3420</v>
          </cell>
          <cell r="Q2639" t="str">
            <v>Computer Hardware &amp; Software</v>
          </cell>
          <cell r="R2639" t="str">
            <v>Other Expenditures</v>
          </cell>
          <cell r="S2639" t="str">
            <v>Non Salary</v>
          </cell>
        </row>
        <row r="2640">
          <cell r="A2640" t="str">
            <v>PH3707</v>
          </cell>
          <cell r="E2640">
            <v>1348.66</v>
          </cell>
          <cell r="F2640">
            <v>0</v>
          </cell>
          <cell r="G2640">
            <v>1348.66</v>
          </cell>
          <cell r="H2640">
            <v>7716</v>
          </cell>
          <cell r="I2640">
            <v>6367.34</v>
          </cell>
          <cell r="J2640">
            <v>24000</v>
          </cell>
          <cell r="L2640">
            <v>41364</v>
          </cell>
          <cell r="M2640" t="str">
            <v>OG</v>
          </cell>
          <cell r="N2640" t="str">
            <v>EXP</v>
          </cell>
          <cell r="O2640" t="str">
            <v>PH300</v>
          </cell>
          <cell r="P2640" t="str">
            <v>4086</v>
          </cell>
          <cell r="Q2640" t="str">
            <v>Professional &amp; Technical</v>
          </cell>
          <cell r="R2640" t="str">
            <v>Other Expenditures</v>
          </cell>
          <cell r="S2640" t="str">
            <v>Non Salary</v>
          </cell>
        </row>
        <row r="2641">
          <cell r="A2641" t="str">
            <v>PH3707</v>
          </cell>
          <cell r="E2641">
            <v>71.25</v>
          </cell>
          <cell r="F2641">
            <v>0</v>
          </cell>
          <cell r="G2641">
            <v>71.25</v>
          </cell>
          <cell r="H2641">
            <v>500.68</v>
          </cell>
          <cell r="I2641">
            <v>429.43</v>
          </cell>
          <cell r="J2641">
            <v>1955</v>
          </cell>
          <cell r="L2641">
            <v>41364</v>
          </cell>
          <cell r="M2641" t="str">
            <v>OG</v>
          </cell>
          <cell r="N2641" t="str">
            <v>EXP</v>
          </cell>
          <cell r="O2641" t="str">
            <v>PH300</v>
          </cell>
          <cell r="P2641" t="str">
            <v>4225</v>
          </cell>
          <cell r="Q2641" t="str">
            <v>Business Travel Expenses</v>
          </cell>
          <cell r="R2641" t="str">
            <v>Other Expenditures</v>
          </cell>
          <cell r="S2641" t="str">
            <v>Non Salary</v>
          </cell>
        </row>
        <row r="2642">
          <cell r="A2642" t="str">
            <v>PH3707</v>
          </cell>
          <cell r="E2642">
            <v>0</v>
          </cell>
          <cell r="F2642">
            <v>0</v>
          </cell>
          <cell r="G2642">
            <v>0</v>
          </cell>
          <cell r="H2642">
            <v>256.10000000000002</v>
          </cell>
          <cell r="I2642">
            <v>256.10000000000002</v>
          </cell>
          <cell r="J2642">
            <v>1000</v>
          </cell>
          <cell r="L2642">
            <v>41364</v>
          </cell>
          <cell r="M2642" t="str">
            <v>OG</v>
          </cell>
          <cell r="N2642" t="str">
            <v>EXP</v>
          </cell>
          <cell r="O2642" t="str">
            <v>PH300</v>
          </cell>
          <cell r="P2642" t="str">
            <v>4256</v>
          </cell>
          <cell r="Q2642" t="str">
            <v>Conference Expenditures</v>
          </cell>
          <cell r="R2642" t="str">
            <v>Other Expenditures</v>
          </cell>
          <cell r="S2642" t="str">
            <v>Non Salary</v>
          </cell>
        </row>
        <row r="2643">
          <cell r="A2643" t="str">
            <v>PH3707</v>
          </cell>
          <cell r="E2643">
            <v>4579.2</v>
          </cell>
          <cell r="F2643">
            <v>0</v>
          </cell>
          <cell r="G2643">
            <v>4579.2</v>
          </cell>
          <cell r="H2643">
            <v>10363.700000000001</v>
          </cell>
          <cell r="I2643">
            <v>5784.5</v>
          </cell>
          <cell r="J2643">
            <v>30807.68</v>
          </cell>
          <cell r="L2643">
            <v>41364</v>
          </cell>
          <cell r="M2643" t="str">
            <v>OG</v>
          </cell>
          <cell r="N2643" t="str">
            <v>EXP</v>
          </cell>
          <cell r="O2643" t="str">
            <v>PH300</v>
          </cell>
          <cell r="P2643" t="str">
            <v>4310</v>
          </cell>
          <cell r="Q2643" t="str">
            <v>Training &amp; Development</v>
          </cell>
          <cell r="R2643" t="str">
            <v>Other Expenditures</v>
          </cell>
          <cell r="S2643" t="str">
            <v>Non Salary</v>
          </cell>
        </row>
        <row r="2644">
          <cell r="A2644" t="str">
            <v>PH3707</v>
          </cell>
          <cell r="E2644">
            <v>0</v>
          </cell>
          <cell r="F2644">
            <v>216.74</v>
          </cell>
          <cell r="G2644">
            <v>216.74</v>
          </cell>
          <cell r="H2644">
            <v>100.9</v>
          </cell>
          <cell r="I2644">
            <v>-115.84</v>
          </cell>
          <cell r="J2644">
            <v>500</v>
          </cell>
          <cell r="L2644">
            <v>41364</v>
          </cell>
          <cell r="M2644" t="str">
            <v>OG</v>
          </cell>
          <cell r="N2644" t="str">
            <v>EXP</v>
          </cell>
          <cell r="O2644" t="str">
            <v>PH300</v>
          </cell>
          <cell r="P2644" t="str">
            <v>4416</v>
          </cell>
          <cell r="Q2644" t="str">
            <v>Contracted Services</v>
          </cell>
          <cell r="R2644" t="str">
            <v>Other Expenditures</v>
          </cell>
          <cell r="S2644" t="str">
            <v>Non Salary</v>
          </cell>
        </row>
        <row r="2645">
          <cell r="A2645" t="str">
            <v>PH3707</v>
          </cell>
          <cell r="E2645">
            <v>0</v>
          </cell>
          <cell r="F2645">
            <v>0</v>
          </cell>
          <cell r="G2645">
            <v>0</v>
          </cell>
          <cell r="H2645">
            <v>403.6</v>
          </cell>
          <cell r="I2645">
            <v>403.6</v>
          </cell>
          <cell r="J2645">
            <v>2000</v>
          </cell>
          <cell r="L2645">
            <v>41364</v>
          </cell>
          <cell r="M2645" t="str">
            <v>OG</v>
          </cell>
          <cell r="N2645" t="str">
            <v>EXP</v>
          </cell>
          <cell r="O2645" t="str">
            <v>PH300</v>
          </cell>
          <cell r="P2645" t="str">
            <v>4570</v>
          </cell>
          <cell r="Q2645" t="str">
            <v>Contracted Services</v>
          </cell>
          <cell r="R2645" t="str">
            <v>Other Expenditures</v>
          </cell>
          <cell r="S2645" t="str">
            <v>Non Salary</v>
          </cell>
        </row>
        <row r="2646">
          <cell r="A2646" t="str">
            <v>PH3707</v>
          </cell>
          <cell r="E2646">
            <v>1173</v>
          </cell>
          <cell r="F2646">
            <v>0</v>
          </cell>
          <cell r="G2646">
            <v>1173</v>
          </cell>
          <cell r="H2646">
            <v>1792.76</v>
          </cell>
          <cell r="I2646">
            <v>619.76</v>
          </cell>
          <cell r="J2646">
            <v>7000.2</v>
          </cell>
          <cell r="L2646">
            <v>41364</v>
          </cell>
          <cell r="M2646" t="str">
            <v>OG</v>
          </cell>
          <cell r="N2646" t="str">
            <v>EXP</v>
          </cell>
          <cell r="O2646" t="str">
            <v>PH300</v>
          </cell>
          <cell r="P2646" t="str">
            <v>4770</v>
          </cell>
          <cell r="Q2646" t="str">
            <v>Insurance, Parking &amp; Metrage</v>
          </cell>
          <cell r="R2646" t="str">
            <v>Other Expenditures</v>
          </cell>
          <cell r="S2646" t="str">
            <v>Non Salary</v>
          </cell>
        </row>
        <row r="2647">
          <cell r="A2647" t="str">
            <v>PH3707</v>
          </cell>
          <cell r="E2647">
            <v>4014.32</v>
          </cell>
          <cell r="F2647">
            <v>0</v>
          </cell>
          <cell r="G2647">
            <v>4014.32</v>
          </cell>
          <cell r="H2647">
            <v>4595.78</v>
          </cell>
          <cell r="I2647">
            <v>581.46</v>
          </cell>
          <cell r="J2647">
            <v>23800</v>
          </cell>
          <cell r="L2647">
            <v>41364</v>
          </cell>
          <cell r="M2647" t="str">
            <v>OG</v>
          </cell>
          <cell r="N2647" t="str">
            <v>EXP</v>
          </cell>
          <cell r="O2647" t="str">
            <v>PH300</v>
          </cell>
          <cell r="P2647" t="str">
            <v>4775</v>
          </cell>
          <cell r="Q2647" t="str">
            <v>Insurance, Parking &amp; Metrage</v>
          </cell>
          <cell r="R2647" t="str">
            <v>Other Expenditures</v>
          </cell>
          <cell r="S2647" t="str">
            <v>Non Salary</v>
          </cell>
        </row>
        <row r="2648">
          <cell r="A2648" t="str">
            <v>PH3707</v>
          </cell>
          <cell r="E2648">
            <v>4.5</v>
          </cell>
          <cell r="F2648">
            <v>0</v>
          </cell>
          <cell r="G2648">
            <v>4.5</v>
          </cell>
          <cell r="H2648">
            <v>0</v>
          </cell>
          <cell r="I2648">
            <v>-4.5</v>
          </cell>
          <cell r="J2648">
            <v>0</v>
          </cell>
          <cell r="L2648">
            <v>41364</v>
          </cell>
          <cell r="M2648" t="str">
            <v>OG</v>
          </cell>
          <cell r="N2648" t="str">
            <v>EXP</v>
          </cell>
          <cell r="O2648" t="str">
            <v>PH300</v>
          </cell>
          <cell r="P2648" t="str">
            <v>4810</v>
          </cell>
          <cell r="Q2648" t="str">
            <v>Other Services</v>
          </cell>
          <cell r="R2648" t="str">
            <v>Other Expenditures</v>
          </cell>
          <cell r="S2648" t="str">
            <v>Non Salary</v>
          </cell>
        </row>
        <row r="2649">
          <cell r="A2649" t="str">
            <v>PH3707</v>
          </cell>
          <cell r="E2649">
            <v>9.5</v>
          </cell>
          <cell r="F2649">
            <v>0</v>
          </cell>
          <cell r="G2649">
            <v>9.5</v>
          </cell>
          <cell r="H2649">
            <v>51.22</v>
          </cell>
          <cell r="I2649">
            <v>41.72</v>
          </cell>
          <cell r="J2649">
            <v>200</v>
          </cell>
          <cell r="L2649">
            <v>41364</v>
          </cell>
          <cell r="M2649" t="str">
            <v>OG</v>
          </cell>
          <cell r="N2649" t="str">
            <v>EXP</v>
          </cell>
          <cell r="O2649" t="str">
            <v>PH300</v>
          </cell>
          <cell r="P2649" t="str">
            <v>4811</v>
          </cell>
          <cell r="Q2649" t="str">
            <v>Other Services</v>
          </cell>
          <cell r="R2649" t="str">
            <v>Other Expenditures</v>
          </cell>
          <cell r="S2649" t="str">
            <v>Non Salary</v>
          </cell>
        </row>
        <row r="2650">
          <cell r="A2650" t="str">
            <v>PH3707</v>
          </cell>
          <cell r="E2650">
            <v>0</v>
          </cell>
          <cell r="F2650">
            <v>0</v>
          </cell>
          <cell r="G2650">
            <v>0</v>
          </cell>
          <cell r="H2650">
            <v>120.5</v>
          </cell>
          <cell r="I2650">
            <v>120.5</v>
          </cell>
          <cell r="J2650">
            <v>500</v>
          </cell>
          <cell r="L2650">
            <v>41364</v>
          </cell>
          <cell r="M2650" t="str">
            <v>OG</v>
          </cell>
          <cell r="N2650" t="str">
            <v>EXP</v>
          </cell>
          <cell r="O2650" t="str">
            <v>PH300</v>
          </cell>
          <cell r="P2650" t="str">
            <v>7030</v>
          </cell>
          <cell r="Q2650" t="str">
            <v>IDC's</v>
          </cell>
          <cell r="R2650" t="str">
            <v>Other Expenditures</v>
          </cell>
          <cell r="S2650" t="str">
            <v>Non Salary</v>
          </cell>
        </row>
        <row r="2651">
          <cell r="A2651" t="str">
            <v>PH3707</v>
          </cell>
          <cell r="E2651">
            <v>0</v>
          </cell>
          <cell r="F2651">
            <v>0</v>
          </cell>
          <cell r="G2651">
            <v>0</v>
          </cell>
          <cell r="H2651">
            <v>120.5</v>
          </cell>
          <cell r="I2651">
            <v>120.5</v>
          </cell>
          <cell r="J2651">
            <v>500</v>
          </cell>
          <cell r="L2651">
            <v>41364</v>
          </cell>
          <cell r="M2651" t="str">
            <v>OG</v>
          </cell>
          <cell r="N2651" t="str">
            <v>EXP</v>
          </cell>
          <cell r="O2651" t="str">
            <v>PH300</v>
          </cell>
          <cell r="P2651" t="str">
            <v>7035</v>
          </cell>
          <cell r="Q2651" t="str">
            <v>IDC's</v>
          </cell>
          <cell r="R2651" t="str">
            <v>Other Expenditures</v>
          </cell>
          <cell r="S2651" t="str">
            <v>Non Salary</v>
          </cell>
        </row>
        <row r="2652">
          <cell r="A2652" t="str">
            <v>PH3707</v>
          </cell>
          <cell r="E2652">
            <v>1086.93</v>
          </cell>
          <cell r="F2652">
            <v>0</v>
          </cell>
          <cell r="G2652">
            <v>1086.93</v>
          </cell>
          <cell r="H2652">
            <v>1209.97</v>
          </cell>
          <cell r="I2652">
            <v>123.04</v>
          </cell>
          <cell r="J2652">
            <v>4839.87</v>
          </cell>
          <cell r="L2652">
            <v>41364</v>
          </cell>
          <cell r="M2652" t="str">
            <v>OG</v>
          </cell>
          <cell r="N2652" t="str">
            <v>EXP</v>
          </cell>
          <cell r="O2652" t="str">
            <v>PH300</v>
          </cell>
          <cell r="P2652" t="str">
            <v>7125</v>
          </cell>
          <cell r="Q2652" t="str">
            <v>IDC's</v>
          </cell>
          <cell r="R2652" t="str">
            <v>Other Expenditures</v>
          </cell>
          <cell r="S2652" t="str">
            <v>Non Salary</v>
          </cell>
        </row>
        <row r="2653">
          <cell r="A2653" t="str">
            <v>PH3707</v>
          </cell>
          <cell r="E2653">
            <v>-337086.96</v>
          </cell>
          <cell r="F2653">
            <v>0</v>
          </cell>
          <cell r="G2653">
            <v>-337086.96</v>
          </cell>
          <cell r="H2653">
            <v>-466185.66</v>
          </cell>
          <cell r="I2653">
            <v>-129098.7</v>
          </cell>
          <cell r="J2653">
            <v>-1551731.98</v>
          </cell>
          <cell r="L2653">
            <v>41364</v>
          </cell>
          <cell r="M2653" t="str">
            <v>OG</v>
          </cell>
          <cell r="N2653" t="str">
            <v>REV</v>
          </cell>
          <cell r="O2653" t="str">
            <v>PH300</v>
          </cell>
          <cell r="P2653" t="str">
            <v>7710</v>
          </cell>
          <cell r="Q2653" t="str">
            <v>IDR's</v>
          </cell>
          <cell r="R2653" t="str">
            <v>Revenue</v>
          </cell>
          <cell r="S2653" t="str">
            <v>Non Salary</v>
          </cell>
        </row>
        <row r="2654">
          <cell r="A2654" t="str">
            <v>PH3711</v>
          </cell>
          <cell r="E2654">
            <v>21460.47</v>
          </cell>
          <cell r="F2654">
            <v>0</v>
          </cell>
          <cell r="G2654">
            <v>21460.47</v>
          </cell>
          <cell r="H2654">
            <v>38469.14</v>
          </cell>
          <cell r="I2654">
            <v>17008.669999999998</v>
          </cell>
          <cell r="J2654">
            <v>132111.13</v>
          </cell>
          <cell r="L2654">
            <v>41364</v>
          </cell>
          <cell r="M2654" t="str">
            <v>PF</v>
          </cell>
          <cell r="N2654" t="str">
            <v>EXP</v>
          </cell>
          <cell r="O2654" t="str">
            <v>PH300</v>
          </cell>
          <cell r="P2654" t="str">
            <v>1015</v>
          </cell>
          <cell r="Q2654" t="str">
            <v>Salaries &amp; Benefits</v>
          </cell>
          <cell r="R2654" t="str">
            <v>Other Expenditures</v>
          </cell>
          <cell r="S2654" t="str">
            <v>Salaries &amp; Benefits</v>
          </cell>
        </row>
        <row r="2655">
          <cell r="A2655" t="str">
            <v>PH3711</v>
          </cell>
          <cell r="E2655">
            <v>11790.9</v>
          </cell>
          <cell r="F2655">
            <v>0</v>
          </cell>
          <cell r="G2655">
            <v>11790.9</v>
          </cell>
          <cell r="H2655">
            <v>0</v>
          </cell>
          <cell r="I2655">
            <v>-11790.9</v>
          </cell>
          <cell r="J2655">
            <v>0</v>
          </cell>
          <cell r="L2655">
            <v>41364</v>
          </cell>
          <cell r="M2655" t="str">
            <v>PF</v>
          </cell>
          <cell r="N2655" t="str">
            <v>EXP</v>
          </cell>
          <cell r="O2655" t="str">
            <v>PH300</v>
          </cell>
          <cell r="P2655" t="str">
            <v>1215</v>
          </cell>
          <cell r="Q2655" t="str">
            <v>Salaries &amp; Benefits</v>
          </cell>
          <cell r="R2655" t="str">
            <v>Other Expenditures</v>
          </cell>
          <cell r="S2655" t="str">
            <v>Salaries &amp; Benefits</v>
          </cell>
        </row>
        <row r="2656">
          <cell r="A2656" t="str">
            <v>PH3711</v>
          </cell>
          <cell r="E2656">
            <v>707.4</v>
          </cell>
          <cell r="F2656">
            <v>0</v>
          </cell>
          <cell r="G2656">
            <v>707.4</v>
          </cell>
          <cell r="H2656">
            <v>0</v>
          </cell>
          <cell r="I2656">
            <v>-707.4</v>
          </cell>
          <cell r="J2656">
            <v>0</v>
          </cell>
          <cell r="L2656">
            <v>41364</v>
          </cell>
          <cell r="M2656" t="str">
            <v>PF</v>
          </cell>
          <cell r="N2656" t="str">
            <v>EXP</v>
          </cell>
          <cell r="O2656" t="str">
            <v>PH300</v>
          </cell>
          <cell r="P2656" t="str">
            <v>1250</v>
          </cell>
          <cell r="Q2656" t="str">
            <v>Salaries &amp; Benefits</v>
          </cell>
          <cell r="R2656" t="str">
            <v>Other Expenditures</v>
          </cell>
          <cell r="S2656" t="str">
            <v>Salaries &amp; Benefits</v>
          </cell>
        </row>
        <row r="2657">
          <cell r="A2657" t="str">
            <v>PH3711</v>
          </cell>
          <cell r="E2657">
            <v>2197.1</v>
          </cell>
          <cell r="F2657">
            <v>0</v>
          </cell>
          <cell r="G2657">
            <v>2197.1</v>
          </cell>
          <cell r="H2657">
            <v>2824.51</v>
          </cell>
          <cell r="I2657">
            <v>627.41</v>
          </cell>
          <cell r="J2657">
            <v>9699.9599999999991</v>
          </cell>
          <cell r="L2657">
            <v>41364</v>
          </cell>
          <cell r="M2657" t="str">
            <v>PF</v>
          </cell>
          <cell r="N2657" t="str">
            <v>EXP</v>
          </cell>
          <cell r="O2657" t="str">
            <v>PH300</v>
          </cell>
          <cell r="P2657" t="str">
            <v>1711</v>
          </cell>
          <cell r="Q2657" t="str">
            <v>Salaries &amp; Benefits</v>
          </cell>
          <cell r="R2657" t="str">
            <v>Other Expenditures</v>
          </cell>
          <cell r="S2657" t="str">
            <v>Salaries &amp; Benefits</v>
          </cell>
        </row>
        <row r="2658">
          <cell r="A2658" t="str">
            <v>PH3711</v>
          </cell>
          <cell r="E2658">
            <v>1042.6600000000001</v>
          </cell>
          <cell r="F2658">
            <v>0</v>
          </cell>
          <cell r="G2658">
            <v>1042.6600000000001</v>
          </cell>
          <cell r="H2658">
            <v>1354.01</v>
          </cell>
          <cell r="I2658">
            <v>311.35000000000002</v>
          </cell>
          <cell r="J2658">
            <v>4650</v>
          </cell>
          <cell r="L2658">
            <v>41364</v>
          </cell>
          <cell r="M2658" t="str">
            <v>PF</v>
          </cell>
          <cell r="N2658" t="str">
            <v>EXP</v>
          </cell>
          <cell r="O2658" t="str">
            <v>PH300</v>
          </cell>
          <cell r="P2658" t="str">
            <v>1712</v>
          </cell>
          <cell r="Q2658" t="str">
            <v>Salaries &amp; Benefits</v>
          </cell>
          <cell r="R2658" t="str">
            <v>Other Expenditures</v>
          </cell>
          <cell r="S2658" t="str">
            <v>Salaries &amp; Benefits</v>
          </cell>
        </row>
        <row r="2659">
          <cell r="A2659" t="str">
            <v>PH3711</v>
          </cell>
          <cell r="E2659">
            <v>764.99</v>
          </cell>
          <cell r="F2659">
            <v>0</v>
          </cell>
          <cell r="G2659">
            <v>764.99</v>
          </cell>
          <cell r="H2659">
            <v>603.51</v>
          </cell>
          <cell r="I2659">
            <v>-161.47999999999999</v>
          </cell>
          <cell r="J2659">
            <v>2072.37</v>
          </cell>
          <cell r="L2659">
            <v>41364</v>
          </cell>
          <cell r="M2659" t="str">
            <v>PF</v>
          </cell>
          <cell r="N2659" t="str">
            <v>EXP</v>
          </cell>
          <cell r="O2659" t="str">
            <v>PH300</v>
          </cell>
          <cell r="P2659" t="str">
            <v>1720</v>
          </cell>
          <cell r="Q2659" t="str">
            <v>Salaries &amp; Benefits</v>
          </cell>
          <cell r="R2659" t="str">
            <v>Other Expenditures</v>
          </cell>
          <cell r="S2659" t="str">
            <v>Salaries &amp; Benefits</v>
          </cell>
        </row>
        <row r="2660">
          <cell r="A2660" t="str">
            <v>PH3711</v>
          </cell>
          <cell r="E2660">
            <v>233.66</v>
          </cell>
          <cell r="F2660">
            <v>0</v>
          </cell>
          <cell r="G2660">
            <v>233.66</v>
          </cell>
          <cell r="H2660">
            <v>224.98</v>
          </cell>
          <cell r="I2660">
            <v>-8.68</v>
          </cell>
          <cell r="J2660">
            <v>772.5</v>
          </cell>
          <cell r="L2660">
            <v>41364</v>
          </cell>
          <cell r="M2660" t="str">
            <v>PF</v>
          </cell>
          <cell r="N2660" t="str">
            <v>EXP</v>
          </cell>
          <cell r="O2660" t="str">
            <v>PH300</v>
          </cell>
          <cell r="P2660" t="str">
            <v>1730</v>
          </cell>
          <cell r="Q2660" t="str">
            <v>Salaries &amp; Benefits</v>
          </cell>
          <cell r="R2660" t="str">
            <v>Other Expenditures</v>
          </cell>
          <cell r="S2660" t="str">
            <v>Salaries &amp; Benefits</v>
          </cell>
        </row>
        <row r="2661">
          <cell r="A2661" t="str">
            <v>PH3711</v>
          </cell>
          <cell r="E2661">
            <v>1374.3</v>
          </cell>
          <cell r="F2661">
            <v>0</v>
          </cell>
          <cell r="G2661">
            <v>1374.3</v>
          </cell>
          <cell r="H2661">
            <v>1083.1099999999999</v>
          </cell>
          <cell r="I2661">
            <v>-291.19</v>
          </cell>
          <cell r="J2661">
            <v>2718.26</v>
          </cell>
          <cell r="L2661">
            <v>41364</v>
          </cell>
          <cell r="M2661" t="str">
            <v>PF</v>
          </cell>
          <cell r="N2661" t="str">
            <v>EXP</v>
          </cell>
          <cell r="O2661" t="str">
            <v>PH300</v>
          </cell>
          <cell r="P2661" t="str">
            <v>1740</v>
          </cell>
          <cell r="Q2661" t="str">
            <v>Salaries &amp; Benefits</v>
          </cell>
          <cell r="R2661" t="str">
            <v>Other Expenditures</v>
          </cell>
          <cell r="S2661" t="str">
            <v>Salaries &amp; Benefits</v>
          </cell>
        </row>
        <row r="2662">
          <cell r="A2662" t="str">
            <v>PH3711</v>
          </cell>
          <cell r="E2662">
            <v>57.84</v>
          </cell>
          <cell r="F2662">
            <v>0</v>
          </cell>
          <cell r="G2662">
            <v>57.84</v>
          </cell>
          <cell r="H2662">
            <v>35.42</v>
          </cell>
          <cell r="I2662">
            <v>-22.42</v>
          </cell>
          <cell r="J2662">
            <v>105.71</v>
          </cell>
          <cell r="L2662">
            <v>41364</v>
          </cell>
          <cell r="M2662" t="str">
            <v>PF</v>
          </cell>
          <cell r="N2662" t="str">
            <v>EXP</v>
          </cell>
          <cell r="O2662" t="str">
            <v>PH300</v>
          </cell>
          <cell r="P2662" t="str">
            <v>1745</v>
          </cell>
          <cell r="Q2662" t="str">
            <v>Salaries &amp; Benefits</v>
          </cell>
          <cell r="R2662" t="str">
            <v>Other Expenditures</v>
          </cell>
          <cell r="S2662" t="str">
            <v>Salaries &amp; Benefits</v>
          </cell>
        </row>
        <row r="2663">
          <cell r="A2663" t="str">
            <v>PH3711</v>
          </cell>
          <cell r="E2663">
            <v>942.96</v>
          </cell>
          <cell r="F2663">
            <v>0</v>
          </cell>
          <cell r="G2663">
            <v>942.96</v>
          </cell>
          <cell r="H2663">
            <v>750.17</v>
          </cell>
          <cell r="I2663">
            <v>-192.79</v>
          </cell>
          <cell r="J2663">
            <v>2576.2800000000002</v>
          </cell>
          <cell r="L2663">
            <v>41364</v>
          </cell>
          <cell r="M2663" t="str">
            <v>PF</v>
          </cell>
          <cell r="N2663" t="str">
            <v>EXP</v>
          </cell>
          <cell r="O2663" t="str">
            <v>PH300</v>
          </cell>
          <cell r="P2663" t="str">
            <v>1750</v>
          </cell>
          <cell r="Q2663" t="str">
            <v>Salaries &amp; Benefits</v>
          </cell>
          <cell r="R2663" t="str">
            <v>Other Expenditures</v>
          </cell>
          <cell r="S2663" t="str">
            <v>Salaries &amp; Benefits</v>
          </cell>
        </row>
        <row r="2664">
          <cell r="A2664" t="str">
            <v>PH3711</v>
          </cell>
          <cell r="E2664">
            <v>2792.97</v>
          </cell>
          <cell r="F2664">
            <v>0</v>
          </cell>
          <cell r="G2664">
            <v>2792.97</v>
          </cell>
          <cell r="H2664">
            <v>2358.0300000000002</v>
          </cell>
          <cell r="I2664">
            <v>-434.94</v>
          </cell>
          <cell r="J2664">
            <v>5948.18</v>
          </cell>
          <cell r="L2664">
            <v>41364</v>
          </cell>
          <cell r="M2664" t="str">
            <v>PF</v>
          </cell>
          <cell r="N2664" t="str">
            <v>EXP</v>
          </cell>
          <cell r="O2664" t="str">
            <v>PH300</v>
          </cell>
          <cell r="P2664" t="str">
            <v>1760</v>
          </cell>
          <cell r="Q2664" t="str">
            <v>Salaries &amp; Benefits</v>
          </cell>
          <cell r="R2664" t="str">
            <v>Other Expenditures</v>
          </cell>
          <cell r="S2664" t="str">
            <v>Salaries &amp; Benefits</v>
          </cell>
        </row>
        <row r="2665">
          <cell r="A2665" t="str">
            <v>PH3711</v>
          </cell>
          <cell r="E2665">
            <v>4813.09</v>
          </cell>
          <cell r="F2665">
            <v>0</v>
          </cell>
          <cell r="G2665">
            <v>4813.09</v>
          </cell>
          <cell r="H2665">
            <v>3367.09</v>
          </cell>
          <cell r="I2665">
            <v>-1446</v>
          </cell>
          <cell r="J2665">
            <v>11563.31</v>
          </cell>
          <cell r="L2665">
            <v>41364</v>
          </cell>
          <cell r="M2665" t="str">
            <v>PF</v>
          </cell>
          <cell r="N2665" t="str">
            <v>EXP</v>
          </cell>
          <cell r="O2665" t="str">
            <v>PH300</v>
          </cell>
          <cell r="P2665" t="str">
            <v>1770</v>
          </cell>
          <cell r="Q2665" t="str">
            <v>Salaries &amp; Benefits</v>
          </cell>
          <cell r="R2665" t="str">
            <v>Other Expenditures</v>
          </cell>
          <cell r="S2665" t="str">
            <v>Salaries &amp; Benefits</v>
          </cell>
        </row>
        <row r="2666">
          <cell r="A2666" t="str">
            <v>PH3711</v>
          </cell>
          <cell r="E2666">
            <v>598.79999999999995</v>
          </cell>
          <cell r="F2666">
            <v>0</v>
          </cell>
          <cell r="G2666">
            <v>598.79999999999995</v>
          </cell>
          <cell r="H2666">
            <v>0</v>
          </cell>
          <cell r="I2666">
            <v>-598.79999999999995</v>
          </cell>
          <cell r="J2666">
            <v>0</v>
          </cell>
          <cell r="L2666">
            <v>41364</v>
          </cell>
          <cell r="M2666" t="str">
            <v>PF</v>
          </cell>
          <cell r="N2666" t="str">
            <v>EXP</v>
          </cell>
          <cell r="O2666" t="str">
            <v>PH300</v>
          </cell>
          <cell r="P2666" t="str">
            <v>1840</v>
          </cell>
          <cell r="Q2666" t="str">
            <v>Salaries &amp; Benefits</v>
          </cell>
          <cell r="R2666" t="str">
            <v>Other Expenditures</v>
          </cell>
          <cell r="S2666" t="str">
            <v>Salaries &amp; Benefits</v>
          </cell>
        </row>
        <row r="2667">
          <cell r="A2667" t="str">
            <v>PH3711</v>
          </cell>
          <cell r="E2667">
            <v>-3824.13</v>
          </cell>
          <cell r="F2667">
            <v>0</v>
          </cell>
          <cell r="G2667">
            <v>-3824.13</v>
          </cell>
          <cell r="H2667">
            <v>0</v>
          </cell>
          <cell r="I2667">
            <v>3824.13</v>
          </cell>
          <cell r="J2667">
            <v>0</v>
          </cell>
          <cell r="L2667">
            <v>41364</v>
          </cell>
          <cell r="M2667" t="str">
            <v>PF</v>
          </cell>
          <cell r="N2667" t="str">
            <v>EXP</v>
          </cell>
          <cell r="O2667" t="str">
            <v>PH300</v>
          </cell>
          <cell r="P2667" t="str">
            <v>1850</v>
          </cell>
          <cell r="Q2667" t="str">
            <v>Salaries &amp; Benefits</v>
          </cell>
          <cell r="R2667" t="str">
            <v>Other Expenditures</v>
          </cell>
          <cell r="S2667" t="str">
            <v>Salaries &amp; Benefits</v>
          </cell>
        </row>
        <row r="2668">
          <cell r="A2668" t="str">
            <v>PH3711</v>
          </cell>
          <cell r="E2668">
            <v>0</v>
          </cell>
          <cell r="F2668">
            <v>0</v>
          </cell>
          <cell r="G2668">
            <v>0</v>
          </cell>
          <cell r="H2668">
            <v>51.16</v>
          </cell>
          <cell r="I2668">
            <v>51.16</v>
          </cell>
          <cell r="J2668">
            <v>271.60000000000002</v>
          </cell>
          <cell r="L2668">
            <v>41364</v>
          </cell>
          <cell r="M2668" t="str">
            <v>PF</v>
          </cell>
          <cell r="N2668" t="str">
            <v>EXP</v>
          </cell>
          <cell r="O2668" t="str">
            <v>PH300</v>
          </cell>
          <cell r="P2668" t="str">
            <v>2010</v>
          </cell>
          <cell r="Q2668" t="str">
            <v>Office Supplies</v>
          </cell>
          <cell r="R2668" t="str">
            <v>Other Expenditures</v>
          </cell>
          <cell r="S2668" t="str">
            <v>Non Salary</v>
          </cell>
        </row>
        <row r="2669">
          <cell r="A2669" t="str">
            <v>PH3711</v>
          </cell>
          <cell r="E2669">
            <v>0</v>
          </cell>
          <cell r="F2669">
            <v>0</v>
          </cell>
          <cell r="G2669">
            <v>0</v>
          </cell>
          <cell r="H2669">
            <v>18.84</v>
          </cell>
          <cell r="I2669">
            <v>18.84</v>
          </cell>
          <cell r="J2669">
            <v>100</v>
          </cell>
          <cell r="L2669">
            <v>41364</v>
          </cell>
          <cell r="M2669" t="str">
            <v>PF</v>
          </cell>
          <cell r="N2669" t="str">
            <v>EXP</v>
          </cell>
          <cell r="O2669" t="str">
            <v>PH300</v>
          </cell>
          <cell r="P2669" t="str">
            <v>2600</v>
          </cell>
          <cell r="Q2669" t="str">
            <v>Other Supplies</v>
          </cell>
          <cell r="R2669" t="str">
            <v>Other Expenditures</v>
          </cell>
          <cell r="S2669" t="str">
            <v>Non Salary</v>
          </cell>
        </row>
        <row r="2670">
          <cell r="A2670" t="str">
            <v>PH3711</v>
          </cell>
          <cell r="E2670">
            <v>0</v>
          </cell>
          <cell r="F2670">
            <v>0</v>
          </cell>
          <cell r="G2670">
            <v>0</v>
          </cell>
          <cell r="H2670">
            <v>299.33</v>
          </cell>
          <cell r="I2670">
            <v>299.33</v>
          </cell>
          <cell r="J2670">
            <v>1168.8</v>
          </cell>
          <cell r="L2670">
            <v>41364</v>
          </cell>
          <cell r="M2670" t="str">
            <v>PF</v>
          </cell>
          <cell r="N2670" t="str">
            <v>EXP</v>
          </cell>
          <cell r="O2670" t="str">
            <v>PH300</v>
          </cell>
          <cell r="P2670" t="str">
            <v>4015</v>
          </cell>
          <cell r="Q2670" t="str">
            <v>Professional &amp; Technical</v>
          </cell>
          <cell r="R2670" t="str">
            <v>Other Expenditures</v>
          </cell>
          <cell r="S2670" t="str">
            <v>Non Salary</v>
          </cell>
        </row>
        <row r="2671">
          <cell r="A2671" t="str">
            <v>PH3711</v>
          </cell>
          <cell r="E2671">
            <v>854.78</v>
          </cell>
          <cell r="F2671">
            <v>0</v>
          </cell>
          <cell r="G2671">
            <v>854.78</v>
          </cell>
          <cell r="H2671">
            <v>963.78</v>
          </cell>
          <cell r="I2671">
            <v>109</v>
          </cell>
          <cell r="J2671">
            <v>3763.3</v>
          </cell>
          <cell r="L2671">
            <v>41364</v>
          </cell>
          <cell r="M2671" t="str">
            <v>PF</v>
          </cell>
          <cell r="N2671" t="str">
            <v>EXP</v>
          </cell>
          <cell r="O2671" t="str">
            <v>PH300</v>
          </cell>
          <cell r="P2671" t="str">
            <v>4086</v>
          </cell>
          <cell r="Q2671" t="str">
            <v>Professional &amp; Technical</v>
          </cell>
          <cell r="R2671" t="str">
            <v>Other Expenditures</v>
          </cell>
          <cell r="S2671" t="str">
            <v>Non Salary</v>
          </cell>
        </row>
        <row r="2672">
          <cell r="A2672" t="str">
            <v>PH3711</v>
          </cell>
          <cell r="E2672">
            <v>27740</v>
          </cell>
          <cell r="F2672">
            <v>0</v>
          </cell>
          <cell r="G2672">
            <v>27740</v>
          </cell>
          <cell r="H2672">
            <v>37412.199999999997</v>
          </cell>
          <cell r="I2672">
            <v>9672.2000000000007</v>
          </cell>
          <cell r="J2672">
            <v>179607.29</v>
          </cell>
          <cell r="L2672">
            <v>41364</v>
          </cell>
          <cell r="M2672" t="str">
            <v>PF</v>
          </cell>
          <cell r="N2672" t="str">
            <v>EXP</v>
          </cell>
          <cell r="O2672" t="str">
            <v>PH300</v>
          </cell>
          <cell r="P2672" t="str">
            <v>4400</v>
          </cell>
          <cell r="Q2672" t="str">
            <v>Contracted Services</v>
          </cell>
          <cell r="R2672" t="str">
            <v>Other Expenditures</v>
          </cell>
          <cell r="S2672" t="str">
            <v>Non Salary</v>
          </cell>
        </row>
        <row r="2673">
          <cell r="A2673" t="str">
            <v>PH3711</v>
          </cell>
          <cell r="E2673">
            <v>0</v>
          </cell>
          <cell r="F2673">
            <v>0</v>
          </cell>
          <cell r="G2673">
            <v>0</v>
          </cell>
          <cell r="H2673">
            <v>51.22</v>
          </cell>
          <cell r="I2673">
            <v>51.22</v>
          </cell>
          <cell r="J2673">
            <v>200</v>
          </cell>
          <cell r="L2673">
            <v>41364</v>
          </cell>
          <cell r="M2673" t="str">
            <v>PF</v>
          </cell>
          <cell r="N2673" t="str">
            <v>EXP</v>
          </cell>
          <cell r="O2673" t="str">
            <v>PH300</v>
          </cell>
          <cell r="P2673" t="str">
            <v>4414</v>
          </cell>
          <cell r="Q2673" t="str">
            <v>Contracted Services</v>
          </cell>
          <cell r="R2673" t="str">
            <v>Other Expenditures</v>
          </cell>
          <cell r="S2673" t="str">
            <v>Non Salary</v>
          </cell>
        </row>
        <row r="2674">
          <cell r="A2674" t="str">
            <v>PH3711</v>
          </cell>
          <cell r="E2674">
            <v>0</v>
          </cell>
          <cell r="F2674">
            <v>0</v>
          </cell>
          <cell r="G2674">
            <v>0</v>
          </cell>
          <cell r="H2674">
            <v>34.83</v>
          </cell>
          <cell r="I2674">
            <v>34.83</v>
          </cell>
          <cell r="J2674">
            <v>136</v>
          </cell>
          <cell r="L2674">
            <v>41364</v>
          </cell>
          <cell r="M2674" t="str">
            <v>PF</v>
          </cell>
          <cell r="N2674" t="str">
            <v>EXP</v>
          </cell>
          <cell r="O2674" t="str">
            <v>PH300</v>
          </cell>
          <cell r="P2674" t="str">
            <v>4770</v>
          </cell>
          <cell r="Q2674" t="str">
            <v>Insurance, Parking &amp; Metrage</v>
          </cell>
          <cell r="R2674" t="str">
            <v>Other Expenditures</v>
          </cell>
          <cell r="S2674" t="str">
            <v>Non Salary</v>
          </cell>
        </row>
        <row r="2675">
          <cell r="A2675" t="str">
            <v>PH3711</v>
          </cell>
          <cell r="E2675">
            <v>0</v>
          </cell>
          <cell r="F2675">
            <v>0</v>
          </cell>
          <cell r="G2675">
            <v>0</v>
          </cell>
          <cell r="H2675">
            <v>726.71</v>
          </cell>
          <cell r="I2675">
            <v>726.71</v>
          </cell>
          <cell r="J2675">
            <v>2837.6</v>
          </cell>
          <cell r="L2675">
            <v>41364</v>
          </cell>
          <cell r="M2675" t="str">
            <v>PF</v>
          </cell>
          <cell r="N2675" t="str">
            <v>EXP</v>
          </cell>
          <cell r="O2675" t="str">
            <v>PH300</v>
          </cell>
          <cell r="P2675" t="str">
            <v>4775</v>
          </cell>
          <cell r="Q2675" t="str">
            <v>Insurance, Parking &amp; Metrage</v>
          </cell>
          <cell r="R2675" t="str">
            <v>Other Expenditures</v>
          </cell>
          <cell r="S2675" t="str">
            <v>Non Salary</v>
          </cell>
        </row>
        <row r="2676">
          <cell r="A2676" t="str">
            <v>PH3711</v>
          </cell>
          <cell r="E2676">
            <v>0</v>
          </cell>
          <cell r="F2676">
            <v>0</v>
          </cell>
          <cell r="G2676">
            <v>0</v>
          </cell>
          <cell r="H2676">
            <v>248.11</v>
          </cell>
          <cell r="I2676">
            <v>248.11</v>
          </cell>
          <cell r="J2676">
            <v>968.8</v>
          </cell>
          <cell r="L2676">
            <v>41364</v>
          </cell>
          <cell r="M2676" t="str">
            <v>PF</v>
          </cell>
          <cell r="N2676" t="str">
            <v>EXP</v>
          </cell>
          <cell r="O2676" t="str">
            <v>PH300</v>
          </cell>
          <cell r="P2676" t="str">
            <v>4811</v>
          </cell>
          <cell r="Q2676" t="str">
            <v>Other Services</v>
          </cell>
          <cell r="R2676" t="str">
            <v>Other Expenditures</v>
          </cell>
          <cell r="S2676" t="str">
            <v>Non Salary</v>
          </cell>
        </row>
        <row r="2677">
          <cell r="A2677" t="str">
            <v>PH3711</v>
          </cell>
          <cell r="E2677">
            <v>312.5</v>
          </cell>
          <cell r="F2677">
            <v>0</v>
          </cell>
          <cell r="G2677">
            <v>312.5</v>
          </cell>
          <cell r="H2677">
            <v>0</v>
          </cell>
          <cell r="I2677">
            <v>-312.5</v>
          </cell>
          <cell r="J2677">
            <v>0</v>
          </cell>
          <cell r="L2677">
            <v>41364</v>
          </cell>
          <cell r="M2677" t="str">
            <v>PF</v>
          </cell>
          <cell r="N2677" t="str">
            <v>EXP</v>
          </cell>
          <cell r="O2677" t="str">
            <v>PH300</v>
          </cell>
          <cell r="P2677" t="str">
            <v>7052</v>
          </cell>
          <cell r="Q2677" t="str">
            <v>IDC's</v>
          </cell>
          <cell r="R2677" t="str">
            <v>Other Expenditures</v>
          </cell>
          <cell r="S2677" t="str">
            <v>Non Salary</v>
          </cell>
        </row>
        <row r="2678">
          <cell r="A2678" t="str">
            <v>PH3711</v>
          </cell>
          <cell r="E2678">
            <v>722.96</v>
          </cell>
          <cell r="F2678">
            <v>0</v>
          </cell>
          <cell r="G2678">
            <v>722.96</v>
          </cell>
          <cell r="H2678">
            <v>804.8</v>
          </cell>
          <cell r="I2678">
            <v>81.84</v>
          </cell>
          <cell r="J2678">
            <v>3219.21</v>
          </cell>
          <cell r="L2678">
            <v>41364</v>
          </cell>
          <cell r="M2678" t="str">
            <v>PF</v>
          </cell>
          <cell r="N2678" t="str">
            <v>EXP</v>
          </cell>
          <cell r="O2678" t="str">
            <v>PH300</v>
          </cell>
          <cell r="P2678" t="str">
            <v>7125</v>
          </cell>
          <cell r="Q2678" t="str">
            <v>IDC's</v>
          </cell>
          <cell r="R2678" t="str">
            <v>Other Expenditures</v>
          </cell>
          <cell r="S2678" t="str">
            <v>Non Salary</v>
          </cell>
        </row>
        <row r="2679">
          <cell r="A2679" t="str">
            <v>PH3711</v>
          </cell>
          <cell r="E2679">
            <v>-89633.41</v>
          </cell>
          <cell r="F2679">
            <v>0</v>
          </cell>
          <cell r="G2679">
            <v>-89633.41</v>
          </cell>
          <cell r="H2679">
            <v>-91680.95</v>
          </cell>
          <cell r="I2679">
            <v>-2047.54</v>
          </cell>
          <cell r="J2679">
            <v>-364733</v>
          </cell>
          <cell r="L2679">
            <v>41364</v>
          </cell>
          <cell r="M2679" t="str">
            <v>PF</v>
          </cell>
          <cell r="N2679" t="str">
            <v>REV</v>
          </cell>
          <cell r="O2679" t="str">
            <v>PH300</v>
          </cell>
          <cell r="P2679" t="str">
            <v>8010</v>
          </cell>
          <cell r="Q2679" t="str">
            <v>Grants and Subsidies</v>
          </cell>
          <cell r="R2679" t="str">
            <v>Revenue</v>
          </cell>
          <cell r="S2679" t="str">
            <v>Non Salary</v>
          </cell>
        </row>
        <row r="2680">
          <cell r="A2680" t="str">
            <v>PH3711</v>
          </cell>
          <cell r="E2680">
            <v>-3.64</v>
          </cell>
          <cell r="F2680">
            <v>0</v>
          </cell>
          <cell r="G2680">
            <v>-3.64</v>
          </cell>
          <cell r="H2680">
            <v>0</v>
          </cell>
          <cell r="I2680">
            <v>3.64</v>
          </cell>
          <cell r="J2680">
            <v>0</v>
          </cell>
          <cell r="L2680">
            <v>41364</v>
          </cell>
          <cell r="M2680" t="str">
            <v>PF</v>
          </cell>
          <cell r="N2680" t="str">
            <v>REV</v>
          </cell>
          <cell r="O2680" t="str">
            <v>PH300</v>
          </cell>
          <cell r="P2680" t="str">
            <v>9451</v>
          </cell>
          <cell r="Q2680" t="str">
            <v>Other Revenues</v>
          </cell>
          <cell r="R2680" t="str">
            <v>Revenue</v>
          </cell>
          <cell r="S2680" t="str">
            <v>Non Salary</v>
          </cell>
        </row>
        <row r="2681">
          <cell r="A2681" t="str">
            <v>PH3713</v>
          </cell>
          <cell r="E2681">
            <v>2576.4699999999998</v>
          </cell>
          <cell r="F2681">
            <v>0</v>
          </cell>
          <cell r="G2681">
            <v>2576.4699999999998</v>
          </cell>
          <cell r="H2681">
            <v>0</v>
          </cell>
          <cell r="I2681">
            <v>-2576.4699999999998</v>
          </cell>
          <cell r="J2681">
            <v>0</v>
          </cell>
          <cell r="L2681">
            <v>41364</v>
          </cell>
          <cell r="M2681" t="str">
            <v>CF</v>
          </cell>
          <cell r="N2681" t="str">
            <v>EXP</v>
          </cell>
          <cell r="O2681" t="str">
            <v>PH700</v>
          </cell>
          <cell r="P2681" t="str">
            <v>2825</v>
          </cell>
          <cell r="Q2681" t="str">
            <v>Other Supplies</v>
          </cell>
          <cell r="R2681" t="str">
            <v>Other Expenditures</v>
          </cell>
          <cell r="S2681" t="str">
            <v>Non Salary</v>
          </cell>
        </row>
        <row r="2682">
          <cell r="A2682" t="str">
            <v>PH3713</v>
          </cell>
          <cell r="E2682">
            <v>0</v>
          </cell>
          <cell r="F2682">
            <v>0</v>
          </cell>
          <cell r="G2682">
            <v>0</v>
          </cell>
          <cell r="H2682">
            <v>32.86</v>
          </cell>
          <cell r="I2682">
            <v>32.86</v>
          </cell>
          <cell r="J2682">
            <v>1550</v>
          </cell>
          <cell r="L2682">
            <v>41364</v>
          </cell>
          <cell r="M2682" t="str">
            <v>CF</v>
          </cell>
          <cell r="N2682" t="str">
            <v>EXP</v>
          </cell>
          <cell r="O2682" t="str">
            <v>PH700</v>
          </cell>
          <cell r="P2682" t="str">
            <v>3060</v>
          </cell>
          <cell r="Q2682" t="str">
            <v>General Equipment</v>
          </cell>
          <cell r="R2682" t="str">
            <v>Other Expenditures</v>
          </cell>
          <cell r="S2682" t="str">
            <v>Non Salary</v>
          </cell>
        </row>
        <row r="2683">
          <cell r="A2683" t="str">
            <v>PH3713</v>
          </cell>
          <cell r="E2683">
            <v>0</v>
          </cell>
          <cell r="F2683">
            <v>0</v>
          </cell>
          <cell r="G2683">
            <v>0</v>
          </cell>
          <cell r="H2683">
            <v>199.5</v>
          </cell>
          <cell r="I2683">
            <v>199.5</v>
          </cell>
          <cell r="J2683">
            <v>1000</v>
          </cell>
          <cell r="L2683">
            <v>41364</v>
          </cell>
          <cell r="M2683" t="str">
            <v>CF</v>
          </cell>
          <cell r="N2683" t="str">
            <v>EXP</v>
          </cell>
          <cell r="O2683" t="str">
            <v>PH700</v>
          </cell>
          <cell r="P2683" t="str">
            <v>4699</v>
          </cell>
          <cell r="Q2683" t="str">
            <v>Repairs &amp; Maintenance</v>
          </cell>
          <cell r="R2683" t="str">
            <v>Other Expenditures</v>
          </cell>
          <cell r="S2683" t="str">
            <v>Non Salary</v>
          </cell>
        </row>
        <row r="2684">
          <cell r="A2684" t="str">
            <v>PH3717</v>
          </cell>
          <cell r="E2684">
            <v>0</v>
          </cell>
          <cell r="F2684">
            <v>0</v>
          </cell>
          <cell r="G2684">
            <v>0</v>
          </cell>
          <cell r="H2684">
            <v>1205</v>
          </cell>
          <cell r="I2684">
            <v>1205</v>
          </cell>
          <cell r="J2684">
            <v>5000</v>
          </cell>
          <cell r="L2684">
            <v>41364</v>
          </cell>
          <cell r="M2684" t="str">
            <v>SG</v>
          </cell>
          <cell r="N2684" t="str">
            <v>EXP</v>
          </cell>
          <cell r="O2684" t="str">
            <v>PH300</v>
          </cell>
          <cell r="P2684" t="str">
            <v>7030</v>
          </cell>
          <cell r="Q2684" t="str">
            <v>IDC's</v>
          </cell>
          <cell r="R2684" t="str">
            <v>Other Expenditures</v>
          </cell>
          <cell r="S2684" t="str">
            <v>Non Salary</v>
          </cell>
        </row>
        <row r="2685">
          <cell r="A2685" t="str">
            <v>PH3717</v>
          </cell>
          <cell r="E2685">
            <v>0</v>
          </cell>
          <cell r="F2685">
            <v>0</v>
          </cell>
          <cell r="G2685">
            <v>0</v>
          </cell>
          <cell r="H2685">
            <v>-903.76</v>
          </cell>
          <cell r="I2685">
            <v>-903.76</v>
          </cell>
          <cell r="J2685">
            <v>-3750</v>
          </cell>
          <cell r="L2685">
            <v>41364</v>
          </cell>
          <cell r="M2685" t="str">
            <v>SG</v>
          </cell>
          <cell r="N2685" t="str">
            <v>REV</v>
          </cell>
          <cell r="O2685" t="str">
            <v>PH300</v>
          </cell>
          <cell r="P2685" t="str">
            <v>8010</v>
          </cell>
          <cell r="Q2685" t="str">
            <v>Grants and Subsidies</v>
          </cell>
          <cell r="R2685" t="str">
            <v>Revenue</v>
          </cell>
          <cell r="S2685" t="str">
            <v>Non Salary</v>
          </cell>
        </row>
        <row r="2686">
          <cell r="A2686" t="str">
            <v>PH3718</v>
          </cell>
          <cell r="E2686">
            <v>0</v>
          </cell>
          <cell r="F2686">
            <v>0</v>
          </cell>
          <cell r="G2686">
            <v>0</v>
          </cell>
          <cell r="H2686">
            <v>2232.52</v>
          </cell>
          <cell r="I2686">
            <v>2232.52</v>
          </cell>
          <cell r="J2686">
            <v>11849.88</v>
          </cell>
          <cell r="L2686">
            <v>41364</v>
          </cell>
          <cell r="M2686" t="str">
            <v>SG</v>
          </cell>
          <cell r="N2686" t="str">
            <v>EXP</v>
          </cell>
          <cell r="O2686" t="str">
            <v>PH300</v>
          </cell>
          <cell r="P2686" t="str">
            <v>2600</v>
          </cell>
          <cell r="Q2686" t="str">
            <v>Other Supplies</v>
          </cell>
          <cell r="R2686" t="str">
            <v>Other Expenditures</v>
          </cell>
          <cell r="S2686" t="str">
            <v>Non Salary</v>
          </cell>
        </row>
        <row r="2687">
          <cell r="A2687" t="str">
            <v>PH3718</v>
          </cell>
          <cell r="E2687">
            <v>56.37</v>
          </cell>
          <cell r="F2687">
            <v>0</v>
          </cell>
          <cell r="G2687">
            <v>56.37</v>
          </cell>
          <cell r="H2687">
            <v>843.95</v>
          </cell>
          <cell r="I2687">
            <v>787.58</v>
          </cell>
          <cell r="J2687">
            <v>4479.6000000000004</v>
          </cell>
          <cell r="L2687">
            <v>41364</v>
          </cell>
          <cell r="M2687" t="str">
            <v>SG</v>
          </cell>
          <cell r="N2687" t="str">
            <v>EXP</v>
          </cell>
          <cell r="O2687" t="str">
            <v>PH300</v>
          </cell>
          <cell r="P2687" t="str">
            <v>2741</v>
          </cell>
          <cell r="Q2687" t="str">
            <v>Other Supplies</v>
          </cell>
          <cell r="R2687" t="str">
            <v>Other Expenditures</v>
          </cell>
          <cell r="S2687" t="str">
            <v>Non Salary</v>
          </cell>
        </row>
        <row r="2688">
          <cell r="A2688" t="str">
            <v>PH3718</v>
          </cell>
          <cell r="E2688">
            <v>303.92</v>
          </cell>
          <cell r="F2688">
            <v>0</v>
          </cell>
          <cell r="G2688">
            <v>303.92</v>
          </cell>
          <cell r="H2688">
            <v>1856.79</v>
          </cell>
          <cell r="I2688">
            <v>1552.87</v>
          </cell>
          <cell r="J2688">
            <v>7250.29</v>
          </cell>
          <cell r="L2688">
            <v>41364</v>
          </cell>
          <cell r="M2688" t="str">
            <v>SG</v>
          </cell>
          <cell r="N2688" t="str">
            <v>EXP</v>
          </cell>
          <cell r="O2688" t="str">
            <v>PH300</v>
          </cell>
          <cell r="P2688" t="str">
            <v>4086</v>
          </cell>
          <cell r="Q2688" t="str">
            <v>Professional &amp; Technical</v>
          </cell>
          <cell r="R2688" t="str">
            <v>Other Expenditures</v>
          </cell>
          <cell r="S2688" t="str">
            <v>Non Salary</v>
          </cell>
        </row>
        <row r="2689">
          <cell r="A2689" t="str">
            <v>PH3718</v>
          </cell>
          <cell r="E2689">
            <v>0</v>
          </cell>
          <cell r="F2689">
            <v>0</v>
          </cell>
          <cell r="G2689">
            <v>0</v>
          </cell>
          <cell r="H2689">
            <v>307.32</v>
          </cell>
          <cell r="I2689">
            <v>307.32</v>
          </cell>
          <cell r="J2689">
            <v>1200</v>
          </cell>
          <cell r="L2689">
            <v>41364</v>
          </cell>
          <cell r="M2689" t="str">
            <v>SG</v>
          </cell>
          <cell r="N2689" t="str">
            <v>EXP</v>
          </cell>
          <cell r="O2689" t="str">
            <v>PH300</v>
          </cell>
          <cell r="P2689" t="str">
            <v>4310</v>
          </cell>
          <cell r="Q2689" t="str">
            <v>Training &amp; Development</v>
          </cell>
          <cell r="R2689" t="str">
            <v>Other Expenditures</v>
          </cell>
          <cell r="S2689" t="str">
            <v>Non Salary</v>
          </cell>
        </row>
        <row r="2690">
          <cell r="A2690" t="str">
            <v>PH3718</v>
          </cell>
          <cell r="E2690">
            <v>0</v>
          </cell>
          <cell r="F2690">
            <v>610.55999999999995</v>
          </cell>
          <cell r="G2690">
            <v>610.55999999999995</v>
          </cell>
          <cell r="H2690">
            <v>1475.13</v>
          </cell>
          <cell r="I2690">
            <v>864.57</v>
          </cell>
          <cell r="J2690">
            <v>5760</v>
          </cell>
          <cell r="L2690">
            <v>41364</v>
          </cell>
          <cell r="M2690" t="str">
            <v>SG</v>
          </cell>
          <cell r="N2690" t="str">
            <v>EXP</v>
          </cell>
          <cell r="O2690" t="str">
            <v>PH300</v>
          </cell>
          <cell r="P2690" t="str">
            <v>4421</v>
          </cell>
          <cell r="Q2690" t="str">
            <v>Contracted Services</v>
          </cell>
          <cell r="R2690" t="str">
            <v>Other Expenditures</v>
          </cell>
          <cell r="S2690" t="str">
            <v>Non Salary</v>
          </cell>
        </row>
        <row r="2691">
          <cell r="A2691" t="str">
            <v>PH3718</v>
          </cell>
          <cell r="E2691">
            <v>8961.2199999999993</v>
          </cell>
          <cell r="F2691">
            <v>0</v>
          </cell>
          <cell r="G2691">
            <v>8961.2199999999993</v>
          </cell>
          <cell r="H2691">
            <v>2304.9</v>
          </cell>
          <cell r="I2691">
            <v>-6656.32</v>
          </cell>
          <cell r="J2691">
            <v>9000</v>
          </cell>
          <cell r="L2691">
            <v>41364</v>
          </cell>
          <cell r="M2691" t="str">
            <v>SG</v>
          </cell>
          <cell r="N2691" t="str">
            <v>EXP</v>
          </cell>
          <cell r="O2691" t="str">
            <v>PH300</v>
          </cell>
          <cell r="P2691" t="str">
            <v>4690</v>
          </cell>
          <cell r="Q2691" t="str">
            <v>Insurance, Parking &amp; Metrage</v>
          </cell>
          <cell r="R2691" t="str">
            <v>Other Expenditures</v>
          </cell>
          <cell r="S2691" t="str">
            <v>Non Salary</v>
          </cell>
        </row>
        <row r="2692">
          <cell r="A2692" t="str">
            <v>PH3718</v>
          </cell>
          <cell r="E2692">
            <v>0</v>
          </cell>
          <cell r="F2692">
            <v>0</v>
          </cell>
          <cell r="G2692">
            <v>0</v>
          </cell>
          <cell r="H2692">
            <v>2048.5</v>
          </cell>
          <cell r="I2692">
            <v>2048.5</v>
          </cell>
          <cell r="J2692">
            <v>8500</v>
          </cell>
          <cell r="L2692">
            <v>41364</v>
          </cell>
          <cell r="M2692" t="str">
            <v>SG</v>
          </cell>
          <cell r="N2692" t="str">
            <v>EXP</v>
          </cell>
          <cell r="O2692" t="str">
            <v>PH300</v>
          </cell>
          <cell r="P2692" t="str">
            <v>7035</v>
          </cell>
          <cell r="Q2692" t="str">
            <v>IDC's</v>
          </cell>
          <cell r="R2692" t="str">
            <v>Other Expenditures</v>
          </cell>
          <cell r="S2692" t="str">
            <v>Non Salary</v>
          </cell>
        </row>
        <row r="2693">
          <cell r="A2693" t="str">
            <v>PH3718</v>
          </cell>
          <cell r="E2693">
            <v>-7449.06</v>
          </cell>
          <cell r="F2693">
            <v>0</v>
          </cell>
          <cell r="G2693">
            <v>-7449.06</v>
          </cell>
          <cell r="H2693">
            <v>-8301.84</v>
          </cell>
          <cell r="I2693">
            <v>-852.78</v>
          </cell>
          <cell r="J2693">
            <v>-36029.83</v>
          </cell>
          <cell r="L2693">
            <v>41364</v>
          </cell>
          <cell r="M2693" t="str">
            <v>SG</v>
          </cell>
          <cell r="N2693" t="str">
            <v>REV</v>
          </cell>
          <cell r="O2693" t="str">
            <v>PH300</v>
          </cell>
          <cell r="P2693" t="str">
            <v>8010</v>
          </cell>
          <cell r="Q2693" t="str">
            <v>Grants and Subsidies</v>
          </cell>
          <cell r="R2693" t="str">
            <v>Revenue</v>
          </cell>
          <cell r="S2693" t="str">
            <v>Non Salary</v>
          </cell>
        </row>
        <row r="2694">
          <cell r="A2694" t="str">
            <v>PH3719</v>
          </cell>
          <cell r="E2694">
            <v>429.94</v>
          </cell>
          <cell r="F2694">
            <v>0</v>
          </cell>
          <cell r="G2694">
            <v>429.94</v>
          </cell>
          <cell r="H2694">
            <v>0</v>
          </cell>
          <cell r="I2694">
            <v>-429.94</v>
          </cell>
          <cell r="J2694">
            <v>0</v>
          </cell>
          <cell r="L2694">
            <v>41364</v>
          </cell>
          <cell r="M2694" t="str">
            <v>SG</v>
          </cell>
          <cell r="N2694" t="str">
            <v>EXP</v>
          </cell>
          <cell r="O2694" t="str">
            <v>PH610</v>
          </cell>
          <cell r="P2694" t="str">
            <v>2010</v>
          </cell>
          <cell r="Q2694" t="str">
            <v>Office Supplies</v>
          </cell>
          <cell r="R2694" t="str">
            <v>Other Expenditures</v>
          </cell>
          <cell r="S2694" t="str">
            <v>Non Salary</v>
          </cell>
        </row>
        <row r="2695">
          <cell r="A2695" t="str">
            <v>PH3719</v>
          </cell>
          <cell r="E2695">
            <v>0</v>
          </cell>
          <cell r="F2695">
            <v>203.51</v>
          </cell>
          <cell r="G2695">
            <v>203.51</v>
          </cell>
          <cell r="H2695">
            <v>37.75</v>
          </cell>
          <cell r="I2695">
            <v>-165.76</v>
          </cell>
          <cell r="J2695">
            <v>316.23</v>
          </cell>
          <cell r="L2695">
            <v>41364</v>
          </cell>
          <cell r="M2695" t="str">
            <v>SG</v>
          </cell>
          <cell r="N2695" t="str">
            <v>EXP</v>
          </cell>
          <cell r="O2695" t="str">
            <v>PH610</v>
          </cell>
          <cell r="P2695" t="str">
            <v>2080</v>
          </cell>
          <cell r="Q2695" t="str">
            <v>Office Supplies</v>
          </cell>
          <cell r="R2695" t="str">
            <v>Other Expenditures</v>
          </cell>
          <cell r="S2695" t="str">
            <v>Non Salary</v>
          </cell>
        </row>
        <row r="2696">
          <cell r="A2696" t="str">
            <v>PH3719</v>
          </cell>
          <cell r="E2696">
            <v>0</v>
          </cell>
          <cell r="F2696">
            <v>0</v>
          </cell>
          <cell r="G2696">
            <v>0</v>
          </cell>
          <cell r="H2696">
            <v>197.16</v>
          </cell>
          <cell r="I2696">
            <v>197.16</v>
          </cell>
          <cell r="J2696">
            <v>1651.2</v>
          </cell>
          <cell r="L2696">
            <v>41364</v>
          </cell>
          <cell r="M2696" t="str">
            <v>SG</v>
          </cell>
          <cell r="N2696" t="str">
            <v>EXP</v>
          </cell>
          <cell r="O2696" t="str">
            <v>PH610</v>
          </cell>
          <cell r="P2696" t="str">
            <v>2741</v>
          </cell>
          <cell r="Q2696" t="str">
            <v>Other Supplies</v>
          </cell>
          <cell r="R2696" t="str">
            <v>Other Expenditures</v>
          </cell>
          <cell r="S2696" t="str">
            <v>Non Salary</v>
          </cell>
        </row>
        <row r="2697">
          <cell r="A2697" t="str">
            <v>PH3719</v>
          </cell>
          <cell r="E2697">
            <v>0</v>
          </cell>
          <cell r="F2697">
            <v>0</v>
          </cell>
          <cell r="G2697">
            <v>0</v>
          </cell>
          <cell r="H2697">
            <v>434.16</v>
          </cell>
          <cell r="I2697">
            <v>434.16</v>
          </cell>
          <cell r="J2697">
            <v>3636.17</v>
          </cell>
          <cell r="L2697">
            <v>41364</v>
          </cell>
          <cell r="M2697" t="str">
            <v>SG</v>
          </cell>
          <cell r="N2697" t="str">
            <v>EXP</v>
          </cell>
          <cell r="O2697" t="str">
            <v>PH610</v>
          </cell>
          <cell r="P2697" t="str">
            <v>2750</v>
          </cell>
          <cell r="Q2697" t="str">
            <v>Other Supplies</v>
          </cell>
          <cell r="R2697" t="str">
            <v>Other Expenditures</v>
          </cell>
          <cell r="S2697" t="str">
            <v>Non Salary</v>
          </cell>
        </row>
        <row r="2698">
          <cell r="A2698" t="str">
            <v>PH3719</v>
          </cell>
          <cell r="E2698">
            <v>0</v>
          </cell>
          <cell r="F2698">
            <v>183.17</v>
          </cell>
          <cell r="G2698">
            <v>183.17</v>
          </cell>
          <cell r="H2698">
            <v>3431.66</v>
          </cell>
          <cell r="I2698">
            <v>3248.49</v>
          </cell>
          <cell r="J2698">
            <v>8817.2099999999991</v>
          </cell>
          <cell r="L2698">
            <v>41364</v>
          </cell>
          <cell r="M2698" t="str">
            <v>SG</v>
          </cell>
          <cell r="N2698" t="str">
            <v>EXP</v>
          </cell>
          <cell r="O2698" t="str">
            <v>PH610</v>
          </cell>
          <cell r="P2698" t="str">
            <v>2790</v>
          </cell>
          <cell r="Q2698" t="str">
            <v>Other Supplies</v>
          </cell>
          <cell r="R2698" t="str">
            <v>Other Expenditures</v>
          </cell>
          <cell r="S2698" t="str">
            <v>Non Salary</v>
          </cell>
        </row>
        <row r="2699">
          <cell r="A2699" t="str">
            <v>PH3719</v>
          </cell>
          <cell r="E2699">
            <v>0</v>
          </cell>
          <cell r="F2699">
            <v>74.19</v>
          </cell>
          <cell r="G2699">
            <v>74.19</v>
          </cell>
          <cell r="H2699">
            <v>0</v>
          </cell>
          <cell r="I2699">
            <v>-74.19</v>
          </cell>
          <cell r="J2699">
            <v>0</v>
          </cell>
          <cell r="L2699">
            <v>41364</v>
          </cell>
          <cell r="M2699" t="str">
            <v>SG</v>
          </cell>
          <cell r="N2699" t="str">
            <v>EXP</v>
          </cell>
          <cell r="O2699" t="str">
            <v>PH610</v>
          </cell>
          <cell r="P2699" t="str">
            <v>3032</v>
          </cell>
          <cell r="Q2699" t="str">
            <v>General Equipment</v>
          </cell>
          <cell r="R2699" t="str">
            <v>Other Expenditures</v>
          </cell>
          <cell r="S2699" t="str">
            <v>Non Salary</v>
          </cell>
        </row>
        <row r="2700">
          <cell r="A2700" t="str">
            <v>PH3719</v>
          </cell>
          <cell r="E2700">
            <v>0</v>
          </cell>
          <cell r="F2700">
            <v>0</v>
          </cell>
          <cell r="G2700">
            <v>0</v>
          </cell>
          <cell r="H2700">
            <v>192.99</v>
          </cell>
          <cell r="I2700">
            <v>192.99</v>
          </cell>
          <cell r="J2700">
            <v>956.36</v>
          </cell>
          <cell r="L2700">
            <v>41364</v>
          </cell>
          <cell r="M2700" t="str">
            <v>SG</v>
          </cell>
          <cell r="N2700" t="str">
            <v>EXP</v>
          </cell>
          <cell r="O2700" t="str">
            <v>PH610</v>
          </cell>
          <cell r="P2700" t="str">
            <v>3410</v>
          </cell>
          <cell r="Q2700" t="str">
            <v>Computer Hardware &amp; Software</v>
          </cell>
          <cell r="R2700" t="str">
            <v>Other Expenditures</v>
          </cell>
          <cell r="S2700" t="str">
            <v>Non Salary</v>
          </cell>
        </row>
        <row r="2701">
          <cell r="A2701" t="str">
            <v>PH3719</v>
          </cell>
          <cell r="E2701">
            <v>0</v>
          </cell>
          <cell r="F2701">
            <v>12.21</v>
          </cell>
          <cell r="G2701">
            <v>12.21</v>
          </cell>
          <cell r="H2701">
            <v>1785.67</v>
          </cell>
          <cell r="I2701">
            <v>1773.46</v>
          </cell>
          <cell r="J2701">
            <v>8848.7000000000007</v>
          </cell>
          <cell r="L2701">
            <v>41364</v>
          </cell>
          <cell r="M2701" t="str">
            <v>SG</v>
          </cell>
          <cell r="N2701" t="str">
            <v>EXP</v>
          </cell>
          <cell r="O2701" t="str">
            <v>PH610</v>
          </cell>
          <cell r="P2701" t="str">
            <v>4086</v>
          </cell>
          <cell r="Q2701" t="str">
            <v>Professional &amp; Technical</v>
          </cell>
          <cell r="R2701" t="str">
            <v>Other Expenditures</v>
          </cell>
          <cell r="S2701" t="str">
            <v>Non Salary</v>
          </cell>
        </row>
        <row r="2702">
          <cell r="A2702" t="str">
            <v>PH3719</v>
          </cell>
          <cell r="E2702">
            <v>0</v>
          </cell>
          <cell r="F2702">
            <v>454.32</v>
          </cell>
          <cell r="G2702">
            <v>454.32</v>
          </cell>
          <cell r="H2702">
            <v>1336.33</v>
          </cell>
          <cell r="I2702">
            <v>882.01</v>
          </cell>
          <cell r="J2702">
            <v>6622</v>
          </cell>
          <cell r="L2702">
            <v>41364</v>
          </cell>
          <cell r="M2702" t="str">
            <v>SG</v>
          </cell>
          <cell r="N2702" t="str">
            <v>EXP</v>
          </cell>
          <cell r="O2702" t="str">
            <v>PH610</v>
          </cell>
          <cell r="P2702" t="str">
            <v>4110</v>
          </cell>
          <cell r="Q2702" t="str">
            <v>Professional &amp; Technical</v>
          </cell>
          <cell r="R2702" t="str">
            <v>Other Expenditures</v>
          </cell>
          <cell r="S2702" t="str">
            <v>Non Salary</v>
          </cell>
        </row>
        <row r="2703">
          <cell r="A2703" t="str">
            <v>PH3719</v>
          </cell>
          <cell r="E2703">
            <v>457.92</v>
          </cell>
          <cell r="F2703">
            <v>0</v>
          </cell>
          <cell r="G2703">
            <v>457.92</v>
          </cell>
          <cell r="H2703">
            <v>0</v>
          </cell>
          <cell r="I2703">
            <v>-457.92</v>
          </cell>
          <cell r="J2703">
            <v>0</v>
          </cell>
          <cell r="L2703">
            <v>41364</v>
          </cell>
          <cell r="M2703" t="str">
            <v>SG</v>
          </cell>
          <cell r="N2703" t="str">
            <v>EXP</v>
          </cell>
          <cell r="O2703" t="str">
            <v>PH610</v>
          </cell>
          <cell r="P2703" t="str">
            <v>4256</v>
          </cell>
          <cell r="Q2703" t="str">
            <v>Conference Expenditures</v>
          </cell>
          <cell r="R2703" t="str">
            <v>Other Expenditures</v>
          </cell>
          <cell r="S2703" t="str">
            <v>Non Salary</v>
          </cell>
        </row>
        <row r="2704">
          <cell r="A2704" t="str">
            <v>PH3719</v>
          </cell>
          <cell r="E2704">
            <v>0</v>
          </cell>
          <cell r="F2704">
            <v>0</v>
          </cell>
          <cell r="G2704">
            <v>0</v>
          </cell>
          <cell r="H2704">
            <v>841.95</v>
          </cell>
          <cell r="I2704">
            <v>841.95</v>
          </cell>
          <cell r="J2704">
            <v>4172.16</v>
          </cell>
          <cell r="L2704">
            <v>41364</v>
          </cell>
          <cell r="M2704" t="str">
            <v>SG</v>
          </cell>
          <cell r="N2704" t="str">
            <v>EXP</v>
          </cell>
          <cell r="O2704" t="str">
            <v>PH610</v>
          </cell>
          <cell r="P2704" t="str">
            <v>4310</v>
          </cell>
          <cell r="Q2704" t="str">
            <v>Training &amp; Development</v>
          </cell>
          <cell r="R2704" t="str">
            <v>Other Expenditures</v>
          </cell>
          <cell r="S2704" t="str">
            <v>Non Salary</v>
          </cell>
        </row>
        <row r="2705">
          <cell r="A2705" t="str">
            <v>PH3719</v>
          </cell>
          <cell r="E2705">
            <v>0</v>
          </cell>
          <cell r="F2705">
            <v>0</v>
          </cell>
          <cell r="G2705">
            <v>0</v>
          </cell>
          <cell r="H2705">
            <v>156.29</v>
          </cell>
          <cell r="I2705">
            <v>156.29</v>
          </cell>
          <cell r="J2705">
            <v>82258.59</v>
          </cell>
          <cell r="L2705">
            <v>41364</v>
          </cell>
          <cell r="M2705" t="str">
            <v>SG</v>
          </cell>
          <cell r="N2705" t="str">
            <v>EXP</v>
          </cell>
          <cell r="O2705" t="str">
            <v>PH610</v>
          </cell>
          <cell r="P2705" t="str">
            <v>4414</v>
          </cell>
          <cell r="Q2705" t="str">
            <v>Contracted Services</v>
          </cell>
          <cell r="R2705" t="str">
            <v>Other Expenditures</v>
          </cell>
          <cell r="S2705" t="str">
            <v>Non Salary</v>
          </cell>
        </row>
        <row r="2706">
          <cell r="A2706" t="str">
            <v>PH3719</v>
          </cell>
          <cell r="E2706">
            <v>0</v>
          </cell>
          <cell r="F2706">
            <v>7815.17</v>
          </cell>
          <cell r="G2706">
            <v>7815.17</v>
          </cell>
          <cell r="H2706">
            <v>0</v>
          </cell>
          <cell r="I2706">
            <v>-7815.17</v>
          </cell>
          <cell r="J2706">
            <v>0</v>
          </cell>
          <cell r="L2706">
            <v>41364</v>
          </cell>
          <cell r="M2706" t="str">
            <v>SG</v>
          </cell>
          <cell r="N2706" t="str">
            <v>EXP</v>
          </cell>
          <cell r="O2706" t="str">
            <v>PH610</v>
          </cell>
          <cell r="P2706" t="str">
            <v>4424</v>
          </cell>
          <cell r="Q2706" t="str">
            <v>Contracted Services</v>
          </cell>
          <cell r="R2706" t="str">
            <v>Other Expenditures</v>
          </cell>
          <cell r="S2706" t="str">
            <v>Non Salary</v>
          </cell>
        </row>
        <row r="2707">
          <cell r="A2707" t="str">
            <v>PH3719</v>
          </cell>
          <cell r="E2707">
            <v>0</v>
          </cell>
          <cell r="F2707">
            <v>0</v>
          </cell>
          <cell r="G2707">
            <v>0</v>
          </cell>
          <cell r="H2707">
            <v>83.79</v>
          </cell>
          <cell r="I2707">
            <v>83.79</v>
          </cell>
          <cell r="J2707">
            <v>415.18</v>
          </cell>
          <cell r="L2707">
            <v>41364</v>
          </cell>
          <cell r="M2707" t="str">
            <v>SG</v>
          </cell>
          <cell r="N2707" t="str">
            <v>EXP</v>
          </cell>
          <cell r="O2707" t="str">
            <v>PH610</v>
          </cell>
          <cell r="P2707" t="str">
            <v>4530</v>
          </cell>
          <cell r="Q2707" t="str">
            <v>Contracted Services</v>
          </cell>
          <cell r="R2707" t="str">
            <v>Other Expenditures</v>
          </cell>
          <cell r="S2707" t="str">
            <v>Non Salary</v>
          </cell>
        </row>
        <row r="2708">
          <cell r="A2708" t="str">
            <v>PH3719</v>
          </cell>
          <cell r="E2708">
            <v>0</v>
          </cell>
          <cell r="F2708">
            <v>0</v>
          </cell>
          <cell r="G2708">
            <v>0</v>
          </cell>
          <cell r="H2708">
            <v>310.77</v>
          </cell>
          <cell r="I2708">
            <v>310.77</v>
          </cell>
          <cell r="J2708">
            <v>1540</v>
          </cell>
          <cell r="L2708">
            <v>41364</v>
          </cell>
          <cell r="M2708" t="str">
            <v>SG</v>
          </cell>
          <cell r="N2708" t="str">
            <v>EXP</v>
          </cell>
          <cell r="O2708" t="str">
            <v>PH610</v>
          </cell>
          <cell r="P2708" t="str">
            <v>4690</v>
          </cell>
          <cell r="Q2708" t="str">
            <v>Insurance, Parking &amp; Metrage</v>
          </cell>
          <cell r="R2708" t="str">
            <v>Other Expenditures</v>
          </cell>
          <cell r="S2708" t="str">
            <v>Non Salary</v>
          </cell>
        </row>
        <row r="2709">
          <cell r="A2709" t="str">
            <v>PH3719</v>
          </cell>
          <cell r="E2709">
            <v>0</v>
          </cell>
          <cell r="F2709">
            <v>0</v>
          </cell>
          <cell r="G2709">
            <v>0</v>
          </cell>
          <cell r="H2709">
            <v>85.2</v>
          </cell>
          <cell r="I2709">
            <v>85.2</v>
          </cell>
          <cell r="J2709">
            <v>6000</v>
          </cell>
          <cell r="L2709">
            <v>41364</v>
          </cell>
          <cell r="M2709" t="str">
            <v>SG</v>
          </cell>
          <cell r="N2709" t="str">
            <v>EXP</v>
          </cell>
          <cell r="O2709" t="str">
            <v>PH610</v>
          </cell>
          <cell r="P2709" t="str">
            <v>7030</v>
          </cell>
          <cell r="Q2709" t="str">
            <v>IDC's</v>
          </cell>
          <cell r="R2709" t="str">
            <v>Other Expenditures</v>
          </cell>
          <cell r="S2709" t="str">
            <v>Non Salary</v>
          </cell>
        </row>
        <row r="2710">
          <cell r="A2710" t="str">
            <v>PH3719</v>
          </cell>
          <cell r="E2710">
            <v>0</v>
          </cell>
          <cell r="F2710">
            <v>0</v>
          </cell>
          <cell r="G2710">
            <v>0</v>
          </cell>
          <cell r="H2710">
            <v>256.2</v>
          </cell>
          <cell r="I2710">
            <v>256.2</v>
          </cell>
          <cell r="J2710">
            <v>3000</v>
          </cell>
          <cell r="L2710">
            <v>41364</v>
          </cell>
          <cell r="M2710" t="str">
            <v>SG</v>
          </cell>
          <cell r="N2710" t="str">
            <v>EXP</v>
          </cell>
          <cell r="O2710" t="str">
            <v>PH610</v>
          </cell>
          <cell r="P2710" t="str">
            <v>7035</v>
          </cell>
          <cell r="Q2710" t="str">
            <v>IDC's</v>
          </cell>
          <cell r="R2710" t="str">
            <v>Other Expenditures</v>
          </cell>
          <cell r="S2710" t="str">
            <v>Non Salary</v>
          </cell>
        </row>
        <row r="2711">
          <cell r="A2711" t="str">
            <v>PH3719</v>
          </cell>
          <cell r="E2711">
            <v>-7222.82</v>
          </cell>
          <cell r="F2711">
            <v>0</v>
          </cell>
          <cell r="G2711">
            <v>-7222.82</v>
          </cell>
          <cell r="H2711">
            <v>-6862.44</v>
          </cell>
          <cell r="I2711">
            <v>360.38</v>
          </cell>
          <cell r="J2711">
            <v>-121813.11</v>
          </cell>
          <cell r="L2711">
            <v>41364</v>
          </cell>
          <cell r="M2711" t="str">
            <v>SG</v>
          </cell>
          <cell r="N2711" t="str">
            <v>REV</v>
          </cell>
          <cell r="O2711" t="str">
            <v>PH610</v>
          </cell>
          <cell r="P2711" t="str">
            <v>8010</v>
          </cell>
          <cell r="Q2711" t="str">
            <v>Grants and Subsidies</v>
          </cell>
          <cell r="R2711" t="str">
            <v>Revenue</v>
          </cell>
          <cell r="S2711" t="str">
            <v>Non Salary</v>
          </cell>
        </row>
        <row r="2712">
          <cell r="A2712" t="str">
            <v>PH3722</v>
          </cell>
          <cell r="E2712">
            <v>62137.88</v>
          </cell>
          <cell r="F2712">
            <v>0</v>
          </cell>
          <cell r="G2712">
            <v>62137.88</v>
          </cell>
          <cell r="H2712">
            <v>65634.02</v>
          </cell>
          <cell r="I2712">
            <v>3496.14</v>
          </cell>
          <cell r="J2712">
            <v>358460</v>
          </cell>
          <cell r="L2712">
            <v>41364</v>
          </cell>
          <cell r="M2712" t="str">
            <v>SG</v>
          </cell>
          <cell r="N2712" t="str">
            <v>EXP</v>
          </cell>
          <cell r="O2712" t="str">
            <v>PH700</v>
          </cell>
          <cell r="P2712" t="str">
            <v>4025</v>
          </cell>
          <cell r="Q2712" t="str">
            <v>Professional &amp; Technical</v>
          </cell>
          <cell r="R2712" t="str">
            <v>Other Expenditures</v>
          </cell>
          <cell r="S2712" t="str">
            <v>Non Salary</v>
          </cell>
        </row>
        <row r="2713">
          <cell r="A2713" t="str">
            <v>PH3722</v>
          </cell>
          <cell r="E2713">
            <v>7802.66</v>
          </cell>
          <cell r="F2713">
            <v>0</v>
          </cell>
          <cell r="G2713">
            <v>7802.66</v>
          </cell>
          <cell r="H2713">
            <v>0</v>
          </cell>
          <cell r="I2713">
            <v>-7802.66</v>
          </cell>
          <cell r="J2713">
            <v>0</v>
          </cell>
          <cell r="L2713">
            <v>41364</v>
          </cell>
          <cell r="M2713" t="str">
            <v>SG</v>
          </cell>
          <cell r="N2713" t="str">
            <v>EXP</v>
          </cell>
          <cell r="O2713" t="str">
            <v>PH700</v>
          </cell>
          <cell r="P2713" t="str">
            <v>7150</v>
          </cell>
          <cell r="Q2713" t="str">
            <v>IDC's</v>
          </cell>
          <cell r="R2713" t="str">
            <v>Other Expenditures</v>
          </cell>
          <cell r="S2713" t="str">
            <v>Non Salary</v>
          </cell>
        </row>
        <row r="2714">
          <cell r="A2714" t="str">
            <v>PH3722</v>
          </cell>
          <cell r="E2714">
            <v>-52455.41</v>
          </cell>
          <cell r="F2714">
            <v>0</v>
          </cell>
          <cell r="G2714">
            <v>-52455.41</v>
          </cell>
          <cell r="H2714">
            <v>-49225.52</v>
          </cell>
          <cell r="I2714">
            <v>3229.89</v>
          </cell>
          <cell r="J2714">
            <v>-268845</v>
          </cell>
          <cell r="L2714">
            <v>41364</v>
          </cell>
          <cell r="M2714" t="str">
            <v>SG</v>
          </cell>
          <cell r="N2714" t="str">
            <v>REV</v>
          </cell>
          <cell r="O2714" t="str">
            <v>PH700</v>
          </cell>
          <cell r="P2714" t="str">
            <v>8010</v>
          </cell>
          <cell r="Q2714" t="str">
            <v>Grants and Subsidies</v>
          </cell>
          <cell r="R2714" t="str">
            <v>Revenue</v>
          </cell>
          <cell r="S2714" t="str">
            <v>Non Salary</v>
          </cell>
        </row>
        <row r="2715">
          <cell r="A2715" t="str">
            <v>PH3723</v>
          </cell>
          <cell r="E2715">
            <v>0</v>
          </cell>
          <cell r="F2715">
            <v>76.319999999999993</v>
          </cell>
          <cell r="G2715">
            <v>76.319999999999993</v>
          </cell>
          <cell r="H2715">
            <v>0</v>
          </cell>
          <cell r="I2715">
            <v>-76.319999999999993</v>
          </cell>
          <cell r="J2715">
            <v>0</v>
          </cell>
          <cell r="L2715">
            <v>41364</v>
          </cell>
          <cell r="M2715" t="str">
            <v>PF</v>
          </cell>
          <cell r="N2715" t="str">
            <v>EXP</v>
          </cell>
          <cell r="O2715" t="str">
            <v>PH610</v>
          </cell>
          <cell r="P2715" t="str">
            <v>2790</v>
          </cell>
          <cell r="Q2715" t="str">
            <v>Other Supplies</v>
          </cell>
          <cell r="R2715" t="str">
            <v>Other Expenditures</v>
          </cell>
          <cell r="S2715" t="str">
            <v>Non Salary</v>
          </cell>
        </row>
        <row r="2716">
          <cell r="A2716" t="str">
            <v>PH3723</v>
          </cell>
          <cell r="E2716">
            <v>18.399999999999999</v>
          </cell>
          <cell r="F2716">
            <v>0</v>
          </cell>
          <cell r="G2716">
            <v>18.399999999999999</v>
          </cell>
          <cell r="H2716">
            <v>0</v>
          </cell>
          <cell r="I2716">
            <v>-18.399999999999999</v>
          </cell>
          <cell r="J2716">
            <v>0</v>
          </cell>
          <cell r="L2716">
            <v>41364</v>
          </cell>
          <cell r="M2716" t="str">
            <v>PF</v>
          </cell>
          <cell r="N2716" t="str">
            <v>EXP</v>
          </cell>
          <cell r="O2716" t="str">
            <v>PH610</v>
          </cell>
          <cell r="P2716" t="str">
            <v>7125</v>
          </cell>
          <cell r="Q2716" t="str">
            <v>IDC's</v>
          </cell>
          <cell r="R2716" t="str">
            <v>Other Expenditures</v>
          </cell>
          <cell r="S2716" t="str">
            <v>Non Salary</v>
          </cell>
        </row>
        <row r="2717">
          <cell r="A2717" t="str">
            <v>PH3724</v>
          </cell>
          <cell r="E2717">
            <v>89477.6</v>
          </cell>
          <cell r="F2717">
            <v>0</v>
          </cell>
          <cell r="G2717">
            <v>89477.6</v>
          </cell>
          <cell r="H2717">
            <v>133334.09</v>
          </cell>
          <cell r="I2717">
            <v>43856.49</v>
          </cell>
          <cell r="J2717">
            <v>456143</v>
          </cell>
          <cell r="L2717">
            <v>41364</v>
          </cell>
          <cell r="M2717" t="str">
            <v>PF</v>
          </cell>
          <cell r="N2717" t="str">
            <v>EXP</v>
          </cell>
          <cell r="O2717" t="str">
            <v>PH610</v>
          </cell>
          <cell r="P2717" t="str">
            <v>1015</v>
          </cell>
          <cell r="Q2717" t="str">
            <v>Salaries &amp; Benefits</v>
          </cell>
          <cell r="R2717" t="str">
            <v>Other Expenditures</v>
          </cell>
          <cell r="S2717" t="str">
            <v>Salaries &amp; Benefits</v>
          </cell>
        </row>
        <row r="2718">
          <cell r="A2718" t="str">
            <v>PH3724</v>
          </cell>
          <cell r="E2718">
            <v>365.27</v>
          </cell>
          <cell r="F2718">
            <v>0</v>
          </cell>
          <cell r="G2718">
            <v>365.27</v>
          </cell>
          <cell r="H2718">
            <v>0</v>
          </cell>
          <cell r="I2718">
            <v>-365.27</v>
          </cell>
          <cell r="J2718">
            <v>0</v>
          </cell>
          <cell r="L2718">
            <v>41364</v>
          </cell>
          <cell r="M2718" t="str">
            <v>PF</v>
          </cell>
          <cell r="N2718" t="str">
            <v>EXP</v>
          </cell>
          <cell r="O2718" t="str">
            <v>PH610</v>
          </cell>
          <cell r="P2718" t="str">
            <v>1050</v>
          </cell>
          <cell r="Q2718" t="str">
            <v>Salaries &amp; Benefits</v>
          </cell>
          <cell r="R2718" t="str">
            <v>Other Expenditures</v>
          </cell>
          <cell r="S2718" t="str">
            <v>Salaries &amp; Benefits</v>
          </cell>
        </row>
        <row r="2719">
          <cell r="A2719" t="str">
            <v>PH3724</v>
          </cell>
          <cell r="E2719">
            <v>2576.02</v>
          </cell>
          <cell r="F2719">
            <v>0</v>
          </cell>
          <cell r="G2719">
            <v>2576.02</v>
          </cell>
          <cell r="H2719">
            <v>5987.19</v>
          </cell>
          <cell r="I2719">
            <v>3411.17</v>
          </cell>
          <cell r="J2719">
            <v>20561.3</v>
          </cell>
          <cell r="L2719">
            <v>41364</v>
          </cell>
          <cell r="M2719" t="str">
            <v>PF</v>
          </cell>
          <cell r="N2719" t="str">
            <v>EXP</v>
          </cell>
          <cell r="O2719" t="str">
            <v>PH610</v>
          </cell>
          <cell r="P2719" t="str">
            <v>1711</v>
          </cell>
          <cell r="Q2719" t="str">
            <v>Salaries &amp; Benefits</v>
          </cell>
          <cell r="R2719" t="str">
            <v>Other Expenditures</v>
          </cell>
          <cell r="S2719" t="str">
            <v>Salaries &amp; Benefits</v>
          </cell>
        </row>
        <row r="2720">
          <cell r="A2720" t="str">
            <v>PH3724</v>
          </cell>
          <cell r="E2720">
            <v>1222.54</v>
          </cell>
          <cell r="F2720">
            <v>0</v>
          </cell>
          <cell r="G2720">
            <v>1222.54</v>
          </cell>
          <cell r="H2720">
            <v>3585.08</v>
          </cell>
          <cell r="I2720">
            <v>2362.54</v>
          </cell>
          <cell r="J2720">
            <v>12312</v>
          </cell>
          <cell r="L2720">
            <v>41364</v>
          </cell>
          <cell r="M2720" t="str">
            <v>PF</v>
          </cell>
          <cell r="N2720" t="str">
            <v>EXP</v>
          </cell>
          <cell r="O2720" t="str">
            <v>PH610</v>
          </cell>
          <cell r="P2720" t="str">
            <v>1712</v>
          </cell>
          <cell r="Q2720" t="str">
            <v>Salaries &amp; Benefits</v>
          </cell>
          <cell r="R2720" t="str">
            <v>Other Expenditures</v>
          </cell>
          <cell r="S2720" t="str">
            <v>Salaries &amp; Benefits</v>
          </cell>
        </row>
        <row r="2721">
          <cell r="A2721" t="str">
            <v>PH3724</v>
          </cell>
          <cell r="E2721">
            <v>1153.03</v>
          </cell>
          <cell r="F2721">
            <v>0</v>
          </cell>
          <cell r="G2721">
            <v>1153.03</v>
          </cell>
          <cell r="H2721">
            <v>2670.04</v>
          </cell>
          <cell r="I2721">
            <v>1517.01</v>
          </cell>
          <cell r="J2721">
            <v>8787.26</v>
          </cell>
          <cell r="L2721">
            <v>41364</v>
          </cell>
          <cell r="M2721" t="str">
            <v>PF</v>
          </cell>
          <cell r="N2721" t="str">
            <v>EXP</v>
          </cell>
          <cell r="O2721" t="str">
            <v>PH610</v>
          </cell>
          <cell r="P2721" t="str">
            <v>1720</v>
          </cell>
          <cell r="Q2721" t="str">
            <v>Salaries &amp; Benefits</v>
          </cell>
          <cell r="R2721" t="str">
            <v>Other Expenditures</v>
          </cell>
          <cell r="S2721" t="str">
            <v>Salaries &amp; Benefits</v>
          </cell>
        </row>
        <row r="2722">
          <cell r="A2722" t="str">
            <v>PH3724</v>
          </cell>
          <cell r="E2722">
            <v>351.02</v>
          </cell>
          <cell r="F2722">
            <v>0</v>
          </cell>
          <cell r="G2722">
            <v>351.02</v>
          </cell>
          <cell r="H2722">
            <v>995.21</v>
          </cell>
          <cell r="I2722">
            <v>644.19000000000005</v>
          </cell>
          <cell r="J2722">
            <v>3404.65</v>
          </cell>
          <cell r="L2722">
            <v>41364</v>
          </cell>
          <cell r="M2722" t="str">
            <v>PF</v>
          </cell>
          <cell r="N2722" t="str">
            <v>EXP</v>
          </cell>
          <cell r="O2722" t="str">
            <v>PH610</v>
          </cell>
          <cell r="P2722" t="str">
            <v>1730</v>
          </cell>
          <cell r="Q2722" t="str">
            <v>Salaries &amp; Benefits</v>
          </cell>
          <cell r="R2722" t="str">
            <v>Other Expenditures</v>
          </cell>
          <cell r="S2722" t="str">
            <v>Salaries &amp; Benefits</v>
          </cell>
        </row>
        <row r="2723">
          <cell r="A2723" t="str">
            <v>PH3724</v>
          </cell>
          <cell r="E2723">
            <v>2504.73</v>
          </cell>
          <cell r="F2723">
            <v>0</v>
          </cell>
          <cell r="G2723">
            <v>2504.73</v>
          </cell>
          <cell r="H2723">
            <v>3742.95</v>
          </cell>
          <cell r="I2723">
            <v>1238.22</v>
          </cell>
          <cell r="J2723">
            <v>6309.96</v>
          </cell>
          <cell r="L2723">
            <v>41364</v>
          </cell>
          <cell r="M2723" t="str">
            <v>PF</v>
          </cell>
          <cell r="N2723" t="str">
            <v>EXP</v>
          </cell>
          <cell r="O2723" t="str">
            <v>PH610</v>
          </cell>
          <cell r="P2723" t="str">
            <v>1740</v>
          </cell>
          <cell r="Q2723" t="str">
            <v>Salaries &amp; Benefits</v>
          </cell>
          <cell r="R2723" t="str">
            <v>Other Expenditures</v>
          </cell>
          <cell r="S2723" t="str">
            <v>Salaries &amp; Benefits</v>
          </cell>
        </row>
        <row r="2724">
          <cell r="A2724" t="str">
            <v>PH3724</v>
          </cell>
          <cell r="E2724">
            <v>31.86</v>
          </cell>
          <cell r="F2724">
            <v>0</v>
          </cell>
          <cell r="G2724">
            <v>31.86</v>
          </cell>
          <cell r="H2724">
            <v>187.71</v>
          </cell>
          <cell r="I2724">
            <v>155.85</v>
          </cell>
          <cell r="J2724">
            <v>364.91</v>
          </cell>
          <cell r="L2724">
            <v>41364</v>
          </cell>
          <cell r="M2724" t="str">
            <v>PF</v>
          </cell>
          <cell r="N2724" t="str">
            <v>EXP</v>
          </cell>
          <cell r="O2724" t="str">
            <v>PH610</v>
          </cell>
          <cell r="P2724" t="str">
            <v>1745</v>
          </cell>
          <cell r="Q2724" t="str">
            <v>Salaries &amp; Benefits</v>
          </cell>
          <cell r="R2724" t="str">
            <v>Other Expenditures</v>
          </cell>
          <cell r="S2724" t="str">
            <v>Salaries &amp; Benefits</v>
          </cell>
        </row>
        <row r="2725">
          <cell r="A2725" t="str">
            <v>PH3724</v>
          </cell>
          <cell r="E2725">
            <v>1753.73</v>
          </cell>
          <cell r="F2725">
            <v>0</v>
          </cell>
          <cell r="G2725">
            <v>1753.73</v>
          </cell>
          <cell r="H2725">
            <v>2599.9899999999998</v>
          </cell>
          <cell r="I2725">
            <v>846.26</v>
          </cell>
          <cell r="J2725">
            <v>8894.7999999999993</v>
          </cell>
          <cell r="L2725">
            <v>41364</v>
          </cell>
          <cell r="M2725" t="str">
            <v>PF</v>
          </cell>
          <cell r="N2725" t="str">
            <v>EXP</v>
          </cell>
          <cell r="O2725" t="str">
            <v>PH610</v>
          </cell>
          <cell r="P2725" t="str">
            <v>1750</v>
          </cell>
          <cell r="Q2725" t="str">
            <v>Salaries &amp; Benefits</v>
          </cell>
          <cell r="R2725" t="str">
            <v>Other Expenditures</v>
          </cell>
          <cell r="S2725" t="str">
            <v>Salaries &amp; Benefits</v>
          </cell>
        </row>
        <row r="2726">
          <cell r="A2726" t="str">
            <v>PH3724</v>
          </cell>
          <cell r="E2726">
            <v>4891.28</v>
          </cell>
          <cell r="F2726">
            <v>0</v>
          </cell>
          <cell r="G2726">
            <v>4891.28</v>
          </cell>
          <cell r="H2726">
            <v>8086.45</v>
          </cell>
          <cell r="I2726">
            <v>3195.17</v>
          </cell>
          <cell r="J2726">
            <v>13840.2</v>
          </cell>
          <cell r="L2726">
            <v>41364</v>
          </cell>
          <cell r="M2726" t="str">
            <v>PF</v>
          </cell>
          <cell r="N2726" t="str">
            <v>EXP</v>
          </cell>
          <cell r="O2726" t="str">
            <v>PH610</v>
          </cell>
          <cell r="P2726" t="str">
            <v>1760</v>
          </cell>
          <cell r="Q2726" t="str">
            <v>Salaries &amp; Benefits</v>
          </cell>
          <cell r="R2726" t="str">
            <v>Other Expenditures</v>
          </cell>
          <cell r="S2726" t="str">
            <v>Salaries &amp; Benefits</v>
          </cell>
        </row>
        <row r="2727">
          <cell r="A2727" t="str">
            <v>PH3724</v>
          </cell>
          <cell r="E2727">
            <v>4182.4399999999996</v>
          </cell>
          <cell r="F2727">
            <v>0</v>
          </cell>
          <cell r="G2727">
            <v>4182.4399999999996</v>
          </cell>
          <cell r="H2727">
            <v>12352.73</v>
          </cell>
          <cell r="I2727">
            <v>8170.29</v>
          </cell>
          <cell r="J2727">
            <v>42258.95</v>
          </cell>
          <cell r="L2727">
            <v>41364</v>
          </cell>
          <cell r="M2727" t="str">
            <v>PF</v>
          </cell>
          <cell r="N2727" t="str">
            <v>EXP</v>
          </cell>
          <cell r="O2727" t="str">
            <v>PH610</v>
          </cell>
          <cell r="P2727" t="str">
            <v>1770</v>
          </cell>
          <cell r="Q2727" t="str">
            <v>Salaries &amp; Benefits</v>
          </cell>
          <cell r="R2727" t="str">
            <v>Other Expenditures</v>
          </cell>
          <cell r="S2727" t="str">
            <v>Salaries &amp; Benefits</v>
          </cell>
        </row>
        <row r="2728">
          <cell r="A2728" t="str">
            <v>PH3724</v>
          </cell>
          <cell r="E2728">
            <v>159.4</v>
          </cell>
          <cell r="F2728">
            <v>0</v>
          </cell>
          <cell r="G2728">
            <v>159.4</v>
          </cell>
          <cell r="H2728">
            <v>597</v>
          </cell>
          <cell r="I2728">
            <v>437.6</v>
          </cell>
          <cell r="J2728">
            <v>5000</v>
          </cell>
          <cell r="L2728">
            <v>41364</v>
          </cell>
          <cell r="M2728" t="str">
            <v>PF</v>
          </cell>
          <cell r="N2728" t="str">
            <v>EXP</v>
          </cell>
          <cell r="O2728" t="str">
            <v>PH610</v>
          </cell>
          <cell r="P2728" t="str">
            <v>2010</v>
          </cell>
          <cell r="Q2728" t="str">
            <v>Office Supplies</v>
          </cell>
          <cell r="R2728" t="str">
            <v>Other Expenditures</v>
          </cell>
          <cell r="S2728" t="str">
            <v>Non Salary</v>
          </cell>
        </row>
        <row r="2729">
          <cell r="A2729" t="str">
            <v>PH3724</v>
          </cell>
          <cell r="E2729">
            <v>2815.5</v>
          </cell>
          <cell r="F2729">
            <v>0</v>
          </cell>
          <cell r="G2729">
            <v>2815.5</v>
          </cell>
          <cell r="H2729">
            <v>597</v>
          </cell>
          <cell r="I2729">
            <v>-2218.5</v>
          </cell>
          <cell r="J2729">
            <v>5000</v>
          </cell>
          <cell r="L2729">
            <v>41364</v>
          </cell>
          <cell r="M2729" t="str">
            <v>PF</v>
          </cell>
          <cell r="N2729" t="str">
            <v>EXP</v>
          </cell>
          <cell r="O2729" t="str">
            <v>PH610</v>
          </cell>
          <cell r="P2729" t="str">
            <v>2600</v>
          </cell>
          <cell r="Q2729" t="str">
            <v>Other Supplies</v>
          </cell>
          <cell r="R2729" t="str">
            <v>Other Expenditures</v>
          </cell>
          <cell r="S2729" t="str">
            <v>Non Salary</v>
          </cell>
        </row>
        <row r="2730">
          <cell r="A2730" t="str">
            <v>PH3724</v>
          </cell>
          <cell r="E2730">
            <v>0</v>
          </cell>
          <cell r="F2730">
            <v>555.47</v>
          </cell>
          <cell r="G2730">
            <v>555.47</v>
          </cell>
          <cell r="H2730">
            <v>0</v>
          </cell>
          <cell r="I2730">
            <v>-555.47</v>
          </cell>
          <cell r="J2730">
            <v>0</v>
          </cell>
          <cell r="L2730">
            <v>41364</v>
          </cell>
          <cell r="M2730" t="str">
            <v>PF</v>
          </cell>
          <cell r="N2730" t="str">
            <v>EXP</v>
          </cell>
          <cell r="O2730" t="str">
            <v>PH610</v>
          </cell>
          <cell r="P2730" t="str">
            <v>2610</v>
          </cell>
          <cell r="Q2730" t="str">
            <v>Other Supplies</v>
          </cell>
          <cell r="R2730" t="str">
            <v>Other Expenditures</v>
          </cell>
          <cell r="S2730" t="str">
            <v>Non Salary</v>
          </cell>
        </row>
        <row r="2731">
          <cell r="A2731" t="str">
            <v>PH3724</v>
          </cell>
          <cell r="E2731">
            <v>0</v>
          </cell>
          <cell r="F2731">
            <v>5000</v>
          </cell>
          <cell r="G2731">
            <v>5000</v>
          </cell>
          <cell r="H2731">
            <v>597</v>
          </cell>
          <cell r="I2731">
            <v>-4403</v>
          </cell>
          <cell r="J2731">
            <v>5000</v>
          </cell>
          <cell r="L2731">
            <v>41364</v>
          </cell>
          <cell r="M2731" t="str">
            <v>PF</v>
          </cell>
          <cell r="N2731" t="str">
            <v>EXP</v>
          </cell>
          <cell r="O2731" t="str">
            <v>PH610</v>
          </cell>
          <cell r="P2731" t="str">
            <v>2741</v>
          </cell>
          <cell r="Q2731" t="str">
            <v>Other Supplies</v>
          </cell>
          <cell r="R2731" t="str">
            <v>Other Expenditures</v>
          </cell>
          <cell r="S2731" t="str">
            <v>Non Salary</v>
          </cell>
        </row>
        <row r="2732">
          <cell r="A2732" t="str">
            <v>PH3724</v>
          </cell>
          <cell r="E2732">
            <v>2565.5300000000002</v>
          </cell>
          <cell r="F2732">
            <v>0</v>
          </cell>
          <cell r="G2732">
            <v>2565.5300000000002</v>
          </cell>
          <cell r="H2732">
            <v>1946</v>
          </cell>
          <cell r="I2732">
            <v>-619.53</v>
          </cell>
          <cell r="J2732">
            <v>5000</v>
          </cell>
          <cell r="L2732">
            <v>41364</v>
          </cell>
          <cell r="M2732" t="str">
            <v>PF</v>
          </cell>
          <cell r="N2732" t="str">
            <v>EXP</v>
          </cell>
          <cell r="O2732" t="str">
            <v>PH610</v>
          </cell>
          <cell r="P2732" t="str">
            <v>2790</v>
          </cell>
          <cell r="Q2732" t="str">
            <v>Other Supplies</v>
          </cell>
          <cell r="R2732" t="str">
            <v>Other Expenditures</v>
          </cell>
          <cell r="S2732" t="str">
            <v>Non Salary</v>
          </cell>
        </row>
        <row r="2733">
          <cell r="A2733" t="str">
            <v>PH3724</v>
          </cell>
          <cell r="E2733">
            <v>0</v>
          </cell>
          <cell r="F2733">
            <v>99.47</v>
          </cell>
          <cell r="G2733">
            <v>99.47</v>
          </cell>
          <cell r="H2733">
            <v>0</v>
          </cell>
          <cell r="I2733">
            <v>-99.47</v>
          </cell>
          <cell r="J2733">
            <v>0</v>
          </cell>
          <cell r="L2733">
            <v>41364</v>
          </cell>
          <cell r="M2733" t="str">
            <v>PF</v>
          </cell>
          <cell r="N2733" t="str">
            <v>EXP</v>
          </cell>
          <cell r="O2733" t="str">
            <v>PH610</v>
          </cell>
          <cell r="P2733" t="str">
            <v>3310</v>
          </cell>
          <cell r="Q2733" t="str">
            <v>Furniture &amp; Furnishings</v>
          </cell>
          <cell r="R2733" t="str">
            <v>Other Expenditures</v>
          </cell>
          <cell r="S2733" t="str">
            <v>Non Salary</v>
          </cell>
        </row>
        <row r="2734">
          <cell r="A2734" t="str">
            <v>PH3724</v>
          </cell>
          <cell r="E2734">
            <v>686.19</v>
          </cell>
          <cell r="F2734">
            <v>2811.18</v>
          </cell>
          <cell r="G2734">
            <v>3497.37</v>
          </cell>
          <cell r="H2734">
            <v>1412.6</v>
          </cell>
          <cell r="I2734">
            <v>-2084.77</v>
          </cell>
          <cell r="J2734">
            <v>7000</v>
          </cell>
          <cell r="L2734">
            <v>41364</v>
          </cell>
          <cell r="M2734" t="str">
            <v>PF</v>
          </cell>
          <cell r="N2734" t="str">
            <v>EXP</v>
          </cell>
          <cell r="O2734" t="str">
            <v>PH610</v>
          </cell>
          <cell r="P2734" t="str">
            <v>4086</v>
          </cell>
          <cell r="Q2734" t="str">
            <v>Professional &amp; Technical</v>
          </cell>
          <cell r="R2734" t="str">
            <v>Other Expenditures</v>
          </cell>
          <cell r="S2734" t="str">
            <v>Non Salary</v>
          </cell>
        </row>
        <row r="2735">
          <cell r="A2735" t="str">
            <v>PH3724</v>
          </cell>
          <cell r="E2735">
            <v>0</v>
          </cell>
          <cell r="F2735">
            <v>0</v>
          </cell>
          <cell r="G2735">
            <v>0</v>
          </cell>
          <cell r="H2735">
            <v>201.8</v>
          </cell>
          <cell r="I2735">
            <v>201.8</v>
          </cell>
          <cell r="J2735">
            <v>1000</v>
          </cell>
          <cell r="L2735">
            <v>41364</v>
          </cell>
          <cell r="M2735" t="str">
            <v>PF</v>
          </cell>
          <cell r="N2735" t="str">
            <v>EXP</v>
          </cell>
          <cell r="O2735" t="str">
            <v>PH610</v>
          </cell>
          <cell r="P2735" t="str">
            <v>4110</v>
          </cell>
          <cell r="Q2735" t="str">
            <v>Professional &amp; Technical</v>
          </cell>
          <cell r="R2735" t="str">
            <v>Other Expenditures</v>
          </cell>
          <cell r="S2735" t="str">
            <v>Non Salary</v>
          </cell>
        </row>
        <row r="2736">
          <cell r="A2736" t="str">
            <v>PH3724</v>
          </cell>
          <cell r="E2736">
            <v>31.55</v>
          </cell>
          <cell r="F2736">
            <v>0</v>
          </cell>
          <cell r="G2736">
            <v>31.55</v>
          </cell>
          <cell r="H2736">
            <v>100.9</v>
          </cell>
          <cell r="I2736">
            <v>69.349999999999994</v>
          </cell>
          <cell r="J2736">
            <v>500</v>
          </cell>
          <cell r="L2736">
            <v>41364</v>
          </cell>
          <cell r="M2736" t="str">
            <v>PF</v>
          </cell>
          <cell r="N2736" t="str">
            <v>EXP</v>
          </cell>
          <cell r="O2736" t="str">
            <v>PH610</v>
          </cell>
          <cell r="P2736" t="str">
            <v>4225</v>
          </cell>
          <cell r="Q2736" t="str">
            <v>Business Travel Expenses</v>
          </cell>
          <cell r="R2736" t="str">
            <v>Other Expenditures</v>
          </cell>
          <cell r="S2736" t="str">
            <v>Non Salary</v>
          </cell>
        </row>
        <row r="2737">
          <cell r="A2737" t="str">
            <v>PH3724</v>
          </cell>
          <cell r="E2737">
            <v>22495.49</v>
          </cell>
          <cell r="F2737">
            <v>0</v>
          </cell>
          <cell r="G2737">
            <v>22495.49</v>
          </cell>
          <cell r="H2737">
            <v>5515</v>
          </cell>
          <cell r="I2737">
            <v>-16980.490000000002</v>
          </cell>
          <cell r="J2737">
            <v>50000</v>
          </cell>
          <cell r="L2737">
            <v>41364</v>
          </cell>
          <cell r="M2737" t="str">
            <v>PF</v>
          </cell>
          <cell r="N2737" t="str">
            <v>EXP</v>
          </cell>
          <cell r="O2737" t="str">
            <v>PH610</v>
          </cell>
          <cell r="P2737" t="str">
            <v>4414</v>
          </cell>
          <cell r="Q2737" t="str">
            <v>Contracted Services</v>
          </cell>
          <cell r="R2737" t="str">
            <v>Other Expenditures</v>
          </cell>
          <cell r="S2737" t="str">
            <v>Non Salary</v>
          </cell>
        </row>
        <row r="2738">
          <cell r="A2738" t="str">
            <v>PH3724</v>
          </cell>
          <cell r="E2738">
            <v>29022.799999999999</v>
          </cell>
          <cell r="F2738">
            <v>0</v>
          </cell>
          <cell r="G2738">
            <v>29022.799999999999</v>
          </cell>
          <cell r="H2738">
            <v>3833.5</v>
          </cell>
          <cell r="I2738">
            <v>-25189.3</v>
          </cell>
          <cell r="J2738">
            <v>55000</v>
          </cell>
          <cell r="L2738">
            <v>41364</v>
          </cell>
          <cell r="M2738" t="str">
            <v>PF</v>
          </cell>
          <cell r="N2738" t="str">
            <v>EXP</v>
          </cell>
          <cell r="O2738" t="str">
            <v>PH610</v>
          </cell>
          <cell r="P2738" t="str">
            <v>4424</v>
          </cell>
          <cell r="Q2738" t="str">
            <v>Contracted Services</v>
          </cell>
          <cell r="R2738" t="str">
            <v>Other Expenditures</v>
          </cell>
          <cell r="S2738" t="str">
            <v>Non Salary</v>
          </cell>
        </row>
        <row r="2739">
          <cell r="A2739" t="str">
            <v>PH3724</v>
          </cell>
          <cell r="E2739">
            <v>0</v>
          </cell>
          <cell r="F2739">
            <v>0</v>
          </cell>
          <cell r="G2739">
            <v>0</v>
          </cell>
          <cell r="H2739">
            <v>309.35000000000002</v>
          </cell>
          <cell r="I2739">
            <v>309.35000000000002</v>
          </cell>
          <cell r="J2739">
            <v>1532.97</v>
          </cell>
          <cell r="L2739">
            <v>41364</v>
          </cell>
          <cell r="M2739" t="str">
            <v>PF</v>
          </cell>
          <cell r="N2739" t="str">
            <v>EXP</v>
          </cell>
          <cell r="O2739" t="str">
            <v>PH610</v>
          </cell>
          <cell r="P2739" t="str">
            <v>4530</v>
          </cell>
          <cell r="Q2739" t="str">
            <v>Contracted Services</v>
          </cell>
          <cell r="R2739" t="str">
            <v>Other Expenditures</v>
          </cell>
          <cell r="S2739" t="str">
            <v>Non Salary</v>
          </cell>
        </row>
        <row r="2740">
          <cell r="A2740" t="str">
            <v>PH3724</v>
          </cell>
          <cell r="E2740">
            <v>0</v>
          </cell>
          <cell r="F2740">
            <v>0</v>
          </cell>
          <cell r="G2740">
            <v>0</v>
          </cell>
          <cell r="H2740">
            <v>1009</v>
          </cell>
          <cell r="I2740">
            <v>1009</v>
          </cell>
          <cell r="J2740">
            <v>5000</v>
          </cell>
          <cell r="L2740">
            <v>41364</v>
          </cell>
          <cell r="M2740" t="str">
            <v>PF</v>
          </cell>
          <cell r="N2740" t="str">
            <v>EXP</v>
          </cell>
          <cell r="O2740" t="str">
            <v>PH610</v>
          </cell>
          <cell r="P2740" t="str">
            <v>4690</v>
          </cell>
          <cell r="Q2740" t="str">
            <v>Insurance, Parking &amp; Metrage</v>
          </cell>
          <cell r="R2740" t="str">
            <v>Other Expenditures</v>
          </cell>
          <cell r="S2740" t="str">
            <v>Non Salary</v>
          </cell>
        </row>
        <row r="2741">
          <cell r="A2741" t="str">
            <v>PH3724</v>
          </cell>
          <cell r="E2741">
            <v>210.26</v>
          </cell>
          <cell r="F2741">
            <v>0</v>
          </cell>
          <cell r="G2741">
            <v>210.26</v>
          </cell>
          <cell r="H2741">
            <v>302.7</v>
          </cell>
          <cell r="I2741">
            <v>92.44</v>
          </cell>
          <cell r="J2741">
            <v>1500</v>
          </cell>
          <cell r="L2741">
            <v>41364</v>
          </cell>
          <cell r="M2741" t="str">
            <v>PF</v>
          </cell>
          <cell r="N2741" t="str">
            <v>EXP</v>
          </cell>
          <cell r="O2741" t="str">
            <v>PH610</v>
          </cell>
          <cell r="P2741" t="str">
            <v>4770</v>
          </cell>
          <cell r="Q2741" t="str">
            <v>Insurance, Parking &amp; Metrage</v>
          </cell>
          <cell r="R2741" t="str">
            <v>Other Expenditures</v>
          </cell>
          <cell r="S2741" t="str">
            <v>Non Salary</v>
          </cell>
        </row>
        <row r="2742">
          <cell r="A2742" t="str">
            <v>PH3724</v>
          </cell>
          <cell r="E2742">
            <v>1061.94</v>
          </cell>
          <cell r="F2742">
            <v>0</v>
          </cell>
          <cell r="G2742">
            <v>1061.94</v>
          </cell>
          <cell r="H2742">
            <v>675.9</v>
          </cell>
          <cell r="I2742">
            <v>-386.04</v>
          </cell>
          <cell r="J2742">
            <v>3000</v>
          </cell>
          <cell r="L2742">
            <v>41364</v>
          </cell>
          <cell r="M2742" t="str">
            <v>PF</v>
          </cell>
          <cell r="N2742" t="str">
            <v>EXP</v>
          </cell>
          <cell r="O2742" t="str">
            <v>PH610</v>
          </cell>
          <cell r="P2742" t="str">
            <v>4775</v>
          </cell>
          <cell r="Q2742" t="str">
            <v>Insurance, Parking &amp; Metrage</v>
          </cell>
          <cell r="R2742" t="str">
            <v>Other Expenditures</v>
          </cell>
          <cell r="S2742" t="str">
            <v>Non Salary</v>
          </cell>
        </row>
        <row r="2743">
          <cell r="A2743" t="str">
            <v>PH3724</v>
          </cell>
          <cell r="E2743">
            <v>0</v>
          </cell>
          <cell r="F2743">
            <v>0</v>
          </cell>
          <cell r="G2743">
            <v>0</v>
          </cell>
          <cell r="H2743">
            <v>100.9</v>
          </cell>
          <cell r="I2743">
            <v>100.9</v>
          </cell>
          <cell r="J2743">
            <v>500</v>
          </cell>
          <cell r="L2743">
            <v>41364</v>
          </cell>
          <cell r="M2743" t="str">
            <v>PF</v>
          </cell>
          <cell r="N2743" t="str">
            <v>EXP</v>
          </cell>
          <cell r="O2743" t="str">
            <v>PH610</v>
          </cell>
          <cell r="P2743" t="str">
            <v>4811</v>
          </cell>
          <cell r="Q2743" t="str">
            <v>Other Services</v>
          </cell>
          <cell r="R2743" t="str">
            <v>Other Expenditures</v>
          </cell>
          <cell r="S2743" t="str">
            <v>Non Salary</v>
          </cell>
        </row>
        <row r="2744">
          <cell r="A2744" t="str">
            <v>PH3724</v>
          </cell>
          <cell r="E2744">
            <v>0</v>
          </cell>
          <cell r="F2744">
            <v>0</v>
          </cell>
          <cell r="G2744">
            <v>0</v>
          </cell>
          <cell r="H2744">
            <v>302.7</v>
          </cell>
          <cell r="I2744">
            <v>302.7</v>
          </cell>
          <cell r="J2744">
            <v>1500</v>
          </cell>
          <cell r="L2744">
            <v>41364</v>
          </cell>
          <cell r="M2744" t="str">
            <v>PF</v>
          </cell>
          <cell r="N2744" t="str">
            <v>EXP</v>
          </cell>
          <cell r="O2744" t="str">
            <v>PH610</v>
          </cell>
          <cell r="P2744" t="str">
            <v>4815</v>
          </cell>
          <cell r="Q2744" t="str">
            <v>Other Services</v>
          </cell>
          <cell r="R2744" t="str">
            <v>Other Expenditures</v>
          </cell>
          <cell r="S2744" t="str">
            <v>Non Salary</v>
          </cell>
        </row>
        <row r="2745">
          <cell r="A2745" t="str">
            <v>PH3724</v>
          </cell>
          <cell r="E2745">
            <v>0</v>
          </cell>
          <cell r="F2745">
            <v>0</v>
          </cell>
          <cell r="G2745">
            <v>0</v>
          </cell>
          <cell r="H2745">
            <v>2825.2</v>
          </cell>
          <cell r="I2745">
            <v>2825.2</v>
          </cell>
          <cell r="J2745">
            <v>14000</v>
          </cell>
          <cell r="L2745">
            <v>41364</v>
          </cell>
          <cell r="M2745" t="str">
            <v>PF</v>
          </cell>
          <cell r="N2745" t="str">
            <v>EXP</v>
          </cell>
          <cell r="O2745" t="str">
            <v>PH610</v>
          </cell>
          <cell r="P2745" t="str">
            <v>4825</v>
          </cell>
          <cell r="Q2745" t="str">
            <v>Other Services</v>
          </cell>
          <cell r="R2745" t="str">
            <v>Other Expenditures</v>
          </cell>
          <cell r="S2745" t="str">
            <v>Non Salary</v>
          </cell>
        </row>
        <row r="2746">
          <cell r="A2746" t="str">
            <v>PH3724</v>
          </cell>
          <cell r="E2746">
            <v>53962</v>
          </cell>
          <cell r="F2746">
            <v>0</v>
          </cell>
          <cell r="G2746">
            <v>53962</v>
          </cell>
          <cell r="H2746">
            <v>28137.5</v>
          </cell>
          <cell r="I2746">
            <v>-25824.5</v>
          </cell>
          <cell r="J2746">
            <v>125000</v>
          </cell>
          <cell r="L2746">
            <v>41364</v>
          </cell>
          <cell r="M2746" t="str">
            <v>PF</v>
          </cell>
          <cell r="N2746" t="str">
            <v>EXP</v>
          </cell>
          <cell r="O2746" t="str">
            <v>PH610</v>
          </cell>
          <cell r="P2746" t="str">
            <v>5200</v>
          </cell>
          <cell r="Q2746" t="str">
            <v>Contributions &amp; Transfers</v>
          </cell>
          <cell r="R2746" t="str">
            <v>Other Expenditures</v>
          </cell>
          <cell r="S2746" t="str">
            <v>Non Salary</v>
          </cell>
        </row>
        <row r="2747">
          <cell r="A2747" t="str">
            <v>PH3724</v>
          </cell>
          <cell r="E2747">
            <v>0</v>
          </cell>
          <cell r="F2747">
            <v>0</v>
          </cell>
          <cell r="G2747">
            <v>0</v>
          </cell>
          <cell r="H2747">
            <v>14.2</v>
          </cell>
          <cell r="I2747">
            <v>14.2</v>
          </cell>
          <cell r="J2747">
            <v>1000</v>
          </cell>
          <cell r="L2747">
            <v>41364</v>
          </cell>
          <cell r="M2747" t="str">
            <v>PF</v>
          </cell>
          <cell r="N2747" t="str">
            <v>EXP</v>
          </cell>
          <cell r="O2747" t="str">
            <v>PH610</v>
          </cell>
          <cell r="P2747" t="str">
            <v>7030</v>
          </cell>
          <cell r="Q2747" t="str">
            <v>IDC's</v>
          </cell>
          <cell r="R2747" t="str">
            <v>Other Expenditures</v>
          </cell>
          <cell r="S2747" t="str">
            <v>Non Salary</v>
          </cell>
        </row>
        <row r="2748">
          <cell r="A2748" t="str">
            <v>PH3724</v>
          </cell>
          <cell r="E2748">
            <v>0</v>
          </cell>
          <cell r="F2748">
            <v>0</v>
          </cell>
          <cell r="G2748">
            <v>0</v>
          </cell>
          <cell r="H2748">
            <v>1009</v>
          </cell>
          <cell r="I2748">
            <v>1009</v>
          </cell>
          <cell r="J2748">
            <v>5000</v>
          </cell>
          <cell r="L2748">
            <v>41364</v>
          </cell>
          <cell r="M2748" t="str">
            <v>PF</v>
          </cell>
          <cell r="N2748" t="str">
            <v>EXP</v>
          </cell>
          <cell r="O2748" t="str">
            <v>PH610</v>
          </cell>
          <cell r="P2748" t="str">
            <v>7035</v>
          </cell>
          <cell r="Q2748" t="str">
            <v>IDC's</v>
          </cell>
          <cell r="R2748" t="str">
            <v>Other Expenditures</v>
          </cell>
          <cell r="S2748" t="str">
            <v>Non Salary</v>
          </cell>
        </row>
        <row r="2749">
          <cell r="A2749" t="str">
            <v>PH3724</v>
          </cell>
          <cell r="E2749">
            <v>92.01</v>
          </cell>
          <cell r="F2749">
            <v>0</v>
          </cell>
          <cell r="G2749">
            <v>92.01</v>
          </cell>
          <cell r="H2749">
            <v>0</v>
          </cell>
          <cell r="I2749">
            <v>-92.01</v>
          </cell>
          <cell r="J2749">
            <v>0</v>
          </cell>
          <cell r="L2749">
            <v>41364</v>
          </cell>
          <cell r="M2749" t="str">
            <v>PF</v>
          </cell>
          <cell r="N2749" t="str">
            <v>EXP</v>
          </cell>
          <cell r="O2749" t="str">
            <v>PH610</v>
          </cell>
          <cell r="P2749" t="str">
            <v>7125</v>
          </cell>
          <cell r="Q2749" t="str">
            <v>IDC's</v>
          </cell>
          <cell r="R2749" t="str">
            <v>Other Expenditures</v>
          </cell>
          <cell r="S2749" t="str">
            <v>Non Salary</v>
          </cell>
        </row>
        <row r="2750">
          <cell r="A2750" t="str">
            <v>PH3724</v>
          </cell>
          <cell r="E2750">
            <v>0</v>
          </cell>
          <cell r="F2750">
            <v>0</v>
          </cell>
          <cell r="G2750">
            <v>0</v>
          </cell>
          <cell r="H2750">
            <v>201.8</v>
          </cell>
          <cell r="I2750">
            <v>201.8</v>
          </cell>
          <cell r="J2750">
            <v>1000</v>
          </cell>
          <cell r="L2750">
            <v>41364</v>
          </cell>
          <cell r="M2750" t="str">
            <v>PF</v>
          </cell>
          <cell r="N2750" t="str">
            <v>EXP</v>
          </cell>
          <cell r="O2750" t="str">
            <v>PH610</v>
          </cell>
          <cell r="P2750" t="str">
            <v>7170</v>
          </cell>
          <cell r="Q2750" t="str">
            <v>IDC's</v>
          </cell>
          <cell r="R2750" t="str">
            <v>Other Expenditures</v>
          </cell>
          <cell r="S2750" t="str">
            <v>Non Salary</v>
          </cell>
        </row>
        <row r="2751">
          <cell r="A2751" t="str">
            <v>PH3724</v>
          </cell>
          <cell r="E2751">
            <v>-226407.6</v>
          </cell>
          <cell r="F2751">
            <v>0</v>
          </cell>
          <cell r="G2751">
            <v>-226407.6</v>
          </cell>
          <cell r="H2751">
            <v>-223230.49</v>
          </cell>
          <cell r="I2751">
            <v>3177.11</v>
          </cell>
          <cell r="J2751">
            <v>-865410</v>
          </cell>
          <cell r="L2751">
            <v>41364</v>
          </cell>
          <cell r="M2751" t="str">
            <v>PF</v>
          </cell>
          <cell r="N2751" t="str">
            <v>REV</v>
          </cell>
          <cell r="O2751" t="str">
            <v>PH610</v>
          </cell>
          <cell r="P2751" t="str">
            <v>8010</v>
          </cell>
          <cell r="Q2751" t="str">
            <v>Grants and Subsidies</v>
          </cell>
          <cell r="R2751" t="str">
            <v>Revenue</v>
          </cell>
          <cell r="S2751" t="str">
            <v>Non Salary</v>
          </cell>
        </row>
        <row r="2752">
          <cell r="A2752" t="str">
            <v>PH3725</v>
          </cell>
          <cell r="E2752">
            <v>0</v>
          </cell>
          <cell r="F2752">
            <v>0</v>
          </cell>
          <cell r="G2752">
            <v>0</v>
          </cell>
          <cell r="H2752">
            <v>1412.38</v>
          </cell>
          <cell r="I2752">
            <v>1412.38</v>
          </cell>
          <cell r="J2752">
            <v>5515</v>
          </cell>
          <cell r="L2752">
            <v>41364</v>
          </cell>
          <cell r="M2752" t="str">
            <v>OG</v>
          </cell>
          <cell r="N2752" t="str">
            <v>EXP</v>
          </cell>
          <cell r="O2752" t="str">
            <v>PH300</v>
          </cell>
          <cell r="P2752" t="str">
            <v>4310</v>
          </cell>
          <cell r="Q2752" t="str">
            <v>Training &amp; Development</v>
          </cell>
          <cell r="R2752" t="str">
            <v>Other Expenditures</v>
          </cell>
          <cell r="S2752" t="str">
            <v>Non Salary</v>
          </cell>
        </row>
        <row r="2753">
          <cell r="A2753" t="str">
            <v>PH3725</v>
          </cell>
          <cell r="E2753">
            <v>-5011.5200000000004</v>
          </cell>
          <cell r="F2753">
            <v>0</v>
          </cell>
          <cell r="G2753">
            <v>-5011.5200000000004</v>
          </cell>
          <cell r="H2753">
            <v>-1412.38</v>
          </cell>
          <cell r="I2753">
            <v>3599.14</v>
          </cell>
          <cell r="J2753">
            <v>-5515</v>
          </cell>
          <cell r="L2753">
            <v>41364</v>
          </cell>
          <cell r="M2753" t="str">
            <v>OG</v>
          </cell>
          <cell r="N2753" t="str">
            <v>REV</v>
          </cell>
          <cell r="O2753" t="str">
            <v>PH300</v>
          </cell>
          <cell r="P2753" t="str">
            <v>9750</v>
          </cell>
          <cell r="Q2753" t="str">
            <v>Other Revenues</v>
          </cell>
          <cell r="R2753" t="str">
            <v>Revenue</v>
          </cell>
          <cell r="S2753" t="str">
            <v>Non Salary</v>
          </cell>
        </row>
        <row r="2754">
          <cell r="A2754" t="str">
            <v>PH3728</v>
          </cell>
          <cell r="E2754">
            <v>116229.43</v>
          </cell>
          <cell r="F2754">
            <v>0</v>
          </cell>
          <cell r="G2754">
            <v>116229.43</v>
          </cell>
          <cell r="H2754">
            <v>101386.4</v>
          </cell>
          <cell r="I2754">
            <v>-14843.03</v>
          </cell>
          <cell r="J2754">
            <v>348182.24</v>
          </cell>
          <cell r="L2754">
            <v>41364</v>
          </cell>
          <cell r="M2754" t="str">
            <v>SG</v>
          </cell>
          <cell r="N2754" t="str">
            <v>EXP</v>
          </cell>
          <cell r="O2754" t="str">
            <v>PH300</v>
          </cell>
          <cell r="P2754" t="str">
            <v>1015</v>
          </cell>
          <cell r="Q2754" t="str">
            <v>Salaries &amp; Benefits</v>
          </cell>
          <cell r="R2754" t="str">
            <v>Other Expenditures</v>
          </cell>
          <cell r="S2754" t="str">
            <v>Salaries &amp; Benefits</v>
          </cell>
        </row>
        <row r="2755">
          <cell r="A2755" t="str">
            <v>PH3728</v>
          </cell>
          <cell r="E2755">
            <v>0</v>
          </cell>
          <cell r="F2755">
            <v>0</v>
          </cell>
          <cell r="G2755">
            <v>0</v>
          </cell>
          <cell r="H2755">
            <v>8642.57</v>
          </cell>
          <cell r="I2755">
            <v>8642.57</v>
          </cell>
          <cell r="J2755">
            <v>29689.35</v>
          </cell>
          <cell r="L2755">
            <v>41364</v>
          </cell>
          <cell r="M2755" t="str">
            <v>SG</v>
          </cell>
          <cell r="N2755" t="str">
            <v>EXP</v>
          </cell>
          <cell r="O2755" t="str">
            <v>PH300</v>
          </cell>
          <cell r="P2755" t="str">
            <v>1025</v>
          </cell>
          <cell r="Q2755" t="str">
            <v>Salaries &amp; Benefits</v>
          </cell>
          <cell r="R2755" t="str">
            <v>Other Expenditures</v>
          </cell>
          <cell r="S2755" t="str">
            <v>Overtime</v>
          </cell>
        </row>
        <row r="2756">
          <cell r="A2756" t="str">
            <v>PH3728</v>
          </cell>
          <cell r="E2756">
            <v>0</v>
          </cell>
          <cell r="F2756">
            <v>0</v>
          </cell>
          <cell r="G2756">
            <v>0</v>
          </cell>
          <cell r="H2756">
            <v>42916.91</v>
          </cell>
          <cell r="I2756">
            <v>42916.91</v>
          </cell>
          <cell r="J2756">
            <v>42916.91</v>
          </cell>
          <cell r="L2756">
            <v>41364</v>
          </cell>
          <cell r="M2756" t="str">
            <v>SG</v>
          </cell>
          <cell r="N2756" t="str">
            <v>EXP</v>
          </cell>
          <cell r="O2756" t="str">
            <v>PH300</v>
          </cell>
          <cell r="P2756" t="str">
            <v>1050</v>
          </cell>
          <cell r="Q2756" t="str">
            <v>Salaries &amp; Benefits</v>
          </cell>
          <cell r="R2756" t="str">
            <v>Other Expenditures</v>
          </cell>
          <cell r="S2756" t="str">
            <v>Salaries &amp; Benefits</v>
          </cell>
        </row>
        <row r="2757">
          <cell r="A2757" t="str">
            <v>PH3728</v>
          </cell>
          <cell r="E2757">
            <v>0</v>
          </cell>
          <cell r="F2757">
            <v>0</v>
          </cell>
          <cell r="G2757">
            <v>0</v>
          </cell>
          <cell r="H2757">
            <v>-10488.36</v>
          </cell>
          <cell r="I2757">
            <v>-10488.36</v>
          </cell>
          <cell r="J2757">
            <v>-31822.68</v>
          </cell>
          <cell r="L2757">
            <v>41364</v>
          </cell>
          <cell r="M2757" t="str">
            <v>SG</v>
          </cell>
          <cell r="N2757" t="str">
            <v>EXP</v>
          </cell>
          <cell r="O2757" t="str">
            <v>PH300</v>
          </cell>
          <cell r="P2757" t="str">
            <v>1520</v>
          </cell>
          <cell r="Q2757" t="str">
            <v>Salaries &amp; Benefits</v>
          </cell>
          <cell r="R2757" t="str">
            <v>Other Expenditures</v>
          </cell>
          <cell r="S2757" t="str">
            <v>Gapping</v>
          </cell>
        </row>
        <row r="2758">
          <cell r="A2758" t="str">
            <v>PH3728</v>
          </cell>
          <cell r="E2758">
            <v>3493.92</v>
          </cell>
          <cell r="F2758">
            <v>0</v>
          </cell>
          <cell r="G2758">
            <v>3493.92</v>
          </cell>
          <cell r="H2758">
            <v>3566.51</v>
          </cell>
          <cell r="I2758">
            <v>72.59</v>
          </cell>
          <cell r="J2758">
            <v>12248.17</v>
          </cell>
          <cell r="L2758">
            <v>41364</v>
          </cell>
          <cell r="M2758" t="str">
            <v>SG</v>
          </cell>
          <cell r="N2758" t="str">
            <v>EXP</v>
          </cell>
          <cell r="O2758" t="str">
            <v>PH300</v>
          </cell>
          <cell r="P2758" t="str">
            <v>1711</v>
          </cell>
          <cell r="Q2758" t="str">
            <v>Salaries &amp; Benefits</v>
          </cell>
          <cell r="R2758" t="str">
            <v>Other Expenditures</v>
          </cell>
          <cell r="S2758" t="str">
            <v>Salaries &amp; Benefits</v>
          </cell>
        </row>
        <row r="2759">
          <cell r="A2759" t="str">
            <v>PH3728</v>
          </cell>
          <cell r="E2759">
            <v>1777.87</v>
          </cell>
          <cell r="F2759">
            <v>0</v>
          </cell>
          <cell r="G2759">
            <v>1777.87</v>
          </cell>
          <cell r="H2759">
            <v>1869.43</v>
          </cell>
          <cell r="I2759">
            <v>91.56</v>
          </cell>
          <cell r="J2759">
            <v>6420</v>
          </cell>
          <cell r="L2759">
            <v>41364</v>
          </cell>
          <cell r="M2759" t="str">
            <v>SG</v>
          </cell>
          <cell r="N2759" t="str">
            <v>EXP</v>
          </cell>
          <cell r="O2759" t="str">
            <v>PH300</v>
          </cell>
          <cell r="P2759" t="str">
            <v>1712</v>
          </cell>
          <cell r="Q2759" t="str">
            <v>Salaries &amp; Benefits</v>
          </cell>
          <cell r="R2759" t="str">
            <v>Other Expenditures</v>
          </cell>
          <cell r="S2759" t="str">
            <v>Salaries &amp; Benefits</v>
          </cell>
        </row>
        <row r="2760">
          <cell r="A2760" t="str">
            <v>PH3728</v>
          </cell>
          <cell r="E2760">
            <v>2811.88</v>
          </cell>
          <cell r="F2760">
            <v>0</v>
          </cell>
          <cell r="G2760">
            <v>2811.88</v>
          </cell>
          <cell r="H2760">
            <v>1958.74</v>
          </cell>
          <cell r="I2760">
            <v>-853.14</v>
          </cell>
          <cell r="J2760">
            <v>6725.54</v>
          </cell>
          <cell r="L2760">
            <v>41364</v>
          </cell>
          <cell r="M2760" t="str">
            <v>SG</v>
          </cell>
          <cell r="N2760" t="str">
            <v>EXP</v>
          </cell>
          <cell r="O2760" t="str">
            <v>PH300</v>
          </cell>
          <cell r="P2760" t="str">
            <v>1720</v>
          </cell>
          <cell r="Q2760" t="str">
            <v>Salaries &amp; Benefits</v>
          </cell>
          <cell r="R2760" t="str">
            <v>Other Expenditures</v>
          </cell>
          <cell r="S2760" t="str">
            <v>Salaries &amp; Benefits</v>
          </cell>
        </row>
        <row r="2761">
          <cell r="A2761" t="str">
            <v>PH3728</v>
          </cell>
          <cell r="E2761">
            <v>856.56</v>
          </cell>
          <cell r="F2761">
            <v>0</v>
          </cell>
          <cell r="G2761">
            <v>856.56</v>
          </cell>
          <cell r="H2761">
            <v>730.08</v>
          </cell>
          <cell r="I2761">
            <v>-126.48</v>
          </cell>
          <cell r="J2761">
            <v>2507.25</v>
          </cell>
          <cell r="L2761">
            <v>41364</v>
          </cell>
          <cell r="M2761" t="str">
            <v>SG</v>
          </cell>
          <cell r="N2761" t="str">
            <v>EXP</v>
          </cell>
          <cell r="O2761" t="str">
            <v>PH300</v>
          </cell>
          <cell r="P2761" t="str">
            <v>1730</v>
          </cell>
          <cell r="Q2761" t="str">
            <v>Salaries &amp; Benefits</v>
          </cell>
          <cell r="R2761" t="str">
            <v>Other Expenditures</v>
          </cell>
          <cell r="S2761" t="str">
            <v>Salaries &amp; Benefits</v>
          </cell>
        </row>
        <row r="2762">
          <cell r="A2762" t="str">
            <v>PH3728</v>
          </cell>
          <cell r="E2762">
            <v>2945.41</v>
          </cell>
          <cell r="F2762">
            <v>0</v>
          </cell>
          <cell r="G2762">
            <v>2945.41</v>
          </cell>
          <cell r="H2762">
            <v>2430.64</v>
          </cell>
          <cell r="I2762">
            <v>-514.77</v>
          </cell>
          <cell r="J2762">
            <v>3035.64</v>
          </cell>
          <cell r="L2762">
            <v>41364</v>
          </cell>
          <cell r="M2762" t="str">
            <v>SG</v>
          </cell>
          <cell r="N2762" t="str">
            <v>EXP</v>
          </cell>
          <cell r="O2762" t="str">
            <v>PH300</v>
          </cell>
          <cell r="P2762" t="str">
            <v>1740</v>
          </cell>
          <cell r="Q2762" t="str">
            <v>Salaries &amp; Benefits</v>
          </cell>
          <cell r="R2762" t="str">
            <v>Other Expenditures</v>
          </cell>
          <cell r="S2762" t="str">
            <v>Salaries &amp; Benefits</v>
          </cell>
        </row>
        <row r="2763">
          <cell r="A2763" t="str">
            <v>PH3728</v>
          </cell>
          <cell r="E2763">
            <v>164.23</v>
          </cell>
          <cell r="F2763">
            <v>0</v>
          </cell>
          <cell r="G2763">
            <v>164.23</v>
          </cell>
          <cell r="H2763">
            <v>220.6</v>
          </cell>
          <cell r="I2763">
            <v>56.37</v>
          </cell>
          <cell r="J2763">
            <v>268.73</v>
          </cell>
          <cell r="L2763">
            <v>41364</v>
          </cell>
          <cell r="M2763" t="str">
            <v>SG</v>
          </cell>
          <cell r="N2763" t="str">
            <v>EXP</v>
          </cell>
          <cell r="O2763" t="str">
            <v>PH300</v>
          </cell>
          <cell r="P2763" t="str">
            <v>1745</v>
          </cell>
          <cell r="Q2763" t="str">
            <v>Salaries &amp; Benefits</v>
          </cell>
          <cell r="R2763" t="str">
            <v>Other Expenditures</v>
          </cell>
          <cell r="S2763" t="str">
            <v>Salaries &amp; Benefits</v>
          </cell>
        </row>
        <row r="2764">
          <cell r="A2764" t="str">
            <v>PH3728</v>
          </cell>
          <cell r="E2764">
            <v>2293.73</v>
          </cell>
          <cell r="F2764">
            <v>0</v>
          </cell>
          <cell r="G2764">
            <v>2293.73</v>
          </cell>
          <cell r="H2764">
            <v>1907.37</v>
          </cell>
          <cell r="I2764">
            <v>-386.36</v>
          </cell>
          <cell r="J2764">
            <v>6550.28</v>
          </cell>
          <cell r="L2764">
            <v>41364</v>
          </cell>
          <cell r="M2764" t="str">
            <v>SG</v>
          </cell>
          <cell r="N2764" t="str">
            <v>EXP</v>
          </cell>
          <cell r="O2764" t="str">
            <v>PH300</v>
          </cell>
          <cell r="P2764" t="str">
            <v>1750</v>
          </cell>
          <cell r="Q2764" t="str">
            <v>Salaries &amp; Benefits</v>
          </cell>
          <cell r="R2764" t="str">
            <v>Other Expenditures</v>
          </cell>
          <cell r="S2764" t="str">
            <v>Salaries &amp; Benefits</v>
          </cell>
        </row>
        <row r="2765">
          <cell r="A2765" t="str">
            <v>PH3728</v>
          </cell>
          <cell r="E2765">
            <v>6306.74</v>
          </cell>
          <cell r="F2765">
            <v>0</v>
          </cell>
          <cell r="G2765">
            <v>6306.74</v>
          </cell>
          <cell r="H2765">
            <v>5519.04</v>
          </cell>
          <cell r="I2765">
            <v>-787.7</v>
          </cell>
          <cell r="J2765">
            <v>6920.1</v>
          </cell>
          <cell r="L2765">
            <v>41364</v>
          </cell>
          <cell r="M2765" t="str">
            <v>SG</v>
          </cell>
          <cell r="N2765" t="str">
            <v>EXP</v>
          </cell>
          <cell r="O2765" t="str">
            <v>PH300</v>
          </cell>
          <cell r="P2765" t="str">
            <v>1760</v>
          </cell>
          <cell r="Q2765" t="str">
            <v>Salaries &amp; Benefits</v>
          </cell>
          <cell r="R2765" t="str">
            <v>Other Expenditures</v>
          </cell>
          <cell r="S2765" t="str">
            <v>Salaries &amp; Benefits</v>
          </cell>
        </row>
        <row r="2766">
          <cell r="A2766" t="str">
            <v>PH3728</v>
          </cell>
          <cell r="E2766">
            <v>13461.12</v>
          </cell>
          <cell r="F2766">
            <v>0</v>
          </cell>
          <cell r="G2766">
            <v>13461.12</v>
          </cell>
          <cell r="H2766">
            <v>11782.74</v>
          </cell>
          <cell r="I2766">
            <v>-1678.38</v>
          </cell>
          <cell r="J2766">
            <v>40464.46</v>
          </cell>
          <cell r="L2766">
            <v>41364</v>
          </cell>
          <cell r="M2766" t="str">
            <v>SG</v>
          </cell>
          <cell r="N2766" t="str">
            <v>EXP</v>
          </cell>
          <cell r="O2766" t="str">
            <v>PH300</v>
          </cell>
          <cell r="P2766" t="str">
            <v>1770</v>
          </cell>
          <cell r="Q2766" t="str">
            <v>Salaries &amp; Benefits</v>
          </cell>
          <cell r="R2766" t="str">
            <v>Other Expenditures</v>
          </cell>
          <cell r="S2766" t="str">
            <v>Salaries &amp; Benefits</v>
          </cell>
        </row>
        <row r="2767">
          <cell r="A2767" t="str">
            <v>PH3728</v>
          </cell>
          <cell r="E2767">
            <v>0</v>
          </cell>
          <cell r="F2767">
            <v>0</v>
          </cell>
          <cell r="G2767">
            <v>0</v>
          </cell>
          <cell r="H2767">
            <v>44219.12</v>
          </cell>
          <cell r="I2767">
            <v>44219.12</v>
          </cell>
          <cell r="J2767">
            <v>151903.56</v>
          </cell>
          <cell r="L2767">
            <v>41364</v>
          </cell>
          <cell r="M2767" t="str">
            <v>SG</v>
          </cell>
          <cell r="N2767" t="str">
            <v>EXP</v>
          </cell>
          <cell r="O2767" t="str">
            <v>PH300</v>
          </cell>
          <cell r="P2767" t="str">
            <v>1970</v>
          </cell>
          <cell r="Q2767" t="str">
            <v>Salaries &amp; Benefits</v>
          </cell>
          <cell r="R2767" t="str">
            <v>Other Expenditures</v>
          </cell>
          <cell r="S2767" t="str">
            <v>Salaries &amp; Benefits</v>
          </cell>
        </row>
        <row r="2768">
          <cell r="A2768" t="str">
            <v>PH3728</v>
          </cell>
          <cell r="E2768">
            <v>0</v>
          </cell>
          <cell r="F2768">
            <v>0</v>
          </cell>
          <cell r="G2768">
            <v>0</v>
          </cell>
          <cell r="H2768">
            <v>76.569999999999993</v>
          </cell>
          <cell r="I2768">
            <v>76.569999999999993</v>
          </cell>
          <cell r="J2768">
            <v>406.4</v>
          </cell>
          <cell r="L2768">
            <v>41364</v>
          </cell>
          <cell r="M2768" t="str">
            <v>SG</v>
          </cell>
          <cell r="N2768" t="str">
            <v>EXP</v>
          </cell>
          <cell r="O2768" t="str">
            <v>PH300</v>
          </cell>
          <cell r="P2768" t="str">
            <v>2010</v>
          </cell>
          <cell r="Q2768" t="str">
            <v>Office Supplies</v>
          </cell>
          <cell r="R2768" t="str">
            <v>Other Expenditures</v>
          </cell>
          <cell r="S2768" t="str">
            <v>Non Salary</v>
          </cell>
        </row>
        <row r="2769">
          <cell r="A2769" t="str">
            <v>PH3728</v>
          </cell>
          <cell r="E2769">
            <v>0</v>
          </cell>
          <cell r="F2769">
            <v>0</v>
          </cell>
          <cell r="G2769">
            <v>0</v>
          </cell>
          <cell r="H2769">
            <v>65.95</v>
          </cell>
          <cell r="I2769">
            <v>65.95</v>
          </cell>
          <cell r="J2769">
            <v>350</v>
          </cell>
          <cell r="L2769">
            <v>41364</v>
          </cell>
          <cell r="M2769" t="str">
            <v>SG</v>
          </cell>
          <cell r="N2769" t="str">
            <v>EXP</v>
          </cell>
          <cell r="O2769" t="str">
            <v>PH300</v>
          </cell>
          <cell r="P2769" t="str">
            <v>2040</v>
          </cell>
          <cell r="Q2769" t="str">
            <v>Office Supplies</v>
          </cell>
          <cell r="R2769" t="str">
            <v>Other Expenditures</v>
          </cell>
          <cell r="S2769" t="str">
            <v>Non Salary</v>
          </cell>
        </row>
        <row r="2770">
          <cell r="A2770" t="str">
            <v>PH3728</v>
          </cell>
          <cell r="E2770">
            <v>1260.96</v>
          </cell>
          <cell r="F2770">
            <v>0</v>
          </cell>
          <cell r="G2770">
            <v>1260.96</v>
          </cell>
          <cell r="H2770">
            <v>0</v>
          </cell>
          <cell r="I2770">
            <v>-1260.96</v>
          </cell>
          <cell r="J2770">
            <v>0</v>
          </cell>
          <cell r="L2770">
            <v>41364</v>
          </cell>
          <cell r="M2770" t="str">
            <v>SG</v>
          </cell>
          <cell r="N2770" t="str">
            <v>EXP</v>
          </cell>
          <cell r="O2770" t="str">
            <v>PH300</v>
          </cell>
          <cell r="P2770" t="str">
            <v>2650</v>
          </cell>
          <cell r="Q2770" t="str">
            <v>Other Supplies</v>
          </cell>
          <cell r="R2770" t="str">
            <v>Other Expenditures</v>
          </cell>
          <cell r="S2770" t="str">
            <v>Non Salary</v>
          </cell>
        </row>
        <row r="2771">
          <cell r="A2771" t="str">
            <v>PH3728</v>
          </cell>
          <cell r="E2771">
            <v>46.95</v>
          </cell>
          <cell r="F2771">
            <v>0</v>
          </cell>
          <cell r="G2771">
            <v>46.95</v>
          </cell>
          <cell r="H2771">
            <v>33.299999999999997</v>
          </cell>
          <cell r="I2771">
            <v>-13.65</v>
          </cell>
          <cell r="J2771">
            <v>130</v>
          </cell>
          <cell r="L2771">
            <v>41364</v>
          </cell>
          <cell r="M2771" t="str">
            <v>SG</v>
          </cell>
          <cell r="N2771" t="str">
            <v>EXP</v>
          </cell>
          <cell r="O2771" t="str">
            <v>PH300</v>
          </cell>
          <cell r="P2771" t="str">
            <v>4225</v>
          </cell>
          <cell r="Q2771" t="str">
            <v>Business Travel Expenses</v>
          </cell>
          <cell r="R2771" t="str">
            <v>Other Expenditures</v>
          </cell>
          <cell r="S2771" t="str">
            <v>Non Salary</v>
          </cell>
        </row>
        <row r="2772">
          <cell r="A2772" t="str">
            <v>PH3728</v>
          </cell>
          <cell r="E2772">
            <v>276.02</v>
          </cell>
          <cell r="F2772">
            <v>0</v>
          </cell>
          <cell r="G2772">
            <v>276.02</v>
          </cell>
          <cell r="H2772">
            <v>0</v>
          </cell>
          <cell r="I2772">
            <v>-276.02</v>
          </cell>
          <cell r="J2772">
            <v>0</v>
          </cell>
          <cell r="L2772">
            <v>41364</v>
          </cell>
          <cell r="M2772" t="str">
            <v>SG</v>
          </cell>
          <cell r="N2772" t="str">
            <v>EXP</v>
          </cell>
          <cell r="O2772" t="str">
            <v>PH300</v>
          </cell>
          <cell r="P2772" t="str">
            <v>4253</v>
          </cell>
          <cell r="Q2772" t="str">
            <v>Conference Expenditures</v>
          </cell>
          <cell r="R2772" t="str">
            <v>Other Expenditures</v>
          </cell>
          <cell r="S2772" t="str">
            <v>Non Salary</v>
          </cell>
        </row>
        <row r="2773">
          <cell r="A2773" t="str">
            <v>PH3728</v>
          </cell>
          <cell r="E2773">
            <v>1307.92</v>
          </cell>
          <cell r="F2773">
            <v>0</v>
          </cell>
          <cell r="G2773">
            <v>1307.92</v>
          </cell>
          <cell r="H2773">
            <v>755.5</v>
          </cell>
          <cell r="I2773">
            <v>-552.41999999999996</v>
          </cell>
          <cell r="J2773">
            <v>2950</v>
          </cell>
          <cell r="L2773">
            <v>41364</v>
          </cell>
          <cell r="M2773" t="str">
            <v>SG</v>
          </cell>
          <cell r="N2773" t="str">
            <v>EXP</v>
          </cell>
          <cell r="O2773" t="str">
            <v>PH300</v>
          </cell>
          <cell r="P2773" t="str">
            <v>4256</v>
          </cell>
          <cell r="Q2773" t="str">
            <v>Conference Expenditures</v>
          </cell>
          <cell r="R2773" t="str">
            <v>Other Expenditures</v>
          </cell>
          <cell r="S2773" t="str">
            <v>Non Salary</v>
          </cell>
        </row>
        <row r="2774">
          <cell r="A2774" t="str">
            <v>PH3728</v>
          </cell>
          <cell r="E2774">
            <v>0</v>
          </cell>
          <cell r="F2774">
            <v>4080</v>
          </cell>
          <cell r="G2774">
            <v>4080</v>
          </cell>
          <cell r="H2774">
            <v>637.17999999999995</v>
          </cell>
          <cell r="I2774">
            <v>-3442.82</v>
          </cell>
          <cell r="J2774">
            <v>2488</v>
          </cell>
          <cell r="L2774">
            <v>41364</v>
          </cell>
          <cell r="M2774" t="str">
            <v>SG</v>
          </cell>
          <cell r="N2774" t="str">
            <v>EXP</v>
          </cell>
          <cell r="O2774" t="str">
            <v>PH300</v>
          </cell>
          <cell r="P2774" t="str">
            <v>4310</v>
          </cell>
          <cell r="Q2774" t="str">
            <v>Training &amp; Development</v>
          </cell>
          <cell r="R2774" t="str">
            <v>Other Expenditures</v>
          </cell>
          <cell r="S2774" t="str">
            <v>Non Salary</v>
          </cell>
        </row>
        <row r="2775">
          <cell r="A2775" t="str">
            <v>PH3728</v>
          </cell>
          <cell r="E2775">
            <v>200</v>
          </cell>
          <cell r="F2775">
            <v>0</v>
          </cell>
          <cell r="G2775">
            <v>200</v>
          </cell>
          <cell r="H2775">
            <v>0</v>
          </cell>
          <cell r="I2775">
            <v>-200</v>
          </cell>
          <cell r="J2775">
            <v>0</v>
          </cell>
          <cell r="L2775">
            <v>41364</v>
          </cell>
          <cell r="M2775" t="str">
            <v>SG</v>
          </cell>
          <cell r="N2775" t="str">
            <v>EXP</v>
          </cell>
          <cell r="O2775" t="str">
            <v>PH300</v>
          </cell>
          <cell r="P2775" t="str">
            <v>4760</v>
          </cell>
          <cell r="Q2775" t="str">
            <v>Insurance, Parking &amp; Metrage</v>
          </cell>
          <cell r="R2775" t="str">
            <v>Other Expenditures</v>
          </cell>
          <cell r="S2775" t="str">
            <v>Non Salary</v>
          </cell>
        </row>
        <row r="2776">
          <cell r="A2776" t="str">
            <v>PH3728</v>
          </cell>
          <cell r="E2776">
            <v>96.5</v>
          </cell>
          <cell r="F2776">
            <v>0</v>
          </cell>
          <cell r="G2776">
            <v>96.5</v>
          </cell>
          <cell r="H2776">
            <v>157.24</v>
          </cell>
          <cell r="I2776">
            <v>60.74</v>
          </cell>
          <cell r="J2776">
            <v>614</v>
          </cell>
          <cell r="L2776">
            <v>41364</v>
          </cell>
          <cell r="M2776" t="str">
            <v>SG</v>
          </cell>
          <cell r="N2776" t="str">
            <v>EXP</v>
          </cell>
          <cell r="O2776" t="str">
            <v>PH300</v>
          </cell>
          <cell r="P2776" t="str">
            <v>4770</v>
          </cell>
          <cell r="Q2776" t="str">
            <v>Insurance, Parking &amp; Metrage</v>
          </cell>
          <cell r="R2776" t="str">
            <v>Other Expenditures</v>
          </cell>
          <cell r="S2776" t="str">
            <v>Non Salary</v>
          </cell>
        </row>
        <row r="2777">
          <cell r="A2777" t="str">
            <v>PH3728</v>
          </cell>
          <cell r="E2777">
            <v>215.85</v>
          </cell>
          <cell r="F2777">
            <v>0</v>
          </cell>
          <cell r="G2777">
            <v>215.85</v>
          </cell>
          <cell r="H2777">
            <v>204.88</v>
          </cell>
          <cell r="I2777">
            <v>-10.97</v>
          </cell>
          <cell r="J2777">
            <v>800</v>
          </cell>
          <cell r="L2777">
            <v>41364</v>
          </cell>
          <cell r="M2777" t="str">
            <v>SG</v>
          </cell>
          <cell r="N2777" t="str">
            <v>EXP</v>
          </cell>
          <cell r="O2777" t="str">
            <v>PH300</v>
          </cell>
          <cell r="P2777" t="str">
            <v>4775</v>
          </cell>
          <cell r="Q2777" t="str">
            <v>Insurance, Parking &amp; Metrage</v>
          </cell>
          <cell r="R2777" t="str">
            <v>Other Expenditures</v>
          </cell>
          <cell r="S2777" t="str">
            <v>Non Salary</v>
          </cell>
        </row>
        <row r="2778">
          <cell r="A2778" t="str">
            <v>PH3728</v>
          </cell>
          <cell r="E2778">
            <v>70.52</v>
          </cell>
          <cell r="F2778">
            <v>0</v>
          </cell>
          <cell r="G2778">
            <v>70.52</v>
          </cell>
          <cell r="H2778">
            <v>128.05000000000001</v>
          </cell>
          <cell r="I2778">
            <v>57.53</v>
          </cell>
          <cell r="J2778">
            <v>500</v>
          </cell>
          <cell r="L2778">
            <v>41364</v>
          </cell>
          <cell r="M2778" t="str">
            <v>SG</v>
          </cell>
          <cell r="N2778" t="str">
            <v>EXP</v>
          </cell>
          <cell r="O2778" t="str">
            <v>PH300</v>
          </cell>
          <cell r="P2778" t="str">
            <v>4820</v>
          </cell>
          <cell r="Q2778" t="str">
            <v>Other Services</v>
          </cell>
          <cell r="R2778" t="str">
            <v>Other Expenditures</v>
          </cell>
          <cell r="S2778" t="str">
            <v>Non Salary</v>
          </cell>
        </row>
        <row r="2779">
          <cell r="A2779" t="str">
            <v>PH3728</v>
          </cell>
          <cell r="E2779">
            <v>0</v>
          </cell>
          <cell r="F2779">
            <v>0</v>
          </cell>
          <cell r="G2779">
            <v>0</v>
          </cell>
          <cell r="H2779">
            <v>241</v>
          </cell>
          <cell r="I2779">
            <v>241</v>
          </cell>
          <cell r="J2779">
            <v>1000</v>
          </cell>
          <cell r="L2779">
            <v>41364</v>
          </cell>
          <cell r="M2779" t="str">
            <v>SG</v>
          </cell>
          <cell r="N2779" t="str">
            <v>EXP</v>
          </cell>
          <cell r="O2779" t="str">
            <v>PH300</v>
          </cell>
          <cell r="P2779" t="str">
            <v>7035</v>
          </cell>
          <cell r="Q2779" t="str">
            <v>IDC's</v>
          </cell>
          <cell r="R2779" t="str">
            <v>Other Expenditures</v>
          </cell>
          <cell r="S2779" t="str">
            <v>Non Salary</v>
          </cell>
        </row>
        <row r="2780">
          <cell r="A2780" t="str">
            <v>PH3728</v>
          </cell>
          <cell r="E2780">
            <v>-117577.19</v>
          </cell>
          <cell r="F2780">
            <v>0</v>
          </cell>
          <cell r="G2780">
            <v>-117577.19</v>
          </cell>
          <cell r="H2780">
            <v>-164221.10999999999</v>
          </cell>
          <cell r="I2780">
            <v>-46643.92</v>
          </cell>
          <cell r="J2780">
            <v>-476435.96</v>
          </cell>
          <cell r="L2780">
            <v>41364</v>
          </cell>
          <cell r="M2780" t="str">
            <v>SG</v>
          </cell>
          <cell r="N2780" t="str">
            <v>REV</v>
          </cell>
          <cell r="O2780" t="str">
            <v>PH300</v>
          </cell>
          <cell r="P2780" t="str">
            <v>8010</v>
          </cell>
          <cell r="Q2780" t="str">
            <v>Grants and Subsidies</v>
          </cell>
          <cell r="R2780" t="str">
            <v>Revenue</v>
          </cell>
          <cell r="S2780" t="str">
            <v>Non Salary</v>
          </cell>
        </row>
        <row r="2781">
          <cell r="A2781" t="str">
            <v>PH3729</v>
          </cell>
          <cell r="E2781">
            <v>444714.1</v>
          </cell>
          <cell r="F2781">
            <v>0</v>
          </cell>
          <cell r="G2781">
            <v>444714.1</v>
          </cell>
          <cell r="H2781">
            <v>366659.72</v>
          </cell>
          <cell r="I2781">
            <v>-78054.38</v>
          </cell>
          <cell r="J2781">
            <v>1259186.68</v>
          </cell>
          <cell r="L2781">
            <v>41364</v>
          </cell>
          <cell r="M2781" t="str">
            <v>OG</v>
          </cell>
          <cell r="N2781" t="str">
            <v>EXP</v>
          </cell>
          <cell r="O2781" t="str">
            <v>PH300</v>
          </cell>
          <cell r="P2781" t="str">
            <v>1015</v>
          </cell>
          <cell r="Q2781" t="str">
            <v>Salaries &amp; Benefits</v>
          </cell>
          <cell r="R2781" t="str">
            <v>Other Expenditures</v>
          </cell>
          <cell r="S2781" t="str">
            <v>Salaries &amp; Benefits</v>
          </cell>
        </row>
        <row r="2782">
          <cell r="A2782" t="str">
            <v>PH3729</v>
          </cell>
          <cell r="E2782">
            <v>419.02</v>
          </cell>
          <cell r="F2782">
            <v>0</v>
          </cell>
          <cell r="G2782">
            <v>419.02</v>
          </cell>
          <cell r="H2782">
            <v>0</v>
          </cell>
          <cell r="I2782">
            <v>-419.02</v>
          </cell>
          <cell r="J2782">
            <v>0</v>
          </cell>
          <cell r="L2782">
            <v>41364</v>
          </cell>
          <cell r="M2782" t="str">
            <v>OG</v>
          </cell>
          <cell r="N2782" t="str">
            <v>EXP</v>
          </cell>
          <cell r="O2782" t="str">
            <v>PH300</v>
          </cell>
          <cell r="P2782" t="str">
            <v>1025</v>
          </cell>
          <cell r="Q2782" t="str">
            <v>Salaries &amp; Benefits</v>
          </cell>
          <cell r="R2782" t="str">
            <v>Other Expenditures</v>
          </cell>
          <cell r="S2782" t="str">
            <v>Overtime</v>
          </cell>
        </row>
        <row r="2783">
          <cell r="A2783" t="str">
            <v>PH3729</v>
          </cell>
          <cell r="E2783">
            <v>12151.58</v>
          </cell>
          <cell r="F2783">
            <v>0</v>
          </cell>
          <cell r="G2783">
            <v>12151.58</v>
          </cell>
          <cell r="H2783">
            <v>0</v>
          </cell>
          <cell r="I2783">
            <v>-12151.58</v>
          </cell>
          <cell r="J2783">
            <v>0</v>
          </cell>
          <cell r="L2783">
            <v>41364</v>
          </cell>
          <cell r="M2783" t="str">
            <v>OG</v>
          </cell>
          <cell r="N2783" t="str">
            <v>EXP</v>
          </cell>
          <cell r="O2783" t="str">
            <v>PH300</v>
          </cell>
          <cell r="P2783" t="str">
            <v>1050</v>
          </cell>
          <cell r="Q2783" t="str">
            <v>Salaries &amp; Benefits</v>
          </cell>
          <cell r="R2783" t="str">
            <v>Other Expenditures</v>
          </cell>
          <cell r="S2783" t="str">
            <v>Salaries &amp; Benefits</v>
          </cell>
        </row>
        <row r="2784">
          <cell r="A2784" t="str">
            <v>PH3729</v>
          </cell>
          <cell r="E2784">
            <v>20418.77</v>
          </cell>
          <cell r="F2784">
            <v>0</v>
          </cell>
          <cell r="G2784">
            <v>20418.77</v>
          </cell>
          <cell r="H2784">
            <v>20294.580000000002</v>
          </cell>
          <cell r="I2784">
            <v>-124.19</v>
          </cell>
          <cell r="J2784">
            <v>69696</v>
          </cell>
          <cell r="L2784">
            <v>41364</v>
          </cell>
          <cell r="M2784" t="str">
            <v>OG</v>
          </cell>
          <cell r="N2784" t="str">
            <v>EXP</v>
          </cell>
          <cell r="O2784" t="str">
            <v>PH300</v>
          </cell>
          <cell r="P2784" t="str">
            <v>1711</v>
          </cell>
          <cell r="Q2784" t="str">
            <v>Salaries &amp; Benefits</v>
          </cell>
          <cell r="R2784" t="str">
            <v>Other Expenditures</v>
          </cell>
          <cell r="S2784" t="str">
            <v>Salaries &amp; Benefits</v>
          </cell>
        </row>
        <row r="2785">
          <cell r="A2785" t="str">
            <v>PH3729</v>
          </cell>
          <cell r="E2785">
            <v>10238.11</v>
          </cell>
          <cell r="F2785">
            <v>0</v>
          </cell>
          <cell r="G2785">
            <v>10238.11</v>
          </cell>
          <cell r="H2785">
            <v>10234.57</v>
          </cell>
          <cell r="I2785">
            <v>-3.54</v>
          </cell>
          <cell r="J2785">
            <v>35148</v>
          </cell>
          <cell r="L2785">
            <v>41364</v>
          </cell>
          <cell r="M2785" t="str">
            <v>OG</v>
          </cell>
          <cell r="N2785" t="str">
            <v>EXP</v>
          </cell>
          <cell r="O2785" t="str">
            <v>PH300</v>
          </cell>
          <cell r="P2785" t="str">
            <v>1712</v>
          </cell>
          <cell r="Q2785" t="str">
            <v>Salaries &amp; Benefits</v>
          </cell>
          <cell r="R2785" t="str">
            <v>Other Expenditures</v>
          </cell>
          <cell r="S2785" t="str">
            <v>Salaries &amp; Benefits</v>
          </cell>
        </row>
        <row r="2786">
          <cell r="A2786" t="str">
            <v>PH3729</v>
          </cell>
          <cell r="E2786">
            <v>10355.99</v>
          </cell>
          <cell r="F2786">
            <v>0</v>
          </cell>
          <cell r="G2786">
            <v>10355.99</v>
          </cell>
          <cell r="H2786">
            <v>7342.41</v>
          </cell>
          <cell r="I2786">
            <v>-3013.58</v>
          </cell>
          <cell r="J2786">
            <v>24368.41</v>
          </cell>
          <cell r="L2786">
            <v>41364</v>
          </cell>
          <cell r="M2786" t="str">
            <v>OG</v>
          </cell>
          <cell r="N2786" t="str">
            <v>EXP</v>
          </cell>
          <cell r="O2786" t="str">
            <v>PH300</v>
          </cell>
          <cell r="P2786" t="str">
            <v>1720</v>
          </cell>
          <cell r="Q2786" t="str">
            <v>Salaries &amp; Benefits</v>
          </cell>
          <cell r="R2786" t="str">
            <v>Other Expenditures</v>
          </cell>
          <cell r="S2786" t="str">
            <v>Salaries &amp; Benefits</v>
          </cell>
        </row>
        <row r="2787">
          <cell r="A2787" t="str">
            <v>PH3729</v>
          </cell>
          <cell r="E2787">
            <v>3139.43</v>
          </cell>
          <cell r="F2787">
            <v>0</v>
          </cell>
          <cell r="G2787">
            <v>3139.43</v>
          </cell>
          <cell r="H2787">
            <v>2736.71</v>
          </cell>
          <cell r="I2787">
            <v>-402.72</v>
          </cell>
          <cell r="J2787">
            <v>9398.5400000000009</v>
          </cell>
          <cell r="L2787">
            <v>41364</v>
          </cell>
          <cell r="M2787" t="str">
            <v>OG</v>
          </cell>
          <cell r="N2787" t="str">
            <v>EXP</v>
          </cell>
          <cell r="O2787" t="str">
            <v>PH300</v>
          </cell>
          <cell r="P2787" t="str">
            <v>1730</v>
          </cell>
          <cell r="Q2787" t="str">
            <v>Salaries &amp; Benefits</v>
          </cell>
          <cell r="R2787" t="str">
            <v>Other Expenditures</v>
          </cell>
          <cell r="S2787" t="str">
            <v>Salaries &amp; Benefits</v>
          </cell>
        </row>
        <row r="2788">
          <cell r="A2788" t="str">
            <v>PH3729</v>
          </cell>
          <cell r="E2788">
            <v>11834.89</v>
          </cell>
          <cell r="F2788">
            <v>0</v>
          </cell>
          <cell r="G2788">
            <v>11834.89</v>
          </cell>
          <cell r="H2788">
            <v>10269.09</v>
          </cell>
          <cell r="I2788">
            <v>-1565.8</v>
          </cell>
          <cell r="J2788">
            <v>17511.34</v>
          </cell>
          <cell r="L2788">
            <v>41364</v>
          </cell>
          <cell r="M2788" t="str">
            <v>OG</v>
          </cell>
          <cell r="N2788" t="str">
            <v>EXP</v>
          </cell>
          <cell r="O2788" t="str">
            <v>PH300</v>
          </cell>
          <cell r="P2788" t="str">
            <v>1740</v>
          </cell>
          <cell r="Q2788" t="str">
            <v>Salaries &amp; Benefits</v>
          </cell>
          <cell r="R2788" t="str">
            <v>Other Expenditures</v>
          </cell>
          <cell r="S2788" t="str">
            <v>Salaries &amp; Benefits</v>
          </cell>
        </row>
        <row r="2789">
          <cell r="A2789" t="str">
            <v>PH3729</v>
          </cell>
          <cell r="E2789">
            <v>567.95000000000005</v>
          </cell>
          <cell r="F2789">
            <v>0</v>
          </cell>
          <cell r="G2789">
            <v>567.95000000000005</v>
          </cell>
          <cell r="H2789">
            <v>530.44000000000005</v>
          </cell>
          <cell r="I2789">
            <v>-37.51</v>
          </cell>
          <cell r="J2789">
            <v>1003.49</v>
          </cell>
          <cell r="L2789">
            <v>41364</v>
          </cell>
          <cell r="M2789" t="str">
            <v>OG</v>
          </cell>
          <cell r="N2789" t="str">
            <v>EXP</v>
          </cell>
          <cell r="O2789" t="str">
            <v>PH300</v>
          </cell>
          <cell r="P2789" t="str">
            <v>1745</v>
          </cell>
          <cell r="Q2789" t="str">
            <v>Salaries &amp; Benefits</v>
          </cell>
          <cell r="R2789" t="str">
            <v>Other Expenditures</v>
          </cell>
          <cell r="S2789" t="str">
            <v>Salaries &amp; Benefits</v>
          </cell>
        </row>
        <row r="2790">
          <cell r="A2790" t="str">
            <v>PH3729</v>
          </cell>
          <cell r="E2790">
            <v>8973.4599999999991</v>
          </cell>
          <cell r="F2790">
            <v>0</v>
          </cell>
          <cell r="G2790">
            <v>8973.4599999999991</v>
          </cell>
          <cell r="H2790">
            <v>7149.87</v>
          </cell>
          <cell r="I2790">
            <v>-1823.59</v>
          </cell>
          <cell r="J2790">
            <v>24554.1</v>
          </cell>
          <cell r="L2790">
            <v>41364</v>
          </cell>
          <cell r="M2790" t="str">
            <v>OG</v>
          </cell>
          <cell r="N2790" t="str">
            <v>EXP</v>
          </cell>
          <cell r="O2790" t="str">
            <v>PH300</v>
          </cell>
          <cell r="P2790" t="str">
            <v>1750</v>
          </cell>
          <cell r="Q2790" t="str">
            <v>Salaries &amp; Benefits</v>
          </cell>
          <cell r="R2790" t="str">
            <v>Other Expenditures</v>
          </cell>
          <cell r="S2790" t="str">
            <v>Salaries &amp; Benefits</v>
          </cell>
        </row>
        <row r="2791">
          <cell r="A2791" t="str">
            <v>PH3729</v>
          </cell>
          <cell r="E2791">
            <v>24551.279999999999</v>
          </cell>
          <cell r="F2791">
            <v>0</v>
          </cell>
          <cell r="G2791">
            <v>24551.279999999999</v>
          </cell>
          <cell r="H2791">
            <v>22323.02</v>
          </cell>
          <cell r="I2791">
            <v>-2228.2600000000002</v>
          </cell>
          <cell r="J2791">
            <v>38606.83</v>
          </cell>
          <cell r="L2791">
            <v>41364</v>
          </cell>
          <cell r="M2791" t="str">
            <v>OG</v>
          </cell>
          <cell r="N2791" t="str">
            <v>EXP</v>
          </cell>
          <cell r="O2791" t="str">
            <v>PH300</v>
          </cell>
          <cell r="P2791" t="str">
            <v>1760</v>
          </cell>
          <cell r="Q2791" t="str">
            <v>Salaries &amp; Benefits</v>
          </cell>
          <cell r="R2791" t="str">
            <v>Other Expenditures</v>
          </cell>
          <cell r="S2791" t="str">
            <v>Salaries &amp; Benefits</v>
          </cell>
        </row>
        <row r="2792">
          <cell r="A2792" t="str">
            <v>PH3729</v>
          </cell>
          <cell r="E2792">
            <v>47403.58</v>
          </cell>
          <cell r="F2792">
            <v>0</v>
          </cell>
          <cell r="G2792">
            <v>47403.58</v>
          </cell>
          <cell r="H2792">
            <v>39728.550000000003</v>
          </cell>
          <cell r="I2792">
            <v>-7675.03</v>
          </cell>
          <cell r="J2792">
            <v>136436.60999999999</v>
          </cell>
          <cell r="L2792">
            <v>41364</v>
          </cell>
          <cell r="M2792" t="str">
            <v>OG</v>
          </cell>
          <cell r="N2792" t="str">
            <v>EXP</v>
          </cell>
          <cell r="O2792" t="str">
            <v>PH300</v>
          </cell>
          <cell r="P2792" t="str">
            <v>1770</v>
          </cell>
          <cell r="Q2792" t="str">
            <v>Salaries &amp; Benefits</v>
          </cell>
          <cell r="R2792" t="str">
            <v>Other Expenditures</v>
          </cell>
          <cell r="S2792" t="str">
            <v>Salaries &amp; Benefits</v>
          </cell>
        </row>
        <row r="2793">
          <cell r="A2793" t="str">
            <v>PH3729</v>
          </cell>
          <cell r="E2793">
            <v>397.67</v>
          </cell>
          <cell r="F2793">
            <v>0</v>
          </cell>
          <cell r="G2793">
            <v>397.67</v>
          </cell>
          <cell r="H2793">
            <v>0</v>
          </cell>
          <cell r="I2793">
            <v>-397.67</v>
          </cell>
          <cell r="J2793">
            <v>0</v>
          </cell>
          <cell r="L2793">
            <v>41364</v>
          </cell>
          <cell r="M2793" t="str">
            <v>OG</v>
          </cell>
          <cell r="N2793" t="str">
            <v>EXP</v>
          </cell>
          <cell r="O2793" t="str">
            <v>PH300</v>
          </cell>
          <cell r="P2793" t="str">
            <v>1850</v>
          </cell>
          <cell r="Q2793" t="str">
            <v>Salaries &amp; Benefits</v>
          </cell>
          <cell r="R2793" t="str">
            <v>Other Expenditures</v>
          </cell>
          <cell r="S2793" t="str">
            <v>Salaries &amp; Benefits</v>
          </cell>
        </row>
        <row r="2794">
          <cell r="A2794" t="str">
            <v>PH3729</v>
          </cell>
          <cell r="E2794">
            <v>273</v>
          </cell>
          <cell r="F2794">
            <v>0</v>
          </cell>
          <cell r="G2794">
            <v>273</v>
          </cell>
          <cell r="H2794">
            <v>0</v>
          </cell>
          <cell r="I2794">
            <v>-273</v>
          </cell>
          <cell r="J2794">
            <v>0</v>
          </cell>
          <cell r="L2794">
            <v>41364</v>
          </cell>
          <cell r="M2794" t="str">
            <v>OG</v>
          </cell>
          <cell r="N2794" t="str">
            <v>EXP</v>
          </cell>
          <cell r="O2794" t="str">
            <v>PH300</v>
          </cell>
          <cell r="P2794" t="str">
            <v>4770</v>
          </cell>
          <cell r="Q2794" t="str">
            <v>Insurance, Parking &amp; Metrage</v>
          </cell>
          <cell r="R2794" t="str">
            <v>Other Expenditures</v>
          </cell>
          <cell r="S2794" t="str">
            <v>Non Salary</v>
          </cell>
        </row>
        <row r="2795">
          <cell r="A2795" t="str">
            <v>PH3729</v>
          </cell>
          <cell r="E2795">
            <v>484.07</v>
          </cell>
          <cell r="F2795">
            <v>0</v>
          </cell>
          <cell r="G2795">
            <v>484.07</v>
          </cell>
          <cell r="H2795">
            <v>0</v>
          </cell>
          <cell r="I2795">
            <v>-484.07</v>
          </cell>
          <cell r="J2795">
            <v>0</v>
          </cell>
          <cell r="L2795">
            <v>41364</v>
          </cell>
          <cell r="M2795" t="str">
            <v>OG</v>
          </cell>
          <cell r="N2795" t="str">
            <v>EXP</v>
          </cell>
          <cell r="O2795" t="str">
            <v>PH300</v>
          </cell>
          <cell r="P2795" t="str">
            <v>4775</v>
          </cell>
          <cell r="Q2795" t="str">
            <v>Insurance, Parking &amp; Metrage</v>
          </cell>
          <cell r="R2795" t="str">
            <v>Other Expenditures</v>
          </cell>
          <cell r="S2795" t="str">
            <v>Non Salary</v>
          </cell>
        </row>
        <row r="2796">
          <cell r="A2796" t="str">
            <v>PH3729</v>
          </cell>
          <cell r="E2796">
            <v>-590788.62</v>
          </cell>
          <cell r="F2796">
            <v>0</v>
          </cell>
          <cell r="G2796">
            <v>-590788.62</v>
          </cell>
          <cell r="H2796">
            <v>-487268.96</v>
          </cell>
          <cell r="I2796">
            <v>103519.66</v>
          </cell>
          <cell r="J2796">
            <v>-1615910</v>
          </cell>
          <cell r="L2796">
            <v>41364</v>
          </cell>
          <cell r="M2796" t="str">
            <v>OG</v>
          </cell>
          <cell r="N2796" t="str">
            <v>REV</v>
          </cell>
          <cell r="O2796" t="str">
            <v>PH300</v>
          </cell>
          <cell r="P2796" t="str">
            <v>9210</v>
          </cell>
          <cell r="Q2796" t="str">
            <v>Other Revenues</v>
          </cell>
          <cell r="R2796" t="str">
            <v>Revenue</v>
          </cell>
          <cell r="S2796" t="str">
            <v>Non Salary</v>
          </cell>
        </row>
        <row r="2797">
          <cell r="A2797" t="str">
            <v>PH3731</v>
          </cell>
          <cell r="E2797">
            <v>403765.6</v>
          </cell>
          <cell r="F2797">
            <v>0</v>
          </cell>
          <cell r="G2797">
            <v>403765.6</v>
          </cell>
          <cell r="H2797">
            <v>416973.62</v>
          </cell>
          <cell r="I2797">
            <v>13208.02</v>
          </cell>
          <cell r="J2797">
            <v>1431975.19</v>
          </cell>
          <cell r="L2797">
            <v>41364</v>
          </cell>
          <cell r="M2797" t="str">
            <v>SG</v>
          </cell>
          <cell r="N2797" t="str">
            <v>EXP</v>
          </cell>
          <cell r="O2797" t="str">
            <v>PH610</v>
          </cell>
          <cell r="P2797" t="str">
            <v>1015</v>
          </cell>
          <cell r="Q2797" t="str">
            <v>Salaries &amp; Benefits</v>
          </cell>
          <cell r="R2797" t="str">
            <v>Other Expenditures</v>
          </cell>
          <cell r="S2797" t="str">
            <v>Salaries &amp; Benefits</v>
          </cell>
        </row>
        <row r="2798">
          <cell r="A2798" t="str">
            <v>PH3731</v>
          </cell>
          <cell r="E2798">
            <v>50.96</v>
          </cell>
          <cell r="F2798">
            <v>0</v>
          </cell>
          <cell r="G2798">
            <v>50.96</v>
          </cell>
          <cell r="H2798">
            <v>0</v>
          </cell>
          <cell r="I2798">
            <v>-50.96</v>
          </cell>
          <cell r="J2798">
            <v>0</v>
          </cell>
          <cell r="L2798">
            <v>41364</v>
          </cell>
          <cell r="M2798" t="str">
            <v>SG</v>
          </cell>
          <cell r="N2798" t="str">
            <v>EXP</v>
          </cell>
          <cell r="O2798" t="str">
            <v>PH610</v>
          </cell>
          <cell r="P2798" t="str">
            <v>1045</v>
          </cell>
          <cell r="Q2798" t="str">
            <v>Salaries &amp; Benefits</v>
          </cell>
          <cell r="R2798" t="str">
            <v>Other Expenditures</v>
          </cell>
          <cell r="S2798" t="str">
            <v>Salaries &amp; Benefits</v>
          </cell>
        </row>
        <row r="2799">
          <cell r="A2799" t="str">
            <v>PH3731</v>
          </cell>
          <cell r="E2799">
            <v>1586.55</v>
          </cell>
          <cell r="F2799">
            <v>0</v>
          </cell>
          <cell r="G2799">
            <v>1586.55</v>
          </cell>
          <cell r="H2799">
            <v>0</v>
          </cell>
          <cell r="I2799">
            <v>-1586.55</v>
          </cell>
          <cell r="J2799">
            <v>0</v>
          </cell>
          <cell r="L2799">
            <v>41364</v>
          </cell>
          <cell r="M2799" t="str">
            <v>SG</v>
          </cell>
          <cell r="N2799" t="str">
            <v>EXP</v>
          </cell>
          <cell r="O2799" t="str">
            <v>PH610</v>
          </cell>
          <cell r="P2799" t="str">
            <v>1050</v>
          </cell>
          <cell r="Q2799" t="str">
            <v>Salaries &amp; Benefits</v>
          </cell>
          <cell r="R2799" t="str">
            <v>Other Expenditures</v>
          </cell>
          <cell r="S2799" t="str">
            <v>Salaries &amp; Benefits</v>
          </cell>
        </row>
        <row r="2800">
          <cell r="A2800" t="str">
            <v>PH3731</v>
          </cell>
          <cell r="E2800">
            <v>0</v>
          </cell>
          <cell r="F2800">
            <v>0</v>
          </cell>
          <cell r="G2800">
            <v>0</v>
          </cell>
          <cell r="H2800">
            <v>-26460.18</v>
          </cell>
          <cell r="I2800">
            <v>-26460.18</v>
          </cell>
          <cell r="J2800">
            <v>-87584.34</v>
          </cell>
          <cell r="L2800">
            <v>41364</v>
          </cell>
          <cell r="M2800" t="str">
            <v>SG</v>
          </cell>
          <cell r="N2800" t="str">
            <v>EXP</v>
          </cell>
          <cell r="O2800" t="str">
            <v>PH610</v>
          </cell>
          <cell r="P2800" t="str">
            <v>1520</v>
          </cell>
          <cell r="Q2800" t="str">
            <v>Salaries &amp; Benefits</v>
          </cell>
          <cell r="R2800" t="str">
            <v>Other Expenditures</v>
          </cell>
          <cell r="S2800" t="str">
            <v>Gapping</v>
          </cell>
        </row>
        <row r="2801">
          <cell r="A2801" t="str">
            <v>PH3731</v>
          </cell>
          <cell r="E2801">
            <v>18832.36</v>
          </cell>
          <cell r="F2801">
            <v>0</v>
          </cell>
          <cell r="G2801">
            <v>18832.36</v>
          </cell>
          <cell r="H2801">
            <v>21175.24</v>
          </cell>
          <cell r="I2801">
            <v>2342.88</v>
          </cell>
          <cell r="J2801">
            <v>72720.34</v>
          </cell>
          <cell r="L2801">
            <v>41364</v>
          </cell>
          <cell r="M2801" t="str">
            <v>SG</v>
          </cell>
          <cell r="N2801" t="str">
            <v>EXP</v>
          </cell>
          <cell r="O2801" t="str">
            <v>PH610</v>
          </cell>
          <cell r="P2801" t="str">
            <v>1711</v>
          </cell>
          <cell r="Q2801" t="str">
            <v>Salaries &amp; Benefits</v>
          </cell>
          <cell r="R2801" t="str">
            <v>Other Expenditures</v>
          </cell>
          <cell r="S2801" t="str">
            <v>Salaries &amp; Benefits</v>
          </cell>
        </row>
        <row r="2802">
          <cell r="A2802" t="str">
            <v>PH3731</v>
          </cell>
          <cell r="E2802">
            <v>9086.11</v>
          </cell>
          <cell r="F2802">
            <v>0</v>
          </cell>
          <cell r="G2802">
            <v>9086.11</v>
          </cell>
          <cell r="H2802">
            <v>9948.07</v>
          </cell>
          <cell r="I2802">
            <v>861.96</v>
          </cell>
          <cell r="J2802">
            <v>34164</v>
          </cell>
          <cell r="L2802">
            <v>41364</v>
          </cell>
          <cell r="M2802" t="str">
            <v>SG</v>
          </cell>
          <cell r="N2802" t="str">
            <v>EXP</v>
          </cell>
          <cell r="O2802" t="str">
            <v>PH610</v>
          </cell>
          <cell r="P2802" t="str">
            <v>1712</v>
          </cell>
          <cell r="Q2802" t="str">
            <v>Salaries &amp; Benefits</v>
          </cell>
          <cell r="R2802" t="str">
            <v>Other Expenditures</v>
          </cell>
          <cell r="S2802" t="str">
            <v>Salaries &amp; Benefits</v>
          </cell>
        </row>
        <row r="2803">
          <cell r="A2803" t="str">
            <v>PH3731</v>
          </cell>
          <cell r="E2803">
            <v>9592.15</v>
          </cell>
          <cell r="F2803">
            <v>0</v>
          </cell>
          <cell r="G2803">
            <v>9592.15</v>
          </cell>
          <cell r="H2803">
            <v>8349.91</v>
          </cell>
          <cell r="I2803">
            <v>-1242.24</v>
          </cell>
          <cell r="J2803">
            <v>28240.45</v>
          </cell>
          <cell r="L2803">
            <v>41364</v>
          </cell>
          <cell r="M2803" t="str">
            <v>SG</v>
          </cell>
          <cell r="N2803" t="str">
            <v>EXP</v>
          </cell>
          <cell r="O2803" t="str">
            <v>PH610</v>
          </cell>
          <cell r="P2803" t="str">
            <v>1720</v>
          </cell>
          <cell r="Q2803" t="str">
            <v>Salaries &amp; Benefits</v>
          </cell>
          <cell r="R2803" t="str">
            <v>Other Expenditures</v>
          </cell>
          <cell r="S2803" t="str">
            <v>Salaries &amp; Benefits</v>
          </cell>
        </row>
        <row r="2804">
          <cell r="A2804" t="str">
            <v>PH3731</v>
          </cell>
          <cell r="E2804">
            <v>2925.45</v>
          </cell>
          <cell r="F2804">
            <v>0</v>
          </cell>
          <cell r="G2804">
            <v>2925.45</v>
          </cell>
          <cell r="H2804">
            <v>3112.18</v>
          </cell>
          <cell r="I2804">
            <v>186.73</v>
          </cell>
          <cell r="J2804">
            <v>10688.26</v>
          </cell>
          <cell r="L2804">
            <v>41364</v>
          </cell>
          <cell r="M2804" t="str">
            <v>SG</v>
          </cell>
          <cell r="N2804" t="str">
            <v>EXP</v>
          </cell>
          <cell r="O2804" t="str">
            <v>PH610</v>
          </cell>
          <cell r="P2804" t="str">
            <v>1730</v>
          </cell>
          <cell r="Q2804" t="str">
            <v>Salaries &amp; Benefits</v>
          </cell>
          <cell r="R2804" t="str">
            <v>Other Expenditures</v>
          </cell>
          <cell r="S2804" t="str">
            <v>Salaries &amp; Benefits</v>
          </cell>
        </row>
        <row r="2805">
          <cell r="A2805" t="str">
            <v>PH3731</v>
          </cell>
          <cell r="E2805">
            <v>10911.06</v>
          </cell>
          <cell r="F2805">
            <v>0</v>
          </cell>
          <cell r="G2805">
            <v>10911.06</v>
          </cell>
          <cell r="H2805">
            <v>11724.88</v>
          </cell>
          <cell r="I2805">
            <v>813.82</v>
          </cell>
          <cell r="J2805">
            <v>19667.63</v>
          </cell>
          <cell r="L2805">
            <v>41364</v>
          </cell>
          <cell r="M2805" t="str">
            <v>SG</v>
          </cell>
          <cell r="N2805" t="str">
            <v>EXP</v>
          </cell>
          <cell r="O2805" t="str">
            <v>PH610</v>
          </cell>
          <cell r="P2805" t="str">
            <v>1740</v>
          </cell>
          <cell r="Q2805" t="str">
            <v>Salaries &amp; Benefits</v>
          </cell>
          <cell r="R2805" t="str">
            <v>Other Expenditures</v>
          </cell>
          <cell r="S2805" t="str">
            <v>Salaries &amp; Benefits</v>
          </cell>
        </row>
        <row r="2806">
          <cell r="A2806" t="str">
            <v>PH3731</v>
          </cell>
          <cell r="E2806">
            <v>452.69</v>
          </cell>
          <cell r="F2806">
            <v>0</v>
          </cell>
          <cell r="G2806">
            <v>452.69</v>
          </cell>
          <cell r="H2806">
            <v>600.55999999999995</v>
          </cell>
          <cell r="I2806">
            <v>147.87</v>
          </cell>
          <cell r="J2806">
            <v>1145.54</v>
          </cell>
          <cell r="L2806">
            <v>41364</v>
          </cell>
          <cell r="M2806" t="str">
            <v>SG</v>
          </cell>
          <cell r="N2806" t="str">
            <v>EXP</v>
          </cell>
          <cell r="O2806" t="str">
            <v>PH610</v>
          </cell>
          <cell r="P2806" t="str">
            <v>1745</v>
          </cell>
          <cell r="Q2806" t="str">
            <v>Salaries &amp; Benefits</v>
          </cell>
          <cell r="R2806" t="str">
            <v>Other Expenditures</v>
          </cell>
          <cell r="S2806" t="str">
            <v>Salaries &amp; Benefits</v>
          </cell>
        </row>
        <row r="2807">
          <cell r="A2807" t="str">
            <v>PH3731</v>
          </cell>
          <cell r="E2807">
            <v>7988.65</v>
          </cell>
          <cell r="F2807">
            <v>0</v>
          </cell>
          <cell r="G2807">
            <v>7988.65</v>
          </cell>
          <cell r="H2807">
            <v>8131.03</v>
          </cell>
          <cell r="I2807">
            <v>142.38</v>
          </cell>
          <cell r="J2807">
            <v>27923.47</v>
          </cell>
          <cell r="L2807">
            <v>41364</v>
          </cell>
          <cell r="M2807" t="str">
            <v>SG</v>
          </cell>
          <cell r="N2807" t="str">
            <v>EXP</v>
          </cell>
          <cell r="O2807" t="str">
            <v>PH610</v>
          </cell>
          <cell r="P2807" t="str">
            <v>1750</v>
          </cell>
          <cell r="Q2807" t="str">
            <v>Salaries &amp; Benefits</v>
          </cell>
          <cell r="R2807" t="str">
            <v>Other Expenditures</v>
          </cell>
          <cell r="S2807" t="str">
            <v>Salaries &amp; Benefits</v>
          </cell>
        </row>
        <row r="2808">
          <cell r="A2808" t="str">
            <v>PH3731</v>
          </cell>
          <cell r="E2808">
            <v>22431.31</v>
          </cell>
          <cell r="F2808">
            <v>0</v>
          </cell>
          <cell r="G2808">
            <v>22431.31</v>
          </cell>
          <cell r="H2808">
            <v>25514.68</v>
          </cell>
          <cell r="I2808">
            <v>3083.37</v>
          </cell>
          <cell r="J2808">
            <v>43372.29</v>
          </cell>
          <cell r="L2808">
            <v>41364</v>
          </cell>
          <cell r="M2808" t="str">
            <v>SG</v>
          </cell>
          <cell r="N2808" t="str">
            <v>EXP</v>
          </cell>
          <cell r="O2808" t="str">
            <v>PH610</v>
          </cell>
          <cell r="P2808" t="str">
            <v>1760</v>
          </cell>
          <cell r="Q2808" t="str">
            <v>Salaries &amp; Benefits</v>
          </cell>
          <cell r="R2808" t="str">
            <v>Other Expenditures</v>
          </cell>
          <cell r="S2808" t="str">
            <v>Salaries &amp; Benefits</v>
          </cell>
        </row>
        <row r="2809">
          <cell r="A2809" t="str">
            <v>PH3731</v>
          </cell>
          <cell r="E2809">
            <v>41585.49</v>
          </cell>
          <cell r="F2809">
            <v>0</v>
          </cell>
          <cell r="G2809">
            <v>41585.49</v>
          </cell>
          <cell r="H2809">
            <v>45723.69</v>
          </cell>
          <cell r="I2809">
            <v>4138.2</v>
          </cell>
          <cell r="J2809">
            <v>157024.51</v>
          </cell>
          <cell r="L2809">
            <v>41364</v>
          </cell>
          <cell r="M2809" t="str">
            <v>SG</v>
          </cell>
          <cell r="N2809" t="str">
            <v>EXP</v>
          </cell>
          <cell r="O2809" t="str">
            <v>PH610</v>
          </cell>
          <cell r="P2809" t="str">
            <v>1770</v>
          </cell>
          <cell r="Q2809" t="str">
            <v>Salaries &amp; Benefits</v>
          </cell>
          <cell r="R2809" t="str">
            <v>Other Expenditures</v>
          </cell>
          <cell r="S2809" t="str">
            <v>Salaries &amp; Benefits</v>
          </cell>
        </row>
        <row r="2810">
          <cell r="A2810" t="str">
            <v>PH3731</v>
          </cell>
          <cell r="E2810">
            <v>6321.04</v>
          </cell>
          <cell r="F2810">
            <v>0</v>
          </cell>
          <cell r="G2810">
            <v>6321.04</v>
          </cell>
          <cell r="H2810">
            <v>0</v>
          </cell>
          <cell r="I2810">
            <v>-6321.04</v>
          </cell>
          <cell r="J2810">
            <v>0</v>
          </cell>
          <cell r="L2810">
            <v>41364</v>
          </cell>
          <cell r="M2810" t="str">
            <v>SG</v>
          </cell>
          <cell r="N2810" t="str">
            <v>EXP</v>
          </cell>
          <cell r="O2810" t="str">
            <v>PH610</v>
          </cell>
          <cell r="P2810" t="str">
            <v>1840</v>
          </cell>
          <cell r="Q2810" t="str">
            <v>Salaries &amp; Benefits</v>
          </cell>
          <cell r="R2810" t="str">
            <v>Other Expenditures</v>
          </cell>
          <cell r="S2810" t="str">
            <v>Salaries &amp; Benefits</v>
          </cell>
        </row>
        <row r="2811">
          <cell r="A2811" t="str">
            <v>PH3731</v>
          </cell>
          <cell r="E2811">
            <v>89.3</v>
          </cell>
          <cell r="F2811">
            <v>0</v>
          </cell>
          <cell r="G2811">
            <v>89.3</v>
          </cell>
          <cell r="H2811">
            <v>201.8</v>
          </cell>
          <cell r="I2811">
            <v>112.5</v>
          </cell>
          <cell r="J2811">
            <v>1000</v>
          </cell>
          <cell r="L2811">
            <v>41364</v>
          </cell>
          <cell r="M2811" t="str">
            <v>SG</v>
          </cell>
          <cell r="N2811" t="str">
            <v>EXP</v>
          </cell>
          <cell r="O2811" t="str">
            <v>PH610</v>
          </cell>
          <cell r="P2811" t="str">
            <v>4225</v>
          </cell>
          <cell r="Q2811" t="str">
            <v>Business Travel Expenses</v>
          </cell>
          <cell r="R2811" t="str">
            <v>Other Expenditures</v>
          </cell>
          <cell r="S2811" t="str">
            <v>Non Salary</v>
          </cell>
        </row>
        <row r="2812">
          <cell r="A2812" t="str">
            <v>PH3731</v>
          </cell>
          <cell r="E2812">
            <v>1801.75</v>
          </cell>
          <cell r="F2812">
            <v>0</v>
          </cell>
          <cell r="G2812">
            <v>1801.75</v>
          </cell>
          <cell r="H2812">
            <v>1242.49</v>
          </cell>
          <cell r="I2812">
            <v>-559.26</v>
          </cell>
          <cell r="J2812">
            <v>6157</v>
          </cell>
          <cell r="L2812">
            <v>41364</v>
          </cell>
          <cell r="M2812" t="str">
            <v>SG</v>
          </cell>
          <cell r="N2812" t="str">
            <v>EXP</v>
          </cell>
          <cell r="O2812" t="str">
            <v>PH610</v>
          </cell>
          <cell r="P2812" t="str">
            <v>4770</v>
          </cell>
          <cell r="Q2812" t="str">
            <v>Insurance, Parking &amp; Metrage</v>
          </cell>
          <cell r="R2812" t="str">
            <v>Other Expenditures</v>
          </cell>
          <cell r="S2812" t="str">
            <v>Non Salary</v>
          </cell>
        </row>
        <row r="2813">
          <cell r="A2813" t="str">
            <v>PH3731</v>
          </cell>
          <cell r="E2813">
            <v>1533</v>
          </cell>
          <cell r="F2813">
            <v>0</v>
          </cell>
          <cell r="G2813">
            <v>1533</v>
          </cell>
          <cell r="H2813">
            <v>3163.02</v>
          </cell>
          <cell r="I2813">
            <v>1630.02</v>
          </cell>
          <cell r="J2813">
            <v>22593</v>
          </cell>
          <cell r="L2813">
            <v>41364</v>
          </cell>
          <cell r="M2813" t="str">
            <v>SG</v>
          </cell>
          <cell r="N2813" t="str">
            <v>EXP</v>
          </cell>
          <cell r="O2813" t="str">
            <v>PH610</v>
          </cell>
          <cell r="P2813" t="str">
            <v>4775</v>
          </cell>
          <cell r="Q2813" t="str">
            <v>Insurance, Parking &amp; Metrage</v>
          </cell>
          <cell r="R2813" t="str">
            <v>Other Expenditures</v>
          </cell>
          <cell r="S2813" t="str">
            <v>Non Salary</v>
          </cell>
        </row>
        <row r="2814">
          <cell r="A2814" t="str">
            <v>PH3731</v>
          </cell>
          <cell r="E2814">
            <v>-404215.1</v>
          </cell>
          <cell r="F2814">
            <v>0</v>
          </cell>
          <cell r="G2814">
            <v>-404215.1</v>
          </cell>
          <cell r="H2814">
            <v>-397050.75</v>
          </cell>
          <cell r="I2814">
            <v>7164.35</v>
          </cell>
          <cell r="J2814">
            <v>-1326815.48</v>
          </cell>
          <cell r="L2814">
            <v>41364</v>
          </cell>
          <cell r="M2814" t="str">
            <v>SG</v>
          </cell>
          <cell r="N2814" t="str">
            <v>REV</v>
          </cell>
          <cell r="O2814" t="str">
            <v>PH610</v>
          </cell>
          <cell r="P2814" t="str">
            <v>8010</v>
          </cell>
          <cell r="Q2814" t="str">
            <v>Grants and Subsidies</v>
          </cell>
          <cell r="R2814" t="str">
            <v>Revenue</v>
          </cell>
          <cell r="S2814" t="str">
            <v>Non Salary</v>
          </cell>
        </row>
        <row r="2815">
          <cell r="A2815" t="str">
            <v>PH3732</v>
          </cell>
          <cell r="E2815">
            <v>340916.62</v>
          </cell>
          <cell r="F2815">
            <v>0</v>
          </cell>
          <cell r="G2815">
            <v>340916.62</v>
          </cell>
          <cell r="H2815">
            <v>361978.12</v>
          </cell>
          <cell r="I2815">
            <v>21061.5</v>
          </cell>
          <cell r="J2815">
            <v>1243109.07</v>
          </cell>
          <cell r="L2815">
            <v>41364</v>
          </cell>
          <cell r="M2815" t="str">
            <v>SG</v>
          </cell>
          <cell r="N2815" t="str">
            <v>EXP</v>
          </cell>
          <cell r="O2815" t="str">
            <v>PH610</v>
          </cell>
          <cell r="P2815" t="str">
            <v>1015</v>
          </cell>
          <cell r="Q2815" t="str">
            <v>Salaries &amp; Benefits</v>
          </cell>
          <cell r="R2815" t="str">
            <v>Other Expenditures</v>
          </cell>
          <cell r="S2815" t="str">
            <v>Salaries &amp; Benefits</v>
          </cell>
        </row>
        <row r="2816">
          <cell r="A2816" t="str">
            <v>PH3732</v>
          </cell>
          <cell r="E2816">
            <v>1320</v>
          </cell>
          <cell r="F2816">
            <v>0</v>
          </cell>
          <cell r="G2816">
            <v>1320</v>
          </cell>
          <cell r="H2816">
            <v>0</v>
          </cell>
          <cell r="I2816">
            <v>-1320</v>
          </cell>
          <cell r="J2816">
            <v>0</v>
          </cell>
          <cell r="L2816">
            <v>41364</v>
          </cell>
          <cell r="M2816" t="str">
            <v>SG</v>
          </cell>
          <cell r="N2816" t="str">
            <v>EXP</v>
          </cell>
          <cell r="O2816" t="str">
            <v>PH610</v>
          </cell>
          <cell r="P2816" t="str">
            <v>1025</v>
          </cell>
          <cell r="Q2816" t="str">
            <v>Salaries &amp; Benefits</v>
          </cell>
          <cell r="R2816" t="str">
            <v>Other Expenditures</v>
          </cell>
          <cell r="S2816" t="str">
            <v>Overtime</v>
          </cell>
        </row>
        <row r="2817">
          <cell r="A2817" t="str">
            <v>PH3732</v>
          </cell>
          <cell r="E2817">
            <v>21.84</v>
          </cell>
          <cell r="F2817">
            <v>0</v>
          </cell>
          <cell r="G2817">
            <v>21.84</v>
          </cell>
          <cell r="H2817">
            <v>0</v>
          </cell>
          <cell r="I2817">
            <v>-21.84</v>
          </cell>
          <cell r="J2817">
            <v>0</v>
          </cell>
          <cell r="L2817">
            <v>41364</v>
          </cell>
          <cell r="M2817" t="str">
            <v>SG</v>
          </cell>
          <cell r="N2817" t="str">
            <v>EXP</v>
          </cell>
          <cell r="O2817" t="str">
            <v>PH610</v>
          </cell>
          <cell r="P2817" t="str">
            <v>1045</v>
          </cell>
          <cell r="Q2817" t="str">
            <v>Salaries &amp; Benefits</v>
          </cell>
          <cell r="R2817" t="str">
            <v>Other Expenditures</v>
          </cell>
          <cell r="S2817" t="str">
            <v>Salaries &amp; Benefits</v>
          </cell>
        </row>
        <row r="2818">
          <cell r="A2818" t="str">
            <v>PH3732</v>
          </cell>
          <cell r="E2818">
            <v>0</v>
          </cell>
          <cell r="F2818">
            <v>0</v>
          </cell>
          <cell r="G2818">
            <v>0</v>
          </cell>
          <cell r="H2818">
            <v>-22952.74</v>
          </cell>
          <cell r="I2818">
            <v>-22952.74</v>
          </cell>
          <cell r="J2818">
            <v>-75761.789999999994</v>
          </cell>
          <cell r="L2818">
            <v>41364</v>
          </cell>
          <cell r="M2818" t="str">
            <v>SG</v>
          </cell>
          <cell r="N2818" t="str">
            <v>EXP</v>
          </cell>
          <cell r="O2818" t="str">
            <v>PH610</v>
          </cell>
          <cell r="P2818" t="str">
            <v>1520</v>
          </cell>
          <cell r="Q2818" t="str">
            <v>Salaries &amp; Benefits</v>
          </cell>
          <cell r="R2818" t="str">
            <v>Other Expenditures</v>
          </cell>
          <cell r="S2818" t="str">
            <v>Gapping</v>
          </cell>
        </row>
        <row r="2819">
          <cell r="A2819" t="str">
            <v>PH3732</v>
          </cell>
          <cell r="E2819">
            <v>16249.75</v>
          </cell>
          <cell r="F2819">
            <v>0</v>
          </cell>
          <cell r="G2819">
            <v>16249.75</v>
          </cell>
          <cell r="H2819">
            <v>18002.36</v>
          </cell>
          <cell r="I2819">
            <v>1752.61</v>
          </cell>
          <cell r="J2819">
            <v>61824</v>
          </cell>
          <cell r="L2819">
            <v>41364</v>
          </cell>
          <cell r="M2819" t="str">
            <v>SG</v>
          </cell>
          <cell r="N2819" t="str">
            <v>EXP</v>
          </cell>
          <cell r="O2819" t="str">
            <v>PH610</v>
          </cell>
          <cell r="P2819" t="str">
            <v>1711</v>
          </cell>
          <cell r="Q2819" t="str">
            <v>Salaries &amp; Benefits</v>
          </cell>
          <cell r="R2819" t="str">
            <v>Other Expenditures</v>
          </cell>
          <cell r="S2819" t="str">
            <v>Salaries &amp; Benefits</v>
          </cell>
        </row>
        <row r="2820">
          <cell r="A2820" t="str">
            <v>PH3732</v>
          </cell>
          <cell r="E2820">
            <v>7777.64</v>
          </cell>
          <cell r="F2820">
            <v>0</v>
          </cell>
          <cell r="G2820">
            <v>7777.64</v>
          </cell>
          <cell r="H2820">
            <v>8487.4699999999993</v>
          </cell>
          <cell r="I2820">
            <v>709.83</v>
          </cell>
          <cell r="J2820">
            <v>29148</v>
          </cell>
          <cell r="L2820">
            <v>41364</v>
          </cell>
          <cell r="M2820" t="str">
            <v>SG</v>
          </cell>
          <cell r="N2820" t="str">
            <v>EXP</v>
          </cell>
          <cell r="O2820" t="str">
            <v>PH610</v>
          </cell>
          <cell r="P2820" t="str">
            <v>1712</v>
          </cell>
          <cell r="Q2820" t="str">
            <v>Salaries &amp; Benefits</v>
          </cell>
          <cell r="R2820" t="str">
            <v>Other Expenditures</v>
          </cell>
          <cell r="S2820" t="str">
            <v>Salaries &amp; Benefits</v>
          </cell>
        </row>
        <row r="2821">
          <cell r="A2821" t="str">
            <v>PH3732</v>
          </cell>
          <cell r="E2821">
            <v>7994.24</v>
          </cell>
          <cell r="F2821">
            <v>0</v>
          </cell>
          <cell r="G2821">
            <v>7994.24</v>
          </cell>
          <cell r="H2821">
            <v>7248.64</v>
          </cell>
          <cell r="I2821">
            <v>-745.6</v>
          </cell>
          <cell r="J2821">
            <v>24457.599999999999</v>
          </cell>
          <cell r="L2821">
            <v>41364</v>
          </cell>
          <cell r="M2821" t="str">
            <v>SG</v>
          </cell>
          <cell r="N2821" t="str">
            <v>EXP</v>
          </cell>
          <cell r="O2821" t="str">
            <v>PH610</v>
          </cell>
          <cell r="P2821" t="str">
            <v>1720</v>
          </cell>
          <cell r="Q2821" t="str">
            <v>Salaries &amp; Benefits</v>
          </cell>
          <cell r="R2821" t="str">
            <v>Other Expenditures</v>
          </cell>
          <cell r="S2821" t="str">
            <v>Salaries &amp; Benefits</v>
          </cell>
        </row>
        <row r="2822">
          <cell r="A2822" t="str">
            <v>PH3732</v>
          </cell>
          <cell r="E2822">
            <v>2431.6</v>
          </cell>
          <cell r="F2822">
            <v>0</v>
          </cell>
          <cell r="G2822">
            <v>2431.6</v>
          </cell>
          <cell r="H2822">
            <v>2703.51</v>
          </cell>
          <cell r="I2822">
            <v>271.91000000000003</v>
          </cell>
          <cell r="J2822">
            <v>9284.7999999999993</v>
          </cell>
          <cell r="L2822">
            <v>41364</v>
          </cell>
          <cell r="M2822" t="str">
            <v>SG</v>
          </cell>
          <cell r="N2822" t="str">
            <v>EXP</v>
          </cell>
          <cell r="O2822" t="str">
            <v>PH610</v>
          </cell>
          <cell r="P2822" t="str">
            <v>1730</v>
          </cell>
          <cell r="Q2822" t="str">
            <v>Salaries &amp; Benefits</v>
          </cell>
          <cell r="R2822" t="str">
            <v>Other Expenditures</v>
          </cell>
          <cell r="S2822" t="str">
            <v>Salaries &amp; Benefits</v>
          </cell>
        </row>
        <row r="2823">
          <cell r="A2823" t="str">
            <v>PH3732</v>
          </cell>
          <cell r="E2823">
            <v>9510.67</v>
          </cell>
          <cell r="F2823">
            <v>0</v>
          </cell>
          <cell r="G2823">
            <v>9510.67</v>
          </cell>
          <cell r="H2823">
            <v>10219.43</v>
          </cell>
          <cell r="I2823">
            <v>708.76</v>
          </cell>
          <cell r="J2823">
            <v>16766.89</v>
          </cell>
          <cell r="L2823">
            <v>41364</v>
          </cell>
          <cell r="M2823" t="str">
            <v>SG</v>
          </cell>
          <cell r="N2823" t="str">
            <v>EXP</v>
          </cell>
          <cell r="O2823" t="str">
            <v>PH610</v>
          </cell>
          <cell r="P2823" t="str">
            <v>1740</v>
          </cell>
          <cell r="Q2823" t="str">
            <v>Salaries &amp; Benefits</v>
          </cell>
          <cell r="R2823" t="str">
            <v>Other Expenditures</v>
          </cell>
          <cell r="S2823" t="str">
            <v>Salaries &amp; Benefits</v>
          </cell>
        </row>
        <row r="2824">
          <cell r="A2824" t="str">
            <v>PH3732</v>
          </cell>
          <cell r="E2824">
            <v>395.82</v>
          </cell>
          <cell r="F2824">
            <v>0</v>
          </cell>
          <cell r="G2824">
            <v>395.82</v>
          </cell>
          <cell r="H2824">
            <v>523.77</v>
          </cell>
          <cell r="I2824">
            <v>127.95</v>
          </cell>
          <cell r="J2824">
            <v>994.45</v>
          </cell>
          <cell r="L2824">
            <v>41364</v>
          </cell>
          <cell r="M2824" t="str">
            <v>SG</v>
          </cell>
          <cell r="N2824" t="str">
            <v>EXP</v>
          </cell>
          <cell r="O2824" t="str">
            <v>PH610</v>
          </cell>
          <cell r="P2824" t="str">
            <v>1745</v>
          </cell>
          <cell r="Q2824" t="str">
            <v>Salaries &amp; Benefits</v>
          </cell>
          <cell r="R2824" t="str">
            <v>Other Expenditures</v>
          </cell>
          <cell r="S2824" t="str">
            <v>Salaries &amp; Benefits</v>
          </cell>
        </row>
        <row r="2825">
          <cell r="A2825" t="str">
            <v>PH3732</v>
          </cell>
          <cell r="E2825">
            <v>6805.08</v>
          </cell>
          <cell r="F2825">
            <v>0</v>
          </cell>
          <cell r="G2825">
            <v>6805.08</v>
          </cell>
          <cell r="H2825">
            <v>7058.6</v>
          </cell>
          <cell r="I2825">
            <v>253.52</v>
          </cell>
          <cell r="J2825">
            <v>24240.59</v>
          </cell>
          <cell r="L2825">
            <v>41364</v>
          </cell>
          <cell r="M2825" t="str">
            <v>SG</v>
          </cell>
          <cell r="N2825" t="str">
            <v>EXP</v>
          </cell>
          <cell r="O2825" t="str">
            <v>PH610</v>
          </cell>
          <cell r="P2825" t="str">
            <v>1750</v>
          </cell>
          <cell r="Q2825" t="str">
            <v>Salaries &amp; Benefits</v>
          </cell>
          <cell r="R2825" t="str">
            <v>Other Expenditures</v>
          </cell>
          <cell r="S2825" t="str">
            <v>Salaries &amp; Benefits</v>
          </cell>
        </row>
        <row r="2826">
          <cell r="A2826" t="str">
            <v>PH3732</v>
          </cell>
          <cell r="E2826">
            <v>19420.810000000001</v>
          </cell>
          <cell r="F2826">
            <v>0</v>
          </cell>
          <cell r="G2826">
            <v>19420.810000000001</v>
          </cell>
          <cell r="H2826">
            <v>22182.71</v>
          </cell>
          <cell r="I2826">
            <v>2761.9</v>
          </cell>
          <cell r="J2826">
            <v>36907.199999999997</v>
          </cell>
          <cell r="L2826">
            <v>41364</v>
          </cell>
          <cell r="M2826" t="str">
            <v>SG</v>
          </cell>
          <cell r="N2826" t="str">
            <v>EXP</v>
          </cell>
          <cell r="O2826" t="str">
            <v>PH610</v>
          </cell>
          <cell r="P2826" t="str">
            <v>1760</v>
          </cell>
          <cell r="Q2826" t="str">
            <v>Salaries &amp; Benefits</v>
          </cell>
          <cell r="R2826" t="str">
            <v>Other Expenditures</v>
          </cell>
          <cell r="S2826" t="str">
            <v>Salaries &amp; Benefits</v>
          </cell>
        </row>
        <row r="2827">
          <cell r="A2827" t="str">
            <v>PH3732</v>
          </cell>
          <cell r="E2827">
            <v>35994.1</v>
          </cell>
          <cell r="F2827">
            <v>0</v>
          </cell>
          <cell r="G2827">
            <v>35994.1</v>
          </cell>
          <cell r="H2827">
            <v>39777.56</v>
          </cell>
          <cell r="I2827">
            <v>3783.46</v>
          </cell>
          <cell r="J2827">
            <v>136604.34</v>
          </cell>
          <cell r="L2827">
            <v>41364</v>
          </cell>
          <cell r="M2827" t="str">
            <v>SG</v>
          </cell>
          <cell r="N2827" t="str">
            <v>EXP</v>
          </cell>
          <cell r="O2827" t="str">
            <v>PH610</v>
          </cell>
          <cell r="P2827" t="str">
            <v>1770</v>
          </cell>
          <cell r="Q2827" t="str">
            <v>Salaries &amp; Benefits</v>
          </cell>
          <cell r="R2827" t="str">
            <v>Other Expenditures</v>
          </cell>
          <cell r="S2827" t="str">
            <v>Salaries &amp; Benefits</v>
          </cell>
        </row>
        <row r="2828">
          <cell r="A2828" t="str">
            <v>PH3732</v>
          </cell>
          <cell r="E2828">
            <v>6786.23</v>
          </cell>
          <cell r="F2828">
            <v>0</v>
          </cell>
          <cell r="G2828">
            <v>6786.23</v>
          </cell>
          <cell r="H2828">
            <v>0</v>
          </cell>
          <cell r="I2828">
            <v>-6786.23</v>
          </cell>
          <cell r="J2828">
            <v>0</v>
          </cell>
          <cell r="L2828">
            <v>41364</v>
          </cell>
          <cell r="M2828" t="str">
            <v>SG</v>
          </cell>
          <cell r="N2828" t="str">
            <v>EXP</v>
          </cell>
          <cell r="O2828" t="str">
            <v>PH610</v>
          </cell>
          <cell r="P2828" t="str">
            <v>1840</v>
          </cell>
          <cell r="Q2828" t="str">
            <v>Salaries &amp; Benefits</v>
          </cell>
          <cell r="R2828" t="str">
            <v>Other Expenditures</v>
          </cell>
          <cell r="S2828" t="str">
            <v>Salaries &amp; Benefits</v>
          </cell>
        </row>
        <row r="2829">
          <cell r="A2829" t="str">
            <v>PH3732</v>
          </cell>
          <cell r="E2829">
            <v>37.1</v>
          </cell>
          <cell r="F2829">
            <v>0</v>
          </cell>
          <cell r="G2829">
            <v>37.1</v>
          </cell>
          <cell r="H2829">
            <v>0</v>
          </cell>
          <cell r="I2829">
            <v>-37.1</v>
          </cell>
          <cell r="J2829">
            <v>0</v>
          </cell>
          <cell r="L2829">
            <v>41364</v>
          </cell>
          <cell r="M2829" t="str">
            <v>SG</v>
          </cell>
          <cell r="N2829" t="str">
            <v>EXP</v>
          </cell>
          <cell r="O2829" t="str">
            <v>PH610</v>
          </cell>
          <cell r="P2829" t="str">
            <v>4225</v>
          </cell>
          <cell r="Q2829" t="str">
            <v>Business Travel Expenses</v>
          </cell>
          <cell r="R2829" t="str">
            <v>Other Expenditures</v>
          </cell>
          <cell r="S2829" t="str">
            <v>Non Salary</v>
          </cell>
        </row>
        <row r="2830">
          <cell r="A2830" t="str">
            <v>PH3732</v>
          </cell>
          <cell r="E2830">
            <v>1465.25</v>
          </cell>
          <cell r="F2830">
            <v>0</v>
          </cell>
          <cell r="G2830">
            <v>1465.25</v>
          </cell>
          <cell r="H2830">
            <v>1262.67</v>
          </cell>
          <cell r="I2830">
            <v>-202.58</v>
          </cell>
          <cell r="J2830">
            <v>6257</v>
          </cell>
          <cell r="L2830">
            <v>41364</v>
          </cell>
          <cell r="M2830" t="str">
            <v>SG</v>
          </cell>
          <cell r="N2830" t="str">
            <v>EXP</v>
          </cell>
          <cell r="O2830" t="str">
            <v>PH610</v>
          </cell>
          <cell r="P2830" t="str">
            <v>4770</v>
          </cell>
          <cell r="Q2830" t="str">
            <v>Insurance, Parking &amp; Metrage</v>
          </cell>
          <cell r="R2830" t="str">
            <v>Other Expenditures</v>
          </cell>
          <cell r="S2830" t="str">
            <v>Non Salary</v>
          </cell>
        </row>
        <row r="2831">
          <cell r="A2831" t="str">
            <v>PH3732</v>
          </cell>
          <cell r="E2831">
            <v>2366.2600000000002</v>
          </cell>
          <cell r="F2831">
            <v>0</v>
          </cell>
          <cell r="G2831">
            <v>2366.2600000000002</v>
          </cell>
          <cell r="H2831">
            <v>2909.18</v>
          </cell>
          <cell r="I2831">
            <v>542.91999999999996</v>
          </cell>
          <cell r="J2831">
            <v>24488</v>
          </cell>
          <cell r="L2831">
            <v>41364</v>
          </cell>
          <cell r="M2831" t="str">
            <v>SG</v>
          </cell>
          <cell r="N2831" t="str">
            <v>EXP</v>
          </cell>
          <cell r="O2831" t="str">
            <v>PH610</v>
          </cell>
          <cell r="P2831" t="str">
            <v>4775</v>
          </cell>
          <cell r="Q2831" t="str">
            <v>Insurance, Parking &amp; Metrage</v>
          </cell>
          <cell r="R2831" t="str">
            <v>Other Expenditures</v>
          </cell>
          <cell r="S2831" t="str">
            <v>Non Salary</v>
          </cell>
        </row>
        <row r="2832">
          <cell r="A2832" t="str">
            <v>PH3732</v>
          </cell>
          <cell r="E2832">
            <v>-344619.76</v>
          </cell>
          <cell r="F2832">
            <v>0</v>
          </cell>
          <cell r="G2832">
            <v>-344619.76</v>
          </cell>
          <cell r="H2832">
            <v>-344550.96</v>
          </cell>
          <cell r="I2832">
            <v>68.8</v>
          </cell>
          <cell r="J2832">
            <v>-1153740.08</v>
          </cell>
          <cell r="L2832">
            <v>41364</v>
          </cell>
          <cell r="M2832" t="str">
            <v>SG</v>
          </cell>
          <cell r="N2832" t="str">
            <v>REV</v>
          </cell>
          <cell r="O2832" t="str">
            <v>PH610</v>
          </cell>
          <cell r="P2832" t="str">
            <v>8010</v>
          </cell>
          <cell r="Q2832" t="str">
            <v>Grants and Subsidies</v>
          </cell>
          <cell r="R2832" t="str">
            <v>Revenue</v>
          </cell>
          <cell r="S2832" t="str">
            <v>Non Salary</v>
          </cell>
        </row>
        <row r="2833">
          <cell r="A2833" t="str">
            <v>PH3733</v>
          </cell>
          <cell r="E2833">
            <v>237206.24</v>
          </cell>
          <cell r="F2833">
            <v>0</v>
          </cell>
          <cell r="G2833">
            <v>237206.24</v>
          </cell>
          <cell r="H2833">
            <v>276890.03999999998</v>
          </cell>
          <cell r="I2833">
            <v>39683.800000000003</v>
          </cell>
          <cell r="J2833">
            <v>950898.69</v>
          </cell>
          <cell r="L2833">
            <v>41364</v>
          </cell>
          <cell r="M2833" t="str">
            <v>SG</v>
          </cell>
          <cell r="N2833" t="str">
            <v>EXP</v>
          </cell>
          <cell r="O2833" t="str">
            <v>PH610</v>
          </cell>
          <cell r="P2833" t="str">
            <v>1015</v>
          </cell>
          <cell r="Q2833" t="str">
            <v>Salaries &amp; Benefits</v>
          </cell>
          <cell r="R2833" t="str">
            <v>Other Expenditures</v>
          </cell>
          <cell r="S2833" t="str">
            <v>Salaries &amp; Benefits</v>
          </cell>
        </row>
        <row r="2834">
          <cell r="A2834" t="str">
            <v>PH3733</v>
          </cell>
          <cell r="E2834">
            <v>368.38</v>
          </cell>
          <cell r="F2834">
            <v>0</v>
          </cell>
          <cell r="G2834">
            <v>368.38</v>
          </cell>
          <cell r="H2834">
            <v>0</v>
          </cell>
          <cell r="I2834">
            <v>-368.38</v>
          </cell>
          <cell r="J2834">
            <v>0</v>
          </cell>
          <cell r="L2834">
            <v>41364</v>
          </cell>
          <cell r="M2834" t="str">
            <v>SG</v>
          </cell>
          <cell r="N2834" t="str">
            <v>EXP</v>
          </cell>
          <cell r="O2834" t="str">
            <v>PH610</v>
          </cell>
          <cell r="P2834" t="str">
            <v>1025</v>
          </cell>
          <cell r="Q2834" t="str">
            <v>Salaries &amp; Benefits</v>
          </cell>
          <cell r="R2834" t="str">
            <v>Other Expenditures</v>
          </cell>
          <cell r="S2834" t="str">
            <v>Overtime</v>
          </cell>
        </row>
        <row r="2835">
          <cell r="A2835" t="str">
            <v>PH3733</v>
          </cell>
          <cell r="E2835">
            <v>8859.41</v>
          </cell>
          <cell r="F2835">
            <v>0</v>
          </cell>
          <cell r="G2835">
            <v>8859.41</v>
          </cell>
          <cell r="H2835">
            <v>0</v>
          </cell>
          <cell r="I2835">
            <v>-8859.41</v>
          </cell>
          <cell r="J2835">
            <v>0</v>
          </cell>
          <cell r="L2835">
            <v>41364</v>
          </cell>
          <cell r="M2835" t="str">
            <v>SG</v>
          </cell>
          <cell r="N2835" t="str">
            <v>EXP</v>
          </cell>
          <cell r="O2835" t="str">
            <v>PH610</v>
          </cell>
          <cell r="P2835" t="str">
            <v>1050</v>
          </cell>
          <cell r="Q2835" t="str">
            <v>Salaries &amp; Benefits</v>
          </cell>
          <cell r="R2835" t="str">
            <v>Other Expenditures</v>
          </cell>
          <cell r="S2835" t="str">
            <v>Salaries &amp; Benefits</v>
          </cell>
        </row>
        <row r="2836">
          <cell r="A2836" t="str">
            <v>PH3733</v>
          </cell>
          <cell r="E2836">
            <v>0</v>
          </cell>
          <cell r="F2836">
            <v>0</v>
          </cell>
          <cell r="G2836">
            <v>0</v>
          </cell>
          <cell r="H2836">
            <v>-17285.75</v>
          </cell>
          <cell r="I2836">
            <v>-17285.75</v>
          </cell>
          <cell r="J2836">
            <v>-57282.78</v>
          </cell>
          <cell r="L2836">
            <v>41364</v>
          </cell>
          <cell r="M2836" t="str">
            <v>SG</v>
          </cell>
          <cell r="N2836" t="str">
            <v>EXP</v>
          </cell>
          <cell r="O2836" t="str">
            <v>PH610</v>
          </cell>
          <cell r="P2836" t="str">
            <v>1520</v>
          </cell>
          <cell r="Q2836" t="str">
            <v>Salaries &amp; Benefits</v>
          </cell>
          <cell r="R2836" t="str">
            <v>Other Expenditures</v>
          </cell>
          <cell r="S2836" t="str">
            <v>Gapping</v>
          </cell>
        </row>
        <row r="2837">
          <cell r="A2837" t="str">
            <v>PH3733</v>
          </cell>
          <cell r="E2837">
            <v>11629.6</v>
          </cell>
          <cell r="F2837">
            <v>0</v>
          </cell>
          <cell r="G2837">
            <v>11629.6</v>
          </cell>
          <cell r="H2837">
            <v>12271.8</v>
          </cell>
          <cell r="I2837">
            <v>642.20000000000005</v>
          </cell>
          <cell r="J2837">
            <v>42144</v>
          </cell>
          <cell r="L2837">
            <v>41364</v>
          </cell>
          <cell r="M2837" t="str">
            <v>SG</v>
          </cell>
          <cell r="N2837" t="str">
            <v>EXP</v>
          </cell>
          <cell r="O2837" t="str">
            <v>PH610</v>
          </cell>
          <cell r="P2837" t="str">
            <v>1711</v>
          </cell>
          <cell r="Q2837" t="str">
            <v>Salaries &amp; Benefits</v>
          </cell>
          <cell r="R2837" t="str">
            <v>Other Expenditures</v>
          </cell>
          <cell r="S2837" t="str">
            <v>Salaries &amp; Benefits</v>
          </cell>
        </row>
        <row r="2838">
          <cell r="A2838" t="str">
            <v>PH3733</v>
          </cell>
          <cell r="E2838">
            <v>5456.63</v>
          </cell>
          <cell r="F2838">
            <v>0</v>
          </cell>
          <cell r="G2838">
            <v>5456.63</v>
          </cell>
          <cell r="H2838">
            <v>5688.6</v>
          </cell>
          <cell r="I2838">
            <v>231.97</v>
          </cell>
          <cell r="J2838">
            <v>19536</v>
          </cell>
          <cell r="L2838">
            <v>41364</v>
          </cell>
          <cell r="M2838" t="str">
            <v>SG</v>
          </cell>
          <cell r="N2838" t="str">
            <v>EXP</v>
          </cell>
          <cell r="O2838" t="str">
            <v>PH610</v>
          </cell>
          <cell r="P2838" t="str">
            <v>1712</v>
          </cell>
          <cell r="Q2838" t="str">
            <v>Salaries &amp; Benefits</v>
          </cell>
          <cell r="R2838" t="str">
            <v>Other Expenditures</v>
          </cell>
          <cell r="S2838" t="str">
            <v>Salaries &amp; Benefits</v>
          </cell>
        </row>
        <row r="2839">
          <cell r="A2839" t="str">
            <v>PH3733</v>
          </cell>
          <cell r="E2839">
            <v>5996.21</v>
          </cell>
          <cell r="F2839">
            <v>0</v>
          </cell>
          <cell r="G2839">
            <v>5996.21</v>
          </cell>
          <cell r="H2839">
            <v>5143.8500000000004</v>
          </cell>
          <cell r="I2839">
            <v>-852.36</v>
          </cell>
          <cell r="J2839">
            <v>17520.07</v>
          </cell>
          <cell r="L2839">
            <v>41364</v>
          </cell>
          <cell r="M2839" t="str">
            <v>SG</v>
          </cell>
          <cell r="N2839" t="str">
            <v>EXP</v>
          </cell>
          <cell r="O2839" t="str">
            <v>PH610</v>
          </cell>
          <cell r="P2839" t="str">
            <v>1720</v>
          </cell>
          <cell r="Q2839" t="str">
            <v>Salaries &amp; Benefits</v>
          </cell>
          <cell r="R2839" t="str">
            <v>Other Expenditures</v>
          </cell>
          <cell r="S2839" t="str">
            <v>Salaries &amp; Benefits</v>
          </cell>
        </row>
        <row r="2840">
          <cell r="A2840" t="str">
            <v>PH3733</v>
          </cell>
          <cell r="E2840">
            <v>1815.7</v>
          </cell>
          <cell r="F2840">
            <v>0</v>
          </cell>
          <cell r="G2840">
            <v>1815.7</v>
          </cell>
          <cell r="H2840">
            <v>1917.21</v>
          </cell>
          <cell r="I2840">
            <v>101.51</v>
          </cell>
          <cell r="J2840">
            <v>6584.36</v>
          </cell>
          <cell r="L2840">
            <v>41364</v>
          </cell>
          <cell r="M2840" t="str">
            <v>SG</v>
          </cell>
          <cell r="N2840" t="str">
            <v>EXP</v>
          </cell>
          <cell r="O2840" t="str">
            <v>PH610</v>
          </cell>
          <cell r="P2840" t="str">
            <v>1730</v>
          </cell>
          <cell r="Q2840" t="str">
            <v>Salaries &amp; Benefits</v>
          </cell>
          <cell r="R2840" t="str">
            <v>Other Expenditures</v>
          </cell>
          <cell r="S2840" t="str">
            <v>Salaries &amp; Benefits</v>
          </cell>
        </row>
        <row r="2841">
          <cell r="A2841" t="str">
            <v>PH3733</v>
          </cell>
          <cell r="E2841">
            <v>6650.95</v>
          </cell>
          <cell r="F2841">
            <v>0</v>
          </cell>
          <cell r="G2841">
            <v>6650.95</v>
          </cell>
          <cell r="H2841">
            <v>7835.73</v>
          </cell>
          <cell r="I2841">
            <v>1184.78</v>
          </cell>
          <cell r="J2841">
            <v>13671.58</v>
          </cell>
          <cell r="L2841">
            <v>41364</v>
          </cell>
          <cell r="M2841" t="str">
            <v>SG</v>
          </cell>
          <cell r="N2841" t="str">
            <v>EXP</v>
          </cell>
          <cell r="O2841" t="str">
            <v>PH610</v>
          </cell>
          <cell r="P2841" t="str">
            <v>1740</v>
          </cell>
          <cell r="Q2841" t="str">
            <v>Salaries &amp; Benefits</v>
          </cell>
          <cell r="R2841" t="str">
            <v>Other Expenditures</v>
          </cell>
          <cell r="S2841" t="str">
            <v>Salaries &amp; Benefits</v>
          </cell>
        </row>
        <row r="2842">
          <cell r="A2842" t="str">
            <v>PH3733</v>
          </cell>
          <cell r="E2842">
            <v>321.98</v>
          </cell>
          <cell r="F2842">
            <v>0</v>
          </cell>
          <cell r="G2842">
            <v>321.98</v>
          </cell>
          <cell r="H2842">
            <v>344.94</v>
          </cell>
          <cell r="I2842">
            <v>22.96</v>
          </cell>
          <cell r="J2842">
            <v>705.69</v>
          </cell>
          <cell r="L2842">
            <v>41364</v>
          </cell>
          <cell r="M2842" t="str">
            <v>SG</v>
          </cell>
          <cell r="N2842" t="str">
            <v>EXP</v>
          </cell>
          <cell r="O2842" t="str">
            <v>PH610</v>
          </cell>
          <cell r="P2842" t="str">
            <v>1745</v>
          </cell>
          <cell r="Q2842" t="str">
            <v>Salaries &amp; Benefits</v>
          </cell>
          <cell r="R2842" t="str">
            <v>Other Expenditures</v>
          </cell>
          <cell r="S2842" t="str">
            <v>Salaries &amp; Benefits</v>
          </cell>
        </row>
        <row r="2843">
          <cell r="A2843" t="str">
            <v>PH3733</v>
          </cell>
          <cell r="E2843">
            <v>4726.74</v>
          </cell>
          <cell r="F2843">
            <v>0</v>
          </cell>
          <cell r="G2843">
            <v>4726.74</v>
          </cell>
          <cell r="H2843">
            <v>5399.37</v>
          </cell>
          <cell r="I2843">
            <v>672.63</v>
          </cell>
          <cell r="J2843">
            <v>18542.509999999998</v>
          </cell>
          <cell r="L2843">
            <v>41364</v>
          </cell>
          <cell r="M2843" t="str">
            <v>SG</v>
          </cell>
          <cell r="N2843" t="str">
            <v>EXP</v>
          </cell>
          <cell r="O2843" t="str">
            <v>PH610</v>
          </cell>
          <cell r="P2843" t="str">
            <v>1750</v>
          </cell>
          <cell r="Q2843" t="str">
            <v>Salaries &amp; Benefits</v>
          </cell>
          <cell r="R2843" t="str">
            <v>Other Expenditures</v>
          </cell>
          <cell r="S2843" t="str">
            <v>Salaries &amp; Benefits</v>
          </cell>
        </row>
        <row r="2844">
          <cell r="A2844" t="str">
            <v>PH3733</v>
          </cell>
          <cell r="E2844">
            <v>13801.42</v>
          </cell>
          <cell r="F2844">
            <v>0</v>
          </cell>
          <cell r="G2844">
            <v>13801.42</v>
          </cell>
          <cell r="H2844">
            <v>16928.57</v>
          </cell>
          <cell r="I2844">
            <v>3127.15</v>
          </cell>
          <cell r="J2844">
            <v>29987.1</v>
          </cell>
          <cell r="L2844">
            <v>41364</v>
          </cell>
          <cell r="M2844" t="str">
            <v>SG</v>
          </cell>
          <cell r="N2844" t="str">
            <v>EXP</v>
          </cell>
          <cell r="O2844" t="str">
            <v>PH610</v>
          </cell>
          <cell r="P2844" t="str">
            <v>1760</v>
          </cell>
          <cell r="Q2844" t="str">
            <v>Salaries &amp; Benefits</v>
          </cell>
          <cell r="R2844" t="str">
            <v>Other Expenditures</v>
          </cell>
          <cell r="S2844" t="str">
            <v>Salaries &amp; Benefits</v>
          </cell>
        </row>
        <row r="2845">
          <cell r="A2845" t="str">
            <v>PH3733</v>
          </cell>
          <cell r="E2845">
            <v>22022.49</v>
          </cell>
          <cell r="F2845">
            <v>0</v>
          </cell>
          <cell r="G2845">
            <v>22022.49</v>
          </cell>
          <cell r="H2845">
            <v>27699.71</v>
          </cell>
          <cell r="I2845">
            <v>5677.22</v>
          </cell>
          <cell r="J2845">
            <v>95126.51</v>
          </cell>
          <cell r="L2845">
            <v>41364</v>
          </cell>
          <cell r="M2845" t="str">
            <v>SG</v>
          </cell>
          <cell r="N2845" t="str">
            <v>EXP</v>
          </cell>
          <cell r="O2845" t="str">
            <v>PH610</v>
          </cell>
          <cell r="P2845" t="str">
            <v>1770</v>
          </cell>
          <cell r="Q2845" t="str">
            <v>Salaries &amp; Benefits</v>
          </cell>
          <cell r="R2845" t="str">
            <v>Other Expenditures</v>
          </cell>
          <cell r="S2845" t="str">
            <v>Salaries &amp; Benefits</v>
          </cell>
        </row>
        <row r="2846">
          <cell r="A2846" t="str">
            <v>PH3733</v>
          </cell>
          <cell r="E2846">
            <v>846.54</v>
          </cell>
          <cell r="F2846">
            <v>0</v>
          </cell>
          <cell r="G2846">
            <v>846.54</v>
          </cell>
          <cell r="H2846">
            <v>0</v>
          </cell>
          <cell r="I2846">
            <v>-846.54</v>
          </cell>
          <cell r="J2846">
            <v>0</v>
          </cell>
          <cell r="L2846">
            <v>41364</v>
          </cell>
          <cell r="M2846" t="str">
            <v>SG</v>
          </cell>
          <cell r="N2846" t="str">
            <v>EXP</v>
          </cell>
          <cell r="O2846" t="str">
            <v>PH610</v>
          </cell>
          <cell r="P2846" t="str">
            <v>2010</v>
          </cell>
          <cell r="Q2846" t="str">
            <v>Office Supplies</v>
          </cell>
          <cell r="R2846" t="str">
            <v>Other Expenditures</v>
          </cell>
          <cell r="S2846" t="str">
            <v>Non Salary</v>
          </cell>
        </row>
        <row r="2847">
          <cell r="A2847" t="str">
            <v>PH3733</v>
          </cell>
          <cell r="E2847">
            <v>277.7</v>
          </cell>
          <cell r="F2847">
            <v>0</v>
          </cell>
          <cell r="G2847">
            <v>277.7</v>
          </cell>
          <cell r="H2847">
            <v>0</v>
          </cell>
          <cell r="I2847">
            <v>-277.7</v>
          </cell>
          <cell r="J2847">
            <v>0</v>
          </cell>
          <cell r="L2847">
            <v>41364</v>
          </cell>
          <cell r="M2847" t="str">
            <v>SG</v>
          </cell>
          <cell r="N2847" t="str">
            <v>EXP</v>
          </cell>
          <cell r="O2847" t="str">
            <v>PH610</v>
          </cell>
          <cell r="P2847" t="str">
            <v>2040</v>
          </cell>
          <cell r="Q2847" t="str">
            <v>Office Supplies</v>
          </cell>
          <cell r="R2847" t="str">
            <v>Other Expenditures</v>
          </cell>
          <cell r="S2847" t="str">
            <v>Non Salary</v>
          </cell>
        </row>
        <row r="2848">
          <cell r="A2848" t="str">
            <v>PH3733</v>
          </cell>
          <cell r="E2848">
            <v>19.420000000000002</v>
          </cell>
          <cell r="F2848">
            <v>0</v>
          </cell>
          <cell r="G2848">
            <v>19.420000000000002</v>
          </cell>
          <cell r="H2848">
            <v>0</v>
          </cell>
          <cell r="I2848">
            <v>-19.420000000000002</v>
          </cell>
          <cell r="J2848">
            <v>0</v>
          </cell>
          <cell r="L2848">
            <v>41364</v>
          </cell>
          <cell r="M2848" t="str">
            <v>SG</v>
          </cell>
          <cell r="N2848" t="str">
            <v>EXP</v>
          </cell>
          <cell r="O2848" t="str">
            <v>PH610</v>
          </cell>
          <cell r="P2848" t="str">
            <v>2999</v>
          </cell>
          <cell r="Q2848" t="str">
            <v>Other Supplies</v>
          </cell>
          <cell r="R2848" t="str">
            <v>Other Expenditures</v>
          </cell>
          <cell r="S2848" t="str">
            <v>Non Salary</v>
          </cell>
        </row>
        <row r="2849">
          <cell r="A2849" t="str">
            <v>PH3733</v>
          </cell>
          <cell r="E2849">
            <v>540.15</v>
          </cell>
          <cell r="F2849">
            <v>0</v>
          </cell>
          <cell r="G2849">
            <v>540.15</v>
          </cell>
          <cell r="H2849">
            <v>706.3</v>
          </cell>
          <cell r="I2849">
            <v>166.15</v>
          </cell>
          <cell r="J2849">
            <v>3500</v>
          </cell>
          <cell r="L2849">
            <v>41364</v>
          </cell>
          <cell r="M2849" t="str">
            <v>SG</v>
          </cell>
          <cell r="N2849" t="str">
            <v>EXP</v>
          </cell>
          <cell r="O2849" t="str">
            <v>PH610</v>
          </cell>
          <cell r="P2849" t="str">
            <v>4225</v>
          </cell>
          <cell r="Q2849" t="str">
            <v>Business Travel Expenses</v>
          </cell>
          <cell r="R2849" t="str">
            <v>Other Expenditures</v>
          </cell>
          <cell r="S2849" t="str">
            <v>Non Salary</v>
          </cell>
        </row>
        <row r="2850">
          <cell r="A2850" t="str">
            <v>PH3733</v>
          </cell>
          <cell r="E2850">
            <v>1241.83</v>
          </cell>
          <cell r="F2850">
            <v>0</v>
          </cell>
          <cell r="G2850">
            <v>1241.83</v>
          </cell>
          <cell r="H2850">
            <v>0</v>
          </cell>
          <cell r="I2850">
            <v>-1241.83</v>
          </cell>
          <cell r="J2850">
            <v>0</v>
          </cell>
          <cell r="L2850">
            <v>41364</v>
          </cell>
          <cell r="M2850" t="str">
            <v>SG</v>
          </cell>
          <cell r="N2850" t="str">
            <v>EXP</v>
          </cell>
          <cell r="O2850" t="str">
            <v>PH610</v>
          </cell>
          <cell r="P2850" t="str">
            <v>4570</v>
          </cell>
          <cell r="Q2850" t="str">
            <v>Contracted Services</v>
          </cell>
          <cell r="R2850" t="str">
            <v>Other Expenditures</v>
          </cell>
          <cell r="S2850" t="str">
            <v>Non Salary</v>
          </cell>
        </row>
        <row r="2851">
          <cell r="A2851" t="str">
            <v>PH3733</v>
          </cell>
          <cell r="E2851">
            <v>309.25</v>
          </cell>
          <cell r="F2851">
            <v>0</v>
          </cell>
          <cell r="G2851">
            <v>309.25</v>
          </cell>
          <cell r="H2851">
            <v>841.3</v>
          </cell>
          <cell r="I2851">
            <v>532.04999999999995</v>
          </cell>
          <cell r="J2851">
            <v>4169</v>
          </cell>
          <cell r="L2851">
            <v>41364</v>
          </cell>
          <cell r="M2851" t="str">
            <v>SG</v>
          </cell>
          <cell r="N2851" t="str">
            <v>EXP</v>
          </cell>
          <cell r="O2851" t="str">
            <v>PH610</v>
          </cell>
          <cell r="P2851" t="str">
            <v>4770</v>
          </cell>
          <cell r="Q2851" t="str">
            <v>Insurance, Parking &amp; Metrage</v>
          </cell>
          <cell r="R2851" t="str">
            <v>Other Expenditures</v>
          </cell>
          <cell r="S2851" t="str">
            <v>Non Salary</v>
          </cell>
        </row>
        <row r="2852">
          <cell r="A2852" t="str">
            <v>PH3733</v>
          </cell>
          <cell r="E2852">
            <v>226.14</v>
          </cell>
          <cell r="F2852">
            <v>0</v>
          </cell>
          <cell r="G2852">
            <v>226.14</v>
          </cell>
          <cell r="H2852">
            <v>592.08000000000004</v>
          </cell>
          <cell r="I2852">
            <v>365.94</v>
          </cell>
          <cell r="J2852">
            <v>2628</v>
          </cell>
          <cell r="L2852">
            <v>41364</v>
          </cell>
          <cell r="M2852" t="str">
            <v>SG</v>
          </cell>
          <cell r="N2852" t="str">
            <v>EXP</v>
          </cell>
          <cell r="O2852" t="str">
            <v>PH610</v>
          </cell>
          <cell r="P2852" t="str">
            <v>4775</v>
          </cell>
          <cell r="Q2852" t="str">
            <v>Insurance, Parking &amp; Metrage</v>
          </cell>
          <cell r="R2852" t="str">
            <v>Other Expenditures</v>
          </cell>
          <cell r="S2852" t="str">
            <v>Non Salary</v>
          </cell>
        </row>
        <row r="2853">
          <cell r="A2853" t="str">
            <v>PH3733</v>
          </cell>
          <cell r="E2853">
            <v>-241737.59</v>
          </cell>
          <cell r="F2853">
            <v>0</v>
          </cell>
          <cell r="G2853">
            <v>-241737.59</v>
          </cell>
          <cell r="H2853">
            <v>-258730.32</v>
          </cell>
          <cell r="I2853">
            <v>-16992.73</v>
          </cell>
          <cell r="J2853">
            <v>-860798.01</v>
          </cell>
          <cell r="L2853">
            <v>41364</v>
          </cell>
          <cell r="M2853" t="str">
            <v>SG</v>
          </cell>
          <cell r="N2853" t="str">
            <v>REV</v>
          </cell>
          <cell r="O2853" t="str">
            <v>PH610</v>
          </cell>
          <cell r="P2853" t="str">
            <v>8010</v>
          </cell>
          <cell r="Q2853" t="str">
            <v>Grants and Subsidies</v>
          </cell>
          <cell r="R2853" t="str">
            <v>Revenue</v>
          </cell>
          <cell r="S2853" t="str">
            <v>Non Salary</v>
          </cell>
        </row>
        <row r="2854">
          <cell r="A2854" t="str">
            <v>PH3734</v>
          </cell>
          <cell r="E2854">
            <v>286906.58</v>
          </cell>
          <cell r="F2854">
            <v>0</v>
          </cell>
          <cell r="G2854">
            <v>286906.58</v>
          </cell>
          <cell r="H2854">
            <v>291727.52</v>
          </cell>
          <cell r="I2854">
            <v>4820.9399999999996</v>
          </cell>
          <cell r="J2854">
            <v>1001853.72</v>
          </cell>
          <cell r="L2854">
            <v>41364</v>
          </cell>
          <cell r="M2854" t="str">
            <v>SG</v>
          </cell>
          <cell r="N2854" t="str">
            <v>EXP</v>
          </cell>
          <cell r="O2854" t="str">
            <v>PH610</v>
          </cell>
          <cell r="P2854" t="str">
            <v>1015</v>
          </cell>
          <cell r="Q2854" t="str">
            <v>Salaries &amp; Benefits</v>
          </cell>
          <cell r="R2854" t="str">
            <v>Other Expenditures</v>
          </cell>
          <cell r="S2854" t="str">
            <v>Salaries &amp; Benefits</v>
          </cell>
        </row>
        <row r="2855">
          <cell r="A2855" t="str">
            <v>PH3734</v>
          </cell>
          <cell r="E2855">
            <v>1807.45</v>
          </cell>
          <cell r="F2855">
            <v>0</v>
          </cell>
          <cell r="G2855">
            <v>1807.45</v>
          </cell>
          <cell r="H2855">
            <v>0</v>
          </cell>
          <cell r="I2855">
            <v>-1807.45</v>
          </cell>
          <cell r="J2855">
            <v>0</v>
          </cell>
          <cell r="L2855">
            <v>41364</v>
          </cell>
          <cell r="M2855" t="str">
            <v>SG</v>
          </cell>
          <cell r="N2855" t="str">
            <v>EXP</v>
          </cell>
          <cell r="O2855" t="str">
            <v>PH610</v>
          </cell>
          <cell r="P2855" t="str">
            <v>1025</v>
          </cell>
          <cell r="Q2855" t="str">
            <v>Salaries &amp; Benefits</v>
          </cell>
          <cell r="R2855" t="str">
            <v>Other Expenditures</v>
          </cell>
          <cell r="S2855" t="str">
            <v>Overtime</v>
          </cell>
        </row>
        <row r="2856">
          <cell r="A2856" t="str">
            <v>PH3734</v>
          </cell>
          <cell r="E2856">
            <v>2.08</v>
          </cell>
          <cell r="F2856">
            <v>0</v>
          </cell>
          <cell r="G2856">
            <v>2.08</v>
          </cell>
          <cell r="H2856">
            <v>0</v>
          </cell>
          <cell r="I2856">
            <v>-2.08</v>
          </cell>
          <cell r="J2856">
            <v>0</v>
          </cell>
          <cell r="L2856">
            <v>41364</v>
          </cell>
          <cell r="M2856" t="str">
            <v>SG</v>
          </cell>
          <cell r="N2856" t="str">
            <v>EXP</v>
          </cell>
          <cell r="O2856" t="str">
            <v>PH610</v>
          </cell>
          <cell r="P2856" t="str">
            <v>1045</v>
          </cell>
          <cell r="Q2856" t="str">
            <v>Salaries &amp; Benefits</v>
          </cell>
          <cell r="R2856" t="str">
            <v>Other Expenditures</v>
          </cell>
          <cell r="S2856" t="str">
            <v>Salaries &amp; Benefits</v>
          </cell>
        </row>
        <row r="2857">
          <cell r="A2857" t="str">
            <v>PH3734</v>
          </cell>
          <cell r="E2857">
            <v>356.39</v>
          </cell>
          <cell r="F2857">
            <v>0</v>
          </cell>
          <cell r="G2857">
            <v>356.39</v>
          </cell>
          <cell r="H2857">
            <v>0</v>
          </cell>
          <cell r="I2857">
            <v>-356.39</v>
          </cell>
          <cell r="J2857">
            <v>0</v>
          </cell>
          <cell r="L2857">
            <v>41364</v>
          </cell>
          <cell r="M2857" t="str">
            <v>SG</v>
          </cell>
          <cell r="N2857" t="str">
            <v>EXP</v>
          </cell>
          <cell r="O2857" t="str">
            <v>PH610</v>
          </cell>
          <cell r="P2857" t="str">
            <v>1050</v>
          </cell>
          <cell r="Q2857" t="str">
            <v>Salaries &amp; Benefits</v>
          </cell>
          <cell r="R2857" t="str">
            <v>Other Expenditures</v>
          </cell>
          <cell r="S2857" t="str">
            <v>Salaries &amp; Benefits</v>
          </cell>
        </row>
        <row r="2858">
          <cell r="A2858" t="str">
            <v>PH3734</v>
          </cell>
          <cell r="E2858">
            <v>0</v>
          </cell>
          <cell r="F2858">
            <v>0</v>
          </cell>
          <cell r="G2858">
            <v>0</v>
          </cell>
          <cell r="H2858">
            <v>-18471.04</v>
          </cell>
          <cell r="I2858">
            <v>-18471.04</v>
          </cell>
          <cell r="J2858">
            <v>-60970.080000000002</v>
          </cell>
          <cell r="L2858">
            <v>41364</v>
          </cell>
          <cell r="M2858" t="str">
            <v>SG</v>
          </cell>
          <cell r="N2858" t="str">
            <v>EXP</v>
          </cell>
          <cell r="O2858" t="str">
            <v>PH610</v>
          </cell>
          <cell r="P2858" t="str">
            <v>1520</v>
          </cell>
          <cell r="Q2858" t="str">
            <v>Salaries &amp; Benefits</v>
          </cell>
          <cell r="R2858" t="str">
            <v>Other Expenditures</v>
          </cell>
          <cell r="S2858" t="str">
            <v>Gapping</v>
          </cell>
        </row>
        <row r="2859">
          <cell r="A2859" t="str">
            <v>PH3734</v>
          </cell>
          <cell r="E2859">
            <v>15520.7</v>
          </cell>
          <cell r="F2859">
            <v>0</v>
          </cell>
          <cell r="G2859">
            <v>15520.7</v>
          </cell>
          <cell r="H2859">
            <v>14176.16</v>
          </cell>
          <cell r="I2859">
            <v>-1344.54</v>
          </cell>
          <cell r="J2859">
            <v>48684</v>
          </cell>
          <cell r="L2859">
            <v>41364</v>
          </cell>
          <cell r="M2859" t="str">
            <v>SG</v>
          </cell>
          <cell r="N2859" t="str">
            <v>EXP</v>
          </cell>
          <cell r="O2859" t="str">
            <v>PH610</v>
          </cell>
          <cell r="P2859" t="str">
            <v>1711</v>
          </cell>
          <cell r="Q2859" t="str">
            <v>Salaries &amp; Benefits</v>
          </cell>
          <cell r="R2859" t="str">
            <v>Other Expenditures</v>
          </cell>
          <cell r="S2859" t="str">
            <v>Salaries &amp; Benefits</v>
          </cell>
        </row>
        <row r="2860">
          <cell r="A2860" t="str">
            <v>PH3734</v>
          </cell>
          <cell r="E2860">
            <v>7416.11</v>
          </cell>
          <cell r="F2860">
            <v>0</v>
          </cell>
          <cell r="G2860">
            <v>7416.11</v>
          </cell>
          <cell r="H2860">
            <v>6694.94</v>
          </cell>
          <cell r="I2860">
            <v>-721.17</v>
          </cell>
          <cell r="J2860">
            <v>22992</v>
          </cell>
          <cell r="L2860">
            <v>41364</v>
          </cell>
          <cell r="M2860" t="str">
            <v>SG</v>
          </cell>
          <cell r="N2860" t="str">
            <v>EXP</v>
          </cell>
          <cell r="O2860" t="str">
            <v>PH610</v>
          </cell>
          <cell r="P2860" t="str">
            <v>1712</v>
          </cell>
          <cell r="Q2860" t="str">
            <v>Salaries &amp; Benefits</v>
          </cell>
          <cell r="R2860" t="str">
            <v>Other Expenditures</v>
          </cell>
          <cell r="S2860" t="str">
            <v>Salaries &amp; Benefits</v>
          </cell>
        </row>
        <row r="2861">
          <cell r="A2861" t="str">
            <v>PH3734</v>
          </cell>
          <cell r="E2861">
            <v>7812.2</v>
          </cell>
          <cell r="F2861">
            <v>0</v>
          </cell>
          <cell r="G2861">
            <v>7812.2</v>
          </cell>
          <cell r="H2861">
            <v>5841.86</v>
          </cell>
          <cell r="I2861">
            <v>-1970.34</v>
          </cell>
          <cell r="J2861">
            <v>19916.349999999999</v>
          </cell>
          <cell r="L2861">
            <v>41364</v>
          </cell>
          <cell r="M2861" t="str">
            <v>SG</v>
          </cell>
          <cell r="N2861" t="str">
            <v>EXP</v>
          </cell>
          <cell r="O2861" t="str">
            <v>PH610</v>
          </cell>
          <cell r="P2861" t="str">
            <v>1720</v>
          </cell>
          <cell r="Q2861" t="str">
            <v>Salaries &amp; Benefits</v>
          </cell>
          <cell r="R2861" t="str">
            <v>Other Expenditures</v>
          </cell>
          <cell r="S2861" t="str">
            <v>Salaries &amp; Benefits</v>
          </cell>
        </row>
        <row r="2862">
          <cell r="A2862" t="str">
            <v>PH3734</v>
          </cell>
          <cell r="E2862">
            <v>2375.33</v>
          </cell>
          <cell r="F2862">
            <v>0</v>
          </cell>
          <cell r="G2862">
            <v>2375.33</v>
          </cell>
          <cell r="H2862">
            <v>2177.39</v>
          </cell>
          <cell r="I2862">
            <v>-197.94</v>
          </cell>
          <cell r="J2862">
            <v>7477.83</v>
          </cell>
          <cell r="L2862">
            <v>41364</v>
          </cell>
          <cell r="M2862" t="str">
            <v>SG</v>
          </cell>
          <cell r="N2862" t="str">
            <v>EXP</v>
          </cell>
          <cell r="O2862" t="str">
            <v>PH610</v>
          </cell>
          <cell r="P2862" t="str">
            <v>1730</v>
          </cell>
          <cell r="Q2862" t="str">
            <v>Salaries &amp; Benefits</v>
          </cell>
          <cell r="R2862" t="str">
            <v>Other Expenditures</v>
          </cell>
          <cell r="S2862" t="str">
            <v>Salaries &amp; Benefits</v>
          </cell>
        </row>
        <row r="2863">
          <cell r="A2863" t="str">
            <v>PH3734</v>
          </cell>
          <cell r="E2863">
            <v>7691.43</v>
          </cell>
          <cell r="F2863">
            <v>0</v>
          </cell>
          <cell r="G2863">
            <v>7691.43</v>
          </cell>
          <cell r="H2863">
            <v>8230.01</v>
          </cell>
          <cell r="I2863">
            <v>538.58000000000004</v>
          </cell>
          <cell r="J2863">
            <v>13611.91</v>
          </cell>
          <cell r="L2863">
            <v>41364</v>
          </cell>
          <cell r="M2863" t="str">
            <v>SG</v>
          </cell>
          <cell r="N2863" t="str">
            <v>EXP</v>
          </cell>
          <cell r="O2863" t="str">
            <v>PH610</v>
          </cell>
          <cell r="P2863" t="str">
            <v>1740</v>
          </cell>
          <cell r="Q2863" t="str">
            <v>Salaries &amp; Benefits</v>
          </cell>
          <cell r="R2863" t="str">
            <v>Other Expenditures</v>
          </cell>
          <cell r="S2863" t="str">
            <v>Salaries &amp; Benefits</v>
          </cell>
        </row>
        <row r="2864">
          <cell r="A2864" t="str">
            <v>PH3734</v>
          </cell>
          <cell r="E2864">
            <v>335.02</v>
          </cell>
          <cell r="F2864">
            <v>0</v>
          </cell>
          <cell r="G2864">
            <v>335.02</v>
          </cell>
          <cell r="H2864">
            <v>420.21</v>
          </cell>
          <cell r="I2864">
            <v>85.19</v>
          </cell>
          <cell r="J2864">
            <v>801.45</v>
          </cell>
          <cell r="L2864">
            <v>41364</v>
          </cell>
          <cell r="M2864" t="str">
            <v>SG</v>
          </cell>
          <cell r="N2864" t="str">
            <v>EXP</v>
          </cell>
          <cell r="O2864" t="str">
            <v>PH610</v>
          </cell>
          <cell r="P2864" t="str">
            <v>1745</v>
          </cell>
          <cell r="Q2864" t="str">
            <v>Salaries &amp; Benefits</v>
          </cell>
          <cell r="R2864" t="str">
            <v>Other Expenditures</v>
          </cell>
          <cell r="S2864" t="str">
            <v>Salaries &amp; Benefits</v>
          </cell>
        </row>
        <row r="2865">
          <cell r="A2865" t="str">
            <v>PH3734</v>
          </cell>
          <cell r="E2865">
            <v>5700.96</v>
          </cell>
          <cell r="F2865">
            <v>0</v>
          </cell>
          <cell r="G2865">
            <v>5700.96</v>
          </cell>
          <cell r="H2865">
            <v>5688.71</v>
          </cell>
          <cell r="I2865">
            <v>-12.25</v>
          </cell>
          <cell r="J2865">
            <v>19536.12</v>
          </cell>
          <cell r="L2865">
            <v>41364</v>
          </cell>
          <cell r="M2865" t="str">
            <v>SG</v>
          </cell>
          <cell r="N2865" t="str">
            <v>EXP</v>
          </cell>
          <cell r="O2865" t="str">
            <v>PH610</v>
          </cell>
          <cell r="P2865" t="str">
            <v>1750</v>
          </cell>
          <cell r="Q2865" t="str">
            <v>Salaries &amp; Benefits</v>
          </cell>
          <cell r="R2865" t="str">
            <v>Other Expenditures</v>
          </cell>
          <cell r="S2865" t="str">
            <v>Salaries &amp; Benefits</v>
          </cell>
        </row>
        <row r="2866">
          <cell r="A2866" t="str">
            <v>PH3734</v>
          </cell>
          <cell r="E2866">
            <v>16032.23</v>
          </cell>
          <cell r="F2866">
            <v>0</v>
          </cell>
          <cell r="G2866">
            <v>16032.23</v>
          </cell>
          <cell r="H2866">
            <v>17884.63</v>
          </cell>
          <cell r="I2866">
            <v>1852.4</v>
          </cell>
          <cell r="J2866">
            <v>29987.1</v>
          </cell>
          <cell r="L2866">
            <v>41364</v>
          </cell>
          <cell r="M2866" t="str">
            <v>SG</v>
          </cell>
          <cell r="N2866" t="str">
            <v>EXP</v>
          </cell>
          <cell r="O2866" t="str">
            <v>PH610</v>
          </cell>
          <cell r="P2866" t="str">
            <v>1760</v>
          </cell>
          <cell r="Q2866" t="str">
            <v>Salaries &amp; Benefits</v>
          </cell>
          <cell r="R2866" t="str">
            <v>Other Expenditures</v>
          </cell>
          <cell r="S2866" t="str">
            <v>Salaries &amp; Benefits</v>
          </cell>
        </row>
        <row r="2867">
          <cell r="A2867" t="str">
            <v>PH3734</v>
          </cell>
          <cell r="E2867">
            <v>28899.56</v>
          </cell>
          <cell r="F2867">
            <v>0</v>
          </cell>
          <cell r="G2867">
            <v>28899.56</v>
          </cell>
          <cell r="H2867">
            <v>31971.82</v>
          </cell>
          <cell r="I2867">
            <v>3072.26</v>
          </cell>
          <cell r="J2867">
            <v>109797.85</v>
          </cell>
          <cell r="L2867">
            <v>41364</v>
          </cell>
          <cell r="M2867" t="str">
            <v>SG</v>
          </cell>
          <cell r="N2867" t="str">
            <v>EXP</v>
          </cell>
          <cell r="O2867" t="str">
            <v>PH610</v>
          </cell>
          <cell r="P2867" t="str">
            <v>1770</v>
          </cell>
          <cell r="Q2867" t="str">
            <v>Salaries &amp; Benefits</v>
          </cell>
          <cell r="R2867" t="str">
            <v>Other Expenditures</v>
          </cell>
          <cell r="S2867" t="str">
            <v>Salaries &amp; Benefits</v>
          </cell>
        </row>
        <row r="2868">
          <cell r="A2868" t="str">
            <v>PH3734</v>
          </cell>
          <cell r="E2868">
            <v>1380</v>
          </cell>
          <cell r="F2868">
            <v>0</v>
          </cell>
          <cell r="G2868">
            <v>1380</v>
          </cell>
          <cell r="H2868">
            <v>0</v>
          </cell>
          <cell r="I2868">
            <v>-1380</v>
          </cell>
          <cell r="J2868">
            <v>0</v>
          </cell>
          <cell r="L2868">
            <v>41364</v>
          </cell>
          <cell r="M2868" t="str">
            <v>SG</v>
          </cell>
          <cell r="N2868" t="str">
            <v>EXP</v>
          </cell>
          <cell r="O2868" t="str">
            <v>PH610</v>
          </cell>
          <cell r="P2868" t="str">
            <v>1840</v>
          </cell>
          <cell r="Q2868" t="str">
            <v>Salaries &amp; Benefits</v>
          </cell>
          <cell r="R2868" t="str">
            <v>Other Expenditures</v>
          </cell>
          <cell r="S2868" t="str">
            <v>Salaries &amp; Benefits</v>
          </cell>
        </row>
        <row r="2869">
          <cell r="A2869" t="str">
            <v>PH3734</v>
          </cell>
          <cell r="E2869">
            <v>0</v>
          </cell>
          <cell r="F2869">
            <v>0</v>
          </cell>
          <cell r="G2869">
            <v>0</v>
          </cell>
          <cell r="H2869">
            <v>0</v>
          </cell>
          <cell r="I2869">
            <v>0</v>
          </cell>
          <cell r="J2869">
            <v>0</v>
          </cell>
          <cell r="L2869">
            <v>41364</v>
          </cell>
          <cell r="M2869" t="str">
            <v>SG</v>
          </cell>
          <cell r="N2869" t="str">
            <v>EXP</v>
          </cell>
          <cell r="O2869" t="str">
            <v>PH610</v>
          </cell>
          <cell r="P2869" t="str">
            <v>1970</v>
          </cell>
          <cell r="Q2869" t="str">
            <v>Salaries &amp; Benefits</v>
          </cell>
          <cell r="R2869" t="str">
            <v>Other Expenditures</v>
          </cell>
          <cell r="S2869" t="str">
            <v>Salaries &amp; Benefits</v>
          </cell>
        </row>
        <row r="2870">
          <cell r="A2870" t="str">
            <v>PH3734</v>
          </cell>
          <cell r="E2870">
            <v>31.7</v>
          </cell>
          <cell r="F2870">
            <v>0</v>
          </cell>
          <cell r="G2870">
            <v>31.7</v>
          </cell>
          <cell r="H2870">
            <v>121.08</v>
          </cell>
          <cell r="I2870">
            <v>89.38</v>
          </cell>
          <cell r="J2870">
            <v>600</v>
          </cell>
          <cell r="L2870">
            <v>41364</v>
          </cell>
          <cell r="M2870" t="str">
            <v>SG</v>
          </cell>
          <cell r="N2870" t="str">
            <v>EXP</v>
          </cell>
          <cell r="O2870" t="str">
            <v>PH610</v>
          </cell>
          <cell r="P2870" t="str">
            <v>4225</v>
          </cell>
          <cell r="Q2870" t="str">
            <v>Business Travel Expenses</v>
          </cell>
          <cell r="R2870" t="str">
            <v>Other Expenditures</v>
          </cell>
          <cell r="S2870" t="str">
            <v>Non Salary</v>
          </cell>
        </row>
        <row r="2871">
          <cell r="A2871" t="str">
            <v>PH3734</v>
          </cell>
          <cell r="E2871">
            <v>804.64</v>
          </cell>
          <cell r="F2871">
            <v>0</v>
          </cell>
          <cell r="G2871">
            <v>804.64</v>
          </cell>
          <cell r="H2871">
            <v>1050.3699999999999</v>
          </cell>
          <cell r="I2871">
            <v>245.73</v>
          </cell>
          <cell r="J2871">
            <v>5205</v>
          </cell>
          <cell r="L2871">
            <v>41364</v>
          </cell>
          <cell r="M2871" t="str">
            <v>SG</v>
          </cell>
          <cell r="N2871" t="str">
            <v>EXP</v>
          </cell>
          <cell r="O2871" t="str">
            <v>PH610</v>
          </cell>
          <cell r="P2871" t="str">
            <v>4770</v>
          </cell>
          <cell r="Q2871" t="str">
            <v>Insurance, Parking &amp; Metrage</v>
          </cell>
          <cell r="R2871" t="str">
            <v>Other Expenditures</v>
          </cell>
          <cell r="S2871" t="str">
            <v>Non Salary</v>
          </cell>
        </row>
        <row r="2872">
          <cell r="A2872" t="str">
            <v>PH3734</v>
          </cell>
          <cell r="E2872">
            <v>746.94</v>
          </cell>
          <cell r="F2872">
            <v>0</v>
          </cell>
          <cell r="G2872">
            <v>746.94</v>
          </cell>
          <cell r="H2872">
            <v>1358.1</v>
          </cell>
          <cell r="I2872">
            <v>611.16</v>
          </cell>
          <cell r="J2872">
            <v>6028</v>
          </cell>
          <cell r="L2872">
            <v>41364</v>
          </cell>
          <cell r="M2872" t="str">
            <v>SG</v>
          </cell>
          <cell r="N2872" t="str">
            <v>EXP</v>
          </cell>
          <cell r="O2872" t="str">
            <v>PH610</v>
          </cell>
          <cell r="P2872" t="str">
            <v>4775</v>
          </cell>
          <cell r="Q2872" t="str">
            <v>Insurance, Parking &amp; Metrage</v>
          </cell>
          <cell r="R2872" t="str">
            <v>Other Expenditures</v>
          </cell>
          <cell r="S2872" t="str">
            <v>Non Salary</v>
          </cell>
        </row>
        <row r="2873">
          <cell r="A2873" t="str">
            <v>PH3734</v>
          </cell>
          <cell r="E2873">
            <v>-287864.49</v>
          </cell>
          <cell r="F2873">
            <v>0</v>
          </cell>
          <cell r="G2873">
            <v>-287864.49</v>
          </cell>
          <cell r="H2873">
            <v>-276653.83</v>
          </cell>
          <cell r="I2873">
            <v>11210.66</v>
          </cell>
          <cell r="J2873">
            <v>-919140.86</v>
          </cell>
          <cell r="L2873">
            <v>41364</v>
          </cell>
          <cell r="M2873" t="str">
            <v>SG</v>
          </cell>
          <cell r="N2873" t="str">
            <v>REV</v>
          </cell>
          <cell r="O2873" t="str">
            <v>PH610</v>
          </cell>
          <cell r="P2873" t="str">
            <v>8010</v>
          </cell>
          <cell r="Q2873" t="str">
            <v>Grants and Subsidies</v>
          </cell>
          <cell r="R2873" t="str">
            <v>Revenue</v>
          </cell>
          <cell r="S2873" t="str">
            <v>Non Salary</v>
          </cell>
        </row>
        <row r="2874">
          <cell r="A2874" t="str">
            <v>PH3735</v>
          </cell>
          <cell r="E2874">
            <v>339458.19</v>
          </cell>
          <cell r="F2874">
            <v>0</v>
          </cell>
          <cell r="G2874">
            <v>339458.19</v>
          </cell>
          <cell r="H2874">
            <v>335958</v>
          </cell>
          <cell r="I2874">
            <v>-3500.19</v>
          </cell>
          <cell r="J2874">
            <v>1153750.5</v>
          </cell>
          <cell r="L2874">
            <v>41364</v>
          </cell>
          <cell r="M2874" t="str">
            <v>SG</v>
          </cell>
          <cell r="N2874" t="str">
            <v>EXP</v>
          </cell>
          <cell r="O2874" t="str">
            <v>PH610</v>
          </cell>
          <cell r="P2874" t="str">
            <v>1015</v>
          </cell>
          <cell r="Q2874" t="str">
            <v>Salaries &amp; Benefits</v>
          </cell>
          <cell r="R2874" t="str">
            <v>Other Expenditures</v>
          </cell>
          <cell r="S2874" t="str">
            <v>Salaries &amp; Benefits</v>
          </cell>
        </row>
        <row r="2875">
          <cell r="A2875" t="str">
            <v>PH3735</v>
          </cell>
          <cell r="E2875">
            <v>89.35</v>
          </cell>
          <cell r="F2875">
            <v>0</v>
          </cell>
          <cell r="G2875">
            <v>89.35</v>
          </cell>
          <cell r="H2875">
            <v>0</v>
          </cell>
          <cell r="I2875">
            <v>-89.35</v>
          </cell>
          <cell r="J2875">
            <v>0</v>
          </cell>
          <cell r="L2875">
            <v>41364</v>
          </cell>
          <cell r="M2875" t="str">
            <v>SG</v>
          </cell>
          <cell r="N2875" t="str">
            <v>EXP</v>
          </cell>
          <cell r="O2875" t="str">
            <v>PH610</v>
          </cell>
          <cell r="P2875" t="str">
            <v>1025</v>
          </cell>
          <cell r="Q2875" t="str">
            <v>Salaries &amp; Benefits</v>
          </cell>
          <cell r="R2875" t="str">
            <v>Other Expenditures</v>
          </cell>
          <cell r="S2875" t="str">
            <v>Overtime</v>
          </cell>
        </row>
        <row r="2876">
          <cell r="A2876" t="str">
            <v>PH3735</v>
          </cell>
          <cell r="E2876">
            <v>3409.3</v>
          </cell>
          <cell r="F2876">
            <v>0</v>
          </cell>
          <cell r="G2876">
            <v>3409.3</v>
          </cell>
          <cell r="H2876">
            <v>0</v>
          </cell>
          <cell r="I2876">
            <v>-3409.3</v>
          </cell>
          <cell r="J2876">
            <v>0</v>
          </cell>
          <cell r="L2876">
            <v>41364</v>
          </cell>
          <cell r="M2876" t="str">
            <v>SG</v>
          </cell>
          <cell r="N2876" t="str">
            <v>EXP</v>
          </cell>
          <cell r="O2876" t="str">
            <v>PH610</v>
          </cell>
          <cell r="P2876" t="str">
            <v>1050</v>
          </cell>
          <cell r="Q2876" t="str">
            <v>Salaries &amp; Benefits</v>
          </cell>
          <cell r="R2876" t="str">
            <v>Other Expenditures</v>
          </cell>
          <cell r="S2876" t="str">
            <v>Salaries &amp; Benefits</v>
          </cell>
        </row>
        <row r="2877">
          <cell r="A2877" t="str">
            <v>PH3735</v>
          </cell>
          <cell r="E2877">
            <v>0</v>
          </cell>
          <cell r="F2877">
            <v>0</v>
          </cell>
          <cell r="G2877">
            <v>0</v>
          </cell>
          <cell r="H2877">
            <v>-21406.73</v>
          </cell>
          <cell r="I2877">
            <v>-21406.73</v>
          </cell>
          <cell r="J2877">
            <v>-70697.179999999993</v>
          </cell>
          <cell r="L2877">
            <v>41364</v>
          </cell>
          <cell r="M2877" t="str">
            <v>SG</v>
          </cell>
          <cell r="N2877" t="str">
            <v>EXP</v>
          </cell>
          <cell r="O2877" t="str">
            <v>PH610</v>
          </cell>
          <cell r="P2877" t="str">
            <v>1520</v>
          </cell>
          <cell r="Q2877" t="str">
            <v>Salaries &amp; Benefits</v>
          </cell>
          <cell r="R2877" t="str">
            <v>Other Expenditures</v>
          </cell>
          <cell r="S2877" t="str">
            <v>Gapping</v>
          </cell>
        </row>
        <row r="2878">
          <cell r="A2878" t="str">
            <v>PH3735</v>
          </cell>
          <cell r="E2878">
            <v>18427.96</v>
          </cell>
          <cell r="F2878">
            <v>0</v>
          </cell>
          <cell r="G2878">
            <v>18427.96</v>
          </cell>
          <cell r="H2878">
            <v>18243.46</v>
          </cell>
          <cell r="I2878">
            <v>-184.5</v>
          </cell>
          <cell r="J2878">
            <v>62652</v>
          </cell>
          <cell r="L2878">
            <v>41364</v>
          </cell>
          <cell r="M2878" t="str">
            <v>SG</v>
          </cell>
          <cell r="N2878" t="str">
            <v>EXP</v>
          </cell>
          <cell r="O2878" t="str">
            <v>PH610</v>
          </cell>
          <cell r="P2878" t="str">
            <v>1711</v>
          </cell>
          <cell r="Q2878" t="str">
            <v>Salaries &amp; Benefits</v>
          </cell>
          <cell r="R2878" t="str">
            <v>Other Expenditures</v>
          </cell>
          <cell r="S2878" t="str">
            <v>Salaries &amp; Benefits</v>
          </cell>
        </row>
        <row r="2879">
          <cell r="A2879" t="str">
            <v>PH3735</v>
          </cell>
          <cell r="E2879">
            <v>8841.2800000000007</v>
          </cell>
          <cell r="F2879">
            <v>0</v>
          </cell>
          <cell r="G2879">
            <v>8841.2800000000007</v>
          </cell>
          <cell r="H2879">
            <v>8630.7199999999993</v>
          </cell>
          <cell r="I2879">
            <v>-210.56</v>
          </cell>
          <cell r="J2879">
            <v>29640</v>
          </cell>
          <cell r="L2879">
            <v>41364</v>
          </cell>
          <cell r="M2879" t="str">
            <v>SG</v>
          </cell>
          <cell r="N2879" t="str">
            <v>EXP</v>
          </cell>
          <cell r="O2879" t="str">
            <v>PH610</v>
          </cell>
          <cell r="P2879" t="str">
            <v>1712</v>
          </cell>
          <cell r="Q2879" t="str">
            <v>Salaries &amp; Benefits</v>
          </cell>
          <cell r="R2879" t="str">
            <v>Other Expenditures</v>
          </cell>
          <cell r="S2879" t="str">
            <v>Salaries &amp; Benefits</v>
          </cell>
        </row>
        <row r="2880">
          <cell r="A2880" t="str">
            <v>PH3735</v>
          </cell>
          <cell r="E2880">
            <v>8254.1200000000008</v>
          </cell>
          <cell r="F2880">
            <v>0</v>
          </cell>
          <cell r="G2880">
            <v>8254.1200000000008</v>
          </cell>
          <cell r="H2880">
            <v>6727.59</v>
          </cell>
          <cell r="I2880">
            <v>-1526.53</v>
          </cell>
          <cell r="J2880">
            <v>22813.95</v>
          </cell>
          <cell r="L2880">
            <v>41364</v>
          </cell>
          <cell r="M2880" t="str">
            <v>SG</v>
          </cell>
          <cell r="N2880" t="str">
            <v>EXP</v>
          </cell>
          <cell r="O2880" t="str">
            <v>PH610</v>
          </cell>
          <cell r="P2880" t="str">
            <v>1720</v>
          </cell>
          <cell r="Q2880" t="str">
            <v>Salaries &amp; Benefits</v>
          </cell>
          <cell r="R2880" t="str">
            <v>Other Expenditures</v>
          </cell>
          <cell r="S2880" t="str">
            <v>Salaries &amp; Benefits</v>
          </cell>
        </row>
        <row r="2881">
          <cell r="A2881" t="str">
            <v>PH3735</v>
          </cell>
          <cell r="E2881">
            <v>2514.3000000000002</v>
          </cell>
          <cell r="F2881">
            <v>0</v>
          </cell>
          <cell r="G2881">
            <v>2514.3000000000002</v>
          </cell>
          <cell r="H2881">
            <v>2508.42</v>
          </cell>
          <cell r="I2881">
            <v>-5.88</v>
          </cell>
          <cell r="J2881">
            <v>8614.7199999999993</v>
          </cell>
          <cell r="L2881">
            <v>41364</v>
          </cell>
          <cell r="M2881" t="str">
            <v>SG</v>
          </cell>
          <cell r="N2881" t="str">
            <v>EXP</v>
          </cell>
          <cell r="O2881" t="str">
            <v>PH610</v>
          </cell>
          <cell r="P2881" t="str">
            <v>1730</v>
          </cell>
          <cell r="Q2881" t="str">
            <v>Salaries &amp; Benefits</v>
          </cell>
          <cell r="R2881" t="str">
            <v>Other Expenditures</v>
          </cell>
          <cell r="S2881" t="str">
            <v>Salaries &amp; Benefits</v>
          </cell>
        </row>
        <row r="2882">
          <cell r="A2882" t="str">
            <v>PH3735</v>
          </cell>
          <cell r="E2882">
            <v>8863.58</v>
          </cell>
          <cell r="F2882">
            <v>0</v>
          </cell>
          <cell r="G2882">
            <v>8863.58</v>
          </cell>
          <cell r="H2882">
            <v>9482.91</v>
          </cell>
          <cell r="I2882">
            <v>619.33000000000004</v>
          </cell>
          <cell r="J2882">
            <v>15715.23</v>
          </cell>
          <cell r="L2882">
            <v>41364</v>
          </cell>
          <cell r="M2882" t="str">
            <v>SG</v>
          </cell>
          <cell r="N2882" t="str">
            <v>EXP</v>
          </cell>
          <cell r="O2882" t="str">
            <v>PH610</v>
          </cell>
          <cell r="P2882" t="str">
            <v>1740</v>
          </cell>
          <cell r="Q2882" t="str">
            <v>Salaries &amp; Benefits</v>
          </cell>
          <cell r="R2882" t="str">
            <v>Other Expenditures</v>
          </cell>
          <cell r="S2882" t="str">
            <v>Salaries &amp; Benefits</v>
          </cell>
        </row>
        <row r="2883">
          <cell r="A2883" t="str">
            <v>PH3735</v>
          </cell>
          <cell r="E2883">
            <v>363.02</v>
          </cell>
          <cell r="F2883">
            <v>0</v>
          </cell>
          <cell r="G2883">
            <v>363.02</v>
          </cell>
          <cell r="H2883">
            <v>484.18</v>
          </cell>
          <cell r="I2883">
            <v>121.16</v>
          </cell>
          <cell r="J2883">
            <v>922.97</v>
          </cell>
          <cell r="L2883">
            <v>41364</v>
          </cell>
          <cell r="M2883" t="str">
            <v>SG</v>
          </cell>
          <cell r="N2883" t="str">
            <v>EXP</v>
          </cell>
          <cell r="O2883" t="str">
            <v>PH610</v>
          </cell>
          <cell r="P2883" t="str">
            <v>1745</v>
          </cell>
          <cell r="Q2883" t="str">
            <v>Salaries &amp; Benefits</v>
          </cell>
          <cell r="R2883" t="str">
            <v>Other Expenditures</v>
          </cell>
          <cell r="S2883" t="str">
            <v>Salaries &amp; Benefits</v>
          </cell>
        </row>
        <row r="2884">
          <cell r="A2884" t="str">
            <v>PH3735</v>
          </cell>
          <cell r="E2884">
            <v>6584.76</v>
          </cell>
          <cell r="F2884">
            <v>0</v>
          </cell>
          <cell r="G2884">
            <v>6584.76</v>
          </cell>
          <cell r="H2884">
            <v>6551.2</v>
          </cell>
          <cell r="I2884">
            <v>-33.56</v>
          </cell>
          <cell r="J2884">
            <v>22498.11</v>
          </cell>
          <cell r="L2884">
            <v>41364</v>
          </cell>
          <cell r="M2884" t="str">
            <v>SG</v>
          </cell>
          <cell r="N2884" t="str">
            <v>EXP</v>
          </cell>
          <cell r="O2884" t="str">
            <v>PH610</v>
          </cell>
          <cell r="P2884" t="str">
            <v>1750</v>
          </cell>
          <cell r="Q2884" t="str">
            <v>Salaries &amp; Benefits</v>
          </cell>
          <cell r="R2884" t="str">
            <v>Other Expenditures</v>
          </cell>
          <cell r="S2884" t="str">
            <v>Salaries &amp; Benefits</v>
          </cell>
        </row>
        <row r="2885">
          <cell r="A2885" t="str">
            <v>PH3735</v>
          </cell>
          <cell r="E2885">
            <v>18710.59</v>
          </cell>
          <cell r="F2885">
            <v>0</v>
          </cell>
          <cell r="G2885">
            <v>18710.59</v>
          </cell>
          <cell r="H2885">
            <v>20591.439999999999</v>
          </cell>
          <cell r="I2885">
            <v>1880.85</v>
          </cell>
          <cell r="J2885">
            <v>34600.5</v>
          </cell>
          <cell r="L2885">
            <v>41364</v>
          </cell>
          <cell r="M2885" t="str">
            <v>SG</v>
          </cell>
          <cell r="N2885" t="str">
            <v>EXP</v>
          </cell>
          <cell r="O2885" t="str">
            <v>PH610</v>
          </cell>
          <cell r="P2885" t="str">
            <v>1760</v>
          </cell>
          <cell r="Q2885" t="str">
            <v>Salaries &amp; Benefits</v>
          </cell>
          <cell r="R2885" t="str">
            <v>Other Expenditures</v>
          </cell>
          <cell r="S2885" t="str">
            <v>Salaries &amp; Benefits</v>
          </cell>
        </row>
        <row r="2886">
          <cell r="A2886" t="str">
            <v>PH3735</v>
          </cell>
          <cell r="E2886">
            <v>31510.84</v>
          </cell>
          <cell r="F2886">
            <v>0</v>
          </cell>
          <cell r="G2886">
            <v>31510.84</v>
          </cell>
          <cell r="H2886">
            <v>36795.57</v>
          </cell>
          <cell r="I2886">
            <v>5284.73</v>
          </cell>
          <cell r="J2886">
            <v>126363.58</v>
          </cell>
          <cell r="L2886">
            <v>41364</v>
          </cell>
          <cell r="M2886" t="str">
            <v>SG</v>
          </cell>
          <cell r="N2886" t="str">
            <v>EXP</v>
          </cell>
          <cell r="O2886" t="str">
            <v>PH610</v>
          </cell>
          <cell r="P2886" t="str">
            <v>1770</v>
          </cell>
          <cell r="Q2886" t="str">
            <v>Salaries &amp; Benefits</v>
          </cell>
          <cell r="R2886" t="str">
            <v>Other Expenditures</v>
          </cell>
          <cell r="S2886" t="str">
            <v>Salaries &amp; Benefits</v>
          </cell>
        </row>
        <row r="2887">
          <cell r="A2887" t="str">
            <v>PH3735</v>
          </cell>
          <cell r="E2887">
            <v>1751.8</v>
          </cell>
          <cell r="F2887">
            <v>0</v>
          </cell>
          <cell r="G2887">
            <v>1751.8</v>
          </cell>
          <cell r="H2887">
            <v>0</v>
          </cell>
          <cell r="I2887">
            <v>-1751.8</v>
          </cell>
          <cell r="J2887">
            <v>0</v>
          </cell>
          <cell r="L2887">
            <v>41364</v>
          </cell>
          <cell r="M2887" t="str">
            <v>SG</v>
          </cell>
          <cell r="N2887" t="str">
            <v>EXP</v>
          </cell>
          <cell r="O2887" t="str">
            <v>PH610</v>
          </cell>
          <cell r="P2887" t="str">
            <v>1840</v>
          </cell>
          <cell r="Q2887" t="str">
            <v>Salaries &amp; Benefits</v>
          </cell>
          <cell r="R2887" t="str">
            <v>Other Expenditures</v>
          </cell>
          <cell r="S2887" t="str">
            <v>Salaries &amp; Benefits</v>
          </cell>
        </row>
        <row r="2888">
          <cell r="A2888" t="str">
            <v>PH3735</v>
          </cell>
          <cell r="E2888">
            <v>157.75</v>
          </cell>
          <cell r="F2888">
            <v>0</v>
          </cell>
          <cell r="G2888">
            <v>157.75</v>
          </cell>
          <cell r="H2888">
            <v>100.9</v>
          </cell>
          <cell r="I2888">
            <v>-56.85</v>
          </cell>
          <cell r="J2888">
            <v>500</v>
          </cell>
          <cell r="L2888">
            <v>41364</v>
          </cell>
          <cell r="M2888" t="str">
            <v>SG</v>
          </cell>
          <cell r="N2888" t="str">
            <v>EXP</v>
          </cell>
          <cell r="O2888" t="str">
            <v>PH610</v>
          </cell>
          <cell r="P2888" t="str">
            <v>4225</v>
          </cell>
          <cell r="Q2888" t="str">
            <v>Business Travel Expenses</v>
          </cell>
          <cell r="R2888" t="str">
            <v>Other Expenditures</v>
          </cell>
          <cell r="S2888" t="str">
            <v>Non Salary</v>
          </cell>
        </row>
        <row r="2889">
          <cell r="A2889" t="str">
            <v>PH3735</v>
          </cell>
          <cell r="E2889">
            <v>602.85</v>
          </cell>
          <cell r="F2889">
            <v>0</v>
          </cell>
          <cell r="G2889">
            <v>602.85</v>
          </cell>
          <cell r="H2889">
            <v>475.65</v>
          </cell>
          <cell r="I2889">
            <v>-127.2</v>
          </cell>
          <cell r="J2889">
            <v>2357</v>
          </cell>
          <cell r="L2889">
            <v>41364</v>
          </cell>
          <cell r="M2889" t="str">
            <v>SG</v>
          </cell>
          <cell r="N2889" t="str">
            <v>EXP</v>
          </cell>
          <cell r="O2889" t="str">
            <v>PH610</v>
          </cell>
          <cell r="P2889" t="str">
            <v>4770</v>
          </cell>
          <cell r="Q2889" t="str">
            <v>Insurance, Parking &amp; Metrage</v>
          </cell>
          <cell r="R2889" t="str">
            <v>Other Expenditures</v>
          </cell>
          <cell r="S2889" t="str">
            <v>Non Salary</v>
          </cell>
        </row>
        <row r="2890">
          <cell r="A2890" t="str">
            <v>PH3735</v>
          </cell>
          <cell r="E2890">
            <v>1881.57</v>
          </cell>
          <cell r="F2890">
            <v>0</v>
          </cell>
          <cell r="G2890">
            <v>1881.57</v>
          </cell>
          <cell r="H2890">
            <v>2619.7800000000002</v>
          </cell>
          <cell r="I2890">
            <v>738.21</v>
          </cell>
          <cell r="J2890">
            <v>11628</v>
          </cell>
          <cell r="L2890">
            <v>41364</v>
          </cell>
          <cell r="M2890" t="str">
            <v>SG</v>
          </cell>
          <cell r="N2890" t="str">
            <v>EXP</v>
          </cell>
          <cell r="O2890" t="str">
            <v>PH610</v>
          </cell>
          <cell r="P2890" t="str">
            <v>4775</v>
          </cell>
          <cell r="Q2890" t="str">
            <v>Insurance, Parking &amp; Metrage</v>
          </cell>
          <cell r="R2890" t="str">
            <v>Other Expenditures</v>
          </cell>
          <cell r="S2890" t="str">
            <v>Non Salary</v>
          </cell>
        </row>
        <row r="2891">
          <cell r="A2891" t="str">
            <v>PH3735</v>
          </cell>
          <cell r="E2891">
            <v>-338565.95</v>
          </cell>
          <cell r="F2891">
            <v>0</v>
          </cell>
          <cell r="G2891">
            <v>-338565.95</v>
          </cell>
          <cell r="H2891">
            <v>-320822.33</v>
          </cell>
          <cell r="I2891">
            <v>17743.62</v>
          </cell>
          <cell r="J2891">
            <v>-1066019.51</v>
          </cell>
          <cell r="L2891">
            <v>41364</v>
          </cell>
          <cell r="M2891" t="str">
            <v>SG</v>
          </cell>
          <cell r="N2891" t="str">
            <v>REV</v>
          </cell>
          <cell r="O2891" t="str">
            <v>PH610</v>
          </cell>
          <cell r="P2891" t="str">
            <v>8010</v>
          </cell>
          <cell r="Q2891" t="str">
            <v>Grants and Subsidies</v>
          </cell>
          <cell r="R2891" t="str">
            <v>Revenue</v>
          </cell>
          <cell r="S2891" t="str">
            <v>Non Salary</v>
          </cell>
        </row>
        <row r="2892">
          <cell r="A2892" t="str">
            <v>PH3736</v>
          </cell>
          <cell r="E2892">
            <v>272351.76</v>
          </cell>
          <cell r="F2892">
            <v>0</v>
          </cell>
          <cell r="G2892">
            <v>272351.76</v>
          </cell>
          <cell r="H2892">
            <v>305363.74</v>
          </cell>
          <cell r="I2892">
            <v>33011.980000000003</v>
          </cell>
          <cell r="J2892">
            <v>1048683.3799999999</v>
          </cell>
          <cell r="L2892">
            <v>41364</v>
          </cell>
          <cell r="M2892" t="str">
            <v>SG</v>
          </cell>
          <cell r="N2892" t="str">
            <v>EXP</v>
          </cell>
          <cell r="O2892" t="str">
            <v>PH610</v>
          </cell>
          <cell r="P2892" t="str">
            <v>1015</v>
          </cell>
          <cell r="Q2892" t="str">
            <v>Salaries &amp; Benefits</v>
          </cell>
          <cell r="R2892" t="str">
            <v>Other Expenditures</v>
          </cell>
          <cell r="S2892" t="str">
            <v>Salaries &amp; Benefits</v>
          </cell>
        </row>
        <row r="2893">
          <cell r="A2893" t="str">
            <v>PH3736</v>
          </cell>
          <cell r="E2893">
            <v>0</v>
          </cell>
          <cell r="F2893">
            <v>0</v>
          </cell>
          <cell r="G2893">
            <v>0</v>
          </cell>
          <cell r="H2893">
            <v>-19429.78</v>
          </cell>
          <cell r="I2893">
            <v>-19429.78</v>
          </cell>
          <cell r="J2893">
            <v>-64139.839999999997</v>
          </cell>
          <cell r="L2893">
            <v>41364</v>
          </cell>
          <cell r="M2893" t="str">
            <v>SG</v>
          </cell>
          <cell r="N2893" t="str">
            <v>EXP</v>
          </cell>
          <cell r="O2893" t="str">
            <v>PH610</v>
          </cell>
          <cell r="P2893" t="str">
            <v>1520</v>
          </cell>
          <cell r="Q2893" t="str">
            <v>Salaries &amp; Benefits</v>
          </cell>
          <cell r="R2893" t="str">
            <v>Other Expenditures</v>
          </cell>
          <cell r="S2893" t="str">
            <v>Gapping</v>
          </cell>
        </row>
        <row r="2894">
          <cell r="A2894" t="str">
            <v>PH3736</v>
          </cell>
          <cell r="E2894">
            <v>16448.939999999999</v>
          </cell>
          <cell r="F2894">
            <v>0</v>
          </cell>
          <cell r="G2894">
            <v>16448.939999999999</v>
          </cell>
          <cell r="H2894">
            <v>16450.91</v>
          </cell>
          <cell r="I2894">
            <v>1.97</v>
          </cell>
          <cell r="J2894">
            <v>56496</v>
          </cell>
          <cell r="L2894">
            <v>41364</v>
          </cell>
          <cell r="M2894" t="str">
            <v>SG</v>
          </cell>
          <cell r="N2894" t="str">
            <v>EXP</v>
          </cell>
          <cell r="O2894" t="str">
            <v>PH610</v>
          </cell>
          <cell r="P2894" t="str">
            <v>1711</v>
          </cell>
          <cell r="Q2894" t="str">
            <v>Salaries &amp; Benefits</v>
          </cell>
          <cell r="R2894" t="str">
            <v>Other Expenditures</v>
          </cell>
          <cell r="S2894" t="str">
            <v>Salaries &amp; Benefits</v>
          </cell>
        </row>
        <row r="2895">
          <cell r="A2895" t="str">
            <v>PH3736</v>
          </cell>
          <cell r="E2895">
            <v>7367.52</v>
          </cell>
          <cell r="F2895">
            <v>0</v>
          </cell>
          <cell r="G2895">
            <v>7367.52</v>
          </cell>
          <cell r="H2895">
            <v>7208.57</v>
          </cell>
          <cell r="I2895">
            <v>-158.94999999999999</v>
          </cell>
          <cell r="J2895">
            <v>24756</v>
          </cell>
          <cell r="L2895">
            <v>41364</v>
          </cell>
          <cell r="M2895" t="str">
            <v>SG</v>
          </cell>
          <cell r="N2895" t="str">
            <v>EXP</v>
          </cell>
          <cell r="O2895" t="str">
            <v>PH610</v>
          </cell>
          <cell r="P2895" t="str">
            <v>1712</v>
          </cell>
          <cell r="Q2895" t="str">
            <v>Salaries &amp; Benefits</v>
          </cell>
          <cell r="R2895" t="str">
            <v>Other Expenditures</v>
          </cell>
          <cell r="S2895" t="str">
            <v>Salaries &amp; Benefits</v>
          </cell>
        </row>
        <row r="2896">
          <cell r="A2896" t="str">
            <v>PH3736</v>
          </cell>
          <cell r="E2896">
            <v>7301.56</v>
          </cell>
          <cell r="F2896">
            <v>0</v>
          </cell>
          <cell r="G2896">
            <v>7301.56</v>
          </cell>
          <cell r="H2896">
            <v>6114.94</v>
          </cell>
          <cell r="I2896">
            <v>-1186.6199999999999</v>
          </cell>
          <cell r="J2896">
            <v>20564.23</v>
          </cell>
          <cell r="L2896">
            <v>41364</v>
          </cell>
          <cell r="M2896" t="str">
            <v>SG</v>
          </cell>
          <cell r="N2896" t="str">
            <v>EXP</v>
          </cell>
          <cell r="O2896" t="str">
            <v>PH610</v>
          </cell>
          <cell r="P2896" t="str">
            <v>1720</v>
          </cell>
          <cell r="Q2896" t="str">
            <v>Salaries &amp; Benefits</v>
          </cell>
          <cell r="R2896" t="str">
            <v>Other Expenditures</v>
          </cell>
          <cell r="S2896" t="str">
            <v>Salaries &amp; Benefits</v>
          </cell>
        </row>
        <row r="2897">
          <cell r="A2897" t="str">
            <v>PH3736</v>
          </cell>
          <cell r="E2897">
            <v>2222.16</v>
          </cell>
          <cell r="F2897">
            <v>0</v>
          </cell>
          <cell r="G2897">
            <v>2222.16</v>
          </cell>
          <cell r="H2897">
            <v>2280.06</v>
          </cell>
          <cell r="I2897">
            <v>57.9</v>
          </cell>
          <cell r="J2897">
            <v>7830.5</v>
          </cell>
          <cell r="L2897">
            <v>41364</v>
          </cell>
          <cell r="M2897" t="str">
            <v>SG</v>
          </cell>
          <cell r="N2897" t="str">
            <v>EXP</v>
          </cell>
          <cell r="O2897" t="str">
            <v>PH610</v>
          </cell>
          <cell r="P2897" t="str">
            <v>1730</v>
          </cell>
          <cell r="Q2897" t="str">
            <v>Salaries &amp; Benefits</v>
          </cell>
          <cell r="R2897" t="str">
            <v>Other Expenditures</v>
          </cell>
          <cell r="S2897" t="str">
            <v>Salaries &amp; Benefits</v>
          </cell>
        </row>
        <row r="2898">
          <cell r="A2898" t="str">
            <v>PH3736</v>
          </cell>
          <cell r="E2898">
            <v>7165.33</v>
          </cell>
          <cell r="F2898">
            <v>0</v>
          </cell>
          <cell r="G2898">
            <v>7165.33</v>
          </cell>
          <cell r="H2898">
            <v>8616.09</v>
          </cell>
          <cell r="I2898">
            <v>1450.76</v>
          </cell>
          <cell r="J2898">
            <v>14297.25</v>
          </cell>
          <cell r="L2898">
            <v>41364</v>
          </cell>
          <cell r="M2898" t="str">
            <v>SG</v>
          </cell>
          <cell r="N2898" t="str">
            <v>EXP</v>
          </cell>
          <cell r="O2898" t="str">
            <v>PH610</v>
          </cell>
          <cell r="P2898" t="str">
            <v>1740</v>
          </cell>
          <cell r="Q2898" t="str">
            <v>Salaries &amp; Benefits</v>
          </cell>
          <cell r="R2898" t="str">
            <v>Other Expenditures</v>
          </cell>
          <cell r="S2898" t="str">
            <v>Salaries &amp; Benefits</v>
          </cell>
        </row>
        <row r="2899">
          <cell r="A2899" t="str">
            <v>PH3736</v>
          </cell>
          <cell r="E2899">
            <v>288.77999999999997</v>
          </cell>
          <cell r="F2899">
            <v>0</v>
          </cell>
          <cell r="G2899">
            <v>288.77999999999997</v>
          </cell>
          <cell r="H2899">
            <v>443.31</v>
          </cell>
          <cell r="I2899">
            <v>154.53</v>
          </cell>
          <cell r="J2899">
            <v>838.92</v>
          </cell>
          <cell r="L2899">
            <v>41364</v>
          </cell>
          <cell r="M2899" t="str">
            <v>SG</v>
          </cell>
          <cell r="N2899" t="str">
            <v>EXP</v>
          </cell>
          <cell r="O2899" t="str">
            <v>PH610</v>
          </cell>
          <cell r="P2899" t="str">
            <v>1745</v>
          </cell>
          <cell r="Q2899" t="str">
            <v>Salaries &amp; Benefits</v>
          </cell>
          <cell r="R2899" t="str">
            <v>Other Expenditures</v>
          </cell>
          <cell r="S2899" t="str">
            <v>Salaries &amp; Benefits</v>
          </cell>
        </row>
        <row r="2900">
          <cell r="A2900" t="str">
            <v>PH3736</v>
          </cell>
          <cell r="E2900">
            <v>5333.93</v>
          </cell>
          <cell r="F2900">
            <v>0</v>
          </cell>
          <cell r="G2900">
            <v>5333.93</v>
          </cell>
          <cell r="H2900">
            <v>5954.62</v>
          </cell>
          <cell r="I2900">
            <v>620.69000000000005</v>
          </cell>
          <cell r="J2900">
            <v>20449.3</v>
          </cell>
          <cell r="L2900">
            <v>41364</v>
          </cell>
          <cell r="M2900" t="str">
            <v>SG</v>
          </cell>
          <cell r="N2900" t="str">
            <v>EXP</v>
          </cell>
          <cell r="O2900" t="str">
            <v>PH610</v>
          </cell>
          <cell r="P2900" t="str">
            <v>1750</v>
          </cell>
          <cell r="Q2900" t="str">
            <v>Salaries &amp; Benefits</v>
          </cell>
          <cell r="R2900" t="str">
            <v>Other Expenditures</v>
          </cell>
          <cell r="S2900" t="str">
            <v>Salaries &amp; Benefits</v>
          </cell>
        </row>
        <row r="2901">
          <cell r="A2901" t="str">
            <v>PH3736</v>
          </cell>
          <cell r="E2901">
            <v>15536.77</v>
          </cell>
          <cell r="F2901">
            <v>0</v>
          </cell>
          <cell r="G2901">
            <v>15536.77</v>
          </cell>
          <cell r="H2901">
            <v>18718.77</v>
          </cell>
          <cell r="I2901">
            <v>3182</v>
          </cell>
          <cell r="J2901">
            <v>31467.73</v>
          </cell>
          <cell r="L2901">
            <v>41364</v>
          </cell>
          <cell r="M2901" t="str">
            <v>SG</v>
          </cell>
          <cell r="N2901" t="str">
            <v>EXP</v>
          </cell>
          <cell r="O2901" t="str">
            <v>PH610</v>
          </cell>
          <cell r="P2901" t="str">
            <v>1760</v>
          </cell>
          <cell r="Q2901" t="str">
            <v>Salaries &amp; Benefits</v>
          </cell>
          <cell r="R2901" t="str">
            <v>Other Expenditures</v>
          </cell>
          <cell r="S2901" t="str">
            <v>Salaries &amp; Benefits</v>
          </cell>
        </row>
        <row r="2902">
          <cell r="A2902" t="str">
            <v>PH3736</v>
          </cell>
          <cell r="E2902">
            <v>26625.5</v>
          </cell>
          <cell r="F2902">
            <v>0</v>
          </cell>
          <cell r="G2902">
            <v>26625.5</v>
          </cell>
          <cell r="H2902">
            <v>33635.94</v>
          </cell>
          <cell r="I2902">
            <v>7010.44</v>
          </cell>
          <cell r="J2902">
            <v>115512.75</v>
          </cell>
          <cell r="L2902">
            <v>41364</v>
          </cell>
          <cell r="M2902" t="str">
            <v>SG</v>
          </cell>
          <cell r="N2902" t="str">
            <v>EXP</v>
          </cell>
          <cell r="O2902" t="str">
            <v>PH610</v>
          </cell>
          <cell r="P2902" t="str">
            <v>1770</v>
          </cell>
          <cell r="Q2902" t="str">
            <v>Salaries &amp; Benefits</v>
          </cell>
          <cell r="R2902" t="str">
            <v>Other Expenditures</v>
          </cell>
          <cell r="S2902" t="str">
            <v>Salaries &amp; Benefits</v>
          </cell>
        </row>
        <row r="2903">
          <cell r="A2903" t="str">
            <v>PH3736</v>
          </cell>
          <cell r="E2903">
            <v>1176.74</v>
          </cell>
          <cell r="F2903">
            <v>0</v>
          </cell>
          <cell r="G2903">
            <v>1176.74</v>
          </cell>
          <cell r="H2903">
            <v>0</v>
          </cell>
          <cell r="I2903">
            <v>-1176.74</v>
          </cell>
          <cell r="J2903">
            <v>0</v>
          </cell>
          <cell r="L2903">
            <v>41364</v>
          </cell>
          <cell r="M2903" t="str">
            <v>SG</v>
          </cell>
          <cell r="N2903" t="str">
            <v>EXP</v>
          </cell>
          <cell r="O2903" t="str">
            <v>PH610</v>
          </cell>
          <cell r="P2903" t="str">
            <v>1840</v>
          </cell>
          <cell r="Q2903" t="str">
            <v>Salaries &amp; Benefits</v>
          </cell>
          <cell r="R2903" t="str">
            <v>Other Expenditures</v>
          </cell>
          <cell r="S2903" t="str">
            <v>Salaries &amp; Benefits</v>
          </cell>
        </row>
        <row r="2904">
          <cell r="A2904" t="str">
            <v>PH3736</v>
          </cell>
          <cell r="E2904">
            <v>198.55</v>
          </cell>
          <cell r="F2904">
            <v>0</v>
          </cell>
          <cell r="G2904">
            <v>198.55</v>
          </cell>
          <cell r="H2904">
            <v>201.8</v>
          </cell>
          <cell r="I2904">
            <v>3.25</v>
          </cell>
          <cell r="J2904">
            <v>1000</v>
          </cell>
          <cell r="L2904">
            <v>41364</v>
          </cell>
          <cell r="M2904" t="str">
            <v>SG</v>
          </cell>
          <cell r="N2904" t="str">
            <v>EXP</v>
          </cell>
          <cell r="O2904" t="str">
            <v>PH610</v>
          </cell>
          <cell r="P2904" t="str">
            <v>4225</v>
          </cell>
          <cell r="Q2904" t="str">
            <v>Business Travel Expenses</v>
          </cell>
          <cell r="R2904" t="str">
            <v>Other Expenditures</v>
          </cell>
          <cell r="S2904" t="str">
            <v>Non Salary</v>
          </cell>
        </row>
        <row r="2905">
          <cell r="A2905" t="str">
            <v>PH3736</v>
          </cell>
          <cell r="E2905">
            <v>399.25</v>
          </cell>
          <cell r="F2905">
            <v>0</v>
          </cell>
          <cell r="G2905">
            <v>399.25</v>
          </cell>
          <cell r="H2905">
            <v>677.45</v>
          </cell>
          <cell r="I2905">
            <v>278.2</v>
          </cell>
          <cell r="J2905">
            <v>3357</v>
          </cell>
          <cell r="L2905">
            <v>41364</v>
          </cell>
          <cell r="M2905" t="str">
            <v>SG</v>
          </cell>
          <cell r="N2905" t="str">
            <v>EXP</v>
          </cell>
          <cell r="O2905" t="str">
            <v>PH610</v>
          </cell>
          <cell r="P2905" t="str">
            <v>4770</v>
          </cell>
          <cell r="Q2905" t="str">
            <v>Insurance, Parking &amp; Metrage</v>
          </cell>
          <cell r="R2905" t="str">
            <v>Other Expenditures</v>
          </cell>
          <cell r="S2905" t="str">
            <v>Non Salary</v>
          </cell>
        </row>
        <row r="2906">
          <cell r="A2906" t="str">
            <v>PH3736</v>
          </cell>
          <cell r="E2906">
            <v>1500.17</v>
          </cell>
          <cell r="F2906">
            <v>0</v>
          </cell>
          <cell r="G2906">
            <v>1500.17</v>
          </cell>
          <cell r="H2906">
            <v>2056.5300000000002</v>
          </cell>
          <cell r="I2906">
            <v>556.36</v>
          </cell>
          <cell r="J2906">
            <v>9128</v>
          </cell>
          <cell r="L2906">
            <v>41364</v>
          </cell>
          <cell r="M2906" t="str">
            <v>SG</v>
          </cell>
          <cell r="N2906" t="str">
            <v>EXP</v>
          </cell>
          <cell r="O2906" t="str">
            <v>PH610</v>
          </cell>
          <cell r="P2906" t="str">
            <v>4775</v>
          </cell>
          <cell r="Q2906" t="str">
            <v>Insurance, Parking &amp; Metrage</v>
          </cell>
          <cell r="R2906" t="str">
            <v>Other Expenditures</v>
          </cell>
          <cell r="S2906" t="str">
            <v>Non Salary</v>
          </cell>
        </row>
        <row r="2907">
          <cell r="A2907" t="str">
            <v>PH3736</v>
          </cell>
          <cell r="E2907">
            <v>-272937.71999999997</v>
          </cell>
          <cell r="F2907">
            <v>0</v>
          </cell>
          <cell r="G2907">
            <v>-272937.71999999997</v>
          </cell>
          <cell r="H2907">
            <v>-291219.73</v>
          </cell>
          <cell r="I2907">
            <v>-18282.009999999998</v>
          </cell>
          <cell r="J2907">
            <v>-967680.89</v>
          </cell>
          <cell r="L2907">
            <v>41364</v>
          </cell>
          <cell r="M2907" t="str">
            <v>SG</v>
          </cell>
          <cell r="N2907" t="str">
            <v>REV</v>
          </cell>
          <cell r="O2907" t="str">
            <v>PH610</v>
          </cell>
          <cell r="P2907" t="str">
            <v>8010</v>
          </cell>
          <cell r="Q2907" t="str">
            <v>Grants and Subsidies</v>
          </cell>
          <cell r="R2907" t="str">
            <v>Revenue</v>
          </cell>
          <cell r="S2907" t="str">
            <v>Non Salary</v>
          </cell>
        </row>
        <row r="2908">
          <cell r="A2908" t="str">
            <v>PH3737</v>
          </cell>
          <cell r="E2908">
            <v>326568.21000000002</v>
          </cell>
          <cell r="F2908">
            <v>0</v>
          </cell>
          <cell r="G2908">
            <v>326568.21000000002</v>
          </cell>
          <cell r="H2908">
            <v>309761.26</v>
          </cell>
          <cell r="I2908">
            <v>-16806.95</v>
          </cell>
          <cell r="J2908">
            <v>1063785.3799999999</v>
          </cell>
          <cell r="L2908">
            <v>41364</v>
          </cell>
          <cell r="M2908" t="str">
            <v>SG</v>
          </cell>
          <cell r="N2908" t="str">
            <v>EXP</v>
          </cell>
          <cell r="O2908" t="str">
            <v>PH610</v>
          </cell>
          <cell r="P2908" t="str">
            <v>1015</v>
          </cell>
          <cell r="Q2908" t="str">
            <v>Salaries &amp; Benefits</v>
          </cell>
          <cell r="R2908" t="str">
            <v>Other Expenditures</v>
          </cell>
          <cell r="S2908" t="str">
            <v>Salaries &amp; Benefits</v>
          </cell>
        </row>
        <row r="2909">
          <cell r="A2909" t="str">
            <v>PH3737</v>
          </cell>
          <cell r="E2909">
            <v>0</v>
          </cell>
          <cell r="F2909">
            <v>0</v>
          </cell>
          <cell r="G2909">
            <v>0</v>
          </cell>
          <cell r="H2909">
            <v>0</v>
          </cell>
          <cell r="I2909">
            <v>0</v>
          </cell>
          <cell r="J2909">
            <v>0</v>
          </cell>
          <cell r="L2909">
            <v>41364</v>
          </cell>
          <cell r="M2909" t="str">
            <v>SG</v>
          </cell>
          <cell r="N2909" t="str">
            <v>EXP</v>
          </cell>
          <cell r="O2909" t="str">
            <v>PH610</v>
          </cell>
          <cell r="P2909" t="str">
            <v>1025</v>
          </cell>
          <cell r="Q2909" t="str">
            <v>Salaries &amp; Benefits</v>
          </cell>
          <cell r="R2909" t="str">
            <v>Other Expenditures</v>
          </cell>
          <cell r="S2909" t="str">
            <v>Overtime</v>
          </cell>
        </row>
        <row r="2910">
          <cell r="A2910" t="str">
            <v>PH3737</v>
          </cell>
          <cell r="E2910">
            <v>7.28</v>
          </cell>
          <cell r="F2910">
            <v>0</v>
          </cell>
          <cell r="G2910">
            <v>7.28</v>
          </cell>
          <cell r="H2910">
            <v>0</v>
          </cell>
          <cell r="I2910">
            <v>-7.28</v>
          </cell>
          <cell r="J2910">
            <v>0</v>
          </cell>
          <cell r="L2910">
            <v>41364</v>
          </cell>
          <cell r="M2910" t="str">
            <v>SG</v>
          </cell>
          <cell r="N2910" t="str">
            <v>EXP</v>
          </cell>
          <cell r="O2910" t="str">
            <v>PH610</v>
          </cell>
          <cell r="P2910" t="str">
            <v>1045</v>
          </cell>
          <cell r="Q2910" t="str">
            <v>Salaries &amp; Benefits</v>
          </cell>
          <cell r="R2910" t="str">
            <v>Other Expenditures</v>
          </cell>
          <cell r="S2910" t="str">
            <v>Salaries &amp; Benefits</v>
          </cell>
        </row>
        <row r="2911">
          <cell r="A2911" t="str">
            <v>PH3737</v>
          </cell>
          <cell r="E2911">
            <v>1710.66</v>
          </cell>
          <cell r="F2911">
            <v>0</v>
          </cell>
          <cell r="G2911">
            <v>1710.66</v>
          </cell>
          <cell r="H2911">
            <v>0</v>
          </cell>
          <cell r="I2911">
            <v>-1710.66</v>
          </cell>
          <cell r="J2911">
            <v>0</v>
          </cell>
          <cell r="L2911">
            <v>41364</v>
          </cell>
          <cell r="M2911" t="str">
            <v>SG</v>
          </cell>
          <cell r="N2911" t="str">
            <v>EXP</v>
          </cell>
          <cell r="O2911" t="str">
            <v>PH610</v>
          </cell>
          <cell r="P2911" t="str">
            <v>1050</v>
          </cell>
          <cell r="Q2911" t="str">
            <v>Salaries &amp; Benefits</v>
          </cell>
          <cell r="R2911" t="str">
            <v>Other Expenditures</v>
          </cell>
          <cell r="S2911" t="str">
            <v>Salaries &amp; Benefits</v>
          </cell>
        </row>
        <row r="2912">
          <cell r="A2912" t="str">
            <v>PH3737</v>
          </cell>
          <cell r="E2912">
            <v>0</v>
          </cell>
          <cell r="F2912">
            <v>0</v>
          </cell>
          <cell r="G2912">
            <v>0</v>
          </cell>
          <cell r="H2912">
            <v>-19713.21</v>
          </cell>
          <cell r="I2912">
            <v>-19713.21</v>
          </cell>
          <cell r="J2912">
            <v>-65371.6</v>
          </cell>
          <cell r="L2912">
            <v>41364</v>
          </cell>
          <cell r="M2912" t="str">
            <v>SG</v>
          </cell>
          <cell r="N2912" t="str">
            <v>EXP</v>
          </cell>
          <cell r="O2912" t="str">
            <v>PH610</v>
          </cell>
          <cell r="P2912" t="str">
            <v>1520</v>
          </cell>
          <cell r="Q2912" t="str">
            <v>Salaries &amp; Benefits</v>
          </cell>
          <cell r="R2912" t="str">
            <v>Other Expenditures</v>
          </cell>
          <cell r="S2912" t="str">
            <v>Gapping</v>
          </cell>
        </row>
        <row r="2913">
          <cell r="A2913" t="str">
            <v>PH3737</v>
          </cell>
          <cell r="E2913">
            <v>-40178.42</v>
          </cell>
          <cell r="F2913">
            <v>0</v>
          </cell>
          <cell r="G2913">
            <v>-40178.42</v>
          </cell>
          <cell r="H2913">
            <v>0</v>
          </cell>
          <cell r="I2913">
            <v>40178.42</v>
          </cell>
          <cell r="J2913">
            <v>0</v>
          </cell>
          <cell r="L2913">
            <v>41364</v>
          </cell>
          <cell r="M2913" t="str">
            <v>SG</v>
          </cell>
          <cell r="N2913" t="str">
            <v>EXP</v>
          </cell>
          <cell r="O2913" t="str">
            <v>PH610</v>
          </cell>
          <cell r="P2913" t="str">
            <v>1555</v>
          </cell>
          <cell r="Q2913" t="str">
            <v>Salaries &amp; Benefits</v>
          </cell>
          <cell r="R2913" t="str">
            <v>Other Expenditures</v>
          </cell>
          <cell r="S2913" t="str">
            <v>Salaries &amp; Benefits</v>
          </cell>
        </row>
        <row r="2914">
          <cell r="A2914" t="str">
            <v>PH3737</v>
          </cell>
          <cell r="E2914">
            <v>0.06</v>
          </cell>
          <cell r="F2914">
            <v>0</v>
          </cell>
          <cell r="G2914">
            <v>0.06</v>
          </cell>
          <cell r="H2914">
            <v>0</v>
          </cell>
          <cell r="I2914">
            <v>-0.06</v>
          </cell>
          <cell r="J2914">
            <v>0</v>
          </cell>
          <cell r="L2914">
            <v>41364</v>
          </cell>
          <cell r="M2914" t="str">
            <v>SG</v>
          </cell>
          <cell r="N2914" t="str">
            <v>EXP</v>
          </cell>
          <cell r="O2914" t="str">
            <v>PH610</v>
          </cell>
          <cell r="P2914" t="str">
            <v>1580</v>
          </cell>
          <cell r="Q2914" t="str">
            <v>Salaries &amp; Benefits</v>
          </cell>
          <cell r="R2914" t="str">
            <v>Other Expenditures</v>
          </cell>
          <cell r="S2914" t="str">
            <v>Salaries &amp; Benefits</v>
          </cell>
        </row>
        <row r="2915">
          <cell r="A2915" t="str">
            <v>PH3737</v>
          </cell>
          <cell r="E2915">
            <v>14332.17</v>
          </cell>
          <cell r="F2915">
            <v>0</v>
          </cell>
          <cell r="G2915">
            <v>14332.17</v>
          </cell>
          <cell r="H2915">
            <v>16807.400000000001</v>
          </cell>
          <cell r="I2915">
            <v>2475.23</v>
          </cell>
          <cell r="J2915">
            <v>57720.22</v>
          </cell>
          <cell r="L2915">
            <v>41364</v>
          </cell>
          <cell r="M2915" t="str">
            <v>SG</v>
          </cell>
          <cell r="N2915" t="str">
            <v>EXP</v>
          </cell>
          <cell r="O2915" t="str">
            <v>PH610</v>
          </cell>
          <cell r="P2915" t="str">
            <v>1711</v>
          </cell>
          <cell r="Q2915" t="str">
            <v>Salaries &amp; Benefits</v>
          </cell>
          <cell r="R2915" t="str">
            <v>Other Expenditures</v>
          </cell>
          <cell r="S2915" t="str">
            <v>Salaries &amp; Benefits</v>
          </cell>
        </row>
        <row r="2916">
          <cell r="A2916" t="str">
            <v>PH3737</v>
          </cell>
          <cell r="E2916">
            <v>6896.98</v>
          </cell>
          <cell r="F2916">
            <v>0</v>
          </cell>
          <cell r="G2916">
            <v>6896.98</v>
          </cell>
          <cell r="H2916">
            <v>7872.48</v>
          </cell>
          <cell r="I2916">
            <v>975.5</v>
          </cell>
          <cell r="J2916">
            <v>27036</v>
          </cell>
          <cell r="L2916">
            <v>41364</v>
          </cell>
          <cell r="M2916" t="str">
            <v>SG</v>
          </cell>
          <cell r="N2916" t="str">
            <v>EXP</v>
          </cell>
          <cell r="O2916" t="str">
            <v>PH610</v>
          </cell>
          <cell r="P2916" t="str">
            <v>1712</v>
          </cell>
          <cell r="Q2916" t="str">
            <v>Salaries &amp; Benefits</v>
          </cell>
          <cell r="R2916" t="str">
            <v>Other Expenditures</v>
          </cell>
          <cell r="S2916" t="str">
            <v>Salaries &amp; Benefits</v>
          </cell>
        </row>
        <row r="2917">
          <cell r="A2917" t="str">
            <v>PH3737</v>
          </cell>
          <cell r="E2917">
            <v>6774.13</v>
          </cell>
          <cell r="F2917">
            <v>0</v>
          </cell>
          <cell r="G2917">
            <v>6774.13</v>
          </cell>
          <cell r="H2917">
            <v>6202.99</v>
          </cell>
          <cell r="I2917">
            <v>-571.14</v>
          </cell>
          <cell r="J2917">
            <v>21157.35</v>
          </cell>
          <cell r="L2917">
            <v>41364</v>
          </cell>
          <cell r="M2917" t="str">
            <v>SG</v>
          </cell>
          <cell r="N2917" t="str">
            <v>EXP</v>
          </cell>
          <cell r="O2917" t="str">
            <v>PH610</v>
          </cell>
          <cell r="P2917" t="str">
            <v>1720</v>
          </cell>
          <cell r="Q2917" t="str">
            <v>Salaries &amp; Benefits</v>
          </cell>
          <cell r="R2917" t="str">
            <v>Other Expenditures</v>
          </cell>
          <cell r="S2917" t="str">
            <v>Salaries &amp; Benefits</v>
          </cell>
        </row>
        <row r="2918">
          <cell r="A2918" t="str">
            <v>PH3737</v>
          </cell>
          <cell r="E2918">
            <v>2293.0500000000002</v>
          </cell>
          <cell r="F2918">
            <v>0</v>
          </cell>
          <cell r="G2918">
            <v>2293.0500000000002</v>
          </cell>
          <cell r="H2918">
            <v>2311.98</v>
          </cell>
          <cell r="I2918">
            <v>18.93</v>
          </cell>
          <cell r="J2918">
            <v>7940.1</v>
          </cell>
          <cell r="L2918">
            <v>41364</v>
          </cell>
          <cell r="M2918" t="str">
            <v>SG</v>
          </cell>
          <cell r="N2918" t="str">
            <v>EXP</v>
          </cell>
          <cell r="O2918" t="str">
            <v>PH610</v>
          </cell>
          <cell r="P2918" t="str">
            <v>1730</v>
          </cell>
          <cell r="Q2918" t="str">
            <v>Salaries &amp; Benefits</v>
          </cell>
          <cell r="R2918" t="str">
            <v>Other Expenditures</v>
          </cell>
          <cell r="S2918" t="str">
            <v>Salaries &amp; Benefits</v>
          </cell>
        </row>
        <row r="2919">
          <cell r="A2919" t="str">
            <v>PH3737</v>
          </cell>
          <cell r="E2919">
            <v>8250.2000000000007</v>
          </cell>
          <cell r="F2919">
            <v>0</v>
          </cell>
          <cell r="G2919">
            <v>8250.2000000000007</v>
          </cell>
          <cell r="H2919">
            <v>8698.56</v>
          </cell>
          <cell r="I2919">
            <v>448.36</v>
          </cell>
          <cell r="J2919">
            <v>15593.49</v>
          </cell>
          <cell r="L2919">
            <v>41364</v>
          </cell>
          <cell r="M2919" t="str">
            <v>SG</v>
          </cell>
          <cell r="N2919" t="str">
            <v>EXP</v>
          </cell>
          <cell r="O2919" t="str">
            <v>PH610</v>
          </cell>
          <cell r="P2919" t="str">
            <v>1740</v>
          </cell>
          <cell r="Q2919" t="str">
            <v>Salaries &amp; Benefits</v>
          </cell>
          <cell r="R2919" t="str">
            <v>Other Expenditures</v>
          </cell>
          <cell r="S2919" t="str">
            <v>Salaries &amp; Benefits</v>
          </cell>
        </row>
        <row r="2920">
          <cell r="A2920" t="str">
            <v>PH3737</v>
          </cell>
          <cell r="E2920">
            <v>348.07</v>
          </cell>
          <cell r="F2920">
            <v>0</v>
          </cell>
          <cell r="G2920">
            <v>348.07</v>
          </cell>
          <cell r="H2920">
            <v>415.57</v>
          </cell>
          <cell r="I2920">
            <v>67.5</v>
          </cell>
          <cell r="J2920">
            <v>851.01</v>
          </cell>
          <cell r="L2920">
            <v>41364</v>
          </cell>
          <cell r="M2920" t="str">
            <v>SG</v>
          </cell>
          <cell r="N2920" t="str">
            <v>EXP</v>
          </cell>
          <cell r="O2920" t="str">
            <v>PH610</v>
          </cell>
          <cell r="P2920" t="str">
            <v>1745</v>
          </cell>
          <cell r="Q2920" t="str">
            <v>Salaries &amp; Benefits</v>
          </cell>
          <cell r="R2920" t="str">
            <v>Other Expenditures</v>
          </cell>
          <cell r="S2920" t="str">
            <v>Salaries &amp; Benefits</v>
          </cell>
        </row>
        <row r="2921">
          <cell r="A2921" t="str">
            <v>PH3737</v>
          </cell>
          <cell r="E2921">
            <v>6315.23</v>
          </cell>
          <cell r="F2921">
            <v>0</v>
          </cell>
          <cell r="G2921">
            <v>6315.23</v>
          </cell>
          <cell r="H2921">
            <v>6040.35</v>
          </cell>
          <cell r="I2921">
            <v>-274.88</v>
          </cell>
          <cell r="J2921">
            <v>20743.8</v>
          </cell>
          <cell r="L2921">
            <v>41364</v>
          </cell>
          <cell r="M2921" t="str">
            <v>SG</v>
          </cell>
          <cell r="N2921" t="str">
            <v>EXP</v>
          </cell>
          <cell r="O2921" t="str">
            <v>PH610</v>
          </cell>
          <cell r="P2921" t="str">
            <v>1750</v>
          </cell>
          <cell r="Q2921" t="str">
            <v>Salaries &amp; Benefits</v>
          </cell>
          <cell r="R2921" t="str">
            <v>Other Expenditures</v>
          </cell>
          <cell r="S2921" t="str">
            <v>Salaries &amp; Benefits</v>
          </cell>
        </row>
        <row r="2922">
          <cell r="A2922" t="str">
            <v>PH3737</v>
          </cell>
          <cell r="E2922">
            <v>17685</v>
          </cell>
          <cell r="F2922">
            <v>0</v>
          </cell>
          <cell r="G2922">
            <v>17685</v>
          </cell>
          <cell r="H2922">
            <v>18875.25</v>
          </cell>
          <cell r="I2922">
            <v>1190.25</v>
          </cell>
          <cell r="J2922">
            <v>34268.18</v>
          </cell>
          <cell r="L2922">
            <v>41364</v>
          </cell>
          <cell r="M2922" t="str">
            <v>SG</v>
          </cell>
          <cell r="N2922" t="str">
            <v>EXP</v>
          </cell>
          <cell r="O2922" t="str">
            <v>PH610</v>
          </cell>
          <cell r="P2922" t="str">
            <v>1760</v>
          </cell>
          <cell r="Q2922" t="str">
            <v>Salaries &amp; Benefits</v>
          </cell>
          <cell r="R2922" t="str">
            <v>Other Expenditures</v>
          </cell>
          <cell r="S2922" t="str">
            <v>Salaries &amp; Benefits</v>
          </cell>
        </row>
        <row r="2923">
          <cell r="A2923" t="str">
            <v>PH3737</v>
          </cell>
          <cell r="E2923">
            <v>28064.55</v>
          </cell>
          <cell r="F2923">
            <v>0</v>
          </cell>
          <cell r="G2923">
            <v>28064.55</v>
          </cell>
          <cell r="H2923">
            <v>33706.089999999997</v>
          </cell>
          <cell r="I2923">
            <v>5641.54</v>
          </cell>
          <cell r="J2923">
            <v>115753.69</v>
          </cell>
          <cell r="L2923">
            <v>41364</v>
          </cell>
          <cell r="M2923" t="str">
            <v>SG</v>
          </cell>
          <cell r="N2923" t="str">
            <v>EXP</v>
          </cell>
          <cell r="O2923" t="str">
            <v>PH610</v>
          </cell>
          <cell r="P2923" t="str">
            <v>1770</v>
          </cell>
          <cell r="Q2923" t="str">
            <v>Salaries &amp; Benefits</v>
          </cell>
          <cell r="R2923" t="str">
            <v>Other Expenditures</v>
          </cell>
          <cell r="S2923" t="str">
            <v>Salaries &amp; Benefits</v>
          </cell>
        </row>
        <row r="2924">
          <cell r="A2924" t="str">
            <v>PH3737</v>
          </cell>
          <cell r="E2924">
            <v>460</v>
          </cell>
          <cell r="F2924">
            <v>0</v>
          </cell>
          <cell r="G2924">
            <v>460</v>
          </cell>
          <cell r="H2924">
            <v>0</v>
          </cell>
          <cell r="I2924">
            <v>-460</v>
          </cell>
          <cell r="J2924">
            <v>0</v>
          </cell>
          <cell r="L2924">
            <v>41364</v>
          </cell>
          <cell r="M2924" t="str">
            <v>SG</v>
          </cell>
          <cell r="N2924" t="str">
            <v>EXP</v>
          </cell>
          <cell r="O2924" t="str">
            <v>PH610</v>
          </cell>
          <cell r="P2924" t="str">
            <v>1840</v>
          </cell>
          <cell r="Q2924" t="str">
            <v>Salaries &amp; Benefits</v>
          </cell>
          <cell r="R2924" t="str">
            <v>Other Expenditures</v>
          </cell>
          <cell r="S2924" t="str">
            <v>Salaries &amp; Benefits</v>
          </cell>
        </row>
        <row r="2925">
          <cell r="A2925" t="str">
            <v>PH3737</v>
          </cell>
          <cell r="E2925">
            <v>0</v>
          </cell>
          <cell r="F2925">
            <v>11.32</v>
          </cell>
          <cell r="G2925">
            <v>11.32</v>
          </cell>
          <cell r="H2925">
            <v>0</v>
          </cell>
          <cell r="I2925">
            <v>-11.32</v>
          </cell>
          <cell r="J2925">
            <v>0</v>
          </cell>
          <cell r="L2925">
            <v>41364</v>
          </cell>
          <cell r="M2925" t="str">
            <v>SG</v>
          </cell>
          <cell r="N2925" t="str">
            <v>EXP</v>
          </cell>
          <cell r="O2925" t="str">
            <v>PH610</v>
          </cell>
          <cell r="P2925" t="str">
            <v>2010</v>
          </cell>
          <cell r="Q2925" t="str">
            <v>Office Supplies</v>
          </cell>
          <cell r="R2925" t="str">
            <v>Other Expenditures</v>
          </cell>
          <cell r="S2925" t="str">
            <v>Non Salary</v>
          </cell>
        </row>
        <row r="2926">
          <cell r="A2926" t="str">
            <v>PH3737</v>
          </cell>
          <cell r="E2926">
            <v>162.72</v>
          </cell>
          <cell r="F2926">
            <v>0</v>
          </cell>
          <cell r="G2926">
            <v>162.72</v>
          </cell>
          <cell r="H2926">
            <v>0</v>
          </cell>
          <cell r="I2926">
            <v>-162.72</v>
          </cell>
          <cell r="J2926">
            <v>0</v>
          </cell>
          <cell r="L2926">
            <v>41364</v>
          </cell>
          <cell r="M2926" t="str">
            <v>SG</v>
          </cell>
          <cell r="N2926" t="str">
            <v>EXP</v>
          </cell>
          <cell r="O2926" t="str">
            <v>PH610</v>
          </cell>
          <cell r="P2926" t="str">
            <v>2650</v>
          </cell>
          <cell r="Q2926" t="str">
            <v>Other Supplies</v>
          </cell>
          <cell r="R2926" t="str">
            <v>Other Expenditures</v>
          </cell>
          <cell r="S2926" t="str">
            <v>Non Salary</v>
          </cell>
        </row>
        <row r="2927">
          <cell r="A2927" t="str">
            <v>PH3737</v>
          </cell>
          <cell r="E2927">
            <v>13.25</v>
          </cell>
          <cell r="F2927">
            <v>0</v>
          </cell>
          <cell r="G2927">
            <v>13.25</v>
          </cell>
          <cell r="H2927">
            <v>100.9</v>
          </cell>
          <cell r="I2927">
            <v>87.65</v>
          </cell>
          <cell r="J2927">
            <v>500</v>
          </cell>
          <cell r="L2927">
            <v>41364</v>
          </cell>
          <cell r="M2927" t="str">
            <v>SG</v>
          </cell>
          <cell r="N2927" t="str">
            <v>EXP</v>
          </cell>
          <cell r="O2927" t="str">
            <v>PH610</v>
          </cell>
          <cell r="P2927" t="str">
            <v>4225</v>
          </cell>
          <cell r="Q2927" t="str">
            <v>Business Travel Expenses</v>
          </cell>
          <cell r="R2927" t="str">
            <v>Other Expenditures</v>
          </cell>
          <cell r="S2927" t="str">
            <v>Non Salary</v>
          </cell>
        </row>
        <row r="2928">
          <cell r="A2928" t="str">
            <v>PH3737</v>
          </cell>
          <cell r="E2928">
            <v>2072.58</v>
          </cell>
          <cell r="F2928">
            <v>0</v>
          </cell>
          <cell r="G2928">
            <v>2072.58</v>
          </cell>
          <cell r="H2928">
            <v>858.87</v>
          </cell>
          <cell r="I2928">
            <v>-1213.71</v>
          </cell>
          <cell r="J2928">
            <v>4256</v>
          </cell>
          <cell r="L2928">
            <v>41364</v>
          </cell>
          <cell r="M2928" t="str">
            <v>SG</v>
          </cell>
          <cell r="N2928" t="str">
            <v>EXP</v>
          </cell>
          <cell r="O2928" t="str">
            <v>PH610</v>
          </cell>
          <cell r="P2928" t="str">
            <v>4770</v>
          </cell>
          <cell r="Q2928" t="str">
            <v>Insurance, Parking &amp; Metrage</v>
          </cell>
          <cell r="R2928" t="str">
            <v>Other Expenditures</v>
          </cell>
          <cell r="S2928" t="str">
            <v>Non Salary</v>
          </cell>
        </row>
        <row r="2929">
          <cell r="A2929" t="str">
            <v>PH3737</v>
          </cell>
          <cell r="E2929">
            <v>2571.6</v>
          </cell>
          <cell r="F2929">
            <v>0</v>
          </cell>
          <cell r="G2929">
            <v>2571.6</v>
          </cell>
          <cell r="H2929">
            <v>2287.4699999999998</v>
          </cell>
          <cell r="I2929">
            <v>-284.13</v>
          </cell>
          <cell r="J2929">
            <v>10153</v>
          </cell>
          <cell r="L2929">
            <v>41364</v>
          </cell>
          <cell r="M2929" t="str">
            <v>SG</v>
          </cell>
          <cell r="N2929" t="str">
            <v>EXP</v>
          </cell>
          <cell r="O2929" t="str">
            <v>PH610</v>
          </cell>
          <cell r="P2929" t="str">
            <v>4775</v>
          </cell>
          <cell r="Q2929" t="str">
            <v>Insurance, Parking &amp; Metrage</v>
          </cell>
          <cell r="R2929" t="str">
            <v>Other Expenditures</v>
          </cell>
          <cell r="S2929" t="str">
            <v>Non Salary</v>
          </cell>
        </row>
        <row r="2930">
          <cell r="A2930" t="str">
            <v>PH3737</v>
          </cell>
          <cell r="E2930">
            <v>-288268.98</v>
          </cell>
          <cell r="F2930">
            <v>0</v>
          </cell>
          <cell r="G2930">
            <v>-288268.98</v>
          </cell>
          <cell r="H2930">
            <v>-295669.48</v>
          </cell>
          <cell r="I2930">
            <v>-7400.5</v>
          </cell>
          <cell r="J2930">
            <v>-985789.92</v>
          </cell>
          <cell r="L2930">
            <v>41364</v>
          </cell>
          <cell r="M2930" t="str">
            <v>SG</v>
          </cell>
          <cell r="N2930" t="str">
            <v>REV</v>
          </cell>
          <cell r="O2930" t="str">
            <v>PH610</v>
          </cell>
          <cell r="P2930" t="str">
            <v>8010</v>
          </cell>
          <cell r="Q2930" t="str">
            <v>Grants and Subsidies</v>
          </cell>
          <cell r="R2930" t="str">
            <v>Revenue</v>
          </cell>
          <cell r="S2930" t="str">
            <v>Non Salary</v>
          </cell>
        </row>
        <row r="2931">
          <cell r="A2931" t="str">
            <v>PH3739</v>
          </cell>
          <cell r="E2931">
            <v>420855.97</v>
          </cell>
          <cell r="F2931">
            <v>0</v>
          </cell>
          <cell r="G2931">
            <v>420855.97</v>
          </cell>
          <cell r="H2931">
            <v>400420.44</v>
          </cell>
          <cell r="I2931">
            <v>-20435.53</v>
          </cell>
          <cell r="J2931">
            <v>1375128.1</v>
          </cell>
          <cell r="L2931">
            <v>41364</v>
          </cell>
          <cell r="M2931" t="str">
            <v>SG</v>
          </cell>
          <cell r="N2931" t="str">
            <v>EXP</v>
          </cell>
          <cell r="O2931" t="str">
            <v>PH610</v>
          </cell>
          <cell r="P2931" t="str">
            <v>1015</v>
          </cell>
          <cell r="Q2931" t="str">
            <v>Salaries &amp; Benefits</v>
          </cell>
          <cell r="R2931" t="str">
            <v>Other Expenditures</v>
          </cell>
          <cell r="S2931" t="str">
            <v>Salaries &amp; Benefits</v>
          </cell>
        </row>
        <row r="2932">
          <cell r="A2932" t="str">
            <v>PH3739</v>
          </cell>
          <cell r="E2932">
            <v>14.56</v>
          </cell>
          <cell r="F2932">
            <v>0</v>
          </cell>
          <cell r="G2932">
            <v>14.56</v>
          </cell>
          <cell r="H2932">
            <v>0</v>
          </cell>
          <cell r="I2932">
            <v>-14.56</v>
          </cell>
          <cell r="J2932">
            <v>0</v>
          </cell>
          <cell r="L2932">
            <v>41364</v>
          </cell>
          <cell r="M2932" t="str">
            <v>SG</v>
          </cell>
          <cell r="N2932" t="str">
            <v>EXP</v>
          </cell>
          <cell r="O2932" t="str">
            <v>PH610</v>
          </cell>
          <cell r="P2932" t="str">
            <v>1045</v>
          </cell>
          <cell r="Q2932" t="str">
            <v>Salaries &amp; Benefits</v>
          </cell>
          <cell r="R2932" t="str">
            <v>Other Expenditures</v>
          </cell>
          <cell r="S2932" t="str">
            <v>Salaries &amp; Benefits</v>
          </cell>
        </row>
        <row r="2933">
          <cell r="A2933" t="str">
            <v>PH3739</v>
          </cell>
          <cell r="E2933">
            <v>0</v>
          </cell>
          <cell r="F2933">
            <v>0</v>
          </cell>
          <cell r="G2933">
            <v>0</v>
          </cell>
          <cell r="H2933">
            <v>-25531.1</v>
          </cell>
          <cell r="I2933">
            <v>-25531.1</v>
          </cell>
          <cell r="J2933">
            <v>-84938.18</v>
          </cell>
          <cell r="L2933">
            <v>41364</v>
          </cell>
          <cell r="M2933" t="str">
            <v>SG</v>
          </cell>
          <cell r="N2933" t="str">
            <v>EXP</v>
          </cell>
          <cell r="O2933" t="str">
            <v>PH610</v>
          </cell>
          <cell r="P2933" t="str">
            <v>1520</v>
          </cell>
          <cell r="Q2933" t="str">
            <v>Salaries &amp; Benefits</v>
          </cell>
          <cell r="R2933" t="str">
            <v>Other Expenditures</v>
          </cell>
          <cell r="S2933" t="str">
            <v>Gapping</v>
          </cell>
        </row>
        <row r="2934">
          <cell r="A2934" t="str">
            <v>PH3739</v>
          </cell>
          <cell r="E2934">
            <v>23616.21</v>
          </cell>
          <cell r="F2934">
            <v>0</v>
          </cell>
          <cell r="G2934">
            <v>23616.21</v>
          </cell>
          <cell r="H2934">
            <v>22069.66</v>
          </cell>
          <cell r="I2934">
            <v>-1546.55</v>
          </cell>
          <cell r="J2934">
            <v>75792</v>
          </cell>
          <cell r="L2934">
            <v>41364</v>
          </cell>
          <cell r="M2934" t="str">
            <v>SG</v>
          </cell>
          <cell r="N2934" t="str">
            <v>EXP</v>
          </cell>
          <cell r="O2934" t="str">
            <v>PH610</v>
          </cell>
          <cell r="P2934" t="str">
            <v>1711</v>
          </cell>
          <cell r="Q2934" t="str">
            <v>Salaries &amp; Benefits</v>
          </cell>
          <cell r="R2934" t="str">
            <v>Other Expenditures</v>
          </cell>
          <cell r="S2934" t="str">
            <v>Salaries &amp; Benefits</v>
          </cell>
        </row>
        <row r="2935">
          <cell r="A2935" t="str">
            <v>PH3739</v>
          </cell>
          <cell r="E2935">
            <v>11303.82</v>
          </cell>
          <cell r="F2935">
            <v>0</v>
          </cell>
          <cell r="G2935">
            <v>11303.82</v>
          </cell>
          <cell r="H2935">
            <v>10423.25</v>
          </cell>
          <cell r="I2935">
            <v>-880.57</v>
          </cell>
          <cell r="J2935">
            <v>35796</v>
          </cell>
          <cell r="L2935">
            <v>41364</v>
          </cell>
          <cell r="M2935" t="str">
            <v>SG</v>
          </cell>
          <cell r="N2935" t="str">
            <v>EXP</v>
          </cell>
          <cell r="O2935" t="str">
            <v>PH610</v>
          </cell>
          <cell r="P2935" t="str">
            <v>1712</v>
          </cell>
          <cell r="Q2935" t="str">
            <v>Salaries &amp; Benefits</v>
          </cell>
          <cell r="R2935" t="str">
            <v>Other Expenditures</v>
          </cell>
          <cell r="S2935" t="str">
            <v>Salaries &amp; Benefits</v>
          </cell>
        </row>
        <row r="2936">
          <cell r="A2936" t="str">
            <v>PH3739</v>
          </cell>
          <cell r="E2936">
            <v>10154.290000000001</v>
          </cell>
          <cell r="F2936">
            <v>0</v>
          </cell>
          <cell r="G2936">
            <v>10154.290000000001</v>
          </cell>
          <cell r="H2936">
            <v>8018.44</v>
          </cell>
          <cell r="I2936">
            <v>-2135.85</v>
          </cell>
          <cell r="J2936">
            <v>27101.279999999999</v>
          </cell>
          <cell r="L2936">
            <v>41364</v>
          </cell>
          <cell r="M2936" t="str">
            <v>SG</v>
          </cell>
          <cell r="N2936" t="str">
            <v>EXP</v>
          </cell>
          <cell r="O2936" t="str">
            <v>PH610</v>
          </cell>
          <cell r="P2936" t="str">
            <v>1720</v>
          </cell>
          <cell r="Q2936" t="str">
            <v>Salaries &amp; Benefits</v>
          </cell>
          <cell r="R2936" t="str">
            <v>Other Expenditures</v>
          </cell>
          <cell r="S2936" t="str">
            <v>Salaries &amp; Benefits</v>
          </cell>
        </row>
        <row r="2937">
          <cell r="A2937" t="str">
            <v>PH3739</v>
          </cell>
          <cell r="E2937">
            <v>3084.12</v>
          </cell>
          <cell r="F2937">
            <v>0</v>
          </cell>
          <cell r="G2937">
            <v>3084.12</v>
          </cell>
          <cell r="H2937">
            <v>2988.62</v>
          </cell>
          <cell r="I2937">
            <v>-95.5</v>
          </cell>
          <cell r="J2937">
            <v>10263.950000000001</v>
          </cell>
          <cell r="L2937">
            <v>41364</v>
          </cell>
          <cell r="M2937" t="str">
            <v>SG</v>
          </cell>
          <cell r="N2937" t="str">
            <v>EXP</v>
          </cell>
          <cell r="O2937" t="str">
            <v>PH610</v>
          </cell>
          <cell r="P2937" t="str">
            <v>1730</v>
          </cell>
          <cell r="Q2937" t="str">
            <v>Salaries &amp; Benefits</v>
          </cell>
          <cell r="R2937" t="str">
            <v>Other Expenditures</v>
          </cell>
          <cell r="S2937" t="str">
            <v>Salaries &amp; Benefits</v>
          </cell>
        </row>
        <row r="2938">
          <cell r="A2938" t="str">
            <v>PH3739</v>
          </cell>
          <cell r="E2938">
            <v>11186.23</v>
          </cell>
          <cell r="F2938">
            <v>0</v>
          </cell>
          <cell r="G2938">
            <v>11186.23</v>
          </cell>
          <cell r="H2938">
            <v>11307.62</v>
          </cell>
          <cell r="I2938">
            <v>121.39</v>
          </cell>
          <cell r="J2938">
            <v>18870.21</v>
          </cell>
          <cell r="L2938">
            <v>41364</v>
          </cell>
          <cell r="M2938" t="str">
            <v>SG</v>
          </cell>
          <cell r="N2938" t="str">
            <v>EXP</v>
          </cell>
          <cell r="O2938" t="str">
            <v>PH610</v>
          </cell>
          <cell r="P2938" t="str">
            <v>1740</v>
          </cell>
          <cell r="Q2938" t="str">
            <v>Salaries &amp; Benefits</v>
          </cell>
          <cell r="R2938" t="str">
            <v>Other Expenditures</v>
          </cell>
          <cell r="S2938" t="str">
            <v>Salaries &amp; Benefits</v>
          </cell>
        </row>
        <row r="2939">
          <cell r="A2939" t="str">
            <v>PH3739</v>
          </cell>
          <cell r="E2939">
            <v>482.33</v>
          </cell>
          <cell r="F2939">
            <v>0</v>
          </cell>
          <cell r="G2939">
            <v>482.33</v>
          </cell>
          <cell r="H2939">
            <v>571.62</v>
          </cell>
          <cell r="I2939">
            <v>89.29</v>
          </cell>
          <cell r="J2939">
            <v>1100.06</v>
          </cell>
          <cell r="L2939">
            <v>41364</v>
          </cell>
          <cell r="M2939" t="str">
            <v>SG</v>
          </cell>
          <cell r="N2939" t="str">
            <v>EXP</v>
          </cell>
          <cell r="O2939" t="str">
            <v>PH610</v>
          </cell>
          <cell r="P2939" t="str">
            <v>1745</v>
          </cell>
          <cell r="Q2939" t="str">
            <v>Salaries &amp; Benefits</v>
          </cell>
          <cell r="R2939" t="str">
            <v>Other Expenditures</v>
          </cell>
          <cell r="S2939" t="str">
            <v>Salaries &amp; Benefits</v>
          </cell>
        </row>
        <row r="2940">
          <cell r="A2940" t="str">
            <v>PH3739</v>
          </cell>
          <cell r="E2940">
            <v>8351.2000000000007</v>
          </cell>
          <cell r="F2940">
            <v>0</v>
          </cell>
          <cell r="G2940">
            <v>8351.2000000000007</v>
          </cell>
          <cell r="H2940">
            <v>7808.23</v>
          </cell>
          <cell r="I2940">
            <v>-542.97</v>
          </cell>
          <cell r="J2940">
            <v>26814.959999999999</v>
          </cell>
          <cell r="L2940">
            <v>41364</v>
          </cell>
          <cell r="M2940" t="str">
            <v>SG</v>
          </cell>
          <cell r="N2940" t="str">
            <v>EXP</v>
          </cell>
          <cell r="O2940" t="str">
            <v>PH610</v>
          </cell>
          <cell r="P2940" t="str">
            <v>1750</v>
          </cell>
          <cell r="Q2940" t="str">
            <v>Salaries &amp; Benefits</v>
          </cell>
          <cell r="R2940" t="str">
            <v>Other Expenditures</v>
          </cell>
          <cell r="S2940" t="str">
            <v>Salaries &amp; Benefits</v>
          </cell>
        </row>
        <row r="2941">
          <cell r="A2941" t="str">
            <v>PH3739</v>
          </cell>
          <cell r="E2941">
            <v>23709.33</v>
          </cell>
          <cell r="F2941">
            <v>0</v>
          </cell>
          <cell r="G2941">
            <v>23709.33</v>
          </cell>
          <cell r="H2941">
            <v>24533.68</v>
          </cell>
          <cell r="I2941">
            <v>824.35</v>
          </cell>
          <cell r="J2941">
            <v>41520.6</v>
          </cell>
          <cell r="L2941">
            <v>41364</v>
          </cell>
          <cell r="M2941" t="str">
            <v>SG</v>
          </cell>
          <cell r="N2941" t="str">
            <v>EXP</v>
          </cell>
          <cell r="O2941" t="str">
            <v>PH610</v>
          </cell>
          <cell r="P2941" t="str">
            <v>1760</v>
          </cell>
          <cell r="Q2941" t="str">
            <v>Salaries &amp; Benefits</v>
          </cell>
          <cell r="R2941" t="str">
            <v>Other Expenditures</v>
          </cell>
          <cell r="S2941" t="str">
            <v>Salaries &amp; Benefits</v>
          </cell>
        </row>
        <row r="2942">
          <cell r="A2942" t="str">
            <v>PH3739</v>
          </cell>
          <cell r="E2942">
            <v>42211.81</v>
          </cell>
          <cell r="F2942">
            <v>0</v>
          </cell>
          <cell r="G2942">
            <v>42211.81</v>
          </cell>
          <cell r="H2942">
            <v>43756.24</v>
          </cell>
          <cell r="I2942">
            <v>1544.43</v>
          </cell>
          <cell r="J2942">
            <v>150267.92000000001</v>
          </cell>
          <cell r="L2942">
            <v>41364</v>
          </cell>
          <cell r="M2942" t="str">
            <v>SG</v>
          </cell>
          <cell r="N2942" t="str">
            <v>EXP</v>
          </cell>
          <cell r="O2942" t="str">
            <v>PH610</v>
          </cell>
          <cell r="P2942" t="str">
            <v>1770</v>
          </cell>
          <cell r="Q2942" t="str">
            <v>Salaries &amp; Benefits</v>
          </cell>
          <cell r="R2942" t="str">
            <v>Other Expenditures</v>
          </cell>
          <cell r="S2942" t="str">
            <v>Salaries &amp; Benefits</v>
          </cell>
        </row>
        <row r="2943">
          <cell r="A2943" t="str">
            <v>PH3739</v>
          </cell>
          <cell r="E2943">
            <v>3654.12</v>
          </cell>
          <cell r="F2943">
            <v>0</v>
          </cell>
          <cell r="G2943">
            <v>3654.12</v>
          </cell>
          <cell r="H2943">
            <v>0</v>
          </cell>
          <cell r="I2943">
            <v>-3654.12</v>
          </cell>
          <cell r="J2943">
            <v>0</v>
          </cell>
          <cell r="L2943">
            <v>41364</v>
          </cell>
          <cell r="M2943" t="str">
            <v>SG</v>
          </cell>
          <cell r="N2943" t="str">
            <v>EXP</v>
          </cell>
          <cell r="O2943" t="str">
            <v>PH610</v>
          </cell>
          <cell r="P2943" t="str">
            <v>1840</v>
          </cell>
          <cell r="Q2943" t="str">
            <v>Salaries &amp; Benefits</v>
          </cell>
          <cell r="R2943" t="str">
            <v>Other Expenditures</v>
          </cell>
          <cell r="S2943" t="str">
            <v>Salaries &amp; Benefits</v>
          </cell>
        </row>
        <row r="2944">
          <cell r="A2944" t="str">
            <v>PH3739</v>
          </cell>
          <cell r="E2944">
            <v>39.5</v>
          </cell>
          <cell r="F2944">
            <v>0</v>
          </cell>
          <cell r="G2944">
            <v>39.5</v>
          </cell>
          <cell r="H2944">
            <v>40.36</v>
          </cell>
          <cell r="I2944">
            <v>0.86</v>
          </cell>
          <cell r="J2944">
            <v>200</v>
          </cell>
          <cell r="L2944">
            <v>41364</v>
          </cell>
          <cell r="M2944" t="str">
            <v>SG</v>
          </cell>
          <cell r="N2944" t="str">
            <v>EXP</v>
          </cell>
          <cell r="O2944" t="str">
            <v>PH610</v>
          </cell>
          <cell r="P2944" t="str">
            <v>4225</v>
          </cell>
          <cell r="Q2944" t="str">
            <v>Business Travel Expenses</v>
          </cell>
          <cell r="R2944" t="str">
            <v>Other Expenditures</v>
          </cell>
          <cell r="S2944" t="str">
            <v>Non Salary</v>
          </cell>
        </row>
        <row r="2945">
          <cell r="A2945" t="str">
            <v>PH3739</v>
          </cell>
          <cell r="E2945">
            <v>1545.57</v>
          </cell>
          <cell r="F2945">
            <v>0</v>
          </cell>
          <cell r="G2945">
            <v>1545.57</v>
          </cell>
          <cell r="H2945">
            <v>1483.64</v>
          </cell>
          <cell r="I2945">
            <v>-61.93</v>
          </cell>
          <cell r="J2945">
            <v>7352</v>
          </cell>
          <cell r="L2945">
            <v>41364</v>
          </cell>
          <cell r="M2945" t="str">
            <v>SG</v>
          </cell>
          <cell r="N2945" t="str">
            <v>EXP</v>
          </cell>
          <cell r="O2945" t="str">
            <v>PH610</v>
          </cell>
          <cell r="P2945" t="str">
            <v>4770</v>
          </cell>
          <cell r="Q2945" t="str">
            <v>Insurance, Parking &amp; Metrage</v>
          </cell>
          <cell r="R2945" t="str">
            <v>Other Expenditures</v>
          </cell>
          <cell r="S2945" t="str">
            <v>Non Salary</v>
          </cell>
        </row>
        <row r="2946">
          <cell r="A2946" t="str">
            <v>PH3739</v>
          </cell>
          <cell r="E2946">
            <v>3623.28</v>
          </cell>
          <cell r="F2946">
            <v>0</v>
          </cell>
          <cell r="G2946">
            <v>3623.28</v>
          </cell>
          <cell r="H2946">
            <v>3382.34</v>
          </cell>
          <cell r="I2946">
            <v>-240.94</v>
          </cell>
          <cell r="J2946">
            <v>22504</v>
          </cell>
          <cell r="L2946">
            <v>41364</v>
          </cell>
          <cell r="M2946" t="str">
            <v>SG</v>
          </cell>
          <cell r="N2946" t="str">
            <v>EXP</v>
          </cell>
          <cell r="O2946" t="str">
            <v>PH610</v>
          </cell>
          <cell r="P2946" t="str">
            <v>4775</v>
          </cell>
          <cell r="Q2946" t="str">
            <v>Insurance, Parking &amp; Metrage</v>
          </cell>
          <cell r="R2946" t="str">
            <v>Other Expenditures</v>
          </cell>
          <cell r="S2946" t="str">
            <v>Non Salary</v>
          </cell>
        </row>
        <row r="2947">
          <cell r="A2947" t="str">
            <v>PH3739</v>
          </cell>
          <cell r="E2947">
            <v>-422874.26</v>
          </cell>
          <cell r="F2947">
            <v>0</v>
          </cell>
          <cell r="G2947">
            <v>-422874.26</v>
          </cell>
          <cell r="H2947">
            <v>-383454.78</v>
          </cell>
          <cell r="I2947">
            <v>39419.480000000003</v>
          </cell>
          <cell r="J2947">
            <v>-1280829.6599999999</v>
          </cell>
          <cell r="L2947">
            <v>41364</v>
          </cell>
          <cell r="M2947" t="str">
            <v>SG</v>
          </cell>
          <cell r="N2947" t="str">
            <v>REV</v>
          </cell>
          <cell r="O2947" t="str">
            <v>PH610</v>
          </cell>
          <cell r="P2947" t="str">
            <v>8010</v>
          </cell>
          <cell r="Q2947" t="str">
            <v>Grants and Subsidies</v>
          </cell>
          <cell r="R2947" t="str">
            <v>Revenue</v>
          </cell>
          <cell r="S2947" t="str">
            <v>Non Salary</v>
          </cell>
        </row>
        <row r="2948">
          <cell r="A2948" t="str">
            <v>PH3740</v>
          </cell>
          <cell r="E2948">
            <v>631455.5</v>
          </cell>
          <cell r="F2948">
            <v>0</v>
          </cell>
          <cell r="G2948">
            <v>631455.5</v>
          </cell>
          <cell r="H2948">
            <v>806054.48</v>
          </cell>
          <cell r="I2948">
            <v>174598.98</v>
          </cell>
          <cell r="J2948">
            <v>2768160.78</v>
          </cell>
          <cell r="L2948">
            <v>41364</v>
          </cell>
          <cell r="M2948" t="str">
            <v>PF</v>
          </cell>
          <cell r="N2948" t="str">
            <v>EXP</v>
          </cell>
          <cell r="O2948" t="str">
            <v>PH700</v>
          </cell>
          <cell r="P2948" t="str">
            <v>1015</v>
          </cell>
          <cell r="Q2948" t="str">
            <v>Salaries &amp; Benefits</v>
          </cell>
          <cell r="R2948" t="str">
            <v>Other Expenditures</v>
          </cell>
          <cell r="S2948" t="str">
            <v>Salaries &amp; Benefits</v>
          </cell>
        </row>
        <row r="2949">
          <cell r="A2949" t="str">
            <v>PH3740</v>
          </cell>
          <cell r="E2949">
            <v>-195.44</v>
          </cell>
          <cell r="F2949">
            <v>0</v>
          </cell>
          <cell r="G2949">
            <v>-195.44</v>
          </cell>
          <cell r="H2949">
            <v>0</v>
          </cell>
          <cell r="I2949">
            <v>195.44</v>
          </cell>
          <cell r="J2949">
            <v>0</v>
          </cell>
          <cell r="L2949">
            <v>41364</v>
          </cell>
          <cell r="M2949" t="str">
            <v>PF</v>
          </cell>
          <cell r="N2949" t="str">
            <v>EXP</v>
          </cell>
          <cell r="O2949" t="str">
            <v>PH700</v>
          </cell>
          <cell r="P2949" t="str">
            <v>1050</v>
          </cell>
          <cell r="Q2949" t="str">
            <v>Salaries &amp; Benefits</v>
          </cell>
          <cell r="R2949" t="str">
            <v>Other Expenditures</v>
          </cell>
          <cell r="S2949" t="str">
            <v>Salaries &amp; Benefits</v>
          </cell>
        </row>
        <row r="2950">
          <cell r="A2950" t="str">
            <v>PH3740</v>
          </cell>
          <cell r="E2950">
            <v>39179.74</v>
          </cell>
          <cell r="F2950">
            <v>0</v>
          </cell>
          <cell r="G2950">
            <v>39179.74</v>
          </cell>
          <cell r="H2950">
            <v>0</v>
          </cell>
          <cell r="I2950">
            <v>-39179.74</v>
          </cell>
          <cell r="J2950">
            <v>0</v>
          </cell>
          <cell r="L2950">
            <v>41364</v>
          </cell>
          <cell r="M2950" t="str">
            <v>PF</v>
          </cell>
          <cell r="N2950" t="str">
            <v>EXP</v>
          </cell>
          <cell r="O2950" t="str">
            <v>PH700</v>
          </cell>
          <cell r="P2950" t="str">
            <v>1215</v>
          </cell>
          <cell r="Q2950" t="str">
            <v>Salaries &amp; Benefits</v>
          </cell>
          <cell r="R2950" t="str">
            <v>Other Expenditures</v>
          </cell>
          <cell r="S2950" t="str">
            <v>Salaries &amp; Benefits</v>
          </cell>
        </row>
        <row r="2951">
          <cell r="A2951" t="str">
            <v>PH3740</v>
          </cell>
          <cell r="E2951">
            <v>1567.33</v>
          </cell>
          <cell r="F2951">
            <v>0</v>
          </cell>
          <cell r="G2951">
            <v>1567.33</v>
          </cell>
          <cell r="H2951">
            <v>0</v>
          </cell>
          <cell r="I2951">
            <v>-1567.33</v>
          </cell>
          <cell r="J2951">
            <v>0</v>
          </cell>
          <cell r="L2951">
            <v>41364</v>
          </cell>
          <cell r="M2951" t="str">
            <v>PF</v>
          </cell>
          <cell r="N2951" t="str">
            <v>EXP</v>
          </cell>
          <cell r="O2951" t="str">
            <v>PH700</v>
          </cell>
          <cell r="P2951" t="str">
            <v>1250</v>
          </cell>
          <cell r="Q2951" t="str">
            <v>Salaries &amp; Benefits</v>
          </cell>
          <cell r="R2951" t="str">
            <v>Other Expenditures</v>
          </cell>
          <cell r="S2951" t="str">
            <v>Salaries &amp; Benefits</v>
          </cell>
        </row>
        <row r="2952">
          <cell r="A2952" t="str">
            <v>PH3740</v>
          </cell>
          <cell r="E2952">
            <v>-374.93</v>
          </cell>
          <cell r="F2952">
            <v>0</v>
          </cell>
          <cell r="G2952">
            <v>-374.93</v>
          </cell>
          <cell r="H2952">
            <v>0</v>
          </cell>
          <cell r="I2952">
            <v>374.93</v>
          </cell>
          <cell r="J2952">
            <v>0</v>
          </cell>
          <cell r="L2952">
            <v>41364</v>
          </cell>
          <cell r="M2952" t="str">
            <v>PF</v>
          </cell>
          <cell r="N2952" t="str">
            <v>EXP</v>
          </cell>
          <cell r="O2952" t="str">
            <v>PH700</v>
          </cell>
          <cell r="P2952" t="str">
            <v>1580</v>
          </cell>
          <cell r="Q2952" t="str">
            <v>Salaries &amp; Benefits</v>
          </cell>
          <cell r="R2952" t="str">
            <v>Other Expenditures</v>
          </cell>
          <cell r="S2952" t="str">
            <v>Salaries &amp; Benefits</v>
          </cell>
        </row>
        <row r="2953">
          <cell r="A2953" t="str">
            <v>PH3740</v>
          </cell>
          <cell r="E2953">
            <v>33960.92</v>
          </cell>
          <cell r="F2953">
            <v>0</v>
          </cell>
          <cell r="G2953">
            <v>33960.92</v>
          </cell>
          <cell r="H2953">
            <v>46309.26</v>
          </cell>
          <cell r="I2953">
            <v>12348.34</v>
          </cell>
          <cell r="J2953">
            <v>159036</v>
          </cell>
          <cell r="L2953">
            <v>41364</v>
          </cell>
          <cell r="M2953" t="str">
            <v>PF</v>
          </cell>
          <cell r="N2953" t="str">
            <v>EXP</v>
          </cell>
          <cell r="O2953" t="str">
            <v>PH700</v>
          </cell>
          <cell r="P2953" t="str">
            <v>1711</v>
          </cell>
          <cell r="Q2953" t="str">
            <v>Salaries &amp; Benefits</v>
          </cell>
          <cell r="R2953" t="str">
            <v>Other Expenditures</v>
          </cell>
          <cell r="S2953" t="str">
            <v>Salaries &amp; Benefits</v>
          </cell>
        </row>
        <row r="2954">
          <cell r="A2954" t="str">
            <v>PH3740</v>
          </cell>
          <cell r="E2954">
            <v>16640.62</v>
          </cell>
          <cell r="F2954">
            <v>0</v>
          </cell>
          <cell r="G2954">
            <v>16640.62</v>
          </cell>
          <cell r="H2954">
            <v>22121.96</v>
          </cell>
          <cell r="I2954">
            <v>5481.34</v>
          </cell>
          <cell r="J2954">
            <v>75972</v>
          </cell>
          <cell r="L2954">
            <v>41364</v>
          </cell>
          <cell r="M2954" t="str">
            <v>PF</v>
          </cell>
          <cell r="N2954" t="str">
            <v>EXP</v>
          </cell>
          <cell r="O2954" t="str">
            <v>PH700</v>
          </cell>
          <cell r="P2954" t="str">
            <v>1712</v>
          </cell>
          <cell r="Q2954" t="str">
            <v>Salaries &amp; Benefits</v>
          </cell>
          <cell r="R2954" t="str">
            <v>Other Expenditures</v>
          </cell>
          <cell r="S2954" t="str">
            <v>Salaries &amp; Benefits</v>
          </cell>
        </row>
        <row r="2955">
          <cell r="A2955" t="str">
            <v>PH3740</v>
          </cell>
          <cell r="E2955">
            <v>15541.58</v>
          </cell>
          <cell r="F2955">
            <v>0</v>
          </cell>
          <cell r="G2955">
            <v>15541.58</v>
          </cell>
          <cell r="H2955">
            <v>16141.35</v>
          </cell>
          <cell r="I2955">
            <v>599.77</v>
          </cell>
          <cell r="J2955">
            <v>55426.99</v>
          </cell>
          <cell r="L2955">
            <v>41364</v>
          </cell>
          <cell r="M2955" t="str">
            <v>PF</v>
          </cell>
          <cell r="N2955" t="str">
            <v>EXP</v>
          </cell>
          <cell r="O2955" t="str">
            <v>PH700</v>
          </cell>
          <cell r="P2955" t="str">
            <v>1720</v>
          </cell>
          <cell r="Q2955" t="str">
            <v>Salaries &amp; Benefits</v>
          </cell>
          <cell r="R2955" t="str">
            <v>Other Expenditures</v>
          </cell>
          <cell r="S2955" t="str">
            <v>Salaries &amp; Benefits</v>
          </cell>
        </row>
        <row r="2956">
          <cell r="A2956" t="str">
            <v>PH3740</v>
          </cell>
          <cell r="E2956">
            <v>4745.5200000000004</v>
          </cell>
          <cell r="F2956">
            <v>0</v>
          </cell>
          <cell r="G2956">
            <v>4745.5200000000004</v>
          </cell>
          <cell r="H2956">
            <v>6017.56</v>
          </cell>
          <cell r="I2956">
            <v>1272.04</v>
          </cell>
          <cell r="J2956">
            <v>20664.669999999998</v>
          </cell>
          <cell r="L2956">
            <v>41364</v>
          </cell>
          <cell r="M2956" t="str">
            <v>PF</v>
          </cell>
          <cell r="N2956" t="str">
            <v>EXP</v>
          </cell>
          <cell r="O2956" t="str">
            <v>PH700</v>
          </cell>
          <cell r="P2956" t="str">
            <v>1730</v>
          </cell>
          <cell r="Q2956" t="str">
            <v>Salaries &amp; Benefits</v>
          </cell>
          <cell r="R2956" t="str">
            <v>Other Expenditures</v>
          </cell>
          <cell r="S2956" t="str">
            <v>Salaries &amp; Benefits</v>
          </cell>
        </row>
        <row r="2957">
          <cell r="A2957" t="str">
            <v>PH3740</v>
          </cell>
          <cell r="E2957">
            <v>17982.72</v>
          </cell>
          <cell r="F2957">
            <v>0</v>
          </cell>
          <cell r="G2957">
            <v>17982.72</v>
          </cell>
          <cell r="H2957">
            <v>22323.45</v>
          </cell>
          <cell r="I2957">
            <v>4340.7299999999996</v>
          </cell>
          <cell r="J2957">
            <v>42700.37</v>
          </cell>
          <cell r="L2957">
            <v>41364</v>
          </cell>
          <cell r="M2957" t="str">
            <v>PF</v>
          </cell>
          <cell r="N2957" t="str">
            <v>EXP</v>
          </cell>
          <cell r="O2957" t="str">
            <v>PH700</v>
          </cell>
          <cell r="P2957" t="str">
            <v>1740</v>
          </cell>
          <cell r="Q2957" t="str">
            <v>Salaries &amp; Benefits</v>
          </cell>
          <cell r="R2957" t="str">
            <v>Other Expenditures</v>
          </cell>
          <cell r="S2957" t="str">
            <v>Salaries &amp; Benefits</v>
          </cell>
        </row>
        <row r="2958">
          <cell r="A2958" t="str">
            <v>PH3740</v>
          </cell>
          <cell r="E2958">
            <v>825.85</v>
          </cell>
          <cell r="F2958">
            <v>0</v>
          </cell>
          <cell r="G2958">
            <v>825.85</v>
          </cell>
          <cell r="H2958">
            <v>1089.1600000000001</v>
          </cell>
          <cell r="I2958">
            <v>263.31</v>
          </cell>
          <cell r="J2958">
            <v>2214.52</v>
          </cell>
          <cell r="L2958">
            <v>41364</v>
          </cell>
          <cell r="M2958" t="str">
            <v>PF</v>
          </cell>
          <cell r="N2958" t="str">
            <v>EXP</v>
          </cell>
          <cell r="O2958" t="str">
            <v>PH700</v>
          </cell>
          <cell r="P2958" t="str">
            <v>1745</v>
          </cell>
          <cell r="Q2958" t="str">
            <v>Salaries &amp; Benefits</v>
          </cell>
          <cell r="R2958" t="str">
            <v>Other Expenditures</v>
          </cell>
          <cell r="S2958" t="str">
            <v>Salaries &amp; Benefits</v>
          </cell>
        </row>
        <row r="2959">
          <cell r="A2959" t="str">
            <v>PH3740</v>
          </cell>
          <cell r="E2959">
            <v>13163.07</v>
          </cell>
          <cell r="F2959">
            <v>0</v>
          </cell>
          <cell r="G2959">
            <v>13163.07</v>
          </cell>
          <cell r="H2959">
            <v>15718.01</v>
          </cell>
          <cell r="I2959">
            <v>2554.94</v>
          </cell>
          <cell r="J2959">
            <v>53979.17</v>
          </cell>
          <cell r="L2959">
            <v>41364</v>
          </cell>
          <cell r="M2959" t="str">
            <v>PF</v>
          </cell>
          <cell r="N2959" t="str">
            <v>EXP</v>
          </cell>
          <cell r="O2959" t="str">
            <v>PH700</v>
          </cell>
          <cell r="P2959" t="str">
            <v>1750</v>
          </cell>
          <cell r="Q2959" t="str">
            <v>Salaries &amp; Benefits</v>
          </cell>
          <cell r="R2959" t="str">
            <v>Other Expenditures</v>
          </cell>
          <cell r="S2959" t="str">
            <v>Salaries &amp; Benefits</v>
          </cell>
        </row>
        <row r="2960">
          <cell r="A2960" t="str">
            <v>PH3740</v>
          </cell>
          <cell r="E2960">
            <v>37727.449999999997</v>
          </cell>
          <cell r="F2960">
            <v>0</v>
          </cell>
          <cell r="G2960">
            <v>37727.449999999997</v>
          </cell>
          <cell r="H2960">
            <v>48886.54</v>
          </cell>
          <cell r="I2960">
            <v>11159.09</v>
          </cell>
          <cell r="J2960">
            <v>94574.7</v>
          </cell>
          <cell r="L2960">
            <v>41364</v>
          </cell>
          <cell r="M2960" t="str">
            <v>PF</v>
          </cell>
          <cell r="N2960" t="str">
            <v>EXP</v>
          </cell>
          <cell r="O2960" t="str">
            <v>PH700</v>
          </cell>
          <cell r="P2960" t="str">
            <v>1760</v>
          </cell>
          <cell r="Q2960" t="str">
            <v>Salaries &amp; Benefits</v>
          </cell>
          <cell r="R2960" t="str">
            <v>Other Expenditures</v>
          </cell>
          <cell r="S2960" t="str">
            <v>Salaries &amp; Benefits</v>
          </cell>
        </row>
        <row r="2961">
          <cell r="A2961" t="str">
            <v>PH3740</v>
          </cell>
          <cell r="E2961">
            <v>58482.7</v>
          </cell>
          <cell r="F2961">
            <v>0</v>
          </cell>
          <cell r="G2961">
            <v>58482.7</v>
          </cell>
          <cell r="H2961">
            <v>86027.69</v>
          </cell>
          <cell r="I2961">
            <v>27544.99</v>
          </cell>
          <cell r="J2961">
            <v>295437.28000000003</v>
          </cell>
          <cell r="L2961">
            <v>41364</v>
          </cell>
          <cell r="M2961" t="str">
            <v>PF</v>
          </cell>
          <cell r="N2961" t="str">
            <v>EXP</v>
          </cell>
          <cell r="O2961" t="str">
            <v>PH700</v>
          </cell>
          <cell r="P2961" t="str">
            <v>1770</v>
          </cell>
          <cell r="Q2961" t="str">
            <v>Salaries &amp; Benefits</v>
          </cell>
          <cell r="R2961" t="str">
            <v>Other Expenditures</v>
          </cell>
          <cell r="S2961" t="str">
            <v>Salaries &amp; Benefits</v>
          </cell>
        </row>
        <row r="2962">
          <cell r="A2962" t="str">
            <v>PH3740</v>
          </cell>
          <cell r="E2962">
            <v>65</v>
          </cell>
          <cell r="F2962">
            <v>0</v>
          </cell>
          <cell r="G2962">
            <v>65</v>
          </cell>
          <cell r="H2962">
            <v>0</v>
          </cell>
          <cell r="I2962">
            <v>-65</v>
          </cell>
          <cell r="J2962">
            <v>0</v>
          </cell>
          <cell r="L2962">
            <v>41364</v>
          </cell>
          <cell r="M2962" t="str">
            <v>PF</v>
          </cell>
          <cell r="N2962" t="str">
            <v>EXP</v>
          </cell>
          <cell r="O2962" t="str">
            <v>PH700</v>
          </cell>
          <cell r="P2962" t="str">
            <v>1970</v>
          </cell>
          <cell r="Q2962" t="str">
            <v>Salaries &amp; Benefits</v>
          </cell>
          <cell r="R2962" t="str">
            <v>Other Expenditures</v>
          </cell>
          <cell r="S2962" t="str">
            <v>Salaries &amp; Benefits</v>
          </cell>
        </row>
        <row r="2963">
          <cell r="A2963" t="str">
            <v>PH3740</v>
          </cell>
          <cell r="E2963">
            <v>23.27</v>
          </cell>
          <cell r="F2963">
            <v>0</v>
          </cell>
          <cell r="G2963">
            <v>23.27</v>
          </cell>
          <cell r="H2963">
            <v>0</v>
          </cell>
          <cell r="I2963">
            <v>-23.27</v>
          </cell>
          <cell r="J2963">
            <v>0</v>
          </cell>
          <cell r="L2963">
            <v>41364</v>
          </cell>
          <cell r="M2963" t="str">
            <v>PF</v>
          </cell>
          <cell r="N2963" t="str">
            <v>EXP</v>
          </cell>
          <cell r="O2963" t="str">
            <v>PH700</v>
          </cell>
          <cell r="P2963" t="str">
            <v>1975</v>
          </cell>
          <cell r="Q2963" t="str">
            <v>Salaries &amp; Benefits</v>
          </cell>
          <cell r="R2963" t="str">
            <v>Other Expenditures</v>
          </cell>
          <cell r="S2963" t="str">
            <v>Salaries &amp; Benefits</v>
          </cell>
        </row>
        <row r="2964">
          <cell r="A2964" t="str">
            <v>PH3740</v>
          </cell>
          <cell r="E2964">
            <v>17289.61</v>
          </cell>
          <cell r="F2964">
            <v>0</v>
          </cell>
          <cell r="G2964">
            <v>17289.61</v>
          </cell>
          <cell r="H2964">
            <v>5872.72</v>
          </cell>
          <cell r="I2964">
            <v>-11416.89</v>
          </cell>
          <cell r="J2964">
            <v>14151.11</v>
          </cell>
          <cell r="L2964">
            <v>41364</v>
          </cell>
          <cell r="M2964" t="str">
            <v>PF</v>
          </cell>
          <cell r="N2964" t="str">
            <v>EXP</v>
          </cell>
          <cell r="O2964" t="str">
            <v>PH700</v>
          </cell>
          <cell r="P2964" t="str">
            <v>2010</v>
          </cell>
          <cell r="Q2964" t="str">
            <v>Office Supplies</v>
          </cell>
          <cell r="R2964" t="str">
            <v>Other Expenditures</v>
          </cell>
          <cell r="S2964" t="str">
            <v>Non Salary</v>
          </cell>
        </row>
        <row r="2965">
          <cell r="A2965" t="str">
            <v>PH3740</v>
          </cell>
          <cell r="E2965">
            <v>0</v>
          </cell>
          <cell r="F2965">
            <v>0</v>
          </cell>
          <cell r="G2965">
            <v>0</v>
          </cell>
          <cell r="H2965">
            <v>207.5</v>
          </cell>
          <cell r="I2965">
            <v>207.5</v>
          </cell>
          <cell r="J2965">
            <v>500</v>
          </cell>
          <cell r="L2965">
            <v>41364</v>
          </cell>
          <cell r="M2965" t="str">
            <v>PF</v>
          </cell>
          <cell r="N2965" t="str">
            <v>EXP</v>
          </cell>
          <cell r="O2965" t="str">
            <v>PH700</v>
          </cell>
          <cell r="P2965" t="str">
            <v>2020</v>
          </cell>
          <cell r="Q2965" t="str">
            <v>Office Supplies</v>
          </cell>
          <cell r="R2965" t="str">
            <v>Other Expenditures</v>
          </cell>
          <cell r="S2965" t="str">
            <v>Non Salary</v>
          </cell>
        </row>
        <row r="2966">
          <cell r="A2966" t="str">
            <v>PH3740</v>
          </cell>
          <cell r="E2966">
            <v>700.89</v>
          </cell>
          <cell r="F2966">
            <v>0</v>
          </cell>
          <cell r="G2966">
            <v>700.89</v>
          </cell>
          <cell r="H2966">
            <v>4099.6099999999997</v>
          </cell>
          <cell r="I2966">
            <v>3398.72</v>
          </cell>
          <cell r="J2966">
            <v>9878.58</v>
          </cell>
          <cell r="L2966">
            <v>41364</v>
          </cell>
          <cell r="M2966" t="str">
            <v>PF</v>
          </cell>
          <cell r="N2966" t="str">
            <v>EXP</v>
          </cell>
          <cell r="O2966" t="str">
            <v>PH700</v>
          </cell>
          <cell r="P2966" t="str">
            <v>2040</v>
          </cell>
          <cell r="Q2966" t="str">
            <v>Office Supplies</v>
          </cell>
          <cell r="R2966" t="str">
            <v>Other Expenditures</v>
          </cell>
          <cell r="S2966" t="str">
            <v>Non Salary</v>
          </cell>
        </row>
        <row r="2967">
          <cell r="A2967" t="str">
            <v>PH3740</v>
          </cell>
          <cell r="E2967">
            <v>0</v>
          </cell>
          <cell r="F2967">
            <v>0</v>
          </cell>
          <cell r="G2967">
            <v>0</v>
          </cell>
          <cell r="H2967">
            <v>207.5</v>
          </cell>
          <cell r="I2967">
            <v>207.5</v>
          </cell>
          <cell r="J2967">
            <v>500</v>
          </cell>
          <cell r="L2967">
            <v>41364</v>
          </cell>
          <cell r="M2967" t="str">
            <v>PF</v>
          </cell>
          <cell r="N2967" t="str">
            <v>EXP</v>
          </cell>
          <cell r="O2967" t="str">
            <v>PH700</v>
          </cell>
          <cell r="P2967" t="str">
            <v>2082</v>
          </cell>
          <cell r="Q2967" t="str">
            <v>Office Supplies</v>
          </cell>
          <cell r="R2967" t="str">
            <v>Other Expenditures</v>
          </cell>
          <cell r="S2967" t="str">
            <v>Non Salary</v>
          </cell>
        </row>
        <row r="2968">
          <cell r="A2968" t="str">
            <v>PH3740</v>
          </cell>
          <cell r="E2968">
            <v>10.42</v>
          </cell>
          <cell r="F2968">
            <v>0</v>
          </cell>
          <cell r="G2968">
            <v>10.42</v>
          </cell>
          <cell r="H2968">
            <v>0</v>
          </cell>
          <cell r="I2968">
            <v>-10.42</v>
          </cell>
          <cell r="J2968">
            <v>0</v>
          </cell>
          <cell r="L2968">
            <v>41364</v>
          </cell>
          <cell r="M2968" t="str">
            <v>PF</v>
          </cell>
          <cell r="N2968" t="str">
            <v>EXP</v>
          </cell>
          <cell r="O2968" t="str">
            <v>PH700</v>
          </cell>
          <cell r="P2968" t="str">
            <v>2410</v>
          </cell>
          <cell r="Q2968" t="str">
            <v>Chemicals</v>
          </cell>
          <cell r="R2968" t="str">
            <v>Other Expenditures</v>
          </cell>
          <cell r="S2968" t="str">
            <v>Non Salary</v>
          </cell>
        </row>
        <row r="2969">
          <cell r="A2969" t="str">
            <v>PH3740</v>
          </cell>
          <cell r="E2969">
            <v>319.33999999999997</v>
          </cell>
          <cell r="F2969">
            <v>0</v>
          </cell>
          <cell r="G2969">
            <v>319.33999999999997</v>
          </cell>
          <cell r="H2969">
            <v>415</v>
          </cell>
          <cell r="I2969">
            <v>95.66</v>
          </cell>
          <cell r="J2969">
            <v>1000</v>
          </cell>
          <cell r="L2969">
            <v>41364</v>
          </cell>
          <cell r="M2969" t="str">
            <v>PF</v>
          </cell>
          <cell r="N2969" t="str">
            <v>EXP</v>
          </cell>
          <cell r="O2969" t="str">
            <v>PH700</v>
          </cell>
          <cell r="P2969" t="str">
            <v>2570</v>
          </cell>
          <cell r="Q2969" t="str">
            <v>Other Supplies</v>
          </cell>
          <cell r="R2969" t="str">
            <v>Other Expenditures</v>
          </cell>
          <cell r="S2969" t="str">
            <v>Non Salary</v>
          </cell>
        </row>
        <row r="2970">
          <cell r="A2970" t="str">
            <v>PH3740</v>
          </cell>
          <cell r="E2970">
            <v>138.76</v>
          </cell>
          <cell r="F2970">
            <v>0</v>
          </cell>
          <cell r="G2970">
            <v>138.76</v>
          </cell>
          <cell r="H2970">
            <v>0</v>
          </cell>
          <cell r="I2970">
            <v>-138.76</v>
          </cell>
          <cell r="J2970">
            <v>0</v>
          </cell>
          <cell r="L2970">
            <v>41364</v>
          </cell>
          <cell r="M2970" t="str">
            <v>PF</v>
          </cell>
          <cell r="N2970" t="str">
            <v>EXP</v>
          </cell>
          <cell r="O2970" t="str">
            <v>PH700</v>
          </cell>
          <cell r="P2970" t="str">
            <v>2575</v>
          </cell>
          <cell r="Q2970" t="str">
            <v>Other Supplies</v>
          </cell>
          <cell r="R2970" t="str">
            <v>Other Expenditures</v>
          </cell>
          <cell r="S2970" t="str">
            <v>Non Salary</v>
          </cell>
        </row>
        <row r="2971">
          <cell r="A2971" t="str">
            <v>PH3740</v>
          </cell>
          <cell r="E2971">
            <v>44.29</v>
          </cell>
          <cell r="F2971">
            <v>0</v>
          </cell>
          <cell r="G2971">
            <v>44.29</v>
          </cell>
          <cell r="H2971">
            <v>830</v>
          </cell>
          <cell r="I2971">
            <v>785.71</v>
          </cell>
          <cell r="J2971">
            <v>2000</v>
          </cell>
          <cell r="L2971">
            <v>41364</v>
          </cell>
          <cell r="M2971" t="str">
            <v>PF</v>
          </cell>
          <cell r="N2971" t="str">
            <v>EXP</v>
          </cell>
          <cell r="O2971" t="str">
            <v>PH700</v>
          </cell>
          <cell r="P2971" t="str">
            <v>2600</v>
          </cell>
          <cell r="Q2971" t="str">
            <v>Other Supplies</v>
          </cell>
          <cell r="R2971" t="str">
            <v>Other Expenditures</v>
          </cell>
          <cell r="S2971" t="str">
            <v>Non Salary</v>
          </cell>
        </row>
        <row r="2972">
          <cell r="A2972" t="str">
            <v>PH3740</v>
          </cell>
          <cell r="E2972">
            <v>0</v>
          </cell>
          <cell r="F2972">
            <v>0</v>
          </cell>
          <cell r="G2972">
            <v>0</v>
          </cell>
          <cell r="H2972">
            <v>415</v>
          </cell>
          <cell r="I2972">
            <v>415</v>
          </cell>
          <cell r="J2972">
            <v>1000</v>
          </cell>
          <cell r="L2972">
            <v>41364</v>
          </cell>
          <cell r="M2972" t="str">
            <v>PF</v>
          </cell>
          <cell r="N2972" t="str">
            <v>EXP</v>
          </cell>
          <cell r="O2972" t="str">
            <v>PH700</v>
          </cell>
          <cell r="P2972" t="str">
            <v>2650</v>
          </cell>
          <cell r="Q2972" t="str">
            <v>Other Supplies</v>
          </cell>
          <cell r="R2972" t="str">
            <v>Other Expenditures</v>
          </cell>
          <cell r="S2972" t="str">
            <v>Non Salary</v>
          </cell>
        </row>
        <row r="2973">
          <cell r="A2973" t="str">
            <v>PH3740</v>
          </cell>
          <cell r="E2973">
            <v>294.38</v>
          </cell>
          <cell r="F2973">
            <v>0</v>
          </cell>
          <cell r="G2973">
            <v>294.38</v>
          </cell>
          <cell r="H2973">
            <v>0</v>
          </cell>
          <cell r="I2973">
            <v>-294.38</v>
          </cell>
          <cell r="J2973">
            <v>0</v>
          </cell>
          <cell r="L2973">
            <v>41364</v>
          </cell>
          <cell r="M2973" t="str">
            <v>PF</v>
          </cell>
          <cell r="N2973" t="str">
            <v>EXP</v>
          </cell>
          <cell r="O2973" t="str">
            <v>PH700</v>
          </cell>
          <cell r="P2973" t="str">
            <v>2665</v>
          </cell>
          <cell r="Q2973" t="str">
            <v>Other Supplies</v>
          </cell>
          <cell r="R2973" t="str">
            <v>Other Expenditures</v>
          </cell>
          <cell r="S2973" t="str">
            <v>Non Salary</v>
          </cell>
        </row>
        <row r="2974">
          <cell r="A2974" t="str">
            <v>PH3740</v>
          </cell>
          <cell r="E2974">
            <v>0</v>
          </cell>
          <cell r="F2974">
            <v>0</v>
          </cell>
          <cell r="G2974">
            <v>0</v>
          </cell>
          <cell r="H2974">
            <v>830</v>
          </cell>
          <cell r="I2974">
            <v>830</v>
          </cell>
          <cell r="J2974">
            <v>2000</v>
          </cell>
          <cell r="L2974">
            <v>41364</v>
          </cell>
          <cell r="M2974" t="str">
            <v>PF</v>
          </cell>
          <cell r="N2974" t="str">
            <v>EXP</v>
          </cell>
          <cell r="O2974" t="str">
            <v>PH700</v>
          </cell>
          <cell r="P2974" t="str">
            <v>2670</v>
          </cell>
          <cell r="Q2974" t="str">
            <v>Other Supplies</v>
          </cell>
          <cell r="R2974" t="str">
            <v>Other Expenditures</v>
          </cell>
          <cell r="S2974" t="str">
            <v>Non Salary</v>
          </cell>
        </row>
        <row r="2975">
          <cell r="A2975" t="str">
            <v>PH3740</v>
          </cell>
          <cell r="E2975">
            <v>15.34</v>
          </cell>
          <cell r="F2975">
            <v>0</v>
          </cell>
          <cell r="G2975">
            <v>15.34</v>
          </cell>
          <cell r="H2975">
            <v>830</v>
          </cell>
          <cell r="I2975">
            <v>814.66</v>
          </cell>
          <cell r="J2975">
            <v>2000</v>
          </cell>
          <cell r="L2975">
            <v>41364</v>
          </cell>
          <cell r="M2975" t="str">
            <v>PF</v>
          </cell>
          <cell r="N2975" t="str">
            <v>EXP</v>
          </cell>
          <cell r="O2975" t="str">
            <v>PH700</v>
          </cell>
          <cell r="P2975" t="str">
            <v>2710</v>
          </cell>
          <cell r="Q2975" t="str">
            <v>Other Supplies</v>
          </cell>
          <cell r="R2975" t="str">
            <v>Other Expenditures</v>
          </cell>
          <cell r="S2975" t="str">
            <v>Non Salary</v>
          </cell>
        </row>
        <row r="2976">
          <cell r="A2976" t="str">
            <v>PH3740</v>
          </cell>
          <cell r="E2976">
            <v>22.88</v>
          </cell>
          <cell r="F2976">
            <v>239.22</v>
          </cell>
          <cell r="G2976">
            <v>262.10000000000002</v>
          </cell>
          <cell r="H2976">
            <v>415</v>
          </cell>
          <cell r="I2976">
            <v>152.9</v>
          </cell>
          <cell r="J2976">
            <v>1000</v>
          </cell>
          <cell r="L2976">
            <v>41364</v>
          </cell>
          <cell r="M2976" t="str">
            <v>PF</v>
          </cell>
          <cell r="N2976" t="str">
            <v>EXP</v>
          </cell>
          <cell r="O2976" t="str">
            <v>PH700</v>
          </cell>
          <cell r="P2976" t="str">
            <v>2820</v>
          </cell>
          <cell r="Q2976" t="str">
            <v>Other Supplies</v>
          </cell>
          <cell r="R2976" t="str">
            <v>Other Expenditures</v>
          </cell>
          <cell r="S2976" t="str">
            <v>Non Salary</v>
          </cell>
        </row>
        <row r="2977">
          <cell r="A2977" t="str">
            <v>PH3740</v>
          </cell>
          <cell r="E2977">
            <v>33896.39</v>
          </cell>
          <cell r="F2977">
            <v>7535.86</v>
          </cell>
          <cell r="G2977">
            <v>41432.25</v>
          </cell>
          <cell r="H2977">
            <v>37402.019999999997</v>
          </cell>
          <cell r="I2977">
            <v>-4030.23</v>
          </cell>
          <cell r="J2977">
            <v>319402.36</v>
          </cell>
          <cell r="L2977">
            <v>41364</v>
          </cell>
          <cell r="M2977" t="str">
            <v>PF</v>
          </cell>
          <cell r="N2977" t="str">
            <v>EXP</v>
          </cell>
          <cell r="O2977" t="str">
            <v>PH700</v>
          </cell>
          <cell r="P2977" t="str">
            <v>2825</v>
          </cell>
          <cell r="Q2977" t="str">
            <v>Other Supplies</v>
          </cell>
          <cell r="R2977" t="str">
            <v>Other Expenditures</v>
          </cell>
          <cell r="S2977" t="str">
            <v>Non Salary</v>
          </cell>
        </row>
        <row r="2978">
          <cell r="A2978" t="str">
            <v>PH3740</v>
          </cell>
          <cell r="E2978">
            <v>180.31</v>
          </cell>
          <cell r="F2978">
            <v>0</v>
          </cell>
          <cell r="G2978">
            <v>180.31</v>
          </cell>
          <cell r="H2978">
            <v>629.4</v>
          </cell>
          <cell r="I2978">
            <v>449.09</v>
          </cell>
          <cell r="J2978">
            <v>2000</v>
          </cell>
          <cell r="L2978">
            <v>41364</v>
          </cell>
          <cell r="M2978" t="str">
            <v>PF</v>
          </cell>
          <cell r="N2978" t="str">
            <v>EXP</v>
          </cell>
          <cell r="O2978" t="str">
            <v>PH700</v>
          </cell>
          <cell r="P2978" t="str">
            <v>2999</v>
          </cell>
          <cell r="Q2978" t="str">
            <v>Other Supplies</v>
          </cell>
          <cell r="R2978" t="str">
            <v>Other Expenditures</v>
          </cell>
          <cell r="S2978" t="str">
            <v>Non Salary</v>
          </cell>
        </row>
        <row r="2979">
          <cell r="A2979" t="str">
            <v>PH3740</v>
          </cell>
          <cell r="E2979">
            <v>0</v>
          </cell>
          <cell r="F2979">
            <v>9563.3799999999992</v>
          </cell>
          <cell r="G2979">
            <v>9563.3799999999992</v>
          </cell>
          <cell r="H2979">
            <v>424</v>
          </cell>
          <cell r="I2979">
            <v>-9139.3799999999992</v>
          </cell>
          <cell r="J2979">
            <v>20000</v>
          </cell>
          <cell r="L2979">
            <v>41364</v>
          </cell>
          <cell r="M2979" t="str">
            <v>PF</v>
          </cell>
          <cell r="N2979" t="str">
            <v>EXP</v>
          </cell>
          <cell r="O2979" t="str">
            <v>PH700</v>
          </cell>
          <cell r="P2979" t="str">
            <v>3060</v>
          </cell>
          <cell r="Q2979" t="str">
            <v>General Equipment</v>
          </cell>
          <cell r="R2979" t="str">
            <v>Other Expenditures</v>
          </cell>
          <cell r="S2979" t="str">
            <v>Non Salary</v>
          </cell>
        </row>
        <row r="2980">
          <cell r="A2980" t="str">
            <v>PH3740</v>
          </cell>
          <cell r="E2980">
            <v>0</v>
          </cell>
          <cell r="F2980">
            <v>0</v>
          </cell>
          <cell r="G2980">
            <v>0</v>
          </cell>
          <cell r="H2980">
            <v>42.4</v>
          </cell>
          <cell r="I2980">
            <v>42.4</v>
          </cell>
          <cell r="J2980">
            <v>2000</v>
          </cell>
          <cell r="L2980">
            <v>41364</v>
          </cell>
          <cell r="M2980" t="str">
            <v>PF</v>
          </cell>
          <cell r="N2980" t="str">
            <v>EXP</v>
          </cell>
          <cell r="O2980" t="str">
            <v>PH700</v>
          </cell>
          <cell r="P2980" t="str">
            <v>3099</v>
          </cell>
          <cell r="Q2980" t="str">
            <v>General Equipment</v>
          </cell>
          <cell r="R2980" t="str">
            <v>Other Expenditures</v>
          </cell>
          <cell r="S2980" t="str">
            <v>Non Salary</v>
          </cell>
        </row>
        <row r="2981">
          <cell r="A2981" t="str">
            <v>PH3740</v>
          </cell>
          <cell r="E2981">
            <v>823.98</v>
          </cell>
          <cell r="F2981">
            <v>0</v>
          </cell>
          <cell r="G2981">
            <v>823.98</v>
          </cell>
          <cell r="H2981">
            <v>0</v>
          </cell>
          <cell r="I2981">
            <v>-823.98</v>
          </cell>
          <cell r="J2981">
            <v>0</v>
          </cell>
          <cell r="L2981">
            <v>41364</v>
          </cell>
          <cell r="M2981" t="str">
            <v>PF</v>
          </cell>
          <cell r="N2981" t="str">
            <v>EXP</v>
          </cell>
          <cell r="O2981" t="str">
            <v>PH700</v>
          </cell>
          <cell r="P2981" t="str">
            <v>3310</v>
          </cell>
          <cell r="Q2981" t="str">
            <v>Furniture &amp; Furnishings</v>
          </cell>
          <cell r="R2981" t="str">
            <v>Other Expenditures</v>
          </cell>
          <cell r="S2981" t="str">
            <v>Non Salary</v>
          </cell>
        </row>
        <row r="2982">
          <cell r="A2982" t="str">
            <v>PH3740</v>
          </cell>
          <cell r="E2982">
            <v>5407.28</v>
          </cell>
          <cell r="F2982">
            <v>0</v>
          </cell>
          <cell r="G2982">
            <v>5407.28</v>
          </cell>
          <cell r="H2982">
            <v>159</v>
          </cell>
          <cell r="I2982">
            <v>-5248.28</v>
          </cell>
          <cell r="J2982">
            <v>7500</v>
          </cell>
          <cell r="L2982">
            <v>41364</v>
          </cell>
          <cell r="M2982" t="str">
            <v>PF</v>
          </cell>
          <cell r="N2982" t="str">
            <v>EXP</v>
          </cell>
          <cell r="O2982" t="str">
            <v>PH700</v>
          </cell>
          <cell r="P2982" t="str">
            <v>3410</v>
          </cell>
          <cell r="Q2982" t="str">
            <v>Computer Hardware &amp; Software</v>
          </cell>
          <cell r="R2982" t="str">
            <v>Other Expenditures</v>
          </cell>
          <cell r="S2982" t="str">
            <v>Non Salary</v>
          </cell>
        </row>
        <row r="2983">
          <cell r="A2983" t="str">
            <v>PH3740</v>
          </cell>
          <cell r="E2983">
            <v>778509.54</v>
          </cell>
          <cell r="F2983">
            <v>0</v>
          </cell>
          <cell r="G2983">
            <v>778509.54</v>
          </cell>
          <cell r="H2983">
            <v>860404.37</v>
          </cell>
          <cell r="I2983">
            <v>81894.83</v>
          </cell>
          <cell r="J2983">
            <v>4312803.8600000003</v>
          </cell>
          <cell r="L2983">
            <v>41364</v>
          </cell>
          <cell r="M2983" t="str">
            <v>PF</v>
          </cell>
          <cell r="N2983" t="str">
            <v>EXP</v>
          </cell>
          <cell r="O2983" t="str">
            <v>PH700</v>
          </cell>
          <cell r="P2983" t="str">
            <v>4025</v>
          </cell>
          <cell r="Q2983" t="str">
            <v>Professional &amp; Technical</v>
          </cell>
          <cell r="R2983" t="str">
            <v>Other Expenditures</v>
          </cell>
          <cell r="S2983" t="str">
            <v>Non Salary</v>
          </cell>
        </row>
        <row r="2984">
          <cell r="A2984" t="str">
            <v>PH3740</v>
          </cell>
          <cell r="E2984">
            <v>207.7</v>
          </cell>
          <cell r="F2984">
            <v>705.63</v>
          </cell>
          <cell r="G2984">
            <v>913.33</v>
          </cell>
          <cell r="H2984">
            <v>997.5</v>
          </cell>
          <cell r="I2984">
            <v>84.17</v>
          </cell>
          <cell r="J2984">
            <v>5000</v>
          </cell>
          <cell r="L2984">
            <v>41364</v>
          </cell>
          <cell r="M2984" t="str">
            <v>PF</v>
          </cell>
          <cell r="N2984" t="str">
            <v>EXP</v>
          </cell>
          <cell r="O2984" t="str">
            <v>PH700</v>
          </cell>
          <cell r="P2984" t="str">
            <v>4086</v>
          </cell>
          <cell r="Q2984" t="str">
            <v>Professional &amp; Technical</v>
          </cell>
          <cell r="R2984" t="str">
            <v>Other Expenditures</v>
          </cell>
          <cell r="S2984" t="str">
            <v>Non Salary</v>
          </cell>
        </row>
        <row r="2985">
          <cell r="A2985" t="str">
            <v>PH3740</v>
          </cell>
          <cell r="E2985">
            <v>0</v>
          </cell>
          <cell r="F2985">
            <v>0</v>
          </cell>
          <cell r="G2985">
            <v>0</v>
          </cell>
          <cell r="H2985">
            <v>997.5</v>
          </cell>
          <cell r="I2985">
            <v>997.5</v>
          </cell>
          <cell r="J2985">
            <v>5000</v>
          </cell>
          <cell r="L2985">
            <v>41364</v>
          </cell>
          <cell r="M2985" t="str">
            <v>PF</v>
          </cell>
          <cell r="N2985" t="str">
            <v>EXP</v>
          </cell>
          <cell r="O2985" t="str">
            <v>PH700</v>
          </cell>
          <cell r="P2985" t="str">
            <v>4110</v>
          </cell>
          <cell r="Q2985" t="str">
            <v>Professional &amp; Technical</v>
          </cell>
          <cell r="R2985" t="str">
            <v>Other Expenditures</v>
          </cell>
          <cell r="S2985" t="str">
            <v>Non Salary</v>
          </cell>
        </row>
        <row r="2986">
          <cell r="A2986" t="str">
            <v>PH3740</v>
          </cell>
          <cell r="E2986">
            <v>319.35000000000002</v>
          </cell>
          <cell r="F2986">
            <v>0</v>
          </cell>
          <cell r="G2986">
            <v>319.35000000000002</v>
          </cell>
          <cell r="H2986">
            <v>399</v>
          </cell>
          <cell r="I2986">
            <v>79.650000000000006</v>
          </cell>
          <cell r="J2986">
            <v>2000</v>
          </cell>
          <cell r="L2986">
            <v>41364</v>
          </cell>
          <cell r="M2986" t="str">
            <v>PF</v>
          </cell>
          <cell r="N2986" t="str">
            <v>EXP</v>
          </cell>
          <cell r="O2986" t="str">
            <v>PH700</v>
          </cell>
          <cell r="P2986" t="str">
            <v>4225</v>
          </cell>
          <cell r="Q2986" t="str">
            <v>Business Travel Expenses</v>
          </cell>
          <cell r="R2986" t="str">
            <v>Other Expenditures</v>
          </cell>
          <cell r="S2986" t="str">
            <v>Non Salary</v>
          </cell>
        </row>
        <row r="2987">
          <cell r="A2987" t="str">
            <v>PH3740</v>
          </cell>
          <cell r="E2987">
            <v>0</v>
          </cell>
          <cell r="F2987">
            <v>0</v>
          </cell>
          <cell r="G2987">
            <v>0</v>
          </cell>
          <cell r="H2987">
            <v>199.5</v>
          </cell>
          <cell r="I2987">
            <v>199.5</v>
          </cell>
          <cell r="J2987">
            <v>1000</v>
          </cell>
          <cell r="L2987">
            <v>41364</v>
          </cell>
          <cell r="M2987" t="str">
            <v>PF</v>
          </cell>
          <cell r="N2987" t="str">
            <v>EXP</v>
          </cell>
          <cell r="O2987" t="str">
            <v>PH700</v>
          </cell>
          <cell r="P2987" t="str">
            <v>4230</v>
          </cell>
          <cell r="Q2987" t="str">
            <v>Business Travel Expenses</v>
          </cell>
          <cell r="R2987" t="str">
            <v>Other Expenditures</v>
          </cell>
          <cell r="S2987" t="str">
            <v>Non Salary</v>
          </cell>
        </row>
        <row r="2988">
          <cell r="A2988" t="str">
            <v>PH3740</v>
          </cell>
          <cell r="E2988">
            <v>0</v>
          </cell>
          <cell r="F2988">
            <v>0</v>
          </cell>
          <cell r="G2988">
            <v>0</v>
          </cell>
          <cell r="H2988">
            <v>1197</v>
          </cell>
          <cell r="I2988">
            <v>1197</v>
          </cell>
          <cell r="J2988">
            <v>6000</v>
          </cell>
          <cell r="L2988">
            <v>41364</v>
          </cell>
          <cell r="M2988" t="str">
            <v>PF</v>
          </cell>
          <cell r="N2988" t="str">
            <v>EXP</v>
          </cell>
          <cell r="O2988" t="str">
            <v>PH700</v>
          </cell>
          <cell r="P2988" t="str">
            <v>4310</v>
          </cell>
          <cell r="Q2988" t="str">
            <v>Training &amp; Development</v>
          </cell>
          <cell r="R2988" t="str">
            <v>Other Expenditures</v>
          </cell>
          <cell r="S2988" t="str">
            <v>Non Salary</v>
          </cell>
        </row>
        <row r="2989">
          <cell r="A2989" t="str">
            <v>PH3740</v>
          </cell>
          <cell r="E2989">
            <v>0</v>
          </cell>
          <cell r="F2989">
            <v>20119.990000000002</v>
          </cell>
          <cell r="G2989">
            <v>20119.990000000002</v>
          </cell>
          <cell r="H2989">
            <v>997.5</v>
          </cell>
          <cell r="I2989">
            <v>-19122.490000000002</v>
          </cell>
          <cell r="J2989">
            <v>5000</v>
          </cell>
          <cell r="L2989">
            <v>41364</v>
          </cell>
          <cell r="M2989" t="str">
            <v>PF</v>
          </cell>
          <cell r="N2989" t="str">
            <v>EXP</v>
          </cell>
          <cell r="O2989" t="str">
            <v>PH700</v>
          </cell>
          <cell r="P2989" t="str">
            <v>4414</v>
          </cell>
          <cell r="Q2989" t="str">
            <v>Contracted Services</v>
          </cell>
          <cell r="R2989" t="str">
            <v>Other Expenditures</v>
          </cell>
          <cell r="S2989" t="str">
            <v>Non Salary</v>
          </cell>
        </row>
        <row r="2990">
          <cell r="A2990" t="str">
            <v>PH3740</v>
          </cell>
          <cell r="E2990">
            <v>0</v>
          </cell>
          <cell r="F2990">
            <v>7170.65</v>
          </cell>
          <cell r="G2990">
            <v>7170.65</v>
          </cell>
          <cell r="H2990">
            <v>997.5</v>
          </cell>
          <cell r="I2990">
            <v>-6173.15</v>
          </cell>
          <cell r="J2990">
            <v>5000</v>
          </cell>
          <cell r="L2990">
            <v>41364</v>
          </cell>
          <cell r="M2990" t="str">
            <v>PF</v>
          </cell>
          <cell r="N2990" t="str">
            <v>EXP</v>
          </cell>
          <cell r="O2990" t="str">
            <v>PH700</v>
          </cell>
          <cell r="P2990" t="str">
            <v>4419</v>
          </cell>
          <cell r="Q2990" t="str">
            <v>Contracted Services</v>
          </cell>
          <cell r="R2990" t="str">
            <v>Other Expenditures</v>
          </cell>
          <cell r="S2990" t="str">
            <v>Non Salary</v>
          </cell>
        </row>
        <row r="2991">
          <cell r="A2991" t="str">
            <v>PH3740</v>
          </cell>
          <cell r="E2991">
            <v>1148</v>
          </cell>
          <cell r="F2991">
            <v>0</v>
          </cell>
          <cell r="G2991">
            <v>1148</v>
          </cell>
          <cell r="H2991">
            <v>10000</v>
          </cell>
          <cell r="I2991">
            <v>8852</v>
          </cell>
          <cell r="J2991">
            <v>50000</v>
          </cell>
          <cell r="L2991">
            <v>41364</v>
          </cell>
          <cell r="M2991" t="str">
            <v>PF</v>
          </cell>
          <cell r="N2991" t="str">
            <v>EXP</v>
          </cell>
          <cell r="O2991" t="str">
            <v>PH700</v>
          </cell>
          <cell r="P2991" t="str">
            <v>4424</v>
          </cell>
          <cell r="Q2991" t="str">
            <v>Contracted Services</v>
          </cell>
          <cell r="R2991" t="str">
            <v>Other Expenditures</v>
          </cell>
          <cell r="S2991" t="str">
            <v>Non Salary</v>
          </cell>
        </row>
        <row r="2992">
          <cell r="A2992" t="str">
            <v>PH3740</v>
          </cell>
          <cell r="E2992">
            <v>100</v>
          </cell>
          <cell r="F2992">
            <v>0</v>
          </cell>
          <cell r="G2992">
            <v>100</v>
          </cell>
          <cell r="H2992">
            <v>2992.5</v>
          </cell>
          <cell r="I2992">
            <v>2892.5</v>
          </cell>
          <cell r="J2992">
            <v>15000</v>
          </cell>
          <cell r="L2992">
            <v>41364</v>
          </cell>
          <cell r="M2992" t="str">
            <v>PF</v>
          </cell>
          <cell r="N2992" t="str">
            <v>EXP</v>
          </cell>
          <cell r="O2992" t="str">
            <v>PH700</v>
          </cell>
          <cell r="P2992" t="str">
            <v>4425</v>
          </cell>
          <cell r="Q2992" t="str">
            <v>Contracted Services</v>
          </cell>
          <cell r="R2992" t="str">
            <v>Other Expenditures</v>
          </cell>
          <cell r="S2992" t="str">
            <v>Non Salary</v>
          </cell>
        </row>
        <row r="2993">
          <cell r="A2993" t="str">
            <v>PH3740</v>
          </cell>
          <cell r="E2993">
            <v>0</v>
          </cell>
          <cell r="F2993">
            <v>0</v>
          </cell>
          <cell r="G2993">
            <v>0</v>
          </cell>
          <cell r="H2993">
            <v>99.75</v>
          </cell>
          <cell r="I2993">
            <v>99.75</v>
          </cell>
          <cell r="J2993">
            <v>500</v>
          </cell>
          <cell r="L2993">
            <v>41364</v>
          </cell>
          <cell r="M2993" t="str">
            <v>PF</v>
          </cell>
          <cell r="N2993" t="str">
            <v>EXP</v>
          </cell>
          <cell r="O2993" t="str">
            <v>PH700</v>
          </cell>
          <cell r="P2993" t="str">
            <v>4520</v>
          </cell>
          <cell r="Q2993" t="str">
            <v>Contracted Services</v>
          </cell>
          <cell r="R2993" t="str">
            <v>Other Expenditures</v>
          </cell>
          <cell r="S2993" t="str">
            <v>Non Salary</v>
          </cell>
        </row>
        <row r="2994">
          <cell r="A2994" t="str">
            <v>PH3740</v>
          </cell>
          <cell r="E2994">
            <v>953.38</v>
          </cell>
          <cell r="F2994">
            <v>7146.06</v>
          </cell>
          <cell r="G2994">
            <v>8099.44</v>
          </cell>
          <cell r="H2994">
            <v>3990</v>
          </cell>
          <cell r="I2994">
            <v>-4109.4399999999996</v>
          </cell>
          <cell r="J2994">
            <v>20000</v>
          </cell>
          <cell r="L2994">
            <v>41364</v>
          </cell>
          <cell r="M2994" t="str">
            <v>PF</v>
          </cell>
          <cell r="N2994" t="str">
            <v>EXP</v>
          </cell>
          <cell r="O2994" t="str">
            <v>PH700</v>
          </cell>
          <cell r="P2994" t="str">
            <v>4699</v>
          </cell>
          <cell r="Q2994" t="str">
            <v>Repairs &amp; Maintenance</v>
          </cell>
          <cell r="R2994" t="str">
            <v>Other Expenditures</v>
          </cell>
          <cell r="S2994" t="str">
            <v>Non Salary</v>
          </cell>
        </row>
        <row r="2995">
          <cell r="A2995" t="str">
            <v>PH3740</v>
          </cell>
          <cell r="E2995">
            <v>4200</v>
          </cell>
          <cell r="F2995">
            <v>0</v>
          </cell>
          <cell r="G2995">
            <v>4200</v>
          </cell>
          <cell r="H2995">
            <v>997.5</v>
          </cell>
          <cell r="I2995">
            <v>-3202.5</v>
          </cell>
          <cell r="J2995">
            <v>5000</v>
          </cell>
          <cell r="L2995">
            <v>41364</v>
          </cell>
          <cell r="M2995" t="str">
            <v>PF</v>
          </cell>
          <cell r="N2995" t="str">
            <v>EXP</v>
          </cell>
          <cell r="O2995" t="str">
            <v>PH700</v>
          </cell>
          <cell r="P2995" t="str">
            <v>4710</v>
          </cell>
          <cell r="Q2995" t="str">
            <v>Insurance, Parking &amp; Metrage</v>
          </cell>
          <cell r="R2995" t="str">
            <v>Other Expenditures</v>
          </cell>
          <cell r="S2995" t="str">
            <v>Non Salary</v>
          </cell>
        </row>
        <row r="2996">
          <cell r="A2996" t="str">
            <v>PH3740</v>
          </cell>
          <cell r="E2996">
            <v>381.55</v>
          </cell>
          <cell r="F2996">
            <v>0</v>
          </cell>
          <cell r="G2996">
            <v>381.55</v>
          </cell>
          <cell r="H2996">
            <v>598.5</v>
          </cell>
          <cell r="I2996">
            <v>216.95</v>
          </cell>
          <cell r="J2996">
            <v>3000</v>
          </cell>
          <cell r="L2996">
            <v>41364</v>
          </cell>
          <cell r="M2996" t="str">
            <v>PF</v>
          </cell>
          <cell r="N2996" t="str">
            <v>EXP</v>
          </cell>
          <cell r="O2996" t="str">
            <v>PH700</v>
          </cell>
          <cell r="P2996" t="str">
            <v>4770</v>
          </cell>
          <cell r="Q2996" t="str">
            <v>Insurance, Parking &amp; Metrage</v>
          </cell>
          <cell r="R2996" t="str">
            <v>Other Expenditures</v>
          </cell>
          <cell r="S2996" t="str">
            <v>Non Salary</v>
          </cell>
        </row>
        <row r="2997">
          <cell r="A2997" t="str">
            <v>PH3740</v>
          </cell>
          <cell r="E2997">
            <v>1935.08</v>
          </cell>
          <cell r="F2997">
            <v>0</v>
          </cell>
          <cell r="G2997">
            <v>1935.08</v>
          </cell>
          <cell r="H2997">
            <v>1596</v>
          </cell>
          <cell r="I2997">
            <v>-339.08</v>
          </cell>
          <cell r="J2997">
            <v>8000</v>
          </cell>
          <cell r="L2997">
            <v>41364</v>
          </cell>
          <cell r="M2997" t="str">
            <v>PF</v>
          </cell>
          <cell r="N2997" t="str">
            <v>EXP</v>
          </cell>
          <cell r="O2997" t="str">
            <v>PH700</v>
          </cell>
          <cell r="P2997" t="str">
            <v>4775</v>
          </cell>
          <cell r="Q2997" t="str">
            <v>Insurance, Parking &amp; Metrage</v>
          </cell>
          <cell r="R2997" t="str">
            <v>Other Expenditures</v>
          </cell>
          <cell r="S2997" t="str">
            <v>Non Salary</v>
          </cell>
        </row>
        <row r="2998">
          <cell r="A2998" t="str">
            <v>PH3740</v>
          </cell>
          <cell r="E2998">
            <v>0</v>
          </cell>
          <cell r="F2998">
            <v>0</v>
          </cell>
          <cell r="G2998">
            <v>0</v>
          </cell>
          <cell r="H2998">
            <v>1396.5</v>
          </cell>
          <cell r="I2998">
            <v>1396.5</v>
          </cell>
          <cell r="J2998">
            <v>7000</v>
          </cell>
          <cell r="L2998">
            <v>41364</v>
          </cell>
          <cell r="M2998" t="str">
            <v>PF</v>
          </cell>
          <cell r="N2998" t="str">
            <v>EXP</v>
          </cell>
          <cell r="O2998" t="str">
            <v>PH700</v>
          </cell>
          <cell r="P2998" t="str">
            <v>4811</v>
          </cell>
          <cell r="Q2998" t="str">
            <v>Other Services</v>
          </cell>
          <cell r="R2998" t="str">
            <v>Other Expenditures</v>
          </cell>
          <cell r="S2998" t="str">
            <v>Non Salary</v>
          </cell>
        </row>
        <row r="2999">
          <cell r="A2999" t="str">
            <v>PH3740</v>
          </cell>
          <cell r="E2999">
            <v>585.64</v>
          </cell>
          <cell r="F2999">
            <v>0</v>
          </cell>
          <cell r="G2999">
            <v>585.64</v>
          </cell>
          <cell r="H2999">
            <v>798</v>
          </cell>
          <cell r="I2999">
            <v>212.36</v>
          </cell>
          <cell r="J2999">
            <v>4000</v>
          </cell>
          <cell r="L2999">
            <v>41364</v>
          </cell>
          <cell r="M2999" t="str">
            <v>PF</v>
          </cell>
          <cell r="N2999" t="str">
            <v>EXP</v>
          </cell>
          <cell r="O2999" t="str">
            <v>PH700</v>
          </cell>
          <cell r="P2999" t="str">
            <v>4813</v>
          </cell>
          <cell r="Q2999" t="str">
            <v>Other Services</v>
          </cell>
          <cell r="R2999" t="str">
            <v>Other Expenditures</v>
          </cell>
          <cell r="S2999" t="str">
            <v>Non Salary</v>
          </cell>
        </row>
        <row r="3000">
          <cell r="A3000" t="str">
            <v>PH3740</v>
          </cell>
          <cell r="E3000">
            <v>708.24</v>
          </cell>
          <cell r="F3000">
            <v>0</v>
          </cell>
          <cell r="G3000">
            <v>708.24</v>
          </cell>
          <cell r="H3000">
            <v>0</v>
          </cell>
          <cell r="I3000">
            <v>-708.24</v>
          </cell>
          <cell r="J3000">
            <v>0</v>
          </cell>
          <cell r="L3000">
            <v>41364</v>
          </cell>
          <cell r="M3000" t="str">
            <v>PF</v>
          </cell>
          <cell r="N3000" t="str">
            <v>EXP</v>
          </cell>
          <cell r="O3000" t="str">
            <v>PH700</v>
          </cell>
          <cell r="P3000" t="str">
            <v>4818</v>
          </cell>
          <cell r="Q3000" t="str">
            <v>Other Services</v>
          </cell>
          <cell r="R3000" t="str">
            <v>Other Expenditures</v>
          </cell>
          <cell r="S3000" t="str">
            <v>Non Salary</v>
          </cell>
        </row>
        <row r="3001">
          <cell r="A3001" t="str">
            <v>PH3740</v>
          </cell>
          <cell r="E3001">
            <v>603.30999999999995</v>
          </cell>
          <cell r="F3001">
            <v>0</v>
          </cell>
          <cell r="G3001">
            <v>603.30999999999995</v>
          </cell>
          <cell r="H3001">
            <v>798</v>
          </cell>
          <cell r="I3001">
            <v>194.69</v>
          </cell>
          <cell r="J3001">
            <v>4000</v>
          </cell>
          <cell r="L3001">
            <v>41364</v>
          </cell>
          <cell r="M3001" t="str">
            <v>PF</v>
          </cell>
          <cell r="N3001" t="str">
            <v>EXP</v>
          </cell>
          <cell r="O3001" t="str">
            <v>PH700</v>
          </cell>
          <cell r="P3001" t="str">
            <v>4860</v>
          </cell>
          <cell r="Q3001" t="str">
            <v>Other Services</v>
          </cell>
          <cell r="R3001" t="str">
            <v>Other Expenditures</v>
          </cell>
          <cell r="S3001" t="str">
            <v>Non Salary</v>
          </cell>
        </row>
        <row r="3002">
          <cell r="A3002" t="str">
            <v>PH3740</v>
          </cell>
          <cell r="E3002">
            <v>0</v>
          </cell>
          <cell r="F3002">
            <v>0</v>
          </cell>
          <cell r="G3002">
            <v>0</v>
          </cell>
          <cell r="H3002">
            <v>2360.6999999999998</v>
          </cell>
          <cell r="I3002">
            <v>2360.6999999999998</v>
          </cell>
          <cell r="J3002">
            <v>9000</v>
          </cell>
          <cell r="L3002">
            <v>41364</v>
          </cell>
          <cell r="M3002" t="str">
            <v>PF</v>
          </cell>
          <cell r="N3002" t="str">
            <v>EXP</v>
          </cell>
          <cell r="O3002" t="str">
            <v>PH700</v>
          </cell>
          <cell r="P3002" t="str">
            <v>7030</v>
          </cell>
          <cell r="Q3002" t="str">
            <v>IDC's</v>
          </cell>
          <cell r="R3002" t="str">
            <v>Other Expenditures</v>
          </cell>
          <cell r="S3002" t="str">
            <v>Non Salary</v>
          </cell>
        </row>
        <row r="3003">
          <cell r="A3003" t="str">
            <v>PH3740</v>
          </cell>
          <cell r="E3003">
            <v>0</v>
          </cell>
          <cell r="F3003">
            <v>0</v>
          </cell>
          <cell r="G3003">
            <v>0</v>
          </cell>
          <cell r="H3003">
            <v>1311.5</v>
          </cell>
          <cell r="I3003">
            <v>1311.5</v>
          </cell>
          <cell r="J3003">
            <v>5000</v>
          </cell>
          <cell r="L3003">
            <v>41364</v>
          </cell>
          <cell r="M3003" t="str">
            <v>PF</v>
          </cell>
          <cell r="N3003" t="str">
            <v>EXP</v>
          </cell>
          <cell r="O3003" t="str">
            <v>PH700</v>
          </cell>
          <cell r="P3003" t="str">
            <v>7035</v>
          </cell>
          <cell r="Q3003" t="str">
            <v>IDC's</v>
          </cell>
          <cell r="R3003" t="str">
            <v>Other Expenditures</v>
          </cell>
          <cell r="S3003" t="str">
            <v>Non Salary</v>
          </cell>
        </row>
        <row r="3004">
          <cell r="A3004" t="str">
            <v>PH3740</v>
          </cell>
          <cell r="E3004">
            <v>3435</v>
          </cell>
          <cell r="F3004">
            <v>0</v>
          </cell>
          <cell r="G3004">
            <v>3435</v>
          </cell>
          <cell r="H3004">
            <v>9960</v>
          </cell>
          <cell r="I3004">
            <v>6525</v>
          </cell>
          <cell r="J3004">
            <v>30000</v>
          </cell>
          <cell r="L3004">
            <v>41364</v>
          </cell>
          <cell r="M3004" t="str">
            <v>PF</v>
          </cell>
          <cell r="N3004" t="str">
            <v>EXP</v>
          </cell>
          <cell r="O3004" t="str">
            <v>PH700</v>
          </cell>
          <cell r="P3004" t="str">
            <v>7100</v>
          </cell>
          <cell r="Q3004" t="str">
            <v>IDC's</v>
          </cell>
          <cell r="R3004" t="str">
            <v>Other Expenditures</v>
          </cell>
          <cell r="S3004" t="str">
            <v>Non Salary</v>
          </cell>
        </row>
        <row r="3005">
          <cell r="A3005" t="str">
            <v>PH3740</v>
          </cell>
          <cell r="E3005">
            <v>751.01</v>
          </cell>
          <cell r="F3005">
            <v>0</v>
          </cell>
          <cell r="G3005">
            <v>751.01</v>
          </cell>
          <cell r="H3005">
            <v>4857.38</v>
          </cell>
          <cell r="I3005">
            <v>4106.37</v>
          </cell>
          <cell r="J3005">
            <v>18518.43</v>
          </cell>
          <cell r="L3005">
            <v>41364</v>
          </cell>
          <cell r="M3005" t="str">
            <v>PF</v>
          </cell>
          <cell r="N3005" t="str">
            <v>EXP</v>
          </cell>
          <cell r="O3005" t="str">
            <v>PH700</v>
          </cell>
          <cell r="P3005" t="str">
            <v>7105</v>
          </cell>
          <cell r="Q3005" t="str">
            <v>IDC's</v>
          </cell>
          <cell r="R3005" t="str">
            <v>Other Expenditures</v>
          </cell>
          <cell r="S3005" t="str">
            <v>Non Salary</v>
          </cell>
        </row>
        <row r="3006">
          <cell r="A3006" t="str">
            <v>PH3740</v>
          </cell>
          <cell r="E3006">
            <v>4600.2700000000004</v>
          </cell>
          <cell r="F3006">
            <v>0</v>
          </cell>
          <cell r="G3006">
            <v>4600.2700000000004</v>
          </cell>
          <cell r="H3006">
            <v>4959.79</v>
          </cell>
          <cell r="I3006">
            <v>359.52</v>
          </cell>
          <cell r="J3006">
            <v>19839.169999999998</v>
          </cell>
          <cell r="L3006">
            <v>41364</v>
          </cell>
          <cell r="M3006" t="str">
            <v>PF</v>
          </cell>
          <cell r="N3006" t="str">
            <v>EXP</v>
          </cell>
          <cell r="O3006" t="str">
            <v>PH700</v>
          </cell>
          <cell r="P3006" t="str">
            <v>7125</v>
          </cell>
          <cell r="Q3006" t="str">
            <v>IDC's</v>
          </cell>
          <cell r="R3006" t="str">
            <v>Other Expenditures</v>
          </cell>
          <cell r="S3006" t="str">
            <v>Non Salary</v>
          </cell>
        </row>
        <row r="3007">
          <cell r="A3007" t="str">
            <v>PH3740</v>
          </cell>
          <cell r="E3007">
            <v>75657.13</v>
          </cell>
          <cell r="F3007">
            <v>0</v>
          </cell>
          <cell r="G3007">
            <v>75657.13</v>
          </cell>
          <cell r="H3007">
            <v>7633.73</v>
          </cell>
          <cell r="I3007">
            <v>-68023.399999999994</v>
          </cell>
          <cell r="J3007">
            <v>32155.58</v>
          </cell>
          <cell r="L3007">
            <v>41364</v>
          </cell>
          <cell r="M3007" t="str">
            <v>PF</v>
          </cell>
          <cell r="N3007" t="str">
            <v>EXP</v>
          </cell>
          <cell r="O3007" t="str">
            <v>PH700</v>
          </cell>
          <cell r="P3007" t="str">
            <v>7150</v>
          </cell>
          <cell r="Q3007" t="str">
            <v>IDC's</v>
          </cell>
          <cell r="R3007" t="str">
            <v>Other Expenditures</v>
          </cell>
          <cell r="S3007" t="str">
            <v>Non Salary</v>
          </cell>
        </row>
        <row r="3008">
          <cell r="A3008" t="str">
            <v>PH3740</v>
          </cell>
          <cell r="E3008">
            <v>-16526.62</v>
          </cell>
          <cell r="F3008">
            <v>0</v>
          </cell>
          <cell r="G3008">
            <v>-16526.62</v>
          </cell>
          <cell r="H3008">
            <v>0</v>
          </cell>
          <cell r="I3008">
            <v>16526.62</v>
          </cell>
          <cell r="J3008">
            <v>0</v>
          </cell>
          <cell r="L3008">
            <v>41364</v>
          </cell>
          <cell r="M3008" t="str">
            <v>PF</v>
          </cell>
          <cell r="N3008" t="str">
            <v>REV</v>
          </cell>
          <cell r="O3008" t="str">
            <v>PH700</v>
          </cell>
          <cell r="P3008" t="str">
            <v>7735</v>
          </cell>
          <cell r="Q3008" t="str">
            <v>IDR's</v>
          </cell>
          <cell r="R3008" t="str">
            <v>Revenue</v>
          </cell>
          <cell r="S3008" t="str">
            <v>Non Salary</v>
          </cell>
        </row>
        <row r="3009">
          <cell r="A3009" t="str">
            <v>PH3740</v>
          </cell>
          <cell r="E3009">
            <v>-1782220.69</v>
          </cell>
          <cell r="F3009">
            <v>0</v>
          </cell>
          <cell r="G3009">
            <v>-1782220.69</v>
          </cell>
          <cell r="H3009">
            <v>-2044008.33</v>
          </cell>
          <cell r="I3009">
            <v>-261787.64</v>
          </cell>
          <cell r="J3009">
            <v>-8556633.4900000002</v>
          </cell>
          <cell r="L3009">
            <v>41364</v>
          </cell>
          <cell r="M3009" t="str">
            <v>PF</v>
          </cell>
          <cell r="N3009" t="str">
            <v>REV</v>
          </cell>
          <cell r="O3009" t="str">
            <v>PH700</v>
          </cell>
          <cell r="P3009" t="str">
            <v>8010</v>
          </cell>
          <cell r="Q3009" t="str">
            <v>Grants and Subsidies</v>
          </cell>
          <cell r="R3009" t="str">
            <v>Revenue</v>
          </cell>
          <cell r="S3009" t="str">
            <v>Non Salary</v>
          </cell>
        </row>
        <row r="3010">
          <cell r="A3010" t="str">
            <v>PH3740</v>
          </cell>
          <cell r="E3010">
            <v>-49091.81</v>
          </cell>
          <cell r="F3010">
            <v>0</v>
          </cell>
          <cell r="G3010">
            <v>-49091.81</v>
          </cell>
          <cell r="H3010">
            <v>0</v>
          </cell>
          <cell r="I3010">
            <v>49091.81</v>
          </cell>
          <cell r="J3010">
            <v>0</v>
          </cell>
          <cell r="L3010">
            <v>41364</v>
          </cell>
          <cell r="M3010" t="str">
            <v>PF</v>
          </cell>
          <cell r="N3010" t="str">
            <v>REV</v>
          </cell>
          <cell r="O3010" t="str">
            <v>PH700</v>
          </cell>
          <cell r="P3010" t="str">
            <v>9415</v>
          </cell>
          <cell r="Q3010" t="str">
            <v>Other Revenues</v>
          </cell>
          <cell r="R3010" t="str">
            <v>Revenue</v>
          </cell>
          <cell r="S3010" t="str">
            <v>Non Salary</v>
          </cell>
        </row>
        <row r="3011">
          <cell r="A3011" t="str">
            <v>PH3740</v>
          </cell>
          <cell r="E3011">
            <v>-6.69</v>
          </cell>
          <cell r="F3011">
            <v>0</v>
          </cell>
          <cell r="G3011">
            <v>-6.69</v>
          </cell>
          <cell r="H3011">
            <v>0</v>
          </cell>
          <cell r="I3011">
            <v>6.69</v>
          </cell>
          <cell r="J3011">
            <v>0</v>
          </cell>
          <cell r="L3011">
            <v>41364</v>
          </cell>
          <cell r="M3011" t="str">
            <v>PF</v>
          </cell>
          <cell r="N3011" t="str">
            <v>REV</v>
          </cell>
          <cell r="O3011" t="str">
            <v>PH700</v>
          </cell>
          <cell r="P3011" t="str">
            <v>9451</v>
          </cell>
          <cell r="Q3011" t="str">
            <v>Other Revenues</v>
          </cell>
          <cell r="R3011" t="str">
            <v>Revenue</v>
          </cell>
          <cell r="S3011" t="str">
            <v>Non Salary</v>
          </cell>
        </row>
        <row r="3012">
          <cell r="A3012" t="str">
            <v>PH3741</v>
          </cell>
          <cell r="E3012">
            <v>164919.93</v>
          </cell>
          <cell r="F3012">
            <v>0</v>
          </cell>
          <cell r="G3012">
            <v>164919.93</v>
          </cell>
          <cell r="H3012">
            <v>146135.07999999999</v>
          </cell>
          <cell r="I3012">
            <v>-18784.849999999999</v>
          </cell>
          <cell r="J3012">
            <v>501858.63</v>
          </cell>
          <cell r="L3012">
            <v>41364</v>
          </cell>
          <cell r="M3012" t="str">
            <v>SG</v>
          </cell>
          <cell r="N3012" t="str">
            <v>EXP</v>
          </cell>
          <cell r="O3012" t="str">
            <v>PH620</v>
          </cell>
          <cell r="P3012" t="str">
            <v>1015</v>
          </cell>
          <cell r="Q3012" t="str">
            <v>Salaries &amp; Benefits</v>
          </cell>
          <cell r="R3012" t="str">
            <v>Other Expenditures</v>
          </cell>
          <cell r="S3012" t="str">
            <v>Salaries &amp; Benefits</v>
          </cell>
        </row>
        <row r="3013">
          <cell r="A3013" t="str">
            <v>PH3741</v>
          </cell>
          <cell r="E3013">
            <v>0</v>
          </cell>
          <cell r="F3013">
            <v>0</v>
          </cell>
          <cell r="G3013">
            <v>0</v>
          </cell>
          <cell r="H3013">
            <v>-9253.33</v>
          </cell>
          <cell r="I3013">
            <v>-9253.33</v>
          </cell>
          <cell r="J3013">
            <v>-30354.58</v>
          </cell>
          <cell r="L3013">
            <v>41364</v>
          </cell>
          <cell r="M3013" t="str">
            <v>SG</v>
          </cell>
          <cell r="N3013" t="str">
            <v>EXP</v>
          </cell>
          <cell r="O3013" t="str">
            <v>PH620</v>
          </cell>
          <cell r="P3013" t="str">
            <v>1520</v>
          </cell>
          <cell r="Q3013" t="str">
            <v>Salaries &amp; Benefits</v>
          </cell>
          <cell r="R3013" t="str">
            <v>Other Expenditures</v>
          </cell>
          <cell r="S3013" t="str">
            <v>Gapping</v>
          </cell>
        </row>
        <row r="3014">
          <cell r="A3014" t="str">
            <v>PH3741</v>
          </cell>
          <cell r="E3014">
            <v>8926.58</v>
          </cell>
          <cell r="F3014">
            <v>0</v>
          </cell>
          <cell r="G3014">
            <v>8926.58</v>
          </cell>
          <cell r="H3014">
            <v>6764.86</v>
          </cell>
          <cell r="I3014">
            <v>-2161.7199999999998</v>
          </cell>
          <cell r="J3014">
            <v>23232</v>
          </cell>
          <cell r="L3014">
            <v>41364</v>
          </cell>
          <cell r="M3014" t="str">
            <v>SG</v>
          </cell>
          <cell r="N3014" t="str">
            <v>EXP</v>
          </cell>
          <cell r="O3014" t="str">
            <v>PH620</v>
          </cell>
          <cell r="P3014" t="str">
            <v>1711</v>
          </cell>
          <cell r="Q3014" t="str">
            <v>Salaries &amp; Benefits</v>
          </cell>
          <cell r="R3014" t="str">
            <v>Other Expenditures</v>
          </cell>
          <cell r="S3014" t="str">
            <v>Salaries &amp; Benefits</v>
          </cell>
        </row>
        <row r="3015">
          <cell r="A3015" t="str">
            <v>PH3741</v>
          </cell>
          <cell r="E3015">
            <v>4347.59</v>
          </cell>
          <cell r="F3015">
            <v>0</v>
          </cell>
          <cell r="G3015">
            <v>4347.59</v>
          </cell>
          <cell r="H3015">
            <v>3253.13</v>
          </cell>
          <cell r="I3015">
            <v>-1094.46</v>
          </cell>
          <cell r="J3015">
            <v>11172</v>
          </cell>
          <cell r="L3015">
            <v>41364</v>
          </cell>
          <cell r="M3015" t="str">
            <v>SG</v>
          </cell>
          <cell r="N3015" t="str">
            <v>EXP</v>
          </cell>
          <cell r="O3015" t="str">
            <v>PH620</v>
          </cell>
          <cell r="P3015" t="str">
            <v>1712</v>
          </cell>
          <cell r="Q3015" t="str">
            <v>Salaries &amp; Benefits</v>
          </cell>
          <cell r="R3015" t="str">
            <v>Other Expenditures</v>
          </cell>
          <cell r="S3015" t="str">
            <v>Salaries &amp; Benefits</v>
          </cell>
        </row>
        <row r="3016">
          <cell r="A3016" t="str">
            <v>PH3741</v>
          </cell>
          <cell r="E3016">
            <v>4160.05</v>
          </cell>
          <cell r="F3016">
            <v>0</v>
          </cell>
          <cell r="G3016">
            <v>4160.05</v>
          </cell>
          <cell r="H3016">
            <v>2926.4</v>
          </cell>
          <cell r="I3016">
            <v>-1233.6500000000001</v>
          </cell>
          <cell r="J3016">
            <v>9469.9500000000007</v>
          </cell>
          <cell r="L3016">
            <v>41364</v>
          </cell>
          <cell r="M3016" t="str">
            <v>SG</v>
          </cell>
          <cell r="N3016" t="str">
            <v>EXP</v>
          </cell>
          <cell r="O3016" t="str">
            <v>PH620</v>
          </cell>
          <cell r="P3016" t="str">
            <v>1720</v>
          </cell>
          <cell r="Q3016" t="str">
            <v>Salaries &amp; Benefits</v>
          </cell>
          <cell r="R3016" t="str">
            <v>Other Expenditures</v>
          </cell>
          <cell r="S3016" t="str">
            <v>Salaries &amp; Benefits</v>
          </cell>
        </row>
        <row r="3017">
          <cell r="A3017" t="str">
            <v>PH3741</v>
          </cell>
          <cell r="E3017">
            <v>1265.05</v>
          </cell>
          <cell r="F3017">
            <v>0</v>
          </cell>
          <cell r="G3017">
            <v>1265.05</v>
          </cell>
          <cell r="H3017">
            <v>1090.68</v>
          </cell>
          <cell r="I3017">
            <v>-174.37</v>
          </cell>
          <cell r="J3017">
            <v>3745.87</v>
          </cell>
          <cell r="L3017">
            <v>41364</v>
          </cell>
          <cell r="M3017" t="str">
            <v>SG</v>
          </cell>
          <cell r="N3017" t="str">
            <v>EXP</v>
          </cell>
          <cell r="O3017" t="str">
            <v>PH620</v>
          </cell>
          <cell r="P3017" t="str">
            <v>1730</v>
          </cell>
          <cell r="Q3017" t="str">
            <v>Salaries &amp; Benefits</v>
          </cell>
          <cell r="R3017" t="str">
            <v>Other Expenditures</v>
          </cell>
          <cell r="S3017" t="str">
            <v>Salaries &amp; Benefits</v>
          </cell>
        </row>
        <row r="3018">
          <cell r="A3018" t="str">
            <v>PH3741</v>
          </cell>
          <cell r="E3018">
            <v>4135.95</v>
          </cell>
          <cell r="F3018">
            <v>0</v>
          </cell>
          <cell r="G3018">
            <v>4135.95</v>
          </cell>
          <cell r="H3018">
            <v>4107.8</v>
          </cell>
          <cell r="I3018">
            <v>-28.15</v>
          </cell>
          <cell r="J3018">
            <v>6250.29</v>
          </cell>
          <cell r="L3018">
            <v>41364</v>
          </cell>
          <cell r="M3018" t="str">
            <v>SG</v>
          </cell>
          <cell r="N3018" t="str">
            <v>EXP</v>
          </cell>
          <cell r="O3018" t="str">
            <v>PH620</v>
          </cell>
          <cell r="P3018" t="str">
            <v>1740</v>
          </cell>
          <cell r="Q3018" t="str">
            <v>Salaries &amp; Benefits</v>
          </cell>
          <cell r="R3018" t="str">
            <v>Other Expenditures</v>
          </cell>
          <cell r="S3018" t="str">
            <v>Salaries &amp; Benefits</v>
          </cell>
        </row>
        <row r="3019">
          <cell r="A3019" t="str">
            <v>PH3741</v>
          </cell>
          <cell r="E3019">
            <v>198.52</v>
          </cell>
          <cell r="F3019">
            <v>0</v>
          </cell>
          <cell r="G3019">
            <v>198.52</v>
          </cell>
          <cell r="H3019">
            <v>237.07</v>
          </cell>
          <cell r="I3019">
            <v>38.549999999999997</v>
          </cell>
          <cell r="J3019">
            <v>401.48</v>
          </cell>
          <cell r="L3019">
            <v>41364</v>
          </cell>
          <cell r="M3019" t="str">
            <v>SG</v>
          </cell>
          <cell r="N3019" t="str">
            <v>EXP</v>
          </cell>
          <cell r="O3019" t="str">
            <v>PH620</v>
          </cell>
          <cell r="P3019" t="str">
            <v>1745</v>
          </cell>
          <cell r="Q3019" t="str">
            <v>Salaries &amp; Benefits</v>
          </cell>
          <cell r="R3019" t="str">
            <v>Other Expenditures</v>
          </cell>
          <cell r="S3019" t="str">
            <v>Salaries &amp; Benefits</v>
          </cell>
        </row>
        <row r="3020">
          <cell r="A3020" t="str">
            <v>PH3741</v>
          </cell>
          <cell r="E3020">
            <v>3240.29</v>
          </cell>
          <cell r="F3020">
            <v>0</v>
          </cell>
          <cell r="G3020">
            <v>3240.29</v>
          </cell>
          <cell r="H3020">
            <v>2849.63</v>
          </cell>
          <cell r="I3020">
            <v>-390.66</v>
          </cell>
          <cell r="J3020">
            <v>9786.23</v>
          </cell>
          <cell r="L3020">
            <v>41364</v>
          </cell>
          <cell r="M3020" t="str">
            <v>SG</v>
          </cell>
          <cell r="N3020" t="str">
            <v>EXP</v>
          </cell>
          <cell r="O3020" t="str">
            <v>PH620</v>
          </cell>
          <cell r="P3020" t="str">
            <v>1750</v>
          </cell>
          <cell r="Q3020" t="str">
            <v>Salaries &amp; Benefits</v>
          </cell>
          <cell r="R3020" t="str">
            <v>Other Expenditures</v>
          </cell>
          <cell r="S3020" t="str">
            <v>Salaries &amp; Benefits</v>
          </cell>
        </row>
        <row r="3021">
          <cell r="A3021" t="str">
            <v>PH3741</v>
          </cell>
          <cell r="E3021">
            <v>9249.66</v>
          </cell>
          <cell r="F3021">
            <v>0</v>
          </cell>
          <cell r="G3021">
            <v>9249.66</v>
          </cell>
          <cell r="H3021">
            <v>8978.94</v>
          </cell>
          <cell r="I3021">
            <v>-270.72000000000003</v>
          </cell>
          <cell r="J3021">
            <v>13840.2</v>
          </cell>
          <cell r="L3021">
            <v>41364</v>
          </cell>
          <cell r="M3021" t="str">
            <v>SG</v>
          </cell>
          <cell r="N3021" t="str">
            <v>EXP</v>
          </cell>
          <cell r="O3021" t="str">
            <v>PH620</v>
          </cell>
          <cell r="P3021" t="str">
            <v>1760</v>
          </cell>
          <cell r="Q3021" t="str">
            <v>Salaries &amp; Benefits</v>
          </cell>
          <cell r="R3021" t="str">
            <v>Other Expenditures</v>
          </cell>
          <cell r="S3021" t="str">
            <v>Salaries &amp; Benefits</v>
          </cell>
        </row>
        <row r="3022">
          <cell r="A3022" t="str">
            <v>PH3741</v>
          </cell>
          <cell r="E3022">
            <v>16360.1</v>
          </cell>
          <cell r="F3022">
            <v>0</v>
          </cell>
          <cell r="G3022">
            <v>16360.1</v>
          </cell>
          <cell r="H3022">
            <v>16434.03</v>
          </cell>
          <cell r="I3022">
            <v>73.930000000000007</v>
          </cell>
          <cell r="J3022">
            <v>56437.78</v>
          </cell>
          <cell r="L3022">
            <v>41364</v>
          </cell>
          <cell r="M3022" t="str">
            <v>SG</v>
          </cell>
          <cell r="N3022" t="str">
            <v>EXP</v>
          </cell>
          <cell r="O3022" t="str">
            <v>PH620</v>
          </cell>
          <cell r="P3022" t="str">
            <v>1770</v>
          </cell>
          <cell r="Q3022" t="str">
            <v>Salaries &amp; Benefits</v>
          </cell>
          <cell r="R3022" t="str">
            <v>Other Expenditures</v>
          </cell>
          <cell r="S3022" t="str">
            <v>Salaries &amp; Benefits</v>
          </cell>
        </row>
        <row r="3023">
          <cell r="A3023" t="str">
            <v>PH3741</v>
          </cell>
          <cell r="E3023">
            <v>172.59</v>
          </cell>
          <cell r="F3023">
            <v>0</v>
          </cell>
          <cell r="G3023">
            <v>172.59</v>
          </cell>
          <cell r="H3023">
            <v>142.44</v>
          </cell>
          <cell r="I3023">
            <v>-30.15</v>
          </cell>
          <cell r="J3023">
            <v>562.55999999999995</v>
          </cell>
          <cell r="L3023">
            <v>41364</v>
          </cell>
          <cell r="M3023" t="str">
            <v>SG</v>
          </cell>
          <cell r="N3023" t="str">
            <v>EXP</v>
          </cell>
          <cell r="O3023" t="str">
            <v>PH620</v>
          </cell>
          <cell r="P3023" t="str">
            <v>2010</v>
          </cell>
          <cell r="Q3023" t="str">
            <v>Office Supplies</v>
          </cell>
          <cell r="R3023" t="str">
            <v>Other Expenditures</v>
          </cell>
          <cell r="S3023" t="str">
            <v>Non Salary</v>
          </cell>
        </row>
        <row r="3024">
          <cell r="A3024" t="str">
            <v>PH3741</v>
          </cell>
          <cell r="E3024">
            <v>0</v>
          </cell>
          <cell r="F3024">
            <v>0</v>
          </cell>
          <cell r="G3024">
            <v>0</v>
          </cell>
          <cell r="H3024">
            <v>126.6</v>
          </cell>
          <cell r="I3024">
            <v>126.6</v>
          </cell>
          <cell r="J3024">
            <v>500</v>
          </cell>
          <cell r="L3024">
            <v>41364</v>
          </cell>
          <cell r="M3024" t="str">
            <v>SG</v>
          </cell>
          <cell r="N3024" t="str">
            <v>EXP</v>
          </cell>
          <cell r="O3024" t="str">
            <v>PH620</v>
          </cell>
          <cell r="P3024" t="str">
            <v>2020</v>
          </cell>
          <cell r="Q3024" t="str">
            <v>Office Supplies</v>
          </cell>
          <cell r="R3024" t="str">
            <v>Other Expenditures</v>
          </cell>
          <cell r="S3024" t="str">
            <v>Non Salary</v>
          </cell>
        </row>
        <row r="3025">
          <cell r="A3025" t="str">
            <v>PH3741</v>
          </cell>
          <cell r="E3025">
            <v>87.76</v>
          </cell>
          <cell r="F3025">
            <v>45.27</v>
          </cell>
          <cell r="G3025">
            <v>133.03</v>
          </cell>
          <cell r="H3025">
            <v>142.44</v>
          </cell>
          <cell r="I3025">
            <v>9.41</v>
          </cell>
          <cell r="J3025">
            <v>562.55999999999995</v>
          </cell>
          <cell r="L3025">
            <v>41364</v>
          </cell>
          <cell r="M3025" t="str">
            <v>SG</v>
          </cell>
          <cell r="N3025" t="str">
            <v>EXP</v>
          </cell>
          <cell r="O3025" t="str">
            <v>PH620</v>
          </cell>
          <cell r="P3025" t="str">
            <v>2040</v>
          </cell>
          <cell r="Q3025" t="str">
            <v>Office Supplies</v>
          </cell>
          <cell r="R3025" t="str">
            <v>Other Expenditures</v>
          </cell>
          <cell r="S3025" t="str">
            <v>Non Salary</v>
          </cell>
        </row>
        <row r="3026">
          <cell r="A3026" t="str">
            <v>PH3741</v>
          </cell>
          <cell r="E3026">
            <v>0</v>
          </cell>
          <cell r="F3026">
            <v>0</v>
          </cell>
          <cell r="G3026">
            <v>0</v>
          </cell>
          <cell r="H3026">
            <v>0</v>
          </cell>
          <cell r="I3026">
            <v>0</v>
          </cell>
          <cell r="J3026">
            <v>0</v>
          </cell>
          <cell r="L3026">
            <v>41364</v>
          </cell>
          <cell r="M3026" t="str">
            <v>SG</v>
          </cell>
          <cell r="N3026" t="str">
            <v>EXP</v>
          </cell>
          <cell r="O3026" t="str">
            <v>PH620</v>
          </cell>
          <cell r="P3026" t="str">
            <v>2650</v>
          </cell>
          <cell r="Q3026" t="str">
            <v>Other Supplies</v>
          </cell>
          <cell r="R3026" t="str">
            <v>Other Expenditures</v>
          </cell>
          <cell r="S3026" t="str">
            <v>Non Salary</v>
          </cell>
        </row>
        <row r="3027">
          <cell r="A3027" t="str">
            <v>PH3741</v>
          </cell>
          <cell r="E3027">
            <v>0</v>
          </cell>
          <cell r="F3027">
            <v>0</v>
          </cell>
          <cell r="G3027">
            <v>0</v>
          </cell>
          <cell r="H3027">
            <v>296.75</v>
          </cell>
          <cell r="I3027">
            <v>296.75</v>
          </cell>
          <cell r="J3027">
            <v>1172</v>
          </cell>
          <cell r="L3027">
            <v>41364</v>
          </cell>
          <cell r="M3027" t="str">
            <v>SG</v>
          </cell>
          <cell r="N3027" t="str">
            <v>EXP</v>
          </cell>
          <cell r="O3027" t="str">
            <v>PH620</v>
          </cell>
          <cell r="P3027" t="str">
            <v>2790</v>
          </cell>
          <cell r="Q3027" t="str">
            <v>Other Supplies</v>
          </cell>
          <cell r="R3027" t="str">
            <v>Other Expenditures</v>
          </cell>
          <cell r="S3027" t="str">
            <v>Non Salary</v>
          </cell>
        </row>
        <row r="3028">
          <cell r="A3028" t="str">
            <v>PH3741</v>
          </cell>
          <cell r="E3028">
            <v>0</v>
          </cell>
          <cell r="F3028">
            <v>4701.3100000000004</v>
          </cell>
          <cell r="G3028">
            <v>4701.3100000000004</v>
          </cell>
          <cell r="H3028">
            <v>0</v>
          </cell>
          <cell r="I3028">
            <v>-4701.3100000000004</v>
          </cell>
          <cell r="J3028">
            <v>0</v>
          </cell>
          <cell r="L3028">
            <v>41364</v>
          </cell>
          <cell r="M3028" t="str">
            <v>SG</v>
          </cell>
          <cell r="N3028" t="str">
            <v>EXP</v>
          </cell>
          <cell r="O3028" t="str">
            <v>PH620</v>
          </cell>
          <cell r="P3028" t="str">
            <v>4089</v>
          </cell>
          <cell r="Q3028" t="str">
            <v>Professional &amp; Technical</v>
          </cell>
          <cell r="R3028" t="str">
            <v>Other Expenditures</v>
          </cell>
          <cell r="S3028" t="str">
            <v>Non Salary</v>
          </cell>
        </row>
        <row r="3029">
          <cell r="A3029" t="str">
            <v>PH3741</v>
          </cell>
          <cell r="E3029">
            <v>0</v>
          </cell>
          <cell r="F3029">
            <v>0</v>
          </cell>
          <cell r="G3029">
            <v>0</v>
          </cell>
          <cell r="H3029">
            <v>289.8</v>
          </cell>
          <cell r="I3029">
            <v>289.8</v>
          </cell>
          <cell r="J3029">
            <v>2000</v>
          </cell>
          <cell r="L3029">
            <v>41364</v>
          </cell>
          <cell r="M3029" t="str">
            <v>SG</v>
          </cell>
          <cell r="N3029" t="str">
            <v>EXP</v>
          </cell>
          <cell r="O3029" t="str">
            <v>PH620</v>
          </cell>
          <cell r="P3029" t="str">
            <v>4110</v>
          </cell>
          <cell r="Q3029" t="str">
            <v>Professional &amp; Technical</v>
          </cell>
          <cell r="R3029" t="str">
            <v>Other Expenditures</v>
          </cell>
          <cell r="S3029" t="str">
            <v>Non Salary</v>
          </cell>
        </row>
        <row r="3030">
          <cell r="A3030" t="str">
            <v>PH3741</v>
          </cell>
          <cell r="E3030">
            <v>0</v>
          </cell>
          <cell r="F3030">
            <v>0</v>
          </cell>
          <cell r="G3030">
            <v>0</v>
          </cell>
          <cell r="H3030">
            <v>1918.6</v>
          </cell>
          <cell r="I3030">
            <v>1918.6</v>
          </cell>
          <cell r="J3030">
            <v>13240.9</v>
          </cell>
          <cell r="L3030">
            <v>41364</v>
          </cell>
          <cell r="M3030" t="str">
            <v>SG</v>
          </cell>
          <cell r="N3030" t="str">
            <v>EXP</v>
          </cell>
          <cell r="O3030" t="str">
            <v>PH620</v>
          </cell>
          <cell r="P3030" t="str">
            <v>4199</v>
          </cell>
          <cell r="Q3030" t="str">
            <v>Professional &amp; Technical</v>
          </cell>
          <cell r="R3030" t="str">
            <v>Other Expenditures</v>
          </cell>
          <cell r="S3030" t="str">
            <v>Non Salary</v>
          </cell>
        </row>
        <row r="3031">
          <cell r="A3031" t="str">
            <v>PH3741</v>
          </cell>
          <cell r="E3031">
            <v>46.8</v>
          </cell>
          <cell r="F3031">
            <v>0</v>
          </cell>
          <cell r="G3031">
            <v>46.8</v>
          </cell>
          <cell r="H3031">
            <v>0</v>
          </cell>
          <cell r="I3031">
            <v>-46.8</v>
          </cell>
          <cell r="J3031">
            <v>0</v>
          </cell>
          <cell r="L3031">
            <v>41364</v>
          </cell>
          <cell r="M3031" t="str">
            <v>SG</v>
          </cell>
          <cell r="N3031" t="str">
            <v>EXP</v>
          </cell>
          <cell r="O3031" t="str">
            <v>PH620</v>
          </cell>
          <cell r="P3031" t="str">
            <v>4225</v>
          </cell>
          <cell r="Q3031" t="str">
            <v>Business Travel Expenses</v>
          </cell>
          <cell r="R3031" t="str">
            <v>Other Expenditures</v>
          </cell>
          <cell r="S3031" t="str">
            <v>Non Salary</v>
          </cell>
        </row>
        <row r="3032">
          <cell r="A3032" t="str">
            <v>PH3741</v>
          </cell>
          <cell r="E3032">
            <v>1890</v>
          </cell>
          <cell r="F3032">
            <v>0</v>
          </cell>
          <cell r="G3032">
            <v>1890</v>
          </cell>
          <cell r="H3032">
            <v>507.15</v>
          </cell>
          <cell r="I3032">
            <v>-1382.85</v>
          </cell>
          <cell r="J3032">
            <v>3500</v>
          </cell>
          <cell r="L3032">
            <v>41364</v>
          </cell>
          <cell r="M3032" t="str">
            <v>SG</v>
          </cell>
          <cell r="N3032" t="str">
            <v>EXP</v>
          </cell>
          <cell r="O3032" t="str">
            <v>PH620</v>
          </cell>
          <cell r="P3032" t="str">
            <v>4256</v>
          </cell>
          <cell r="Q3032" t="str">
            <v>Conference Expenditures</v>
          </cell>
          <cell r="R3032" t="str">
            <v>Other Expenditures</v>
          </cell>
          <cell r="S3032" t="str">
            <v>Non Salary</v>
          </cell>
        </row>
        <row r="3033">
          <cell r="A3033" t="str">
            <v>PH3741</v>
          </cell>
          <cell r="E3033">
            <v>0</v>
          </cell>
          <cell r="F3033">
            <v>495</v>
          </cell>
          <cell r="G3033">
            <v>495</v>
          </cell>
          <cell r="H3033">
            <v>0</v>
          </cell>
          <cell r="I3033">
            <v>-495</v>
          </cell>
          <cell r="J3033">
            <v>0</v>
          </cell>
          <cell r="L3033">
            <v>41364</v>
          </cell>
          <cell r="M3033" t="str">
            <v>SG</v>
          </cell>
          <cell r="N3033" t="str">
            <v>EXP</v>
          </cell>
          <cell r="O3033" t="str">
            <v>PH620</v>
          </cell>
          <cell r="P3033" t="str">
            <v>4310</v>
          </cell>
          <cell r="Q3033" t="str">
            <v>Training &amp; Development</v>
          </cell>
          <cell r="R3033" t="str">
            <v>Other Expenditures</v>
          </cell>
          <cell r="S3033" t="str">
            <v>Non Salary</v>
          </cell>
        </row>
        <row r="3034">
          <cell r="A3034" t="str">
            <v>PH3741</v>
          </cell>
          <cell r="E3034">
            <v>0</v>
          </cell>
          <cell r="F3034">
            <v>85.42</v>
          </cell>
          <cell r="G3034">
            <v>85.42</v>
          </cell>
          <cell r="H3034">
            <v>147.44999999999999</v>
          </cell>
          <cell r="I3034">
            <v>62.03</v>
          </cell>
          <cell r="J3034">
            <v>1017.6</v>
          </cell>
          <cell r="L3034">
            <v>41364</v>
          </cell>
          <cell r="M3034" t="str">
            <v>SG</v>
          </cell>
          <cell r="N3034" t="str">
            <v>EXP</v>
          </cell>
          <cell r="O3034" t="str">
            <v>PH620</v>
          </cell>
          <cell r="P3034" t="str">
            <v>4530</v>
          </cell>
          <cell r="Q3034" t="str">
            <v>Contracted Services</v>
          </cell>
          <cell r="R3034" t="str">
            <v>Other Expenditures</v>
          </cell>
          <cell r="S3034" t="str">
            <v>Non Salary</v>
          </cell>
        </row>
        <row r="3035">
          <cell r="A3035" t="str">
            <v>PH3741</v>
          </cell>
          <cell r="E3035">
            <v>0</v>
          </cell>
          <cell r="F3035">
            <v>0</v>
          </cell>
          <cell r="G3035">
            <v>0</v>
          </cell>
          <cell r="H3035">
            <v>0</v>
          </cell>
          <cell r="I3035">
            <v>0</v>
          </cell>
          <cell r="J3035">
            <v>0</v>
          </cell>
          <cell r="L3035">
            <v>41364</v>
          </cell>
          <cell r="M3035" t="str">
            <v>SG</v>
          </cell>
          <cell r="N3035" t="str">
            <v>EXP</v>
          </cell>
          <cell r="O3035" t="str">
            <v>PH620</v>
          </cell>
          <cell r="P3035" t="str">
            <v>4760</v>
          </cell>
          <cell r="Q3035" t="str">
            <v>Insurance, Parking &amp; Metrage</v>
          </cell>
          <cell r="R3035" t="str">
            <v>Other Expenditures</v>
          </cell>
          <cell r="S3035" t="str">
            <v>Non Salary</v>
          </cell>
        </row>
        <row r="3036">
          <cell r="A3036" t="str">
            <v>PH3741</v>
          </cell>
          <cell r="E3036">
            <v>175</v>
          </cell>
          <cell r="F3036">
            <v>0</v>
          </cell>
          <cell r="G3036">
            <v>175</v>
          </cell>
          <cell r="H3036">
            <v>72.45</v>
          </cell>
          <cell r="I3036">
            <v>-102.55</v>
          </cell>
          <cell r="J3036">
            <v>500</v>
          </cell>
          <cell r="L3036">
            <v>41364</v>
          </cell>
          <cell r="M3036" t="str">
            <v>SG</v>
          </cell>
          <cell r="N3036" t="str">
            <v>EXP</v>
          </cell>
          <cell r="O3036" t="str">
            <v>PH620</v>
          </cell>
          <cell r="P3036" t="str">
            <v>4770</v>
          </cell>
          <cell r="Q3036" t="str">
            <v>Insurance, Parking &amp; Metrage</v>
          </cell>
          <cell r="R3036" t="str">
            <v>Other Expenditures</v>
          </cell>
          <cell r="S3036" t="str">
            <v>Non Salary</v>
          </cell>
        </row>
        <row r="3037">
          <cell r="A3037" t="str">
            <v>PH3741</v>
          </cell>
          <cell r="E3037">
            <v>177.72</v>
          </cell>
          <cell r="F3037">
            <v>0</v>
          </cell>
          <cell r="G3037">
            <v>177.72</v>
          </cell>
          <cell r="H3037">
            <v>72.45</v>
          </cell>
          <cell r="I3037">
            <v>-105.27</v>
          </cell>
          <cell r="J3037">
            <v>500</v>
          </cell>
          <cell r="L3037">
            <v>41364</v>
          </cell>
          <cell r="M3037" t="str">
            <v>SG</v>
          </cell>
          <cell r="N3037" t="str">
            <v>EXP</v>
          </cell>
          <cell r="O3037" t="str">
            <v>PH620</v>
          </cell>
          <cell r="P3037" t="str">
            <v>4775</v>
          </cell>
          <cell r="Q3037" t="str">
            <v>Insurance, Parking &amp; Metrage</v>
          </cell>
          <cell r="R3037" t="str">
            <v>Other Expenditures</v>
          </cell>
          <cell r="S3037" t="str">
            <v>Non Salary</v>
          </cell>
        </row>
        <row r="3038">
          <cell r="A3038" t="str">
            <v>PH3741</v>
          </cell>
          <cell r="E3038">
            <v>0</v>
          </cell>
          <cell r="F3038">
            <v>786.6</v>
          </cell>
          <cell r="G3038">
            <v>786.6</v>
          </cell>
          <cell r="H3038">
            <v>637.55999999999995</v>
          </cell>
          <cell r="I3038">
            <v>-149.04</v>
          </cell>
          <cell r="J3038">
            <v>4400</v>
          </cell>
          <cell r="L3038">
            <v>41364</v>
          </cell>
          <cell r="M3038" t="str">
            <v>SG</v>
          </cell>
          <cell r="N3038" t="str">
            <v>EXP</v>
          </cell>
          <cell r="O3038" t="str">
            <v>PH620</v>
          </cell>
          <cell r="P3038" t="str">
            <v>4820</v>
          </cell>
          <cell r="Q3038" t="str">
            <v>Other Services</v>
          </cell>
          <cell r="R3038" t="str">
            <v>Other Expenditures</v>
          </cell>
          <cell r="S3038" t="str">
            <v>Non Salary</v>
          </cell>
        </row>
        <row r="3039">
          <cell r="A3039" t="str">
            <v>PH3741</v>
          </cell>
          <cell r="E3039">
            <v>0</v>
          </cell>
          <cell r="F3039">
            <v>0</v>
          </cell>
          <cell r="G3039">
            <v>0</v>
          </cell>
          <cell r="H3039">
            <v>362.25</v>
          </cell>
          <cell r="I3039">
            <v>362.25</v>
          </cell>
          <cell r="J3039">
            <v>2500</v>
          </cell>
          <cell r="L3039">
            <v>41364</v>
          </cell>
          <cell r="M3039" t="str">
            <v>SG</v>
          </cell>
          <cell r="N3039" t="str">
            <v>EXP</v>
          </cell>
          <cell r="O3039" t="str">
            <v>PH620</v>
          </cell>
          <cell r="P3039" t="str">
            <v>4825</v>
          </cell>
          <cell r="Q3039" t="str">
            <v>Other Services</v>
          </cell>
          <cell r="R3039" t="str">
            <v>Other Expenditures</v>
          </cell>
          <cell r="S3039" t="str">
            <v>Non Salary</v>
          </cell>
        </row>
        <row r="3040">
          <cell r="A3040" t="str">
            <v>PH3741</v>
          </cell>
          <cell r="E3040">
            <v>0</v>
          </cell>
          <cell r="F3040">
            <v>0</v>
          </cell>
          <cell r="G3040">
            <v>0</v>
          </cell>
          <cell r="H3040">
            <v>77.14</v>
          </cell>
          <cell r="I3040">
            <v>77.14</v>
          </cell>
          <cell r="J3040">
            <v>1400</v>
          </cell>
          <cell r="L3040">
            <v>41364</v>
          </cell>
          <cell r="M3040" t="str">
            <v>SG</v>
          </cell>
          <cell r="N3040" t="str">
            <v>EXP</v>
          </cell>
          <cell r="O3040" t="str">
            <v>PH620</v>
          </cell>
          <cell r="P3040" t="str">
            <v>7030</v>
          </cell>
          <cell r="Q3040" t="str">
            <v>IDC's</v>
          </cell>
          <cell r="R3040" t="str">
            <v>Other Expenditures</v>
          </cell>
          <cell r="S3040" t="str">
            <v>Non Salary</v>
          </cell>
        </row>
        <row r="3041">
          <cell r="A3041" t="str">
            <v>PH3741</v>
          </cell>
          <cell r="E3041">
            <v>-169100.39</v>
          </cell>
          <cell r="F3041">
            <v>0</v>
          </cell>
          <cell r="G3041">
            <v>-169100.39</v>
          </cell>
          <cell r="H3041">
            <v>-141238.03</v>
          </cell>
          <cell r="I3041">
            <v>27862.36</v>
          </cell>
          <cell r="J3041">
            <v>-478271.65</v>
          </cell>
          <cell r="L3041">
            <v>41364</v>
          </cell>
          <cell r="M3041" t="str">
            <v>SG</v>
          </cell>
          <cell r="N3041" t="str">
            <v>REV</v>
          </cell>
          <cell r="O3041" t="str">
            <v>PH620</v>
          </cell>
          <cell r="P3041" t="str">
            <v>8010</v>
          </cell>
          <cell r="Q3041" t="str">
            <v>Grants and Subsidies</v>
          </cell>
          <cell r="R3041" t="str">
            <v>Revenue</v>
          </cell>
          <cell r="S3041" t="str">
            <v>Non Salary</v>
          </cell>
        </row>
        <row r="3042">
          <cell r="A3042" t="str">
            <v>PH3742</v>
          </cell>
          <cell r="E3042">
            <v>97425.32</v>
          </cell>
          <cell r="F3042">
            <v>0</v>
          </cell>
          <cell r="G3042">
            <v>97425.32</v>
          </cell>
          <cell r="H3042">
            <v>149587.76</v>
          </cell>
          <cell r="I3042">
            <v>52162.44</v>
          </cell>
          <cell r="J3042">
            <v>513715.86</v>
          </cell>
          <cell r="L3042">
            <v>41364</v>
          </cell>
          <cell r="M3042" t="str">
            <v>SG</v>
          </cell>
          <cell r="N3042" t="str">
            <v>EXP</v>
          </cell>
          <cell r="O3042" t="str">
            <v>PH620</v>
          </cell>
          <cell r="P3042" t="str">
            <v>1015</v>
          </cell>
          <cell r="Q3042" t="str">
            <v>Salaries &amp; Benefits</v>
          </cell>
          <cell r="R3042" t="str">
            <v>Other Expenditures</v>
          </cell>
          <cell r="S3042" t="str">
            <v>Salaries &amp; Benefits</v>
          </cell>
        </row>
        <row r="3043">
          <cell r="A3043" t="str">
            <v>PH3742</v>
          </cell>
          <cell r="E3043">
            <v>0</v>
          </cell>
          <cell r="F3043">
            <v>0</v>
          </cell>
          <cell r="G3043">
            <v>0</v>
          </cell>
          <cell r="H3043">
            <v>-9514.57</v>
          </cell>
          <cell r="I3043">
            <v>-9514.57</v>
          </cell>
          <cell r="J3043">
            <v>-31442.66</v>
          </cell>
          <cell r="L3043">
            <v>41364</v>
          </cell>
          <cell r="M3043" t="str">
            <v>SG</v>
          </cell>
          <cell r="N3043" t="str">
            <v>EXP</v>
          </cell>
          <cell r="O3043" t="str">
            <v>PH620</v>
          </cell>
          <cell r="P3043" t="str">
            <v>1520</v>
          </cell>
          <cell r="Q3043" t="str">
            <v>Salaries &amp; Benefits</v>
          </cell>
          <cell r="R3043" t="str">
            <v>Other Expenditures</v>
          </cell>
          <cell r="S3043" t="str">
            <v>Gapping</v>
          </cell>
        </row>
        <row r="3044">
          <cell r="A3044" t="str">
            <v>PH3742</v>
          </cell>
          <cell r="E3044">
            <v>4188.57</v>
          </cell>
          <cell r="F3044">
            <v>0</v>
          </cell>
          <cell r="G3044">
            <v>4188.57</v>
          </cell>
          <cell r="H3044">
            <v>8040.26</v>
          </cell>
          <cell r="I3044">
            <v>3851.69</v>
          </cell>
          <cell r="J3044">
            <v>27612</v>
          </cell>
          <cell r="L3044">
            <v>41364</v>
          </cell>
          <cell r="M3044" t="str">
            <v>SG</v>
          </cell>
          <cell r="N3044" t="str">
            <v>EXP</v>
          </cell>
          <cell r="O3044" t="str">
            <v>PH620</v>
          </cell>
          <cell r="P3044" t="str">
            <v>1711</v>
          </cell>
          <cell r="Q3044" t="str">
            <v>Salaries &amp; Benefits</v>
          </cell>
          <cell r="R3044" t="str">
            <v>Other Expenditures</v>
          </cell>
          <cell r="S3044" t="str">
            <v>Salaries &amp; Benefits</v>
          </cell>
        </row>
        <row r="3045">
          <cell r="A3045" t="str">
            <v>PH3742</v>
          </cell>
          <cell r="E3045">
            <v>2089.12</v>
          </cell>
          <cell r="F3045">
            <v>0</v>
          </cell>
          <cell r="G3045">
            <v>2089.12</v>
          </cell>
          <cell r="H3045">
            <v>3850.64</v>
          </cell>
          <cell r="I3045">
            <v>1761.52</v>
          </cell>
          <cell r="J3045">
            <v>13224</v>
          </cell>
          <cell r="L3045">
            <v>41364</v>
          </cell>
          <cell r="M3045" t="str">
            <v>SG</v>
          </cell>
          <cell r="N3045" t="str">
            <v>EXP</v>
          </cell>
          <cell r="O3045" t="str">
            <v>PH620</v>
          </cell>
          <cell r="P3045" t="str">
            <v>1712</v>
          </cell>
          <cell r="Q3045" t="str">
            <v>Salaries &amp; Benefits</v>
          </cell>
          <cell r="R3045" t="str">
            <v>Other Expenditures</v>
          </cell>
          <cell r="S3045" t="str">
            <v>Salaries &amp; Benefits</v>
          </cell>
        </row>
        <row r="3046">
          <cell r="A3046" t="str">
            <v>PH3742</v>
          </cell>
          <cell r="E3046">
            <v>1889.15</v>
          </cell>
          <cell r="F3046">
            <v>0</v>
          </cell>
          <cell r="G3046">
            <v>1889.15</v>
          </cell>
          <cell r="H3046">
            <v>2995.49</v>
          </cell>
          <cell r="I3046">
            <v>1106.3399999999999</v>
          </cell>
          <cell r="J3046">
            <v>10193.07</v>
          </cell>
          <cell r="L3046">
            <v>41364</v>
          </cell>
          <cell r="M3046" t="str">
            <v>SG</v>
          </cell>
          <cell r="N3046" t="str">
            <v>EXP</v>
          </cell>
          <cell r="O3046" t="str">
            <v>PH620</v>
          </cell>
          <cell r="P3046" t="str">
            <v>1720</v>
          </cell>
          <cell r="Q3046" t="str">
            <v>Salaries &amp; Benefits</v>
          </cell>
          <cell r="R3046" t="str">
            <v>Other Expenditures</v>
          </cell>
          <cell r="S3046" t="str">
            <v>Salaries &amp; Benefits</v>
          </cell>
        </row>
        <row r="3047">
          <cell r="A3047" t="str">
            <v>PH3742</v>
          </cell>
          <cell r="E3047">
            <v>564.22</v>
          </cell>
          <cell r="F3047">
            <v>0</v>
          </cell>
          <cell r="G3047">
            <v>564.22</v>
          </cell>
          <cell r="H3047">
            <v>1116.51</v>
          </cell>
          <cell r="I3047">
            <v>552.29</v>
          </cell>
          <cell r="J3047">
            <v>3834.36</v>
          </cell>
          <cell r="L3047">
            <v>41364</v>
          </cell>
          <cell r="M3047" t="str">
            <v>SG</v>
          </cell>
          <cell r="N3047" t="str">
            <v>EXP</v>
          </cell>
          <cell r="O3047" t="str">
            <v>PH620</v>
          </cell>
          <cell r="P3047" t="str">
            <v>1730</v>
          </cell>
          <cell r="Q3047" t="str">
            <v>Salaries &amp; Benefits</v>
          </cell>
          <cell r="R3047" t="str">
            <v>Other Expenditures</v>
          </cell>
          <cell r="S3047" t="str">
            <v>Salaries &amp; Benefits</v>
          </cell>
        </row>
        <row r="3048">
          <cell r="A3048" t="str">
            <v>PH3742</v>
          </cell>
          <cell r="E3048">
            <v>3008.42</v>
          </cell>
          <cell r="F3048">
            <v>0</v>
          </cell>
          <cell r="G3048">
            <v>3008.42</v>
          </cell>
          <cell r="H3048">
            <v>4207.09</v>
          </cell>
          <cell r="I3048">
            <v>1198.67</v>
          </cell>
          <cell r="J3048">
            <v>7301.95</v>
          </cell>
          <cell r="L3048">
            <v>41364</v>
          </cell>
          <cell r="M3048" t="str">
            <v>SG</v>
          </cell>
          <cell r="N3048" t="str">
            <v>EXP</v>
          </cell>
          <cell r="O3048" t="str">
            <v>PH620</v>
          </cell>
          <cell r="P3048" t="str">
            <v>1740</v>
          </cell>
          <cell r="Q3048" t="str">
            <v>Salaries &amp; Benefits</v>
          </cell>
          <cell r="R3048" t="str">
            <v>Other Expenditures</v>
          </cell>
          <cell r="S3048" t="str">
            <v>Salaries &amp; Benefits</v>
          </cell>
        </row>
        <row r="3049">
          <cell r="A3049" t="str">
            <v>PH3742</v>
          </cell>
          <cell r="E3049">
            <v>111.78</v>
          </cell>
          <cell r="F3049">
            <v>0</v>
          </cell>
          <cell r="G3049">
            <v>111.78</v>
          </cell>
          <cell r="H3049">
            <v>210.28</v>
          </cell>
          <cell r="I3049">
            <v>98.5</v>
          </cell>
          <cell r="J3049">
            <v>410.97</v>
          </cell>
          <cell r="L3049">
            <v>41364</v>
          </cell>
          <cell r="M3049" t="str">
            <v>SG</v>
          </cell>
          <cell r="N3049" t="str">
            <v>EXP</v>
          </cell>
          <cell r="O3049" t="str">
            <v>PH620</v>
          </cell>
          <cell r="P3049" t="str">
            <v>1745</v>
          </cell>
          <cell r="Q3049" t="str">
            <v>Salaries &amp; Benefits</v>
          </cell>
          <cell r="R3049" t="str">
            <v>Other Expenditures</v>
          </cell>
          <cell r="S3049" t="str">
            <v>Salaries &amp; Benefits</v>
          </cell>
        </row>
        <row r="3050">
          <cell r="A3050" t="str">
            <v>PH3742</v>
          </cell>
          <cell r="E3050">
            <v>1974.49</v>
          </cell>
          <cell r="F3050">
            <v>0</v>
          </cell>
          <cell r="G3050">
            <v>1974.49</v>
          </cell>
          <cell r="H3050">
            <v>2916.98</v>
          </cell>
          <cell r="I3050">
            <v>942.49</v>
          </cell>
          <cell r="J3050">
            <v>10017.450000000001</v>
          </cell>
          <cell r="L3050">
            <v>41364</v>
          </cell>
          <cell r="M3050" t="str">
            <v>SG</v>
          </cell>
          <cell r="N3050" t="str">
            <v>EXP</v>
          </cell>
          <cell r="O3050" t="str">
            <v>PH620</v>
          </cell>
          <cell r="P3050" t="str">
            <v>1750</v>
          </cell>
          <cell r="Q3050" t="str">
            <v>Salaries &amp; Benefits</v>
          </cell>
          <cell r="R3050" t="str">
            <v>Other Expenditures</v>
          </cell>
          <cell r="S3050" t="str">
            <v>Salaries &amp; Benefits</v>
          </cell>
        </row>
        <row r="3051">
          <cell r="A3051" t="str">
            <v>PH3742</v>
          </cell>
          <cell r="E3051">
            <v>6058.11</v>
          </cell>
          <cell r="F3051">
            <v>0</v>
          </cell>
          <cell r="G3051">
            <v>6058.11</v>
          </cell>
          <cell r="H3051">
            <v>9172.4599999999991</v>
          </cell>
          <cell r="I3051">
            <v>3114.35</v>
          </cell>
          <cell r="J3051">
            <v>16146.9</v>
          </cell>
          <cell r="L3051">
            <v>41364</v>
          </cell>
          <cell r="M3051" t="str">
            <v>SG</v>
          </cell>
          <cell r="N3051" t="str">
            <v>EXP</v>
          </cell>
          <cell r="O3051" t="str">
            <v>PH620</v>
          </cell>
          <cell r="P3051" t="str">
            <v>1760</v>
          </cell>
          <cell r="Q3051" t="str">
            <v>Salaries &amp; Benefits</v>
          </cell>
          <cell r="R3051" t="str">
            <v>Other Expenditures</v>
          </cell>
          <cell r="S3051" t="str">
            <v>Salaries &amp; Benefits</v>
          </cell>
        </row>
        <row r="3052">
          <cell r="A3052" t="str">
            <v>PH3742</v>
          </cell>
          <cell r="E3052">
            <v>10254.469999999999</v>
          </cell>
          <cell r="F3052">
            <v>0</v>
          </cell>
          <cell r="G3052">
            <v>10254.469999999999</v>
          </cell>
          <cell r="H3052">
            <v>16122.85</v>
          </cell>
          <cell r="I3052">
            <v>5868.38</v>
          </cell>
          <cell r="J3052">
            <v>55369.2</v>
          </cell>
          <cell r="L3052">
            <v>41364</v>
          </cell>
          <cell r="M3052" t="str">
            <v>SG</v>
          </cell>
          <cell r="N3052" t="str">
            <v>EXP</v>
          </cell>
          <cell r="O3052" t="str">
            <v>PH620</v>
          </cell>
          <cell r="P3052" t="str">
            <v>1770</v>
          </cell>
          <cell r="Q3052" t="str">
            <v>Salaries &amp; Benefits</v>
          </cell>
          <cell r="R3052" t="str">
            <v>Other Expenditures</v>
          </cell>
          <cell r="S3052" t="str">
            <v>Salaries &amp; Benefits</v>
          </cell>
        </row>
        <row r="3053">
          <cell r="A3053" t="str">
            <v>PH3742</v>
          </cell>
          <cell r="E3053">
            <v>0</v>
          </cell>
          <cell r="F3053">
            <v>131.27000000000001</v>
          </cell>
          <cell r="G3053">
            <v>131.27000000000001</v>
          </cell>
          <cell r="H3053">
            <v>356.11</v>
          </cell>
          <cell r="I3053">
            <v>224.84</v>
          </cell>
          <cell r="J3053">
            <v>1406.4</v>
          </cell>
          <cell r="L3053">
            <v>41364</v>
          </cell>
          <cell r="M3053" t="str">
            <v>SG</v>
          </cell>
          <cell r="N3053" t="str">
            <v>EXP</v>
          </cell>
          <cell r="O3053" t="str">
            <v>PH620</v>
          </cell>
          <cell r="P3053" t="str">
            <v>2010</v>
          </cell>
          <cell r="Q3053" t="str">
            <v>Office Supplies</v>
          </cell>
          <cell r="R3053" t="str">
            <v>Other Expenditures</v>
          </cell>
          <cell r="S3053" t="str">
            <v>Non Salary</v>
          </cell>
        </row>
        <row r="3054">
          <cell r="A3054" t="str">
            <v>PH3742</v>
          </cell>
          <cell r="E3054">
            <v>0</v>
          </cell>
          <cell r="F3054">
            <v>0</v>
          </cell>
          <cell r="G3054">
            <v>0</v>
          </cell>
          <cell r="H3054">
            <v>118.7</v>
          </cell>
          <cell r="I3054">
            <v>118.7</v>
          </cell>
          <cell r="J3054">
            <v>468.8</v>
          </cell>
          <cell r="L3054">
            <v>41364</v>
          </cell>
          <cell r="M3054" t="str">
            <v>SG</v>
          </cell>
          <cell r="N3054" t="str">
            <v>EXP</v>
          </cell>
          <cell r="O3054" t="str">
            <v>PH620</v>
          </cell>
          <cell r="P3054" t="str">
            <v>2040</v>
          </cell>
          <cell r="Q3054" t="str">
            <v>Office Supplies</v>
          </cell>
          <cell r="R3054" t="str">
            <v>Other Expenditures</v>
          </cell>
          <cell r="S3054" t="str">
            <v>Non Salary</v>
          </cell>
        </row>
        <row r="3055">
          <cell r="A3055" t="str">
            <v>PH3742</v>
          </cell>
          <cell r="E3055">
            <v>0</v>
          </cell>
          <cell r="F3055">
            <v>0</v>
          </cell>
          <cell r="G3055">
            <v>0</v>
          </cell>
          <cell r="H3055">
            <v>144.9</v>
          </cell>
          <cell r="I3055">
            <v>144.9</v>
          </cell>
          <cell r="J3055">
            <v>1000</v>
          </cell>
          <cell r="L3055">
            <v>41364</v>
          </cell>
          <cell r="M3055" t="str">
            <v>SG</v>
          </cell>
          <cell r="N3055" t="str">
            <v>EXP</v>
          </cell>
          <cell r="O3055" t="str">
            <v>PH620</v>
          </cell>
          <cell r="P3055" t="str">
            <v>4110</v>
          </cell>
          <cell r="Q3055" t="str">
            <v>Professional &amp; Technical</v>
          </cell>
          <cell r="R3055" t="str">
            <v>Other Expenditures</v>
          </cell>
          <cell r="S3055" t="str">
            <v>Non Salary</v>
          </cell>
        </row>
        <row r="3056">
          <cell r="A3056" t="str">
            <v>PH3742</v>
          </cell>
          <cell r="E3056">
            <v>0</v>
          </cell>
          <cell r="F3056">
            <v>0</v>
          </cell>
          <cell r="G3056">
            <v>0</v>
          </cell>
          <cell r="H3056">
            <v>72.45</v>
          </cell>
          <cell r="I3056">
            <v>72.45</v>
          </cell>
          <cell r="J3056">
            <v>500</v>
          </cell>
          <cell r="L3056">
            <v>41364</v>
          </cell>
          <cell r="M3056" t="str">
            <v>SG</v>
          </cell>
          <cell r="N3056" t="str">
            <v>EXP</v>
          </cell>
          <cell r="O3056" t="str">
            <v>PH620</v>
          </cell>
          <cell r="P3056" t="str">
            <v>4252</v>
          </cell>
          <cell r="Q3056" t="str">
            <v>Conference Expenditures</v>
          </cell>
          <cell r="R3056" t="str">
            <v>Other Expenditures</v>
          </cell>
          <cell r="S3056" t="str">
            <v>Non Salary</v>
          </cell>
        </row>
        <row r="3057">
          <cell r="A3057" t="str">
            <v>PH3742</v>
          </cell>
          <cell r="E3057">
            <v>0</v>
          </cell>
          <cell r="F3057">
            <v>0</v>
          </cell>
          <cell r="G3057">
            <v>0</v>
          </cell>
          <cell r="H3057">
            <v>45</v>
          </cell>
          <cell r="I3057">
            <v>45</v>
          </cell>
          <cell r="J3057">
            <v>310.56</v>
          </cell>
          <cell r="L3057">
            <v>41364</v>
          </cell>
          <cell r="M3057" t="str">
            <v>SG</v>
          </cell>
          <cell r="N3057" t="str">
            <v>EXP</v>
          </cell>
          <cell r="O3057" t="str">
            <v>PH620</v>
          </cell>
          <cell r="P3057" t="str">
            <v>4253</v>
          </cell>
          <cell r="Q3057" t="str">
            <v>Conference Expenditures</v>
          </cell>
          <cell r="R3057" t="str">
            <v>Other Expenditures</v>
          </cell>
          <cell r="S3057" t="str">
            <v>Non Salary</v>
          </cell>
        </row>
        <row r="3058">
          <cell r="A3058" t="str">
            <v>PH3742</v>
          </cell>
          <cell r="E3058">
            <v>0</v>
          </cell>
          <cell r="F3058">
            <v>0</v>
          </cell>
          <cell r="G3058">
            <v>0</v>
          </cell>
          <cell r="H3058">
            <v>72.45</v>
          </cell>
          <cell r="I3058">
            <v>72.45</v>
          </cell>
          <cell r="J3058">
            <v>500</v>
          </cell>
          <cell r="L3058">
            <v>41364</v>
          </cell>
          <cell r="M3058" t="str">
            <v>SG</v>
          </cell>
          <cell r="N3058" t="str">
            <v>EXP</v>
          </cell>
          <cell r="O3058" t="str">
            <v>PH620</v>
          </cell>
          <cell r="P3058" t="str">
            <v>4255</v>
          </cell>
          <cell r="Q3058" t="str">
            <v>Conference Expenditures</v>
          </cell>
          <cell r="R3058" t="str">
            <v>Other Expenditures</v>
          </cell>
          <cell r="S3058" t="str">
            <v>Non Salary</v>
          </cell>
        </row>
        <row r="3059">
          <cell r="A3059" t="str">
            <v>PH3742</v>
          </cell>
          <cell r="E3059">
            <v>0</v>
          </cell>
          <cell r="F3059">
            <v>0</v>
          </cell>
          <cell r="G3059">
            <v>0</v>
          </cell>
          <cell r="H3059">
            <v>289.8</v>
          </cell>
          <cell r="I3059">
            <v>289.8</v>
          </cell>
          <cell r="J3059">
            <v>2000</v>
          </cell>
          <cell r="L3059">
            <v>41364</v>
          </cell>
          <cell r="M3059" t="str">
            <v>SG</v>
          </cell>
          <cell r="N3059" t="str">
            <v>EXP</v>
          </cell>
          <cell r="O3059" t="str">
            <v>PH620</v>
          </cell>
          <cell r="P3059" t="str">
            <v>4256</v>
          </cell>
          <cell r="Q3059" t="str">
            <v>Conference Expenditures</v>
          </cell>
          <cell r="R3059" t="str">
            <v>Other Expenditures</v>
          </cell>
          <cell r="S3059" t="str">
            <v>Non Salary</v>
          </cell>
        </row>
        <row r="3060">
          <cell r="A3060" t="str">
            <v>PH3742</v>
          </cell>
          <cell r="E3060">
            <v>0</v>
          </cell>
          <cell r="F3060">
            <v>0</v>
          </cell>
          <cell r="G3060">
            <v>0</v>
          </cell>
          <cell r="H3060">
            <v>147.44999999999999</v>
          </cell>
          <cell r="I3060">
            <v>147.44999999999999</v>
          </cell>
          <cell r="J3060">
            <v>1017.6</v>
          </cell>
          <cell r="L3060">
            <v>41364</v>
          </cell>
          <cell r="M3060" t="str">
            <v>SG</v>
          </cell>
          <cell r="N3060" t="str">
            <v>EXP</v>
          </cell>
          <cell r="O3060" t="str">
            <v>PH620</v>
          </cell>
          <cell r="P3060" t="str">
            <v>4310</v>
          </cell>
          <cell r="Q3060" t="str">
            <v>Training &amp; Development</v>
          </cell>
          <cell r="R3060" t="str">
            <v>Other Expenditures</v>
          </cell>
          <cell r="S3060" t="str">
            <v>Non Salary</v>
          </cell>
        </row>
        <row r="3061">
          <cell r="A3061" t="str">
            <v>PH3742</v>
          </cell>
          <cell r="E3061">
            <v>0</v>
          </cell>
          <cell r="F3061">
            <v>0</v>
          </cell>
          <cell r="G3061">
            <v>0</v>
          </cell>
          <cell r="H3061">
            <v>217.35</v>
          </cell>
          <cell r="I3061">
            <v>217.35</v>
          </cell>
          <cell r="J3061">
            <v>1500</v>
          </cell>
          <cell r="L3061">
            <v>41364</v>
          </cell>
          <cell r="M3061" t="str">
            <v>SG</v>
          </cell>
          <cell r="N3061" t="str">
            <v>EXP</v>
          </cell>
          <cell r="O3061" t="str">
            <v>PH620</v>
          </cell>
          <cell r="P3061" t="str">
            <v>4340</v>
          </cell>
          <cell r="Q3061" t="str">
            <v>Training &amp; Development</v>
          </cell>
          <cell r="R3061" t="str">
            <v>Other Expenditures</v>
          </cell>
          <cell r="S3061" t="str">
            <v>Non Salary</v>
          </cell>
        </row>
        <row r="3062">
          <cell r="A3062" t="str">
            <v>PH3742</v>
          </cell>
          <cell r="E3062">
            <v>0</v>
          </cell>
          <cell r="F3062">
            <v>0</v>
          </cell>
          <cell r="G3062">
            <v>0</v>
          </cell>
          <cell r="H3062">
            <v>95.05</v>
          </cell>
          <cell r="I3062">
            <v>95.05</v>
          </cell>
          <cell r="J3062">
            <v>508.8</v>
          </cell>
          <cell r="L3062">
            <v>41364</v>
          </cell>
          <cell r="M3062" t="str">
            <v>SG</v>
          </cell>
          <cell r="N3062" t="str">
            <v>EXP</v>
          </cell>
          <cell r="O3062" t="str">
            <v>PH620</v>
          </cell>
          <cell r="P3062" t="str">
            <v>4414</v>
          </cell>
          <cell r="Q3062" t="str">
            <v>Contracted Services</v>
          </cell>
          <cell r="R3062" t="str">
            <v>Other Expenditures</v>
          </cell>
          <cell r="S3062" t="str">
            <v>Non Salary</v>
          </cell>
        </row>
        <row r="3063">
          <cell r="A3063" t="str">
            <v>PH3742</v>
          </cell>
          <cell r="E3063">
            <v>0</v>
          </cell>
          <cell r="F3063">
            <v>0</v>
          </cell>
          <cell r="G3063">
            <v>0</v>
          </cell>
          <cell r="H3063">
            <v>135.87</v>
          </cell>
          <cell r="I3063">
            <v>135.87</v>
          </cell>
          <cell r="J3063">
            <v>937.6</v>
          </cell>
          <cell r="L3063">
            <v>41364</v>
          </cell>
          <cell r="M3063" t="str">
            <v>SG</v>
          </cell>
          <cell r="N3063" t="str">
            <v>EXP</v>
          </cell>
          <cell r="O3063" t="str">
            <v>PH620</v>
          </cell>
          <cell r="P3063" t="str">
            <v>4515</v>
          </cell>
          <cell r="Q3063" t="str">
            <v>Contracted Services</v>
          </cell>
          <cell r="R3063" t="str">
            <v>Other Expenditures</v>
          </cell>
          <cell r="S3063" t="str">
            <v>Non Salary</v>
          </cell>
        </row>
        <row r="3064">
          <cell r="A3064" t="str">
            <v>PH3742</v>
          </cell>
          <cell r="E3064">
            <v>236.25</v>
          </cell>
          <cell r="F3064">
            <v>0</v>
          </cell>
          <cell r="G3064">
            <v>236.25</v>
          </cell>
          <cell r="H3064">
            <v>0</v>
          </cell>
          <cell r="I3064">
            <v>-236.25</v>
          </cell>
          <cell r="J3064">
            <v>0</v>
          </cell>
          <cell r="L3064">
            <v>41364</v>
          </cell>
          <cell r="M3064" t="str">
            <v>SG</v>
          </cell>
          <cell r="N3064" t="str">
            <v>EXP</v>
          </cell>
          <cell r="O3064" t="str">
            <v>PH620</v>
          </cell>
          <cell r="P3064" t="str">
            <v>4770</v>
          </cell>
          <cell r="Q3064" t="str">
            <v>Insurance, Parking &amp; Metrage</v>
          </cell>
          <cell r="R3064" t="str">
            <v>Other Expenditures</v>
          </cell>
          <cell r="S3064" t="str">
            <v>Non Salary</v>
          </cell>
        </row>
        <row r="3065">
          <cell r="A3065" t="str">
            <v>PH3742</v>
          </cell>
          <cell r="E3065">
            <v>197.62</v>
          </cell>
          <cell r="F3065">
            <v>0</v>
          </cell>
          <cell r="G3065">
            <v>197.62</v>
          </cell>
          <cell r="H3065">
            <v>0</v>
          </cell>
          <cell r="I3065">
            <v>-197.62</v>
          </cell>
          <cell r="J3065">
            <v>0</v>
          </cell>
          <cell r="L3065">
            <v>41364</v>
          </cell>
          <cell r="M3065" t="str">
            <v>SG</v>
          </cell>
          <cell r="N3065" t="str">
            <v>EXP</v>
          </cell>
          <cell r="O3065" t="str">
            <v>PH620</v>
          </cell>
          <cell r="P3065" t="str">
            <v>4775</v>
          </cell>
          <cell r="Q3065" t="str">
            <v>Insurance, Parking &amp; Metrage</v>
          </cell>
          <cell r="R3065" t="str">
            <v>Other Expenditures</v>
          </cell>
          <cell r="S3065" t="str">
            <v>Non Salary</v>
          </cell>
        </row>
        <row r="3066">
          <cell r="A3066" t="str">
            <v>PH3742</v>
          </cell>
          <cell r="E3066">
            <v>0</v>
          </cell>
          <cell r="F3066">
            <v>0</v>
          </cell>
          <cell r="G3066">
            <v>0</v>
          </cell>
          <cell r="H3066">
            <v>169.57</v>
          </cell>
          <cell r="I3066">
            <v>169.57</v>
          </cell>
          <cell r="J3066">
            <v>1170.24</v>
          </cell>
          <cell r="L3066">
            <v>41364</v>
          </cell>
          <cell r="M3066" t="str">
            <v>SG</v>
          </cell>
          <cell r="N3066" t="str">
            <v>EXP</v>
          </cell>
          <cell r="O3066" t="str">
            <v>PH620</v>
          </cell>
          <cell r="P3066" t="str">
            <v>4815</v>
          </cell>
          <cell r="Q3066" t="str">
            <v>Other Services</v>
          </cell>
          <cell r="R3066" t="str">
            <v>Other Expenditures</v>
          </cell>
          <cell r="S3066" t="str">
            <v>Non Salary</v>
          </cell>
        </row>
        <row r="3067">
          <cell r="A3067" t="str">
            <v>PH3742</v>
          </cell>
          <cell r="E3067">
            <v>0</v>
          </cell>
          <cell r="F3067">
            <v>0</v>
          </cell>
          <cell r="G3067">
            <v>0</v>
          </cell>
          <cell r="H3067">
            <v>196.77</v>
          </cell>
          <cell r="I3067">
            <v>196.77</v>
          </cell>
          <cell r="J3067">
            <v>1358</v>
          </cell>
          <cell r="L3067">
            <v>41364</v>
          </cell>
          <cell r="M3067" t="str">
            <v>SG</v>
          </cell>
          <cell r="N3067" t="str">
            <v>EXP</v>
          </cell>
          <cell r="O3067" t="str">
            <v>PH620</v>
          </cell>
          <cell r="P3067" t="str">
            <v>4820</v>
          </cell>
          <cell r="Q3067" t="str">
            <v>Other Services</v>
          </cell>
          <cell r="R3067" t="str">
            <v>Other Expenditures</v>
          </cell>
          <cell r="S3067" t="str">
            <v>Non Salary</v>
          </cell>
        </row>
        <row r="3068">
          <cell r="A3068" t="str">
            <v>PH3742</v>
          </cell>
          <cell r="E3068">
            <v>0</v>
          </cell>
          <cell r="F3068">
            <v>0</v>
          </cell>
          <cell r="G3068">
            <v>0</v>
          </cell>
          <cell r="H3068">
            <v>27.55</v>
          </cell>
          <cell r="I3068">
            <v>27.55</v>
          </cell>
          <cell r="J3068">
            <v>500</v>
          </cell>
          <cell r="L3068">
            <v>41364</v>
          </cell>
          <cell r="M3068" t="str">
            <v>SG</v>
          </cell>
          <cell r="N3068" t="str">
            <v>EXP</v>
          </cell>
          <cell r="O3068" t="str">
            <v>PH620</v>
          </cell>
          <cell r="P3068" t="str">
            <v>7035</v>
          </cell>
          <cell r="Q3068" t="str">
            <v>IDC's</v>
          </cell>
          <cell r="R3068" t="str">
            <v>Other Expenditures</v>
          </cell>
          <cell r="S3068" t="str">
            <v>Non Salary</v>
          </cell>
        </row>
        <row r="3069">
          <cell r="A3069" t="str">
            <v>PH3742</v>
          </cell>
          <cell r="E3069">
            <v>-96096.59</v>
          </cell>
          <cell r="F3069">
            <v>0</v>
          </cell>
          <cell r="G3069">
            <v>-96096.59</v>
          </cell>
          <cell r="H3069">
            <v>-143096.07</v>
          </cell>
          <cell r="I3069">
            <v>-46999.48</v>
          </cell>
          <cell r="J3069">
            <v>-479670.82</v>
          </cell>
          <cell r="L3069">
            <v>41364</v>
          </cell>
          <cell r="M3069" t="str">
            <v>SG</v>
          </cell>
          <cell r="N3069" t="str">
            <v>REV</v>
          </cell>
          <cell r="O3069" t="str">
            <v>PH620</v>
          </cell>
          <cell r="P3069" t="str">
            <v>8010</v>
          </cell>
          <cell r="Q3069" t="str">
            <v>Grants and Subsidies</v>
          </cell>
          <cell r="R3069" t="str">
            <v>Revenue</v>
          </cell>
          <cell r="S3069" t="str">
            <v>Non Salary</v>
          </cell>
        </row>
        <row r="3070">
          <cell r="A3070" t="str">
            <v>PH3743</v>
          </cell>
          <cell r="E3070">
            <v>119.57</v>
          </cell>
          <cell r="F3070">
            <v>0</v>
          </cell>
          <cell r="G3070">
            <v>119.57</v>
          </cell>
          <cell r="H3070">
            <v>0</v>
          </cell>
          <cell r="I3070">
            <v>-119.57</v>
          </cell>
          <cell r="J3070">
            <v>0</v>
          </cell>
          <cell r="L3070">
            <v>41364</v>
          </cell>
          <cell r="M3070" t="str">
            <v>PF</v>
          </cell>
          <cell r="N3070" t="str">
            <v>EXP</v>
          </cell>
          <cell r="O3070" t="str">
            <v>PH700</v>
          </cell>
          <cell r="P3070" t="str">
            <v>4813</v>
          </cell>
          <cell r="Q3070" t="str">
            <v>Other Services</v>
          </cell>
          <cell r="R3070" t="str">
            <v>Other Expenditures</v>
          </cell>
          <cell r="S3070" t="str">
            <v>Non Salary</v>
          </cell>
        </row>
        <row r="3071">
          <cell r="A3071" t="str">
            <v>PH3745</v>
          </cell>
          <cell r="E3071">
            <v>51088.17</v>
          </cell>
          <cell r="F3071">
            <v>0</v>
          </cell>
          <cell r="G3071">
            <v>51088.17</v>
          </cell>
          <cell r="H3071">
            <v>62728.12</v>
          </cell>
          <cell r="I3071">
            <v>11639.95</v>
          </cell>
          <cell r="J3071">
            <v>215421.57</v>
          </cell>
          <cell r="L3071">
            <v>41364</v>
          </cell>
          <cell r="M3071" t="str">
            <v>PF</v>
          </cell>
          <cell r="N3071" t="str">
            <v>EXP</v>
          </cell>
          <cell r="O3071" t="str">
            <v>PH620</v>
          </cell>
          <cell r="P3071" t="str">
            <v>1015</v>
          </cell>
          <cell r="Q3071" t="str">
            <v>Salaries &amp; Benefits</v>
          </cell>
          <cell r="R3071" t="str">
            <v>Other Expenditures</v>
          </cell>
          <cell r="S3071" t="str">
            <v>Salaries &amp; Benefits</v>
          </cell>
        </row>
        <row r="3072">
          <cell r="A3072" t="str">
            <v>PH3745</v>
          </cell>
          <cell r="E3072">
            <v>1606.05</v>
          </cell>
          <cell r="F3072">
            <v>0</v>
          </cell>
          <cell r="G3072">
            <v>1606.05</v>
          </cell>
          <cell r="H3072">
            <v>0</v>
          </cell>
          <cell r="I3072">
            <v>-1606.05</v>
          </cell>
          <cell r="J3072">
            <v>0</v>
          </cell>
          <cell r="L3072">
            <v>41364</v>
          </cell>
          <cell r="M3072" t="str">
            <v>PF</v>
          </cell>
          <cell r="N3072" t="str">
            <v>EXP</v>
          </cell>
          <cell r="O3072" t="str">
            <v>PH620</v>
          </cell>
          <cell r="P3072" t="str">
            <v>1025</v>
          </cell>
          <cell r="Q3072" t="str">
            <v>Salaries &amp; Benefits</v>
          </cell>
          <cell r="R3072" t="str">
            <v>Other Expenditures</v>
          </cell>
          <cell r="S3072" t="str">
            <v>Overtime</v>
          </cell>
        </row>
        <row r="3073">
          <cell r="A3073" t="str">
            <v>PH3745</v>
          </cell>
          <cell r="E3073">
            <v>2437.33</v>
          </cell>
          <cell r="F3073">
            <v>0</v>
          </cell>
          <cell r="G3073">
            <v>2437.33</v>
          </cell>
          <cell r="H3073">
            <v>0</v>
          </cell>
          <cell r="I3073">
            <v>-2437.33</v>
          </cell>
          <cell r="J3073">
            <v>0</v>
          </cell>
          <cell r="L3073">
            <v>41364</v>
          </cell>
          <cell r="M3073" t="str">
            <v>PF</v>
          </cell>
          <cell r="N3073" t="str">
            <v>EXP</v>
          </cell>
          <cell r="O3073" t="str">
            <v>PH620</v>
          </cell>
          <cell r="P3073" t="str">
            <v>1050</v>
          </cell>
          <cell r="Q3073" t="str">
            <v>Salaries &amp; Benefits</v>
          </cell>
          <cell r="R3073" t="str">
            <v>Other Expenditures</v>
          </cell>
          <cell r="S3073" t="str">
            <v>Salaries &amp; Benefits</v>
          </cell>
        </row>
        <row r="3074">
          <cell r="A3074" t="str">
            <v>PH3745</v>
          </cell>
          <cell r="E3074">
            <v>1966.44</v>
          </cell>
          <cell r="F3074">
            <v>0</v>
          </cell>
          <cell r="G3074">
            <v>1966.44</v>
          </cell>
          <cell r="H3074">
            <v>640.38</v>
          </cell>
          <cell r="I3074">
            <v>-1326.06</v>
          </cell>
          <cell r="J3074">
            <v>2199.19</v>
          </cell>
          <cell r="L3074">
            <v>41364</v>
          </cell>
          <cell r="M3074" t="str">
            <v>PF</v>
          </cell>
          <cell r="N3074" t="str">
            <v>EXP</v>
          </cell>
          <cell r="O3074" t="str">
            <v>PH620</v>
          </cell>
          <cell r="P3074" t="str">
            <v>1711</v>
          </cell>
          <cell r="Q3074" t="str">
            <v>Salaries &amp; Benefits</v>
          </cell>
          <cell r="R3074" t="str">
            <v>Other Expenditures</v>
          </cell>
          <cell r="S3074" t="str">
            <v>Salaries &amp; Benefits</v>
          </cell>
        </row>
        <row r="3075">
          <cell r="A3075" t="str">
            <v>PH3745</v>
          </cell>
          <cell r="E3075">
            <v>913.57</v>
          </cell>
          <cell r="F3075">
            <v>0</v>
          </cell>
          <cell r="G3075">
            <v>913.57</v>
          </cell>
          <cell r="H3075">
            <v>597.51</v>
          </cell>
          <cell r="I3075">
            <v>-316.06</v>
          </cell>
          <cell r="J3075">
            <v>2052</v>
          </cell>
          <cell r="L3075">
            <v>41364</v>
          </cell>
          <cell r="M3075" t="str">
            <v>PF</v>
          </cell>
          <cell r="N3075" t="str">
            <v>EXP</v>
          </cell>
          <cell r="O3075" t="str">
            <v>PH620</v>
          </cell>
          <cell r="P3075" t="str">
            <v>1712</v>
          </cell>
          <cell r="Q3075" t="str">
            <v>Salaries &amp; Benefits</v>
          </cell>
          <cell r="R3075" t="str">
            <v>Other Expenditures</v>
          </cell>
          <cell r="S3075" t="str">
            <v>Salaries &amp; Benefits</v>
          </cell>
        </row>
        <row r="3076">
          <cell r="A3076" t="str">
            <v>PH3745</v>
          </cell>
          <cell r="E3076">
            <v>1115.9000000000001</v>
          </cell>
          <cell r="F3076">
            <v>0</v>
          </cell>
          <cell r="G3076">
            <v>1115.9000000000001</v>
          </cell>
          <cell r="H3076">
            <v>436.04</v>
          </cell>
          <cell r="I3076">
            <v>-679.86</v>
          </cell>
          <cell r="J3076">
            <v>1497.45</v>
          </cell>
          <cell r="L3076">
            <v>41364</v>
          </cell>
          <cell r="M3076" t="str">
            <v>PF</v>
          </cell>
          <cell r="N3076" t="str">
            <v>EXP</v>
          </cell>
          <cell r="O3076" t="str">
            <v>PH620</v>
          </cell>
          <cell r="P3076" t="str">
            <v>1720</v>
          </cell>
          <cell r="Q3076" t="str">
            <v>Salaries &amp; Benefits</v>
          </cell>
          <cell r="R3076" t="str">
            <v>Other Expenditures</v>
          </cell>
          <cell r="S3076" t="str">
            <v>Salaries &amp; Benefits</v>
          </cell>
        </row>
        <row r="3077">
          <cell r="A3077" t="str">
            <v>PH3745</v>
          </cell>
          <cell r="E3077">
            <v>340.19</v>
          </cell>
          <cell r="F3077">
            <v>0</v>
          </cell>
          <cell r="G3077">
            <v>340.19</v>
          </cell>
          <cell r="H3077">
            <v>468.18</v>
          </cell>
          <cell r="I3077">
            <v>127.99</v>
          </cell>
          <cell r="J3077">
            <v>1607.91</v>
          </cell>
          <cell r="L3077">
            <v>41364</v>
          </cell>
          <cell r="M3077" t="str">
            <v>PF</v>
          </cell>
          <cell r="N3077" t="str">
            <v>EXP</v>
          </cell>
          <cell r="O3077" t="str">
            <v>PH620</v>
          </cell>
          <cell r="P3077" t="str">
            <v>1730</v>
          </cell>
          <cell r="Q3077" t="str">
            <v>Salaries &amp; Benefits</v>
          </cell>
          <cell r="R3077" t="str">
            <v>Other Expenditures</v>
          </cell>
          <cell r="S3077" t="str">
            <v>Salaries &amp; Benefits</v>
          </cell>
        </row>
        <row r="3078">
          <cell r="A3078" t="str">
            <v>PH3745</v>
          </cell>
          <cell r="E3078">
            <v>1505.27</v>
          </cell>
          <cell r="F3078">
            <v>0</v>
          </cell>
          <cell r="G3078">
            <v>1505.27</v>
          </cell>
          <cell r="H3078">
            <v>1771.98</v>
          </cell>
          <cell r="I3078">
            <v>266.70999999999998</v>
          </cell>
          <cell r="J3078">
            <v>3154.98</v>
          </cell>
          <cell r="L3078">
            <v>41364</v>
          </cell>
          <cell r="M3078" t="str">
            <v>PF</v>
          </cell>
          <cell r="N3078" t="str">
            <v>EXP</v>
          </cell>
          <cell r="O3078" t="str">
            <v>PH620</v>
          </cell>
          <cell r="P3078" t="str">
            <v>1740</v>
          </cell>
          <cell r="Q3078" t="str">
            <v>Salaries &amp; Benefits</v>
          </cell>
          <cell r="R3078" t="str">
            <v>Other Expenditures</v>
          </cell>
          <cell r="S3078" t="str">
            <v>Salaries &amp; Benefits</v>
          </cell>
        </row>
        <row r="3079">
          <cell r="A3079" t="str">
            <v>PH3745</v>
          </cell>
          <cell r="E3079">
            <v>73.040000000000006</v>
          </cell>
          <cell r="F3079">
            <v>0</v>
          </cell>
          <cell r="G3079">
            <v>73.040000000000006</v>
          </cell>
          <cell r="H3079">
            <v>83.94</v>
          </cell>
          <cell r="I3079">
            <v>10.9</v>
          </cell>
          <cell r="J3079">
            <v>172.34</v>
          </cell>
          <cell r="L3079">
            <v>41364</v>
          </cell>
          <cell r="M3079" t="str">
            <v>PF</v>
          </cell>
          <cell r="N3079" t="str">
            <v>EXP</v>
          </cell>
          <cell r="O3079" t="str">
            <v>PH620</v>
          </cell>
          <cell r="P3079" t="str">
            <v>1745</v>
          </cell>
          <cell r="Q3079" t="str">
            <v>Salaries &amp; Benefits</v>
          </cell>
          <cell r="R3079" t="str">
            <v>Other Expenditures</v>
          </cell>
          <cell r="S3079" t="str">
            <v>Salaries &amp; Benefits</v>
          </cell>
        </row>
        <row r="3080">
          <cell r="A3080" t="str">
            <v>PH3745</v>
          </cell>
          <cell r="E3080">
            <v>1077.0899999999999</v>
          </cell>
          <cell r="F3080">
            <v>0</v>
          </cell>
          <cell r="G3080">
            <v>1077.0899999999999</v>
          </cell>
          <cell r="H3080">
            <v>1223.21</v>
          </cell>
          <cell r="I3080">
            <v>146.12</v>
          </cell>
          <cell r="J3080">
            <v>4200.71</v>
          </cell>
          <cell r="L3080">
            <v>41364</v>
          </cell>
          <cell r="M3080" t="str">
            <v>PF</v>
          </cell>
          <cell r="N3080" t="str">
            <v>EXP</v>
          </cell>
          <cell r="O3080" t="str">
            <v>PH620</v>
          </cell>
          <cell r="P3080" t="str">
            <v>1750</v>
          </cell>
          <cell r="Q3080" t="str">
            <v>Salaries &amp; Benefits</v>
          </cell>
          <cell r="R3080" t="str">
            <v>Other Expenditures</v>
          </cell>
          <cell r="S3080" t="str">
            <v>Salaries &amp; Benefits</v>
          </cell>
        </row>
        <row r="3081">
          <cell r="A3081" t="str">
            <v>PH3745</v>
          </cell>
          <cell r="E3081">
            <v>3137.52</v>
          </cell>
          <cell r="F3081">
            <v>0</v>
          </cell>
          <cell r="G3081">
            <v>3137.52</v>
          </cell>
          <cell r="H3081">
            <v>3828.26</v>
          </cell>
          <cell r="I3081">
            <v>690.74</v>
          </cell>
          <cell r="J3081">
            <v>6920.1</v>
          </cell>
          <cell r="L3081">
            <v>41364</v>
          </cell>
          <cell r="M3081" t="str">
            <v>PF</v>
          </cell>
          <cell r="N3081" t="str">
            <v>EXP</v>
          </cell>
          <cell r="O3081" t="str">
            <v>PH620</v>
          </cell>
          <cell r="P3081" t="str">
            <v>1760</v>
          </cell>
          <cell r="Q3081" t="str">
            <v>Salaries &amp; Benefits</v>
          </cell>
          <cell r="R3081" t="str">
            <v>Other Expenditures</v>
          </cell>
          <cell r="S3081" t="str">
            <v>Salaries &amp; Benefits</v>
          </cell>
        </row>
        <row r="3082">
          <cell r="A3082" t="str">
            <v>PH3745</v>
          </cell>
          <cell r="E3082">
            <v>320.79000000000002</v>
          </cell>
          <cell r="F3082">
            <v>0</v>
          </cell>
          <cell r="G3082">
            <v>320.79000000000002</v>
          </cell>
          <cell r="H3082">
            <v>6707.44</v>
          </cell>
          <cell r="I3082">
            <v>6386.65</v>
          </cell>
          <cell r="J3082">
            <v>23034.75</v>
          </cell>
          <cell r="L3082">
            <v>41364</v>
          </cell>
          <cell r="M3082" t="str">
            <v>PF</v>
          </cell>
          <cell r="N3082" t="str">
            <v>EXP</v>
          </cell>
          <cell r="O3082" t="str">
            <v>PH620</v>
          </cell>
          <cell r="P3082" t="str">
            <v>1770</v>
          </cell>
          <cell r="Q3082" t="str">
            <v>Salaries &amp; Benefits</v>
          </cell>
          <cell r="R3082" t="str">
            <v>Other Expenditures</v>
          </cell>
          <cell r="S3082" t="str">
            <v>Salaries &amp; Benefits</v>
          </cell>
        </row>
        <row r="3083">
          <cell r="A3083" t="str">
            <v>PH3745</v>
          </cell>
          <cell r="E3083">
            <v>5.3</v>
          </cell>
          <cell r="F3083">
            <v>0</v>
          </cell>
          <cell r="G3083">
            <v>5.3</v>
          </cell>
          <cell r="H3083">
            <v>0</v>
          </cell>
          <cell r="I3083">
            <v>-5.3</v>
          </cell>
          <cell r="J3083">
            <v>0</v>
          </cell>
          <cell r="L3083">
            <v>41364</v>
          </cell>
          <cell r="M3083" t="str">
            <v>PF</v>
          </cell>
          <cell r="N3083" t="str">
            <v>EXP</v>
          </cell>
          <cell r="O3083" t="str">
            <v>PH620</v>
          </cell>
          <cell r="P3083" t="str">
            <v>4225</v>
          </cell>
          <cell r="Q3083" t="str">
            <v>Business Travel Expenses</v>
          </cell>
          <cell r="R3083" t="str">
            <v>Other Expenditures</v>
          </cell>
          <cell r="S3083" t="str">
            <v>Non Salary</v>
          </cell>
        </row>
        <row r="3084">
          <cell r="A3084" t="str">
            <v>PH3745</v>
          </cell>
          <cell r="E3084">
            <v>257.89999999999998</v>
          </cell>
          <cell r="F3084">
            <v>0</v>
          </cell>
          <cell r="G3084">
            <v>257.89999999999998</v>
          </cell>
          <cell r="H3084">
            <v>0</v>
          </cell>
          <cell r="I3084">
            <v>-257.89999999999998</v>
          </cell>
          <cell r="J3084">
            <v>0</v>
          </cell>
          <cell r="L3084">
            <v>41364</v>
          </cell>
          <cell r="M3084" t="str">
            <v>PF</v>
          </cell>
          <cell r="N3084" t="str">
            <v>EXP</v>
          </cell>
          <cell r="O3084" t="str">
            <v>PH620</v>
          </cell>
          <cell r="P3084" t="str">
            <v>4770</v>
          </cell>
          <cell r="Q3084" t="str">
            <v>Insurance, Parking &amp; Metrage</v>
          </cell>
          <cell r="R3084" t="str">
            <v>Other Expenditures</v>
          </cell>
          <cell r="S3084" t="str">
            <v>Non Salary</v>
          </cell>
        </row>
        <row r="3085">
          <cell r="A3085" t="str">
            <v>PH3745</v>
          </cell>
          <cell r="E3085">
            <v>2983.32</v>
          </cell>
          <cell r="F3085">
            <v>0</v>
          </cell>
          <cell r="G3085">
            <v>2983.32</v>
          </cell>
          <cell r="H3085">
            <v>0</v>
          </cell>
          <cell r="I3085">
            <v>-2983.32</v>
          </cell>
          <cell r="J3085">
            <v>0</v>
          </cell>
          <cell r="L3085">
            <v>41364</v>
          </cell>
          <cell r="M3085" t="str">
            <v>PF</v>
          </cell>
          <cell r="N3085" t="str">
            <v>EXP</v>
          </cell>
          <cell r="O3085" t="str">
            <v>PH620</v>
          </cell>
          <cell r="P3085" t="str">
            <v>4775</v>
          </cell>
          <cell r="Q3085" t="str">
            <v>Insurance, Parking &amp; Metrage</v>
          </cell>
          <cell r="R3085" t="str">
            <v>Other Expenditures</v>
          </cell>
          <cell r="S3085" t="str">
            <v>Non Salary</v>
          </cell>
        </row>
        <row r="3086">
          <cell r="A3086" t="str">
            <v>PH3745</v>
          </cell>
          <cell r="E3086">
            <v>-68827.88</v>
          </cell>
          <cell r="F3086">
            <v>0</v>
          </cell>
          <cell r="G3086">
            <v>-68827.88</v>
          </cell>
          <cell r="H3086">
            <v>-78485.06</v>
          </cell>
          <cell r="I3086">
            <v>-9657.18</v>
          </cell>
          <cell r="J3086">
            <v>-260261</v>
          </cell>
          <cell r="L3086">
            <v>41364</v>
          </cell>
          <cell r="M3086" t="str">
            <v>PF</v>
          </cell>
          <cell r="N3086" t="str">
            <v>REV</v>
          </cell>
          <cell r="O3086" t="str">
            <v>PH620</v>
          </cell>
          <cell r="P3086" t="str">
            <v>8010</v>
          </cell>
          <cell r="Q3086" t="str">
            <v>Grants and Subsidies</v>
          </cell>
          <cell r="R3086" t="str">
            <v>Revenue</v>
          </cell>
          <cell r="S3086" t="str">
            <v>Non Salary</v>
          </cell>
        </row>
        <row r="3087">
          <cell r="A3087" t="str">
            <v>PH3746</v>
          </cell>
          <cell r="E3087">
            <v>0</v>
          </cell>
          <cell r="F3087">
            <v>0</v>
          </cell>
          <cell r="G3087">
            <v>0</v>
          </cell>
          <cell r="H3087">
            <v>379.8</v>
          </cell>
          <cell r="I3087">
            <v>379.8</v>
          </cell>
          <cell r="J3087">
            <v>1500</v>
          </cell>
          <cell r="L3087">
            <v>41364</v>
          </cell>
          <cell r="M3087" t="str">
            <v>SG</v>
          </cell>
          <cell r="N3087" t="str">
            <v>EXP</v>
          </cell>
          <cell r="O3087" t="str">
            <v>PH620</v>
          </cell>
          <cell r="P3087" t="str">
            <v>2790</v>
          </cell>
          <cell r="Q3087" t="str">
            <v>Other Supplies</v>
          </cell>
          <cell r="R3087" t="str">
            <v>Other Expenditures</v>
          </cell>
          <cell r="S3087" t="str">
            <v>Non Salary</v>
          </cell>
        </row>
        <row r="3088">
          <cell r="A3088" t="str">
            <v>PH3746</v>
          </cell>
          <cell r="E3088">
            <v>0</v>
          </cell>
          <cell r="F3088">
            <v>1000</v>
          </cell>
          <cell r="G3088">
            <v>1000</v>
          </cell>
          <cell r="H3088">
            <v>144.9</v>
          </cell>
          <cell r="I3088">
            <v>-855.1</v>
          </cell>
          <cell r="J3088">
            <v>1000</v>
          </cell>
          <cell r="L3088">
            <v>41364</v>
          </cell>
          <cell r="M3088" t="str">
            <v>SG</v>
          </cell>
          <cell r="N3088" t="str">
            <v>EXP</v>
          </cell>
          <cell r="O3088" t="str">
            <v>PH620</v>
          </cell>
          <cell r="P3088" t="str">
            <v>4110</v>
          </cell>
          <cell r="Q3088" t="str">
            <v>Professional &amp; Technical</v>
          </cell>
          <cell r="R3088" t="str">
            <v>Other Expenditures</v>
          </cell>
          <cell r="S3088" t="str">
            <v>Non Salary</v>
          </cell>
        </row>
        <row r="3089">
          <cell r="A3089" t="str">
            <v>PH3746</v>
          </cell>
          <cell r="E3089">
            <v>0</v>
          </cell>
          <cell r="F3089">
            <v>2054.5</v>
          </cell>
          <cell r="G3089">
            <v>2054.5</v>
          </cell>
          <cell r="H3089">
            <v>796.95</v>
          </cell>
          <cell r="I3089">
            <v>-1257.55</v>
          </cell>
          <cell r="J3089">
            <v>5500</v>
          </cell>
          <cell r="L3089">
            <v>41364</v>
          </cell>
          <cell r="M3089" t="str">
            <v>SG</v>
          </cell>
          <cell r="N3089" t="str">
            <v>EXP</v>
          </cell>
          <cell r="O3089" t="str">
            <v>PH620</v>
          </cell>
          <cell r="P3089" t="str">
            <v>4199</v>
          </cell>
          <cell r="Q3089" t="str">
            <v>Professional &amp; Technical</v>
          </cell>
          <cell r="R3089" t="str">
            <v>Other Expenditures</v>
          </cell>
          <cell r="S3089" t="str">
            <v>Non Salary</v>
          </cell>
        </row>
        <row r="3090">
          <cell r="A3090" t="str">
            <v>PH3746</v>
          </cell>
          <cell r="E3090">
            <v>419.12</v>
          </cell>
          <cell r="F3090">
            <v>0</v>
          </cell>
          <cell r="G3090">
            <v>419.12</v>
          </cell>
          <cell r="H3090">
            <v>0</v>
          </cell>
          <cell r="I3090">
            <v>-419.12</v>
          </cell>
          <cell r="J3090">
            <v>0</v>
          </cell>
          <cell r="L3090">
            <v>41364</v>
          </cell>
          <cell r="M3090" t="str">
            <v>SG</v>
          </cell>
          <cell r="N3090" t="str">
            <v>EXP</v>
          </cell>
          <cell r="O3090" t="str">
            <v>PH620</v>
          </cell>
          <cell r="P3090" t="str">
            <v>4205</v>
          </cell>
          <cell r="Q3090" t="str">
            <v>Business Travel Expenses</v>
          </cell>
          <cell r="R3090" t="str">
            <v>Other Expenditures</v>
          </cell>
          <cell r="S3090" t="str">
            <v>Non Salary</v>
          </cell>
        </row>
        <row r="3091">
          <cell r="A3091" t="str">
            <v>PH3746</v>
          </cell>
          <cell r="E3091">
            <v>203.84</v>
          </cell>
          <cell r="F3091">
            <v>0</v>
          </cell>
          <cell r="G3091">
            <v>203.84</v>
          </cell>
          <cell r="H3091">
            <v>0</v>
          </cell>
          <cell r="I3091">
            <v>-203.84</v>
          </cell>
          <cell r="J3091">
            <v>0</v>
          </cell>
          <cell r="L3091">
            <v>41364</v>
          </cell>
          <cell r="M3091" t="str">
            <v>SG</v>
          </cell>
          <cell r="N3091" t="str">
            <v>EXP</v>
          </cell>
          <cell r="O3091" t="str">
            <v>PH620</v>
          </cell>
          <cell r="P3091" t="str">
            <v>4251</v>
          </cell>
          <cell r="Q3091" t="str">
            <v>Conference Expenditures</v>
          </cell>
          <cell r="R3091" t="str">
            <v>Other Expenditures</v>
          </cell>
          <cell r="S3091" t="str">
            <v>Non Salary</v>
          </cell>
        </row>
        <row r="3092">
          <cell r="A3092" t="str">
            <v>PH3746</v>
          </cell>
          <cell r="E3092">
            <v>141.02000000000001</v>
          </cell>
          <cell r="F3092">
            <v>0</v>
          </cell>
          <cell r="G3092">
            <v>141.02000000000001</v>
          </cell>
          <cell r="H3092">
            <v>0</v>
          </cell>
          <cell r="I3092">
            <v>-141.02000000000001</v>
          </cell>
          <cell r="J3092">
            <v>0</v>
          </cell>
          <cell r="L3092">
            <v>41364</v>
          </cell>
          <cell r="M3092" t="str">
            <v>SG</v>
          </cell>
          <cell r="N3092" t="str">
            <v>EXP</v>
          </cell>
          <cell r="O3092" t="str">
            <v>PH620</v>
          </cell>
          <cell r="P3092" t="str">
            <v>4254</v>
          </cell>
          <cell r="Q3092" t="str">
            <v>Conference Expenditures</v>
          </cell>
          <cell r="R3092" t="str">
            <v>Other Expenditures</v>
          </cell>
          <cell r="S3092" t="str">
            <v>Non Salary</v>
          </cell>
        </row>
        <row r="3093">
          <cell r="A3093" t="str">
            <v>PH3746</v>
          </cell>
          <cell r="E3093">
            <v>58.53</v>
          </cell>
          <cell r="F3093">
            <v>0</v>
          </cell>
          <cell r="G3093">
            <v>58.53</v>
          </cell>
          <cell r="H3093">
            <v>0</v>
          </cell>
          <cell r="I3093">
            <v>-58.53</v>
          </cell>
          <cell r="J3093">
            <v>0</v>
          </cell>
          <cell r="L3093">
            <v>41364</v>
          </cell>
          <cell r="M3093" t="str">
            <v>SG</v>
          </cell>
          <cell r="N3093" t="str">
            <v>EXP</v>
          </cell>
          <cell r="O3093" t="str">
            <v>PH620</v>
          </cell>
          <cell r="P3093" t="str">
            <v>4255</v>
          </cell>
          <cell r="Q3093" t="str">
            <v>Conference Expenditures</v>
          </cell>
          <cell r="R3093" t="str">
            <v>Other Expenditures</v>
          </cell>
          <cell r="S3093" t="str">
            <v>Non Salary</v>
          </cell>
        </row>
        <row r="3094">
          <cell r="A3094" t="str">
            <v>PH3746</v>
          </cell>
          <cell r="E3094">
            <v>749.62</v>
          </cell>
          <cell r="F3094">
            <v>0</v>
          </cell>
          <cell r="G3094">
            <v>749.62</v>
          </cell>
          <cell r="H3094">
            <v>362.25</v>
          </cell>
          <cell r="I3094">
            <v>-387.37</v>
          </cell>
          <cell r="J3094">
            <v>2500</v>
          </cell>
          <cell r="L3094">
            <v>41364</v>
          </cell>
          <cell r="M3094" t="str">
            <v>SG</v>
          </cell>
          <cell r="N3094" t="str">
            <v>EXP</v>
          </cell>
          <cell r="O3094" t="str">
            <v>PH620</v>
          </cell>
          <cell r="P3094" t="str">
            <v>4256</v>
          </cell>
          <cell r="Q3094" t="str">
            <v>Conference Expenditures</v>
          </cell>
          <cell r="R3094" t="str">
            <v>Other Expenditures</v>
          </cell>
          <cell r="S3094" t="str">
            <v>Non Salary</v>
          </cell>
        </row>
        <row r="3095">
          <cell r="A3095" t="str">
            <v>PH3746</v>
          </cell>
          <cell r="E3095">
            <v>500</v>
          </cell>
          <cell r="F3095">
            <v>0</v>
          </cell>
          <cell r="G3095">
            <v>500</v>
          </cell>
          <cell r="H3095">
            <v>0</v>
          </cell>
          <cell r="I3095">
            <v>-500</v>
          </cell>
          <cell r="J3095">
            <v>0</v>
          </cell>
          <cell r="L3095">
            <v>41364</v>
          </cell>
          <cell r="M3095" t="str">
            <v>SG</v>
          </cell>
          <cell r="N3095" t="str">
            <v>EXP</v>
          </cell>
          <cell r="O3095" t="str">
            <v>PH620</v>
          </cell>
          <cell r="P3095" t="str">
            <v>4530</v>
          </cell>
          <cell r="Q3095" t="str">
            <v>Contracted Services</v>
          </cell>
          <cell r="R3095" t="str">
            <v>Other Expenditures</v>
          </cell>
          <cell r="S3095" t="str">
            <v>Non Salary</v>
          </cell>
        </row>
        <row r="3096">
          <cell r="A3096" t="str">
            <v>PH3746</v>
          </cell>
          <cell r="E3096">
            <v>1000</v>
          </cell>
          <cell r="F3096">
            <v>0</v>
          </cell>
          <cell r="G3096">
            <v>1000</v>
          </cell>
          <cell r="H3096">
            <v>0</v>
          </cell>
          <cell r="I3096">
            <v>-1000</v>
          </cell>
          <cell r="J3096">
            <v>0</v>
          </cell>
          <cell r="L3096">
            <v>41364</v>
          </cell>
          <cell r="M3096" t="str">
            <v>SG</v>
          </cell>
          <cell r="N3096" t="str">
            <v>EXP</v>
          </cell>
          <cell r="O3096" t="str">
            <v>PH620</v>
          </cell>
          <cell r="P3096" t="str">
            <v>4760</v>
          </cell>
          <cell r="Q3096" t="str">
            <v>Insurance, Parking &amp; Metrage</v>
          </cell>
          <cell r="R3096" t="str">
            <v>Other Expenditures</v>
          </cell>
          <cell r="S3096" t="str">
            <v>Non Salary</v>
          </cell>
        </row>
        <row r="3097">
          <cell r="A3097" t="str">
            <v>PH3746</v>
          </cell>
          <cell r="E3097">
            <v>138.82</v>
          </cell>
          <cell r="F3097">
            <v>0</v>
          </cell>
          <cell r="G3097">
            <v>138.82</v>
          </cell>
          <cell r="H3097">
            <v>14.49</v>
          </cell>
          <cell r="I3097">
            <v>-124.33</v>
          </cell>
          <cell r="J3097">
            <v>100</v>
          </cell>
          <cell r="L3097">
            <v>41364</v>
          </cell>
          <cell r="M3097" t="str">
            <v>SG</v>
          </cell>
          <cell r="N3097" t="str">
            <v>EXP</v>
          </cell>
          <cell r="O3097" t="str">
            <v>PH620</v>
          </cell>
          <cell r="P3097" t="str">
            <v>4770</v>
          </cell>
          <cell r="Q3097" t="str">
            <v>Insurance, Parking &amp; Metrage</v>
          </cell>
          <cell r="R3097" t="str">
            <v>Other Expenditures</v>
          </cell>
          <cell r="S3097" t="str">
            <v>Non Salary</v>
          </cell>
        </row>
        <row r="3098">
          <cell r="A3098" t="str">
            <v>PH3746</v>
          </cell>
          <cell r="E3098">
            <v>0</v>
          </cell>
          <cell r="F3098">
            <v>0</v>
          </cell>
          <cell r="G3098">
            <v>0</v>
          </cell>
          <cell r="H3098">
            <v>57.96</v>
          </cell>
          <cell r="I3098">
            <v>57.96</v>
          </cell>
          <cell r="J3098">
            <v>400</v>
          </cell>
          <cell r="L3098">
            <v>41364</v>
          </cell>
          <cell r="M3098" t="str">
            <v>SG</v>
          </cell>
          <cell r="N3098" t="str">
            <v>EXP</v>
          </cell>
          <cell r="O3098" t="str">
            <v>PH620</v>
          </cell>
          <cell r="P3098" t="str">
            <v>4775</v>
          </cell>
          <cell r="Q3098" t="str">
            <v>Insurance, Parking &amp; Metrage</v>
          </cell>
          <cell r="R3098" t="str">
            <v>Other Expenditures</v>
          </cell>
          <cell r="S3098" t="str">
            <v>Non Salary</v>
          </cell>
        </row>
        <row r="3099">
          <cell r="A3099" t="str">
            <v>PH3746</v>
          </cell>
          <cell r="E3099">
            <v>0</v>
          </cell>
          <cell r="F3099">
            <v>2442.69</v>
          </cell>
          <cell r="G3099">
            <v>2442.69</v>
          </cell>
          <cell r="H3099">
            <v>144.9</v>
          </cell>
          <cell r="I3099">
            <v>-2297.79</v>
          </cell>
          <cell r="J3099">
            <v>1000</v>
          </cell>
          <cell r="L3099">
            <v>41364</v>
          </cell>
          <cell r="M3099" t="str">
            <v>SG</v>
          </cell>
          <cell r="N3099" t="str">
            <v>EXP</v>
          </cell>
          <cell r="O3099" t="str">
            <v>PH620</v>
          </cell>
          <cell r="P3099" t="str">
            <v>4820</v>
          </cell>
          <cell r="Q3099" t="str">
            <v>Other Services</v>
          </cell>
          <cell r="R3099" t="str">
            <v>Other Expenditures</v>
          </cell>
          <cell r="S3099" t="str">
            <v>Non Salary</v>
          </cell>
        </row>
        <row r="3100">
          <cell r="A3100" t="str">
            <v>PH3746</v>
          </cell>
          <cell r="E3100">
            <v>0</v>
          </cell>
          <cell r="F3100">
            <v>0</v>
          </cell>
          <cell r="G3100">
            <v>0</v>
          </cell>
          <cell r="H3100">
            <v>72.45</v>
          </cell>
          <cell r="I3100">
            <v>72.45</v>
          </cell>
          <cell r="J3100">
            <v>500</v>
          </cell>
          <cell r="L3100">
            <v>41364</v>
          </cell>
          <cell r="M3100" t="str">
            <v>SG</v>
          </cell>
          <cell r="N3100" t="str">
            <v>EXP</v>
          </cell>
          <cell r="O3100" t="str">
            <v>PH620</v>
          </cell>
          <cell r="P3100" t="str">
            <v>4825</v>
          </cell>
          <cell r="Q3100" t="str">
            <v>Other Services</v>
          </cell>
          <cell r="R3100" t="str">
            <v>Other Expenditures</v>
          </cell>
          <cell r="S3100" t="str">
            <v>Non Salary</v>
          </cell>
        </row>
        <row r="3101">
          <cell r="A3101" t="str">
            <v>PH3746</v>
          </cell>
          <cell r="E3101">
            <v>0</v>
          </cell>
          <cell r="F3101">
            <v>0</v>
          </cell>
          <cell r="G3101">
            <v>0</v>
          </cell>
          <cell r="H3101">
            <v>137.75</v>
          </cell>
          <cell r="I3101">
            <v>137.75</v>
          </cell>
          <cell r="J3101">
            <v>2500</v>
          </cell>
          <cell r="L3101">
            <v>41364</v>
          </cell>
          <cell r="M3101" t="str">
            <v>SG</v>
          </cell>
          <cell r="N3101" t="str">
            <v>EXP</v>
          </cell>
          <cell r="O3101" t="str">
            <v>PH620</v>
          </cell>
          <cell r="P3101" t="str">
            <v>7030</v>
          </cell>
          <cell r="Q3101" t="str">
            <v>IDC's</v>
          </cell>
          <cell r="R3101" t="str">
            <v>Other Expenditures</v>
          </cell>
          <cell r="S3101" t="str">
            <v>Non Salary</v>
          </cell>
        </row>
        <row r="3102">
          <cell r="A3102" t="str">
            <v>PH3746</v>
          </cell>
          <cell r="E3102">
            <v>-6531.11</v>
          </cell>
          <cell r="F3102">
            <v>0</v>
          </cell>
          <cell r="G3102">
            <v>-6531.11</v>
          </cell>
          <cell r="H3102">
            <v>-1583.59</v>
          </cell>
          <cell r="I3102">
            <v>4947.5200000000004</v>
          </cell>
          <cell r="J3102">
            <v>-11250</v>
          </cell>
          <cell r="L3102">
            <v>41364</v>
          </cell>
          <cell r="M3102" t="str">
            <v>SG</v>
          </cell>
          <cell r="N3102" t="str">
            <v>REV</v>
          </cell>
          <cell r="O3102" t="str">
            <v>PH620</v>
          </cell>
          <cell r="P3102" t="str">
            <v>8010</v>
          </cell>
          <cell r="Q3102" t="str">
            <v>Grants and Subsidies</v>
          </cell>
          <cell r="R3102" t="str">
            <v>Revenue</v>
          </cell>
          <cell r="S3102" t="str">
            <v>Non Salary</v>
          </cell>
        </row>
        <row r="3103">
          <cell r="A3103" t="str">
            <v>PH3747</v>
          </cell>
          <cell r="E3103">
            <v>0</v>
          </cell>
          <cell r="F3103">
            <v>0</v>
          </cell>
          <cell r="G3103">
            <v>0</v>
          </cell>
          <cell r="H3103">
            <v>185.39</v>
          </cell>
          <cell r="I3103">
            <v>185.39</v>
          </cell>
          <cell r="J3103">
            <v>984</v>
          </cell>
          <cell r="L3103">
            <v>41364</v>
          </cell>
          <cell r="M3103" t="str">
            <v>SG</v>
          </cell>
          <cell r="N3103" t="str">
            <v>EXP</v>
          </cell>
          <cell r="O3103" t="str">
            <v>PH300</v>
          </cell>
          <cell r="P3103" t="str">
            <v>2080</v>
          </cell>
          <cell r="Q3103" t="str">
            <v>Office Supplies</v>
          </cell>
          <cell r="R3103" t="str">
            <v>Other Expenditures</v>
          </cell>
          <cell r="S3103" t="str">
            <v>Non Salary</v>
          </cell>
        </row>
        <row r="3104">
          <cell r="A3104" t="str">
            <v>PH3747</v>
          </cell>
          <cell r="E3104">
            <v>363.52</v>
          </cell>
          <cell r="F3104">
            <v>3297.02</v>
          </cell>
          <cell r="G3104">
            <v>3660.54</v>
          </cell>
          <cell r="H3104">
            <v>3118.03</v>
          </cell>
          <cell r="I3104">
            <v>-542.51</v>
          </cell>
          <cell r="J3104">
            <v>16550</v>
          </cell>
          <cell r="L3104">
            <v>41364</v>
          </cell>
          <cell r="M3104" t="str">
            <v>SG</v>
          </cell>
          <cell r="N3104" t="str">
            <v>EXP</v>
          </cell>
          <cell r="O3104" t="str">
            <v>PH300</v>
          </cell>
          <cell r="P3104" t="str">
            <v>2600</v>
          </cell>
          <cell r="Q3104" t="str">
            <v>Other Supplies</v>
          </cell>
          <cell r="R3104" t="str">
            <v>Other Expenditures</v>
          </cell>
          <cell r="S3104" t="str">
            <v>Non Salary</v>
          </cell>
        </row>
        <row r="3105">
          <cell r="A3105" t="str">
            <v>PH3747</v>
          </cell>
          <cell r="E3105">
            <v>37.71</v>
          </cell>
          <cell r="F3105">
            <v>0</v>
          </cell>
          <cell r="G3105">
            <v>37.71</v>
          </cell>
          <cell r="H3105">
            <v>1426.38</v>
          </cell>
          <cell r="I3105">
            <v>1388.67</v>
          </cell>
          <cell r="J3105">
            <v>7571</v>
          </cell>
          <cell r="L3105">
            <v>41364</v>
          </cell>
          <cell r="M3105" t="str">
            <v>SG</v>
          </cell>
          <cell r="N3105" t="str">
            <v>EXP</v>
          </cell>
          <cell r="O3105" t="str">
            <v>PH300</v>
          </cell>
          <cell r="P3105" t="str">
            <v>2741</v>
          </cell>
          <cell r="Q3105" t="str">
            <v>Other Supplies</v>
          </cell>
          <cell r="R3105" t="str">
            <v>Other Expenditures</v>
          </cell>
          <cell r="S3105" t="str">
            <v>Non Salary</v>
          </cell>
        </row>
        <row r="3106">
          <cell r="A3106" t="str">
            <v>PH3747</v>
          </cell>
          <cell r="E3106">
            <v>141.74</v>
          </cell>
          <cell r="F3106">
            <v>0</v>
          </cell>
          <cell r="G3106">
            <v>141.74</v>
          </cell>
          <cell r="H3106">
            <v>0</v>
          </cell>
          <cell r="I3106">
            <v>-141.74</v>
          </cell>
          <cell r="J3106">
            <v>0</v>
          </cell>
          <cell r="L3106">
            <v>41364</v>
          </cell>
          <cell r="M3106" t="str">
            <v>SG</v>
          </cell>
          <cell r="N3106" t="str">
            <v>EXP</v>
          </cell>
          <cell r="O3106" t="str">
            <v>PH300</v>
          </cell>
          <cell r="P3106" t="str">
            <v>2999</v>
          </cell>
          <cell r="Q3106" t="str">
            <v>Other Supplies</v>
          </cell>
          <cell r="R3106" t="str">
            <v>Other Expenditures</v>
          </cell>
          <cell r="S3106" t="str">
            <v>Non Salary</v>
          </cell>
        </row>
        <row r="3107">
          <cell r="A3107" t="str">
            <v>PH3747</v>
          </cell>
          <cell r="E3107">
            <v>0</v>
          </cell>
          <cell r="F3107">
            <v>0</v>
          </cell>
          <cell r="G3107">
            <v>0</v>
          </cell>
          <cell r="H3107">
            <v>805.35</v>
          </cell>
          <cell r="I3107">
            <v>805.35</v>
          </cell>
          <cell r="J3107">
            <v>1500</v>
          </cell>
          <cell r="L3107">
            <v>41364</v>
          </cell>
          <cell r="M3107" t="str">
            <v>SG</v>
          </cell>
          <cell r="N3107" t="str">
            <v>EXP</v>
          </cell>
          <cell r="O3107" t="str">
            <v>PH300</v>
          </cell>
          <cell r="P3107" t="str">
            <v>3032</v>
          </cell>
          <cell r="Q3107" t="str">
            <v>General Equipment</v>
          </cell>
          <cell r="R3107" t="str">
            <v>Other Expenditures</v>
          </cell>
          <cell r="S3107" t="str">
            <v>Non Salary</v>
          </cell>
        </row>
        <row r="3108">
          <cell r="A3108" t="str">
            <v>PH3747</v>
          </cell>
          <cell r="E3108">
            <v>700</v>
          </cell>
          <cell r="F3108">
            <v>0</v>
          </cell>
          <cell r="G3108">
            <v>700</v>
          </cell>
          <cell r="H3108">
            <v>51.21</v>
          </cell>
          <cell r="I3108">
            <v>-648.79</v>
          </cell>
          <cell r="J3108">
            <v>199.95</v>
          </cell>
          <cell r="L3108">
            <v>41364</v>
          </cell>
          <cell r="M3108" t="str">
            <v>SG</v>
          </cell>
          <cell r="N3108" t="str">
            <v>EXP</v>
          </cell>
          <cell r="O3108" t="str">
            <v>PH300</v>
          </cell>
          <cell r="P3108" t="str">
            <v>4082</v>
          </cell>
          <cell r="Q3108" t="str">
            <v>Professional &amp; Technical</v>
          </cell>
          <cell r="R3108" t="str">
            <v>Other Expenditures</v>
          </cell>
          <cell r="S3108" t="str">
            <v>Non Salary</v>
          </cell>
        </row>
        <row r="3109">
          <cell r="A3109" t="str">
            <v>PH3747</v>
          </cell>
          <cell r="E3109">
            <v>123.47</v>
          </cell>
          <cell r="F3109">
            <v>0</v>
          </cell>
          <cell r="G3109">
            <v>123.47</v>
          </cell>
          <cell r="H3109">
            <v>2881.13</v>
          </cell>
          <cell r="I3109">
            <v>2757.66</v>
          </cell>
          <cell r="J3109">
            <v>11250</v>
          </cell>
          <cell r="L3109">
            <v>41364</v>
          </cell>
          <cell r="M3109" t="str">
            <v>SG</v>
          </cell>
          <cell r="N3109" t="str">
            <v>EXP</v>
          </cell>
          <cell r="O3109" t="str">
            <v>PH300</v>
          </cell>
          <cell r="P3109" t="str">
            <v>4086</v>
          </cell>
          <cell r="Q3109" t="str">
            <v>Professional &amp; Technical</v>
          </cell>
          <cell r="R3109" t="str">
            <v>Other Expenditures</v>
          </cell>
          <cell r="S3109" t="str">
            <v>Non Salary</v>
          </cell>
        </row>
        <row r="3110">
          <cell r="A3110" t="str">
            <v>PH3747</v>
          </cell>
          <cell r="E3110">
            <v>0</v>
          </cell>
          <cell r="F3110">
            <v>0</v>
          </cell>
          <cell r="G3110">
            <v>0</v>
          </cell>
          <cell r="H3110">
            <v>256.10000000000002</v>
          </cell>
          <cell r="I3110">
            <v>256.10000000000002</v>
          </cell>
          <cell r="J3110">
            <v>1000</v>
          </cell>
          <cell r="L3110">
            <v>41364</v>
          </cell>
          <cell r="M3110" t="str">
            <v>SG</v>
          </cell>
          <cell r="N3110" t="str">
            <v>EXP</v>
          </cell>
          <cell r="O3110" t="str">
            <v>PH300</v>
          </cell>
          <cell r="P3110" t="str">
            <v>4421</v>
          </cell>
          <cell r="Q3110" t="str">
            <v>Contracted Services</v>
          </cell>
          <cell r="R3110" t="str">
            <v>Other Expenditures</v>
          </cell>
          <cell r="S3110" t="str">
            <v>Non Salary</v>
          </cell>
        </row>
        <row r="3111">
          <cell r="A3111" t="str">
            <v>PH3747</v>
          </cell>
          <cell r="E3111">
            <v>0</v>
          </cell>
          <cell r="F3111">
            <v>0</v>
          </cell>
          <cell r="G3111">
            <v>0</v>
          </cell>
          <cell r="H3111">
            <v>3007.89</v>
          </cell>
          <cell r="I3111">
            <v>3007.89</v>
          </cell>
          <cell r="J3111">
            <v>11745</v>
          </cell>
          <cell r="L3111">
            <v>41364</v>
          </cell>
          <cell r="M3111" t="str">
            <v>SG</v>
          </cell>
          <cell r="N3111" t="str">
            <v>EXP</v>
          </cell>
          <cell r="O3111" t="str">
            <v>PH300</v>
          </cell>
          <cell r="P3111" t="str">
            <v>4690</v>
          </cell>
          <cell r="Q3111" t="str">
            <v>Insurance, Parking &amp; Metrage</v>
          </cell>
          <cell r="R3111" t="str">
            <v>Other Expenditures</v>
          </cell>
          <cell r="S3111" t="str">
            <v>Non Salary</v>
          </cell>
        </row>
        <row r="3112">
          <cell r="A3112" t="str">
            <v>PH3747</v>
          </cell>
          <cell r="E3112">
            <v>0</v>
          </cell>
          <cell r="F3112">
            <v>0</v>
          </cell>
          <cell r="G3112">
            <v>0</v>
          </cell>
          <cell r="H3112">
            <v>120.5</v>
          </cell>
          <cell r="I3112">
            <v>120.5</v>
          </cell>
          <cell r="J3112">
            <v>500</v>
          </cell>
          <cell r="L3112">
            <v>41364</v>
          </cell>
          <cell r="M3112" t="str">
            <v>SG</v>
          </cell>
          <cell r="N3112" t="str">
            <v>EXP</v>
          </cell>
          <cell r="O3112" t="str">
            <v>PH300</v>
          </cell>
          <cell r="P3112" t="str">
            <v>7030</v>
          </cell>
          <cell r="Q3112" t="str">
            <v>IDC's</v>
          </cell>
          <cell r="R3112" t="str">
            <v>Other Expenditures</v>
          </cell>
          <cell r="S3112" t="str">
            <v>Non Salary</v>
          </cell>
        </row>
        <row r="3113">
          <cell r="A3113" t="str">
            <v>PH3747</v>
          </cell>
          <cell r="E3113">
            <v>0</v>
          </cell>
          <cell r="F3113">
            <v>0</v>
          </cell>
          <cell r="G3113">
            <v>0</v>
          </cell>
          <cell r="H3113">
            <v>216.9</v>
          </cell>
          <cell r="I3113">
            <v>216.9</v>
          </cell>
          <cell r="J3113">
            <v>900</v>
          </cell>
          <cell r="L3113">
            <v>41364</v>
          </cell>
          <cell r="M3113" t="str">
            <v>SG</v>
          </cell>
          <cell r="N3113" t="str">
            <v>EXP</v>
          </cell>
          <cell r="O3113" t="str">
            <v>PH300</v>
          </cell>
          <cell r="P3113" t="str">
            <v>7035</v>
          </cell>
          <cell r="Q3113" t="str">
            <v>IDC's</v>
          </cell>
          <cell r="R3113" t="str">
            <v>Other Expenditures</v>
          </cell>
          <cell r="S3113" t="str">
            <v>Non Salary</v>
          </cell>
        </row>
        <row r="3114">
          <cell r="A3114" t="str">
            <v>PH3747</v>
          </cell>
          <cell r="E3114">
            <v>-3239.41</v>
          </cell>
          <cell r="F3114">
            <v>0</v>
          </cell>
          <cell r="G3114">
            <v>-3239.41</v>
          </cell>
          <cell r="H3114">
            <v>-9051.67</v>
          </cell>
          <cell r="I3114">
            <v>-5812.26</v>
          </cell>
          <cell r="J3114">
            <v>-39149.96</v>
          </cell>
          <cell r="L3114">
            <v>41364</v>
          </cell>
          <cell r="M3114" t="str">
            <v>SG</v>
          </cell>
          <cell r="N3114" t="str">
            <v>REV</v>
          </cell>
          <cell r="O3114" t="str">
            <v>PH300</v>
          </cell>
          <cell r="P3114" t="str">
            <v>8010</v>
          </cell>
          <cell r="Q3114" t="str">
            <v>Grants and Subsidies</v>
          </cell>
          <cell r="R3114" t="str">
            <v>Revenue</v>
          </cell>
          <cell r="S3114" t="str">
            <v>Non Salary</v>
          </cell>
        </row>
        <row r="3115">
          <cell r="A3115" t="str">
            <v>PH3748</v>
          </cell>
          <cell r="E3115">
            <v>19260.689999999999</v>
          </cell>
          <cell r="F3115">
            <v>0</v>
          </cell>
          <cell r="G3115">
            <v>19260.689999999999</v>
          </cell>
          <cell r="H3115">
            <v>19460.560000000001</v>
          </cell>
          <cell r="I3115">
            <v>199.87</v>
          </cell>
          <cell r="J3115">
            <v>66831.66</v>
          </cell>
          <cell r="L3115">
            <v>41364</v>
          </cell>
          <cell r="M3115" t="str">
            <v>PF</v>
          </cell>
          <cell r="N3115" t="str">
            <v>EXP</v>
          </cell>
          <cell r="O3115" t="str">
            <v>PH610</v>
          </cell>
          <cell r="P3115" t="str">
            <v>1015</v>
          </cell>
          <cell r="Q3115" t="str">
            <v>Salaries &amp; Benefits</v>
          </cell>
          <cell r="R3115" t="str">
            <v>Other Expenditures</v>
          </cell>
          <cell r="S3115" t="str">
            <v>Salaries &amp; Benefits</v>
          </cell>
        </row>
        <row r="3116">
          <cell r="A3116" t="str">
            <v>PH3748</v>
          </cell>
          <cell r="E3116">
            <v>89.35</v>
          </cell>
          <cell r="F3116">
            <v>0</v>
          </cell>
          <cell r="G3116">
            <v>89.35</v>
          </cell>
          <cell r="H3116">
            <v>0</v>
          </cell>
          <cell r="I3116">
            <v>-89.35</v>
          </cell>
          <cell r="J3116">
            <v>0</v>
          </cell>
          <cell r="L3116">
            <v>41364</v>
          </cell>
          <cell r="M3116" t="str">
            <v>PF</v>
          </cell>
          <cell r="N3116" t="str">
            <v>EXP</v>
          </cell>
          <cell r="O3116" t="str">
            <v>PH610</v>
          </cell>
          <cell r="P3116" t="str">
            <v>1025</v>
          </cell>
          <cell r="Q3116" t="str">
            <v>Salaries &amp; Benefits</v>
          </cell>
          <cell r="R3116" t="str">
            <v>Other Expenditures</v>
          </cell>
          <cell r="S3116" t="str">
            <v>Overtime</v>
          </cell>
        </row>
        <row r="3117">
          <cell r="A3117" t="str">
            <v>PH3748</v>
          </cell>
          <cell r="E3117">
            <v>703.92</v>
          </cell>
          <cell r="F3117">
            <v>0</v>
          </cell>
          <cell r="G3117">
            <v>703.92</v>
          </cell>
          <cell r="H3117">
            <v>1276.5</v>
          </cell>
          <cell r="I3117">
            <v>572.58000000000004</v>
          </cell>
          <cell r="J3117">
            <v>4383.72</v>
          </cell>
          <cell r="L3117">
            <v>41364</v>
          </cell>
          <cell r="M3117" t="str">
            <v>PF</v>
          </cell>
          <cell r="N3117" t="str">
            <v>EXP</v>
          </cell>
          <cell r="O3117" t="str">
            <v>PH610</v>
          </cell>
          <cell r="P3117" t="str">
            <v>1711</v>
          </cell>
          <cell r="Q3117" t="str">
            <v>Salaries &amp; Benefits</v>
          </cell>
          <cell r="R3117" t="str">
            <v>Other Expenditures</v>
          </cell>
          <cell r="S3117" t="str">
            <v>Salaries &amp; Benefits</v>
          </cell>
        </row>
        <row r="3118">
          <cell r="A3118" t="str">
            <v>PH3748</v>
          </cell>
          <cell r="E3118">
            <v>334.34</v>
          </cell>
          <cell r="F3118">
            <v>0</v>
          </cell>
          <cell r="G3118">
            <v>334.34</v>
          </cell>
          <cell r="H3118">
            <v>597.51</v>
          </cell>
          <cell r="I3118">
            <v>263.17</v>
          </cell>
          <cell r="J3118">
            <v>2052</v>
          </cell>
          <cell r="L3118">
            <v>41364</v>
          </cell>
          <cell r="M3118" t="str">
            <v>PF</v>
          </cell>
          <cell r="N3118" t="str">
            <v>EXP</v>
          </cell>
          <cell r="O3118" t="str">
            <v>PH610</v>
          </cell>
          <cell r="P3118" t="str">
            <v>1712</v>
          </cell>
          <cell r="Q3118" t="str">
            <v>Salaries &amp; Benefits</v>
          </cell>
          <cell r="R3118" t="str">
            <v>Other Expenditures</v>
          </cell>
          <cell r="S3118" t="str">
            <v>Salaries &amp; Benefits</v>
          </cell>
        </row>
        <row r="3119">
          <cell r="A3119" t="str">
            <v>PH3748</v>
          </cell>
          <cell r="E3119">
            <v>288.35000000000002</v>
          </cell>
          <cell r="F3119">
            <v>0</v>
          </cell>
          <cell r="G3119">
            <v>288.35000000000002</v>
          </cell>
          <cell r="H3119">
            <v>389.7</v>
          </cell>
          <cell r="I3119">
            <v>101.35</v>
          </cell>
          <cell r="J3119">
            <v>1338.3</v>
          </cell>
          <cell r="L3119">
            <v>41364</v>
          </cell>
          <cell r="M3119" t="str">
            <v>PF</v>
          </cell>
          <cell r="N3119" t="str">
            <v>EXP</v>
          </cell>
          <cell r="O3119" t="str">
            <v>PH610</v>
          </cell>
          <cell r="P3119" t="str">
            <v>1720</v>
          </cell>
          <cell r="Q3119" t="str">
            <v>Salaries &amp; Benefits</v>
          </cell>
          <cell r="R3119" t="str">
            <v>Other Expenditures</v>
          </cell>
          <cell r="S3119" t="str">
            <v>Salaries &amp; Benefits</v>
          </cell>
        </row>
        <row r="3120">
          <cell r="A3120" t="str">
            <v>PH3748</v>
          </cell>
          <cell r="E3120">
            <v>88.56</v>
          </cell>
          <cell r="F3120">
            <v>0</v>
          </cell>
          <cell r="G3120">
            <v>88.56</v>
          </cell>
          <cell r="H3120">
            <v>145.24</v>
          </cell>
          <cell r="I3120">
            <v>56.68</v>
          </cell>
          <cell r="J3120">
            <v>498.83</v>
          </cell>
          <cell r="L3120">
            <v>41364</v>
          </cell>
          <cell r="M3120" t="str">
            <v>PF</v>
          </cell>
          <cell r="N3120" t="str">
            <v>EXP</v>
          </cell>
          <cell r="O3120" t="str">
            <v>PH610</v>
          </cell>
          <cell r="P3120" t="str">
            <v>1730</v>
          </cell>
          <cell r="Q3120" t="str">
            <v>Salaries &amp; Benefits</v>
          </cell>
          <cell r="R3120" t="str">
            <v>Other Expenditures</v>
          </cell>
          <cell r="S3120" t="str">
            <v>Salaries &amp; Benefits</v>
          </cell>
        </row>
        <row r="3121">
          <cell r="A3121" t="str">
            <v>PH3748</v>
          </cell>
          <cell r="E3121">
            <v>550.87</v>
          </cell>
          <cell r="F3121">
            <v>0</v>
          </cell>
          <cell r="G3121">
            <v>550.87</v>
          </cell>
          <cell r="H3121">
            <v>553.6</v>
          </cell>
          <cell r="I3121">
            <v>2.73</v>
          </cell>
          <cell r="J3121">
            <v>1051.6600000000001</v>
          </cell>
          <cell r="L3121">
            <v>41364</v>
          </cell>
          <cell r="M3121" t="str">
            <v>PF</v>
          </cell>
          <cell r="N3121" t="str">
            <v>EXP</v>
          </cell>
          <cell r="O3121" t="str">
            <v>PH610</v>
          </cell>
          <cell r="P3121" t="str">
            <v>1740</v>
          </cell>
          <cell r="Q3121" t="str">
            <v>Salaries &amp; Benefits</v>
          </cell>
          <cell r="R3121" t="str">
            <v>Other Expenditures</v>
          </cell>
          <cell r="S3121" t="str">
            <v>Salaries &amp; Benefits</v>
          </cell>
        </row>
        <row r="3122">
          <cell r="A3122" t="str">
            <v>PH3748</v>
          </cell>
          <cell r="E3122">
            <v>17.63</v>
          </cell>
          <cell r="F3122">
            <v>0</v>
          </cell>
          <cell r="G3122">
            <v>17.63</v>
          </cell>
          <cell r="H3122">
            <v>21.84</v>
          </cell>
          <cell r="I3122">
            <v>4.21</v>
          </cell>
          <cell r="J3122">
            <v>53.47</v>
          </cell>
          <cell r="L3122">
            <v>41364</v>
          </cell>
          <cell r="M3122" t="str">
            <v>PF</v>
          </cell>
          <cell r="N3122" t="str">
            <v>EXP</v>
          </cell>
          <cell r="O3122" t="str">
            <v>PH610</v>
          </cell>
          <cell r="P3122" t="str">
            <v>1745</v>
          </cell>
          <cell r="Q3122" t="str">
            <v>Salaries &amp; Benefits</v>
          </cell>
          <cell r="R3122" t="str">
            <v>Other Expenditures</v>
          </cell>
          <cell r="S3122" t="str">
            <v>Salaries &amp; Benefits</v>
          </cell>
        </row>
        <row r="3123">
          <cell r="A3123" t="str">
            <v>PH3748</v>
          </cell>
          <cell r="E3123">
            <v>387</v>
          </cell>
          <cell r="F3123">
            <v>0</v>
          </cell>
          <cell r="G3123">
            <v>387</v>
          </cell>
          <cell r="H3123">
            <v>379.48</v>
          </cell>
          <cell r="I3123">
            <v>-7.52</v>
          </cell>
          <cell r="J3123">
            <v>1303.22</v>
          </cell>
          <cell r="L3123">
            <v>41364</v>
          </cell>
          <cell r="M3123" t="str">
            <v>PF</v>
          </cell>
          <cell r="N3123" t="str">
            <v>EXP</v>
          </cell>
          <cell r="O3123" t="str">
            <v>PH610</v>
          </cell>
          <cell r="P3123" t="str">
            <v>1750</v>
          </cell>
          <cell r="Q3123" t="str">
            <v>Salaries &amp; Benefits</v>
          </cell>
          <cell r="R3123" t="str">
            <v>Other Expenditures</v>
          </cell>
          <cell r="S3123" t="str">
            <v>Salaries &amp; Benefits</v>
          </cell>
        </row>
        <row r="3124">
          <cell r="A3124" t="str">
            <v>PH3748</v>
          </cell>
          <cell r="E3124">
            <v>1106.71</v>
          </cell>
          <cell r="F3124">
            <v>0</v>
          </cell>
          <cell r="G3124">
            <v>1106.71</v>
          </cell>
          <cell r="H3124">
            <v>1196</v>
          </cell>
          <cell r="I3124">
            <v>89.29</v>
          </cell>
          <cell r="J3124">
            <v>2306.6999999999998</v>
          </cell>
          <cell r="L3124">
            <v>41364</v>
          </cell>
          <cell r="M3124" t="str">
            <v>PF</v>
          </cell>
          <cell r="N3124" t="str">
            <v>EXP</v>
          </cell>
          <cell r="O3124" t="str">
            <v>PH610</v>
          </cell>
          <cell r="P3124" t="str">
            <v>1760</v>
          </cell>
          <cell r="Q3124" t="str">
            <v>Salaries &amp; Benefits</v>
          </cell>
          <cell r="R3124" t="str">
            <v>Other Expenditures</v>
          </cell>
          <cell r="S3124" t="str">
            <v>Salaries &amp; Benefits</v>
          </cell>
        </row>
        <row r="3125">
          <cell r="A3125" t="str">
            <v>PH3748</v>
          </cell>
          <cell r="E3125">
            <v>1094.26</v>
          </cell>
          <cell r="F3125">
            <v>0</v>
          </cell>
          <cell r="G3125">
            <v>1094.26</v>
          </cell>
          <cell r="H3125">
            <v>2009.62</v>
          </cell>
          <cell r="I3125">
            <v>915.36</v>
          </cell>
          <cell r="J3125">
            <v>6901.44</v>
          </cell>
          <cell r="L3125">
            <v>41364</v>
          </cell>
          <cell r="M3125" t="str">
            <v>PF</v>
          </cell>
          <cell r="N3125" t="str">
            <v>EXP</v>
          </cell>
          <cell r="O3125" t="str">
            <v>PH610</v>
          </cell>
          <cell r="P3125" t="str">
            <v>1770</v>
          </cell>
          <cell r="Q3125" t="str">
            <v>Salaries &amp; Benefits</v>
          </cell>
          <cell r="R3125" t="str">
            <v>Other Expenditures</v>
          </cell>
          <cell r="S3125" t="str">
            <v>Salaries &amp; Benefits</v>
          </cell>
        </row>
        <row r="3126">
          <cell r="A3126" t="str">
            <v>PH3748</v>
          </cell>
          <cell r="E3126">
            <v>55.65</v>
          </cell>
          <cell r="F3126">
            <v>0</v>
          </cell>
          <cell r="G3126">
            <v>55.65</v>
          </cell>
          <cell r="H3126">
            <v>0</v>
          </cell>
          <cell r="I3126">
            <v>-55.65</v>
          </cell>
          <cell r="J3126">
            <v>0</v>
          </cell>
          <cell r="L3126">
            <v>41364</v>
          </cell>
          <cell r="M3126" t="str">
            <v>PF</v>
          </cell>
          <cell r="N3126" t="str">
            <v>EXP</v>
          </cell>
          <cell r="O3126" t="str">
            <v>PH610</v>
          </cell>
          <cell r="P3126" t="str">
            <v>4225</v>
          </cell>
          <cell r="Q3126" t="str">
            <v>Business Travel Expenses</v>
          </cell>
          <cell r="R3126" t="str">
            <v>Other Expenditures</v>
          </cell>
          <cell r="S3126" t="str">
            <v>Non Salary</v>
          </cell>
        </row>
        <row r="3127">
          <cell r="A3127" t="str">
            <v>PH3748</v>
          </cell>
          <cell r="E3127">
            <v>10</v>
          </cell>
          <cell r="F3127">
            <v>0</v>
          </cell>
          <cell r="G3127">
            <v>10</v>
          </cell>
          <cell r="H3127">
            <v>0</v>
          </cell>
          <cell r="I3127">
            <v>-10</v>
          </cell>
          <cell r="J3127">
            <v>0</v>
          </cell>
          <cell r="L3127">
            <v>41364</v>
          </cell>
          <cell r="M3127" t="str">
            <v>PF</v>
          </cell>
          <cell r="N3127" t="str">
            <v>EXP</v>
          </cell>
          <cell r="O3127" t="str">
            <v>PH610</v>
          </cell>
          <cell r="P3127" t="str">
            <v>4770</v>
          </cell>
          <cell r="Q3127" t="str">
            <v>Insurance, Parking &amp; Metrage</v>
          </cell>
          <cell r="R3127" t="str">
            <v>Other Expenditures</v>
          </cell>
          <cell r="S3127" t="str">
            <v>Non Salary</v>
          </cell>
        </row>
        <row r="3128">
          <cell r="A3128" t="str">
            <v>PH3748</v>
          </cell>
          <cell r="E3128">
            <v>91.52</v>
          </cell>
          <cell r="F3128">
            <v>0</v>
          </cell>
          <cell r="G3128">
            <v>91.52</v>
          </cell>
          <cell r="H3128">
            <v>0</v>
          </cell>
          <cell r="I3128">
            <v>-91.52</v>
          </cell>
          <cell r="J3128">
            <v>0</v>
          </cell>
          <cell r="L3128">
            <v>41364</v>
          </cell>
          <cell r="M3128" t="str">
            <v>PF</v>
          </cell>
          <cell r="N3128" t="str">
            <v>EXP</v>
          </cell>
          <cell r="O3128" t="str">
            <v>PH610</v>
          </cell>
          <cell r="P3128" t="str">
            <v>4775</v>
          </cell>
          <cell r="Q3128" t="str">
            <v>Insurance, Parking &amp; Metrage</v>
          </cell>
          <cell r="R3128" t="str">
            <v>Other Expenditures</v>
          </cell>
          <cell r="S3128" t="str">
            <v>Non Salary</v>
          </cell>
        </row>
        <row r="3129">
          <cell r="A3129" t="str">
            <v>PH3748</v>
          </cell>
          <cell r="E3129">
            <v>-24078.85</v>
          </cell>
          <cell r="F3129">
            <v>0</v>
          </cell>
          <cell r="G3129">
            <v>-24078.85</v>
          </cell>
          <cell r="H3129">
            <v>-26030.05</v>
          </cell>
          <cell r="I3129">
            <v>-1951.2</v>
          </cell>
          <cell r="J3129">
            <v>-86721</v>
          </cell>
          <cell r="L3129">
            <v>41364</v>
          </cell>
          <cell r="M3129" t="str">
            <v>PF</v>
          </cell>
          <cell r="N3129" t="str">
            <v>REV</v>
          </cell>
          <cell r="O3129" t="str">
            <v>PH610</v>
          </cell>
          <cell r="P3129" t="str">
            <v>8010</v>
          </cell>
          <cell r="Q3129" t="str">
            <v>Grants and Subsidies</v>
          </cell>
          <cell r="R3129" t="str">
            <v>Revenue</v>
          </cell>
          <cell r="S3129" t="str">
            <v>Non Salary</v>
          </cell>
        </row>
        <row r="3130">
          <cell r="A3130" t="str">
            <v>PH3749</v>
          </cell>
          <cell r="E3130">
            <v>22730.85</v>
          </cell>
          <cell r="F3130">
            <v>0</v>
          </cell>
          <cell r="G3130">
            <v>22730.85</v>
          </cell>
          <cell r="H3130">
            <v>20476.68</v>
          </cell>
          <cell r="I3130">
            <v>-2254.17</v>
          </cell>
          <cell r="J3130">
            <v>70321.23</v>
          </cell>
          <cell r="L3130">
            <v>41364</v>
          </cell>
          <cell r="M3130" t="str">
            <v>PF</v>
          </cell>
          <cell r="N3130" t="str">
            <v>EXP</v>
          </cell>
          <cell r="O3130" t="str">
            <v>PH620</v>
          </cell>
          <cell r="P3130" t="str">
            <v>1015</v>
          </cell>
          <cell r="Q3130" t="str">
            <v>Salaries &amp; Benefits</v>
          </cell>
          <cell r="R3130" t="str">
            <v>Other Expenditures</v>
          </cell>
          <cell r="S3130" t="str">
            <v>Salaries &amp; Benefits</v>
          </cell>
        </row>
        <row r="3131">
          <cell r="A3131" t="str">
            <v>PH3749</v>
          </cell>
          <cell r="E3131">
            <v>564.13</v>
          </cell>
          <cell r="F3131">
            <v>0</v>
          </cell>
          <cell r="G3131">
            <v>564.13</v>
          </cell>
          <cell r="H3131">
            <v>48.79</v>
          </cell>
          <cell r="I3131">
            <v>-515.34</v>
          </cell>
          <cell r="J3131">
            <v>167.53</v>
          </cell>
          <cell r="L3131">
            <v>41364</v>
          </cell>
          <cell r="M3131" t="str">
            <v>PF</v>
          </cell>
          <cell r="N3131" t="str">
            <v>EXP</v>
          </cell>
          <cell r="O3131" t="str">
            <v>PH620</v>
          </cell>
          <cell r="P3131" t="str">
            <v>1711</v>
          </cell>
          <cell r="Q3131" t="str">
            <v>Salaries &amp; Benefits</v>
          </cell>
          <cell r="R3131" t="str">
            <v>Other Expenditures</v>
          </cell>
          <cell r="S3131" t="str">
            <v>Salaries &amp; Benefits</v>
          </cell>
        </row>
        <row r="3132">
          <cell r="A3132" t="str">
            <v>PH3749</v>
          </cell>
          <cell r="E3132">
            <v>253.59</v>
          </cell>
          <cell r="F3132">
            <v>0</v>
          </cell>
          <cell r="G3132">
            <v>253.59</v>
          </cell>
          <cell r="H3132">
            <v>597.51</v>
          </cell>
          <cell r="I3132">
            <v>343.92</v>
          </cell>
          <cell r="J3132">
            <v>2052</v>
          </cell>
          <cell r="L3132">
            <v>41364</v>
          </cell>
          <cell r="M3132" t="str">
            <v>PF</v>
          </cell>
          <cell r="N3132" t="str">
            <v>EXP</v>
          </cell>
          <cell r="O3132" t="str">
            <v>PH620</v>
          </cell>
          <cell r="P3132" t="str">
            <v>1712</v>
          </cell>
          <cell r="Q3132" t="str">
            <v>Salaries &amp; Benefits</v>
          </cell>
          <cell r="R3132" t="str">
            <v>Other Expenditures</v>
          </cell>
          <cell r="S3132" t="str">
            <v>Salaries &amp; Benefits</v>
          </cell>
        </row>
        <row r="3133">
          <cell r="A3133" t="str">
            <v>PH3749</v>
          </cell>
          <cell r="E3133">
            <v>531.55999999999995</v>
          </cell>
          <cell r="F3133">
            <v>0</v>
          </cell>
          <cell r="G3133">
            <v>531.55999999999995</v>
          </cell>
          <cell r="H3133">
            <v>410.05</v>
          </cell>
          <cell r="I3133">
            <v>-121.51</v>
          </cell>
          <cell r="J3133">
            <v>1408.18</v>
          </cell>
          <cell r="L3133">
            <v>41364</v>
          </cell>
          <cell r="M3133" t="str">
            <v>PF</v>
          </cell>
          <cell r="N3133" t="str">
            <v>EXP</v>
          </cell>
          <cell r="O3133" t="str">
            <v>PH620</v>
          </cell>
          <cell r="P3133" t="str">
            <v>1720</v>
          </cell>
          <cell r="Q3133" t="str">
            <v>Salaries &amp; Benefits</v>
          </cell>
          <cell r="R3133" t="str">
            <v>Other Expenditures</v>
          </cell>
          <cell r="S3133" t="str">
            <v>Salaries &amp; Benefits</v>
          </cell>
        </row>
        <row r="3134">
          <cell r="A3134" t="str">
            <v>PH3749</v>
          </cell>
          <cell r="E3134">
            <v>161.07</v>
          </cell>
          <cell r="F3134">
            <v>0</v>
          </cell>
          <cell r="G3134">
            <v>161.07</v>
          </cell>
          <cell r="H3134">
            <v>152.83000000000001</v>
          </cell>
          <cell r="I3134">
            <v>-8.24</v>
          </cell>
          <cell r="J3134">
            <v>524.88</v>
          </cell>
          <cell r="L3134">
            <v>41364</v>
          </cell>
          <cell r="M3134" t="str">
            <v>PF</v>
          </cell>
          <cell r="N3134" t="str">
            <v>EXP</v>
          </cell>
          <cell r="O3134" t="str">
            <v>PH620</v>
          </cell>
          <cell r="P3134" t="str">
            <v>1730</v>
          </cell>
          <cell r="Q3134" t="str">
            <v>Salaries &amp; Benefits</v>
          </cell>
          <cell r="R3134" t="str">
            <v>Other Expenditures</v>
          </cell>
          <cell r="S3134" t="str">
            <v>Salaries &amp; Benefits</v>
          </cell>
        </row>
        <row r="3135">
          <cell r="A3135" t="str">
            <v>PH3749</v>
          </cell>
          <cell r="E3135">
            <v>640.54</v>
          </cell>
          <cell r="F3135">
            <v>0</v>
          </cell>
          <cell r="G3135">
            <v>640.54</v>
          </cell>
          <cell r="H3135">
            <v>579.63</v>
          </cell>
          <cell r="I3135">
            <v>-60.91</v>
          </cell>
          <cell r="J3135">
            <v>1051.6600000000001</v>
          </cell>
          <cell r="L3135">
            <v>41364</v>
          </cell>
          <cell r="M3135" t="str">
            <v>PF</v>
          </cell>
          <cell r="N3135" t="str">
            <v>EXP</v>
          </cell>
          <cell r="O3135" t="str">
            <v>PH620</v>
          </cell>
          <cell r="P3135" t="str">
            <v>1740</v>
          </cell>
          <cell r="Q3135" t="str">
            <v>Salaries &amp; Benefits</v>
          </cell>
          <cell r="R3135" t="str">
            <v>Other Expenditures</v>
          </cell>
          <cell r="S3135" t="str">
            <v>Salaries &amp; Benefits</v>
          </cell>
        </row>
        <row r="3136">
          <cell r="A3136" t="str">
            <v>PH3749</v>
          </cell>
          <cell r="E3136">
            <v>22.54</v>
          </cell>
          <cell r="F3136">
            <v>0</v>
          </cell>
          <cell r="G3136">
            <v>22.54</v>
          </cell>
          <cell r="H3136">
            <v>27.4</v>
          </cell>
          <cell r="I3136">
            <v>4.8600000000000003</v>
          </cell>
          <cell r="J3136">
            <v>56.26</v>
          </cell>
          <cell r="L3136">
            <v>41364</v>
          </cell>
          <cell r="M3136" t="str">
            <v>PF</v>
          </cell>
          <cell r="N3136" t="str">
            <v>EXP</v>
          </cell>
          <cell r="O3136" t="str">
            <v>PH620</v>
          </cell>
          <cell r="P3136" t="str">
            <v>1745</v>
          </cell>
          <cell r="Q3136" t="str">
            <v>Salaries &amp; Benefits</v>
          </cell>
          <cell r="R3136" t="str">
            <v>Other Expenditures</v>
          </cell>
          <cell r="S3136" t="str">
            <v>Salaries &amp; Benefits</v>
          </cell>
        </row>
        <row r="3137">
          <cell r="A3137" t="str">
            <v>PH3749</v>
          </cell>
          <cell r="E3137">
            <v>486.91</v>
          </cell>
          <cell r="F3137">
            <v>0</v>
          </cell>
          <cell r="G3137">
            <v>486.91</v>
          </cell>
          <cell r="H3137">
            <v>399.3</v>
          </cell>
          <cell r="I3137">
            <v>-87.61</v>
          </cell>
          <cell r="J3137">
            <v>1371.26</v>
          </cell>
          <cell r="L3137">
            <v>41364</v>
          </cell>
          <cell r="M3137" t="str">
            <v>PF</v>
          </cell>
          <cell r="N3137" t="str">
            <v>EXP</v>
          </cell>
          <cell r="O3137" t="str">
            <v>PH620</v>
          </cell>
          <cell r="P3137" t="str">
            <v>1750</v>
          </cell>
          <cell r="Q3137" t="str">
            <v>Salaries &amp; Benefits</v>
          </cell>
          <cell r="R3137" t="str">
            <v>Other Expenditures</v>
          </cell>
          <cell r="S3137" t="str">
            <v>Salaries &amp; Benefits</v>
          </cell>
        </row>
        <row r="3138">
          <cell r="A3138" t="str">
            <v>PH3749</v>
          </cell>
          <cell r="E3138">
            <v>1287.57</v>
          </cell>
          <cell r="F3138">
            <v>0</v>
          </cell>
          <cell r="G3138">
            <v>1287.57</v>
          </cell>
          <cell r="H3138">
            <v>1252.27</v>
          </cell>
          <cell r="I3138">
            <v>-35.299999999999997</v>
          </cell>
          <cell r="J3138">
            <v>2306.6999999999998</v>
          </cell>
          <cell r="L3138">
            <v>41364</v>
          </cell>
          <cell r="M3138" t="str">
            <v>PF</v>
          </cell>
          <cell r="N3138" t="str">
            <v>EXP</v>
          </cell>
          <cell r="O3138" t="str">
            <v>PH620</v>
          </cell>
          <cell r="P3138" t="str">
            <v>1760</v>
          </cell>
          <cell r="Q3138" t="str">
            <v>Salaries &amp; Benefits</v>
          </cell>
          <cell r="R3138" t="str">
            <v>Other Expenditures</v>
          </cell>
          <cell r="S3138" t="str">
            <v>Salaries &amp; Benefits</v>
          </cell>
        </row>
        <row r="3139">
          <cell r="A3139" t="str">
            <v>PH3749</v>
          </cell>
          <cell r="E3139">
            <v>2557.7600000000002</v>
          </cell>
          <cell r="F3139">
            <v>0</v>
          </cell>
          <cell r="G3139">
            <v>2557.7600000000002</v>
          </cell>
          <cell r="H3139">
            <v>2172.64</v>
          </cell>
          <cell r="I3139">
            <v>-385.12</v>
          </cell>
          <cell r="J3139">
            <v>7461.3</v>
          </cell>
          <cell r="L3139">
            <v>41364</v>
          </cell>
          <cell r="M3139" t="str">
            <v>PF</v>
          </cell>
          <cell r="N3139" t="str">
            <v>EXP</v>
          </cell>
          <cell r="O3139" t="str">
            <v>PH620</v>
          </cell>
          <cell r="P3139" t="str">
            <v>1770</v>
          </cell>
          <cell r="Q3139" t="str">
            <v>Salaries &amp; Benefits</v>
          </cell>
          <cell r="R3139" t="str">
            <v>Other Expenditures</v>
          </cell>
          <cell r="S3139" t="str">
            <v>Salaries &amp; Benefits</v>
          </cell>
        </row>
        <row r="3140">
          <cell r="A3140" t="str">
            <v>PH3749</v>
          </cell>
          <cell r="E3140">
            <v>620.14</v>
          </cell>
          <cell r="F3140">
            <v>0</v>
          </cell>
          <cell r="G3140">
            <v>620.14</v>
          </cell>
          <cell r="H3140">
            <v>0</v>
          </cell>
          <cell r="I3140">
            <v>-620.14</v>
          </cell>
          <cell r="J3140">
            <v>0</v>
          </cell>
          <cell r="L3140">
            <v>41364</v>
          </cell>
          <cell r="M3140" t="str">
            <v>PF</v>
          </cell>
          <cell r="N3140" t="str">
            <v>EXP</v>
          </cell>
          <cell r="O3140" t="str">
            <v>PH620</v>
          </cell>
          <cell r="P3140" t="str">
            <v>1840</v>
          </cell>
          <cell r="Q3140" t="str">
            <v>Salaries &amp; Benefits</v>
          </cell>
          <cell r="R3140" t="str">
            <v>Other Expenditures</v>
          </cell>
          <cell r="S3140" t="str">
            <v>Salaries &amp; Benefits</v>
          </cell>
        </row>
        <row r="3141">
          <cell r="A3141" t="str">
            <v>PH3749</v>
          </cell>
          <cell r="E3141">
            <v>636.25</v>
          </cell>
          <cell r="F3141">
            <v>0</v>
          </cell>
          <cell r="G3141">
            <v>636.25</v>
          </cell>
          <cell r="H3141">
            <v>0</v>
          </cell>
          <cell r="I3141">
            <v>-636.25</v>
          </cell>
          <cell r="J3141">
            <v>0</v>
          </cell>
          <cell r="L3141">
            <v>41364</v>
          </cell>
          <cell r="M3141" t="str">
            <v>PF</v>
          </cell>
          <cell r="N3141" t="str">
            <v>EXP</v>
          </cell>
          <cell r="O3141" t="str">
            <v>PH620</v>
          </cell>
          <cell r="P3141" t="str">
            <v>4770</v>
          </cell>
          <cell r="Q3141" t="str">
            <v>Insurance, Parking &amp; Metrage</v>
          </cell>
          <cell r="R3141" t="str">
            <v>Other Expenditures</v>
          </cell>
          <cell r="S3141" t="str">
            <v>Non Salary</v>
          </cell>
        </row>
        <row r="3142">
          <cell r="A3142" t="str">
            <v>PH3749</v>
          </cell>
          <cell r="E3142">
            <v>1006.42</v>
          </cell>
          <cell r="F3142">
            <v>0</v>
          </cell>
          <cell r="G3142">
            <v>1006.42</v>
          </cell>
          <cell r="H3142">
            <v>0</v>
          </cell>
          <cell r="I3142">
            <v>-1006.42</v>
          </cell>
          <cell r="J3142">
            <v>0</v>
          </cell>
          <cell r="L3142">
            <v>41364</v>
          </cell>
          <cell r="M3142" t="str">
            <v>PF</v>
          </cell>
          <cell r="N3142" t="str">
            <v>EXP</v>
          </cell>
          <cell r="O3142" t="str">
            <v>PH620</v>
          </cell>
          <cell r="P3142" t="str">
            <v>4775</v>
          </cell>
          <cell r="Q3142" t="str">
            <v>Insurance, Parking &amp; Metrage</v>
          </cell>
          <cell r="R3142" t="str">
            <v>Other Expenditures</v>
          </cell>
          <cell r="S3142" t="str">
            <v>Non Salary</v>
          </cell>
        </row>
        <row r="3143">
          <cell r="A3143" t="str">
            <v>PH3749</v>
          </cell>
          <cell r="E3143">
            <v>-31499.33</v>
          </cell>
          <cell r="F3143">
            <v>0</v>
          </cell>
          <cell r="G3143">
            <v>-31499.33</v>
          </cell>
          <cell r="H3143">
            <v>-26117.1</v>
          </cell>
          <cell r="I3143">
            <v>5382.23</v>
          </cell>
          <cell r="J3143">
            <v>-86721</v>
          </cell>
          <cell r="L3143">
            <v>41364</v>
          </cell>
          <cell r="M3143" t="str">
            <v>PF</v>
          </cell>
          <cell r="N3143" t="str">
            <v>REV</v>
          </cell>
          <cell r="O3143" t="str">
            <v>PH620</v>
          </cell>
          <cell r="P3143" t="str">
            <v>8010</v>
          </cell>
          <cell r="Q3143" t="str">
            <v>Grants and Subsidies</v>
          </cell>
          <cell r="R3143" t="str">
            <v>Revenue</v>
          </cell>
          <cell r="S3143" t="str">
            <v>Non Salary</v>
          </cell>
        </row>
        <row r="3144">
          <cell r="A3144" t="str">
            <v>PH3750</v>
          </cell>
          <cell r="E3144">
            <v>240650</v>
          </cell>
          <cell r="F3144">
            <v>0</v>
          </cell>
          <cell r="G3144">
            <v>240650</v>
          </cell>
          <cell r="H3144">
            <v>260778.7</v>
          </cell>
          <cell r="I3144">
            <v>20128.7</v>
          </cell>
          <cell r="J3144">
            <v>5300380</v>
          </cell>
          <cell r="L3144">
            <v>41364</v>
          </cell>
          <cell r="M3144" t="str">
            <v>CF</v>
          </cell>
          <cell r="N3144" t="str">
            <v>EXP</v>
          </cell>
          <cell r="O3144" t="str">
            <v>PH610</v>
          </cell>
          <cell r="P3144" t="str">
            <v>5200</v>
          </cell>
          <cell r="Q3144" t="str">
            <v>Contributions &amp; Transfers</v>
          </cell>
          <cell r="R3144" t="str">
            <v>Other Expenditures</v>
          </cell>
          <cell r="S3144" t="str">
            <v>Non Salary</v>
          </cell>
        </row>
        <row r="3145">
          <cell r="A3145" t="str">
            <v>PH3752</v>
          </cell>
          <cell r="E3145">
            <v>0</v>
          </cell>
          <cell r="F3145">
            <v>0</v>
          </cell>
          <cell r="G3145">
            <v>0</v>
          </cell>
          <cell r="H3145">
            <v>0</v>
          </cell>
          <cell r="I3145">
            <v>0</v>
          </cell>
          <cell r="J3145">
            <v>0</v>
          </cell>
          <cell r="L3145">
            <v>41364</v>
          </cell>
          <cell r="M3145" t="str">
            <v>SG</v>
          </cell>
          <cell r="N3145" t="str">
            <v>EXP</v>
          </cell>
          <cell r="O3145" t="str">
            <v>PH620</v>
          </cell>
          <cell r="P3145" t="str">
            <v>5200</v>
          </cell>
          <cell r="Q3145" t="str">
            <v>Contributions &amp; Transfers</v>
          </cell>
          <cell r="R3145" t="str">
            <v>Other Expenditures</v>
          </cell>
          <cell r="S3145" t="str">
            <v>Non Salary</v>
          </cell>
        </row>
        <row r="3146">
          <cell r="A3146" t="str">
            <v>PH3753</v>
          </cell>
          <cell r="E3146">
            <v>116280.01</v>
          </cell>
          <cell r="F3146">
            <v>0</v>
          </cell>
          <cell r="G3146">
            <v>116280.01</v>
          </cell>
          <cell r="H3146">
            <v>134649.20000000001</v>
          </cell>
          <cell r="I3146">
            <v>18369.189999999999</v>
          </cell>
          <cell r="J3146">
            <v>462413.7</v>
          </cell>
          <cell r="L3146">
            <v>41364</v>
          </cell>
          <cell r="M3146" t="str">
            <v>SG</v>
          </cell>
          <cell r="N3146" t="str">
            <v>EXP</v>
          </cell>
          <cell r="O3146" t="str">
            <v>PH300</v>
          </cell>
          <cell r="P3146" t="str">
            <v>1015</v>
          </cell>
          <cell r="Q3146" t="str">
            <v>Salaries &amp; Benefits</v>
          </cell>
          <cell r="R3146" t="str">
            <v>Other Expenditures</v>
          </cell>
          <cell r="S3146" t="str">
            <v>Salaries &amp; Benefits</v>
          </cell>
        </row>
        <row r="3147">
          <cell r="A3147" t="str">
            <v>PH3753</v>
          </cell>
          <cell r="E3147">
            <v>0</v>
          </cell>
          <cell r="F3147">
            <v>0</v>
          </cell>
          <cell r="G3147">
            <v>0</v>
          </cell>
          <cell r="H3147">
            <v>0</v>
          </cell>
          <cell r="I3147">
            <v>0</v>
          </cell>
          <cell r="J3147">
            <v>0</v>
          </cell>
          <cell r="L3147">
            <v>41364</v>
          </cell>
          <cell r="M3147" t="str">
            <v>SG</v>
          </cell>
          <cell r="N3147" t="str">
            <v>EXP</v>
          </cell>
          <cell r="O3147" t="str">
            <v>PH300</v>
          </cell>
          <cell r="P3147" t="str">
            <v>1025</v>
          </cell>
          <cell r="Q3147" t="str">
            <v>Salaries &amp; Benefits</v>
          </cell>
          <cell r="R3147" t="str">
            <v>Other Expenditures</v>
          </cell>
          <cell r="S3147" t="str">
            <v>Overtime</v>
          </cell>
        </row>
        <row r="3148">
          <cell r="A3148" t="str">
            <v>PH3753</v>
          </cell>
          <cell r="E3148">
            <v>19467.03</v>
          </cell>
          <cell r="F3148">
            <v>0</v>
          </cell>
          <cell r="G3148">
            <v>19467.03</v>
          </cell>
          <cell r="H3148">
            <v>0</v>
          </cell>
          <cell r="I3148">
            <v>-19467.03</v>
          </cell>
          <cell r="J3148">
            <v>0</v>
          </cell>
          <cell r="L3148">
            <v>41364</v>
          </cell>
          <cell r="M3148" t="str">
            <v>SG</v>
          </cell>
          <cell r="N3148" t="str">
            <v>EXP</v>
          </cell>
          <cell r="O3148" t="str">
            <v>PH300</v>
          </cell>
          <cell r="P3148" t="str">
            <v>1215</v>
          </cell>
          <cell r="Q3148" t="str">
            <v>Salaries &amp; Benefits</v>
          </cell>
          <cell r="R3148" t="str">
            <v>Other Expenditures</v>
          </cell>
          <cell r="S3148" t="str">
            <v>Salaries &amp; Benefits</v>
          </cell>
        </row>
        <row r="3149">
          <cell r="A3149" t="str">
            <v>PH3753</v>
          </cell>
          <cell r="E3149">
            <v>267.12</v>
          </cell>
          <cell r="F3149">
            <v>0</v>
          </cell>
          <cell r="G3149">
            <v>267.12</v>
          </cell>
          <cell r="H3149">
            <v>0</v>
          </cell>
          <cell r="I3149">
            <v>-267.12</v>
          </cell>
          <cell r="J3149">
            <v>0</v>
          </cell>
          <cell r="L3149">
            <v>41364</v>
          </cell>
          <cell r="M3149" t="str">
            <v>SG</v>
          </cell>
          <cell r="N3149" t="str">
            <v>EXP</v>
          </cell>
          <cell r="O3149" t="str">
            <v>PH300</v>
          </cell>
          <cell r="P3149" t="str">
            <v>1225</v>
          </cell>
          <cell r="Q3149" t="str">
            <v>Salaries &amp; Benefits</v>
          </cell>
          <cell r="R3149" t="str">
            <v>Other Expenditures</v>
          </cell>
          <cell r="S3149" t="str">
            <v>Overtime</v>
          </cell>
        </row>
        <row r="3150">
          <cell r="A3150" t="str">
            <v>PH3753</v>
          </cell>
          <cell r="E3150">
            <v>21.84</v>
          </cell>
          <cell r="F3150">
            <v>0</v>
          </cell>
          <cell r="G3150">
            <v>21.84</v>
          </cell>
          <cell r="H3150">
            <v>0</v>
          </cell>
          <cell r="I3150">
            <v>-21.84</v>
          </cell>
          <cell r="J3150">
            <v>0</v>
          </cell>
          <cell r="L3150">
            <v>41364</v>
          </cell>
          <cell r="M3150" t="str">
            <v>SG</v>
          </cell>
          <cell r="N3150" t="str">
            <v>EXP</v>
          </cell>
          <cell r="O3150" t="str">
            <v>PH300</v>
          </cell>
          <cell r="P3150" t="str">
            <v>1245</v>
          </cell>
          <cell r="Q3150" t="str">
            <v>Salaries &amp; Benefits</v>
          </cell>
          <cell r="R3150" t="str">
            <v>Other Expenditures</v>
          </cell>
          <cell r="S3150" t="str">
            <v>Salaries &amp; Benefits</v>
          </cell>
        </row>
        <row r="3151">
          <cell r="A3151" t="str">
            <v>PH3753</v>
          </cell>
          <cell r="E3151">
            <v>2101.7600000000002</v>
          </cell>
          <cell r="F3151">
            <v>0</v>
          </cell>
          <cell r="G3151">
            <v>2101.7600000000002</v>
          </cell>
          <cell r="H3151">
            <v>0</v>
          </cell>
          <cell r="I3151">
            <v>-2101.7600000000002</v>
          </cell>
          <cell r="J3151">
            <v>0</v>
          </cell>
          <cell r="L3151">
            <v>41364</v>
          </cell>
          <cell r="M3151" t="str">
            <v>SG</v>
          </cell>
          <cell r="N3151" t="str">
            <v>EXP</v>
          </cell>
          <cell r="O3151" t="str">
            <v>PH300</v>
          </cell>
          <cell r="P3151" t="str">
            <v>1250</v>
          </cell>
          <cell r="Q3151" t="str">
            <v>Salaries &amp; Benefits</v>
          </cell>
          <cell r="R3151" t="str">
            <v>Other Expenditures</v>
          </cell>
          <cell r="S3151" t="str">
            <v>Salaries &amp; Benefits</v>
          </cell>
        </row>
        <row r="3152">
          <cell r="A3152" t="str">
            <v>PH3753</v>
          </cell>
          <cell r="E3152">
            <v>0</v>
          </cell>
          <cell r="F3152">
            <v>0</v>
          </cell>
          <cell r="G3152">
            <v>0</v>
          </cell>
          <cell r="H3152">
            <v>-8470.7199999999993</v>
          </cell>
          <cell r="I3152">
            <v>-8470.7199999999993</v>
          </cell>
          <cell r="J3152">
            <v>-28366.84</v>
          </cell>
          <cell r="L3152">
            <v>41364</v>
          </cell>
          <cell r="M3152" t="str">
            <v>SG</v>
          </cell>
          <cell r="N3152" t="str">
            <v>EXP</v>
          </cell>
          <cell r="O3152" t="str">
            <v>PH300</v>
          </cell>
          <cell r="P3152" t="str">
            <v>1520</v>
          </cell>
          <cell r="Q3152" t="str">
            <v>Salaries &amp; Benefits</v>
          </cell>
          <cell r="R3152" t="str">
            <v>Other Expenditures</v>
          </cell>
          <cell r="S3152" t="str">
            <v>Gapping</v>
          </cell>
        </row>
        <row r="3153">
          <cell r="A3153" t="str">
            <v>PH3753</v>
          </cell>
          <cell r="E3153">
            <v>8686.1200000000008</v>
          </cell>
          <cell r="F3153">
            <v>0</v>
          </cell>
          <cell r="G3153">
            <v>8686.1200000000008</v>
          </cell>
          <cell r="H3153">
            <v>8040.26</v>
          </cell>
          <cell r="I3153">
            <v>-645.86</v>
          </cell>
          <cell r="J3153">
            <v>27612</v>
          </cell>
          <cell r="L3153">
            <v>41364</v>
          </cell>
          <cell r="M3153" t="str">
            <v>SG</v>
          </cell>
          <cell r="N3153" t="str">
            <v>EXP</v>
          </cell>
          <cell r="O3153" t="str">
            <v>PH300</v>
          </cell>
          <cell r="P3153" t="str">
            <v>1711</v>
          </cell>
          <cell r="Q3153" t="str">
            <v>Salaries &amp; Benefits</v>
          </cell>
          <cell r="R3153" t="str">
            <v>Other Expenditures</v>
          </cell>
          <cell r="S3153" t="str">
            <v>Salaries &amp; Benefits</v>
          </cell>
        </row>
        <row r="3154">
          <cell r="A3154" t="str">
            <v>PH3753</v>
          </cell>
          <cell r="E3154">
            <v>4216.6899999999996</v>
          </cell>
          <cell r="F3154">
            <v>0</v>
          </cell>
          <cell r="G3154">
            <v>4216.6899999999996</v>
          </cell>
          <cell r="H3154">
            <v>3850.64</v>
          </cell>
          <cell r="I3154">
            <v>-366.05</v>
          </cell>
          <cell r="J3154">
            <v>13224</v>
          </cell>
          <cell r="L3154">
            <v>41364</v>
          </cell>
          <cell r="M3154" t="str">
            <v>SG</v>
          </cell>
          <cell r="N3154" t="str">
            <v>EXP</v>
          </cell>
          <cell r="O3154" t="str">
            <v>PH300</v>
          </cell>
          <cell r="P3154" t="str">
            <v>1712</v>
          </cell>
          <cell r="Q3154" t="str">
            <v>Salaries &amp; Benefits</v>
          </cell>
          <cell r="R3154" t="str">
            <v>Other Expenditures</v>
          </cell>
          <cell r="S3154" t="str">
            <v>Salaries &amp; Benefits</v>
          </cell>
        </row>
        <row r="3155">
          <cell r="A3155" t="str">
            <v>PH3753</v>
          </cell>
          <cell r="E3155">
            <v>3002.07</v>
          </cell>
          <cell r="F3155">
            <v>0</v>
          </cell>
          <cell r="G3155">
            <v>3002.07</v>
          </cell>
          <cell r="H3155">
            <v>2696.34</v>
          </cell>
          <cell r="I3155">
            <v>-305.73</v>
          </cell>
          <cell r="J3155">
            <v>9259.82</v>
          </cell>
          <cell r="L3155">
            <v>41364</v>
          </cell>
          <cell r="M3155" t="str">
            <v>SG</v>
          </cell>
          <cell r="N3155" t="str">
            <v>EXP</v>
          </cell>
          <cell r="O3155" t="str">
            <v>PH300</v>
          </cell>
          <cell r="P3155" t="str">
            <v>1720</v>
          </cell>
          <cell r="Q3155" t="str">
            <v>Salaries &amp; Benefits</v>
          </cell>
          <cell r="R3155" t="str">
            <v>Other Expenditures</v>
          </cell>
          <cell r="S3155" t="str">
            <v>Salaries &amp; Benefits</v>
          </cell>
        </row>
        <row r="3156">
          <cell r="A3156" t="str">
            <v>PH3753</v>
          </cell>
          <cell r="E3156">
            <v>919.31</v>
          </cell>
          <cell r="F3156">
            <v>0</v>
          </cell>
          <cell r="G3156">
            <v>919.31</v>
          </cell>
          <cell r="H3156">
            <v>879.2</v>
          </cell>
          <cell r="I3156">
            <v>-40.11</v>
          </cell>
          <cell r="J3156">
            <v>3019.41</v>
          </cell>
          <cell r="L3156">
            <v>41364</v>
          </cell>
          <cell r="M3156" t="str">
            <v>SG</v>
          </cell>
          <cell r="N3156" t="str">
            <v>EXP</v>
          </cell>
          <cell r="O3156" t="str">
            <v>PH300</v>
          </cell>
          <cell r="P3156" t="str">
            <v>1730</v>
          </cell>
          <cell r="Q3156" t="str">
            <v>Salaries &amp; Benefits</v>
          </cell>
          <cell r="R3156" t="str">
            <v>Other Expenditures</v>
          </cell>
          <cell r="S3156" t="str">
            <v>Salaries &amp; Benefits</v>
          </cell>
        </row>
        <row r="3157">
          <cell r="A3157" t="str">
            <v>PH3753</v>
          </cell>
          <cell r="E3157">
            <v>3332.77</v>
          </cell>
          <cell r="F3157">
            <v>0</v>
          </cell>
          <cell r="G3157">
            <v>3332.77</v>
          </cell>
          <cell r="H3157">
            <v>3755.9</v>
          </cell>
          <cell r="I3157">
            <v>423.13</v>
          </cell>
          <cell r="J3157">
            <v>8353.61</v>
          </cell>
          <cell r="L3157">
            <v>41364</v>
          </cell>
          <cell r="M3157" t="str">
            <v>SG</v>
          </cell>
          <cell r="N3157" t="str">
            <v>EXP</v>
          </cell>
          <cell r="O3157" t="str">
            <v>PH300</v>
          </cell>
          <cell r="P3157" t="str">
            <v>1740</v>
          </cell>
          <cell r="Q3157" t="str">
            <v>Salaries &amp; Benefits</v>
          </cell>
          <cell r="R3157" t="str">
            <v>Other Expenditures</v>
          </cell>
          <cell r="S3157" t="str">
            <v>Salaries &amp; Benefits</v>
          </cell>
        </row>
        <row r="3158">
          <cell r="A3158" t="str">
            <v>PH3753</v>
          </cell>
          <cell r="E3158">
            <v>127.28</v>
          </cell>
          <cell r="F3158">
            <v>0</v>
          </cell>
          <cell r="G3158">
            <v>127.28</v>
          </cell>
          <cell r="H3158">
            <v>160.72</v>
          </cell>
          <cell r="I3158">
            <v>33.44</v>
          </cell>
          <cell r="J3158">
            <v>369.93</v>
          </cell>
          <cell r="L3158">
            <v>41364</v>
          </cell>
          <cell r="M3158" t="str">
            <v>SG</v>
          </cell>
          <cell r="N3158" t="str">
            <v>EXP</v>
          </cell>
          <cell r="O3158" t="str">
            <v>PH300</v>
          </cell>
          <cell r="P3158" t="str">
            <v>1745</v>
          </cell>
          <cell r="Q3158" t="str">
            <v>Salaries &amp; Benefits</v>
          </cell>
          <cell r="R3158" t="str">
            <v>Other Expenditures</v>
          </cell>
          <cell r="S3158" t="str">
            <v>Salaries &amp; Benefits</v>
          </cell>
        </row>
        <row r="3159">
          <cell r="A3159" t="str">
            <v>PH3753</v>
          </cell>
          <cell r="E3159">
            <v>2669.98</v>
          </cell>
          <cell r="F3159">
            <v>0</v>
          </cell>
          <cell r="G3159">
            <v>2669.98</v>
          </cell>
          <cell r="H3159">
            <v>2625.72</v>
          </cell>
          <cell r="I3159">
            <v>-44.26</v>
          </cell>
          <cell r="J3159">
            <v>9017.0400000000009</v>
          </cell>
          <cell r="L3159">
            <v>41364</v>
          </cell>
          <cell r="M3159" t="str">
            <v>SG</v>
          </cell>
          <cell r="N3159" t="str">
            <v>EXP</v>
          </cell>
          <cell r="O3159" t="str">
            <v>PH300</v>
          </cell>
          <cell r="P3159" t="str">
            <v>1750</v>
          </cell>
          <cell r="Q3159" t="str">
            <v>Salaries &amp; Benefits</v>
          </cell>
          <cell r="R3159" t="str">
            <v>Other Expenditures</v>
          </cell>
          <cell r="S3159" t="str">
            <v>Salaries &amp; Benefits</v>
          </cell>
        </row>
        <row r="3160">
          <cell r="A3160" t="str">
            <v>PH3753</v>
          </cell>
          <cell r="E3160">
            <v>7141.34</v>
          </cell>
          <cell r="F3160">
            <v>0</v>
          </cell>
          <cell r="G3160">
            <v>7141.34</v>
          </cell>
          <cell r="H3160">
            <v>8180.59</v>
          </cell>
          <cell r="I3160">
            <v>1039.25</v>
          </cell>
          <cell r="J3160">
            <v>18453.599999999999</v>
          </cell>
          <cell r="L3160">
            <v>41364</v>
          </cell>
          <cell r="M3160" t="str">
            <v>SG</v>
          </cell>
          <cell r="N3160" t="str">
            <v>EXP</v>
          </cell>
          <cell r="O3160" t="str">
            <v>PH300</v>
          </cell>
          <cell r="P3160" t="str">
            <v>1760</v>
          </cell>
          <cell r="Q3160" t="str">
            <v>Salaries &amp; Benefits</v>
          </cell>
          <cell r="R3160" t="str">
            <v>Other Expenditures</v>
          </cell>
          <cell r="S3160" t="str">
            <v>Salaries &amp; Benefits</v>
          </cell>
        </row>
        <row r="3161">
          <cell r="A3161" t="str">
            <v>PH3753</v>
          </cell>
          <cell r="E3161">
            <v>10430.290000000001</v>
          </cell>
          <cell r="F3161">
            <v>0</v>
          </cell>
          <cell r="G3161">
            <v>10430.290000000001</v>
          </cell>
          <cell r="H3161">
            <v>11634.81</v>
          </cell>
          <cell r="I3161">
            <v>1204.52</v>
          </cell>
          <cell r="J3161">
            <v>39956.29</v>
          </cell>
          <cell r="L3161">
            <v>41364</v>
          </cell>
          <cell r="M3161" t="str">
            <v>SG</v>
          </cell>
          <cell r="N3161" t="str">
            <v>EXP</v>
          </cell>
          <cell r="O3161" t="str">
            <v>PH300</v>
          </cell>
          <cell r="P3161" t="str">
            <v>1770</v>
          </cell>
          <cell r="Q3161" t="str">
            <v>Salaries &amp; Benefits</v>
          </cell>
          <cell r="R3161" t="str">
            <v>Other Expenditures</v>
          </cell>
          <cell r="S3161" t="str">
            <v>Salaries &amp; Benefits</v>
          </cell>
        </row>
        <row r="3162">
          <cell r="A3162" t="str">
            <v>PH3753</v>
          </cell>
          <cell r="E3162">
            <v>269.55</v>
          </cell>
          <cell r="F3162">
            <v>0</v>
          </cell>
          <cell r="G3162">
            <v>269.55</v>
          </cell>
          <cell r="H3162">
            <v>0</v>
          </cell>
          <cell r="I3162">
            <v>-269.55</v>
          </cell>
          <cell r="J3162">
            <v>0</v>
          </cell>
          <cell r="L3162">
            <v>41364</v>
          </cell>
          <cell r="M3162" t="str">
            <v>SG</v>
          </cell>
          <cell r="N3162" t="str">
            <v>EXP</v>
          </cell>
          <cell r="O3162" t="str">
            <v>PH300</v>
          </cell>
          <cell r="P3162" t="str">
            <v>4225</v>
          </cell>
          <cell r="Q3162" t="str">
            <v>Business Travel Expenses</v>
          </cell>
          <cell r="R3162" t="str">
            <v>Other Expenditures</v>
          </cell>
          <cell r="S3162" t="str">
            <v>Non Salary</v>
          </cell>
        </row>
        <row r="3163">
          <cell r="A3163" t="str">
            <v>PH3753</v>
          </cell>
          <cell r="E3163">
            <v>110.5</v>
          </cell>
          <cell r="F3163">
            <v>0</v>
          </cell>
          <cell r="G3163">
            <v>110.5</v>
          </cell>
          <cell r="H3163">
            <v>174.55</v>
          </cell>
          <cell r="I3163">
            <v>64.05</v>
          </cell>
          <cell r="J3163">
            <v>865</v>
          </cell>
          <cell r="L3163">
            <v>41364</v>
          </cell>
          <cell r="M3163" t="str">
            <v>SG</v>
          </cell>
          <cell r="N3163" t="str">
            <v>EXP</v>
          </cell>
          <cell r="O3163" t="str">
            <v>PH300</v>
          </cell>
          <cell r="P3163" t="str">
            <v>4770</v>
          </cell>
          <cell r="Q3163" t="str">
            <v>Insurance, Parking &amp; Metrage</v>
          </cell>
          <cell r="R3163" t="str">
            <v>Other Expenditures</v>
          </cell>
          <cell r="S3163" t="str">
            <v>Non Salary</v>
          </cell>
        </row>
        <row r="3164">
          <cell r="A3164" t="str">
            <v>PH3753</v>
          </cell>
          <cell r="E3164">
            <v>670.04</v>
          </cell>
          <cell r="F3164">
            <v>0</v>
          </cell>
          <cell r="G3164">
            <v>670.04</v>
          </cell>
          <cell r="H3164">
            <v>1066.45</v>
          </cell>
          <cell r="I3164">
            <v>396.41</v>
          </cell>
          <cell r="J3164">
            <v>4733.5</v>
          </cell>
          <cell r="L3164">
            <v>41364</v>
          </cell>
          <cell r="M3164" t="str">
            <v>SG</v>
          </cell>
          <cell r="N3164" t="str">
            <v>EXP</v>
          </cell>
          <cell r="O3164" t="str">
            <v>PH300</v>
          </cell>
          <cell r="P3164" t="str">
            <v>4775</v>
          </cell>
          <cell r="Q3164" t="str">
            <v>Insurance, Parking &amp; Metrage</v>
          </cell>
          <cell r="R3164" t="str">
            <v>Other Expenditures</v>
          </cell>
          <cell r="S3164" t="str">
            <v>Non Salary</v>
          </cell>
        </row>
        <row r="3165">
          <cell r="A3165" t="str">
            <v>PH3753</v>
          </cell>
          <cell r="E3165">
            <v>-134785.28</v>
          </cell>
          <cell r="F3165">
            <v>0</v>
          </cell>
          <cell r="G3165">
            <v>-134785.28</v>
          </cell>
          <cell r="H3165">
            <v>-126932.75</v>
          </cell>
          <cell r="I3165">
            <v>7852.53</v>
          </cell>
          <cell r="J3165">
            <v>-426683.42</v>
          </cell>
          <cell r="L3165">
            <v>41364</v>
          </cell>
          <cell r="M3165" t="str">
            <v>SG</v>
          </cell>
          <cell r="N3165" t="str">
            <v>REV</v>
          </cell>
          <cell r="O3165" t="str">
            <v>PH300</v>
          </cell>
          <cell r="P3165" t="str">
            <v>8010</v>
          </cell>
          <cell r="Q3165" t="str">
            <v>Grants and Subsidies</v>
          </cell>
          <cell r="R3165" t="str">
            <v>Revenue</v>
          </cell>
          <cell r="S3165" t="str">
            <v>Non Salary</v>
          </cell>
        </row>
        <row r="3166">
          <cell r="A3166" t="str">
            <v>PH3754</v>
          </cell>
          <cell r="E3166">
            <v>-8681</v>
          </cell>
          <cell r="F3166">
            <v>0</v>
          </cell>
          <cell r="G3166">
            <v>-8681</v>
          </cell>
          <cell r="H3166">
            <v>0</v>
          </cell>
          <cell r="I3166">
            <v>8681</v>
          </cell>
          <cell r="J3166">
            <v>0</v>
          </cell>
          <cell r="L3166">
            <v>41364</v>
          </cell>
          <cell r="M3166" t="str">
            <v>SG</v>
          </cell>
          <cell r="N3166" t="str">
            <v>EXP</v>
          </cell>
          <cell r="O3166" t="str">
            <v>PH620</v>
          </cell>
          <cell r="P3166" t="str">
            <v>5200</v>
          </cell>
          <cell r="Q3166" t="str">
            <v>Contributions &amp; Transfers</v>
          </cell>
          <cell r="R3166" t="str">
            <v>Other Expenditures</v>
          </cell>
          <cell r="S3166" t="str">
            <v>Non Salary</v>
          </cell>
        </row>
        <row r="3167">
          <cell r="A3167" t="str">
            <v>PH3754</v>
          </cell>
          <cell r="E3167">
            <v>6510.75</v>
          </cell>
          <cell r="F3167">
            <v>0</v>
          </cell>
          <cell r="G3167">
            <v>6510.75</v>
          </cell>
          <cell r="H3167">
            <v>0</v>
          </cell>
          <cell r="I3167">
            <v>-6510.75</v>
          </cell>
          <cell r="J3167">
            <v>0</v>
          </cell>
          <cell r="L3167">
            <v>41364</v>
          </cell>
          <cell r="M3167" t="str">
            <v>SG</v>
          </cell>
          <cell r="N3167" t="str">
            <v>REV</v>
          </cell>
          <cell r="O3167" t="str">
            <v>PH620</v>
          </cell>
          <cell r="P3167" t="str">
            <v>8010</v>
          </cell>
          <cell r="Q3167" t="str">
            <v>Grants and Subsidies</v>
          </cell>
          <cell r="R3167" t="str">
            <v>Revenue</v>
          </cell>
          <cell r="S3167" t="str">
            <v>Non Salary</v>
          </cell>
        </row>
        <row r="3168">
          <cell r="A3168" t="str">
            <v>PH3755</v>
          </cell>
          <cell r="E3168">
            <v>139.15</v>
          </cell>
          <cell r="F3168">
            <v>0</v>
          </cell>
          <cell r="G3168">
            <v>139.15</v>
          </cell>
          <cell r="H3168">
            <v>0</v>
          </cell>
          <cell r="I3168">
            <v>-139.15</v>
          </cell>
          <cell r="J3168">
            <v>0</v>
          </cell>
          <cell r="L3168">
            <v>41364</v>
          </cell>
          <cell r="M3168" t="str">
            <v>SG</v>
          </cell>
          <cell r="N3168" t="str">
            <v>EXP</v>
          </cell>
          <cell r="O3168" t="str">
            <v>PH610</v>
          </cell>
          <cell r="P3168" t="str">
            <v>2600</v>
          </cell>
          <cell r="Q3168" t="str">
            <v>Other Supplies</v>
          </cell>
          <cell r="R3168" t="str">
            <v>Other Expenditures</v>
          </cell>
          <cell r="S3168" t="str">
            <v>Non Salary</v>
          </cell>
        </row>
        <row r="3169">
          <cell r="A3169" t="str">
            <v>PH3755</v>
          </cell>
          <cell r="E3169">
            <v>0</v>
          </cell>
          <cell r="F3169">
            <v>0</v>
          </cell>
          <cell r="G3169">
            <v>0</v>
          </cell>
          <cell r="H3169">
            <v>1369.25</v>
          </cell>
          <cell r="I3169">
            <v>1369.25</v>
          </cell>
          <cell r="J3169">
            <v>5407.78</v>
          </cell>
          <cell r="L3169">
            <v>41364</v>
          </cell>
          <cell r="M3169" t="str">
            <v>SG</v>
          </cell>
          <cell r="N3169" t="str">
            <v>EXP</v>
          </cell>
          <cell r="O3169" t="str">
            <v>PH610</v>
          </cell>
          <cell r="P3169" t="str">
            <v>2790</v>
          </cell>
          <cell r="Q3169" t="str">
            <v>Other Supplies</v>
          </cell>
          <cell r="R3169" t="str">
            <v>Other Expenditures</v>
          </cell>
          <cell r="S3169" t="str">
            <v>Non Salary</v>
          </cell>
        </row>
        <row r="3170">
          <cell r="A3170" t="str">
            <v>PH3755</v>
          </cell>
          <cell r="E3170">
            <v>105.93</v>
          </cell>
          <cell r="F3170">
            <v>0</v>
          </cell>
          <cell r="G3170">
            <v>105.93</v>
          </cell>
          <cell r="H3170">
            <v>0</v>
          </cell>
          <cell r="I3170">
            <v>-105.93</v>
          </cell>
          <cell r="J3170">
            <v>0</v>
          </cell>
          <cell r="L3170">
            <v>41364</v>
          </cell>
          <cell r="M3170" t="str">
            <v>SG</v>
          </cell>
          <cell r="N3170" t="str">
            <v>EXP</v>
          </cell>
          <cell r="O3170" t="str">
            <v>PH610</v>
          </cell>
          <cell r="P3170" t="str">
            <v>2999</v>
          </cell>
          <cell r="Q3170" t="str">
            <v>Other Supplies</v>
          </cell>
          <cell r="R3170" t="str">
            <v>Other Expenditures</v>
          </cell>
          <cell r="S3170" t="str">
            <v>Non Salary</v>
          </cell>
        </row>
        <row r="3171">
          <cell r="A3171" t="str">
            <v>PH3755</v>
          </cell>
          <cell r="E3171">
            <v>489.77</v>
          </cell>
          <cell r="F3171">
            <v>337.8</v>
          </cell>
          <cell r="G3171">
            <v>827.57</v>
          </cell>
          <cell r="H3171">
            <v>0</v>
          </cell>
          <cell r="I3171">
            <v>-827.57</v>
          </cell>
          <cell r="J3171">
            <v>0</v>
          </cell>
          <cell r="L3171">
            <v>41364</v>
          </cell>
          <cell r="M3171" t="str">
            <v>SG</v>
          </cell>
          <cell r="N3171" t="str">
            <v>EXP</v>
          </cell>
          <cell r="O3171" t="str">
            <v>PH610</v>
          </cell>
          <cell r="P3171" t="str">
            <v>4086</v>
          </cell>
          <cell r="Q3171" t="str">
            <v>Professional &amp; Technical</v>
          </cell>
          <cell r="R3171" t="str">
            <v>Other Expenditures</v>
          </cell>
          <cell r="S3171" t="str">
            <v>Non Salary</v>
          </cell>
        </row>
        <row r="3172">
          <cell r="A3172" t="str">
            <v>PH3755</v>
          </cell>
          <cell r="E3172">
            <v>0</v>
          </cell>
          <cell r="F3172">
            <v>0</v>
          </cell>
          <cell r="G3172">
            <v>0</v>
          </cell>
          <cell r="H3172">
            <v>100.9</v>
          </cell>
          <cell r="I3172">
            <v>100.9</v>
          </cell>
          <cell r="J3172">
            <v>500</v>
          </cell>
          <cell r="L3172">
            <v>41364</v>
          </cell>
          <cell r="M3172" t="str">
            <v>SG</v>
          </cell>
          <cell r="N3172" t="str">
            <v>EXP</v>
          </cell>
          <cell r="O3172" t="str">
            <v>PH610</v>
          </cell>
          <cell r="P3172" t="str">
            <v>4252</v>
          </cell>
          <cell r="Q3172" t="str">
            <v>Conference Expenditures</v>
          </cell>
          <cell r="R3172" t="str">
            <v>Other Expenditures</v>
          </cell>
          <cell r="S3172" t="str">
            <v>Non Salary</v>
          </cell>
        </row>
        <row r="3173">
          <cell r="A3173" t="str">
            <v>PH3755</v>
          </cell>
          <cell r="E3173">
            <v>0</v>
          </cell>
          <cell r="F3173">
            <v>0</v>
          </cell>
          <cell r="G3173">
            <v>0</v>
          </cell>
          <cell r="H3173">
            <v>100.9</v>
          </cell>
          <cell r="I3173">
            <v>100.9</v>
          </cell>
          <cell r="J3173">
            <v>500</v>
          </cell>
          <cell r="L3173">
            <v>41364</v>
          </cell>
          <cell r="M3173" t="str">
            <v>SG</v>
          </cell>
          <cell r="N3173" t="str">
            <v>EXP</v>
          </cell>
          <cell r="O3173" t="str">
            <v>PH610</v>
          </cell>
          <cell r="P3173" t="str">
            <v>4253</v>
          </cell>
          <cell r="Q3173" t="str">
            <v>Conference Expenditures</v>
          </cell>
          <cell r="R3173" t="str">
            <v>Other Expenditures</v>
          </cell>
          <cell r="S3173" t="str">
            <v>Non Salary</v>
          </cell>
        </row>
        <row r="3174">
          <cell r="A3174" t="str">
            <v>PH3755</v>
          </cell>
          <cell r="E3174">
            <v>0</v>
          </cell>
          <cell r="F3174">
            <v>0</v>
          </cell>
          <cell r="G3174">
            <v>0</v>
          </cell>
          <cell r="H3174">
            <v>403.6</v>
          </cell>
          <cell r="I3174">
            <v>403.6</v>
          </cell>
          <cell r="J3174">
            <v>2000</v>
          </cell>
          <cell r="L3174">
            <v>41364</v>
          </cell>
          <cell r="M3174" t="str">
            <v>SG</v>
          </cell>
          <cell r="N3174" t="str">
            <v>EXP</v>
          </cell>
          <cell r="O3174" t="str">
            <v>PH610</v>
          </cell>
          <cell r="P3174" t="str">
            <v>4256</v>
          </cell>
          <cell r="Q3174" t="str">
            <v>Conference Expenditures</v>
          </cell>
          <cell r="R3174" t="str">
            <v>Other Expenditures</v>
          </cell>
          <cell r="S3174" t="str">
            <v>Non Salary</v>
          </cell>
        </row>
        <row r="3175">
          <cell r="A3175" t="str">
            <v>PH3755</v>
          </cell>
          <cell r="E3175">
            <v>0</v>
          </cell>
          <cell r="F3175">
            <v>0</v>
          </cell>
          <cell r="G3175">
            <v>0</v>
          </cell>
          <cell r="H3175">
            <v>807.2</v>
          </cell>
          <cell r="I3175">
            <v>807.2</v>
          </cell>
          <cell r="J3175">
            <v>4000</v>
          </cell>
          <cell r="L3175">
            <v>41364</v>
          </cell>
          <cell r="M3175" t="str">
            <v>SG</v>
          </cell>
          <cell r="N3175" t="str">
            <v>EXP</v>
          </cell>
          <cell r="O3175" t="str">
            <v>PH610</v>
          </cell>
          <cell r="P3175" t="str">
            <v>4310</v>
          </cell>
          <cell r="Q3175" t="str">
            <v>Training &amp; Development</v>
          </cell>
          <cell r="R3175" t="str">
            <v>Other Expenditures</v>
          </cell>
          <cell r="S3175" t="str">
            <v>Non Salary</v>
          </cell>
        </row>
        <row r="3176">
          <cell r="A3176" t="str">
            <v>PH3755</v>
          </cell>
          <cell r="E3176">
            <v>0</v>
          </cell>
          <cell r="F3176">
            <v>0</v>
          </cell>
          <cell r="G3176">
            <v>0</v>
          </cell>
          <cell r="H3176">
            <v>653.79999999999995</v>
          </cell>
          <cell r="I3176">
            <v>653.79999999999995</v>
          </cell>
          <cell r="J3176">
            <v>3500</v>
          </cell>
          <cell r="L3176">
            <v>41364</v>
          </cell>
          <cell r="M3176" t="str">
            <v>SG</v>
          </cell>
          <cell r="N3176" t="str">
            <v>EXP</v>
          </cell>
          <cell r="O3176" t="str">
            <v>PH610</v>
          </cell>
          <cell r="P3176" t="str">
            <v>4414</v>
          </cell>
          <cell r="Q3176" t="str">
            <v>Contracted Services</v>
          </cell>
          <cell r="R3176" t="str">
            <v>Other Expenditures</v>
          </cell>
          <cell r="S3176" t="str">
            <v>Non Salary</v>
          </cell>
        </row>
        <row r="3177">
          <cell r="A3177" t="str">
            <v>PH3755</v>
          </cell>
          <cell r="E3177">
            <v>203.52</v>
          </cell>
          <cell r="F3177">
            <v>1165.1500000000001</v>
          </cell>
          <cell r="G3177">
            <v>1368.67</v>
          </cell>
          <cell r="H3177">
            <v>0</v>
          </cell>
          <cell r="I3177">
            <v>-1368.67</v>
          </cell>
          <cell r="J3177">
            <v>0</v>
          </cell>
          <cell r="L3177">
            <v>41364</v>
          </cell>
          <cell r="M3177" t="str">
            <v>SG</v>
          </cell>
          <cell r="N3177" t="str">
            <v>EXP</v>
          </cell>
          <cell r="O3177" t="str">
            <v>PH610</v>
          </cell>
          <cell r="P3177" t="str">
            <v>4424</v>
          </cell>
          <cell r="Q3177" t="str">
            <v>Contracted Services</v>
          </cell>
          <cell r="R3177" t="str">
            <v>Other Expenditures</v>
          </cell>
          <cell r="S3177" t="str">
            <v>Non Salary</v>
          </cell>
        </row>
        <row r="3178">
          <cell r="A3178" t="str">
            <v>PH3755</v>
          </cell>
          <cell r="E3178">
            <v>0</v>
          </cell>
          <cell r="F3178">
            <v>0</v>
          </cell>
          <cell r="G3178">
            <v>0</v>
          </cell>
          <cell r="H3178">
            <v>49.7</v>
          </cell>
          <cell r="I3178">
            <v>49.7</v>
          </cell>
          <cell r="J3178">
            <v>3500</v>
          </cell>
          <cell r="L3178">
            <v>41364</v>
          </cell>
          <cell r="M3178" t="str">
            <v>SG</v>
          </cell>
          <cell r="N3178" t="str">
            <v>EXP</v>
          </cell>
          <cell r="O3178" t="str">
            <v>PH610</v>
          </cell>
          <cell r="P3178" t="str">
            <v>7030</v>
          </cell>
          <cell r="Q3178" t="str">
            <v>IDC's</v>
          </cell>
          <cell r="R3178" t="str">
            <v>Other Expenditures</v>
          </cell>
          <cell r="S3178" t="str">
            <v>Non Salary</v>
          </cell>
        </row>
        <row r="3179">
          <cell r="A3179" t="str">
            <v>PH3755</v>
          </cell>
          <cell r="E3179">
            <v>0</v>
          </cell>
          <cell r="F3179">
            <v>0</v>
          </cell>
          <cell r="G3179">
            <v>0</v>
          </cell>
          <cell r="H3179">
            <v>25.62</v>
          </cell>
          <cell r="I3179">
            <v>25.62</v>
          </cell>
          <cell r="J3179">
            <v>300</v>
          </cell>
          <cell r="L3179">
            <v>41364</v>
          </cell>
          <cell r="M3179" t="str">
            <v>SG</v>
          </cell>
          <cell r="N3179" t="str">
            <v>EXP</v>
          </cell>
          <cell r="O3179" t="str">
            <v>PH610</v>
          </cell>
          <cell r="P3179" t="str">
            <v>7035</v>
          </cell>
          <cell r="Q3179" t="str">
            <v>IDC's</v>
          </cell>
          <cell r="R3179" t="str">
            <v>Other Expenditures</v>
          </cell>
          <cell r="S3179" t="str">
            <v>Non Salary</v>
          </cell>
        </row>
        <row r="3180">
          <cell r="A3180" t="str">
            <v>PH3755</v>
          </cell>
          <cell r="E3180">
            <v>-1830.99</v>
          </cell>
          <cell r="F3180">
            <v>0</v>
          </cell>
          <cell r="G3180">
            <v>-1830.99</v>
          </cell>
          <cell r="H3180">
            <v>-2633.23</v>
          </cell>
          <cell r="I3180">
            <v>-802.24</v>
          </cell>
          <cell r="J3180">
            <v>-14780.84</v>
          </cell>
          <cell r="L3180">
            <v>41364</v>
          </cell>
          <cell r="M3180" t="str">
            <v>SG</v>
          </cell>
          <cell r="N3180" t="str">
            <v>REV</v>
          </cell>
          <cell r="O3180" t="str">
            <v>PH610</v>
          </cell>
          <cell r="P3180" t="str">
            <v>8010</v>
          </cell>
          <cell r="Q3180" t="str">
            <v>Grants and Subsidies</v>
          </cell>
          <cell r="R3180" t="str">
            <v>Revenue</v>
          </cell>
          <cell r="S3180" t="str">
            <v>Non Salary</v>
          </cell>
        </row>
        <row r="3181">
          <cell r="A3181" t="str">
            <v>PH3756</v>
          </cell>
          <cell r="E3181">
            <v>0</v>
          </cell>
          <cell r="F3181">
            <v>0</v>
          </cell>
          <cell r="G3181">
            <v>0</v>
          </cell>
          <cell r="H3181">
            <v>20756.509999999998</v>
          </cell>
          <cell r="I3181">
            <v>20756.509999999998</v>
          </cell>
          <cell r="J3181">
            <v>71282.23</v>
          </cell>
          <cell r="L3181">
            <v>41364</v>
          </cell>
          <cell r="M3181" t="str">
            <v>PF</v>
          </cell>
          <cell r="N3181" t="str">
            <v>EXP</v>
          </cell>
          <cell r="O3181" t="str">
            <v>PH620</v>
          </cell>
          <cell r="P3181" t="str">
            <v>1015</v>
          </cell>
          <cell r="Q3181" t="str">
            <v>Salaries &amp; Benefits</v>
          </cell>
          <cell r="R3181" t="str">
            <v>Other Expenditures</v>
          </cell>
          <cell r="S3181" t="str">
            <v>Salaries &amp; Benefits</v>
          </cell>
        </row>
        <row r="3182">
          <cell r="A3182" t="str">
            <v>PH3756</v>
          </cell>
          <cell r="E3182">
            <v>1719.06</v>
          </cell>
          <cell r="F3182">
            <v>0</v>
          </cell>
          <cell r="G3182">
            <v>1719.06</v>
          </cell>
          <cell r="H3182">
            <v>0</v>
          </cell>
          <cell r="I3182">
            <v>-1719.06</v>
          </cell>
          <cell r="J3182">
            <v>0</v>
          </cell>
          <cell r="L3182">
            <v>41364</v>
          </cell>
          <cell r="M3182" t="str">
            <v>PF</v>
          </cell>
          <cell r="N3182" t="str">
            <v>EXP</v>
          </cell>
          <cell r="O3182" t="str">
            <v>PH620</v>
          </cell>
          <cell r="P3182" t="str">
            <v>1215</v>
          </cell>
          <cell r="Q3182" t="str">
            <v>Salaries &amp; Benefits</v>
          </cell>
          <cell r="R3182" t="str">
            <v>Other Expenditures</v>
          </cell>
          <cell r="S3182" t="str">
            <v>Salaries &amp; Benefits</v>
          </cell>
        </row>
        <row r="3183">
          <cell r="A3183" t="str">
            <v>PH3756</v>
          </cell>
          <cell r="E3183">
            <v>103.14</v>
          </cell>
          <cell r="F3183">
            <v>0</v>
          </cell>
          <cell r="G3183">
            <v>103.14</v>
          </cell>
          <cell r="H3183">
            <v>0</v>
          </cell>
          <cell r="I3183">
            <v>-103.14</v>
          </cell>
          <cell r="J3183">
            <v>0</v>
          </cell>
          <cell r="L3183">
            <v>41364</v>
          </cell>
          <cell r="M3183" t="str">
            <v>PF</v>
          </cell>
          <cell r="N3183" t="str">
            <v>EXP</v>
          </cell>
          <cell r="O3183" t="str">
            <v>PH620</v>
          </cell>
          <cell r="P3183" t="str">
            <v>1250</v>
          </cell>
          <cell r="Q3183" t="str">
            <v>Salaries &amp; Benefits</v>
          </cell>
          <cell r="R3183" t="str">
            <v>Other Expenditures</v>
          </cell>
          <cell r="S3183" t="str">
            <v>Salaries &amp; Benefits</v>
          </cell>
        </row>
        <row r="3184">
          <cell r="A3184" t="str">
            <v>PH3756</v>
          </cell>
          <cell r="E3184">
            <v>0</v>
          </cell>
          <cell r="F3184">
            <v>0</v>
          </cell>
          <cell r="G3184">
            <v>0</v>
          </cell>
          <cell r="H3184">
            <v>2550.8000000000002</v>
          </cell>
          <cell r="I3184">
            <v>2550.8000000000002</v>
          </cell>
          <cell r="J3184">
            <v>8760</v>
          </cell>
          <cell r="L3184">
            <v>41364</v>
          </cell>
          <cell r="M3184" t="str">
            <v>PF</v>
          </cell>
          <cell r="N3184" t="str">
            <v>EXP</v>
          </cell>
          <cell r="O3184" t="str">
            <v>PH620</v>
          </cell>
          <cell r="P3184" t="str">
            <v>1711</v>
          </cell>
          <cell r="Q3184" t="str">
            <v>Salaries &amp; Benefits</v>
          </cell>
          <cell r="R3184" t="str">
            <v>Other Expenditures</v>
          </cell>
          <cell r="S3184" t="str">
            <v>Salaries &amp; Benefits</v>
          </cell>
        </row>
        <row r="3185">
          <cell r="A3185" t="str">
            <v>PH3756</v>
          </cell>
          <cell r="E3185">
            <v>0</v>
          </cell>
          <cell r="F3185">
            <v>0</v>
          </cell>
          <cell r="G3185">
            <v>0</v>
          </cell>
          <cell r="H3185">
            <v>1195.02</v>
          </cell>
          <cell r="I3185">
            <v>1195.02</v>
          </cell>
          <cell r="J3185">
            <v>4104</v>
          </cell>
          <cell r="L3185">
            <v>41364</v>
          </cell>
          <cell r="M3185" t="str">
            <v>PF</v>
          </cell>
          <cell r="N3185" t="str">
            <v>EXP</v>
          </cell>
          <cell r="O3185" t="str">
            <v>PH620</v>
          </cell>
          <cell r="P3185" t="str">
            <v>1712</v>
          </cell>
          <cell r="Q3185" t="str">
            <v>Salaries &amp; Benefits</v>
          </cell>
          <cell r="R3185" t="str">
            <v>Other Expenditures</v>
          </cell>
          <cell r="S3185" t="str">
            <v>Salaries &amp; Benefits</v>
          </cell>
        </row>
        <row r="3186">
          <cell r="A3186" t="str">
            <v>PH3756</v>
          </cell>
          <cell r="E3186">
            <v>0</v>
          </cell>
          <cell r="F3186">
            <v>0</v>
          </cell>
          <cell r="G3186">
            <v>0</v>
          </cell>
          <cell r="H3186">
            <v>415.67</v>
          </cell>
          <cell r="I3186">
            <v>415.67</v>
          </cell>
          <cell r="J3186">
            <v>1427.43</v>
          </cell>
          <cell r="L3186">
            <v>41364</v>
          </cell>
          <cell r="M3186" t="str">
            <v>PF</v>
          </cell>
          <cell r="N3186" t="str">
            <v>EXP</v>
          </cell>
          <cell r="O3186" t="str">
            <v>PH620</v>
          </cell>
          <cell r="P3186" t="str">
            <v>1720</v>
          </cell>
          <cell r="Q3186" t="str">
            <v>Salaries &amp; Benefits</v>
          </cell>
          <cell r="R3186" t="str">
            <v>Other Expenditures</v>
          </cell>
          <cell r="S3186" t="str">
            <v>Salaries &amp; Benefits</v>
          </cell>
        </row>
        <row r="3187">
          <cell r="A3187" t="str">
            <v>PH3756</v>
          </cell>
          <cell r="E3187">
            <v>0</v>
          </cell>
          <cell r="F3187">
            <v>0</v>
          </cell>
          <cell r="G3187">
            <v>0</v>
          </cell>
          <cell r="H3187">
            <v>154.91</v>
          </cell>
          <cell r="I3187">
            <v>154.91</v>
          </cell>
          <cell r="J3187">
            <v>532.04999999999995</v>
          </cell>
          <cell r="L3187">
            <v>41364</v>
          </cell>
          <cell r="M3187" t="str">
            <v>PF</v>
          </cell>
          <cell r="N3187" t="str">
            <v>EXP</v>
          </cell>
          <cell r="O3187" t="str">
            <v>PH620</v>
          </cell>
          <cell r="P3187" t="str">
            <v>1730</v>
          </cell>
          <cell r="Q3187" t="str">
            <v>Salaries &amp; Benefits</v>
          </cell>
          <cell r="R3187" t="str">
            <v>Other Expenditures</v>
          </cell>
          <cell r="S3187" t="str">
            <v>Salaries &amp; Benefits</v>
          </cell>
        </row>
        <row r="3188">
          <cell r="A3188" t="str">
            <v>PH3756</v>
          </cell>
          <cell r="E3188">
            <v>47.96</v>
          </cell>
          <cell r="F3188">
            <v>0</v>
          </cell>
          <cell r="G3188">
            <v>47.96</v>
          </cell>
          <cell r="H3188">
            <v>563.17999999999995</v>
          </cell>
          <cell r="I3188">
            <v>515.22</v>
          </cell>
          <cell r="J3188">
            <v>1633.22</v>
          </cell>
          <cell r="L3188">
            <v>41364</v>
          </cell>
          <cell r="M3188" t="str">
            <v>PF</v>
          </cell>
          <cell r="N3188" t="str">
            <v>EXP</v>
          </cell>
          <cell r="O3188" t="str">
            <v>PH620</v>
          </cell>
          <cell r="P3188" t="str">
            <v>1740</v>
          </cell>
          <cell r="Q3188" t="str">
            <v>Salaries &amp; Benefits</v>
          </cell>
          <cell r="R3188" t="str">
            <v>Other Expenditures</v>
          </cell>
          <cell r="S3188" t="str">
            <v>Salaries &amp; Benefits</v>
          </cell>
        </row>
        <row r="3189">
          <cell r="A3189" t="str">
            <v>PH3756</v>
          </cell>
          <cell r="E3189">
            <v>0</v>
          </cell>
          <cell r="F3189">
            <v>0</v>
          </cell>
          <cell r="G3189">
            <v>0</v>
          </cell>
          <cell r="H3189">
            <v>16.600000000000001</v>
          </cell>
          <cell r="I3189">
            <v>16.600000000000001</v>
          </cell>
          <cell r="J3189">
            <v>57.02</v>
          </cell>
          <cell r="L3189">
            <v>41364</v>
          </cell>
          <cell r="M3189" t="str">
            <v>PF</v>
          </cell>
          <cell r="N3189" t="str">
            <v>EXP</v>
          </cell>
          <cell r="O3189" t="str">
            <v>PH620</v>
          </cell>
          <cell r="P3189" t="str">
            <v>1745</v>
          </cell>
          <cell r="Q3189" t="str">
            <v>Salaries &amp; Benefits</v>
          </cell>
          <cell r="R3189" t="str">
            <v>Other Expenditures</v>
          </cell>
          <cell r="S3189" t="str">
            <v>Salaries &amp; Benefits</v>
          </cell>
        </row>
        <row r="3190">
          <cell r="A3190" t="str">
            <v>PH3756</v>
          </cell>
          <cell r="E3190">
            <v>35.53</v>
          </cell>
          <cell r="F3190">
            <v>0</v>
          </cell>
          <cell r="G3190">
            <v>35.53</v>
          </cell>
          <cell r="H3190">
            <v>404.74</v>
          </cell>
          <cell r="I3190">
            <v>369.21</v>
          </cell>
          <cell r="J3190">
            <v>1390.01</v>
          </cell>
          <cell r="L3190">
            <v>41364</v>
          </cell>
          <cell r="M3190" t="str">
            <v>PF</v>
          </cell>
          <cell r="N3190" t="str">
            <v>EXP</v>
          </cell>
          <cell r="O3190" t="str">
            <v>PH620</v>
          </cell>
          <cell r="P3190" t="str">
            <v>1750</v>
          </cell>
          <cell r="Q3190" t="str">
            <v>Salaries &amp; Benefits</v>
          </cell>
          <cell r="R3190" t="str">
            <v>Other Expenditures</v>
          </cell>
          <cell r="S3190" t="str">
            <v>Salaries &amp; Benefits</v>
          </cell>
        </row>
        <row r="3191">
          <cell r="A3191" t="str">
            <v>PH3756</v>
          </cell>
          <cell r="E3191">
            <v>83.54</v>
          </cell>
          <cell r="F3191">
            <v>0</v>
          </cell>
          <cell r="G3191">
            <v>83.54</v>
          </cell>
          <cell r="H3191">
            <v>1216.71</v>
          </cell>
          <cell r="I3191">
            <v>1133.17</v>
          </cell>
          <cell r="J3191">
            <v>3528.47</v>
          </cell>
          <cell r="L3191">
            <v>41364</v>
          </cell>
          <cell r="M3191" t="str">
            <v>PF</v>
          </cell>
          <cell r="N3191" t="str">
            <v>EXP</v>
          </cell>
          <cell r="O3191" t="str">
            <v>PH620</v>
          </cell>
          <cell r="P3191" t="str">
            <v>1760</v>
          </cell>
          <cell r="Q3191" t="str">
            <v>Salaries &amp; Benefits</v>
          </cell>
          <cell r="R3191" t="str">
            <v>Other Expenditures</v>
          </cell>
          <cell r="S3191" t="str">
            <v>Salaries &amp; Benefits</v>
          </cell>
        </row>
        <row r="3192">
          <cell r="A3192" t="str">
            <v>PH3756</v>
          </cell>
          <cell r="E3192">
            <v>0</v>
          </cell>
          <cell r="F3192">
            <v>0</v>
          </cell>
          <cell r="G3192">
            <v>0</v>
          </cell>
          <cell r="H3192">
            <v>2121.5100000000002</v>
          </cell>
          <cell r="I3192">
            <v>2121.5100000000002</v>
          </cell>
          <cell r="J3192">
            <v>7285.72</v>
          </cell>
          <cell r="L3192">
            <v>41364</v>
          </cell>
          <cell r="M3192" t="str">
            <v>PF</v>
          </cell>
          <cell r="N3192" t="str">
            <v>EXP</v>
          </cell>
          <cell r="O3192" t="str">
            <v>PH620</v>
          </cell>
          <cell r="P3192" t="str">
            <v>1770</v>
          </cell>
          <cell r="Q3192" t="str">
            <v>Salaries &amp; Benefits</v>
          </cell>
          <cell r="R3192" t="str">
            <v>Other Expenditures</v>
          </cell>
          <cell r="S3192" t="str">
            <v>Salaries &amp; Benefits</v>
          </cell>
        </row>
        <row r="3193">
          <cell r="A3193" t="str">
            <v>PH3756</v>
          </cell>
          <cell r="E3193">
            <v>2753.77</v>
          </cell>
          <cell r="F3193">
            <v>0</v>
          </cell>
          <cell r="G3193">
            <v>2753.77</v>
          </cell>
          <cell r="H3193">
            <v>1610.7</v>
          </cell>
          <cell r="I3193">
            <v>-1143.07</v>
          </cell>
          <cell r="J3193">
            <v>3000</v>
          </cell>
          <cell r="L3193">
            <v>41364</v>
          </cell>
          <cell r="M3193" t="str">
            <v>PF</v>
          </cell>
          <cell r="N3193" t="str">
            <v>EXP</v>
          </cell>
          <cell r="O3193" t="str">
            <v>PH620</v>
          </cell>
          <cell r="P3193" t="str">
            <v>3410</v>
          </cell>
          <cell r="Q3193" t="str">
            <v>Computer Hardware &amp; Software</v>
          </cell>
          <cell r="R3193" t="str">
            <v>Other Expenditures</v>
          </cell>
          <cell r="S3193" t="str">
            <v>Non Salary</v>
          </cell>
        </row>
        <row r="3194">
          <cell r="A3194" t="str">
            <v>PH3756</v>
          </cell>
          <cell r="E3194">
            <v>0</v>
          </cell>
          <cell r="F3194">
            <v>0</v>
          </cell>
          <cell r="G3194">
            <v>0</v>
          </cell>
          <cell r="H3194">
            <v>43.47</v>
          </cell>
          <cell r="I3194">
            <v>43.47</v>
          </cell>
          <cell r="J3194">
            <v>300</v>
          </cell>
          <cell r="L3194">
            <v>41364</v>
          </cell>
          <cell r="M3194" t="str">
            <v>PF</v>
          </cell>
          <cell r="N3194" t="str">
            <v>EXP</v>
          </cell>
          <cell r="O3194" t="str">
            <v>PH620</v>
          </cell>
          <cell r="P3194" t="str">
            <v>4770</v>
          </cell>
          <cell r="Q3194" t="str">
            <v>Insurance, Parking &amp; Metrage</v>
          </cell>
          <cell r="R3194" t="str">
            <v>Other Expenditures</v>
          </cell>
          <cell r="S3194" t="str">
            <v>Non Salary</v>
          </cell>
        </row>
        <row r="3195">
          <cell r="A3195" t="str">
            <v>PH3756</v>
          </cell>
          <cell r="E3195">
            <v>0</v>
          </cell>
          <cell r="F3195">
            <v>0</v>
          </cell>
          <cell r="G3195">
            <v>0</v>
          </cell>
          <cell r="H3195">
            <v>304.29000000000002</v>
          </cell>
          <cell r="I3195">
            <v>304.29000000000002</v>
          </cell>
          <cell r="J3195">
            <v>2100</v>
          </cell>
          <cell r="L3195">
            <v>41364</v>
          </cell>
          <cell r="M3195" t="str">
            <v>PF</v>
          </cell>
          <cell r="N3195" t="str">
            <v>EXP</v>
          </cell>
          <cell r="O3195" t="str">
            <v>PH620</v>
          </cell>
          <cell r="P3195" t="str">
            <v>4775</v>
          </cell>
          <cell r="Q3195" t="str">
            <v>Insurance, Parking &amp; Metrage</v>
          </cell>
          <cell r="R3195" t="str">
            <v>Other Expenditures</v>
          </cell>
          <cell r="S3195" t="str">
            <v>Non Salary</v>
          </cell>
        </row>
        <row r="3196">
          <cell r="A3196" t="str">
            <v>PH3756</v>
          </cell>
          <cell r="E3196">
            <v>0</v>
          </cell>
          <cell r="F3196">
            <v>0</v>
          </cell>
          <cell r="G3196">
            <v>0</v>
          </cell>
          <cell r="H3196">
            <v>159.38999999999999</v>
          </cell>
          <cell r="I3196">
            <v>159.38999999999999</v>
          </cell>
          <cell r="J3196">
            <v>1100</v>
          </cell>
          <cell r="L3196">
            <v>41364</v>
          </cell>
          <cell r="M3196" t="str">
            <v>PF</v>
          </cell>
          <cell r="N3196" t="str">
            <v>EXP</v>
          </cell>
          <cell r="O3196" t="str">
            <v>PH620</v>
          </cell>
          <cell r="P3196" t="str">
            <v>4811</v>
          </cell>
          <cell r="Q3196" t="str">
            <v>Other Services</v>
          </cell>
          <cell r="R3196" t="str">
            <v>Other Expenditures</v>
          </cell>
          <cell r="S3196" t="str">
            <v>Non Salary</v>
          </cell>
        </row>
        <row r="3197">
          <cell r="A3197" t="str">
            <v>PH3756</v>
          </cell>
          <cell r="E3197">
            <v>-4743</v>
          </cell>
          <cell r="F3197">
            <v>0</v>
          </cell>
          <cell r="G3197">
            <v>-4743</v>
          </cell>
          <cell r="H3197">
            <v>-31513.5</v>
          </cell>
          <cell r="I3197">
            <v>-26770.5</v>
          </cell>
          <cell r="J3197">
            <v>-106500.15</v>
          </cell>
          <cell r="L3197">
            <v>41364</v>
          </cell>
          <cell r="M3197" t="str">
            <v>PF</v>
          </cell>
          <cell r="N3197" t="str">
            <v>REV</v>
          </cell>
          <cell r="O3197" t="str">
            <v>PH620</v>
          </cell>
          <cell r="P3197" t="str">
            <v>8010</v>
          </cell>
          <cell r="Q3197" t="str">
            <v>Grants and Subsidies</v>
          </cell>
          <cell r="R3197" t="str">
            <v>Revenue</v>
          </cell>
          <cell r="S3197" t="str">
            <v>Non Salary</v>
          </cell>
        </row>
        <row r="3198">
          <cell r="A3198" t="str">
            <v>PH3757</v>
          </cell>
          <cell r="E3198">
            <v>-9722</v>
          </cell>
          <cell r="F3198">
            <v>0</v>
          </cell>
          <cell r="G3198">
            <v>-9722</v>
          </cell>
          <cell r="H3198">
            <v>0</v>
          </cell>
          <cell r="I3198">
            <v>9722</v>
          </cell>
          <cell r="J3198">
            <v>0</v>
          </cell>
          <cell r="L3198">
            <v>41364</v>
          </cell>
          <cell r="M3198" t="str">
            <v>SG</v>
          </cell>
          <cell r="N3198" t="str">
            <v>REV</v>
          </cell>
          <cell r="O3198" t="str">
            <v>PH620</v>
          </cell>
          <cell r="P3198" t="str">
            <v>9750</v>
          </cell>
          <cell r="Q3198" t="str">
            <v>Other Revenues</v>
          </cell>
          <cell r="R3198" t="str">
            <v>Revenue</v>
          </cell>
          <cell r="S3198" t="str">
            <v>Non Salary</v>
          </cell>
        </row>
        <row r="3199">
          <cell r="A3199" t="str">
            <v>PH3759</v>
          </cell>
          <cell r="E3199">
            <v>8339.1</v>
          </cell>
          <cell r="F3199">
            <v>0</v>
          </cell>
          <cell r="G3199">
            <v>8339.1</v>
          </cell>
          <cell r="H3199">
            <v>194447.76</v>
          </cell>
          <cell r="I3199">
            <v>186108.66</v>
          </cell>
          <cell r="J3199">
            <v>663486.02</v>
          </cell>
          <cell r="L3199">
            <v>41364</v>
          </cell>
          <cell r="M3199" t="str">
            <v>OG</v>
          </cell>
          <cell r="N3199" t="str">
            <v>EXP</v>
          </cell>
          <cell r="O3199" t="str">
            <v>PH300</v>
          </cell>
          <cell r="P3199" t="str">
            <v>1015</v>
          </cell>
          <cell r="Q3199" t="str">
            <v>Salaries &amp; Benefits</v>
          </cell>
          <cell r="R3199" t="str">
            <v>Other Expenditures</v>
          </cell>
          <cell r="S3199" t="str">
            <v>Salaries &amp; Benefits</v>
          </cell>
        </row>
        <row r="3200">
          <cell r="A3200" t="str">
            <v>PH3759</v>
          </cell>
          <cell r="E3200">
            <v>511.08</v>
          </cell>
          <cell r="F3200">
            <v>0</v>
          </cell>
          <cell r="G3200">
            <v>511.08</v>
          </cell>
          <cell r="H3200">
            <v>11488.93</v>
          </cell>
          <cell r="I3200">
            <v>10977.85</v>
          </cell>
          <cell r="J3200">
            <v>39455.4</v>
          </cell>
          <cell r="L3200">
            <v>41364</v>
          </cell>
          <cell r="M3200" t="str">
            <v>OG</v>
          </cell>
          <cell r="N3200" t="str">
            <v>EXP</v>
          </cell>
          <cell r="O3200" t="str">
            <v>PH300</v>
          </cell>
          <cell r="P3200" t="str">
            <v>1711</v>
          </cell>
          <cell r="Q3200" t="str">
            <v>Salaries &amp; Benefits</v>
          </cell>
          <cell r="R3200" t="str">
            <v>Other Expenditures</v>
          </cell>
          <cell r="S3200" t="str">
            <v>Salaries &amp; Benefits</v>
          </cell>
        </row>
        <row r="3201">
          <cell r="A3201" t="str">
            <v>PH3759</v>
          </cell>
          <cell r="E3201">
            <v>242.31</v>
          </cell>
          <cell r="F3201">
            <v>0</v>
          </cell>
          <cell r="G3201">
            <v>242.31</v>
          </cell>
          <cell r="H3201">
            <v>5815.98</v>
          </cell>
          <cell r="I3201">
            <v>5573.67</v>
          </cell>
          <cell r="J3201">
            <v>19973.400000000001</v>
          </cell>
          <cell r="L3201">
            <v>41364</v>
          </cell>
          <cell r="M3201" t="str">
            <v>OG</v>
          </cell>
          <cell r="N3201" t="str">
            <v>EXP</v>
          </cell>
          <cell r="O3201" t="str">
            <v>PH300</v>
          </cell>
          <cell r="P3201" t="str">
            <v>1712</v>
          </cell>
          <cell r="Q3201" t="str">
            <v>Salaries &amp; Benefits</v>
          </cell>
          <cell r="R3201" t="str">
            <v>Other Expenditures</v>
          </cell>
          <cell r="S3201" t="str">
            <v>Salaries &amp; Benefits</v>
          </cell>
        </row>
        <row r="3202">
          <cell r="A3202" t="str">
            <v>PH3759</v>
          </cell>
          <cell r="E3202">
            <v>203.49</v>
          </cell>
          <cell r="F3202">
            <v>0</v>
          </cell>
          <cell r="G3202">
            <v>203.49</v>
          </cell>
          <cell r="H3202">
            <v>3893.81</v>
          </cell>
          <cell r="I3202">
            <v>3690.32</v>
          </cell>
          <cell r="J3202">
            <v>13047.29</v>
          </cell>
          <cell r="L3202">
            <v>41364</v>
          </cell>
          <cell r="M3202" t="str">
            <v>OG</v>
          </cell>
          <cell r="N3202" t="str">
            <v>EXP</v>
          </cell>
          <cell r="O3202" t="str">
            <v>PH300</v>
          </cell>
          <cell r="P3202" t="str">
            <v>1720</v>
          </cell>
          <cell r="Q3202" t="str">
            <v>Salaries &amp; Benefits</v>
          </cell>
          <cell r="R3202" t="str">
            <v>Other Expenditures</v>
          </cell>
          <cell r="S3202" t="str">
            <v>Salaries &amp; Benefits</v>
          </cell>
        </row>
        <row r="3203">
          <cell r="A3203" t="str">
            <v>PH3759</v>
          </cell>
          <cell r="E3203">
            <v>61.17</v>
          </cell>
          <cell r="F3203">
            <v>0</v>
          </cell>
          <cell r="G3203">
            <v>61.17</v>
          </cell>
          <cell r="H3203">
            <v>1451.29</v>
          </cell>
          <cell r="I3203">
            <v>1390.12</v>
          </cell>
          <cell r="J3203">
            <v>4952.25</v>
          </cell>
          <cell r="L3203">
            <v>41364</v>
          </cell>
          <cell r="M3203" t="str">
            <v>OG</v>
          </cell>
          <cell r="N3203" t="str">
            <v>EXP</v>
          </cell>
          <cell r="O3203" t="str">
            <v>PH300</v>
          </cell>
          <cell r="P3203" t="str">
            <v>1730</v>
          </cell>
          <cell r="Q3203" t="str">
            <v>Salaries &amp; Benefits</v>
          </cell>
          <cell r="R3203" t="str">
            <v>Other Expenditures</v>
          </cell>
          <cell r="S3203" t="str">
            <v>Salaries &amp; Benefits</v>
          </cell>
        </row>
        <row r="3204">
          <cell r="A3204" t="str">
            <v>PH3759</v>
          </cell>
          <cell r="E3204">
            <v>198.63</v>
          </cell>
          <cell r="F3204">
            <v>0</v>
          </cell>
          <cell r="G3204">
            <v>198.63</v>
          </cell>
          <cell r="H3204">
            <v>5391.51</v>
          </cell>
          <cell r="I3204">
            <v>5192.88</v>
          </cell>
          <cell r="J3204">
            <v>11892.32</v>
          </cell>
          <cell r="L3204">
            <v>41364</v>
          </cell>
          <cell r="M3204" t="str">
            <v>OG</v>
          </cell>
          <cell r="N3204" t="str">
            <v>EXP</v>
          </cell>
          <cell r="O3204" t="str">
            <v>PH300</v>
          </cell>
          <cell r="P3204" t="str">
            <v>1740</v>
          </cell>
          <cell r="Q3204" t="str">
            <v>Salaries &amp; Benefits</v>
          </cell>
          <cell r="R3204" t="str">
            <v>Other Expenditures</v>
          </cell>
          <cell r="S3204" t="str">
            <v>Salaries &amp; Benefits</v>
          </cell>
        </row>
        <row r="3205">
          <cell r="A3205" t="str">
            <v>PH3759</v>
          </cell>
          <cell r="E3205">
            <v>8.6999999999999993</v>
          </cell>
          <cell r="F3205">
            <v>0</v>
          </cell>
          <cell r="G3205">
            <v>8.6999999999999993</v>
          </cell>
          <cell r="H3205">
            <v>214.53</v>
          </cell>
          <cell r="I3205">
            <v>205.83</v>
          </cell>
          <cell r="J3205">
            <v>530.79999999999995</v>
          </cell>
          <cell r="L3205">
            <v>41364</v>
          </cell>
          <cell r="M3205" t="str">
            <v>OG</v>
          </cell>
          <cell r="N3205" t="str">
            <v>EXP</v>
          </cell>
          <cell r="O3205" t="str">
            <v>PH300</v>
          </cell>
          <cell r="P3205" t="str">
            <v>1745</v>
          </cell>
          <cell r="Q3205" t="str">
            <v>Salaries &amp; Benefits</v>
          </cell>
          <cell r="R3205" t="str">
            <v>Other Expenditures</v>
          </cell>
          <cell r="S3205" t="str">
            <v>Salaries &amp; Benefits</v>
          </cell>
        </row>
        <row r="3206">
          <cell r="A3206" t="str">
            <v>PH3759</v>
          </cell>
          <cell r="E3206">
            <v>163.80000000000001</v>
          </cell>
          <cell r="F3206">
            <v>0</v>
          </cell>
          <cell r="G3206">
            <v>163.80000000000001</v>
          </cell>
          <cell r="H3206">
            <v>3700</v>
          </cell>
          <cell r="I3206">
            <v>3536.2</v>
          </cell>
          <cell r="J3206">
            <v>12622.85</v>
          </cell>
          <cell r="L3206">
            <v>41364</v>
          </cell>
          <cell r="M3206" t="str">
            <v>OG</v>
          </cell>
          <cell r="N3206" t="str">
            <v>EXP</v>
          </cell>
          <cell r="O3206" t="str">
            <v>PH300</v>
          </cell>
          <cell r="P3206" t="str">
            <v>1750</v>
          </cell>
          <cell r="Q3206" t="str">
            <v>Salaries &amp; Benefits</v>
          </cell>
          <cell r="R3206" t="str">
            <v>Other Expenditures</v>
          </cell>
          <cell r="S3206" t="str">
            <v>Salaries &amp; Benefits</v>
          </cell>
        </row>
        <row r="3207">
          <cell r="A3207" t="str">
            <v>PH3759</v>
          </cell>
          <cell r="E3207">
            <v>395.82</v>
          </cell>
          <cell r="F3207">
            <v>0</v>
          </cell>
          <cell r="G3207">
            <v>395.82</v>
          </cell>
          <cell r="H3207">
            <v>11777.78</v>
          </cell>
          <cell r="I3207">
            <v>11381.96</v>
          </cell>
          <cell r="J3207">
            <v>26105.91</v>
          </cell>
          <cell r="L3207">
            <v>41364</v>
          </cell>
          <cell r="M3207" t="str">
            <v>OG</v>
          </cell>
          <cell r="N3207" t="str">
            <v>EXP</v>
          </cell>
          <cell r="O3207" t="str">
            <v>PH300</v>
          </cell>
          <cell r="P3207" t="str">
            <v>1760</v>
          </cell>
          <cell r="Q3207" t="str">
            <v>Salaries &amp; Benefits</v>
          </cell>
          <cell r="R3207" t="str">
            <v>Other Expenditures</v>
          </cell>
          <cell r="S3207" t="str">
            <v>Salaries &amp; Benefits</v>
          </cell>
        </row>
        <row r="3208">
          <cell r="A3208" t="str">
            <v>PH3759</v>
          </cell>
          <cell r="E3208">
            <v>896.25</v>
          </cell>
          <cell r="F3208">
            <v>0</v>
          </cell>
          <cell r="G3208">
            <v>896.25</v>
          </cell>
          <cell r="H3208">
            <v>13375.3</v>
          </cell>
          <cell r="I3208">
            <v>12479.05</v>
          </cell>
          <cell r="J3208">
            <v>45933.760000000002</v>
          </cell>
          <cell r="L3208">
            <v>41364</v>
          </cell>
          <cell r="M3208" t="str">
            <v>OG</v>
          </cell>
          <cell r="N3208" t="str">
            <v>EXP</v>
          </cell>
          <cell r="O3208" t="str">
            <v>PH300</v>
          </cell>
          <cell r="P3208" t="str">
            <v>1770</v>
          </cell>
          <cell r="Q3208" t="str">
            <v>Salaries &amp; Benefits</v>
          </cell>
          <cell r="R3208" t="str">
            <v>Other Expenditures</v>
          </cell>
          <cell r="S3208" t="str">
            <v>Salaries &amp; Benefits</v>
          </cell>
        </row>
        <row r="3209">
          <cell r="A3209" t="str">
            <v>PH3759</v>
          </cell>
          <cell r="E3209">
            <v>-11020.35</v>
          </cell>
          <cell r="F3209">
            <v>0</v>
          </cell>
          <cell r="G3209">
            <v>-11020.35</v>
          </cell>
          <cell r="H3209">
            <v>-251556.89</v>
          </cell>
          <cell r="I3209">
            <v>-240536.54</v>
          </cell>
          <cell r="J3209">
            <v>-838000</v>
          </cell>
          <cell r="L3209">
            <v>41364</v>
          </cell>
          <cell r="M3209" t="str">
            <v>OG</v>
          </cell>
          <cell r="N3209" t="str">
            <v>REV</v>
          </cell>
          <cell r="O3209" t="str">
            <v>PH300</v>
          </cell>
          <cell r="P3209" t="str">
            <v>9210</v>
          </cell>
          <cell r="Q3209" t="str">
            <v>Other Revenues</v>
          </cell>
          <cell r="R3209" t="str">
            <v>Revenue</v>
          </cell>
          <cell r="S3209" t="str">
            <v>Non Salary</v>
          </cell>
        </row>
        <row r="3210">
          <cell r="A3210" t="str">
            <v>PH4010</v>
          </cell>
          <cell r="E3210">
            <v>0</v>
          </cell>
          <cell r="F3210">
            <v>0</v>
          </cell>
          <cell r="G3210">
            <v>0</v>
          </cell>
          <cell r="H3210">
            <v>6648.13</v>
          </cell>
          <cell r="I3210">
            <v>6648.13</v>
          </cell>
          <cell r="J3210">
            <v>22837.96</v>
          </cell>
          <cell r="L3210">
            <v>41364</v>
          </cell>
          <cell r="M3210" t="str">
            <v>SG</v>
          </cell>
          <cell r="N3210" t="str">
            <v>EXP</v>
          </cell>
          <cell r="O3210" t="str">
            <v>PH400</v>
          </cell>
          <cell r="P3210" t="str">
            <v>1025</v>
          </cell>
          <cell r="Q3210" t="str">
            <v>Salaries &amp; Benefits</v>
          </cell>
          <cell r="R3210" t="str">
            <v>Other Expenditures</v>
          </cell>
          <cell r="S3210" t="str">
            <v>Overtime</v>
          </cell>
        </row>
        <row r="3211">
          <cell r="A3211" t="str">
            <v>PH4010</v>
          </cell>
          <cell r="E3211">
            <v>0</v>
          </cell>
          <cell r="F3211">
            <v>0</v>
          </cell>
          <cell r="G3211">
            <v>0</v>
          </cell>
          <cell r="H3211">
            <v>167253.16</v>
          </cell>
          <cell r="I3211">
            <v>167253.16</v>
          </cell>
          <cell r="J3211">
            <v>167253.16</v>
          </cell>
          <cell r="L3211">
            <v>41364</v>
          </cell>
          <cell r="M3211" t="str">
            <v>SG</v>
          </cell>
          <cell r="N3211" t="str">
            <v>EXP</v>
          </cell>
          <cell r="O3211" t="str">
            <v>PH400</v>
          </cell>
          <cell r="P3211" t="str">
            <v>1050</v>
          </cell>
          <cell r="Q3211" t="str">
            <v>Salaries &amp; Benefits</v>
          </cell>
          <cell r="R3211" t="str">
            <v>Other Expenditures</v>
          </cell>
          <cell r="S3211" t="str">
            <v>Salaries &amp; Benefits</v>
          </cell>
        </row>
        <row r="3212">
          <cell r="A3212" t="str">
            <v>PH4010</v>
          </cell>
          <cell r="E3212">
            <v>0</v>
          </cell>
          <cell r="F3212">
            <v>0</v>
          </cell>
          <cell r="G3212">
            <v>0</v>
          </cell>
          <cell r="H3212">
            <v>-8028.15</v>
          </cell>
          <cell r="I3212">
            <v>-8028.15</v>
          </cell>
          <cell r="J3212">
            <v>-8028.15</v>
          </cell>
          <cell r="L3212">
            <v>41364</v>
          </cell>
          <cell r="M3212" t="str">
            <v>SG</v>
          </cell>
          <cell r="N3212" t="str">
            <v>EXP</v>
          </cell>
          <cell r="O3212" t="str">
            <v>PH400</v>
          </cell>
          <cell r="P3212" t="str">
            <v>1520</v>
          </cell>
          <cell r="Q3212" t="str">
            <v>Salaries &amp; Benefits</v>
          </cell>
          <cell r="R3212" t="str">
            <v>Other Expenditures</v>
          </cell>
          <cell r="S3212" t="str">
            <v>Gapping</v>
          </cell>
        </row>
        <row r="3213">
          <cell r="A3213" t="str">
            <v>PH4010</v>
          </cell>
          <cell r="E3213">
            <v>0</v>
          </cell>
          <cell r="F3213">
            <v>0</v>
          </cell>
          <cell r="G3213">
            <v>0</v>
          </cell>
          <cell r="H3213">
            <v>-124404.85</v>
          </cell>
          <cell r="I3213">
            <v>-124404.85</v>
          </cell>
          <cell r="J3213">
            <v>-136547.23000000001</v>
          </cell>
          <cell r="L3213">
            <v>41364</v>
          </cell>
          <cell r="M3213" t="str">
            <v>SG</v>
          </cell>
          <cell r="N3213" t="str">
            <v>REV</v>
          </cell>
          <cell r="O3213" t="str">
            <v>PH400</v>
          </cell>
          <cell r="P3213" t="str">
            <v>8010</v>
          </cell>
          <cell r="Q3213" t="str">
            <v>Grants and Subsidies</v>
          </cell>
          <cell r="R3213" t="str">
            <v>Revenue</v>
          </cell>
          <cell r="S3213" t="str">
            <v>Non Salary</v>
          </cell>
        </row>
        <row r="3214">
          <cell r="A3214" t="str">
            <v>PH4011</v>
          </cell>
          <cell r="E3214">
            <v>0</v>
          </cell>
          <cell r="F3214">
            <v>0</v>
          </cell>
          <cell r="G3214">
            <v>0</v>
          </cell>
          <cell r="H3214">
            <v>24413.82</v>
          </cell>
          <cell r="I3214">
            <v>24413.82</v>
          </cell>
          <cell r="J3214">
            <v>83867.47</v>
          </cell>
          <cell r="L3214">
            <v>41364</v>
          </cell>
          <cell r="M3214" t="str">
            <v>SG</v>
          </cell>
          <cell r="N3214" t="str">
            <v>EXP</v>
          </cell>
          <cell r="O3214" t="str">
            <v>PH400</v>
          </cell>
          <cell r="P3214" t="str">
            <v>1011</v>
          </cell>
          <cell r="Q3214" t="str">
            <v>Salaries &amp; Benefits</v>
          </cell>
          <cell r="R3214" t="str">
            <v>Other Expenditures</v>
          </cell>
          <cell r="S3214" t="str">
            <v>Salaries &amp; Benefits</v>
          </cell>
        </row>
        <row r="3215">
          <cell r="A3215" t="str">
            <v>PH4011</v>
          </cell>
          <cell r="E3215">
            <v>383545.39</v>
          </cell>
          <cell r="F3215">
            <v>0</v>
          </cell>
          <cell r="G3215">
            <v>383545.39</v>
          </cell>
          <cell r="H3215">
            <v>334814.69</v>
          </cell>
          <cell r="I3215">
            <v>-48730.7</v>
          </cell>
          <cell r="J3215">
            <v>1128477.04</v>
          </cell>
          <cell r="L3215">
            <v>41364</v>
          </cell>
          <cell r="M3215" t="str">
            <v>SG</v>
          </cell>
          <cell r="N3215" t="str">
            <v>EXP</v>
          </cell>
          <cell r="O3215" t="str">
            <v>PH400</v>
          </cell>
          <cell r="P3215" t="str">
            <v>1015</v>
          </cell>
          <cell r="Q3215" t="str">
            <v>Salaries &amp; Benefits</v>
          </cell>
          <cell r="R3215" t="str">
            <v>Other Expenditures</v>
          </cell>
          <cell r="S3215" t="str">
            <v>Salaries &amp; Benefits</v>
          </cell>
        </row>
        <row r="3216">
          <cell r="A3216" t="str">
            <v>PH4011</v>
          </cell>
          <cell r="E3216">
            <v>27117.24</v>
          </cell>
          <cell r="F3216">
            <v>0</v>
          </cell>
          <cell r="G3216">
            <v>27117.24</v>
          </cell>
          <cell r="H3216">
            <v>6777.46</v>
          </cell>
          <cell r="I3216">
            <v>-20339.78</v>
          </cell>
          <cell r="J3216">
            <v>23282.240000000002</v>
          </cell>
          <cell r="L3216">
            <v>41364</v>
          </cell>
          <cell r="M3216" t="str">
            <v>SG</v>
          </cell>
          <cell r="N3216" t="str">
            <v>EXP</v>
          </cell>
          <cell r="O3216" t="str">
            <v>PH400</v>
          </cell>
          <cell r="P3216" t="str">
            <v>1025</v>
          </cell>
          <cell r="Q3216" t="str">
            <v>Salaries &amp; Benefits</v>
          </cell>
          <cell r="R3216" t="str">
            <v>Other Expenditures</v>
          </cell>
          <cell r="S3216" t="str">
            <v>Overtime</v>
          </cell>
        </row>
        <row r="3217">
          <cell r="A3217" t="str">
            <v>PH4011</v>
          </cell>
          <cell r="E3217">
            <v>0</v>
          </cell>
          <cell r="F3217">
            <v>0</v>
          </cell>
          <cell r="G3217">
            <v>0</v>
          </cell>
          <cell r="H3217">
            <v>407.54</v>
          </cell>
          <cell r="I3217">
            <v>407.54</v>
          </cell>
          <cell r="J3217">
            <v>1400</v>
          </cell>
          <cell r="L3217">
            <v>41364</v>
          </cell>
          <cell r="M3217" t="str">
            <v>SG</v>
          </cell>
          <cell r="N3217" t="str">
            <v>EXP</v>
          </cell>
          <cell r="O3217" t="str">
            <v>PH400</v>
          </cell>
          <cell r="P3217" t="str">
            <v>1045</v>
          </cell>
          <cell r="Q3217" t="str">
            <v>Salaries &amp; Benefits</v>
          </cell>
          <cell r="R3217" t="str">
            <v>Other Expenditures</v>
          </cell>
          <cell r="S3217" t="str">
            <v>Salaries &amp; Benefits</v>
          </cell>
        </row>
        <row r="3218">
          <cell r="A3218" t="str">
            <v>PH4011</v>
          </cell>
          <cell r="E3218">
            <v>0</v>
          </cell>
          <cell r="F3218">
            <v>0</v>
          </cell>
          <cell r="G3218">
            <v>0</v>
          </cell>
          <cell r="H3218">
            <v>71359.570000000007</v>
          </cell>
          <cell r="I3218">
            <v>71359.570000000007</v>
          </cell>
          <cell r="J3218">
            <v>71359.570000000007</v>
          </cell>
          <cell r="L3218">
            <v>41364</v>
          </cell>
          <cell r="M3218" t="str">
            <v>SG</v>
          </cell>
          <cell r="N3218" t="str">
            <v>EXP</v>
          </cell>
          <cell r="O3218" t="str">
            <v>PH400</v>
          </cell>
          <cell r="P3218" t="str">
            <v>1050</v>
          </cell>
          <cell r="Q3218" t="str">
            <v>Salaries &amp; Benefits</v>
          </cell>
          <cell r="R3218" t="str">
            <v>Other Expenditures</v>
          </cell>
          <cell r="S3218" t="str">
            <v>Salaries &amp; Benefits</v>
          </cell>
        </row>
        <row r="3219">
          <cell r="A3219" t="str">
            <v>PH4011</v>
          </cell>
          <cell r="E3219">
            <v>0</v>
          </cell>
          <cell r="F3219">
            <v>0</v>
          </cell>
          <cell r="G3219">
            <v>0</v>
          </cell>
          <cell r="H3219">
            <v>-26408.68</v>
          </cell>
          <cell r="I3219">
            <v>-26408.68</v>
          </cell>
          <cell r="J3219">
            <v>-75989.97</v>
          </cell>
          <cell r="L3219">
            <v>41364</v>
          </cell>
          <cell r="M3219" t="str">
            <v>SG</v>
          </cell>
          <cell r="N3219" t="str">
            <v>EXP</v>
          </cell>
          <cell r="O3219" t="str">
            <v>PH400</v>
          </cell>
          <cell r="P3219" t="str">
            <v>1520</v>
          </cell>
          <cell r="Q3219" t="str">
            <v>Salaries &amp; Benefits</v>
          </cell>
          <cell r="R3219" t="str">
            <v>Other Expenditures</v>
          </cell>
          <cell r="S3219" t="str">
            <v>Gapping</v>
          </cell>
        </row>
        <row r="3220">
          <cell r="A3220" t="str">
            <v>PH4011</v>
          </cell>
          <cell r="E3220">
            <v>0</v>
          </cell>
          <cell r="F3220">
            <v>0</v>
          </cell>
          <cell r="G3220">
            <v>0</v>
          </cell>
          <cell r="H3220">
            <v>58.22</v>
          </cell>
          <cell r="I3220">
            <v>58.22</v>
          </cell>
          <cell r="J3220">
            <v>200</v>
          </cell>
          <cell r="L3220">
            <v>41364</v>
          </cell>
          <cell r="M3220" t="str">
            <v>SG</v>
          </cell>
          <cell r="N3220" t="str">
            <v>EXP</v>
          </cell>
          <cell r="O3220" t="str">
            <v>PH400</v>
          </cell>
          <cell r="P3220" t="str">
            <v>1561</v>
          </cell>
          <cell r="Q3220" t="str">
            <v>Salaries &amp; Benefits</v>
          </cell>
          <cell r="R3220" t="str">
            <v>Other Expenditures</v>
          </cell>
          <cell r="S3220" t="str">
            <v>Salaries &amp; Benefits</v>
          </cell>
        </row>
        <row r="3221">
          <cell r="A3221" t="str">
            <v>PH4011</v>
          </cell>
          <cell r="E3221">
            <v>9153.36</v>
          </cell>
          <cell r="F3221">
            <v>0</v>
          </cell>
          <cell r="G3221">
            <v>9153.36</v>
          </cell>
          <cell r="H3221">
            <v>8152.06</v>
          </cell>
          <cell r="I3221">
            <v>-1001.3</v>
          </cell>
          <cell r="J3221">
            <v>27996</v>
          </cell>
          <cell r="L3221">
            <v>41364</v>
          </cell>
          <cell r="M3221" t="str">
            <v>SG</v>
          </cell>
          <cell r="N3221" t="str">
            <v>EXP</v>
          </cell>
          <cell r="O3221" t="str">
            <v>PH400</v>
          </cell>
          <cell r="P3221" t="str">
            <v>1711</v>
          </cell>
          <cell r="Q3221" t="str">
            <v>Salaries &amp; Benefits</v>
          </cell>
          <cell r="R3221" t="str">
            <v>Other Expenditures</v>
          </cell>
          <cell r="S3221" t="str">
            <v>Salaries &amp; Benefits</v>
          </cell>
        </row>
        <row r="3222">
          <cell r="A3222" t="str">
            <v>PH4011</v>
          </cell>
          <cell r="E3222">
            <v>5129.46</v>
          </cell>
          <cell r="F3222">
            <v>0</v>
          </cell>
          <cell r="G3222">
            <v>5129.46</v>
          </cell>
          <cell r="H3222">
            <v>4413.2700000000004</v>
          </cell>
          <cell r="I3222">
            <v>-716.19</v>
          </cell>
          <cell r="J3222">
            <v>15156</v>
          </cell>
          <cell r="L3222">
            <v>41364</v>
          </cell>
          <cell r="M3222" t="str">
            <v>SG</v>
          </cell>
          <cell r="N3222" t="str">
            <v>EXP</v>
          </cell>
          <cell r="O3222" t="str">
            <v>PH400</v>
          </cell>
          <cell r="P3222" t="str">
            <v>1712</v>
          </cell>
          <cell r="Q3222" t="str">
            <v>Salaries &amp; Benefits</v>
          </cell>
          <cell r="R3222" t="str">
            <v>Other Expenditures</v>
          </cell>
          <cell r="S3222" t="str">
            <v>Salaries &amp; Benefits</v>
          </cell>
        </row>
        <row r="3223">
          <cell r="A3223" t="str">
            <v>PH4011</v>
          </cell>
          <cell r="E3223">
            <v>6594.04</v>
          </cell>
          <cell r="F3223">
            <v>0</v>
          </cell>
          <cell r="G3223">
            <v>6594.04</v>
          </cell>
          <cell r="H3223">
            <v>4740.24</v>
          </cell>
          <cell r="I3223">
            <v>-1853.8</v>
          </cell>
          <cell r="J3223">
            <v>16275.53</v>
          </cell>
          <cell r="L3223">
            <v>41364</v>
          </cell>
          <cell r="M3223" t="str">
            <v>SG</v>
          </cell>
          <cell r="N3223" t="str">
            <v>EXP</v>
          </cell>
          <cell r="O3223" t="str">
            <v>PH400</v>
          </cell>
          <cell r="P3223" t="str">
            <v>1720</v>
          </cell>
          <cell r="Q3223" t="str">
            <v>Salaries &amp; Benefits</v>
          </cell>
          <cell r="R3223" t="str">
            <v>Other Expenditures</v>
          </cell>
          <cell r="S3223" t="str">
            <v>Salaries &amp; Benefits</v>
          </cell>
        </row>
        <row r="3224">
          <cell r="A3224" t="str">
            <v>PH4011</v>
          </cell>
          <cell r="E3224">
            <v>2009.5</v>
          </cell>
          <cell r="F3224">
            <v>0</v>
          </cell>
          <cell r="G3224">
            <v>2009.5</v>
          </cell>
          <cell r="H3224">
            <v>1766.81</v>
          </cell>
          <cell r="I3224">
            <v>-242.69</v>
          </cell>
          <cell r="J3224">
            <v>6067.7</v>
          </cell>
          <cell r="L3224">
            <v>41364</v>
          </cell>
          <cell r="M3224" t="str">
            <v>SG</v>
          </cell>
          <cell r="N3224" t="str">
            <v>EXP</v>
          </cell>
          <cell r="O3224" t="str">
            <v>PH400</v>
          </cell>
          <cell r="P3224" t="str">
            <v>1730</v>
          </cell>
          <cell r="Q3224" t="str">
            <v>Salaries &amp; Benefits</v>
          </cell>
          <cell r="R3224" t="str">
            <v>Other Expenditures</v>
          </cell>
          <cell r="S3224" t="str">
            <v>Salaries &amp; Benefits</v>
          </cell>
        </row>
        <row r="3225">
          <cell r="A3225" t="str">
            <v>PH4011</v>
          </cell>
          <cell r="E3225">
            <v>7824.83</v>
          </cell>
          <cell r="F3225">
            <v>0</v>
          </cell>
          <cell r="G3225">
            <v>7824.83</v>
          </cell>
          <cell r="H3225">
            <v>7635.91</v>
          </cell>
          <cell r="I3225">
            <v>-188.92</v>
          </cell>
          <cell r="J3225">
            <v>8987.58</v>
          </cell>
          <cell r="L3225">
            <v>41364</v>
          </cell>
          <cell r="M3225" t="str">
            <v>SG</v>
          </cell>
          <cell r="N3225" t="str">
            <v>EXP</v>
          </cell>
          <cell r="O3225" t="str">
            <v>PH400</v>
          </cell>
          <cell r="P3225" t="str">
            <v>1740</v>
          </cell>
          <cell r="Q3225" t="str">
            <v>Salaries &amp; Benefits</v>
          </cell>
          <cell r="R3225" t="str">
            <v>Other Expenditures</v>
          </cell>
          <cell r="S3225" t="str">
            <v>Salaries &amp; Benefits</v>
          </cell>
        </row>
        <row r="3226">
          <cell r="A3226" t="str">
            <v>PH4011</v>
          </cell>
          <cell r="E3226">
            <v>380.99</v>
          </cell>
          <cell r="F3226">
            <v>0</v>
          </cell>
          <cell r="G3226">
            <v>380.99</v>
          </cell>
          <cell r="H3226">
            <v>788.06</v>
          </cell>
          <cell r="I3226">
            <v>407.07</v>
          </cell>
          <cell r="J3226">
            <v>882.43</v>
          </cell>
          <cell r="L3226">
            <v>41364</v>
          </cell>
          <cell r="M3226" t="str">
            <v>SG</v>
          </cell>
          <cell r="N3226" t="str">
            <v>EXP</v>
          </cell>
          <cell r="O3226" t="str">
            <v>PH400</v>
          </cell>
          <cell r="P3226" t="str">
            <v>1745</v>
          </cell>
          <cell r="Q3226" t="str">
            <v>Salaries &amp; Benefits</v>
          </cell>
          <cell r="R3226" t="str">
            <v>Other Expenditures</v>
          </cell>
          <cell r="S3226" t="str">
            <v>Salaries &amp; Benefits</v>
          </cell>
        </row>
        <row r="3227">
          <cell r="A3227" t="str">
            <v>PH4011</v>
          </cell>
          <cell r="E3227">
            <v>8135.62</v>
          </cell>
          <cell r="F3227">
            <v>0</v>
          </cell>
          <cell r="G3227">
            <v>8135.62</v>
          </cell>
          <cell r="H3227">
            <v>6263.16</v>
          </cell>
          <cell r="I3227">
            <v>-1872.46</v>
          </cell>
          <cell r="J3227">
            <v>21509.1</v>
          </cell>
          <cell r="L3227">
            <v>41364</v>
          </cell>
          <cell r="M3227" t="str">
            <v>SG</v>
          </cell>
          <cell r="N3227" t="str">
            <v>EXP</v>
          </cell>
          <cell r="O3227" t="str">
            <v>PH400</v>
          </cell>
          <cell r="P3227" t="str">
            <v>1750</v>
          </cell>
          <cell r="Q3227" t="str">
            <v>Salaries &amp; Benefits</v>
          </cell>
          <cell r="R3227" t="str">
            <v>Other Expenditures</v>
          </cell>
          <cell r="S3227" t="str">
            <v>Salaries &amp; Benefits</v>
          </cell>
        </row>
        <row r="3228">
          <cell r="A3228" t="str">
            <v>PH4011</v>
          </cell>
          <cell r="E3228">
            <v>19248.419999999998</v>
          </cell>
          <cell r="F3228">
            <v>0</v>
          </cell>
          <cell r="G3228">
            <v>19248.419999999998</v>
          </cell>
          <cell r="H3228">
            <v>17554.82</v>
          </cell>
          <cell r="I3228">
            <v>-1693.6</v>
          </cell>
          <cell r="J3228">
            <v>20760.3</v>
          </cell>
          <cell r="L3228">
            <v>41364</v>
          </cell>
          <cell r="M3228" t="str">
            <v>SG</v>
          </cell>
          <cell r="N3228" t="str">
            <v>EXP</v>
          </cell>
          <cell r="O3228" t="str">
            <v>PH400</v>
          </cell>
          <cell r="P3228" t="str">
            <v>1760</v>
          </cell>
          <cell r="Q3228" t="str">
            <v>Salaries &amp; Benefits</v>
          </cell>
          <cell r="R3228" t="str">
            <v>Other Expenditures</v>
          </cell>
          <cell r="S3228" t="str">
            <v>Salaries &amp; Benefits</v>
          </cell>
        </row>
        <row r="3229">
          <cell r="A3229" t="str">
            <v>PH4011</v>
          </cell>
          <cell r="E3229">
            <v>44946.99</v>
          </cell>
          <cell r="F3229">
            <v>0</v>
          </cell>
          <cell r="G3229">
            <v>44946.99</v>
          </cell>
          <cell r="H3229">
            <v>39260.47</v>
          </cell>
          <cell r="I3229">
            <v>-5686.52</v>
          </cell>
          <cell r="J3229">
            <v>134828.78</v>
          </cell>
          <cell r="L3229">
            <v>41364</v>
          </cell>
          <cell r="M3229" t="str">
            <v>SG</v>
          </cell>
          <cell r="N3229" t="str">
            <v>EXP</v>
          </cell>
          <cell r="O3229" t="str">
            <v>PH400</v>
          </cell>
          <cell r="P3229" t="str">
            <v>1770</v>
          </cell>
          <cell r="Q3229" t="str">
            <v>Salaries &amp; Benefits</v>
          </cell>
          <cell r="R3229" t="str">
            <v>Other Expenditures</v>
          </cell>
          <cell r="S3229" t="str">
            <v>Salaries &amp; Benefits</v>
          </cell>
        </row>
        <row r="3230">
          <cell r="A3230" t="str">
            <v>PH4011</v>
          </cell>
          <cell r="E3230">
            <v>0</v>
          </cell>
          <cell r="F3230">
            <v>0</v>
          </cell>
          <cell r="G3230">
            <v>0</v>
          </cell>
          <cell r="H3230">
            <v>8016.31</v>
          </cell>
          <cell r="I3230">
            <v>8016.31</v>
          </cell>
          <cell r="J3230">
            <v>27538</v>
          </cell>
          <cell r="L3230">
            <v>41364</v>
          </cell>
          <cell r="M3230" t="str">
            <v>SG</v>
          </cell>
          <cell r="N3230" t="str">
            <v>EXP</v>
          </cell>
          <cell r="O3230" t="str">
            <v>PH400</v>
          </cell>
          <cell r="P3230" t="str">
            <v>1850</v>
          </cell>
          <cell r="Q3230" t="str">
            <v>Salaries &amp; Benefits</v>
          </cell>
          <cell r="R3230" t="str">
            <v>Other Expenditures</v>
          </cell>
          <cell r="S3230" t="str">
            <v>Salaries &amp; Benefits</v>
          </cell>
        </row>
        <row r="3231">
          <cell r="A3231" t="str">
            <v>PH4011</v>
          </cell>
          <cell r="E3231">
            <v>0</v>
          </cell>
          <cell r="F3231">
            <v>0</v>
          </cell>
          <cell r="G3231">
            <v>0</v>
          </cell>
          <cell r="H3231">
            <v>20535.740000000002</v>
          </cell>
          <cell r="I3231">
            <v>20535.740000000002</v>
          </cell>
          <cell r="J3231">
            <v>70545.36</v>
          </cell>
          <cell r="L3231">
            <v>41364</v>
          </cell>
          <cell r="M3231" t="str">
            <v>SG</v>
          </cell>
          <cell r="N3231" t="str">
            <v>EXP</v>
          </cell>
          <cell r="O3231" t="str">
            <v>PH400</v>
          </cell>
          <cell r="P3231" t="str">
            <v>1970</v>
          </cell>
          <cell r="Q3231" t="str">
            <v>Salaries &amp; Benefits</v>
          </cell>
          <cell r="R3231" t="str">
            <v>Other Expenditures</v>
          </cell>
          <cell r="S3231" t="str">
            <v>Salaries &amp; Benefits</v>
          </cell>
        </row>
        <row r="3232">
          <cell r="A3232" t="str">
            <v>PH4011</v>
          </cell>
          <cell r="E3232">
            <v>114.25</v>
          </cell>
          <cell r="F3232">
            <v>0</v>
          </cell>
          <cell r="G3232">
            <v>114.25</v>
          </cell>
          <cell r="H3232">
            <v>223.55</v>
          </cell>
          <cell r="I3232">
            <v>109.3</v>
          </cell>
          <cell r="J3232">
            <v>783.06</v>
          </cell>
          <cell r="L3232">
            <v>41364</v>
          </cell>
          <cell r="M3232" t="str">
            <v>SG</v>
          </cell>
          <cell r="N3232" t="str">
            <v>EXP</v>
          </cell>
          <cell r="O3232" t="str">
            <v>PH400</v>
          </cell>
          <cell r="P3232" t="str">
            <v>2010</v>
          </cell>
          <cell r="Q3232" t="str">
            <v>Office Supplies</v>
          </cell>
          <cell r="R3232" t="str">
            <v>Other Expenditures</v>
          </cell>
          <cell r="S3232" t="str">
            <v>Non Salary</v>
          </cell>
        </row>
        <row r="3233">
          <cell r="A3233" t="str">
            <v>PH4011</v>
          </cell>
          <cell r="E3233">
            <v>48.74</v>
          </cell>
          <cell r="F3233">
            <v>0</v>
          </cell>
          <cell r="G3233">
            <v>48.74</v>
          </cell>
          <cell r="H3233">
            <v>0</v>
          </cell>
          <cell r="I3233">
            <v>-48.74</v>
          </cell>
          <cell r="J3233">
            <v>0</v>
          </cell>
          <cell r="L3233">
            <v>41364</v>
          </cell>
          <cell r="M3233" t="str">
            <v>SG</v>
          </cell>
          <cell r="N3233" t="str">
            <v>EXP</v>
          </cell>
          <cell r="O3233" t="str">
            <v>PH400</v>
          </cell>
          <cell r="P3233" t="str">
            <v>2040</v>
          </cell>
          <cell r="Q3233" t="str">
            <v>Office Supplies</v>
          </cell>
          <cell r="R3233" t="str">
            <v>Other Expenditures</v>
          </cell>
          <cell r="S3233" t="str">
            <v>Non Salary</v>
          </cell>
        </row>
        <row r="3234">
          <cell r="A3234" t="str">
            <v>PH4011</v>
          </cell>
          <cell r="E3234">
            <v>0</v>
          </cell>
          <cell r="F3234">
            <v>0</v>
          </cell>
          <cell r="G3234">
            <v>0</v>
          </cell>
          <cell r="H3234">
            <v>338.89</v>
          </cell>
          <cell r="I3234">
            <v>338.89</v>
          </cell>
          <cell r="J3234">
            <v>1187.02</v>
          </cell>
          <cell r="L3234">
            <v>41364</v>
          </cell>
          <cell r="M3234" t="str">
            <v>SG</v>
          </cell>
          <cell r="N3234" t="str">
            <v>EXP</v>
          </cell>
          <cell r="O3234" t="str">
            <v>PH400</v>
          </cell>
          <cell r="P3234" t="str">
            <v>2650</v>
          </cell>
          <cell r="Q3234" t="str">
            <v>Other Supplies</v>
          </cell>
          <cell r="R3234" t="str">
            <v>Other Expenditures</v>
          </cell>
          <cell r="S3234" t="str">
            <v>Non Salary</v>
          </cell>
        </row>
        <row r="3235">
          <cell r="A3235" t="str">
            <v>PH4011</v>
          </cell>
          <cell r="E3235">
            <v>0</v>
          </cell>
          <cell r="F3235">
            <v>0</v>
          </cell>
          <cell r="G3235">
            <v>0</v>
          </cell>
          <cell r="H3235">
            <v>54.61</v>
          </cell>
          <cell r="I3235">
            <v>54.61</v>
          </cell>
          <cell r="J3235">
            <v>191.27</v>
          </cell>
          <cell r="L3235">
            <v>41364</v>
          </cell>
          <cell r="M3235" t="str">
            <v>SG</v>
          </cell>
          <cell r="N3235" t="str">
            <v>EXP</v>
          </cell>
          <cell r="O3235" t="str">
            <v>PH400</v>
          </cell>
          <cell r="P3235" t="str">
            <v>3020</v>
          </cell>
          <cell r="Q3235" t="str">
            <v>General Equipment</v>
          </cell>
          <cell r="R3235" t="str">
            <v>Other Expenditures</v>
          </cell>
          <cell r="S3235" t="str">
            <v>Non Salary</v>
          </cell>
        </row>
        <row r="3236">
          <cell r="A3236" t="str">
            <v>PH4011</v>
          </cell>
          <cell r="E3236">
            <v>0</v>
          </cell>
          <cell r="F3236">
            <v>0</v>
          </cell>
          <cell r="G3236">
            <v>0</v>
          </cell>
          <cell r="H3236">
            <v>1321.41</v>
          </cell>
          <cell r="I3236">
            <v>1321.41</v>
          </cell>
          <cell r="J3236">
            <v>19068</v>
          </cell>
          <cell r="L3236">
            <v>41364</v>
          </cell>
          <cell r="M3236" t="str">
            <v>SG</v>
          </cell>
          <cell r="N3236" t="str">
            <v>EXP</v>
          </cell>
          <cell r="O3236" t="str">
            <v>PH400</v>
          </cell>
          <cell r="P3236" t="str">
            <v>4025</v>
          </cell>
          <cell r="Q3236" t="str">
            <v>Professional &amp; Technical</v>
          </cell>
          <cell r="R3236" t="str">
            <v>Other Expenditures</v>
          </cell>
          <cell r="S3236" t="str">
            <v>Non Salary</v>
          </cell>
        </row>
        <row r="3237">
          <cell r="A3237" t="str">
            <v>PH4011</v>
          </cell>
          <cell r="E3237">
            <v>5596.8</v>
          </cell>
          <cell r="F3237">
            <v>0</v>
          </cell>
          <cell r="G3237">
            <v>5596.8</v>
          </cell>
          <cell r="H3237">
            <v>0</v>
          </cell>
          <cell r="I3237">
            <v>-5596.8</v>
          </cell>
          <cell r="J3237">
            <v>0</v>
          </cell>
          <cell r="L3237">
            <v>41364</v>
          </cell>
          <cell r="M3237" t="str">
            <v>SG</v>
          </cell>
          <cell r="N3237" t="str">
            <v>EXP</v>
          </cell>
          <cell r="O3237" t="str">
            <v>PH400</v>
          </cell>
          <cell r="P3237" t="str">
            <v>4199</v>
          </cell>
          <cell r="Q3237" t="str">
            <v>Professional &amp; Technical</v>
          </cell>
          <cell r="R3237" t="str">
            <v>Other Expenditures</v>
          </cell>
          <cell r="S3237" t="str">
            <v>Non Salary</v>
          </cell>
        </row>
        <row r="3238">
          <cell r="A3238" t="str">
            <v>PH4011</v>
          </cell>
          <cell r="E3238">
            <v>0</v>
          </cell>
          <cell r="F3238">
            <v>0</v>
          </cell>
          <cell r="G3238">
            <v>0</v>
          </cell>
          <cell r="H3238">
            <v>194.59</v>
          </cell>
          <cell r="I3238">
            <v>194.59</v>
          </cell>
          <cell r="J3238">
            <v>564.52</v>
          </cell>
          <cell r="L3238">
            <v>41364</v>
          </cell>
          <cell r="M3238" t="str">
            <v>SG</v>
          </cell>
          <cell r="N3238" t="str">
            <v>EXP</v>
          </cell>
          <cell r="O3238" t="str">
            <v>PH400</v>
          </cell>
          <cell r="P3238" t="str">
            <v>4215</v>
          </cell>
          <cell r="Q3238" t="str">
            <v>Business Travel Expenses</v>
          </cell>
          <cell r="R3238" t="str">
            <v>Other Expenditures</v>
          </cell>
          <cell r="S3238" t="str">
            <v>Non Salary</v>
          </cell>
        </row>
        <row r="3239">
          <cell r="A3239" t="str">
            <v>PH4011</v>
          </cell>
          <cell r="E3239">
            <v>10.4</v>
          </cell>
          <cell r="F3239">
            <v>0</v>
          </cell>
          <cell r="G3239">
            <v>10.4</v>
          </cell>
          <cell r="H3239">
            <v>275.76</v>
          </cell>
          <cell r="I3239">
            <v>265.36</v>
          </cell>
          <cell r="J3239">
            <v>800</v>
          </cell>
          <cell r="L3239">
            <v>41364</v>
          </cell>
          <cell r="M3239" t="str">
            <v>SG</v>
          </cell>
          <cell r="N3239" t="str">
            <v>EXP</v>
          </cell>
          <cell r="O3239" t="str">
            <v>PH400</v>
          </cell>
          <cell r="P3239" t="str">
            <v>4225</v>
          </cell>
          <cell r="Q3239" t="str">
            <v>Business Travel Expenses</v>
          </cell>
          <cell r="R3239" t="str">
            <v>Other Expenditures</v>
          </cell>
          <cell r="S3239" t="str">
            <v>Non Salary</v>
          </cell>
        </row>
        <row r="3240">
          <cell r="A3240" t="str">
            <v>PH4011</v>
          </cell>
          <cell r="E3240">
            <v>1756.16</v>
          </cell>
          <cell r="F3240">
            <v>0</v>
          </cell>
          <cell r="G3240">
            <v>1756.16</v>
          </cell>
          <cell r="H3240">
            <v>0</v>
          </cell>
          <cell r="I3240">
            <v>-1756.16</v>
          </cell>
          <cell r="J3240">
            <v>0</v>
          </cell>
          <cell r="L3240">
            <v>41364</v>
          </cell>
          <cell r="M3240" t="str">
            <v>SG</v>
          </cell>
          <cell r="N3240" t="str">
            <v>EXP</v>
          </cell>
          <cell r="O3240" t="str">
            <v>PH400</v>
          </cell>
          <cell r="P3240" t="str">
            <v>4250</v>
          </cell>
          <cell r="Q3240" t="str">
            <v>Conference Expenditures</v>
          </cell>
          <cell r="R3240" t="str">
            <v>Other Expenditures</v>
          </cell>
          <cell r="S3240" t="str">
            <v>Non Salary</v>
          </cell>
        </row>
        <row r="3241">
          <cell r="A3241" t="str">
            <v>PH4011</v>
          </cell>
          <cell r="E3241">
            <v>0</v>
          </cell>
          <cell r="F3241">
            <v>0</v>
          </cell>
          <cell r="G3241">
            <v>0</v>
          </cell>
          <cell r="H3241">
            <v>480.6</v>
          </cell>
          <cell r="I3241">
            <v>480.6</v>
          </cell>
          <cell r="J3241">
            <v>3204</v>
          </cell>
          <cell r="L3241">
            <v>41364</v>
          </cell>
          <cell r="M3241" t="str">
            <v>SG</v>
          </cell>
          <cell r="N3241" t="str">
            <v>EXP</v>
          </cell>
          <cell r="O3241" t="str">
            <v>PH400</v>
          </cell>
          <cell r="P3241" t="str">
            <v>4252</v>
          </cell>
          <cell r="Q3241" t="str">
            <v>Conference Expenditures</v>
          </cell>
          <cell r="R3241" t="str">
            <v>Other Expenditures</v>
          </cell>
          <cell r="S3241" t="str">
            <v>Non Salary</v>
          </cell>
        </row>
        <row r="3242">
          <cell r="A3242" t="str">
            <v>PH4011</v>
          </cell>
          <cell r="E3242">
            <v>0</v>
          </cell>
          <cell r="F3242">
            <v>0</v>
          </cell>
          <cell r="G3242">
            <v>0</v>
          </cell>
          <cell r="H3242">
            <v>460.56</v>
          </cell>
          <cell r="I3242">
            <v>460.56</v>
          </cell>
          <cell r="J3242">
            <v>3070.4</v>
          </cell>
          <cell r="L3242">
            <v>41364</v>
          </cell>
          <cell r="M3242" t="str">
            <v>SG</v>
          </cell>
          <cell r="N3242" t="str">
            <v>EXP</v>
          </cell>
          <cell r="O3242" t="str">
            <v>PH400</v>
          </cell>
          <cell r="P3242" t="str">
            <v>4253</v>
          </cell>
          <cell r="Q3242" t="str">
            <v>Conference Expenditures</v>
          </cell>
          <cell r="R3242" t="str">
            <v>Other Expenditures</v>
          </cell>
          <cell r="S3242" t="str">
            <v>Non Salary</v>
          </cell>
        </row>
        <row r="3243">
          <cell r="A3243" t="str">
            <v>PH4011</v>
          </cell>
          <cell r="E3243">
            <v>0</v>
          </cell>
          <cell r="F3243">
            <v>0</v>
          </cell>
          <cell r="G3243">
            <v>0</v>
          </cell>
          <cell r="H3243">
            <v>70.83</v>
          </cell>
          <cell r="I3243">
            <v>70.83</v>
          </cell>
          <cell r="J3243">
            <v>472.17</v>
          </cell>
          <cell r="L3243">
            <v>41364</v>
          </cell>
          <cell r="M3243" t="str">
            <v>SG</v>
          </cell>
          <cell r="N3243" t="str">
            <v>EXP</v>
          </cell>
          <cell r="O3243" t="str">
            <v>PH400</v>
          </cell>
          <cell r="P3243" t="str">
            <v>4254</v>
          </cell>
          <cell r="Q3243" t="str">
            <v>Conference Expenditures</v>
          </cell>
          <cell r="R3243" t="str">
            <v>Other Expenditures</v>
          </cell>
          <cell r="S3243" t="str">
            <v>Non Salary</v>
          </cell>
        </row>
        <row r="3244">
          <cell r="A3244" t="str">
            <v>PH4011</v>
          </cell>
          <cell r="E3244">
            <v>0</v>
          </cell>
          <cell r="F3244">
            <v>0</v>
          </cell>
          <cell r="G3244">
            <v>0</v>
          </cell>
          <cell r="H3244">
            <v>15.3</v>
          </cell>
          <cell r="I3244">
            <v>15.3</v>
          </cell>
          <cell r="J3244">
            <v>102</v>
          </cell>
          <cell r="L3244">
            <v>41364</v>
          </cell>
          <cell r="M3244" t="str">
            <v>SG</v>
          </cell>
          <cell r="N3244" t="str">
            <v>EXP</v>
          </cell>
          <cell r="O3244" t="str">
            <v>PH400</v>
          </cell>
          <cell r="P3244" t="str">
            <v>4255</v>
          </cell>
          <cell r="Q3244" t="str">
            <v>Conference Expenditures</v>
          </cell>
          <cell r="R3244" t="str">
            <v>Other Expenditures</v>
          </cell>
          <cell r="S3244" t="str">
            <v>Non Salary</v>
          </cell>
        </row>
        <row r="3245">
          <cell r="A3245" t="str">
            <v>PH4011</v>
          </cell>
          <cell r="E3245">
            <v>3072.97</v>
          </cell>
          <cell r="F3245">
            <v>0</v>
          </cell>
          <cell r="G3245">
            <v>3072.97</v>
          </cell>
          <cell r="H3245">
            <v>2178.3000000000002</v>
          </cell>
          <cell r="I3245">
            <v>-894.67</v>
          </cell>
          <cell r="J3245">
            <v>14522</v>
          </cell>
          <cell r="L3245">
            <v>41364</v>
          </cell>
          <cell r="M3245" t="str">
            <v>SG</v>
          </cell>
          <cell r="N3245" t="str">
            <v>EXP</v>
          </cell>
          <cell r="O3245" t="str">
            <v>PH400</v>
          </cell>
          <cell r="P3245" t="str">
            <v>4256</v>
          </cell>
          <cell r="Q3245" t="str">
            <v>Conference Expenditures</v>
          </cell>
          <cell r="R3245" t="str">
            <v>Other Expenditures</v>
          </cell>
          <cell r="S3245" t="str">
            <v>Non Salary</v>
          </cell>
        </row>
        <row r="3246">
          <cell r="A3246" t="str">
            <v>PH4011</v>
          </cell>
          <cell r="E3246">
            <v>0</v>
          </cell>
          <cell r="F3246">
            <v>0</v>
          </cell>
          <cell r="G3246">
            <v>0</v>
          </cell>
          <cell r="H3246">
            <v>445.86</v>
          </cell>
          <cell r="I3246">
            <v>445.86</v>
          </cell>
          <cell r="J3246">
            <v>508.8</v>
          </cell>
          <cell r="L3246">
            <v>41364</v>
          </cell>
          <cell r="M3246" t="str">
            <v>SG</v>
          </cell>
          <cell r="N3246" t="str">
            <v>EXP</v>
          </cell>
          <cell r="O3246" t="str">
            <v>PH400</v>
          </cell>
          <cell r="P3246" t="str">
            <v>4310</v>
          </cell>
          <cell r="Q3246" t="str">
            <v>Training &amp; Development</v>
          </cell>
          <cell r="R3246" t="str">
            <v>Other Expenditures</v>
          </cell>
          <cell r="S3246" t="str">
            <v>Non Salary</v>
          </cell>
        </row>
        <row r="3247">
          <cell r="A3247" t="str">
            <v>PH4011</v>
          </cell>
          <cell r="E3247">
            <v>0</v>
          </cell>
          <cell r="F3247">
            <v>0</v>
          </cell>
          <cell r="G3247">
            <v>0</v>
          </cell>
          <cell r="H3247">
            <v>6894</v>
          </cell>
          <cell r="I3247">
            <v>6894</v>
          </cell>
          <cell r="J3247">
            <v>20000</v>
          </cell>
          <cell r="L3247">
            <v>41364</v>
          </cell>
          <cell r="M3247" t="str">
            <v>SG</v>
          </cell>
          <cell r="N3247" t="str">
            <v>EXP</v>
          </cell>
          <cell r="O3247" t="str">
            <v>PH400</v>
          </cell>
          <cell r="P3247" t="str">
            <v>4400</v>
          </cell>
          <cell r="Q3247" t="str">
            <v>Contracted Services</v>
          </cell>
          <cell r="R3247" t="str">
            <v>Other Expenditures</v>
          </cell>
          <cell r="S3247" t="str">
            <v>Non Salary</v>
          </cell>
        </row>
        <row r="3248">
          <cell r="A3248" t="str">
            <v>PH4011</v>
          </cell>
          <cell r="E3248">
            <v>0</v>
          </cell>
          <cell r="F3248">
            <v>0</v>
          </cell>
          <cell r="G3248">
            <v>0</v>
          </cell>
          <cell r="H3248">
            <v>143.11000000000001</v>
          </cell>
          <cell r="I3248">
            <v>143.11000000000001</v>
          </cell>
          <cell r="J3248">
            <v>415.18</v>
          </cell>
          <cell r="L3248">
            <v>41364</v>
          </cell>
          <cell r="M3248" t="str">
            <v>SG</v>
          </cell>
          <cell r="N3248" t="str">
            <v>EXP</v>
          </cell>
          <cell r="O3248" t="str">
            <v>PH400</v>
          </cell>
          <cell r="P3248" t="str">
            <v>4452</v>
          </cell>
          <cell r="Q3248" t="str">
            <v>Contracted Services</v>
          </cell>
          <cell r="R3248" t="str">
            <v>Other Expenditures</v>
          </cell>
          <cell r="S3248" t="str">
            <v>Non Salary</v>
          </cell>
        </row>
        <row r="3249">
          <cell r="A3249" t="str">
            <v>PH4011</v>
          </cell>
          <cell r="E3249">
            <v>6613.7</v>
          </cell>
          <cell r="F3249">
            <v>0</v>
          </cell>
          <cell r="G3249">
            <v>6613.7</v>
          </cell>
          <cell r="H3249">
            <v>3272.05</v>
          </cell>
          <cell r="I3249">
            <v>-3341.65</v>
          </cell>
          <cell r="J3249">
            <v>22644</v>
          </cell>
          <cell r="L3249">
            <v>41364</v>
          </cell>
          <cell r="M3249" t="str">
            <v>SG</v>
          </cell>
          <cell r="N3249" t="str">
            <v>EXP</v>
          </cell>
          <cell r="O3249" t="str">
            <v>PH400</v>
          </cell>
          <cell r="P3249" t="str">
            <v>4760</v>
          </cell>
          <cell r="Q3249" t="str">
            <v>Insurance, Parking &amp; Metrage</v>
          </cell>
          <cell r="R3249" t="str">
            <v>Other Expenditures</v>
          </cell>
          <cell r="S3249" t="str">
            <v>Non Salary</v>
          </cell>
        </row>
        <row r="3250">
          <cell r="A3250" t="str">
            <v>PH4011</v>
          </cell>
          <cell r="E3250">
            <v>100.5</v>
          </cell>
          <cell r="F3250">
            <v>0</v>
          </cell>
          <cell r="G3250">
            <v>100.5</v>
          </cell>
          <cell r="H3250">
            <v>160.41</v>
          </cell>
          <cell r="I3250">
            <v>59.91</v>
          </cell>
          <cell r="J3250">
            <v>612</v>
          </cell>
          <cell r="L3250">
            <v>41364</v>
          </cell>
          <cell r="M3250" t="str">
            <v>SG</v>
          </cell>
          <cell r="N3250" t="str">
            <v>EXP</v>
          </cell>
          <cell r="O3250" t="str">
            <v>PH400</v>
          </cell>
          <cell r="P3250" t="str">
            <v>4770</v>
          </cell>
          <cell r="Q3250" t="str">
            <v>Insurance, Parking &amp; Metrage</v>
          </cell>
          <cell r="R3250" t="str">
            <v>Other Expenditures</v>
          </cell>
          <cell r="S3250" t="str">
            <v>Non Salary</v>
          </cell>
        </row>
        <row r="3251">
          <cell r="A3251" t="str">
            <v>PH4011</v>
          </cell>
          <cell r="E3251">
            <v>107.79</v>
          </cell>
          <cell r="F3251">
            <v>0</v>
          </cell>
          <cell r="G3251">
            <v>107.79</v>
          </cell>
          <cell r="H3251">
            <v>52.42</v>
          </cell>
          <cell r="I3251">
            <v>-55.37</v>
          </cell>
          <cell r="J3251">
            <v>200</v>
          </cell>
          <cell r="L3251">
            <v>41364</v>
          </cell>
          <cell r="M3251" t="str">
            <v>SG</v>
          </cell>
          <cell r="N3251" t="str">
            <v>EXP</v>
          </cell>
          <cell r="O3251" t="str">
            <v>PH400</v>
          </cell>
          <cell r="P3251" t="str">
            <v>4775</v>
          </cell>
          <cell r="Q3251" t="str">
            <v>Insurance, Parking &amp; Metrage</v>
          </cell>
          <cell r="R3251" t="str">
            <v>Other Expenditures</v>
          </cell>
          <cell r="S3251" t="str">
            <v>Non Salary</v>
          </cell>
        </row>
        <row r="3252">
          <cell r="A3252" t="str">
            <v>PH4011</v>
          </cell>
          <cell r="E3252">
            <v>0</v>
          </cell>
          <cell r="F3252">
            <v>0</v>
          </cell>
          <cell r="G3252">
            <v>0</v>
          </cell>
          <cell r="H3252">
            <v>162.15</v>
          </cell>
          <cell r="I3252">
            <v>162.15</v>
          </cell>
          <cell r="J3252">
            <v>470.4</v>
          </cell>
          <cell r="L3252">
            <v>41364</v>
          </cell>
          <cell r="M3252" t="str">
            <v>SG</v>
          </cell>
          <cell r="N3252" t="str">
            <v>EXP</v>
          </cell>
          <cell r="O3252" t="str">
            <v>PH400</v>
          </cell>
          <cell r="P3252" t="str">
            <v>4805</v>
          </cell>
          <cell r="Q3252" t="str">
            <v>Other Services</v>
          </cell>
          <cell r="R3252" t="str">
            <v>Other Expenditures</v>
          </cell>
          <cell r="S3252" t="str">
            <v>Non Salary</v>
          </cell>
        </row>
        <row r="3253">
          <cell r="A3253" t="str">
            <v>PH4011</v>
          </cell>
          <cell r="E3253">
            <v>0</v>
          </cell>
          <cell r="F3253">
            <v>0</v>
          </cell>
          <cell r="G3253">
            <v>0</v>
          </cell>
          <cell r="H3253">
            <v>105.47</v>
          </cell>
          <cell r="I3253">
            <v>105.47</v>
          </cell>
          <cell r="J3253">
            <v>306</v>
          </cell>
          <cell r="L3253">
            <v>41364</v>
          </cell>
          <cell r="M3253" t="str">
            <v>SG</v>
          </cell>
          <cell r="N3253" t="str">
            <v>EXP</v>
          </cell>
          <cell r="O3253" t="str">
            <v>PH400</v>
          </cell>
          <cell r="P3253" t="str">
            <v>4820</v>
          </cell>
          <cell r="Q3253" t="str">
            <v>Other Services</v>
          </cell>
          <cell r="R3253" t="str">
            <v>Other Expenditures</v>
          </cell>
          <cell r="S3253" t="str">
            <v>Non Salary</v>
          </cell>
        </row>
        <row r="3254">
          <cell r="A3254" t="str">
            <v>PH4011</v>
          </cell>
          <cell r="E3254">
            <v>0</v>
          </cell>
          <cell r="F3254">
            <v>0</v>
          </cell>
          <cell r="G3254">
            <v>0</v>
          </cell>
          <cell r="H3254">
            <v>57.1</v>
          </cell>
          <cell r="I3254">
            <v>57.1</v>
          </cell>
          <cell r="J3254">
            <v>200</v>
          </cell>
          <cell r="L3254">
            <v>41364</v>
          </cell>
          <cell r="M3254" t="str">
            <v>SG</v>
          </cell>
          <cell r="N3254" t="str">
            <v>EXP</v>
          </cell>
          <cell r="O3254" t="str">
            <v>PH400</v>
          </cell>
          <cell r="P3254" t="str">
            <v>7030</v>
          </cell>
          <cell r="Q3254" t="str">
            <v>IDC's</v>
          </cell>
          <cell r="R3254" t="str">
            <v>Other Expenditures</v>
          </cell>
          <cell r="S3254" t="str">
            <v>Non Salary</v>
          </cell>
        </row>
        <row r="3255">
          <cell r="A3255" t="str">
            <v>PH4011</v>
          </cell>
          <cell r="E3255">
            <v>-398630.36</v>
          </cell>
          <cell r="F3255">
            <v>0</v>
          </cell>
          <cell r="G3255">
            <v>-398630.36</v>
          </cell>
          <cell r="H3255">
            <v>-410592.34</v>
          </cell>
          <cell r="I3255">
            <v>-11961.98</v>
          </cell>
          <cell r="J3255">
            <v>-1254347.6299999999</v>
          </cell>
          <cell r="L3255">
            <v>41364</v>
          </cell>
          <cell r="M3255" t="str">
            <v>SG</v>
          </cell>
          <cell r="N3255" t="str">
            <v>REV</v>
          </cell>
          <cell r="O3255" t="str">
            <v>PH400</v>
          </cell>
          <cell r="P3255" t="str">
            <v>8010</v>
          </cell>
          <cell r="Q3255" t="str">
            <v>Grants and Subsidies</v>
          </cell>
          <cell r="R3255" t="str">
            <v>Revenue</v>
          </cell>
          <cell r="S3255" t="str">
            <v>Non Salary</v>
          </cell>
        </row>
        <row r="3256">
          <cell r="A3256" t="str">
            <v>PH4021</v>
          </cell>
          <cell r="E3256">
            <v>1410174.62</v>
          </cell>
          <cell r="F3256">
            <v>0</v>
          </cell>
          <cell r="G3256">
            <v>1410174.62</v>
          </cell>
          <cell r="H3256">
            <v>1458009.84</v>
          </cell>
          <cell r="I3256">
            <v>47835.22</v>
          </cell>
          <cell r="J3256">
            <v>5007112.74</v>
          </cell>
          <cell r="L3256">
            <v>41364</v>
          </cell>
          <cell r="M3256" t="str">
            <v>SG</v>
          </cell>
          <cell r="N3256" t="str">
            <v>EXP</v>
          </cell>
          <cell r="O3256" t="str">
            <v>PH400</v>
          </cell>
          <cell r="P3256" t="str">
            <v>1015</v>
          </cell>
          <cell r="Q3256" t="str">
            <v>Salaries &amp; Benefits</v>
          </cell>
          <cell r="R3256" t="str">
            <v>Other Expenditures</v>
          </cell>
          <cell r="S3256" t="str">
            <v>Salaries &amp; Benefits</v>
          </cell>
        </row>
        <row r="3257">
          <cell r="A3257" t="str">
            <v>PH4021</v>
          </cell>
          <cell r="E3257">
            <v>6429.32</v>
          </cell>
          <cell r="F3257">
            <v>0</v>
          </cell>
          <cell r="G3257">
            <v>6429.32</v>
          </cell>
          <cell r="H3257">
            <v>16942.37</v>
          </cell>
          <cell r="I3257">
            <v>10513.05</v>
          </cell>
          <cell r="J3257">
            <v>58201.18</v>
          </cell>
          <cell r="L3257">
            <v>41364</v>
          </cell>
          <cell r="M3257" t="str">
            <v>SG</v>
          </cell>
          <cell r="N3257" t="str">
            <v>EXP</v>
          </cell>
          <cell r="O3257" t="str">
            <v>PH400</v>
          </cell>
          <cell r="P3257" t="str">
            <v>1025</v>
          </cell>
          <cell r="Q3257" t="str">
            <v>Salaries &amp; Benefits</v>
          </cell>
          <cell r="R3257" t="str">
            <v>Other Expenditures</v>
          </cell>
          <cell r="S3257" t="str">
            <v>Overtime</v>
          </cell>
        </row>
        <row r="3258">
          <cell r="A3258" t="str">
            <v>PH4021</v>
          </cell>
          <cell r="E3258">
            <v>4276.6499999999996</v>
          </cell>
          <cell r="F3258">
            <v>0</v>
          </cell>
          <cell r="G3258">
            <v>4276.6499999999996</v>
          </cell>
          <cell r="H3258">
            <v>6051.03</v>
          </cell>
          <cell r="I3258">
            <v>1774.38</v>
          </cell>
          <cell r="J3258">
            <v>6051.03</v>
          </cell>
          <cell r="L3258">
            <v>41364</v>
          </cell>
          <cell r="M3258" t="str">
            <v>SG</v>
          </cell>
          <cell r="N3258" t="str">
            <v>EXP</v>
          </cell>
          <cell r="O3258" t="str">
            <v>PH400</v>
          </cell>
          <cell r="P3258" t="str">
            <v>1050</v>
          </cell>
          <cell r="Q3258" t="str">
            <v>Salaries &amp; Benefits</v>
          </cell>
          <cell r="R3258" t="str">
            <v>Other Expenditures</v>
          </cell>
          <cell r="S3258" t="str">
            <v>Salaries &amp; Benefits</v>
          </cell>
        </row>
        <row r="3259">
          <cell r="A3259" t="str">
            <v>PH4021</v>
          </cell>
          <cell r="E3259">
            <v>0</v>
          </cell>
          <cell r="F3259">
            <v>0</v>
          </cell>
          <cell r="G3259">
            <v>0</v>
          </cell>
          <cell r="H3259">
            <v>-93086.43</v>
          </cell>
          <cell r="I3259">
            <v>-93086.43</v>
          </cell>
          <cell r="J3259">
            <v>-308156.07</v>
          </cell>
          <cell r="L3259">
            <v>41364</v>
          </cell>
          <cell r="M3259" t="str">
            <v>SG</v>
          </cell>
          <cell r="N3259" t="str">
            <v>EXP</v>
          </cell>
          <cell r="O3259" t="str">
            <v>PH400</v>
          </cell>
          <cell r="P3259" t="str">
            <v>1520</v>
          </cell>
          <cell r="Q3259" t="str">
            <v>Salaries &amp; Benefits</v>
          </cell>
          <cell r="R3259" t="str">
            <v>Other Expenditures</v>
          </cell>
          <cell r="S3259" t="str">
            <v>Gapping</v>
          </cell>
        </row>
        <row r="3260">
          <cell r="A3260" t="str">
            <v>PH4021</v>
          </cell>
          <cell r="E3260">
            <v>0</v>
          </cell>
          <cell r="F3260">
            <v>0</v>
          </cell>
          <cell r="G3260">
            <v>0</v>
          </cell>
          <cell r="H3260">
            <v>58.22</v>
          </cell>
          <cell r="I3260">
            <v>58.22</v>
          </cell>
          <cell r="J3260">
            <v>200</v>
          </cell>
          <cell r="L3260">
            <v>41364</v>
          </cell>
          <cell r="M3260" t="str">
            <v>SG</v>
          </cell>
          <cell r="N3260" t="str">
            <v>EXP</v>
          </cell>
          <cell r="O3260" t="str">
            <v>PH400</v>
          </cell>
          <cell r="P3260" t="str">
            <v>1561</v>
          </cell>
          <cell r="Q3260" t="str">
            <v>Salaries &amp; Benefits</v>
          </cell>
          <cell r="R3260" t="str">
            <v>Other Expenditures</v>
          </cell>
          <cell r="S3260" t="str">
            <v>Salaries &amp; Benefits</v>
          </cell>
        </row>
        <row r="3261">
          <cell r="A3261" t="str">
            <v>PH4021</v>
          </cell>
          <cell r="E3261">
            <v>1616.54</v>
          </cell>
          <cell r="F3261">
            <v>0</v>
          </cell>
          <cell r="G3261">
            <v>1616.54</v>
          </cell>
          <cell r="H3261">
            <v>0</v>
          </cell>
          <cell r="I3261">
            <v>-1616.54</v>
          </cell>
          <cell r="J3261">
            <v>0</v>
          </cell>
          <cell r="L3261">
            <v>41364</v>
          </cell>
          <cell r="M3261" t="str">
            <v>SG</v>
          </cell>
          <cell r="N3261" t="str">
            <v>EXP</v>
          </cell>
          <cell r="O3261" t="str">
            <v>PH400</v>
          </cell>
          <cell r="P3261" t="str">
            <v>1580</v>
          </cell>
          <cell r="Q3261" t="str">
            <v>Salaries &amp; Benefits</v>
          </cell>
          <cell r="R3261" t="str">
            <v>Other Expenditures</v>
          </cell>
          <cell r="S3261" t="str">
            <v>Salaries &amp; Benefits</v>
          </cell>
        </row>
        <row r="3262">
          <cell r="A3262" t="str">
            <v>PH4021</v>
          </cell>
          <cell r="E3262">
            <v>75935.41</v>
          </cell>
          <cell r="F3262">
            <v>0</v>
          </cell>
          <cell r="G3262">
            <v>75935.41</v>
          </cell>
          <cell r="H3262">
            <v>81824.77</v>
          </cell>
          <cell r="I3262">
            <v>5889.36</v>
          </cell>
          <cell r="J3262">
            <v>281004</v>
          </cell>
          <cell r="L3262">
            <v>41364</v>
          </cell>
          <cell r="M3262" t="str">
            <v>SG</v>
          </cell>
          <cell r="N3262" t="str">
            <v>EXP</v>
          </cell>
          <cell r="O3262" t="str">
            <v>PH400</v>
          </cell>
          <cell r="P3262" t="str">
            <v>1711</v>
          </cell>
          <cell r="Q3262" t="str">
            <v>Salaries &amp; Benefits</v>
          </cell>
          <cell r="R3262" t="str">
            <v>Other Expenditures</v>
          </cell>
          <cell r="S3262" t="str">
            <v>Salaries &amp; Benefits</v>
          </cell>
        </row>
        <row r="3263">
          <cell r="A3263" t="str">
            <v>PH4021</v>
          </cell>
          <cell r="E3263">
            <v>36737.550000000003</v>
          </cell>
          <cell r="F3263">
            <v>0</v>
          </cell>
          <cell r="G3263">
            <v>36737.550000000003</v>
          </cell>
          <cell r="H3263">
            <v>38845.31</v>
          </cell>
          <cell r="I3263">
            <v>2107.7600000000002</v>
          </cell>
          <cell r="J3263">
            <v>133404</v>
          </cell>
          <cell r="L3263">
            <v>41364</v>
          </cell>
          <cell r="M3263" t="str">
            <v>SG</v>
          </cell>
          <cell r="N3263" t="str">
            <v>EXP</v>
          </cell>
          <cell r="O3263" t="str">
            <v>PH400</v>
          </cell>
          <cell r="P3263" t="str">
            <v>1712</v>
          </cell>
          <cell r="Q3263" t="str">
            <v>Salaries &amp; Benefits</v>
          </cell>
          <cell r="R3263" t="str">
            <v>Other Expenditures</v>
          </cell>
          <cell r="S3263" t="str">
            <v>Salaries &amp; Benefits</v>
          </cell>
        </row>
        <row r="3264">
          <cell r="A3264" t="str">
            <v>PH4021</v>
          </cell>
          <cell r="E3264">
            <v>34395.32</v>
          </cell>
          <cell r="F3264">
            <v>0</v>
          </cell>
          <cell r="G3264">
            <v>34395.32</v>
          </cell>
          <cell r="H3264">
            <v>29196.43</v>
          </cell>
          <cell r="I3264">
            <v>-5198.8900000000003</v>
          </cell>
          <cell r="J3264">
            <v>100122.46</v>
          </cell>
          <cell r="L3264">
            <v>41364</v>
          </cell>
          <cell r="M3264" t="str">
            <v>SG</v>
          </cell>
          <cell r="N3264" t="str">
            <v>EXP</v>
          </cell>
          <cell r="O3264" t="str">
            <v>PH400</v>
          </cell>
          <cell r="P3264" t="str">
            <v>1720</v>
          </cell>
          <cell r="Q3264" t="str">
            <v>Salaries &amp; Benefits</v>
          </cell>
          <cell r="R3264" t="str">
            <v>Other Expenditures</v>
          </cell>
          <cell r="S3264" t="str">
            <v>Salaries &amp; Benefits</v>
          </cell>
        </row>
        <row r="3265">
          <cell r="A3265" t="str">
            <v>PH4021</v>
          </cell>
          <cell r="E3265">
            <v>10435.629999999999</v>
          </cell>
          <cell r="F3265">
            <v>0</v>
          </cell>
          <cell r="G3265">
            <v>10435.629999999999</v>
          </cell>
          <cell r="H3265">
            <v>10883.43</v>
          </cell>
          <cell r="I3265">
            <v>447.8</v>
          </cell>
          <cell r="J3265">
            <v>37376.19</v>
          </cell>
          <cell r="L3265">
            <v>41364</v>
          </cell>
          <cell r="M3265" t="str">
            <v>SG</v>
          </cell>
          <cell r="N3265" t="str">
            <v>EXP</v>
          </cell>
          <cell r="O3265" t="str">
            <v>PH400</v>
          </cell>
          <cell r="P3265" t="str">
            <v>1730</v>
          </cell>
          <cell r="Q3265" t="str">
            <v>Salaries &amp; Benefits</v>
          </cell>
          <cell r="R3265" t="str">
            <v>Other Expenditures</v>
          </cell>
          <cell r="S3265" t="str">
            <v>Salaries &amp; Benefits</v>
          </cell>
        </row>
        <row r="3266">
          <cell r="A3266" t="str">
            <v>PH4021</v>
          </cell>
          <cell r="E3266">
            <v>38830.730000000003</v>
          </cell>
          <cell r="F3266">
            <v>0</v>
          </cell>
          <cell r="G3266">
            <v>38830.730000000003</v>
          </cell>
          <cell r="H3266">
            <v>40901.57</v>
          </cell>
          <cell r="I3266">
            <v>2070.84</v>
          </cell>
          <cell r="J3266">
            <v>75301.83</v>
          </cell>
          <cell r="L3266">
            <v>41364</v>
          </cell>
          <cell r="M3266" t="str">
            <v>SG</v>
          </cell>
          <cell r="N3266" t="str">
            <v>EXP</v>
          </cell>
          <cell r="O3266" t="str">
            <v>PH400</v>
          </cell>
          <cell r="P3266" t="str">
            <v>1740</v>
          </cell>
          <cell r="Q3266" t="str">
            <v>Salaries &amp; Benefits</v>
          </cell>
          <cell r="R3266" t="str">
            <v>Other Expenditures</v>
          </cell>
          <cell r="S3266" t="str">
            <v>Salaries &amp; Benefits</v>
          </cell>
        </row>
        <row r="3267">
          <cell r="A3267" t="str">
            <v>PH4021</v>
          </cell>
          <cell r="E3267">
            <v>1681.32</v>
          </cell>
          <cell r="F3267">
            <v>0</v>
          </cell>
          <cell r="G3267">
            <v>1681.32</v>
          </cell>
          <cell r="H3267">
            <v>1987.42</v>
          </cell>
          <cell r="I3267">
            <v>306.10000000000002</v>
          </cell>
          <cell r="J3267">
            <v>4005.53</v>
          </cell>
          <cell r="L3267">
            <v>41364</v>
          </cell>
          <cell r="M3267" t="str">
            <v>SG</v>
          </cell>
          <cell r="N3267" t="str">
            <v>EXP</v>
          </cell>
          <cell r="O3267" t="str">
            <v>PH400</v>
          </cell>
          <cell r="P3267" t="str">
            <v>1745</v>
          </cell>
          <cell r="Q3267" t="str">
            <v>Salaries &amp; Benefits</v>
          </cell>
          <cell r="R3267" t="str">
            <v>Other Expenditures</v>
          </cell>
          <cell r="S3267" t="str">
            <v>Salaries &amp; Benefits</v>
          </cell>
        </row>
        <row r="3268">
          <cell r="A3268" t="str">
            <v>PH4021</v>
          </cell>
          <cell r="E3268">
            <v>27682.58</v>
          </cell>
          <cell r="F3268">
            <v>0</v>
          </cell>
          <cell r="G3268">
            <v>27682.58</v>
          </cell>
          <cell r="H3268">
            <v>28431.33</v>
          </cell>
          <cell r="I3268">
            <v>748.75</v>
          </cell>
          <cell r="J3268">
            <v>97638.71</v>
          </cell>
          <cell r="L3268">
            <v>41364</v>
          </cell>
          <cell r="M3268" t="str">
            <v>SG</v>
          </cell>
          <cell r="N3268" t="str">
            <v>EXP</v>
          </cell>
          <cell r="O3268" t="str">
            <v>PH400</v>
          </cell>
          <cell r="P3268" t="str">
            <v>1750</v>
          </cell>
          <cell r="Q3268" t="str">
            <v>Salaries &amp; Benefits</v>
          </cell>
          <cell r="R3268" t="str">
            <v>Other Expenditures</v>
          </cell>
          <cell r="S3268" t="str">
            <v>Salaries &amp; Benefits</v>
          </cell>
        </row>
        <row r="3269">
          <cell r="A3269" t="str">
            <v>PH4021</v>
          </cell>
          <cell r="E3269">
            <v>79336.38</v>
          </cell>
          <cell r="F3269">
            <v>0</v>
          </cell>
          <cell r="G3269">
            <v>79336.38</v>
          </cell>
          <cell r="H3269">
            <v>89054.99</v>
          </cell>
          <cell r="I3269">
            <v>9718.61</v>
          </cell>
          <cell r="J3269">
            <v>166082.4</v>
          </cell>
          <cell r="L3269">
            <v>41364</v>
          </cell>
          <cell r="M3269" t="str">
            <v>SG</v>
          </cell>
          <cell r="N3269" t="str">
            <v>EXP</v>
          </cell>
          <cell r="O3269" t="str">
            <v>PH400</v>
          </cell>
          <cell r="P3269" t="str">
            <v>1760</v>
          </cell>
          <cell r="Q3269" t="str">
            <v>Salaries &amp; Benefits</v>
          </cell>
          <cell r="R3269" t="str">
            <v>Other Expenditures</v>
          </cell>
          <cell r="S3269" t="str">
            <v>Salaries &amp; Benefits</v>
          </cell>
        </row>
        <row r="3270">
          <cell r="A3270" t="str">
            <v>PH4021</v>
          </cell>
          <cell r="E3270">
            <v>133669.69</v>
          </cell>
          <cell r="F3270">
            <v>0</v>
          </cell>
          <cell r="G3270">
            <v>133669.69</v>
          </cell>
          <cell r="H3270">
            <v>154049.01</v>
          </cell>
          <cell r="I3270">
            <v>20379.32</v>
          </cell>
          <cell r="J3270">
            <v>529035.36</v>
          </cell>
          <cell r="L3270">
            <v>41364</v>
          </cell>
          <cell r="M3270" t="str">
            <v>SG</v>
          </cell>
          <cell r="N3270" t="str">
            <v>EXP</v>
          </cell>
          <cell r="O3270" t="str">
            <v>PH400</v>
          </cell>
          <cell r="P3270" t="str">
            <v>1770</v>
          </cell>
          <cell r="Q3270" t="str">
            <v>Salaries &amp; Benefits</v>
          </cell>
          <cell r="R3270" t="str">
            <v>Other Expenditures</v>
          </cell>
          <cell r="S3270" t="str">
            <v>Salaries &amp; Benefits</v>
          </cell>
        </row>
        <row r="3271">
          <cell r="A3271" t="str">
            <v>PH4021</v>
          </cell>
          <cell r="E3271">
            <v>4268.01</v>
          </cell>
          <cell r="F3271">
            <v>0</v>
          </cell>
          <cell r="G3271">
            <v>4268.01</v>
          </cell>
          <cell r="H3271">
            <v>0</v>
          </cell>
          <cell r="I3271">
            <v>-4268.01</v>
          </cell>
          <cell r="J3271">
            <v>0</v>
          </cell>
          <cell r="L3271">
            <v>41364</v>
          </cell>
          <cell r="M3271" t="str">
            <v>SG</v>
          </cell>
          <cell r="N3271" t="str">
            <v>EXP</v>
          </cell>
          <cell r="O3271" t="str">
            <v>PH400</v>
          </cell>
          <cell r="P3271" t="str">
            <v>1840</v>
          </cell>
          <cell r="Q3271" t="str">
            <v>Salaries &amp; Benefits</v>
          </cell>
          <cell r="R3271" t="str">
            <v>Other Expenditures</v>
          </cell>
          <cell r="S3271" t="str">
            <v>Salaries &amp; Benefits</v>
          </cell>
        </row>
        <row r="3272">
          <cell r="A3272" t="str">
            <v>PH4021</v>
          </cell>
          <cell r="E3272">
            <v>0</v>
          </cell>
          <cell r="F3272">
            <v>0</v>
          </cell>
          <cell r="G3272">
            <v>0</v>
          </cell>
          <cell r="H3272">
            <v>7.14</v>
          </cell>
          <cell r="I3272">
            <v>7.14</v>
          </cell>
          <cell r="J3272">
            <v>24.5</v>
          </cell>
          <cell r="L3272">
            <v>41364</v>
          </cell>
          <cell r="M3272" t="str">
            <v>SG</v>
          </cell>
          <cell r="N3272" t="str">
            <v>EXP</v>
          </cell>
          <cell r="O3272" t="str">
            <v>PH400</v>
          </cell>
          <cell r="P3272" t="str">
            <v>1850</v>
          </cell>
          <cell r="Q3272" t="str">
            <v>Salaries &amp; Benefits</v>
          </cell>
          <cell r="R3272" t="str">
            <v>Other Expenditures</v>
          </cell>
          <cell r="S3272" t="str">
            <v>Salaries &amp; Benefits</v>
          </cell>
        </row>
        <row r="3273">
          <cell r="A3273" t="str">
            <v>PH4021</v>
          </cell>
          <cell r="E3273">
            <v>710.53</v>
          </cell>
          <cell r="F3273">
            <v>0</v>
          </cell>
          <cell r="G3273">
            <v>710.53</v>
          </cell>
          <cell r="H3273">
            <v>0</v>
          </cell>
          <cell r="I3273">
            <v>-710.53</v>
          </cell>
          <cell r="J3273">
            <v>0</v>
          </cell>
          <cell r="L3273">
            <v>41364</v>
          </cell>
          <cell r="M3273" t="str">
            <v>SG</v>
          </cell>
          <cell r="N3273" t="str">
            <v>EXP</v>
          </cell>
          <cell r="O3273" t="str">
            <v>PH400</v>
          </cell>
          <cell r="P3273" t="str">
            <v>1970</v>
          </cell>
          <cell r="Q3273" t="str">
            <v>Salaries &amp; Benefits</v>
          </cell>
          <cell r="R3273" t="str">
            <v>Other Expenditures</v>
          </cell>
          <cell r="S3273" t="str">
            <v>Salaries &amp; Benefits</v>
          </cell>
        </row>
        <row r="3274">
          <cell r="A3274" t="str">
            <v>PH4021</v>
          </cell>
          <cell r="E3274">
            <v>711.48</v>
          </cell>
          <cell r="F3274">
            <v>0</v>
          </cell>
          <cell r="G3274">
            <v>711.48</v>
          </cell>
          <cell r="H3274">
            <v>0</v>
          </cell>
          <cell r="I3274">
            <v>-711.48</v>
          </cell>
          <cell r="J3274">
            <v>0</v>
          </cell>
          <cell r="L3274">
            <v>41364</v>
          </cell>
          <cell r="M3274" t="str">
            <v>SG</v>
          </cell>
          <cell r="N3274" t="str">
            <v>EXP</v>
          </cell>
          <cell r="O3274" t="str">
            <v>PH400</v>
          </cell>
          <cell r="P3274" t="str">
            <v>1975</v>
          </cell>
          <cell r="Q3274" t="str">
            <v>Salaries &amp; Benefits</v>
          </cell>
          <cell r="R3274" t="str">
            <v>Other Expenditures</v>
          </cell>
          <cell r="S3274" t="str">
            <v>Salaries &amp; Benefits</v>
          </cell>
        </row>
        <row r="3275">
          <cell r="A3275" t="str">
            <v>PH4021</v>
          </cell>
          <cell r="E3275">
            <v>4079.58</v>
          </cell>
          <cell r="F3275">
            <v>2.93</v>
          </cell>
          <cell r="G3275">
            <v>4082.51</v>
          </cell>
          <cell r="H3275">
            <v>4218.26</v>
          </cell>
          <cell r="I3275">
            <v>135.75</v>
          </cell>
          <cell r="J3275">
            <v>14775</v>
          </cell>
          <cell r="L3275">
            <v>41364</v>
          </cell>
          <cell r="M3275" t="str">
            <v>SG</v>
          </cell>
          <cell r="N3275" t="str">
            <v>EXP</v>
          </cell>
          <cell r="O3275" t="str">
            <v>PH400</v>
          </cell>
          <cell r="P3275" t="str">
            <v>2010</v>
          </cell>
          <cell r="Q3275" t="str">
            <v>Office Supplies</v>
          </cell>
          <cell r="R3275" t="str">
            <v>Other Expenditures</v>
          </cell>
          <cell r="S3275" t="str">
            <v>Non Salary</v>
          </cell>
        </row>
        <row r="3276">
          <cell r="A3276" t="str">
            <v>PH4021</v>
          </cell>
          <cell r="E3276">
            <v>683.28</v>
          </cell>
          <cell r="F3276">
            <v>0</v>
          </cell>
          <cell r="G3276">
            <v>683.28</v>
          </cell>
          <cell r="H3276">
            <v>1985.39</v>
          </cell>
          <cell r="I3276">
            <v>1302.1099999999999</v>
          </cell>
          <cell r="J3276">
            <v>6954.08</v>
          </cell>
          <cell r="L3276">
            <v>41364</v>
          </cell>
          <cell r="M3276" t="str">
            <v>SG</v>
          </cell>
          <cell r="N3276" t="str">
            <v>EXP</v>
          </cell>
          <cell r="O3276" t="str">
            <v>PH400</v>
          </cell>
          <cell r="P3276" t="str">
            <v>2040</v>
          </cell>
          <cell r="Q3276" t="str">
            <v>Office Supplies</v>
          </cell>
          <cell r="R3276" t="str">
            <v>Other Expenditures</v>
          </cell>
          <cell r="S3276" t="str">
            <v>Non Salary</v>
          </cell>
        </row>
        <row r="3277">
          <cell r="A3277" t="str">
            <v>PH4021</v>
          </cell>
          <cell r="E3277">
            <v>0</v>
          </cell>
          <cell r="F3277">
            <v>0</v>
          </cell>
          <cell r="G3277">
            <v>0</v>
          </cell>
          <cell r="H3277">
            <v>28.11</v>
          </cell>
          <cell r="I3277">
            <v>28.11</v>
          </cell>
          <cell r="J3277">
            <v>98.45</v>
          </cell>
          <cell r="L3277">
            <v>41364</v>
          </cell>
          <cell r="M3277" t="str">
            <v>SG</v>
          </cell>
          <cell r="N3277" t="str">
            <v>EXP</v>
          </cell>
          <cell r="O3277" t="str">
            <v>PH400</v>
          </cell>
          <cell r="P3277" t="str">
            <v>2080</v>
          </cell>
          <cell r="Q3277" t="str">
            <v>Office Supplies</v>
          </cell>
          <cell r="R3277" t="str">
            <v>Other Expenditures</v>
          </cell>
          <cell r="S3277" t="str">
            <v>Non Salary</v>
          </cell>
        </row>
        <row r="3278">
          <cell r="A3278" t="str">
            <v>PH4021</v>
          </cell>
          <cell r="E3278">
            <v>5.72</v>
          </cell>
          <cell r="F3278">
            <v>0</v>
          </cell>
          <cell r="G3278">
            <v>5.72</v>
          </cell>
          <cell r="H3278">
            <v>426.27</v>
          </cell>
          <cell r="I3278">
            <v>420.55</v>
          </cell>
          <cell r="J3278">
            <v>3875.2</v>
          </cell>
          <cell r="L3278">
            <v>41364</v>
          </cell>
          <cell r="M3278" t="str">
            <v>SG</v>
          </cell>
          <cell r="N3278" t="str">
            <v>EXP</v>
          </cell>
          <cell r="O3278" t="str">
            <v>PH400</v>
          </cell>
          <cell r="P3278" t="str">
            <v>2082</v>
          </cell>
          <cell r="Q3278" t="str">
            <v>Office Supplies</v>
          </cell>
          <cell r="R3278" t="str">
            <v>Other Expenditures</v>
          </cell>
          <cell r="S3278" t="str">
            <v>Non Salary</v>
          </cell>
        </row>
        <row r="3279">
          <cell r="A3279" t="str">
            <v>PH4021</v>
          </cell>
          <cell r="E3279">
            <v>0</v>
          </cell>
          <cell r="F3279">
            <v>0</v>
          </cell>
          <cell r="G3279">
            <v>0</v>
          </cell>
          <cell r="H3279">
            <v>273.04000000000002</v>
          </cell>
          <cell r="I3279">
            <v>273.04000000000002</v>
          </cell>
          <cell r="J3279">
            <v>956.35</v>
          </cell>
          <cell r="L3279">
            <v>41364</v>
          </cell>
          <cell r="M3279" t="str">
            <v>SG</v>
          </cell>
          <cell r="N3279" t="str">
            <v>EXP</v>
          </cell>
          <cell r="O3279" t="str">
            <v>PH400</v>
          </cell>
          <cell r="P3279" t="str">
            <v>2650</v>
          </cell>
          <cell r="Q3279" t="str">
            <v>Other Supplies</v>
          </cell>
          <cell r="R3279" t="str">
            <v>Other Expenditures</v>
          </cell>
          <cell r="S3279" t="str">
            <v>Non Salary</v>
          </cell>
        </row>
        <row r="3280">
          <cell r="A3280" t="str">
            <v>PH4021</v>
          </cell>
          <cell r="E3280">
            <v>610.55999999999995</v>
          </cell>
          <cell r="F3280">
            <v>2474.4</v>
          </cell>
          <cell r="G3280">
            <v>3084.96</v>
          </cell>
          <cell r="H3280">
            <v>5685</v>
          </cell>
          <cell r="I3280">
            <v>2600.04</v>
          </cell>
          <cell r="J3280">
            <v>30000</v>
          </cell>
          <cell r="L3280">
            <v>41364</v>
          </cell>
          <cell r="M3280" t="str">
            <v>SG</v>
          </cell>
          <cell r="N3280" t="str">
            <v>EXP</v>
          </cell>
          <cell r="O3280" t="str">
            <v>PH400</v>
          </cell>
          <cell r="P3280" t="str">
            <v>2741</v>
          </cell>
          <cell r="Q3280" t="str">
            <v>Other Supplies</v>
          </cell>
          <cell r="R3280" t="str">
            <v>Other Expenditures</v>
          </cell>
          <cell r="S3280" t="str">
            <v>Non Salary</v>
          </cell>
        </row>
        <row r="3281">
          <cell r="A3281" t="str">
            <v>PH4021</v>
          </cell>
          <cell r="E3281">
            <v>0</v>
          </cell>
          <cell r="F3281">
            <v>0</v>
          </cell>
          <cell r="G3281">
            <v>0</v>
          </cell>
          <cell r="H3281">
            <v>95.98</v>
          </cell>
          <cell r="I3281">
            <v>95.98</v>
          </cell>
          <cell r="J3281">
            <v>336.17</v>
          </cell>
          <cell r="L3281">
            <v>41364</v>
          </cell>
          <cell r="M3281" t="str">
            <v>SG</v>
          </cell>
          <cell r="N3281" t="str">
            <v>EXP</v>
          </cell>
          <cell r="O3281" t="str">
            <v>PH400</v>
          </cell>
          <cell r="P3281" t="str">
            <v>2750</v>
          </cell>
          <cell r="Q3281" t="str">
            <v>Other Supplies</v>
          </cell>
          <cell r="R3281" t="str">
            <v>Other Expenditures</v>
          </cell>
          <cell r="S3281" t="str">
            <v>Non Salary</v>
          </cell>
        </row>
        <row r="3282">
          <cell r="A3282" t="str">
            <v>PH4021</v>
          </cell>
          <cell r="E3282">
            <v>0</v>
          </cell>
          <cell r="F3282">
            <v>0</v>
          </cell>
          <cell r="G3282">
            <v>0</v>
          </cell>
          <cell r="H3282">
            <v>865.51</v>
          </cell>
          <cell r="I3282">
            <v>865.51</v>
          </cell>
          <cell r="J3282">
            <v>3031.55</v>
          </cell>
          <cell r="L3282">
            <v>41364</v>
          </cell>
          <cell r="M3282" t="str">
            <v>SG</v>
          </cell>
          <cell r="N3282" t="str">
            <v>EXP</v>
          </cell>
          <cell r="O3282" t="str">
            <v>PH400</v>
          </cell>
          <cell r="P3282" t="str">
            <v>2790</v>
          </cell>
          <cell r="Q3282" t="str">
            <v>Other Supplies</v>
          </cell>
          <cell r="R3282" t="str">
            <v>Other Expenditures</v>
          </cell>
          <cell r="S3282" t="str">
            <v>Non Salary</v>
          </cell>
        </row>
        <row r="3283">
          <cell r="A3283" t="str">
            <v>PH4021</v>
          </cell>
          <cell r="E3283">
            <v>4322.32</v>
          </cell>
          <cell r="F3283">
            <v>1818.48</v>
          </cell>
          <cell r="G3283">
            <v>6140.8</v>
          </cell>
          <cell r="H3283">
            <v>4299.28</v>
          </cell>
          <cell r="I3283">
            <v>-1841.52</v>
          </cell>
          <cell r="J3283">
            <v>20850</v>
          </cell>
          <cell r="L3283">
            <v>41364</v>
          </cell>
          <cell r="M3283" t="str">
            <v>SG</v>
          </cell>
          <cell r="N3283" t="str">
            <v>EXP</v>
          </cell>
          <cell r="O3283" t="str">
            <v>PH400</v>
          </cell>
          <cell r="P3283" t="str">
            <v>2823</v>
          </cell>
          <cell r="Q3283" t="str">
            <v>Other Supplies</v>
          </cell>
          <cell r="R3283" t="str">
            <v>Other Expenditures</v>
          </cell>
          <cell r="S3283" t="str">
            <v>Non Salary</v>
          </cell>
        </row>
        <row r="3284">
          <cell r="A3284" t="str">
            <v>PH4021</v>
          </cell>
          <cell r="E3284">
            <v>41416.46</v>
          </cell>
          <cell r="F3284">
            <v>0</v>
          </cell>
          <cell r="G3284">
            <v>41416.46</v>
          </cell>
          <cell r="H3284">
            <v>43157.36</v>
          </cell>
          <cell r="I3284">
            <v>1740.9</v>
          </cell>
          <cell r="J3284">
            <v>138192</v>
          </cell>
          <cell r="L3284">
            <v>41364</v>
          </cell>
          <cell r="M3284" t="str">
            <v>SG</v>
          </cell>
          <cell r="N3284" t="str">
            <v>EXP</v>
          </cell>
          <cell r="O3284" t="str">
            <v>PH400</v>
          </cell>
          <cell r="P3284" t="str">
            <v>2824</v>
          </cell>
          <cell r="Q3284" t="str">
            <v>Other Supplies</v>
          </cell>
          <cell r="R3284" t="str">
            <v>Other Expenditures</v>
          </cell>
          <cell r="S3284" t="str">
            <v>Non Salary</v>
          </cell>
        </row>
        <row r="3285">
          <cell r="A3285" t="str">
            <v>PH4021</v>
          </cell>
          <cell r="E3285">
            <v>-304.94</v>
          </cell>
          <cell r="F3285">
            <v>0</v>
          </cell>
          <cell r="G3285">
            <v>-304.94</v>
          </cell>
          <cell r="H3285">
            <v>4685.83</v>
          </cell>
          <cell r="I3285">
            <v>4990.7700000000004</v>
          </cell>
          <cell r="J3285">
            <v>16412.7</v>
          </cell>
          <cell r="L3285">
            <v>41364</v>
          </cell>
          <cell r="M3285" t="str">
            <v>SG</v>
          </cell>
          <cell r="N3285" t="str">
            <v>EXP</v>
          </cell>
          <cell r="O3285" t="str">
            <v>PH400</v>
          </cell>
          <cell r="P3285" t="str">
            <v>3020</v>
          </cell>
          <cell r="Q3285" t="str">
            <v>General Equipment</v>
          </cell>
          <cell r="R3285" t="str">
            <v>Other Expenditures</v>
          </cell>
          <cell r="S3285" t="str">
            <v>Non Salary</v>
          </cell>
        </row>
        <row r="3286">
          <cell r="A3286" t="str">
            <v>PH4021</v>
          </cell>
          <cell r="E3286">
            <v>0</v>
          </cell>
          <cell r="F3286">
            <v>0</v>
          </cell>
          <cell r="G3286">
            <v>0</v>
          </cell>
          <cell r="H3286">
            <v>285.5</v>
          </cell>
          <cell r="I3286">
            <v>285.5</v>
          </cell>
          <cell r="J3286">
            <v>1000</v>
          </cell>
          <cell r="L3286">
            <v>41364</v>
          </cell>
          <cell r="M3286" t="str">
            <v>SG</v>
          </cell>
          <cell r="N3286" t="str">
            <v>EXP</v>
          </cell>
          <cell r="O3286" t="str">
            <v>PH400</v>
          </cell>
          <cell r="P3286" t="str">
            <v>3030</v>
          </cell>
          <cell r="Q3286" t="str">
            <v>General Equipment</v>
          </cell>
          <cell r="R3286" t="str">
            <v>Other Expenditures</v>
          </cell>
          <cell r="S3286" t="str">
            <v>Non Salary</v>
          </cell>
        </row>
        <row r="3287">
          <cell r="A3287" t="str">
            <v>PH4021</v>
          </cell>
          <cell r="E3287">
            <v>0</v>
          </cell>
          <cell r="F3287">
            <v>0</v>
          </cell>
          <cell r="G3287">
            <v>0</v>
          </cell>
          <cell r="H3287">
            <v>163.83000000000001</v>
          </cell>
          <cell r="I3287">
            <v>163.83000000000001</v>
          </cell>
          <cell r="J3287">
            <v>573.80999999999995</v>
          </cell>
          <cell r="L3287">
            <v>41364</v>
          </cell>
          <cell r="M3287" t="str">
            <v>SG</v>
          </cell>
          <cell r="N3287" t="str">
            <v>EXP</v>
          </cell>
          <cell r="O3287" t="str">
            <v>PH400</v>
          </cell>
          <cell r="P3287" t="str">
            <v>3032</v>
          </cell>
          <cell r="Q3287" t="str">
            <v>General Equipment</v>
          </cell>
          <cell r="R3287" t="str">
            <v>Other Expenditures</v>
          </cell>
          <cell r="S3287" t="str">
            <v>Non Salary</v>
          </cell>
        </row>
        <row r="3288">
          <cell r="A3288" t="str">
            <v>PH4021</v>
          </cell>
          <cell r="E3288">
            <v>2126.2199999999998</v>
          </cell>
          <cell r="F3288">
            <v>0</v>
          </cell>
          <cell r="G3288">
            <v>2126.2199999999998</v>
          </cell>
          <cell r="H3288">
            <v>5710.84</v>
          </cell>
          <cell r="I3288">
            <v>3584.62</v>
          </cell>
          <cell r="J3288">
            <v>21285.25</v>
          </cell>
          <cell r="L3288">
            <v>41364</v>
          </cell>
          <cell r="M3288" t="str">
            <v>SG</v>
          </cell>
          <cell r="N3288" t="str">
            <v>EXP</v>
          </cell>
          <cell r="O3288" t="str">
            <v>PH400</v>
          </cell>
          <cell r="P3288" t="str">
            <v>3410</v>
          </cell>
          <cell r="Q3288" t="str">
            <v>Computer Hardware &amp; Software</v>
          </cell>
          <cell r="R3288" t="str">
            <v>Other Expenditures</v>
          </cell>
          <cell r="S3288" t="str">
            <v>Non Salary</v>
          </cell>
        </row>
        <row r="3289">
          <cell r="A3289" t="str">
            <v>PH4021</v>
          </cell>
          <cell r="E3289">
            <v>0</v>
          </cell>
          <cell r="F3289">
            <v>0</v>
          </cell>
          <cell r="G3289">
            <v>0</v>
          </cell>
          <cell r="H3289">
            <v>267.68</v>
          </cell>
          <cell r="I3289">
            <v>267.68</v>
          </cell>
          <cell r="J3289">
            <v>937.6</v>
          </cell>
          <cell r="L3289">
            <v>41364</v>
          </cell>
          <cell r="M3289" t="str">
            <v>SG</v>
          </cell>
          <cell r="N3289" t="str">
            <v>EXP</v>
          </cell>
          <cell r="O3289" t="str">
            <v>PH400</v>
          </cell>
          <cell r="P3289" t="str">
            <v>3420</v>
          </cell>
          <cell r="Q3289" t="str">
            <v>Computer Hardware &amp; Software</v>
          </cell>
          <cell r="R3289" t="str">
            <v>Other Expenditures</v>
          </cell>
          <cell r="S3289" t="str">
            <v>Non Salary</v>
          </cell>
        </row>
        <row r="3290">
          <cell r="A3290" t="str">
            <v>PH4021</v>
          </cell>
          <cell r="E3290">
            <v>3702.51</v>
          </cell>
          <cell r="F3290">
            <v>0</v>
          </cell>
          <cell r="G3290">
            <v>3702.51</v>
          </cell>
          <cell r="H3290">
            <v>1180.8699999999999</v>
          </cell>
          <cell r="I3290">
            <v>-2521.64</v>
          </cell>
          <cell r="J3290">
            <v>17040</v>
          </cell>
          <cell r="L3290">
            <v>41364</v>
          </cell>
          <cell r="M3290" t="str">
            <v>SG</v>
          </cell>
          <cell r="N3290" t="str">
            <v>EXP</v>
          </cell>
          <cell r="O3290" t="str">
            <v>PH400</v>
          </cell>
          <cell r="P3290" t="str">
            <v>4025</v>
          </cell>
          <cell r="Q3290" t="str">
            <v>Professional &amp; Technical</v>
          </cell>
          <cell r="R3290" t="str">
            <v>Other Expenditures</v>
          </cell>
          <cell r="S3290" t="str">
            <v>Non Salary</v>
          </cell>
        </row>
        <row r="3291">
          <cell r="A3291" t="str">
            <v>PH4021</v>
          </cell>
          <cell r="E3291">
            <v>4061.92</v>
          </cell>
          <cell r="F3291">
            <v>0</v>
          </cell>
          <cell r="G3291">
            <v>4061.92</v>
          </cell>
          <cell r="H3291">
            <v>4202.8900000000003</v>
          </cell>
          <cell r="I3291">
            <v>140.97</v>
          </cell>
          <cell r="J3291">
            <v>22718.34</v>
          </cell>
          <cell r="L3291">
            <v>41364</v>
          </cell>
          <cell r="M3291" t="str">
            <v>SG</v>
          </cell>
          <cell r="N3291" t="str">
            <v>EXP</v>
          </cell>
          <cell r="O3291" t="str">
            <v>PH400</v>
          </cell>
          <cell r="P3291" t="str">
            <v>4086</v>
          </cell>
          <cell r="Q3291" t="str">
            <v>Professional &amp; Technical</v>
          </cell>
          <cell r="R3291" t="str">
            <v>Other Expenditures</v>
          </cell>
          <cell r="S3291" t="str">
            <v>Non Salary</v>
          </cell>
        </row>
        <row r="3292">
          <cell r="A3292" t="str">
            <v>PH4021</v>
          </cell>
          <cell r="E3292">
            <v>0</v>
          </cell>
          <cell r="F3292">
            <v>0</v>
          </cell>
          <cell r="G3292">
            <v>0</v>
          </cell>
          <cell r="H3292">
            <v>137.88</v>
          </cell>
          <cell r="I3292">
            <v>137.88</v>
          </cell>
          <cell r="J3292">
            <v>400</v>
          </cell>
          <cell r="L3292">
            <v>41364</v>
          </cell>
          <cell r="M3292" t="str">
            <v>SG</v>
          </cell>
          <cell r="N3292" t="str">
            <v>EXP</v>
          </cell>
          <cell r="O3292" t="str">
            <v>PH400</v>
          </cell>
          <cell r="P3292" t="str">
            <v>4110</v>
          </cell>
          <cell r="Q3292" t="str">
            <v>Professional &amp; Technical</v>
          </cell>
          <cell r="R3292" t="str">
            <v>Other Expenditures</v>
          </cell>
          <cell r="S3292" t="str">
            <v>Non Salary</v>
          </cell>
        </row>
        <row r="3293">
          <cell r="A3293" t="str">
            <v>PH4021</v>
          </cell>
          <cell r="E3293">
            <v>0</v>
          </cell>
          <cell r="F3293">
            <v>0</v>
          </cell>
          <cell r="G3293">
            <v>0</v>
          </cell>
          <cell r="H3293">
            <v>1614.4</v>
          </cell>
          <cell r="I3293">
            <v>1614.4</v>
          </cell>
          <cell r="J3293">
            <v>8000</v>
          </cell>
          <cell r="L3293">
            <v>41364</v>
          </cell>
          <cell r="M3293" t="str">
            <v>SG</v>
          </cell>
          <cell r="N3293" t="str">
            <v>EXP</v>
          </cell>
          <cell r="O3293" t="str">
            <v>PH400</v>
          </cell>
          <cell r="P3293" t="str">
            <v>4124</v>
          </cell>
          <cell r="Q3293" t="str">
            <v>Professional &amp; Technical</v>
          </cell>
          <cell r="R3293" t="str">
            <v>Other Expenditures</v>
          </cell>
          <cell r="S3293" t="str">
            <v>Non Salary</v>
          </cell>
        </row>
        <row r="3294">
          <cell r="A3294" t="str">
            <v>PH4021</v>
          </cell>
          <cell r="E3294">
            <v>25.78</v>
          </cell>
          <cell r="F3294">
            <v>152.49</v>
          </cell>
          <cell r="G3294">
            <v>178.27</v>
          </cell>
          <cell r="H3294">
            <v>5786.82</v>
          </cell>
          <cell r="I3294">
            <v>5608.55</v>
          </cell>
          <cell r="J3294">
            <v>7629.28</v>
          </cell>
          <cell r="L3294">
            <v>41364</v>
          </cell>
          <cell r="M3294" t="str">
            <v>SG</v>
          </cell>
          <cell r="N3294" t="str">
            <v>EXP</v>
          </cell>
          <cell r="O3294" t="str">
            <v>PH400</v>
          </cell>
          <cell r="P3294" t="str">
            <v>4133</v>
          </cell>
          <cell r="Q3294" t="str">
            <v>Professional &amp; Technical</v>
          </cell>
          <cell r="R3294" t="str">
            <v>Other Expenditures</v>
          </cell>
          <cell r="S3294" t="str">
            <v>Non Salary</v>
          </cell>
        </row>
        <row r="3295">
          <cell r="A3295" t="str">
            <v>PH4021</v>
          </cell>
          <cell r="E3295">
            <v>946.37</v>
          </cell>
          <cell r="F3295">
            <v>183.17</v>
          </cell>
          <cell r="G3295">
            <v>1129.54</v>
          </cell>
          <cell r="H3295">
            <v>1033.98</v>
          </cell>
          <cell r="I3295">
            <v>-95.56</v>
          </cell>
          <cell r="J3295">
            <v>2999.65</v>
          </cell>
          <cell r="L3295">
            <v>41364</v>
          </cell>
          <cell r="M3295" t="str">
            <v>SG</v>
          </cell>
          <cell r="N3295" t="str">
            <v>EXP</v>
          </cell>
          <cell r="O3295" t="str">
            <v>PH400</v>
          </cell>
          <cell r="P3295" t="str">
            <v>4199</v>
          </cell>
          <cell r="Q3295" t="str">
            <v>Professional &amp; Technical</v>
          </cell>
          <cell r="R3295" t="str">
            <v>Other Expenditures</v>
          </cell>
          <cell r="S3295" t="str">
            <v>Non Salary</v>
          </cell>
        </row>
        <row r="3296">
          <cell r="A3296" t="str">
            <v>PH4021</v>
          </cell>
          <cell r="E3296">
            <v>0</v>
          </cell>
          <cell r="F3296">
            <v>0</v>
          </cell>
          <cell r="G3296">
            <v>0</v>
          </cell>
          <cell r="H3296">
            <v>172.35</v>
          </cell>
          <cell r="I3296">
            <v>172.35</v>
          </cell>
          <cell r="J3296">
            <v>500</v>
          </cell>
          <cell r="L3296">
            <v>41364</v>
          </cell>
          <cell r="M3296" t="str">
            <v>SG</v>
          </cell>
          <cell r="N3296" t="str">
            <v>EXP</v>
          </cell>
          <cell r="O3296" t="str">
            <v>PH400</v>
          </cell>
          <cell r="P3296" t="str">
            <v>4205</v>
          </cell>
          <cell r="Q3296" t="str">
            <v>Business Travel Expenses</v>
          </cell>
          <cell r="R3296" t="str">
            <v>Other Expenditures</v>
          </cell>
          <cell r="S3296" t="str">
            <v>Non Salary</v>
          </cell>
        </row>
        <row r="3297">
          <cell r="A3297" t="str">
            <v>PH4021</v>
          </cell>
          <cell r="E3297">
            <v>0</v>
          </cell>
          <cell r="F3297">
            <v>0</v>
          </cell>
          <cell r="G3297">
            <v>0</v>
          </cell>
          <cell r="H3297">
            <v>202.5</v>
          </cell>
          <cell r="I3297">
            <v>202.5</v>
          </cell>
          <cell r="J3297">
            <v>587.46</v>
          </cell>
          <cell r="L3297">
            <v>41364</v>
          </cell>
          <cell r="M3297" t="str">
            <v>SG</v>
          </cell>
          <cell r="N3297" t="str">
            <v>EXP</v>
          </cell>
          <cell r="O3297" t="str">
            <v>PH400</v>
          </cell>
          <cell r="P3297" t="str">
            <v>4215</v>
          </cell>
          <cell r="Q3297" t="str">
            <v>Business Travel Expenses</v>
          </cell>
          <cell r="R3297" t="str">
            <v>Other Expenditures</v>
          </cell>
          <cell r="S3297" t="str">
            <v>Non Salary</v>
          </cell>
        </row>
        <row r="3298">
          <cell r="A3298" t="str">
            <v>PH4021</v>
          </cell>
          <cell r="E3298">
            <v>1975.29</v>
          </cell>
          <cell r="F3298">
            <v>0</v>
          </cell>
          <cell r="G3298">
            <v>1975.29</v>
          </cell>
          <cell r="H3298">
            <v>2135.7600000000002</v>
          </cell>
          <cell r="I3298">
            <v>160.47</v>
          </cell>
          <cell r="J3298">
            <v>6196</v>
          </cell>
          <cell r="L3298">
            <v>41364</v>
          </cell>
          <cell r="M3298" t="str">
            <v>SG</v>
          </cell>
          <cell r="N3298" t="str">
            <v>EXP</v>
          </cell>
          <cell r="O3298" t="str">
            <v>PH400</v>
          </cell>
          <cell r="P3298" t="str">
            <v>4225</v>
          </cell>
          <cell r="Q3298" t="str">
            <v>Business Travel Expenses</v>
          </cell>
          <cell r="R3298" t="str">
            <v>Other Expenditures</v>
          </cell>
          <cell r="S3298" t="str">
            <v>Non Salary</v>
          </cell>
        </row>
        <row r="3299">
          <cell r="A3299" t="str">
            <v>PH4021</v>
          </cell>
          <cell r="E3299">
            <v>33.9</v>
          </cell>
          <cell r="F3299">
            <v>0</v>
          </cell>
          <cell r="G3299">
            <v>33.9</v>
          </cell>
          <cell r="H3299">
            <v>0</v>
          </cell>
          <cell r="I3299">
            <v>-33.9</v>
          </cell>
          <cell r="J3299">
            <v>0</v>
          </cell>
          <cell r="L3299">
            <v>41364</v>
          </cell>
          <cell r="M3299" t="str">
            <v>SG</v>
          </cell>
          <cell r="N3299" t="str">
            <v>EXP</v>
          </cell>
          <cell r="O3299" t="str">
            <v>PH400</v>
          </cell>
          <cell r="P3299" t="str">
            <v>4251</v>
          </cell>
          <cell r="Q3299" t="str">
            <v>Conference Expenditures</v>
          </cell>
          <cell r="R3299" t="str">
            <v>Other Expenditures</v>
          </cell>
          <cell r="S3299" t="str">
            <v>Non Salary</v>
          </cell>
        </row>
        <row r="3300">
          <cell r="A3300" t="str">
            <v>PH4021</v>
          </cell>
          <cell r="E3300">
            <v>1067.1300000000001</v>
          </cell>
          <cell r="F3300">
            <v>0</v>
          </cell>
          <cell r="G3300">
            <v>1067.1300000000001</v>
          </cell>
          <cell r="H3300">
            <v>211.8</v>
          </cell>
          <cell r="I3300">
            <v>-855.33</v>
          </cell>
          <cell r="J3300">
            <v>1412</v>
          </cell>
          <cell r="L3300">
            <v>41364</v>
          </cell>
          <cell r="M3300" t="str">
            <v>SG</v>
          </cell>
          <cell r="N3300" t="str">
            <v>EXP</v>
          </cell>
          <cell r="O3300" t="str">
            <v>PH400</v>
          </cell>
          <cell r="P3300" t="str">
            <v>4252</v>
          </cell>
          <cell r="Q3300" t="str">
            <v>Conference Expenditures</v>
          </cell>
          <cell r="R3300" t="str">
            <v>Other Expenditures</v>
          </cell>
          <cell r="S3300" t="str">
            <v>Non Salary</v>
          </cell>
        </row>
        <row r="3301">
          <cell r="A3301" t="str">
            <v>PH4021</v>
          </cell>
          <cell r="E3301">
            <v>1977.72</v>
          </cell>
          <cell r="F3301">
            <v>0</v>
          </cell>
          <cell r="G3301">
            <v>1977.72</v>
          </cell>
          <cell r="H3301">
            <v>259.26</v>
          </cell>
          <cell r="I3301">
            <v>-1718.46</v>
          </cell>
          <cell r="J3301">
            <v>1728.38</v>
          </cell>
          <cell r="L3301">
            <v>41364</v>
          </cell>
          <cell r="M3301" t="str">
            <v>SG</v>
          </cell>
          <cell r="N3301" t="str">
            <v>EXP</v>
          </cell>
          <cell r="O3301" t="str">
            <v>PH400</v>
          </cell>
          <cell r="P3301" t="str">
            <v>4253</v>
          </cell>
          <cell r="Q3301" t="str">
            <v>Conference Expenditures</v>
          </cell>
          <cell r="R3301" t="str">
            <v>Other Expenditures</v>
          </cell>
          <cell r="S3301" t="str">
            <v>Non Salary</v>
          </cell>
        </row>
        <row r="3302">
          <cell r="A3302" t="str">
            <v>PH4021</v>
          </cell>
          <cell r="E3302">
            <v>367.5</v>
          </cell>
          <cell r="F3302">
            <v>0</v>
          </cell>
          <cell r="G3302">
            <v>367.5</v>
          </cell>
          <cell r="H3302">
            <v>74.94</v>
          </cell>
          <cell r="I3302">
            <v>-292.56</v>
          </cell>
          <cell r="J3302">
            <v>499.55</v>
          </cell>
          <cell r="L3302">
            <v>41364</v>
          </cell>
          <cell r="M3302" t="str">
            <v>SG</v>
          </cell>
          <cell r="N3302" t="str">
            <v>EXP</v>
          </cell>
          <cell r="O3302" t="str">
            <v>PH400</v>
          </cell>
          <cell r="P3302" t="str">
            <v>4254</v>
          </cell>
          <cell r="Q3302" t="str">
            <v>Conference Expenditures</v>
          </cell>
          <cell r="R3302" t="str">
            <v>Other Expenditures</v>
          </cell>
          <cell r="S3302" t="str">
            <v>Non Salary</v>
          </cell>
        </row>
        <row r="3303">
          <cell r="A3303" t="str">
            <v>PH4021</v>
          </cell>
          <cell r="E3303">
            <v>446.03</v>
          </cell>
          <cell r="F3303">
            <v>0</v>
          </cell>
          <cell r="G3303">
            <v>446.03</v>
          </cell>
          <cell r="H3303">
            <v>99</v>
          </cell>
          <cell r="I3303">
            <v>-347.03</v>
          </cell>
          <cell r="J3303">
            <v>660</v>
          </cell>
          <cell r="L3303">
            <v>41364</v>
          </cell>
          <cell r="M3303" t="str">
            <v>SG</v>
          </cell>
          <cell r="N3303" t="str">
            <v>EXP</v>
          </cell>
          <cell r="O3303" t="str">
            <v>PH400</v>
          </cell>
          <cell r="P3303" t="str">
            <v>4255</v>
          </cell>
          <cell r="Q3303" t="str">
            <v>Conference Expenditures</v>
          </cell>
          <cell r="R3303" t="str">
            <v>Other Expenditures</v>
          </cell>
          <cell r="S3303" t="str">
            <v>Non Salary</v>
          </cell>
        </row>
        <row r="3304">
          <cell r="A3304" t="str">
            <v>PH4021</v>
          </cell>
          <cell r="E3304">
            <v>2879.68</v>
          </cell>
          <cell r="F3304">
            <v>0</v>
          </cell>
          <cell r="G3304">
            <v>2879.68</v>
          </cell>
          <cell r="H3304">
            <v>1500</v>
          </cell>
          <cell r="I3304">
            <v>-1379.68</v>
          </cell>
          <cell r="J3304">
            <v>10000</v>
          </cell>
          <cell r="L3304">
            <v>41364</v>
          </cell>
          <cell r="M3304" t="str">
            <v>SG</v>
          </cell>
          <cell r="N3304" t="str">
            <v>EXP</v>
          </cell>
          <cell r="O3304" t="str">
            <v>PH400</v>
          </cell>
          <cell r="P3304" t="str">
            <v>4256</v>
          </cell>
          <cell r="Q3304" t="str">
            <v>Conference Expenditures</v>
          </cell>
          <cell r="R3304" t="str">
            <v>Other Expenditures</v>
          </cell>
          <cell r="S3304" t="str">
            <v>Non Salary</v>
          </cell>
        </row>
        <row r="3305">
          <cell r="A3305" t="str">
            <v>PH4021</v>
          </cell>
          <cell r="E3305">
            <v>131.66999999999999</v>
          </cell>
          <cell r="F3305">
            <v>0</v>
          </cell>
          <cell r="G3305">
            <v>131.66999999999999</v>
          </cell>
          <cell r="H3305">
            <v>789.37</v>
          </cell>
          <cell r="I3305">
            <v>657.7</v>
          </cell>
          <cell r="J3305">
            <v>3822.59</v>
          </cell>
          <cell r="L3305">
            <v>41364</v>
          </cell>
          <cell r="M3305" t="str">
            <v>SG</v>
          </cell>
          <cell r="N3305" t="str">
            <v>EXP</v>
          </cell>
          <cell r="O3305" t="str">
            <v>PH400</v>
          </cell>
          <cell r="P3305" t="str">
            <v>4310</v>
          </cell>
          <cell r="Q3305" t="str">
            <v>Training &amp; Development</v>
          </cell>
          <cell r="R3305" t="str">
            <v>Other Expenditures</v>
          </cell>
          <cell r="S3305" t="str">
            <v>Non Salary</v>
          </cell>
        </row>
        <row r="3306">
          <cell r="A3306" t="str">
            <v>PH4021</v>
          </cell>
          <cell r="E3306">
            <v>300.5</v>
          </cell>
          <cell r="F3306">
            <v>0</v>
          </cell>
          <cell r="G3306">
            <v>300.5</v>
          </cell>
          <cell r="H3306">
            <v>1575.28</v>
          </cell>
          <cell r="I3306">
            <v>1274.78</v>
          </cell>
          <cell r="J3306">
            <v>4570</v>
          </cell>
          <cell r="L3306">
            <v>41364</v>
          </cell>
          <cell r="M3306" t="str">
            <v>SG</v>
          </cell>
          <cell r="N3306" t="str">
            <v>EXP</v>
          </cell>
          <cell r="O3306" t="str">
            <v>PH400</v>
          </cell>
          <cell r="P3306" t="str">
            <v>4340</v>
          </cell>
          <cell r="Q3306" t="str">
            <v>Training &amp; Development</v>
          </cell>
          <cell r="R3306" t="str">
            <v>Other Expenditures</v>
          </cell>
          <cell r="S3306" t="str">
            <v>Non Salary</v>
          </cell>
        </row>
        <row r="3307">
          <cell r="A3307" t="str">
            <v>PH4021</v>
          </cell>
          <cell r="E3307">
            <v>111.94</v>
          </cell>
          <cell r="F3307">
            <v>0</v>
          </cell>
          <cell r="G3307">
            <v>111.94</v>
          </cell>
          <cell r="H3307">
            <v>387.83</v>
          </cell>
          <cell r="I3307">
            <v>275.89</v>
          </cell>
          <cell r="J3307">
            <v>1125.1199999999999</v>
          </cell>
          <cell r="L3307">
            <v>41364</v>
          </cell>
          <cell r="M3307" t="str">
            <v>SG</v>
          </cell>
          <cell r="N3307" t="str">
            <v>EXP</v>
          </cell>
          <cell r="O3307" t="str">
            <v>PH400</v>
          </cell>
          <cell r="P3307" t="str">
            <v>4406</v>
          </cell>
          <cell r="Q3307" t="str">
            <v>Contracted Services</v>
          </cell>
          <cell r="R3307" t="str">
            <v>Other Expenditures</v>
          </cell>
          <cell r="S3307" t="str">
            <v>Non Salary</v>
          </cell>
        </row>
        <row r="3308">
          <cell r="A3308" t="str">
            <v>PH4021</v>
          </cell>
          <cell r="E3308">
            <v>0</v>
          </cell>
          <cell r="F3308">
            <v>0</v>
          </cell>
          <cell r="G3308">
            <v>0</v>
          </cell>
          <cell r="H3308">
            <v>350.78</v>
          </cell>
          <cell r="I3308">
            <v>350.78</v>
          </cell>
          <cell r="J3308">
            <v>1017.6</v>
          </cell>
          <cell r="L3308">
            <v>41364</v>
          </cell>
          <cell r="M3308" t="str">
            <v>SG</v>
          </cell>
          <cell r="N3308" t="str">
            <v>EXP</v>
          </cell>
          <cell r="O3308" t="str">
            <v>PH400</v>
          </cell>
          <cell r="P3308" t="str">
            <v>4411</v>
          </cell>
          <cell r="Q3308" t="str">
            <v>Contracted Services</v>
          </cell>
          <cell r="R3308" t="str">
            <v>Other Expenditures</v>
          </cell>
          <cell r="S3308" t="str">
            <v>Non Salary</v>
          </cell>
        </row>
        <row r="3309">
          <cell r="A3309" t="str">
            <v>PH4021</v>
          </cell>
          <cell r="E3309">
            <v>0</v>
          </cell>
          <cell r="F3309">
            <v>0</v>
          </cell>
          <cell r="G3309">
            <v>0</v>
          </cell>
          <cell r="H3309">
            <v>463.61</v>
          </cell>
          <cell r="I3309">
            <v>463.61</v>
          </cell>
          <cell r="J3309">
            <v>2647.68</v>
          </cell>
          <cell r="L3309">
            <v>41364</v>
          </cell>
          <cell r="M3309" t="str">
            <v>SG</v>
          </cell>
          <cell r="N3309" t="str">
            <v>EXP</v>
          </cell>
          <cell r="O3309" t="str">
            <v>PH400</v>
          </cell>
          <cell r="P3309" t="str">
            <v>4414</v>
          </cell>
          <cell r="Q3309" t="str">
            <v>Contracted Services</v>
          </cell>
          <cell r="R3309" t="str">
            <v>Other Expenditures</v>
          </cell>
          <cell r="S3309" t="str">
            <v>Non Salary</v>
          </cell>
        </row>
        <row r="3310">
          <cell r="A3310" t="str">
            <v>PH4021</v>
          </cell>
          <cell r="E3310">
            <v>0</v>
          </cell>
          <cell r="F3310">
            <v>0</v>
          </cell>
          <cell r="G3310">
            <v>0</v>
          </cell>
          <cell r="H3310">
            <v>357.78</v>
          </cell>
          <cell r="I3310">
            <v>357.78</v>
          </cell>
          <cell r="J3310">
            <v>1037.95</v>
          </cell>
          <cell r="L3310">
            <v>41364</v>
          </cell>
          <cell r="M3310" t="str">
            <v>SG</v>
          </cell>
          <cell r="N3310" t="str">
            <v>EXP</v>
          </cell>
          <cell r="O3310" t="str">
            <v>PH400</v>
          </cell>
          <cell r="P3310" t="str">
            <v>4416</v>
          </cell>
          <cell r="Q3310" t="str">
            <v>Contracted Services</v>
          </cell>
          <cell r="R3310" t="str">
            <v>Other Expenditures</v>
          </cell>
          <cell r="S3310" t="str">
            <v>Non Salary</v>
          </cell>
        </row>
        <row r="3311">
          <cell r="A3311" t="str">
            <v>PH4021</v>
          </cell>
          <cell r="E3311">
            <v>0</v>
          </cell>
          <cell r="F3311">
            <v>0</v>
          </cell>
          <cell r="G3311">
            <v>0</v>
          </cell>
          <cell r="H3311">
            <v>35.07</v>
          </cell>
          <cell r="I3311">
            <v>35.07</v>
          </cell>
          <cell r="J3311">
            <v>101.76</v>
          </cell>
          <cell r="L3311">
            <v>41364</v>
          </cell>
          <cell r="M3311" t="str">
            <v>SG</v>
          </cell>
          <cell r="N3311" t="str">
            <v>EXP</v>
          </cell>
          <cell r="O3311" t="str">
            <v>PH400</v>
          </cell>
          <cell r="P3311" t="str">
            <v>4440</v>
          </cell>
          <cell r="Q3311" t="str">
            <v>Contracted Services</v>
          </cell>
          <cell r="R3311" t="str">
            <v>Other Expenditures</v>
          </cell>
          <cell r="S3311" t="str">
            <v>Non Salary</v>
          </cell>
        </row>
        <row r="3312">
          <cell r="A3312" t="str">
            <v>PH4021</v>
          </cell>
          <cell r="E3312">
            <v>2732.84</v>
          </cell>
          <cell r="F3312">
            <v>0</v>
          </cell>
          <cell r="G3312">
            <v>2732.84</v>
          </cell>
          <cell r="H3312">
            <v>11287.84</v>
          </cell>
          <cell r="I3312">
            <v>8555</v>
          </cell>
          <cell r="J3312">
            <v>33999.519999999997</v>
          </cell>
          <cell r="L3312">
            <v>41364</v>
          </cell>
          <cell r="M3312" t="str">
            <v>SG</v>
          </cell>
          <cell r="N3312" t="str">
            <v>EXP</v>
          </cell>
          <cell r="O3312" t="str">
            <v>PH400</v>
          </cell>
          <cell r="P3312" t="str">
            <v>4452</v>
          </cell>
          <cell r="Q3312" t="str">
            <v>Contracted Services</v>
          </cell>
          <cell r="R3312" t="str">
            <v>Other Expenditures</v>
          </cell>
          <cell r="S3312" t="str">
            <v>Non Salary</v>
          </cell>
        </row>
        <row r="3313">
          <cell r="A3313" t="str">
            <v>PH4021</v>
          </cell>
          <cell r="E3313">
            <v>887.33</v>
          </cell>
          <cell r="F3313">
            <v>1110.49</v>
          </cell>
          <cell r="G3313">
            <v>1997.82</v>
          </cell>
          <cell r="H3313">
            <v>1318.62</v>
          </cell>
          <cell r="I3313">
            <v>-679.2</v>
          </cell>
          <cell r="J3313">
            <v>3825.41</v>
          </cell>
          <cell r="L3313">
            <v>41364</v>
          </cell>
          <cell r="M3313" t="str">
            <v>SG</v>
          </cell>
          <cell r="N3313" t="str">
            <v>EXP</v>
          </cell>
          <cell r="O3313" t="str">
            <v>PH400</v>
          </cell>
          <cell r="P3313" t="str">
            <v>4515</v>
          </cell>
          <cell r="Q3313" t="str">
            <v>Contracted Services</v>
          </cell>
          <cell r="R3313" t="str">
            <v>Other Expenditures</v>
          </cell>
          <cell r="S3313" t="str">
            <v>Non Salary</v>
          </cell>
        </row>
        <row r="3314">
          <cell r="A3314" t="str">
            <v>PH4021</v>
          </cell>
          <cell r="E3314">
            <v>10946.94</v>
          </cell>
          <cell r="F3314">
            <v>0</v>
          </cell>
          <cell r="G3314">
            <v>10946.94</v>
          </cell>
          <cell r="H3314">
            <v>12659.28</v>
          </cell>
          <cell r="I3314">
            <v>1712.34</v>
          </cell>
          <cell r="J3314">
            <v>34999.360000000001</v>
          </cell>
          <cell r="L3314">
            <v>41364</v>
          </cell>
          <cell r="M3314" t="str">
            <v>SG</v>
          </cell>
          <cell r="N3314" t="str">
            <v>EXP</v>
          </cell>
          <cell r="O3314" t="str">
            <v>PH400</v>
          </cell>
          <cell r="P3314" t="str">
            <v>4570</v>
          </cell>
          <cell r="Q3314" t="str">
            <v>Contracted Services</v>
          </cell>
          <cell r="R3314" t="str">
            <v>Other Expenditures</v>
          </cell>
          <cell r="S3314" t="str">
            <v>Non Salary</v>
          </cell>
        </row>
        <row r="3315">
          <cell r="A3315" t="str">
            <v>PH4021</v>
          </cell>
          <cell r="E3315">
            <v>3685.99</v>
          </cell>
          <cell r="F3315">
            <v>0</v>
          </cell>
          <cell r="G3315">
            <v>3685.99</v>
          </cell>
          <cell r="H3315">
            <v>3020.95</v>
          </cell>
          <cell r="I3315">
            <v>-665.04</v>
          </cell>
          <cell r="J3315">
            <v>8764</v>
          </cell>
          <cell r="L3315">
            <v>41364</v>
          </cell>
          <cell r="M3315" t="str">
            <v>SG</v>
          </cell>
          <cell r="N3315" t="str">
            <v>EXP</v>
          </cell>
          <cell r="O3315" t="str">
            <v>PH400</v>
          </cell>
          <cell r="P3315" t="str">
            <v>4690</v>
          </cell>
          <cell r="Q3315" t="str">
            <v>Insurance, Parking &amp; Metrage</v>
          </cell>
          <cell r="R3315" t="str">
            <v>Other Expenditures</v>
          </cell>
          <cell r="S3315" t="str">
            <v>Non Salary</v>
          </cell>
        </row>
        <row r="3316">
          <cell r="A3316" t="str">
            <v>PH4021</v>
          </cell>
          <cell r="E3316">
            <v>0</v>
          </cell>
          <cell r="F3316">
            <v>0</v>
          </cell>
          <cell r="G3316">
            <v>0</v>
          </cell>
          <cell r="H3316">
            <v>53.47</v>
          </cell>
          <cell r="I3316">
            <v>53.47</v>
          </cell>
          <cell r="J3316">
            <v>204</v>
          </cell>
          <cell r="L3316">
            <v>41364</v>
          </cell>
          <cell r="M3316" t="str">
            <v>SG</v>
          </cell>
          <cell r="N3316" t="str">
            <v>EXP</v>
          </cell>
          <cell r="O3316" t="str">
            <v>PH400</v>
          </cell>
          <cell r="P3316" t="str">
            <v>4760</v>
          </cell>
          <cell r="Q3316" t="str">
            <v>Insurance, Parking &amp; Metrage</v>
          </cell>
          <cell r="R3316" t="str">
            <v>Other Expenditures</v>
          </cell>
          <cell r="S3316" t="str">
            <v>Non Salary</v>
          </cell>
        </row>
        <row r="3317">
          <cell r="A3317" t="str">
            <v>PH4021</v>
          </cell>
          <cell r="E3317">
            <v>1753.09</v>
          </cell>
          <cell r="F3317">
            <v>0</v>
          </cell>
          <cell r="G3317">
            <v>1753.09</v>
          </cell>
          <cell r="H3317">
            <v>2421.81</v>
          </cell>
          <cell r="I3317">
            <v>668.72</v>
          </cell>
          <cell r="J3317">
            <v>9240</v>
          </cell>
          <cell r="L3317">
            <v>41364</v>
          </cell>
          <cell r="M3317" t="str">
            <v>SG</v>
          </cell>
          <cell r="N3317" t="str">
            <v>EXP</v>
          </cell>
          <cell r="O3317" t="str">
            <v>PH400</v>
          </cell>
          <cell r="P3317" t="str">
            <v>4770</v>
          </cell>
          <cell r="Q3317" t="str">
            <v>Insurance, Parking &amp; Metrage</v>
          </cell>
          <cell r="R3317" t="str">
            <v>Other Expenditures</v>
          </cell>
          <cell r="S3317" t="str">
            <v>Non Salary</v>
          </cell>
        </row>
        <row r="3318">
          <cell r="A3318" t="str">
            <v>PH4021</v>
          </cell>
          <cell r="E3318">
            <v>14803.13</v>
          </cell>
          <cell r="F3318">
            <v>0</v>
          </cell>
          <cell r="G3318">
            <v>14803.13</v>
          </cell>
          <cell r="H3318">
            <v>27447.84</v>
          </cell>
          <cell r="I3318">
            <v>12644.71</v>
          </cell>
          <cell r="J3318">
            <v>100800</v>
          </cell>
          <cell r="L3318">
            <v>41364</v>
          </cell>
          <cell r="M3318" t="str">
            <v>SG</v>
          </cell>
          <cell r="N3318" t="str">
            <v>EXP</v>
          </cell>
          <cell r="O3318" t="str">
            <v>PH400</v>
          </cell>
          <cell r="P3318" t="str">
            <v>4775</v>
          </cell>
          <cell r="Q3318" t="str">
            <v>Insurance, Parking &amp; Metrage</v>
          </cell>
          <cell r="R3318" t="str">
            <v>Other Expenditures</v>
          </cell>
          <cell r="S3318" t="str">
            <v>Non Salary</v>
          </cell>
        </row>
        <row r="3319">
          <cell r="A3319" t="str">
            <v>PH4021</v>
          </cell>
          <cell r="E3319">
            <v>0</v>
          </cell>
          <cell r="F3319">
            <v>0</v>
          </cell>
          <cell r="G3319">
            <v>0</v>
          </cell>
          <cell r="H3319">
            <v>364.27</v>
          </cell>
          <cell r="I3319">
            <v>364.27</v>
          </cell>
          <cell r="J3319">
            <v>1056.78</v>
          </cell>
          <cell r="L3319">
            <v>41364</v>
          </cell>
          <cell r="M3319" t="str">
            <v>SG</v>
          </cell>
          <cell r="N3319" t="str">
            <v>EXP</v>
          </cell>
          <cell r="O3319" t="str">
            <v>PH400</v>
          </cell>
          <cell r="P3319" t="str">
            <v>4805</v>
          </cell>
          <cell r="Q3319" t="str">
            <v>Other Services</v>
          </cell>
          <cell r="R3319" t="str">
            <v>Other Expenditures</v>
          </cell>
          <cell r="S3319" t="str">
            <v>Non Salary</v>
          </cell>
        </row>
        <row r="3320">
          <cell r="A3320" t="str">
            <v>PH4021</v>
          </cell>
          <cell r="E3320">
            <v>178.07</v>
          </cell>
          <cell r="F3320">
            <v>0</v>
          </cell>
          <cell r="G3320">
            <v>178.07</v>
          </cell>
          <cell r="H3320">
            <v>0</v>
          </cell>
          <cell r="I3320">
            <v>-178.07</v>
          </cell>
          <cell r="J3320">
            <v>0</v>
          </cell>
          <cell r="L3320">
            <v>41364</v>
          </cell>
          <cell r="M3320" t="str">
            <v>SG</v>
          </cell>
          <cell r="N3320" t="str">
            <v>EXP</v>
          </cell>
          <cell r="O3320" t="str">
            <v>PH400</v>
          </cell>
          <cell r="P3320" t="str">
            <v>4808</v>
          </cell>
          <cell r="Q3320" t="str">
            <v>Other Services</v>
          </cell>
          <cell r="R3320" t="str">
            <v>Other Expenditures</v>
          </cell>
          <cell r="S3320" t="str">
            <v>Non Salary</v>
          </cell>
        </row>
        <row r="3321">
          <cell r="A3321" t="str">
            <v>PH4021</v>
          </cell>
          <cell r="E3321">
            <v>0</v>
          </cell>
          <cell r="F3321">
            <v>0</v>
          </cell>
          <cell r="G3321">
            <v>0</v>
          </cell>
          <cell r="H3321">
            <v>357.78</v>
          </cell>
          <cell r="I3321">
            <v>357.78</v>
          </cell>
          <cell r="J3321">
            <v>1037.95</v>
          </cell>
          <cell r="L3321">
            <v>41364</v>
          </cell>
          <cell r="M3321" t="str">
            <v>SG</v>
          </cell>
          <cell r="N3321" t="str">
            <v>EXP</v>
          </cell>
          <cell r="O3321" t="str">
            <v>PH400</v>
          </cell>
          <cell r="P3321" t="str">
            <v>4815</v>
          </cell>
          <cell r="Q3321" t="str">
            <v>Other Services</v>
          </cell>
          <cell r="R3321" t="str">
            <v>Other Expenditures</v>
          </cell>
          <cell r="S3321" t="str">
            <v>Non Salary</v>
          </cell>
        </row>
        <row r="3322">
          <cell r="A3322" t="str">
            <v>PH4021</v>
          </cell>
          <cell r="E3322">
            <v>0</v>
          </cell>
          <cell r="F3322">
            <v>0</v>
          </cell>
          <cell r="G3322">
            <v>0</v>
          </cell>
          <cell r="H3322">
            <v>716.97</v>
          </cell>
          <cell r="I3322">
            <v>716.97</v>
          </cell>
          <cell r="J3322">
            <v>2080</v>
          </cell>
          <cell r="L3322">
            <v>41364</v>
          </cell>
          <cell r="M3322" t="str">
            <v>SG</v>
          </cell>
          <cell r="N3322" t="str">
            <v>EXP</v>
          </cell>
          <cell r="O3322" t="str">
            <v>PH400</v>
          </cell>
          <cell r="P3322" t="str">
            <v>4820</v>
          </cell>
          <cell r="Q3322" t="str">
            <v>Other Services</v>
          </cell>
          <cell r="R3322" t="str">
            <v>Other Expenditures</v>
          </cell>
          <cell r="S3322" t="str">
            <v>Non Salary</v>
          </cell>
        </row>
        <row r="3323">
          <cell r="A3323" t="str">
            <v>PH4021</v>
          </cell>
          <cell r="E3323">
            <v>0</v>
          </cell>
          <cell r="F3323">
            <v>0</v>
          </cell>
          <cell r="G3323">
            <v>0</v>
          </cell>
          <cell r="H3323">
            <v>3454.24</v>
          </cell>
          <cell r="I3323">
            <v>3454.24</v>
          </cell>
          <cell r="J3323">
            <v>10021</v>
          </cell>
          <cell r="L3323">
            <v>41364</v>
          </cell>
          <cell r="M3323" t="str">
            <v>SG</v>
          </cell>
          <cell r="N3323" t="str">
            <v>EXP</v>
          </cell>
          <cell r="O3323" t="str">
            <v>PH400</v>
          </cell>
          <cell r="P3323" t="str">
            <v>4840</v>
          </cell>
          <cell r="Q3323" t="str">
            <v>Other Services</v>
          </cell>
          <cell r="R3323" t="str">
            <v>Other Expenditures</v>
          </cell>
          <cell r="S3323" t="str">
            <v>Non Salary</v>
          </cell>
        </row>
        <row r="3324">
          <cell r="A3324" t="str">
            <v>PH4021</v>
          </cell>
          <cell r="E3324">
            <v>0</v>
          </cell>
          <cell r="F3324">
            <v>0</v>
          </cell>
          <cell r="G3324">
            <v>0</v>
          </cell>
          <cell r="H3324">
            <v>113.8</v>
          </cell>
          <cell r="I3324">
            <v>113.8</v>
          </cell>
          <cell r="J3324">
            <v>434.16</v>
          </cell>
          <cell r="L3324">
            <v>41364</v>
          </cell>
          <cell r="M3324" t="str">
            <v>SG</v>
          </cell>
          <cell r="N3324" t="str">
            <v>EXP</v>
          </cell>
          <cell r="O3324" t="str">
            <v>PH400</v>
          </cell>
          <cell r="P3324" t="str">
            <v>4860</v>
          </cell>
          <cell r="Q3324" t="str">
            <v>Other Services</v>
          </cell>
          <cell r="R3324" t="str">
            <v>Other Expenditures</v>
          </cell>
          <cell r="S3324" t="str">
            <v>Non Salary</v>
          </cell>
        </row>
        <row r="3325">
          <cell r="A3325" t="str">
            <v>PH4021</v>
          </cell>
          <cell r="E3325">
            <v>0</v>
          </cell>
          <cell r="F3325">
            <v>0</v>
          </cell>
          <cell r="G3325">
            <v>0</v>
          </cell>
          <cell r="H3325">
            <v>2826.45</v>
          </cell>
          <cell r="I3325">
            <v>2826.45</v>
          </cell>
          <cell r="J3325">
            <v>9900</v>
          </cell>
          <cell r="L3325">
            <v>41364</v>
          </cell>
          <cell r="M3325" t="str">
            <v>SG</v>
          </cell>
          <cell r="N3325" t="str">
            <v>EXP</v>
          </cell>
          <cell r="O3325" t="str">
            <v>PH400</v>
          </cell>
          <cell r="P3325" t="str">
            <v>7030</v>
          </cell>
          <cell r="Q3325" t="str">
            <v>IDC's</v>
          </cell>
          <cell r="R3325" t="str">
            <v>Other Expenditures</v>
          </cell>
          <cell r="S3325" t="str">
            <v>Non Salary</v>
          </cell>
        </row>
        <row r="3326">
          <cell r="A3326" t="str">
            <v>PH4021</v>
          </cell>
          <cell r="E3326">
            <v>0</v>
          </cell>
          <cell r="F3326">
            <v>0</v>
          </cell>
          <cell r="G3326">
            <v>0</v>
          </cell>
          <cell r="H3326">
            <v>1713</v>
          </cell>
          <cell r="I3326">
            <v>1713</v>
          </cell>
          <cell r="J3326">
            <v>6000</v>
          </cell>
          <cell r="L3326">
            <v>41364</v>
          </cell>
          <cell r="M3326" t="str">
            <v>SG</v>
          </cell>
          <cell r="N3326" t="str">
            <v>EXP</v>
          </cell>
          <cell r="O3326" t="str">
            <v>PH400</v>
          </cell>
          <cell r="P3326" t="str">
            <v>7035</v>
          </cell>
          <cell r="Q3326" t="str">
            <v>IDC's</v>
          </cell>
          <cell r="R3326" t="str">
            <v>Other Expenditures</v>
          </cell>
          <cell r="S3326" t="str">
            <v>Non Salary</v>
          </cell>
        </row>
        <row r="3327">
          <cell r="A3327" t="str">
            <v>PH4021</v>
          </cell>
          <cell r="E3327">
            <v>0</v>
          </cell>
          <cell r="F3327">
            <v>0</v>
          </cell>
          <cell r="G3327">
            <v>0</v>
          </cell>
          <cell r="H3327">
            <v>628.1</v>
          </cell>
          <cell r="I3327">
            <v>628.1</v>
          </cell>
          <cell r="J3327">
            <v>2200</v>
          </cell>
          <cell r="L3327">
            <v>41364</v>
          </cell>
          <cell r="M3327" t="str">
            <v>SG</v>
          </cell>
          <cell r="N3327" t="str">
            <v>EXP</v>
          </cell>
          <cell r="O3327" t="str">
            <v>PH400</v>
          </cell>
          <cell r="P3327" t="str">
            <v>7097</v>
          </cell>
          <cell r="Q3327" t="str">
            <v>IDC's</v>
          </cell>
          <cell r="R3327" t="str">
            <v>Other Expenditures</v>
          </cell>
          <cell r="S3327" t="str">
            <v>Non Salary</v>
          </cell>
        </row>
        <row r="3328">
          <cell r="A3328" t="str">
            <v>PH4021</v>
          </cell>
          <cell r="E3328">
            <v>315</v>
          </cell>
          <cell r="F3328">
            <v>0</v>
          </cell>
          <cell r="G3328">
            <v>315</v>
          </cell>
          <cell r="H3328">
            <v>224.74</v>
          </cell>
          <cell r="I3328">
            <v>-90.26</v>
          </cell>
          <cell r="J3328">
            <v>787.18</v>
          </cell>
          <cell r="L3328">
            <v>41364</v>
          </cell>
          <cell r="M3328" t="str">
            <v>SG</v>
          </cell>
          <cell r="N3328" t="str">
            <v>EXP</v>
          </cell>
          <cell r="O3328" t="str">
            <v>PH400</v>
          </cell>
          <cell r="P3328" t="str">
            <v>7100</v>
          </cell>
          <cell r="Q3328" t="str">
            <v>IDC's</v>
          </cell>
          <cell r="R3328" t="str">
            <v>Other Expenditures</v>
          </cell>
          <cell r="S3328" t="str">
            <v>Non Salary</v>
          </cell>
        </row>
        <row r="3329">
          <cell r="A3329" t="str">
            <v>PH4021</v>
          </cell>
          <cell r="E3329">
            <v>87.5</v>
          </cell>
          <cell r="F3329">
            <v>0</v>
          </cell>
          <cell r="G3329">
            <v>87.5</v>
          </cell>
          <cell r="H3329">
            <v>993.95</v>
          </cell>
          <cell r="I3329">
            <v>906.45</v>
          </cell>
          <cell r="J3329">
            <v>3481.47</v>
          </cell>
          <cell r="L3329">
            <v>41364</v>
          </cell>
          <cell r="M3329" t="str">
            <v>SG</v>
          </cell>
          <cell r="N3329" t="str">
            <v>EXP</v>
          </cell>
          <cell r="O3329" t="str">
            <v>PH400</v>
          </cell>
          <cell r="P3329" t="str">
            <v>7105</v>
          </cell>
          <cell r="Q3329" t="str">
            <v>IDC's</v>
          </cell>
          <cell r="R3329" t="str">
            <v>Other Expenditures</v>
          </cell>
          <cell r="S3329" t="str">
            <v>Non Salary</v>
          </cell>
        </row>
        <row r="3330">
          <cell r="A3330" t="str">
            <v>PH4021</v>
          </cell>
          <cell r="E3330">
            <v>0</v>
          </cell>
          <cell r="F3330">
            <v>0</v>
          </cell>
          <cell r="G3330">
            <v>0</v>
          </cell>
          <cell r="H3330">
            <v>245.81</v>
          </cell>
          <cell r="I3330">
            <v>245.81</v>
          </cell>
          <cell r="J3330">
            <v>983.23</v>
          </cell>
          <cell r="L3330">
            <v>41364</v>
          </cell>
          <cell r="M3330" t="str">
            <v>SG</v>
          </cell>
          <cell r="N3330" t="str">
            <v>EXP</v>
          </cell>
          <cell r="O3330" t="str">
            <v>PH400</v>
          </cell>
          <cell r="P3330" t="str">
            <v>7125</v>
          </cell>
          <cell r="Q3330" t="str">
            <v>IDC's</v>
          </cell>
          <cell r="R3330" t="str">
            <v>Other Expenditures</v>
          </cell>
          <cell r="S3330" t="str">
            <v>Non Salary</v>
          </cell>
        </row>
        <row r="3331">
          <cell r="A3331" t="str">
            <v>PH4021</v>
          </cell>
          <cell r="E3331">
            <v>-1472677.93</v>
          </cell>
          <cell r="F3331">
            <v>0</v>
          </cell>
          <cell r="G3331">
            <v>-1472677.93</v>
          </cell>
          <cell r="H3331">
            <v>-1506878.93</v>
          </cell>
          <cell r="I3331">
            <v>-34201</v>
          </cell>
          <cell r="J3331">
            <v>-4962142.21</v>
          </cell>
          <cell r="L3331">
            <v>41364</v>
          </cell>
          <cell r="M3331" t="str">
            <v>SG</v>
          </cell>
          <cell r="N3331" t="str">
            <v>REV</v>
          </cell>
          <cell r="O3331" t="str">
            <v>PH400</v>
          </cell>
          <cell r="P3331" t="str">
            <v>8010</v>
          </cell>
          <cell r="Q3331" t="str">
            <v>Grants and Subsidies</v>
          </cell>
          <cell r="R3331" t="str">
            <v>Revenue</v>
          </cell>
          <cell r="S3331" t="str">
            <v>Non Salary</v>
          </cell>
        </row>
        <row r="3332">
          <cell r="A3332" t="str">
            <v>PH4021</v>
          </cell>
          <cell r="E3332">
            <v>0</v>
          </cell>
          <cell r="F3332">
            <v>0</v>
          </cell>
          <cell r="G3332">
            <v>0</v>
          </cell>
          <cell r="H3332">
            <v>-18553.5</v>
          </cell>
          <cell r="I3332">
            <v>-18553.5</v>
          </cell>
          <cell r="J3332">
            <v>-155000</v>
          </cell>
          <cell r="L3332">
            <v>41364</v>
          </cell>
          <cell r="M3332" t="str">
            <v>SG</v>
          </cell>
          <cell r="N3332" t="str">
            <v>REV</v>
          </cell>
          <cell r="O3332" t="str">
            <v>PH400</v>
          </cell>
          <cell r="P3332" t="str">
            <v>9420</v>
          </cell>
          <cell r="Q3332" t="str">
            <v>Other Revenues</v>
          </cell>
          <cell r="R3332" t="str">
            <v>Revenue</v>
          </cell>
          <cell r="S3332" t="str">
            <v>Non Salary</v>
          </cell>
        </row>
        <row r="3333">
          <cell r="A3333" t="str">
            <v>PH4031</v>
          </cell>
          <cell r="E3333">
            <v>1201538.51</v>
          </cell>
          <cell r="F3333">
            <v>0</v>
          </cell>
          <cell r="G3333">
            <v>1201538.51</v>
          </cell>
          <cell r="H3333">
            <v>1197782.1000000001</v>
          </cell>
          <cell r="I3333">
            <v>-3756.41</v>
          </cell>
          <cell r="J3333">
            <v>4113435.9</v>
          </cell>
          <cell r="L3333">
            <v>41364</v>
          </cell>
          <cell r="M3333" t="str">
            <v>SG</v>
          </cell>
          <cell r="N3333" t="str">
            <v>EXP</v>
          </cell>
          <cell r="O3333" t="str">
            <v>PH400</v>
          </cell>
          <cell r="P3333" t="str">
            <v>1015</v>
          </cell>
          <cell r="Q3333" t="str">
            <v>Salaries &amp; Benefits</v>
          </cell>
          <cell r="R3333" t="str">
            <v>Other Expenditures</v>
          </cell>
          <cell r="S3333" t="str">
            <v>Salaries &amp; Benefits</v>
          </cell>
        </row>
        <row r="3334">
          <cell r="A3334" t="str">
            <v>PH4031</v>
          </cell>
          <cell r="E3334">
            <v>60617.440000000002</v>
          </cell>
          <cell r="F3334">
            <v>0</v>
          </cell>
          <cell r="G3334">
            <v>60617.440000000002</v>
          </cell>
          <cell r="H3334">
            <v>37605.620000000003</v>
          </cell>
          <cell r="I3334">
            <v>-23011.82</v>
          </cell>
          <cell r="J3334">
            <v>129184.55</v>
          </cell>
          <cell r="L3334">
            <v>41364</v>
          </cell>
          <cell r="M3334" t="str">
            <v>SG</v>
          </cell>
          <cell r="N3334" t="str">
            <v>EXP</v>
          </cell>
          <cell r="O3334" t="str">
            <v>PH400</v>
          </cell>
          <cell r="P3334" t="str">
            <v>1025</v>
          </cell>
          <cell r="Q3334" t="str">
            <v>Salaries &amp; Benefits</v>
          </cell>
          <cell r="R3334" t="str">
            <v>Other Expenditures</v>
          </cell>
          <cell r="S3334" t="str">
            <v>Overtime</v>
          </cell>
        </row>
        <row r="3335">
          <cell r="A3335" t="str">
            <v>PH4031</v>
          </cell>
          <cell r="E3335">
            <v>14.56</v>
          </cell>
          <cell r="F3335">
            <v>0</v>
          </cell>
          <cell r="G3335">
            <v>14.56</v>
          </cell>
          <cell r="H3335">
            <v>0</v>
          </cell>
          <cell r="I3335">
            <v>-14.56</v>
          </cell>
          <cell r="J3335">
            <v>0</v>
          </cell>
          <cell r="L3335">
            <v>41364</v>
          </cell>
          <cell r="M3335" t="str">
            <v>SG</v>
          </cell>
          <cell r="N3335" t="str">
            <v>EXP</v>
          </cell>
          <cell r="O3335" t="str">
            <v>PH400</v>
          </cell>
          <cell r="P3335" t="str">
            <v>1045</v>
          </cell>
          <cell r="Q3335" t="str">
            <v>Salaries &amp; Benefits</v>
          </cell>
          <cell r="R3335" t="str">
            <v>Other Expenditures</v>
          </cell>
          <cell r="S3335" t="str">
            <v>Salaries &amp; Benefits</v>
          </cell>
        </row>
        <row r="3336">
          <cell r="A3336" t="str">
            <v>PH4031</v>
          </cell>
          <cell r="E3336">
            <v>11465.58</v>
          </cell>
          <cell r="F3336">
            <v>0</v>
          </cell>
          <cell r="G3336">
            <v>11465.58</v>
          </cell>
          <cell r="H3336">
            <v>12378.17</v>
          </cell>
          <cell r="I3336">
            <v>912.59</v>
          </cell>
          <cell r="J3336">
            <v>12378.17</v>
          </cell>
          <cell r="L3336">
            <v>41364</v>
          </cell>
          <cell r="M3336" t="str">
            <v>SG</v>
          </cell>
          <cell r="N3336" t="str">
            <v>EXP</v>
          </cell>
          <cell r="O3336" t="str">
            <v>PH400</v>
          </cell>
          <cell r="P3336" t="str">
            <v>1050</v>
          </cell>
          <cell r="Q3336" t="str">
            <v>Salaries &amp; Benefits</v>
          </cell>
          <cell r="R3336" t="str">
            <v>Other Expenditures</v>
          </cell>
          <cell r="S3336" t="str">
            <v>Salaries &amp; Benefits</v>
          </cell>
        </row>
        <row r="3337">
          <cell r="A3337" t="str">
            <v>PH4031</v>
          </cell>
          <cell r="E3337">
            <v>0</v>
          </cell>
          <cell r="F3337">
            <v>0</v>
          </cell>
          <cell r="G3337">
            <v>0</v>
          </cell>
          <cell r="H3337">
            <v>-76353.460000000006</v>
          </cell>
          <cell r="I3337">
            <v>-76353.460000000006</v>
          </cell>
          <cell r="J3337">
            <v>-251788.87</v>
          </cell>
          <cell r="L3337">
            <v>41364</v>
          </cell>
          <cell r="M3337" t="str">
            <v>SG</v>
          </cell>
          <cell r="N3337" t="str">
            <v>EXP</v>
          </cell>
          <cell r="O3337" t="str">
            <v>PH400</v>
          </cell>
          <cell r="P3337" t="str">
            <v>1520</v>
          </cell>
          <cell r="Q3337" t="str">
            <v>Salaries &amp; Benefits</v>
          </cell>
          <cell r="R3337" t="str">
            <v>Other Expenditures</v>
          </cell>
          <cell r="S3337" t="str">
            <v>Gapping</v>
          </cell>
        </row>
        <row r="3338">
          <cell r="A3338" t="str">
            <v>PH4031</v>
          </cell>
          <cell r="E3338">
            <v>0</v>
          </cell>
          <cell r="F3338">
            <v>0</v>
          </cell>
          <cell r="G3338">
            <v>0</v>
          </cell>
          <cell r="H3338">
            <v>87.33</v>
          </cell>
          <cell r="I3338">
            <v>87.33</v>
          </cell>
          <cell r="J3338">
            <v>300</v>
          </cell>
          <cell r="L3338">
            <v>41364</v>
          </cell>
          <cell r="M3338" t="str">
            <v>SG</v>
          </cell>
          <cell r="N3338" t="str">
            <v>EXP</v>
          </cell>
          <cell r="O3338" t="str">
            <v>PH400</v>
          </cell>
          <cell r="P3338" t="str">
            <v>1561</v>
          </cell>
          <cell r="Q3338" t="str">
            <v>Salaries &amp; Benefits</v>
          </cell>
          <cell r="R3338" t="str">
            <v>Other Expenditures</v>
          </cell>
          <cell r="S3338" t="str">
            <v>Salaries &amp; Benefits</v>
          </cell>
        </row>
        <row r="3339">
          <cell r="A3339" t="str">
            <v>PH4031</v>
          </cell>
          <cell r="E3339">
            <v>63163.92</v>
          </cell>
          <cell r="F3339">
            <v>0</v>
          </cell>
          <cell r="G3339">
            <v>63163.92</v>
          </cell>
          <cell r="H3339">
            <v>62564.49</v>
          </cell>
          <cell r="I3339">
            <v>-599.42999999999995</v>
          </cell>
          <cell r="J3339">
            <v>214860</v>
          </cell>
          <cell r="L3339">
            <v>41364</v>
          </cell>
          <cell r="M3339" t="str">
            <v>SG</v>
          </cell>
          <cell r="N3339" t="str">
            <v>EXP</v>
          </cell>
          <cell r="O3339" t="str">
            <v>PH400</v>
          </cell>
          <cell r="P3339" t="str">
            <v>1711</v>
          </cell>
          <cell r="Q3339" t="str">
            <v>Salaries &amp; Benefits</v>
          </cell>
          <cell r="R3339" t="str">
            <v>Other Expenditures</v>
          </cell>
          <cell r="S3339" t="str">
            <v>Salaries &amp; Benefits</v>
          </cell>
        </row>
        <row r="3340">
          <cell r="A3340" t="str">
            <v>PH4031</v>
          </cell>
          <cell r="E3340">
            <v>30325.91</v>
          </cell>
          <cell r="F3340">
            <v>0</v>
          </cell>
          <cell r="G3340">
            <v>30325.91</v>
          </cell>
          <cell r="H3340">
            <v>29540.18</v>
          </cell>
          <cell r="I3340">
            <v>-785.73</v>
          </cell>
          <cell r="J3340">
            <v>101448</v>
          </cell>
          <cell r="L3340">
            <v>41364</v>
          </cell>
          <cell r="M3340" t="str">
            <v>SG</v>
          </cell>
          <cell r="N3340" t="str">
            <v>EXP</v>
          </cell>
          <cell r="O3340" t="str">
            <v>PH400</v>
          </cell>
          <cell r="P3340" t="str">
            <v>1712</v>
          </cell>
          <cell r="Q3340" t="str">
            <v>Salaries &amp; Benefits</v>
          </cell>
          <cell r="R3340" t="str">
            <v>Other Expenditures</v>
          </cell>
          <cell r="S3340" t="str">
            <v>Salaries &amp; Benefits</v>
          </cell>
        </row>
        <row r="3341">
          <cell r="A3341" t="str">
            <v>PH4031</v>
          </cell>
          <cell r="E3341">
            <v>28226.49</v>
          </cell>
          <cell r="F3341">
            <v>0</v>
          </cell>
          <cell r="G3341">
            <v>28226.49</v>
          </cell>
          <cell r="H3341">
            <v>23774.91</v>
          </cell>
          <cell r="I3341">
            <v>-4451.58</v>
          </cell>
          <cell r="J3341">
            <v>81503.25</v>
          </cell>
          <cell r="L3341">
            <v>41364</v>
          </cell>
          <cell r="M3341" t="str">
            <v>SG</v>
          </cell>
          <cell r="N3341" t="str">
            <v>EXP</v>
          </cell>
          <cell r="O3341" t="str">
            <v>PH400</v>
          </cell>
          <cell r="P3341" t="str">
            <v>1720</v>
          </cell>
          <cell r="Q3341" t="str">
            <v>Salaries &amp; Benefits</v>
          </cell>
          <cell r="R3341" t="str">
            <v>Other Expenditures</v>
          </cell>
          <cell r="S3341" t="str">
            <v>Salaries &amp; Benefits</v>
          </cell>
        </row>
        <row r="3342">
          <cell r="A3342" t="str">
            <v>PH4031</v>
          </cell>
          <cell r="E3342">
            <v>8603.19</v>
          </cell>
          <cell r="F3342">
            <v>0</v>
          </cell>
          <cell r="G3342">
            <v>8603.19</v>
          </cell>
          <cell r="H3342">
            <v>8863.33</v>
          </cell>
          <cell r="I3342">
            <v>260.14</v>
          </cell>
          <cell r="J3342">
            <v>30439.26</v>
          </cell>
          <cell r="L3342">
            <v>41364</v>
          </cell>
          <cell r="M3342" t="str">
            <v>SG</v>
          </cell>
          <cell r="N3342" t="str">
            <v>EXP</v>
          </cell>
          <cell r="O3342" t="str">
            <v>PH400</v>
          </cell>
          <cell r="P3342" t="str">
            <v>1730</v>
          </cell>
          <cell r="Q3342" t="str">
            <v>Salaries &amp; Benefits</v>
          </cell>
          <cell r="R3342" t="str">
            <v>Other Expenditures</v>
          </cell>
          <cell r="S3342" t="str">
            <v>Salaries &amp; Benefits</v>
          </cell>
        </row>
        <row r="3343">
          <cell r="A3343" t="str">
            <v>PH4031</v>
          </cell>
          <cell r="E3343">
            <v>34504.199999999997</v>
          </cell>
          <cell r="F3343">
            <v>0</v>
          </cell>
          <cell r="G3343">
            <v>34504.199999999997</v>
          </cell>
          <cell r="H3343">
            <v>33611.949999999997</v>
          </cell>
          <cell r="I3343">
            <v>-892.25</v>
          </cell>
          <cell r="J3343">
            <v>60316.13</v>
          </cell>
          <cell r="L3343">
            <v>41364</v>
          </cell>
          <cell r="M3343" t="str">
            <v>SG</v>
          </cell>
          <cell r="N3343" t="str">
            <v>EXP</v>
          </cell>
          <cell r="O3343" t="str">
            <v>PH400</v>
          </cell>
          <cell r="P3343" t="str">
            <v>1740</v>
          </cell>
          <cell r="Q3343" t="str">
            <v>Salaries &amp; Benefits</v>
          </cell>
          <cell r="R3343" t="str">
            <v>Other Expenditures</v>
          </cell>
          <cell r="S3343" t="str">
            <v>Salaries &amp; Benefits</v>
          </cell>
        </row>
        <row r="3344">
          <cell r="A3344" t="str">
            <v>PH4031</v>
          </cell>
          <cell r="E3344">
            <v>1436.61</v>
          </cell>
          <cell r="F3344">
            <v>0</v>
          </cell>
          <cell r="G3344">
            <v>1436.61</v>
          </cell>
          <cell r="H3344">
            <v>1623.63</v>
          </cell>
          <cell r="I3344">
            <v>187.02</v>
          </cell>
          <cell r="J3344">
            <v>3290.61</v>
          </cell>
          <cell r="L3344">
            <v>41364</v>
          </cell>
          <cell r="M3344" t="str">
            <v>SG</v>
          </cell>
          <cell r="N3344" t="str">
            <v>EXP</v>
          </cell>
          <cell r="O3344" t="str">
            <v>PH400</v>
          </cell>
          <cell r="P3344" t="str">
            <v>1745</v>
          </cell>
          <cell r="Q3344" t="str">
            <v>Salaries &amp; Benefits</v>
          </cell>
          <cell r="R3344" t="str">
            <v>Other Expenditures</v>
          </cell>
          <cell r="S3344" t="str">
            <v>Salaries &amp; Benefits</v>
          </cell>
        </row>
        <row r="3345">
          <cell r="A3345" t="str">
            <v>PH4031</v>
          </cell>
          <cell r="E3345">
            <v>24867.11</v>
          </cell>
          <cell r="F3345">
            <v>0</v>
          </cell>
          <cell r="G3345">
            <v>24867.11</v>
          </cell>
          <cell r="H3345">
            <v>23356.86</v>
          </cell>
          <cell r="I3345">
            <v>-1510.25</v>
          </cell>
          <cell r="J3345">
            <v>80211.899999999994</v>
          </cell>
          <cell r="L3345">
            <v>41364</v>
          </cell>
          <cell r="M3345" t="str">
            <v>SG</v>
          </cell>
          <cell r="N3345" t="str">
            <v>EXP</v>
          </cell>
          <cell r="O3345" t="str">
            <v>PH400</v>
          </cell>
          <cell r="P3345" t="str">
            <v>1750</v>
          </cell>
          <cell r="Q3345" t="str">
            <v>Salaries &amp; Benefits</v>
          </cell>
          <cell r="R3345" t="str">
            <v>Other Expenditures</v>
          </cell>
          <cell r="S3345" t="str">
            <v>Salaries &amp; Benefits</v>
          </cell>
        </row>
        <row r="3346">
          <cell r="A3346" t="str">
            <v>PH4031</v>
          </cell>
          <cell r="E3346">
            <v>71052.539999999994</v>
          </cell>
          <cell r="F3346">
            <v>0</v>
          </cell>
          <cell r="G3346">
            <v>71052.539999999994</v>
          </cell>
          <cell r="H3346">
            <v>72970.58</v>
          </cell>
          <cell r="I3346">
            <v>1918.04</v>
          </cell>
          <cell r="J3346">
            <v>130970.36</v>
          </cell>
          <cell r="L3346">
            <v>41364</v>
          </cell>
          <cell r="M3346" t="str">
            <v>SG</v>
          </cell>
          <cell r="N3346" t="str">
            <v>EXP</v>
          </cell>
          <cell r="O3346" t="str">
            <v>PH400</v>
          </cell>
          <cell r="P3346" t="str">
            <v>1760</v>
          </cell>
          <cell r="Q3346" t="str">
            <v>Salaries &amp; Benefits</v>
          </cell>
          <cell r="R3346" t="str">
            <v>Other Expenditures</v>
          </cell>
          <cell r="S3346" t="str">
            <v>Salaries &amp; Benefits</v>
          </cell>
        </row>
        <row r="3347">
          <cell r="A3347" t="str">
            <v>PH4031</v>
          </cell>
          <cell r="E3347">
            <v>118951.49</v>
          </cell>
          <cell r="F3347">
            <v>0</v>
          </cell>
          <cell r="G3347">
            <v>118951.49</v>
          </cell>
          <cell r="H3347">
            <v>121811.38</v>
          </cell>
          <cell r="I3347">
            <v>2859.89</v>
          </cell>
          <cell r="J3347">
            <v>418325.23</v>
          </cell>
          <cell r="L3347">
            <v>41364</v>
          </cell>
          <cell r="M3347" t="str">
            <v>SG</v>
          </cell>
          <cell r="N3347" t="str">
            <v>EXP</v>
          </cell>
          <cell r="O3347" t="str">
            <v>PH400</v>
          </cell>
          <cell r="P3347" t="str">
            <v>1770</v>
          </cell>
          <cell r="Q3347" t="str">
            <v>Salaries &amp; Benefits</v>
          </cell>
          <cell r="R3347" t="str">
            <v>Other Expenditures</v>
          </cell>
          <cell r="S3347" t="str">
            <v>Salaries &amp; Benefits</v>
          </cell>
        </row>
        <row r="3348">
          <cell r="A3348" t="str">
            <v>PH4031</v>
          </cell>
          <cell r="E3348">
            <v>1336</v>
          </cell>
          <cell r="F3348">
            <v>0</v>
          </cell>
          <cell r="G3348">
            <v>1336</v>
          </cell>
          <cell r="H3348">
            <v>0</v>
          </cell>
          <cell r="I3348">
            <v>-1336</v>
          </cell>
          <cell r="J3348">
            <v>0</v>
          </cell>
          <cell r="L3348">
            <v>41364</v>
          </cell>
          <cell r="M3348" t="str">
            <v>SG</v>
          </cell>
          <cell r="N3348" t="str">
            <v>EXP</v>
          </cell>
          <cell r="O3348" t="str">
            <v>PH400</v>
          </cell>
          <cell r="P3348" t="str">
            <v>1840</v>
          </cell>
          <cell r="Q3348" t="str">
            <v>Salaries &amp; Benefits</v>
          </cell>
          <cell r="R3348" t="str">
            <v>Other Expenditures</v>
          </cell>
          <cell r="S3348" t="str">
            <v>Salaries &amp; Benefits</v>
          </cell>
        </row>
        <row r="3349">
          <cell r="A3349" t="str">
            <v>PH4031</v>
          </cell>
          <cell r="E3349">
            <v>0</v>
          </cell>
          <cell r="F3349">
            <v>0</v>
          </cell>
          <cell r="G3349">
            <v>0</v>
          </cell>
          <cell r="H3349">
            <v>2332.14</v>
          </cell>
          <cell r="I3349">
            <v>2332.14</v>
          </cell>
          <cell r="J3349">
            <v>8011.5</v>
          </cell>
          <cell r="L3349">
            <v>41364</v>
          </cell>
          <cell r="M3349" t="str">
            <v>SG</v>
          </cell>
          <cell r="N3349" t="str">
            <v>EXP</v>
          </cell>
          <cell r="O3349" t="str">
            <v>PH400</v>
          </cell>
          <cell r="P3349" t="str">
            <v>1850</v>
          </cell>
          <cell r="Q3349" t="str">
            <v>Salaries &amp; Benefits</v>
          </cell>
          <cell r="R3349" t="str">
            <v>Other Expenditures</v>
          </cell>
          <cell r="S3349" t="str">
            <v>Salaries &amp; Benefits</v>
          </cell>
        </row>
        <row r="3350">
          <cell r="A3350" t="str">
            <v>PH4031</v>
          </cell>
          <cell r="E3350">
            <v>4102</v>
          </cell>
          <cell r="F3350">
            <v>2339.0500000000002</v>
          </cell>
          <cell r="G3350">
            <v>6441.05</v>
          </cell>
          <cell r="H3350">
            <v>2854.95</v>
          </cell>
          <cell r="I3350">
            <v>-3586.1</v>
          </cell>
          <cell r="J3350">
            <v>9999.84</v>
          </cell>
          <cell r="L3350">
            <v>41364</v>
          </cell>
          <cell r="M3350" t="str">
            <v>SG</v>
          </cell>
          <cell r="N3350" t="str">
            <v>EXP</v>
          </cell>
          <cell r="O3350" t="str">
            <v>PH400</v>
          </cell>
          <cell r="P3350" t="str">
            <v>2010</v>
          </cell>
          <cell r="Q3350" t="str">
            <v>Office Supplies</v>
          </cell>
          <cell r="R3350" t="str">
            <v>Other Expenditures</v>
          </cell>
          <cell r="S3350" t="str">
            <v>Non Salary</v>
          </cell>
        </row>
        <row r="3351">
          <cell r="A3351" t="str">
            <v>PH4031</v>
          </cell>
          <cell r="E3351">
            <v>0</v>
          </cell>
          <cell r="F3351">
            <v>0</v>
          </cell>
          <cell r="G3351">
            <v>0</v>
          </cell>
          <cell r="H3351">
            <v>0</v>
          </cell>
          <cell r="I3351">
            <v>0</v>
          </cell>
          <cell r="J3351">
            <v>0</v>
          </cell>
          <cell r="L3351">
            <v>41364</v>
          </cell>
          <cell r="M3351" t="str">
            <v>SG</v>
          </cell>
          <cell r="N3351" t="str">
            <v>EXP</v>
          </cell>
          <cell r="O3351" t="str">
            <v>PH400</v>
          </cell>
          <cell r="P3351" t="str">
            <v>2020</v>
          </cell>
          <cell r="Q3351" t="str">
            <v>Office Supplies</v>
          </cell>
          <cell r="R3351" t="str">
            <v>Other Expenditures</v>
          </cell>
          <cell r="S3351" t="str">
            <v>Non Salary</v>
          </cell>
        </row>
        <row r="3352">
          <cell r="A3352" t="str">
            <v>PH4031</v>
          </cell>
          <cell r="E3352">
            <v>2209.8000000000002</v>
          </cell>
          <cell r="F3352">
            <v>0</v>
          </cell>
          <cell r="G3352">
            <v>2209.8000000000002</v>
          </cell>
          <cell r="H3352">
            <v>1073.42</v>
          </cell>
          <cell r="I3352">
            <v>-1136.3800000000001</v>
          </cell>
          <cell r="J3352">
            <v>3759.78</v>
          </cell>
          <cell r="L3352">
            <v>41364</v>
          </cell>
          <cell r="M3352" t="str">
            <v>SG</v>
          </cell>
          <cell r="N3352" t="str">
            <v>EXP</v>
          </cell>
          <cell r="O3352" t="str">
            <v>PH400</v>
          </cell>
          <cell r="P3352" t="str">
            <v>2040</v>
          </cell>
          <cell r="Q3352" t="str">
            <v>Office Supplies</v>
          </cell>
          <cell r="R3352" t="str">
            <v>Other Expenditures</v>
          </cell>
          <cell r="S3352" t="str">
            <v>Non Salary</v>
          </cell>
        </row>
        <row r="3353">
          <cell r="A3353" t="str">
            <v>PH4031</v>
          </cell>
          <cell r="E3353">
            <v>0</v>
          </cell>
          <cell r="F3353">
            <v>0</v>
          </cell>
          <cell r="G3353">
            <v>0</v>
          </cell>
          <cell r="H3353">
            <v>460.42</v>
          </cell>
          <cell r="I3353">
            <v>460.42</v>
          </cell>
          <cell r="J3353">
            <v>1612.64</v>
          </cell>
          <cell r="L3353">
            <v>41364</v>
          </cell>
          <cell r="M3353" t="str">
            <v>SG</v>
          </cell>
          <cell r="N3353" t="str">
            <v>EXP</v>
          </cell>
          <cell r="O3353" t="str">
            <v>PH400</v>
          </cell>
          <cell r="P3353" t="str">
            <v>2099</v>
          </cell>
          <cell r="Q3353" t="str">
            <v>Office Supplies</v>
          </cell>
          <cell r="R3353" t="str">
            <v>Other Expenditures</v>
          </cell>
          <cell r="S3353" t="str">
            <v>Non Salary</v>
          </cell>
        </row>
        <row r="3354">
          <cell r="A3354" t="str">
            <v>PH4031</v>
          </cell>
          <cell r="E3354">
            <v>-0.01</v>
          </cell>
          <cell r="F3354">
            <v>0</v>
          </cell>
          <cell r="G3354">
            <v>-0.01</v>
          </cell>
          <cell r="H3354">
            <v>0</v>
          </cell>
          <cell r="I3354">
            <v>0.01</v>
          </cell>
          <cell r="J3354">
            <v>0</v>
          </cell>
          <cell r="L3354">
            <v>41364</v>
          </cell>
          <cell r="M3354" t="str">
            <v>SG</v>
          </cell>
          <cell r="N3354" t="str">
            <v>EXP</v>
          </cell>
          <cell r="O3354" t="str">
            <v>PH400</v>
          </cell>
          <cell r="P3354" t="str">
            <v>2570</v>
          </cell>
          <cell r="Q3354" t="str">
            <v>Other Supplies</v>
          </cell>
          <cell r="R3354" t="str">
            <v>Other Expenditures</v>
          </cell>
          <cell r="S3354" t="str">
            <v>Non Salary</v>
          </cell>
        </row>
        <row r="3355">
          <cell r="A3355" t="str">
            <v>PH4031</v>
          </cell>
          <cell r="E3355">
            <v>20</v>
          </cell>
          <cell r="F3355">
            <v>0</v>
          </cell>
          <cell r="G3355">
            <v>20</v>
          </cell>
          <cell r="H3355">
            <v>0</v>
          </cell>
          <cell r="I3355">
            <v>-20</v>
          </cell>
          <cell r="J3355">
            <v>0</v>
          </cell>
          <cell r="L3355">
            <v>41364</v>
          </cell>
          <cell r="M3355" t="str">
            <v>SG</v>
          </cell>
          <cell r="N3355" t="str">
            <v>EXP</v>
          </cell>
          <cell r="O3355" t="str">
            <v>PH400</v>
          </cell>
          <cell r="P3355" t="str">
            <v>2600</v>
          </cell>
          <cell r="Q3355" t="str">
            <v>Other Supplies</v>
          </cell>
          <cell r="R3355" t="str">
            <v>Other Expenditures</v>
          </cell>
          <cell r="S3355" t="str">
            <v>Non Salary</v>
          </cell>
        </row>
        <row r="3356">
          <cell r="A3356" t="str">
            <v>PH4031</v>
          </cell>
          <cell r="E3356">
            <v>650.86</v>
          </cell>
          <cell r="F3356">
            <v>0</v>
          </cell>
          <cell r="G3356">
            <v>650.86</v>
          </cell>
          <cell r="H3356">
            <v>126.37</v>
          </cell>
          <cell r="I3356">
            <v>-524.49</v>
          </cell>
          <cell r="J3356">
            <v>442.61</v>
          </cell>
          <cell r="L3356">
            <v>41364</v>
          </cell>
          <cell r="M3356" t="str">
            <v>SG</v>
          </cell>
          <cell r="N3356" t="str">
            <v>EXP</v>
          </cell>
          <cell r="O3356" t="str">
            <v>PH400</v>
          </cell>
          <cell r="P3356" t="str">
            <v>2650</v>
          </cell>
          <cell r="Q3356" t="str">
            <v>Other Supplies</v>
          </cell>
          <cell r="R3356" t="str">
            <v>Other Expenditures</v>
          </cell>
          <cell r="S3356" t="str">
            <v>Non Salary</v>
          </cell>
        </row>
        <row r="3357">
          <cell r="A3357" t="str">
            <v>PH4031</v>
          </cell>
          <cell r="E3357">
            <v>23.74</v>
          </cell>
          <cell r="F3357">
            <v>0</v>
          </cell>
          <cell r="G3357">
            <v>23.74</v>
          </cell>
          <cell r="H3357">
            <v>0</v>
          </cell>
          <cell r="I3357">
            <v>-23.74</v>
          </cell>
          <cell r="J3357">
            <v>0</v>
          </cell>
          <cell r="L3357">
            <v>41364</v>
          </cell>
          <cell r="M3357" t="str">
            <v>SG</v>
          </cell>
          <cell r="N3357" t="str">
            <v>EXP</v>
          </cell>
          <cell r="O3357" t="str">
            <v>PH400</v>
          </cell>
          <cell r="P3357" t="str">
            <v>2820</v>
          </cell>
          <cell r="Q3357" t="str">
            <v>Other Supplies</v>
          </cell>
          <cell r="R3357" t="str">
            <v>Other Expenditures</v>
          </cell>
          <cell r="S3357" t="str">
            <v>Non Salary</v>
          </cell>
        </row>
        <row r="3358">
          <cell r="A3358" t="str">
            <v>PH4031</v>
          </cell>
          <cell r="E3358">
            <v>0</v>
          </cell>
          <cell r="F3358">
            <v>0</v>
          </cell>
          <cell r="G3358">
            <v>0</v>
          </cell>
          <cell r="H3358">
            <v>2413.77</v>
          </cell>
          <cell r="I3358">
            <v>2413.77</v>
          </cell>
          <cell r="J3358">
            <v>11706</v>
          </cell>
          <cell r="L3358">
            <v>41364</v>
          </cell>
          <cell r="M3358" t="str">
            <v>SG</v>
          </cell>
          <cell r="N3358" t="str">
            <v>EXP</v>
          </cell>
          <cell r="O3358" t="str">
            <v>PH400</v>
          </cell>
          <cell r="P3358" t="str">
            <v>2823</v>
          </cell>
          <cell r="Q3358" t="str">
            <v>Other Supplies</v>
          </cell>
          <cell r="R3358" t="str">
            <v>Other Expenditures</v>
          </cell>
          <cell r="S3358" t="str">
            <v>Non Salary</v>
          </cell>
        </row>
        <row r="3359">
          <cell r="A3359" t="str">
            <v>PH4031</v>
          </cell>
          <cell r="E3359">
            <v>0</v>
          </cell>
          <cell r="F3359">
            <v>0</v>
          </cell>
          <cell r="G3359">
            <v>0</v>
          </cell>
          <cell r="H3359">
            <v>239.6</v>
          </cell>
          <cell r="I3359">
            <v>239.6</v>
          </cell>
          <cell r="J3359">
            <v>1000</v>
          </cell>
          <cell r="L3359">
            <v>41364</v>
          </cell>
          <cell r="M3359" t="str">
            <v>SG</v>
          </cell>
          <cell r="N3359" t="str">
            <v>EXP</v>
          </cell>
          <cell r="O3359" t="str">
            <v>PH400</v>
          </cell>
          <cell r="P3359" t="str">
            <v>2824</v>
          </cell>
          <cell r="Q3359" t="str">
            <v>Other Supplies</v>
          </cell>
          <cell r="R3359" t="str">
            <v>Other Expenditures</v>
          </cell>
          <cell r="S3359" t="str">
            <v>Non Salary</v>
          </cell>
        </row>
        <row r="3360">
          <cell r="A3360" t="str">
            <v>PH4031</v>
          </cell>
          <cell r="E3360">
            <v>31.83</v>
          </cell>
          <cell r="F3360">
            <v>0</v>
          </cell>
          <cell r="G3360">
            <v>31.83</v>
          </cell>
          <cell r="H3360">
            <v>0</v>
          </cell>
          <cell r="I3360">
            <v>-31.83</v>
          </cell>
          <cell r="J3360">
            <v>0</v>
          </cell>
          <cell r="L3360">
            <v>41364</v>
          </cell>
          <cell r="M3360" t="str">
            <v>SG</v>
          </cell>
          <cell r="N3360" t="str">
            <v>EXP</v>
          </cell>
          <cell r="O3360" t="str">
            <v>PH400</v>
          </cell>
          <cell r="P3360" t="str">
            <v>2999</v>
          </cell>
          <cell r="Q3360" t="str">
            <v>Other Supplies</v>
          </cell>
          <cell r="R3360" t="str">
            <v>Other Expenditures</v>
          </cell>
          <cell r="S3360" t="str">
            <v>Non Salary</v>
          </cell>
        </row>
        <row r="3361">
          <cell r="A3361" t="str">
            <v>PH4031</v>
          </cell>
          <cell r="E3361">
            <v>230.49</v>
          </cell>
          <cell r="F3361">
            <v>0</v>
          </cell>
          <cell r="G3361">
            <v>230.49</v>
          </cell>
          <cell r="H3361">
            <v>114.2</v>
          </cell>
          <cell r="I3361">
            <v>-116.29</v>
          </cell>
          <cell r="J3361">
            <v>400</v>
          </cell>
          <cell r="L3361">
            <v>41364</v>
          </cell>
          <cell r="M3361" t="str">
            <v>SG</v>
          </cell>
          <cell r="N3361" t="str">
            <v>EXP</v>
          </cell>
          <cell r="O3361" t="str">
            <v>PH400</v>
          </cell>
          <cell r="P3361" t="str">
            <v>3020</v>
          </cell>
          <cell r="Q3361" t="str">
            <v>General Equipment</v>
          </cell>
          <cell r="R3361" t="str">
            <v>Other Expenditures</v>
          </cell>
          <cell r="S3361" t="str">
            <v>Non Salary</v>
          </cell>
        </row>
        <row r="3362">
          <cell r="A3362" t="str">
            <v>PH4031</v>
          </cell>
          <cell r="E3362">
            <v>0</v>
          </cell>
          <cell r="F3362">
            <v>0</v>
          </cell>
          <cell r="G3362">
            <v>0</v>
          </cell>
          <cell r="H3362">
            <v>28.55</v>
          </cell>
          <cell r="I3362">
            <v>28.55</v>
          </cell>
          <cell r="J3362">
            <v>100</v>
          </cell>
          <cell r="L3362">
            <v>41364</v>
          </cell>
          <cell r="M3362" t="str">
            <v>SG</v>
          </cell>
          <cell r="N3362" t="str">
            <v>EXP</v>
          </cell>
          <cell r="O3362" t="str">
            <v>PH400</v>
          </cell>
          <cell r="P3362" t="str">
            <v>3030</v>
          </cell>
          <cell r="Q3362" t="str">
            <v>General Equipment</v>
          </cell>
          <cell r="R3362" t="str">
            <v>Other Expenditures</v>
          </cell>
          <cell r="S3362" t="str">
            <v>Non Salary</v>
          </cell>
        </row>
        <row r="3363">
          <cell r="A3363" t="str">
            <v>PH4031</v>
          </cell>
          <cell r="E3363">
            <v>438.85</v>
          </cell>
          <cell r="F3363">
            <v>0</v>
          </cell>
          <cell r="G3363">
            <v>438.85</v>
          </cell>
          <cell r="H3363">
            <v>0</v>
          </cell>
          <cell r="I3363">
            <v>-438.85</v>
          </cell>
          <cell r="J3363">
            <v>0</v>
          </cell>
          <cell r="L3363">
            <v>41364</v>
          </cell>
          <cell r="M3363" t="str">
            <v>SG</v>
          </cell>
          <cell r="N3363" t="str">
            <v>EXP</v>
          </cell>
          <cell r="O3363" t="str">
            <v>PH400</v>
          </cell>
          <cell r="P3363" t="str">
            <v>3420</v>
          </cell>
          <cell r="Q3363" t="str">
            <v>Computer Hardware &amp; Software</v>
          </cell>
          <cell r="R3363" t="str">
            <v>Other Expenditures</v>
          </cell>
          <cell r="S3363" t="str">
            <v>Non Salary</v>
          </cell>
        </row>
        <row r="3364">
          <cell r="A3364" t="str">
            <v>PH4031</v>
          </cell>
          <cell r="E3364">
            <v>0</v>
          </cell>
          <cell r="F3364">
            <v>6767.04</v>
          </cell>
          <cell r="G3364">
            <v>6767.04</v>
          </cell>
          <cell r="H3364">
            <v>0</v>
          </cell>
          <cell r="I3364">
            <v>-6767.04</v>
          </cell>
          <cell r="J3364">
            <v>0</v>
          </cell>
          <cell r="L3364">
            <v>41364</v>
          </cell>
          <cell r="M3364" t="str">
            <v>SG</v>
          </cell>
          <cell r="N3364" t="str">
            <v>EXP</v>
          </cell>
          <cell r="O3364" t="str">
            <v>PH400</v>
          </cell>
          <cell r="P3364" t="str">
            <v>4038</v>
          </cell>
          <cell r="Q3364" t="str">
            <v>Professional &amp; Technical</v>
          </cell>
          <cell r="R3364" t="str">
            <v>Other Expenditures</v>
          </cell>
          <cell r="S3364" t="str">
            <v>Non Salary</v>
          </cell>
        </row>
        <row r="3365">
          <cell r="A3365" t="str">
            <v>PH4031</v>
          </cell>
          <cell r="E3365">
            <v>751.72</v>
          </cell>
          <cell r="F3365">
            <v>3687.55</v>
          </cell>
          <cell r="G3365">
            <v>4439.2700000000004</v>
          </cell>
          <cell r="H3365">
            <v>2793.9</v>
          </cell>
          <cell r="I3365">
            <v>-1645.37</v>
          </cell>
          <cell r="J3365">
            <v>19999.28</v>
          </cell>
          <cell r="L3365">
            <v>41364</v>
          </cell>
          <cell r="M3365" t="str">
            <v>SG</v>
          </cell>
          <cell r="N3365" t="str">
            <v>EXP</v>
          </cell>
          <cell r="O3365" t="str">
            <v>PH400</v>
          </cell>
          <cell r="P3365" t="str">
            <v>4086</v>
          </cell>
          <cell r="Q3365" t="str">
            <v>Professional &amp; Technical</v>
          </cell>
          <cell r="R3365" t="str">
            <v>Other Expenditures</v>
          </cell>
          <cell r="S3365" t="str">
            <v>Non Salary</v>
          </cell>
        </row>
        <row r="3366">
          <cell r="A3366" t="str">
            <v>PH4031</v>
          </cell>
          <cell r="E3366">
            <v>24</v>
          </cell>
          <cell r="F3366">
            <v>0</v>
          </cell>
          <cell r="G3366">
            <v>24</v>
          </cell>
          <cell r="H3366">
            <v>0</v>
          </cell>
          <cell r="I3366">
            <v>-24</v>
          </cell>
          <cell r="J3366">
            <v>0</v>
          </cell>
          <cell r="L3366">
            <v>41364</v>
          </cell>
          <cell r="M3366" t="str">
            <v>SG</v>
          </cell>
          <cell r="N3366" t="str">
            <v>EXP</v>
          </cell>
          <cell r="O3366" t="str">
            <v>PH400</v>
          </cell>
          <cell r="P3366" t="str">
            <v>4220</v>
          </cell>
          <cell r="Q3366" t="str">
            <v>Business Travel Expenses</v>
          </cell>
          <cell r="R3366" t="str">
            <v>Other Expenditures</v>
          </cell>
          <cell r="S3366" t="str">
            <v>Non Salary</v>
          </cell>
        </row>
        <row r="3367">
          <cell r="A3367" t="str">
            <v>PH4031</v>
          </cell>
          <cell r="E3367">
            <v>3028.48</v>
          </cell>
          <cell r="F3367">
            <v>0</v>
          </cell>
          <cell r="G3367">
            <v>3028.48</v>
          </cell>
          <cell r="H3367">
            <v>344.7</v>
          </cell>
          <cell r="I3367">
            <v>-2683.78</v>
          </cell>
          <cell r="J3367">
            <v>1000</v>
          </cell>
          <cell r="L3367">
            <v>41364</v>
          </cell>
          <cell r="M3367" t="str">
            <v>SG</v>
          </cell>
          <cell r="N3367" t="str">
            <v>EXP</v>
          </cell>
          <cell r="O3367" t="str">
            <v>PH400</v>
          </cell>
          <cell r="P3367" t="str">
            <v>4225</v>
          </cell>
          <cell r="Q3367" t="str">
            <v>Business Travel Expenses</v>
          </cell>
          <cell r="R3367" t="str">
            <v>Other Expenditures</v>
          </cell>
          <cell r="S3367" t="str">
            <v>Non Salary</v>
          </cell>
        </row>
        <row r="3368">
          <cell r="A3368" t="str">
            <v>PH4031</v>
          </cell>
          <cell r="E3368">
            <v>0</v>
          </cell>
          <cell r="F3368">
            <v>0</v>
          </cell>
          <cell r="G3368">
            <v>0</v>
          </cell>
          <cell r="H3368">
            <v>75</v>
          </cell>
          <cell r="I3368">
            <v>75</v>
          </cell>
          <cell r="J3368">
            <v>500</v>
          </cell>
          <cell r="L3368">
            <v>41364</v>
          </cell>
          <cell r="M3368" t="str">
            <v>SG</v>
          </cell>
          <cell r="N3368" t="str">
            <v>EXP</v>
          </cell>
          <cell r="O3368" t="str">
            <v>PH400</v>
          </cell>
          <cell r="P3368" t="str">
            <v>4251</v>
          </cell>
          <cell r="Q3368" t="str">
            <v>Conference Expenditures</v>
          </cell>
          <cell r="R3368" t="str">
            <v>Other Expenditures</v>
          </cell>
          <cell r="S3368" t="str">
            <v>Non Salary</v>
          </cell>
        </row>
        <row r="3369">
          <cell r="A3369" t="str">
            <v>PH4031</v>
          </cell>
          <cell r="E3369">
            <v>610.55999999999995</v>
          </cell>
          <cell r="F3369">
            <v>0</v>
          </cell>
          <cell r="G3369">
            <v>610.55999999999995</v>
          </cell>
          <cell r="H3369">
            <v>413.1</v>
          </cell>
          <cell r="I3369">
            <v>-197.46</v>
          </cell>
          <cell r="J3369">
            <v>2754</v>
          </cell>
          <cell r="L3369">
            <v>41364</v>
          </cell>
          <cell r="M3369" t="str">
            <v>SG</v>
          </cell>
          <cell r="N3369" t="str">
            <v>EXP</v>
          </cell>
          <cell r="O3369" t="str">
            <v>PH400</v>
          </cell>
          <cell r="P3369" t="str">
            <v>4256</v>
          </cell>
          <cell r="Q3369" t="str">
            <v>Conference Expenditures</v>
          </cell>
          <cell r="R3369" t="str">
            <v>Other Expenditures</v>
          </cell>
          <cell r="S3369" t="str">
            <v>Non Salary</v>
          </cell>
        </row>
        <row r="3370">
          <cell r="A3370" t="str">
            <v>PH4031</v>
          </cell>
          <cell r="E3370">
            <v>0</v>
          </cell>
          <cell r="F3370">
            <v>712.32</v>
          </cell>
          <cell r="G3370">
            <v>712.32</v>
          </cell>
          <cell r="H3370">
            <v>1767.6</v>
          </cell>
          <cell r="I3370">
            <v>1055.28</v>
          </cell>
          <cell r="J3370">
            <v>12000.01</v>
          </cell>
          <cell r="L3370">
            <v>41364</v>
          </cell>
          <cell r="M3370" t="str">
            <v>SG</v>
          </cell>
          <cell r="N3370" t="str">
            <v>EXP</v>
          </cell>
          <cell r="O3370" t="str">
            <v>PH400</v>
          </cell>
          <cell r="P3370" t="str">
            <v>4310</v>
          </cell>
          <cell r="Q3370" t="str">
            <v>Training &amp; Development</v>
          </cell>
          <cell r="R3370" t="str">
            <v>Other Expenditures</v>
          </cell>
          <cell r="S3370" t="str">
            <v>Non Salary</v>
          </cell>
        </row>
        <row r="3371">
          <cell r="A3371" t="str">
            <v>PH4031</v>
          </cell>
          <cell r="E3371">
            <v>2563.56</v>
          </cell>
          <cell r="F3371">
            <v>0</v>
          </cell>
          <cell r="G3371">
            <v>2563.56</v>
          </cell>
          <cell r="H3371">
            <v>689.4</v>
          </cell>
          <cell r="I3371">
            <v>-1874.16</v>
          </cell>
          <cell r="J3371">
            <v>2000</v>
          </cell>
          <cell r="L3371">
            <v>41364</v>
          </cell>
          <cell r="M3371" t="str">
            <v>SG</v>
          </cell>
          <cell r="N3371" t="str">
            <v>EXP</v>
          </cell>
          <cell r="O3371" t="str">
            <v>PH400</v>
          </cell>
          <cell r="P3371" t="str">
            <v>4340</v>
          </cell>
          <cell r="Q3371" t="str">
            <v>Training &amp; Development</v>
          </cell>
          <cell r="R3371" t="str">
            <v>Other Expenditures</v>
          </cell>
          <cell r="S3371" t="str">
            <v>Non Salary</v>
          </cell>
        </row>
        <row r="3372">
          <cell r="A3372" t="str">
            <v>PH4031</v>
          </cell>
          <cell r="E3372">
            <v>0</v>
          </cell>
          <cell r="F3372">
            <v>0</v>
          </cell>
          <cell r="G3372">
            <v>0</v>
          </cell>
          <cell r="H3372">
            <v>1625.61</v>
          </cell>
          <cell r="I3372">
            <v>1625.61</v>
          </cell>
          <cell r="J3372">
            <v>8702.39</v>
          </cell>
          <cell r="L3372">
            <v>41364</v>
          </cell>
          <cell r="M3372" t="str">
            <v>SG</v>
          </cell>
          <cell r="N3372" t="str">
            <v>EXP</v>
          </cell>
          <cell r="O3372" t="str">
            <v>PH400</v>
          </cell>
          <cell r="P3372" t="str">
            <v>4414</v>
          </cell>
          <cell r="Q3372" t="str">
            <v>Contracted Services</v>
          </cell>
          <cell r="R3372" t="str">
            <v>Other Expenditures</v>
          </cell>
          <cell r="S3372" t="str">
            <v>Non Salary</v>
          </cell>
        </row>
        <row r="3373">
          <cell r="A3373" t="str">
            <v>PH4031</v>
          </cell>
          <cell r="E3373">
            <v>283.55</v>
          </cell>
          <cell r="F3373">
            <v>153.28</v>
          </cell>
          <cell r="G3373">
            <v>436.83</v>
          </cell>
          <cell r="H3373">
            <v>689.33</v>
          </cell>
          <cell r="I3373">
            <v>252.5</v>
          </cell>
          <cell r="J3373">
            <v>1999.83</v>
          </cell>
          <cell r="L3373">
            <v>41364</v>
          </cell>
          <cell r="M3373" t="str">
            <v>SG</v>
          </cell>
          <cell r="N3373" t="str">
            <v>EXP</v>
          </cell>
          <cell r="O3373" t="str">
            <v>PH400</v>
          </cell>
          <cell r="P3373" t="str">
            <v>4515</v>
          </cell>
          <cell r="Q3373" t="str">
            <v>Contracted Services</v>
          </cell>
          <cell r="R3373" t="str">
            <v>Other Expenditures</v>
          </cell>
          <cell r="S3373" t="str">
            <v>Non Salary</v>
          </cell>
        </row>
        <row r="3374">
          <cell r="A3374" t="str">
            <v>PH4031</v>
          </cell>
          <cell r="E3374">
            <v>512.38</v>
          </cell>
          <cell r="F3374">
            <v>0</v>
          </cell>
          <cell r="G3374">
            <v>512.38</v>
          </cell>
          <cell r="H3374">
            <v>0</v>
          </cell>
          <cell r="I3374">
            <v>-512.38</v>
          </cell>
          <cell r="J3374">
            <v>0</v>
          </cell>
          <cell r="L3374">
            <v>41364</v>
          </cell>
          <cell r="M3374" t="str">
            <v>SG</v>
          </cell>
          <cell r="N3374" t="str">
            <v>EXP</v>
          </cell>
          <cell r="O3374" t="str">
            <v>PH400</v>
          </cell>
          <cell r="P3374" t="str">
            <v>4570</v>
          </cell>
          <cell r="Q3374" t="str">
            <v>Contracted Services</v>
          </cell>
          <cell r="R3374" t="str">
            <v>Other Expenditures</v>
          </cell>
          <cell r="S3374" t="str">
            <v>Non Salary</v>
          </cell>
        </row>
        <row r="3375">
          <cell r="A3375" t="str">
            <v>PH4031</v>
          </cell>
          <cell r="E3375">
            <v>0</v>
          </cell>
          <cell r="F3375">
            <v>0</v>
          </cell>
          <cell r="G3375">
            <v>0</v>
          </cell>
          <cell r="H3375">
            <v>34.47</v>
          </cell>
          <cell r="I3375">
            <v>34.47</v>
          </cell>
          <cell r="J3375">
            <v>100</v>
          </cell>
          <cell r="L3375">
            <v>41364</v>
          </cell>
          <cell r="M3375" t="str">
            <v>SG</v>
          </cell>
          <cell r="N3375" t="str">
            <v>EXP</v>
          </cell>
          <cell r="O3375" t="str">
            <v>PH400</v>
          </cell>
          <cell r="P3375" t="str">
            <v>4690</v>
          </cell>
          <cell r="Q3375" t="str">
            <v>Insurance, Parking &amp; Metrage</v>
          </cell>
          <cell r="R3375" t="str">
            <v>Other Expenditures</v>
          </cell>
          <cell r="S3375" t="str">
            <v>Non Salary</v>
          </cell>
        </row>
        <row r="3376">
          <cell r="A3376" t="str">
            <v>PH4031</v>
          </cell>
          <cell r="E3376">
            <v>883.55</v>
          </cell>
          <cell r="F3376">
            <v>0</v>
          </cell>
          <cell r="G3376">
            <v>883.55</v>
          </cell>
          <cell r="H3376">
            <v>1310.5</v>
          </cell>
          <cell r="I3376">
            <v>426.95</v>
          </cell>
          <cell r="J3376">
            <v>5000</v>
          </cell>
          <cell r="L3376">
            <v>41364</v>
          </cell>
          <cell r="M3376" t="str">
            <v>SG</v>
          </cell>
          <cell r="N3376" t="str">
            <v>EXP</v>
          </cell>
          <cell r="O3376" t="str">
            <v>PH400</v>
          </cell>
          <cell r="P3376" t="str">
            <v>4770</v>
          </cell>
          <cell r="Q3376" t="str">
            <v>Insurance, Parking &amp; Metrage</v>
          </cell>
          <cell r="R3376" t="str">
            <v>Other Expenditures</v>
          </cell>
          <cell r="S3376" t="str">
            <v>Non Salary</v>
          </cell>
        </row>
        <row r="3377">
          <cell r="A3377" t="str">
            <v>PH4031</v>
          </cell>
          <cell r="E3377">
            <v>5639.71</v>
          </cell>
          <cell r="F3377">
            <v>0</v>
          </cell>
          <cell r="G3377">
            <v>5639.71</v>
          </cell>
          <cell r="H3377">
            <v>5707.62</v>
          </cell>
          <cell r="I3377">
            <v>67.91</v>
          </cell>
          <cell r="J3377">
            <v>23556</v>
          </cell>
          <cell r="L3377">
            <v>41364</v>
          </cell>
          <cell r="M3377" t="str">
            <v>SG</v>
          </cell>
          <cell r="N3377" t="str">
            <v>EXP</v>
          </cell>
          <cell r="O3377" t="str">
            <v>PH400</v>
          </cell>
          <cell r="P3377" t="str">
            <v>4775</v>
          </cell>
          <cell r="Q3377" t="str">
            <v>Insurance, Parking &amp; Metrage</v>
          </cell>
          <cell r="R3377" t="str">
            <v>Other Expenditures</v>
          </cell>
          <cell r="S3377" t="str">
            <v>Non Salary</v>
          </cell>
        </row>
        <row r="3378">
          <cell r="A3378" t="str">
            <v>PH4031</v>
          </cell>
          <cell r="E3378">
            <v>0</v>
          </cell>
          <cell r="F3378">
            <v>7530.24</v>
          </cell>
          <cell r="G3378">
            <v>7530.24</v>
          </cell>
          <cell r="H3378">
            <v>0</v>
          </cell>
          <cell r="I3378">
            <v>-7530.24</v>
          </cell>
          <cell r="J3378">
            <v>0</v>
          </cell>
          <cell r="L3378">
            <v>41364</v>
          </cell>
          <cell r="M3378" t="str">
            <v>SG</v>
          </cell>
          <cell r="N3378" t="str">
            <v>EXP</v>
          </cell>
          <cell r="O3378" t="str">
            <v>PH400</v>
          </cell>
          <cell r="P3378" t="str">
            <v>4815</v>
          </cell>
          <cell r="Q3378" t="str">
            <v>Other Services</v>
          </cell>
          <cell r="R3378" t="str">
            <v>Other Expenditures</v>
          </cell>
          <cell r="S3378" t="str">
            <v>Non Salary</v>
          </cell>
        </row>
        <row r="3379">
          <cell r="A3379" t="str">
            <v>PH4031</v>
          </cell>
          <cell r="E3379">
            <v>0</v>
          </cell>
          <cell r="F3379">
            <v>903.68</v>
          </cell>
          <cell r="G3379">
            <v>903.68</v>
          </cell>
          <cell r="H3379">
            <v>0</v>
          </cell>
          <cell r="I3379">
            <v>-903.68</v>
          </cell>
          <cell r="J3379">
            <v>0</v>
          </cell>
          <cell r="L3379">
            <v>41364</v>
          </cell>
          <cell r="M3379" t="str">
            <v>SG</v>
          </cell>
          <cell r="N3379" t="str">
            <v>EXP</v>
          </cell>
          <cell r="O3379" t="str">
            <v>PH400</v>
          </cell>
          <cell r="P3379" t="str">
            <v>4825</v>
          </cell>
          <cell r="Q3379" t="str">
            <v>Other Services</v>
          </cell>
          <cell r="R3379" t="str">
            <v>Other Expenditures</v>
          </cell>
          <cell r="S3379" t="str">
            <v>Non Salary</v>
          </cell>
        </row>
        <row r="3380">
          <cell r="A3380" t="str">
            <v>PH4031</v>
          </cell>
          <cell r="E3380">
            <v>0</v>
          </cell>
          <cell r="F3380">
            <v>0</v>
          </cell>
          <cell r="G3380">
            <v>0</v>
          </cell>
          <cell r="H3380">
            <v>285.5</v>
          </cell>
          <cell r="I3380">
            <v>285.5</v>
          </cell>
          <cell r="J3380">
            <v>1000</v>
          </cell>
          <cell r="L3380">
            <v>41364</v>
          </cell>
          <cell r="M3380" t="str">
            <v>SG</v>
          </cell>
          <cell r="N3380" t="str">
            <v>EXP</v>
          </cell>
          <cell r="O3380" t="str">
            <v>PH400</v>
          </cell>
          <cell r="P3380" t="str">
            <v>7030</v>
          </cell>
          <cell r="Q3380" t="str">
            <v>IDC's</v>
          </cell>
          <cell r="R3380" t="str">
            <v>Other Expenditures</v>
          </cell>
          <cell r="S3380" t="str">
            <v>Non Salary</v>
          </cell>
        </row>
        <row r="3381">
          <cell r="A3381" t="str">
            <v>PH4031</v>
          </cell>
          <cell r="E3381">
            <v>0</v>
          </cell>
          <cell r="F3381">
            <v>0</v>
          </cell>
          <cell r="G3381">
            <v>0</v>
          </cell>
          <cell r="H3381">
            <v>1142</v>
          </cell>
          <cell r="I3381">
            <v>1142</v>
          </cell>
          <cell r="J3381">
            <v>4000</v>
          </cell>
          <cell r="L3381">
            <v>41364</v>
          </cell>
          <cell r="M3381" t="str">
            <v>SG</v>
          </cell>
          <cell r="N3381" t="str">
            <v>EXP</v>
          </cell>
          <cell r="O3381" t="str">
            <v>PH400</v>
          </cell>
          <cell r="P3381" t="str">
            <v>7035</v>
          </cell>
          <cell r="Q3381" t="str">
            <v>IDC's</v>
          </cell>
          <cell r="R3381" t="str">
            <v>Other Expenditures</v>
          </cell>
          <cell r="S3381" t="str">
            <v>Non Salary</v>
          </cell>
        </row>
        <row r="3382">
          <cell r="A3382" t="str">
            <v>PH4031</v>
          </cell>
          <cell r="E3382">
            <v>0</v>
          </cell>
          <cell r="F3382">
            <v>0</v>
          </cell>
          <cell r="G3382">
            <v>0</v>
          </cell>
          <cell r="H3382">
            <v>28.55</v>
          </cell>
          <cell r="I3382">
            <v>28.55</v>
          </cell>
          <cell r="J3382">
            <v>100</v>
          </cell>
          <cell r="L3382">
            <v>41364</v>
          </cell>
          <cell r="M3382" t="str">
            <v>SG</v>
          </cell>
          <cell r="N3382" t="str">
            <v>EXP</v>
          </cell>
          <cell r="O3382" t="str">
            <v>PH400</v>
          </cell>
          <cell r="P3382" t="str">
            <v>7097</v>
          </cell>
          <cell r="Q3382" t="str">
            <v>IDC's</v>
          </cell>
          <cell r="R3382" t="str">
            <v>Other Expenditures</v>
          </cell>
          <cell r="S3382" t="str">
            <v>Non Salary</v>
          </cell>
        </row>
        <row r="3383">
          <cell r="A3383" t="str">
            <v>PH4031</v>
          </cell>
          <cell r="E3383">
            <v>-1270332.75</v>
          </cell>
          <cell r="F3383">
            <v>0</v>
          </cell>
          <cell r="G3383">
            <v>-1270332.75</v>
          </cell>
          <cell r="H3383">
            <v>-1179670.3799999999</v>
          </cell>
          <cell r="I3383">
            <v>90662.37</v>
          </cell>
          <cell r="J3383">
            <v>-3923168.24</v>
          </cell>
          <cell r="L3383">
            <v>41364</v>
          </cell>
          <cell r="M3383" t="str">
            <v>SG</v>
          </cell>
          <cell r="N3383" t="str">
            <v>REV</v>
          </cell>
          <cell r="O3383" t="str">
            <v>PH400</v>
          </cell>
          <cell r="P3383" t="str">
            <v>8010</v>
          </cell>
          <cell r="Q3383" t="str">
            <v>Grants and Subsidies</v>
          </cell>
          <cell r="R3383" t="str">
            <v>Revenue</v>
          </cell>
          <cell r="S3383" t="str">
            <v>Non Salary</v>
          </cell>
        </row>
        <row r="3384">
          <cell r="A3384" t="str">
            <v>PH4031</v>
          </cell>
          <cell r="E3384">
            <v>-3618.07</v>
          </cell>
          <cell r="F3384">
            <v>0</v>
          </cell>
          <cell r="G3384">
            <v>-3618.07</v>
          </cell>
          <cell r="H3384">
            <v>-3273.94</v>
          </cell>
          <cell r="I3384">
            <v>344.13</v>
          </cell>
          <cell r="J3384">
            <v>-13727.18</v>
          </cell>
          <cell r="L3384">
            <v>41364</v>
          </cell>
          <cell r="M3384" t="str">
            <v>SG</v>
          </cell>
          <cell r="N3384" t="str">
            <v>REV</v>
          </cell>
          <cell r="O3384" t="str">
            <v>PH400</v>
          </cell>
          <cell r="P3384" t="str">
            <v>8510</v>
          </cell>
          <cell r="Q3384" t="str">
            <v>Fees &amp; Service Charges</v>
          </cell>
          <cell r="R3384" t="str">
            <v>Revenue</v>
          </cell>
          <cell r="S3384" t="str">
            <v>Non Salary</v>
          </cell>
        </row>
        <row r="3385">
          <cell r="A3385" t="str">
            <v>PH4041</v>
          </cell>
          <cell r="E3385">
            <v>267957.34000000003</v>
          </cell>
          <cell r="F3385">
            <v>0</v>
          </cell>
          <cell r="G3385">
            <v>267957.34000000003</v>
          </cell>
          <cell r="H3385">
            <v>287553.98</v>
          </cell>
          <cell r="I3385">
            <v>19596.64</v>
          </cell>
          <cell r="J3385">
            <v>987520.91</v>
          </cell>
          <cell r="L3385">
            <v>41364</v>
          </cell>
          <cell r="M3385" t="str">
            <v>SG</v>
          </cell>
          <cell r="N3385" t="str">
            <v>EXP</v>
          </cell>
          <cell r="O3385" t="str">
            <v>PH400</v>
          </cell>
          <cell r="P3385" t="str">
            <v>1015</v>
          </cell>
          <cell r="Q3385" t="str">
            <v>Salaries &amp; Benefits</v>
          </cell>
          <cell r="R3385" t="str">
            <v>Other Expenditures</v>
          </cell>
          <cell r="S3385" t="str">
            <v>Salaries &amp; Benefits</v>
          </cell>
        </row>
        <row r="3386">
          <cell r="A3386" t="str">
            <v>PH4041</v>
          </cell>
          <cell r="E3386">
            <v>20742.3</v>
          </cell>
          <cell r="F3386">
            <v>0</v>
          </cell>
          <cell r="G3386">
            <v>20742.3</v>
          </cell>
          <cell r="H3386">
            <v>1513.8</v>
          </cell>
          <cell r="I3386">
            <v>-19228.5</v>
          </cell>
          <cell r="J3386">
            <v>5200.24</v>
          </cell>
          <cell r="L3386">
            <v>41364</v>
          </cell>
          <cell r="M3386" t="str">
            <v>SG</v>
          </cell>
          <cell r="N3386" t="str">
            <v>EXP</v>
          </cell>
          <cell r="O3386" t="str">
            <v>PH400</v>
          </cell>
          <cell r="P3386" t="str">
            <v>1025</v>
          </cell>
          <cell r="Q3386" t="str">
            <v>Salaries &amp; Benefits</v>
          </cell>
          <cell r="R3386" t="str">
            <v>Other Expenditures</v>
          </cell>
          <cell r="S3386" t="str">
            <v>Overtime</v>
          </cell>
        </row>
        <row r="3387">
          <cell r="A3387" t="str">
            <v>PH4041</v>
          </cell>
          <cell r="E3387">
            <v>0</v>
          </cell>
          <cell r="F3387">
            <v>0</v>
          </cell>
          <cell r="G3387">
            <v>0</v>
          </cell>
          <cell r="H3387">
            <v>2909.15</v>
          </cell>
          <cell r="I3387">
            <v>2909.15</v>
          </cell>
          <cell r="J3387">
            <v>2909.15</v>
          </cell>
          <cell r="L3387">
            <v>41364</v>
          </cell>
          <cell r="M3387" t="str">
            <v>SG</v>
          </cell>
          <cell r="N3387" t="str">
            <v>EXP</v>
          </cell>
          <cell r="O3387" t="str">
            <v>PH400</v>
          </cell>
          <cell r="P3387" t="str">
            <v>1050</v>
          </cell>
          <cell r="Q3387" t="str">
            <v>Salaries &amp; Benefits</v>
          </cell>
          <cell r="R3387" t="str">
            <v>Other Expenditures</v>
          </cell>
          <cell r="S3387" t="str">
            <v>Salaries &amp; Benefits</v>
          </cell>
        </row>
        <row r="3388">
          <cell r="A3388" t="str">
            <v>PH4041</v>
          </cell>
          <cell r="E3388">
            <v>0</v>
          </cell>
          <cell r="F3388">
            <v>0</v>
          </cell>
          <cell r="G3388">
            <v>0</v>
          </cell>
          <cell r="H3388">
            <v>-18525.68</v>
          </cell>
          <cell r="I3388">
            <v>-18525.68</v>
          </cell>
          <cell r="J3388">
            <v>-61136.73</v>
          </cell>
          <cell r="L3388">
            <v>41364</v>
          </cell>
          <cell r="M3388" t="str">
            <v>SG</v>
          </cell>
          <cell r="N3388" t="str">
            <v>EXP</v>
          </cell>
          <cell r="O3388" t="str">
            <v>PH400</v>
          </cell>
          <cell r="P3388" t="str">
            <v>1520</v>
          </cell>
          <cell r="Q3388" t="str">
            <v>Salaries &amp; Benefits</v>
          </cell>
          <cell r="R3388" t="str">
            <v>Other Expenditures</v>
          </cell>
          <cell r="S3388" t="str">
            <v>Gapping</v>
          </cell>
        </row>
        <row r="3389">
          <cell r="A3389" t="str">
            <v>PH4041</v>
          </cell>
          <cell r="E3389">
            <v>0</v>
          </cell>
          <cell r="F3389">
            <v>0</v>
          </cell>
          <cell r="G3389">
            <v>0</v>
          </cell>
          <cell r="H3389">
            <v>58.22</v>
          </cell>
          <cell r="I3389">
            <v>58.22</v>
          </cell>
          <cell r="J3389">
            <v>200</v>
          </cell>
          <cell r="L3389">
            <v>41364</v>
          </cell>
          <cell r="M3389" t="str">
            <v>SG</v>
          </cell>
          <cell r="N3389" t="str">
            <v>EXP</v>
          </cell>
          <cell r="O3389" t="str">
            <v>PH400</v>
          </cell>
          <cell r="P3389" t="str">
            <v>1561</v>
          </cell>
          <cell r="Q3389" t="str">
            <v>Salaries &amp; Benefits</v>
          </cell>
          <cell r="R3389" t="str">
            <v>Other Expenditures</v>
          </cell>
          <cell r="S3389" t="str">
            <v>Salaries &amp; Benefits</v>
          </cell>
        </row>
        <row r="3390">
          <cell r="A3390" t="str">
            <v>PH4041</v>
          </cell>
          <cell r="E3390">
            <v>14156.99</v>
          </cell>
          <cell r="F3390">
            <v>0</v>
          </cell>
          <cell r="G3390">
            <v>14156.99</v>
          </cell>
          <cell r="H3390">
            <v>16968.060000000001</v>
          </cell>
          <cell r="I3390">
            <v>2811.07</v>
          </cell>
          <cell r="J3390">
            <v>58272</v>
          </cell>
          <cell r="L3390">
            <v>41364</v>
          </cell>
          <cell r="M3390" t="str">
            <v>SG</v>
          </cell>
          <cell r="N3390" t="str">
            <v>EXP</v>
          </cell>
          <cell r="O3390" t="str">
            <v>PH400</v>
          </cell>
          <cell r="P3390" t="str">
            <v>1711</v>
          </cell>
          <cell r="Q3390" t="str">
            <v>Salaries &amp; Benefits</v>
          </cell>
          <cell r="R3390" t="str">
            <v>Other Expenditures</v>
          </cell>
          <cell r="S3390" t="str">
            <v>Salaries &amp; Benefits</v>
          </cell>
        </row>
        <row r="3391">
          <cell r="A3391" t="str">
            <v>PH4041</v>
          </cell>
          <cell r="E3391">
            <v>6809.9</v>
          </cell>
          <cell r="F3391">
            <v>0</v>
          </cell>
          <cell r="G3391">
            <v>6809.9</v>
          </cell>
          <cell r="H3391">
            <v>8033.21</v>
          </cell>
          <cell r="I3391">
            <v>1223.31</v>
          </cell>
          <cell r="J3391">
            <v>27588</v>
          </cell>
          <cell r="L3391">
            <v>41364</v>
          </cell>
          <cell r="M3391" t="str">
            <v>SG</v>
          </cell>
          <cell r="N3391" t="str">
            <v>EXP</v>
          </cell>
          <cell r="O3391" t="str">
            <v>PH400</v>
          </cell>
          <cell r="P3391" t="str">
            <v>1712</v>
          </cell>
          <cell r="Q3391" t="str">
            <v>Salaries &amp; Benefits</v>
          </cell>
          <cell r="R3391" t="str">
            <v>Other Expenditures</v>
          </cell>
          <cell r="S3391" t="str">
            <v>Salaries &amp; Benefits</v>
          </cell>
        </row>
        <row r="3392">
          <cell r="A3392" t="str">
            <v>PH4041</v>
          </cell>
          <cell r="E3392">
            <v>6258.76</v>
          </cell>
          <cell r="F3392">
            <v>0</v>
          </cell>
          <cell r="G3392">
            <v>6258.76</v>
          </cell>
          <cell r="H3392">
            <v>5758.23</v>
          </cell>
          <cell r="I3392">
            <v>-500.53</v>
          </cell>
          <cell r="J3392">
            <v>19775.099999999999</v>
          </cell>
          <cell r="L3392">
            <v>41364</v>
          </cell>
          <cell r="M3392" t="str">
            <v>SG</v>
          </cell>
          <cell r="N3392" t="str">
            <v>EXP</v>
          </cell>
          <cell r="O3392" t="str">
            <v>PH400</v>
          </cell>
          <cell r="P3392" t="str">
            <v>1720</v>
          </cell>
          <cell r="Q3392" t="str">
            <v>Salaries &amp; Benefits</v>
          </cell>
          <cell r="R3392" t="str">
            <v>Other Expenditures</v>
          </cell>
          <cell r="S3392" t="str">
            <v>Salaries &amp; Benefits</v>
          </cell>
        </row>
        <row r="3393">
          <cell r="A3393" t="str">
            <v>PH4041</v>
          </cell>
          <cell r="E3393">
            <v>1904.99</v>
          </cell>
          <cell r="F3393">
            <v>0</v>
          </cell>
          <cell r="G3393">
            <v>1904.99</v>
          </cell>
          <cell r="H3393">
            <v>2148.06</v>
          </cell>
          <cell r="I3393">
            <v>243.07</v>
          </cell>
          <cell r="J3393">
            <v>7377.07</v>
          </cell>
          <cell r="L3393">
            <v>41364</v>
          </cell>
          <cell r="M3393" t="str">
            <v>SG</v>
          </cell>
          <cell r="N3393" t="str">
            <v>EXP</v>
          </cell>
          <cell r="O3393" t="str">
            <v>PH400</v>
          </cell>
          <cell r="P3393" t="str">
            <v>1730</v>
          </cell>
          <cell r="Q3393" t="str">
            <v>Salaries &amp; Benefits</v>
          </cell>
          <cell r="R3393" t="str">
            <v>Other Expenditures</v>
          </cell>
          <cell r="S3393" t="str">
            <v>Salaries &amp; Benefits</v>
          </cell>
        </row>
        <row r="3394">
          <cell r="A3394" t="str">
            <v>PH4041</v>
          </cell>
          <cell r="E3394">
            <v>7976.1</v>
          </cell>
          <cell r="F3394">
            <v>0</v>
          </cell>
          <cell r="G3394">
            <v>7976.1</v>
          </cell>
          <cell r="H3394">
            <v>8065.8</v>
          </cell>
          <cell r="I3394">
            <v>89.7</v>
          </cell>
          <cell r="J3394">
            <v>14468.58</v>
          </cell>
          <cell r="L3394">
            <v>41364</v>
          </cell>
          <cell r="M3394" t="str">
            <v>SG</v>
          </cell>
          <cell r="N3394" t="str">
            <v>EXP</v>
          </cell>
          <cell r="O3394" t="str">
            <v>PH400</v>
          </cell>
          <cell r="P3394" t="str">
            <v>1740</v>
          </cell>
          <cell r="Q3394" t="str">
            <v>Salaries &amp; Benefits</v>
          </cell>
          <cell r="R3394" t="str">
            <v>Other Expenditures</v>
          </cell>
          <cell r="S3394" t="str">
            <v>Salaries &amp; Benefits</v>
          </cell>
        </row>
        <row r="3395">
          <cell r="A3395" t="str">
            <v>PH4041</v>
          </cell>
          <cell r="E3395">
            <v>336.45</v>
          </cell>
          <cell r="F3395">
            <v>0</v>
          </cell>
          <cell r="G3395">
            <v>336.45</v>
          </cell>
          <cell r="H3395">
            <v>382.35</v>
          </cell>
          <cell r="I3395">
            <v>45.9</v>
          </cell>
          <cell r="J3395">
            <v>789.98</v>
          </cell>
          <cell r="L3395">
            <v>41364</v>
          </cell>
          <cell r="M3395" t="str">
            <v>SG</v>
          </cell>
          <cell r="N3395" t="str">
            <v>EXP</v>
          </cell>
          <cell r="O3395" t="str">
            <v>PH400</v>
          </cell>
          <cell r="P3395" t="str">
            <v>1745</v>
          </cell>
          <cell r="Q3395" t="str">
            <v>Salaries &amp; Benefits</v>
          </cell>
          <cell r="R3395" t="str">
            <v>Other Expenditures</v>
          </cell>
          <cell r="S3395" t="str">
            <v>Salaries &amp; Benefits</v>
          </cell>
        </row>
        <row r="3396">
          <cell r="A3396" t="str">
            <v>PH4041</v>
          </cell>
          <cell r="E3396">
            <v>5561.64</v>
          </cell>
          <cell r="F3396">
            <v>0</v>
          </cell>
          <cell r="G3396">
            <v>5561.64</v>
          </cell>
          <cell r="H3396">
            <v>5607.32</v>
          </cell>
          <cell r="I3396">
            <v>45.68</v>
          </cell>
          <cell r="J3396">
            <v>19256.64</v>
          </cell>
          <cell r="L3396">
            <v>41364</v>
          </cell>
          <cell r="M3396" t="str">
            <v>SG</v>
          </cell>
          <cell r="N3396" t="str">
            <v>EXP</v>
          </cell>
          <cell r="O3396" t="str">
            <v>PH400</v>
          </cell>
          <cell r="P3396" t="str">
            <v>1750</v>
          </cell>
          <cell r="Q3396" t="str">
            <v>Salaries &amp; Benefits</v>
          </cell>
          <cell r="R3396" t="str">
            <v>Other Expenditures</v>
          </cell>
          <cell r="S3396" t="str">
            <v>Salaries &amp; Benefits</v>
          </cell>
        </row>
        <row r="3397">
          <cell r="A3397" t="str">
            <v>PH4041</v>
          </cell>
          <cell r="E3397">
            <v>15969.46</v>
          </cell>
          <cell r="F3397">
            <v>0</v>
          </cell>
          <cell r="G3397">
            <v>15969.46</v>
          </cell>
          <cell r="H3397">
            <v>17513.14</v>
          </cell>
          <cell r="I3397">
            <v>1543.68</v>
          </cell>
          <cell r="J3397">
            <v>31837.88</v>
          </cell>
          <cell r="L3397">
            <v>41364</v>
          </cell>
          <cell r="M3397" t="str">
            <v>SG</v>
          </cell>
          <cell r="N3397" t="str">
            <v>EXP</v>
          </cell>
          <cell r="O3397" t="str">
            <v>PH400</v>
          </cell>
          <cell r="P3397" t="str">
            <v>1760</v>
          </cell>
          <cell r="Q3397" t="str">
            <v>Salaries &amp; Benefits</v>
          </cell>
          <cell r="R3397" t="str">
            <v>Other Expenditures</v>
          </cell>
          <cell r="S3397" t="str">
            <v>Salaries &amp; Benefits</v>
          </cell>
        </row>
        <row r="3398">
          <cell r="A3398" t="str">
            <v>PH4041</v>
          </cell>
          <cell r="E3398">
            <v>27814.79</v>
          </cell>
          <cell r="F3398">
            <v>0</v>
          </cell>
          <cell r="G3398">
            <v>27814.79</v>
          </cell>
          <cell r="H3398">
            <v>30954.03</v>
          </cell>
          <cell r="I3398">
            <v>3139.24</v>
          </cell>
          <cell r="J3398">
            <v>106302.47</v>
          </cell>
          <cell r="L3398">
            <v>41364</v>
          </cell>
          <cell r="M3398" t="str">
            <v>SG</v>
          </cell>
          <cell r="N3398" t="str">
            <v>EXP</v>
          </cell>
          <cell r="O3398" t="str">
            <v>PH400</v>
          </cell>
          <cell r="P3398" t="str">
            <v>1770</v>
          </cell>
          <cell r="Q3398" t="str">
            <v>Salaries &amp; Benefits</v>
          </cell>
          <cell r="R3398" t="str">
            <v>Other Expenditures</v>
          </cell>
          <cell r="S3398" t="str">
            <v>Salaries &amp; Benefits</v>
          </cell>
        </row>
        <row r="3399">
          <cell r="A3399" t="str">
            <v>PH4041</v>
          </cell>
          <cell r="E3399">
            <v>1344</v>
          </cell>
          <cell r="F3399">
            <v>0</v>
          </cell>
          <cell r="G3399">
            <v>1344</v>
          </cell>
          <cell r="H3399">
            <v>0</v>
          </cell>
          <cell r="I3399">
            <v>-1344</v>
          </cell>
          <cell r="J3399">
            <v>0</v>
          </cell>
          <cell r="L3399">
            <v>41364</v>
          </cell>
          <cell r="M3399" t="str">
            <v>SG</v>
          </cell>
          <cell r="N3399" t="str">
            <v>EXP</v>
          </cell>
          <cell r="O3399" t="str">
            <v>PH400</v>
          </cell>
          <cell r="P3399" t="str">
            <v>1840</v>
          </cell>
          <cell r="Q3399" t="str">
            <v>Salaries &amp; Benefits</v>
          </cell>
          <cell r="R3399" t="str">
            <v>Other Expenditures</v>
          </cell>
          <cell r="S3399" t="str">
            <v>Salaries &amp; Benefits</v>
          </cell>
        </row>
        <row r="3400">
          <cell r="A3400" t="str">
            <v>PH4041</v>
          </cell>
          <cell r="E3400">
            <v>1278.22</v>
          </cell>
          <cell r="F3400">
            <v>26.25</v>
          </cell>
          <cell r="G3400">
            <v>1304.47</v>
          </cell>
          <cell r="H3400">
            <v>1821.98</v>
          </cell>
          <cell r="I3400">
            <v>517.51</v>
          </cell>
          <cell r="J3400">
            <v>6381.71</v>
          </cell>
          <cell r="L3400">
            <v>41364</v>
          </cell>
          <cell r="M3400" t="str">
            <v>SG</v>
          </cell>
          <cell r="N3400" t="str">
            <v>EXP</v>
          </cell>
          <cell r="O3400" t="str">
            <v>PH400</v>
          </cell>
          <cell r="P3400" t="str">
            <v>2010</v>
          </cell>
          <cell r="Q3400" t="str">
            <v>Office Supplies</v>
          </cell>
          <cell r="R3400" t="str">
            <v>Other Expenditures</v>
          </cell>
          <cell r="S3400" t="str">
            <v>Non Salary</v>
          </cell>
        </row>
        <row r="3401">
          <cell r="A3401" t="str">
            <v>PH4041</v>
          </cell>
          <cell r="E3401">
            <v>190.75</v>
          </cell>
          <cell r="F3401">
            <v>0</v>
          </cell>
          <cell r="G3401">
            <v>190.75</v>
          </cell>
          <cell r="H3401">
            <v>366.26</v>
          </cell>
          <cell r="I3401">
            <v>175.51</v>
          </cell>
          <cell r="J3401">
            <v>1282.8599999999999</v>
          </cell>
          <cell r="L3401">
            <v>41364</v>
          </cell>
          <cell r="M3401" t="str">
            <v>SG</v>
          </cell>
          <cell r="N3401" t="str">
            <v>EXP</v>
          </cell>
          <cell r="O3401" t="str">
            <v>PH400</v>
          </cell>
          <cell r="P3401" t="str">
            <v>2040</v>
          </cell>
          <cell r="Q3401" t="str">
            <v>Office Supplies</v>
          </cell>
          <cell r="R3401" t="str">
            <v>Other Expenditures</v>
          </cell>
          <cell r="S3401" t="str">
            <v>Non Salary</v>
          </cell>
        </row>
        <row r="3402">
          <cell r="A3402" t="str">
            <v>PH4041</v>
          </cell>
          <cell r="E3402">
            <v>26.4</v>
          </cell>
          <cell r="F3402">
            <v>0</v>
          </cell>
          <cell r="G3402">
            <v>26.4</v>
          </cell>
          <cell r="H3402">
            <v>292.33</v>
          </cell>
          <cell r="I3402">
            <v>265.93</v>
          </cell>
          <cell r="J3402">
            <v>1023.95</v>
          </cell>
          <cell r="L3402">
            <v>41364</v>
          </cell>
          <cell r="M3402" t="str">
            <v>SG</v>
          </cell>
          <cell r="N3402" t="str">
            <v>EXP</v>
          </cell>
          <cell r="O3402" t="str">
            <v>PH400</v>
          </cell>
          <cell r="P3402" t="str">
            <v>2099</v>
          </cell>
          <cell r="Q3402" t="str">
            <v>Office Supplies</v>
          </cell>
          <cell r="R3402" t="str">
            <v>Other Expenditures</v>
          </cell>
          <cell r="S3402" t="str">
            <v>Non Salary</v>
          </cell>
        </row>
        <row r="3403">
          <cell r="A3403" t="str">
            <v>PH4041</v>
          </cell>
          <cell r="E3403">
            <v>0</v>
          </cell>
          <cell r="F3403">
            <v>0</v>
          </cell>
          <cell r="G3403">
            <v>0</v>
          </cell>
          <cell r="H3403">
            <v>4.95</v>
          </cell>
          <cell r="I3403">
            <v>4.95</v>
          </cell>
          <cell r="J3403">
            <v>24</v>
          </cell>
          <cell r="L3403">
            <v>41364</v>
          </cell>
          <cell r="M3403" t="str">
            <v>SG</v>
          </cell>
          <cell r="N3403" t="str">
            <v>EXP</v>
          </cell>
          <cell r="O3403" t="str">
            <v>PH400</v>
          </cell>
          <cell r="P3403" t="str">
            <v>2823</v>
          </cell>
          <cell r="Q3403" t="str">
            <v>Other Supplies</v>
          </cell>
          <cell r="R3403" t="str">
            <v>Other Expenditures</v>
          </cell>
          <cell r="S3403" t="str">
            <v>Non Salary</v>
          </cell>
        </row>
        <row r="3404">
          <cell r="A3404" t="str">
            <v>PH4041</v>
          </cell>
          <cell r="E3404">
            <v>0</v>
          </cell>
          <cell r="F3404">
            <v>0</v>
          </cell>
          <cell r="G3404">
            <v>0</v>
          </cell>
          <cell r="H3404">
            <v>50</v>
          </cell>
          <cell r="I3404">
            <v>50</v>
          </cell>
          <cell r="J3404">
            <v>50</v>
          </cell>
          <cell r="L3404">
            <v>41364</v>
          </cell>
          <cell r="M3404" t="str">
            <v>SG</v>
          </cell>
          <cell r="N3404" t="str">
            <v>EXP</v>
          </cell>
          <cell r="O3404" t="str">
            <v>PH400</v>
          </cell>
          <cell r="P3404" t="str">
            <v>2824</v>
          </cell>
          <cell r="Q3404" t="str">
            <v>Other Supplies</v>
          </cell>
          <cell r="R3404" t="str">
            <v>Other Expenditures</v>
          </cell>
          <cell r="S3404" t="str">
            <v>Non Salary</v>
          </cell>
        </row>
        <row r="3405">
          <cell r="A3405" t="str">
            <v>PH4041</v>
          </cell>
          <cell r="E3405">
            <v>0</v>
          </cell>
          <cell r="F3405">
            <v>0</v>
          </cell>
          <cell r="G3405">
            <v>0</v>
          </cell>
          <cell r="H3405">
            <v>0</v>
          </cell>
          <cell r="I3405">
            <v>0</v>
          </cell>
          <cell r="J3405">
            <v>0</v>
          </cell>
          <cell r="L3405">
            <v>41364</v>
          </cell>
          <cell r="M3405" t="str">
            <v>SG</v>
          </cell>
          <cell r="N3405" t="str">
            <v>EXP</v>
          </cell>
          <cell r="O3405" t="str">
            <v>PH400</v>
          </cell>
          <cell r="P3405" t="str">
            <v>2825</v>
          </cell>
          <cell r="Q3405" t="str">
            <v>Other Supplies</v>
          </cell>
          <cell r="R3405" t="str">
            <v>Other Expenditures</v>
          </cell>
          <cell r="S3405" t="str">
            <v>Non Salary</v>
          </cell>
        </row>
        <row r="3406">
          <cell r="A3406" t="str">
            <v>PH4041</v>
          </cell>
          <cell r="E3406">
            <v>0</v>
          </cell>
          <cell r="F3406">
            <v>0</v>
          </cell>
          <cell r="G3406">
            <v>0</v>
          </cell>
          <cell r="H3406">
            <v>207</v>
          </cell>
          <cell r="I3406">
            <v>207</v>
          </cell>
          <cell r="J3406">
            <v>725.04</v>
          </cell>
          <cell r="L3406">
            <v>41364</v>
          </cell>
          <cell r="M3406" t="str">
            <v>SG</v>
          </cell>
          <cell r="N3406" t="str">
            <v>EXP</v>
          </cell>
          <cell r="O3406" t="str">
            <v>PH400</v>
          </cell>
          <cell r="P3406" t="str">
            <v>3020</v>
          </cell>
          <cell r="Q3406" t="str">
            <v>General Equipment</v>
          </cell>
          <cell r="R3406" t="str">
            <v>Other Expenditures</v>
          </cell>
          <cell r="S3406" t="str">
            <v>Non Salary</v>
          </cell>
        </row>
        <row r="3407">
          <cell r="A3407" t="str">
            <v>PH4041</v>
          </cell>
          <cell r="E3407">
            <v>226.7</v>
          </cell>
          <cell r="F3407">
            <v>0</v>
          </cell>
          <cell r="G3407">
            <v>226.7</v>
          </cell>
          <cell r="H3407">
            <v>0</v>
          </cell>
          <cell r="I3407">
            <v>-226.7</v>
          </cell>
          <cell r="J3407">
            <v>0</v>
          </cell>
          <cell r="L3407">
            <v>41364</v>
          </cell>
          <cell r="M3407" t="str">
            <v>SG</v>
          </cell>
          <cell r="N3407" t="str">
            <v>EXP</v>
          </cell>
          <cell r="O3407" t="str">
            <v>PH400</v>
          </cell>
          <cell r="P3407" t="str">
            <v>3310</v>
          </cell>
          <cell r="Q3407" t="str">
            <v>Furniture &amp; Furnishings</v>
          </cell>
          <cell r="R3407" t="str">
            <v>Other Expenditures</v>
          </cell>
          <cell r="S3407" t="str">
            <v>Non Salary</v>
          </cell>
        </row>
        <row r="3408">
          <cell r="A3408" t="str">
            <v>PH4041</v>
          </cell>
          <cell r="E3408">
            <v>2166.14</v>
          </cell>
          <cell r="F3408">
            <v>30.54</v>
          </cell>
          <cell r="G3408">
            <v>2196.6799999999998</v>
          </cell>
          <cell r="H3408">
            <v>664.29</v>
          </cell>
          <cell r="I3408">
            <v>-1532.39</v>
          </cell>
          <cell r="J3408">
            <v>4755.1000000000004</v>
          </cell>
          <cell r="L3408">
            <v>41364</v>
          </cell>
          <cell r="M3408" t="str">
            <v>SG</v>
          </cell>
          <cell r="N3408" t="str">
            <v>EXP</v>
          </cell>
          <cell r="O3408" t="str">
            <v>PH400</v>
          </cell>
          <cell r="P3408" t="str">
            <v>4086</v>
          </cell>
          <cell r="Q3408" t="str">
            <v>Professional &amp; Technical</v>
          </cell>
          <cell r="R3408" t="str">
            <v>Other Expenditures</v>
          </cell>
          <cell r="S3408" t="str">
            <v>Non Salary</v>
          </cell>
        </row>
        <row r="3409">
          <cell r="A3409" t="str">
            <v>PH4041</v>
          </cell>
          <cell r="E3409">
            <v>0</v>
          </cell>
          <cell r="F3409">
            <v>0</v>
          </cell>
          <cell r="G3409">
            <v>0</v>
          </cell>
          <cell r="H3409">
            <v>2.62</v>
          </cell>
          <cell r="I3409">
            <v>2.62</v>
          </cell>
          <cell r="J3409">
            <v>7.59</v>
          </cell>
          <cell r="L3409">
            <v>41364</v>
          </cell>
          <cell r="M3409" t="str">
            <v>SG</v>
          </cell>
          <cell r="N3409" t="str">
            <v>EXP</v>
          </cell>
          <cell r="O3409" t="str">
            <v>PH400</v>
          </cell>
          <cell r="P3409" t="str">
            <v>4199</v>
          </cell>
          <cell r="Q3409" t="str">
            <v>Professional &amp; Technical</v>
          </cell>
          <cell r="R3409" t="str">
            <v>Other Expenditures</v>
          </cell>
          <cell r="S3409" t="str">
            <v>Non Salary</v>
          </cell>
        </row>
        <row r="3410">
          <cell r="A3410" t="str">
            <v>PH4041</v>
          </cell>
          <cell r="E3410">
            <v>0</v>
          </cell>
          <cell r="F3410">
            <v>0</v>
          </cell>
          <cell r="G3410">
            <v>0</v>
          </cell>
          <cell r="H3410">
            <v>34.47</v>
          </cell>
          <cell r="I3410">
            <v>34.47</v>
          </cell>
          <cell r="J3410">
            <v>100</v>
          </cell>
          <cell r="L3410">
            <v>41364</v>
          </cell>
          <cell r="M3410" t="str">
            <v>SG</v>
          </cell>
          <cell r="N3410" t="str">
            <v>EXP</v>
          </cell>
          <cell r="O3410" t="str">
            <v>PH400</v>
          </cell>
          <cell r="P3410" t="str">
            <v>4225</v>
          </cell>
          <cell r="Q3410" t="str">
            <v>Business Travel Expenses</v>
          </cell>
          <cell r="R3410" t="str">
            <v>Other Expenditures</v>
          </cell>
          <cell r="S3410" t="str">
            <v>Non Salary</v>
          </cell>
        </row>
        <row r="3411">
          <cell r="A3411" t="str">
            <v>PH4041</v>
          </cell>
          <cell r="E3411">
            <v>0</v>
          </cell>
          <cell r="F3411">
            <v>0</v>
          </cell>
          <cell r="G3411">
            <v>0</v>
          </cell>
          <cell r="H3411">
            <v>209.4</v>
          </cell>
          <cell r="I3411">
            <v>209.4</v>
          </cell>
          <cell r="J3411">
            <v>1396</v>
          </cell>
          <cell r="L3411">
            <v>41364</v>
          </cell>
          <cell r="M3411" t="str">
            <v>SG</v>
          </cell>
          <cell r="N3411" t="str">
            <v>EXP</v>
          </cell>
          <cell r="O3411" t="str">
            <v>PH400</v>
          </cell>
          <cell r="P3411" t="str">
            <v>4256</v>
          </cell>
          <cell r="Q3411" t="str">
            <v>Conference Expenditures</v>
          </cell>
          <cell r="R3411" t="str">
            <v>Other Expenditures</v>
          </cell>
          <cell r="S3411" t="str">
            <v>Non Salary</v>
          </cell>
        </row>
        <row r="3412">
          <cell r="A3412" t="str">
            <v>PH4041</v>
          </cell>
          <cell r="E3412">
            <v>0</v>
          </cell>
          <cell r="F3412">
            <v>0</v>
          </cell>
          <cell r="G3412">
            <v>0</v>
          </cell>
          <cell r="H3412">
            <v>1041</v>
          </cell>
          <cell r="I3412">
            <v>1041</v>
          </cell>
          <cell r="J3412">
            <v>3020</v>
          </cell>
          <cell r="L3412">
            <v>41364</v>
          </cell>
          <cell r="M3412" t="str">
            <v>SG</v>
          </cell>
          <cell r="N3412" t="str">
            <v>EXP</v>
          </cell>
          <cell r="O3412" t="str">
            <v>PH400</v>
          </cell>
          <cell r="P3412" t="str">
            <v>4340</v>
          </cell>
          <cell r="Q3412" t="str">
            <v>Training &amp; Development</v>
          </cell>
          <cell r="R3412" t="str">
            <v>Other Expenditures</v>
          </cell>
          <cell r="S3412" t="str">
            <v>Non Salary</v>
          </cell>
        </row>
        <row r="3413">
          <cell r="A3413" t="str">
            <v>PH4041</v>
          </cell>
          <cell r="E3413">
            <v>0</v>
          </cell>
          <cell r="F3413">
            <v>0</v>
          </cell>
          <cell r="G3413">
            <v>0</v>
          </cell>
          <cell r="H3413">
            <v>64.63</v>
          </cell>
          <cell r="I3413">
            <v>64.63</v>
          </cell>
          <cell r="J3413">
            <v>187.52</v>
          </cell>
          <cell r="L3413">
            <v>41364</v>
          </cell>
          <cell r="M3413" t="str">
            <v>SG</v>
          </cell>
          <cell r="N3413" t="str">
            <v>EXP</v>
          </cell>
          <cell r="O3413" t="str">
            <v>PH400</v>
          </cell>
          <cell r="P3413" t="str">
            <v>4406</v>
          </cell>
          <cell r="Q3413" t="str">
            <v>Contracted Services</v>
          </cell>
          <cell r="R3413" t="str">
            <v>Other Expenditures</v>
          </cell>
          <cell r="S3413" t="str">
            <v>Non Salary</v>
          </cell>
        </row>
        <row r="3414">
          <cell r="A3414" t="str">
            <v>PH4041</v>
          </cell>
          <cell r="E3414">
            <v>0</v>
          </cell>
          <cell r="F3414">
            <v>0</v>
          </cell>
          <cell r="G3414">
            <v>0</v>
          </cell>
          <cell r="H3414">
            <v>684.65</v>
          </cell>
          <cell r="I3414">
            <v>684.65</v>
          </cell>
          <cell r="J3414">
            <v>3910.06</v>
          </cell>
          <cell r="L3414">
            <v>41364</v>
          </cell>
          <cell r="M3414" t="str">
            <v>SG</v>
          </cell>
          <cell r="N3414" t="str">
            <v>EXP</v>
          </cell>
          <cell r="O3414" t="str">
            <v>PH400</v>
          </cell>
          <cell r="P3414" t="str">
            <v>4414</v>
          </cell>
          <cell r="Q3414" t="str">
            <v>Contracted Services</v>
          </cell>
          <cell r="R3414" t="str">
            <v>Other Expenditures</v>
          </cell>
          <cell r="S3414" t="str">
            <v>Non Salary</v>
          </cell>
        </row>
        <row r="3415">
          <cell r="A3415" t="str">
            <v>PH4041</v>
          </cell>
          <cell r="E3415">
            <v>-158.75</v>
          </cell>
          <cell r="F3415">
            <v>0</v>
          </cell>
          <cell r="G3415">
            <v>-158.75</v>
          </cell>
          <cell r="H3415">
            <v>0</v>
          </cell>
          <cell r="I3415">
            <v>158.75</v>
          </cell>
          <cell r="J3415">
            <v>0</v>
          </cell>
          <cell r="L3415">
            <v>41364</v>
          </cell>
          <cell r="M3415" t="str">
            <v>SG</v>
          </cell>
          <cell r="N3415" t="str">
            <v>EXP</v>
          </cell>
          <cell r="O3415" t="str">
            <v>PH400</v>
          </cell>
          <cell r="P3415" t="str">
            <v>4416</v>
          </cell>
          <cell r="Q3415" t="str">
            <v>Contracted Services</v>
          </cell>
          <cell r="R3415" t="str">
            <v>Other Expenditures</v>
          </cell>
          <cell r="S3415" t="str">
            <v>Non Salary</v>
          </cell>
        </row>
        <row r="3416">
          <cell r="A3416" t="str">
            <v>PH4041</v>
          </cell>
          <cell r="E3416">
            <v>0</v>
          </cell>
          <cell r="F3416">
            <v>0</v>
          </cell>
          <cell r="G3416">
            <v>0</v>
          </cell>
          <cell r="H3416">
            <v>130.35</v>
          </cell>
          <cell r="I3416">
            <v>130.35</v>
          </cell>
          <cell r="J3416">
            <v>378.18</v>
          </cell>
          <cell r="L3416">
            <v>41364</v>
          </cell>
          <cell r="M3416" t="str">
            <v>SG</v>
          </cell>
          <cell r="N3416" t="str">
            <v>EXP</v>
          </cell>
          <cell r="O3416" t="str">
            <v>PH400</v>
          </cell>
          <cell r="P3416" t="str">
            <v>4515</v>
          </cell>
          <cell r="Q3416" t="str">
            <v>Contracted Services</v>
          </cell>
          <cell r="R3416" t="str">
            <v>Other Expenditures</v>
          </cell>
          <cell r="S3416" t="str">
            <v>Non Salary</v>
          </cell>
        </row>
        <row r="3417">
          <cell r="A3417" t="str">
            <v>PH4041</v>
          </cell>
          <cell r="E3417">
            <v>8180.27</v>
          </cell>
          <cell r="F3417">
            <v>0</v>
          </cell>
          <cell r="G3417">
            <v>8180.27</v>
          </cell>
          <cell r="H3417">
            <v>4268.84</v>
          </cell>
          <cell r="I3417">
            <v>-3911.43</v>
          </cell>
          <cell r="J3417">
            <v>16287.05</v>
          </cell>
          <cell r="L3417">
            <v>41364</v>
          </cell>
          <cell r="M3417" t="str">
            <v>SG</v>
          </cell>
          <cell r="N3417" t="str">
            <v>EXP</v>
          </cell>
          <cell r="O3417" t="str">
            <v>PH400</v>
          </cell>
          <cell r="P3417" t="str">
            <v>4570</v>
          </cell>
          <cell r="Q3417" t="str">
            <v>Contracted Services</v>
          </cell>
          <cell r="R3417" t="str">
            <v>Other Expenditures</v>
          </cell>
          <cell r="S3417" t="str">
            <v>Non Salary</v>
          </cell>
        </row>
        <row r="3418">
          <cell r="A3418" t="str">
            <v>PH4041</v>
          </cell>
          <cell r="E3418">
            <v>224</v>
          </cell>
          <cell r="F3418">
            <v>0</v>
          </cell>
          <cell r="G3418">
            <v>224</v>
          </cell>
          <cell r="H3418">
            <v>580.28</v>
          </cell>
          <cell r="I3418">
            <v>356.28</v>
          </cell>
          <cell r="J3418">
            <v>2214</v>
          </cell>
          <cell r="L3418">
            <v>41364</v>
          </cell>
          <cell r="M3418" t="str">
            <v>SG</v>
          </cell>
          <cell r="N3418" t="str">
            <v>EXP</v>
          </cell>
          <cell r="O3418" t="str">
            <v>PH400</v>
          </cell>
          <cell r="P3418" t="str">
            <v>4770</v>
          </cell>
          <cell r="Q3418" t="str">
            <v>Insurance, Parking &amp; Metrage</v>
          </cell>
          <cell r="R3418" t="str">
            <v>Other Expenditures</v>
          </cell>
          <cell r="S3418" t="str">
            <v>Non Salary</v>
          </cell>
        </row>
        <row r="3419">
          <cell r="A3419" t="str">
            <v>PH4041</v>
          </cell>
          <cell r="E3419">
            <v>1090.73</v>
          </cell>
          <cell r="F3419">
            <v>0</v>
          </cell>
          <cell r="G3419">
            <v>1090.73</v>
          </cell>
          <cell r="H3419">
            <v>1843.08</v>
          </cell>
          <cell r="I3419">
            <v>752.35</v>
          </cell>
          <cell r="J3419">
            <v>7032</v>
          </cell>
          <cell r="L3419">
            <v>41364</v>
          </cell>
          <cell r="M3419" t="str">
            <v>SG</v>
          </cell>
          <cell r="N3419" t="str">
            <v>EXP</v>
          </cell>
          <cell r="O3419" t="str">
            <v>PH400</v>
          </cell>
          <cell r="P3419" t="str">
            <v>4775</v>
          </cell>
          <cell r="Q3419" t="str">
            <v>Insurance, Parking &amp; Metrage</v>
          </cell>
          <cell r="R3419" t="str">
            <v>Other Expenditures</v>
          </cell>
          <cell r="S3419" t="str">
            <v>Non Salary</v>
          </cell>
        </row>
        <row r="3420">
          <cell r="A3420" t="str">
            <v>PH4041</v>
          </cell>
          <cell r="E3420">
            <v>0</v>
          </cell>
          <cell r="F3420">
            <v>0</v>
          </cell>
          <cell r="G3420">
            <v>0</v>
          </cell>
          <cell r="H3420">
            <v>35.78</v>
          </cell>
          <cell r="I3420">
            <v>35.78</v>
          </cell>
          <cell r="J3420">
            <v>103.8</v>
          </cell>
          <cell r="L3420">
            <v>41364</v>
          </cell>
          <cell r="M3420" t="str">
            <v>SG</v>
          </cell>
          <cell r="N3420" t="str">
            <v>EXP</v>
          </cell>
          <cell r="O3420" t="str">
            <v>PH400</v>
          </cell>
          <cell r="P3420" t="str">
            <v>4815</v>
          </cell>
          <cell r="Q3420" t="str">
            <v>Other Services</v>
          </cell>
          <cell r="R3420" t="str">
            <v>Other Expenditures</v>
          </cell>
          <cell r="S3420" t="str">
            <v>Non Salary</v>
          </cell>
        </row>
        <row r="3421">
          <cell r="A3421" t="str">
            <v>PH4041</v>
          </cell>
          <cell r="E3421">
            <v>0</v>
          </cell>
          <cell r="F3421">
            <v>0</v>
          </cell>
          <cell r="G3421">
            <v>0</v>
          </cell>
          <cell r="H3421">
            <v>35.159999999999997</v>
          </cell>
          <cell r="I3421">
            <v>35.159999999999997</v>
          </cell>
          <cell r="J3421">
            <v>102</v>
          </cell>
          <cell r="L3421">
            <v>41364</v>
          </cell>
          <cell r="M3421" t="str">
            <v>SG</v>
          </cell>
          <cell r="N3421" t="str">
            <v>EXP</v>
          </cell>
          <cell r="O3421" t="str">
            <v>PH400</v>
          </cell>
          <cell r="P3421" t="str">
            <v>4820</v>
          </cell>
          <cell r="Q3421" t="str">
            <v>Other Services</v>
          </cell>
          <cell r="R3421" t="str">
            <v>Other Expenditures</v>
          </cell>
          <cell r="S3421" t="str">
            <v>Non Salary</v>
          </cell>
        </row>
        <row r="3422">
          <cell r="A3422" t="str">
            <v>PH4041</v>
          </cell>
          <cell r="E3422">
            <v>0</v>
          </cell>
          <cell r="F3422">
            <v>0</v>
          </cell>
          <cell r="G3422">
            <v>0</v>
          </cell>
          <cell r="H3422">
            <v>913.6</v>
          </cell>
          <cell r="I3422">
            <v>913.6</v>
          </cell>
          <cell r="J3422">
            <v>3200</v>
          </cell>
          <cell r="L3422">
            <v>41364</v>
          </cell>
          <cell r="M3422" t="str">
            <v>SG</v>
          </cell>
          <cell r="N3422" t="str">
            <v>EXP</v>
          </cell>
          <cell r="O3422" t="str">
            <v>PH400</v>
          </cell>
          <cell r="P3422" t="str">
            <v>7030</v>
          </cell>
          <cell r="Q3422" t="str">
            <v>IDC's</v>
          </cell>
          <cell r="R3422" t="str">
            <v>Other Expenditures</v>
          </cell>
          <cell r="S3422" t="str">
            <v>Non Salary</v>
          </cell>
        </row>
        <row r="3423">
          <cell r="A3423" t="str">
            <v>PH4041</v>
          </cell>
          <cell r="E3423">
            <v>0</v>
          </cell>
          <cell r="F3423">
            <v>0</v>
          </cell>
          <cell r="G3423">
            <v>0</v>
          </cell>
          <cell r="H3423">
            <v>656.65</v>
          </cell>
          <cell r="I3423">
            <v>656.65</v>
          </cell>
          <cell r="J3423">
            <v>2300</v>
          </cell>
          <cell r="L3423">
            <v>41364</v>
          </cell>
          <cell r="M3423" t="str">
            <v>SG</v>
          </cell>
          <cell r="N3423" t="str">
            <v>EXP</v>
          </cell>
          <cell r="O3423" t="str">
            <v>PH400</v>
          </cell>
          <cell r="P3423" t="str">
            <v>7035</v>
          </cell>
          <cell r="Q3423" t="str">
            <v>IDC's</v>
          </cell>
          <cell r="R3423" t="str">
            <v>Other Expenditures</v>
          </cell>
          <cell r="S3423" t="str">
            <v>Non Salary</v>
          </cell>
        </row>
        <row r="3424">
          <cell r="A3424" t="str">
            <v>PH4041</v>
          </cell>
          <cell r="E3424">
            <v>-292585.48</v>
          </cell>
          <cell r="F3424">
            <v>0</v>
          </cell>
          <cell r="G3424">
            <v>-292585.48</v>
          </cell>
          <cell r="H3424">
            <v>-287135.26</v>
          </cell>
          <cell r="I3424">
            <v>5450.22</v>
          </cell>
          <cell r="J3424">
            <v>-956910.05</v>
          </cell>
          <cell r="L3424">
            <v>41364</v>
          </cell>
          <cell r="M3424" t="str">
            <v>SG</v>
          </cell>
          <cell r="N3424" t="str">
            <v>REV</v>
          </cell>
          <cell r="O3424" t="str">
            <v>PH400</v>
          </cell>
          <cell r="P3424" t="str">
            <v>8010</v>
          </cell>
          <cell r="Q3424" t="str">
            <v>Grants and Subsidies</v>
          </cell>
          <cell r="R3424" t="str">
            <v>Revenue</v>
          </cell>
          <cell r="S3424" t="str">
            <v>Non Salary</v>
          </cell>
        </row>
        <row r="3425">
          <cell r="A3425" t="str">
            <v>PH4042</v>
          </cell>
          <cell r="E3425">
            <v>0</v>
          </cell>
          <cell r="F3425">
            <v>0</v>
          </cell>
          <cell r="G3425">
            <v>0</v>
          </cell>
          <cell r="H3425">
            <v>1319.27</v>
          </cell>
          <cell r="I3425">
            <v>1319.27</v>
          </cell>
          <cell r="J3425">
            <v>4532</v>
          </cell>
          <cell r="L3425">
            <v>41364</v>
          </cell>
          <cell r="M3425" t="str">
            <v>SG</v>
          </cell>
          <cell r="N3425" t="str">
            <v>EXP</v>
          </cell>
          <cell r="O3425" t="str">
            <v>PH400</v>
          </cell>
          <cell r="P3425" t="str">
            <v>1011</v>
          </cell>
          <cell r="Q3425" t="str">
            <v>Salaries &amp; Benefits</v>
          </cell>
          <cell r="R3425" t="str">
            <v>Other Expenditures</v>
          </cell>
          <cell r="S3425" t="str">
            <v>Salaries &amp; Benefits</v>
          </cell>
        </row>
        <row r="3426">
          <cell r="A3426" t="str">
            <v>PH4042</v>
          </cell>
          <cell r="E3426">
            <v>424929.01</v>
          </cell>
          <cell r="F3426">
            <v>0</v>
          </cell>
          <cell r="G3426">
            <v>424929.01</v>
          </cell>
          <cell r="H3426">
            <v>427233.24</v>
          </cell>
          <cell r="I3426">
            <v>2304.23</v>
          </cell>
          <cell r="J3426">
            <v>1467208.89</v>
          </cell>
          <cell r="L3426">
            <v>41364</v>
          </cell>
          <cell r="M3426" t="str">
            <v>SG</v>
          </cell>
          <cell r="N3426" t="str">
            <v>EXP</v>
          </cell>
          <cell r="O3426" t="str">
            <v>PH400</v>
          </cell>
          <cell r="P3426" t="str">
            <v>1015</v>
          </cell>
          <cell r="Q3426" t="str">
            <v>Salaries &amp; Benefits</v>
          </cell>
          <cell r="R3426" t="str">
            <v>Other Expenditures</v>
          </cell>
          <cell r="S3426" t="str">
            <v>Salaries &amp; Benefits</v>
          </cell>
        </row>
        <row r="3427">
          <cell r="A3427" t="str">
            <v>PH4042</v>
          </cell>
          <cell r="E3427">
            <v>9534.09</v>
          </cell>
          <cell r="F3427">
            <v>0</v>
          </cell>
          <cell r="G3427">
            <v>9534.09</v>
          </cell>
          <cell r="H3427">
            <v>1812.69</v>
          </cell>
          <cell r="I3427">
            <v>-7721.4</v>
          </cell>
          <cell r="J3427">
            <v>6227.05</v>
          </cell>
          <cell r="L3427">
            <v>41364</v>
          </cell>
          <cell r="M3427" t="str">
            <v>SG</v>
          </cell>
          <cell r="N3427" t="str">
            <v>EXP</v>
          </cell>
          <cell r="O3427" t="str">
            <v>PH400</v>
          </cell>
          <cell r="P3427" t="str">
            <v>1025</v>
          </cell>
          <cell r="Q3427" t="str">
            <v>Salaries &amp; Benefits</v>
          </cell>
          <cell r="R3427" t="str">
            <v>Other Expenditures</v>
          </cell>
          <cell r="S3427" t="str">
            <v>Overtime</v>
          </cell>
        </row>
        <row r="3428">
          <cell r="A3428" t="str">
            <v>PH4042</v>
          </cell>
          <cell r="E3428">
            <v>364</v>
          </cell>
          <cell r="F3428">
            <v>0</v>
          </cell>
          <cell r="G3428">
            <v>364</v>
          </cell>
          <cell r="H3428">
            <v>0</v>
          </cell>
          <cell r="I3428">
            <v>-364</v>
          </cell>
          <cell r="J3428">
            <v>0</v>
          </cell>
          <cell r="L3428">
            <v>41364</v>
          </cell>
          <cell r="M3428" t="str">
            <v>SG</v>
          </cell>
          <cell r="N3428" t="str">
            <v>EXP</v>
          </cell>
          <cell r="O3428" t="str">
            <v>PH400</v>
          </cell>
          <cell r="P3428" t="str">
            <v>1045</v>
          </cell>
          <cell r="Q3428" t="str">
            <v>Salaries &amp; Benefits</v>
          </cell>
          <cell r="R3428" t="str">
            <v>Other Expenditures</v>
          </cell>
          <cell r="S3428" t="str">
            <v>Salaries &amp; Benefits</v>
          </cell>
        </row>
        <row r="3429">
          <cell r="A3429" t="str">
            <v>PH4042</v>
          </cell>
          <cell r="E3429">
            <v>4386.2</v>
          </cell>
          <cell r="F3429">
            <v>0</v>
          </cell>
          <cell r="G3429">
            <v>4386.2</v>
          </cell>
          <cell r="H3429">
            <v>169.96</v>
          </cell>
          <cell r="I3429">
            <v>-4216.24</v>
          </cell>
          <cell r="J3429">
            <v>169.96</v>
          </cell>
          <cell r="L3429">
            <v>41364</v>
          </cell>
          <cell r="M3429" t="str">
            <v>SG</v>
          </cell>
          <cell r="N3429" t="str">
            <v>EXP</v>
          </cell>
          <cell r="O3429" t="str">
            <v>PH400</v>
          </cell>
          <cell r="P3429" t="str">
            <v>1050</v>
          </cell>
          <cell r="Q3429" t="str">
            <v>Salaries &amp; Benefits</v>
          </cell>
          <cell r="R3429" t="str">
            <v>Other Expenditures</v>
          </cell>
          <cell r="S3429" t="str">
            <v>Salaries &amp; Benefits</v>
          </cell>
        </row>
        <row r="3430">
          <cell r="A3430" t="str">
            <v>PH4042</v>
          </cell>
          <cell r="E3430">
            <v>0</v>
          </cell>
          <cell r="F3430">
            <v>0</v>
          </cell>
          <cell r="G3430">
            <v>0</v>
          </cell>
          <cell r="H3430">
            <v>-26980.9</v>
          </cell>
          <cell r="I3430">
            <v>-26980.9</v>
          </cell>
          <cell r="J3430">
            <v>-89367.61</v>
          </cell>
          <cell r="L3430">
            <v>41364</v>
          </cell>
          <cell r="M3430" t="str">
            <v>SG</v>
          </cell>
          <cell r="N3430" t="str">
            <v>EXP</v>
          </cell>
          <cell r="O3430" t="str">
            <v>PH400</v>
          </cell>
          <cell r="P3430" t="str">
            <v>1520</v>
          </cell>
          <cell r="Q3430" t="str">
            <v>Salaries &amp; Benefits</v>
          </cell>
          <cell r="R3430" t="str">
            <v>Other Expenditures</v>
          </cell>
          <cell r="S3430" t="str">
            <v>Gapping</v>
          </cell>
        </row>
        <row r="3431">
          <cell r="A3431" t="str">
            <v>PH4042</v>
          </cell>
          <cell r="E3431">
            <v>0</v>
          </cell>
          <cell r="F3431">
            <v>0</v>
          </cell>
          <cell r="G3431">
            <v>0</v>
          </cell>
          <cell r="H3431">
            <v>58.22</v>
          </cell>
          <cell r="I3431">
            <v>58.22</v>
          </cell>
          <cell r="J3431">
            <v>200</v>
          </cell>
          <cell r="L3431">
            <v>41364</v>
          </cell>
          <cell r="M3431" t="str">
            <v>SG</v>
          </cell>
          <cell r="N3431" t="str">
            <v>EXP</v>
          </cell>
          <cell r="O3431" t="str">
            <v>PH400</v>
          </cell>
          <cell r="P3431" t="str">
            <v>1561</v>
          </cell>
          <cell r="Q3431" t="str">
            <v>Salaries &amp; Benefits</v>
          </cell>
          <cell r="R3431" t="str">
            <v>Other Expenditures</v>
          </cell>
          <cell r="S3431" t="str">
            <v>Salaries &amp; Benefits</v>
          </cell>
        </row>
        <row r="3432">
          <cell r="A3432" t="str">
            <v>PH4042</v>
          </cell>
          <cell r="E3432">
            <v>20533.52</v>
          </cell>
          <cell r="F3432">
            <v>0</v>
          </cell>
          <cell r="G3432">
            <v>20533.52</v>
          </cell>
          <cell r="H3432">
            <v>19389.59</v>
          </cell>
          <cell r="I3432">
            <v>-1143.93</v>
          </cell>
          <cell r="J3432">
            <v>66588</v>
          </cell>
          <cell r="L3432">
            <v>41364</v>
          </cell>
          <cell r="M3432" t="str">
            <v>SG</v>
          </cell>
          <cell r="N3432" t="str">
            <v>EXP</v>
          </cell>
          <cell r="O3432" t="str">
            <v>PH400</v>
          </cell>
          <cell r="P3432" t="str">
            <v>1711</v>
          </cell>
          <cell r="Q3432" t="str">
            <v>Salaries &amp; Benefits</v>
          </cell>
          <cell r="R3432" t="str">
            <v>Other Expenditures</v>
          </cell>
          <cell r="S3432" t="str">
            <v>Salaries &amp; Benefits</v>
          </cell>
        </row>
        <row r="3433">
          <cell r="A3433" t="str">
            <v>PH4042</v>
          </cell>
          <cell r="E3433">
            <v>9635.7800000000007</v>
          </cell>
          <cell r="F3433">
            <v>0</v>
          </cell>
          <cell r="G3433">
            <v>9635.7800000000007</v>
          </cell>
          <cell r="H3433">
            <v>9008.1299999999992</v>
          </cell>
          <cell r="I3433">
            <v>-627.65</v>
          </cell>
          <cell r="J3433">
            <v>30936</v>
          </cell>
          <cell r="L3433">
            <v>41364</v>
          </cell>
          <cell r="M3433" t="str">
            <v>SG</v>
          </cell>
          <cell r="N3433" t="str">
            <v>EXP</v>
          </cell>
          <cell r="O3433" t="str">
            <v>PH400</v>
          </cell>
          <cell r="P3433" t="str">
            <v>1712</v>
          </cell>
          <cell r="Q3433" t="str">
            <v>Salaries &amp; Benefits</v>
          </cell>
          <cell r="R3433" t="str">
            <v>Other Expenditures</v>
          </cell>
          <cell r="S3433" t="str">
            <v>Salaries &amp; Benefits</v>
          </cell>
        </row>
        <row r="3434">
          <cell r="A3434" t="str">
            <v>PH4042</v>
          </cell>
          <cell r="E3434">
            <v>11214.22</v>
          </cell>
          <cell r="F3434">
            <v>0</v>
          </cell>
          <cell r="G3434">
            <v>11214.22</v>
          </cell>
          <cell r="H3434">
            <v>8555.31</v>
          </cell>
          <cell r="I3434">
            <v>-2658.91</v>
          </cell>
          <cell r="J3434">
            <v>29380.84</v>
          </cell>
          <cell r="L3434">
            <v>41364</v>
          </cell>
          <cell r="M3434" t="str">
            <v>SG</v>
          </cell>
          <cell r="N3434" t="str">
            <v>EXP</v>
          </cell>
          <cell r="O3434" t="str">
            <v>PH400</v>
          </cell>
          <cell r="P3434" t="str">
            <v>1720</v>
          </cell>
          <cell r="Q3434" t="str">
            <v>Salaries &amp; Benefits</v>
          </cell>
          <cell r="R3434" t="str">
            <v>Other Expenditures</v>
          </cell>
          <cell r="S3434" t="str">
            <v>Salaries &amp; Benefits</v>
          </cell>
        </row>
        <row r="3435">
          <cell r="A3435" t="str">
            <v>PH4042</v>
          </cell>
          <cell r="E3435">
            <v>3409.37</v>
          </cell>
          <cell r="F3435">
            <v>0</v>
          </cell>
          <cell r="G3435">
            <v>3409.37</v>
          </cell>
          <cell r="H3435">
            <v>3188.77</v>
          </cell>
          <cell r="I3435">
            <v>-220.6</v>
          </cell>
          <cell r="J3435">
            <v>10951.23</v>
          </cell>
          <cell r="L3435">
            <v>41364</v>
          </cell>
          <cell r="M3435" t="str">
            <v>SG</v>
          </cell>
          <cell r="N3435" t="str">
            <v>EXP</v>
          </cell>
          <cell r="O3435" t="str">
            <v>PH400</v>
          </cell>
          <cell r="P3435" t="str">
            <v>1730</v>
          </cell>
          <cell r="Q3435" t="str">
            <v>Salaries &amp; Benefits</v>
          </cell>
          <cell r="R3435" t="str">
            <v>Other Expenditures</v>
          </cell>
          <cell r="S3435" t="str">
            <v>Salaries &amp; Benefits</v>
          </cell>
        </row>
        <row r="3436">
          <cell r="A3436" t="str">
            <v>PH4042</v>
          </cell>
          <cell r="E3436">
            <v>11908.7</v>
          </cell>
          <cell r="F3436">
            <v>0</v>
          </cell>
          <cell r="G3436">
            <v>11908.7</v>
          </cell>
          <cell r="H3436">
            <v>12012.61</v>
          </cell>
          <cell r="I3436">
            <v>103.91</v>
          </cell>
          <cell r="J3436">
            <v>20973.53</v>
          </cell>
          <cell r="L3436">
            <v>41364</v>
          </cell>
          <cell r="M3436" t="str">
            <v>SG</v>
          </cell>
          <cell r="N3436" t="str">
            <v>EXP</v>
          </cell>
          <cell r="O3436" t="str">
            <v>PH400</v>
          </cell>
          <cell r="P3436" t="str">
            <v>1740</v>
          </cell>
          <cell r="Q3436" t="str">
            <v>Salaries &amp; Benefits</v>
          </cell>
          <cell r="R3436" t="str">
            <v>Other Expenditures</v>
          </cell>
          <cell r="S3436" t="str">
            <v>Salaries &amp; Benefits</v>
          </cell>
        </row>
        <row r="3437">
          <cell r="A3437" t="str">
            <v>PH4042</v>
          </cell>
          <cell r="E3437">
            <v>485.7</v>
          </cell>
          <cell r="F3437">
            <v>0</v>
          </cell>
          <cell r="G3437">
            <v>485.7</v>
          </cell>
          <cell r="H3437">
            <v>585.77</v>
          </cell>
          <cell r="I3437">
            <v>100.07</v>
          </cell>
          <cell r="J3437">
            <v>1173.71</v>
          </cell>
          <cell r="L3437">
            <v>41364</v>
          </cell>
          <cell r="M3437" t="str">
            <v>SG</v>
          </cell>
          <cell r="N3437" t="str">
            <v>EXP</v>
          </cell>
          <cell r="O3437" t="str">
            <v>PH400</v>
          </cell>
          <cell r="P3437" t="str">
            <v>1745</v>
          </cell>
          <cell r="Q3437" t="str">
            <v>Salaries &amp; Benefits</v>
          </cell>
          <cell r="R3437" t="str">
            <v>Other Expenditures</v>
          </cell>
          <cell r="S3437" t="str">
            <v>Salaries &amp; Benefits</v>
          </cell>
        </row>
        <row r="3438">
          <cell r="A3438" t="str">
            <v>PH4042</v>
          </cell>
          <cell r="E3438">
            <v>8577.2999999999993</v>
          </cell>
          <cell r="F3438">
            <v>0</v>
          </cell>
          <cell r="G3438">
            <v>8577.2999999999993</v>
          </cell>
          <cell r="H3438">
            <v>8331.09</v>
          </cell>
          <cell r="I3438">
            <v>-246.21</v>
          </cell>
          <cell r="J3438">
            <v>28610.55</v>
          </cell>
          <cell r="L3438">
            <v>41364</v>
          </cell>
          <cell r="M3438" t="str">
            <v>SG</v>
          </cell>
          <cell r="N3438" t="str">
            <v>EXP</v>
          </cell>
          <cell r="O3438" t="str">
            <v>PH400</v>
          </cell>
          <cell r="P3438" t="str">
            <v>1750</v>
          </cell>
          <cell r="Q3438" t="str">
            <v>Salaries &amp; Benefits</v>
          </cell>
          <cell r="R3438" t="str">
            <v>Other Expenditures</v>
          </cell>
          <cell r="S3438" t="str">
            <v>Salaries &amp; Benefits</v>
          </cell>
        </row>
        <row r="3439">
          <cell r="A3439" t="str">
            <v>PH4042</v>
          </cell>
          <cell r="E3439">
            <v>24560.44</v>
          </cell>
          <cell r="F3439">
            <v>0</v>
          </cell>
          <cell r="G3439">
            <v>24560.44</v>
          </cell>
          <cell r="H3439">
            <v>26049.15</v>
          </cell>
          <cell r="I3439">
            <v>1488.71</v>
          </cell>
          <cell r="J3439">
            <v>46134</v>
          </cell>
          <cell r="L3439">
            <v>41364</v>
          </cell>
          <cell r="M3439" t="str">
            <v>SG</v>
          </cell>
          <cell r="N3439" t="str">
            <v>EXP</v>
          </cell>
          <cell r="O3439" t="str">
            <v>PH400</v>
          </cell>
          <cell r="P3439" t="str">
            <v>1760</v>
          </cell>
          <cell r="Q3439" t="str">
            <v>Salaries &amp; Benefits</v>
          </cell>
          <cell r="R3439" t="str">
            <v>Other Expenditures</v>
          </cell>
          <cell r="S3439" t="str">
            <v>Salaries &amp; Benefits</v>
          </cell>
        </row>
        <row r="3440">
          <cell r="A3440" t="str">
            <v>PH4042</v>
          </cell>
          <cell r="E3440">
            <v>42344.38</v>
          </cell>
          <cell r="F3440">
            <v>0</v>
          </cell>
          <cell r="G3440">
            <v>42344.38</v>
          </cell>
          <cell r="H3440">
            <v>46036.99</v>
          </cell>
          <cell r="I3440">
            <v>3692.61</v>
          </cell>
          <cell r="J3440">
            <v>158100.51</v>
          </cell>
          <cell r="L3440">
            <v>41364</v>
          </cell>
          <cell r="M3440" t="str">
            <v>SG</v>
          </cell>
          <cell r="N3440" t="str">
            <v>EXP</v>
          </cell>
          <cell r="O3440" t="str">
            <v>PH400</v>
          </cell>
          <cell r="P3440" t="str">
            <v>1770</v>
          </cell>
          <cell r="Q3440" t="str">
            <v>Salaries &amp; Benefits</v>
          </cell>
          <cell r="R3440" t="str">
            <v>Other Expenditures</v>
          </cell>
          <cell r="S3440" t="str">
            <v>Salaries &amp; Benefits</v>
          </cell>
        </row>
        <row r="3441">
          <cell r="A3441" t="str">
            <v>PH4042</v>
          </cell>
          <cell r="E3441">
            <v>0</v>
          </cell>
          <cell r="F3441">
            <v>0</v>
          </cell>
          <cell r="G3441">
            <v>0</v>
          </cell>
          <cell r="H3441">
            <v>164.03</v>
          </cell>
          <cell r="I3441">
            <v>164.03</v>
          </cell>
          <cell r="J3441">
            <v>563.5</v>
          </cell>
          <cell r="L3441">
            <v>41364</v>
          </cell>
          <cell r="M3441" t="str">
            <v>SG</v>
          </cell>
          <cell r="N3441" t="str">
            <v>EXP</v>
          </cell>
          <cell r="O3441" t="str">
            <v>PH400</v>
          </cell>
          <cell r="P3441" t="str">
            <v>1850</v>
          </cell>
          <cell r="Q3441" t="str">
            <v>Salaries &amp; Benefits</v>
          </cell>
          <cell r="R3441" t="str">
            <v>Other Expenditures</v>
          </cell>
          <cell r="S3441" t="str">
            <v>Salaries &amp; Benefits</v>
          </cell>
        </row>
        <row r="3442">
          <cell r="A3442" t="str">
            <v>PH4042</v>
          </cell>
          <cell r="E3442">
            <v>-41.14</v>
          </cell>
          <cell r="F3442">
            <v>0</v>
          </cell>
          <cell r="G3442">
            <v>-41.14</v>
          </cell>
          <cell r="H3442">
            <v>0</v>
          </cell>
          <cell r="I3442">
            <v>41.14</v>
          </cell>
          <cell r="J3442">
            <v>0</v>
          </cell>
          <cell r="L3442">
            <v>41364</v>
          </cell>
          <cell r="M3442" t="str">
            <v>SG</v>
          </cell>
          <cell r="N3442" t="str">
            <v>EXP</v>
          </cell>
          <cell r="O3442" t="str">
            <v>PH400</v>
          </cell>
          <cell r="P3442" t="str">
            <v>1851</v>
          </cell>
          <cell r="Q3442" t="str">
            <v>Salaries &amp; Benefits</v>
          </cell>
          <cell r="R3442" t="str">
            <v>Other Expenditures</v>
          </cell>
          <cell r="S3442" t="str">
            <v>Salaries &amp; Benefits</v>
          </cell>
        </row>
        <row r="3443">
          <cell r="A3443" t="str">
            <v>PH4042</v>
          </cell>
          <cell r="E3443">
            <v>1924.5</v>
          </cell>
          <cell r="F3443">
            <v>331.25</v>
          </cell>
          <cell r="G3443">
            <v>2255.75</v>
          </cell>
          <cell r="H3443">
            <v>1710.44</v>
          </cell>
          <cell r="I3443">
            <v>-545.30999999999995</v>
          </cell>
          <cell r="J3443">
            <v>5991.04</v>
          </cell>
          <cell r="L3443">
            <v>41364</v>
          </cell>
          <cell r="M3443" t="str">
            <v>SG</v>
          </cell>
          <cell r="N3443" t="str">
            <v>EXP</v>
          </cell>
          <cell r="O3443" t="str">
            <v>PH400</v>
          </cell>
          <cell r="P3443" t="str">
            <v>2010</v>
          </cell>
          <cell r="Q3443" t="str">
            <v>Office Supplies</v>
          </cell>
          <cell r="R3443" t="str">
            <v>Other Expenditures</v>
          </cell>
          <cell r="S3443" t="str">
            <v>Non Salary</v>
          </cell>
        </row>
        <row r="3444">
          <cell r="A3444" t="str">
            <v>PH4042</v>
          </cell>
          <cell r="E3444">
            <v>45.29</v>
          </cell>
          <cell r="F3444">
            <v>0</v>
          </cell>
          <cell r="G3444">
            <v>45.29</v>
          </cell>
          <cell r="H3444">
            <v>170.86</v>
          </cell>
          <cell r="I3444">
            <v>125.57</v>
          </cell>
          <cell r="J3444">
            <v>598.45000000000005</v>
          </cell>
          <cell r="L3444">
            <v>41364</v>
          </cell>
          <cell r="M3444" t="str">
            <v>SG</v>
          </cell>
          <cell r="N3444" t="str">
            <v>EXP</v>
          </cell>
          <cell r="O3444" t="str">
            <v>PH400</v>
          </cell>
          <cell r="P3444" t="str">
            <v>2040</v>
          </cell>
          <cell r="Q3444" t="str">
            <v>Office Supplies</v>
          </cell>
          <cell r="R3444" t="str">
            <v>Other Expenditures</v>
          </cell>
          <cell r="S3444" t="str">
            <v>Non Salary</v>
          </cell>
        </row>
        <row r="3445">
          <cell r="A3445" t="str">
            <v>PH4042</v>
          </cell>
          <cell r="E3445">
            <v>1472.12</v>
          </cell>
          <cell r="F3445">
            <v>0</v>
          </cell>
          <cell r="G3445">
            <v>1472.12</v>
          </cell>
          <cell r="H3445">
            <v>100.91</v>
          </cell>
          <cell r="I3445">
            <v>-1371.21</v>
          </cell>
          <cell r="J3445">
            <v>353.44</v>
          </cell>
          <cell r="L3445">
            <v>41364</v>
          </cell>
          <cell r="M3445" t="str">
            <v>SG</v>
          </cell>
          <cell r="N3445" t="str">
            <v>EXP</v>
          </cell>
          <cell r="O3445" t="str">
            <v>PH400</v>
          </cell>
          <cell r="P3445" t="str">
            <v>2099</v>
          </cell>
          <cell r="Q3445" t="str">
            <v>Office Supplies</v>
          </cell>
          <cell r="R3445" t="str">
            <v>Other Expenditures</v>
          </cell>
          <cell r="S3445" t="str">
            <v>Non Salary</v>
          </cell>
        </row>
        <row r="3446">
          <cell r="A3446" t="str">
            <v>PH4042</v>
          </cell>
          <cell r="E3446">
            <v>79.069999999999993</v>
          </cell>
          <cell r="F3446">
            <v>0</v>
          </cell>
          <cell r="G3446">
            <v>79.069999999999993</v>
          </cell>
          <cell r="H3446">
            <v>0</v>
          </cell>
          <cell r="I3446">
            <v>-79.069999999999993</v>
          </cell>
          <cell r="J3446">
            <v>0</v>
          </cell>
          <cell r="L3446">
            <v>41364</v>
          </cell>
          <cell r="M3446" t="str">
            <v>SG</v>
          </cell>
          <cell r="N3446" t="str">
            <v>EXP</v>
          </cell>
          <cell r="O3446" t="str">
            <v>PH400</v>
          </cell>
          <cell r="P3446" t="str">
            <v>2570</v>
          </cell>
          <cell r="Q3446" t="str">
            <v>Other Supplies</v>
          </cell>
          <cell r="R3446" t="str">
            <v>Other Expenditures</v>
          </cell>
          <cell r="S3446" t="str">
            <v>Non Salary</v>
          </cell>
        </row>
        <row r="3447">
          <cell r="A3447" t="str">
            <v>PH4042</v>
          </cell>
          <cell r="E3447">
            <v>0</v>
          </cell>
          <cell r="F3447">
            <v>0</v>
          </cell>
          <cell r="G3447">
            <v>0</v>
          </cell>
          <cell r="H3447">
            <v>27.3</v>
          </cell>
          <cell r="I3447">
            <v>27.3</v>
          </cell>
          <cell r="J3447">
            <v>95.64</v>
          </cell>
          <cell r="L3447">
            <v>41364</v>
          </cell>
          <cell r="M3447" t="str">
            <v>SG</v>
          </cell>
          <cell r="N3447" t="str">
            <v>EXP</v>
          </cell>
          <cell r="O3447" t="str">
            <v>PH400</v>
          </cell>
          <cell r="P3447" t="str">
            <v>2600</v>
          </cell>
          <cell r="Q3447" t="str">
            <v>Other Supplies</v>
          </cell>
          <cell r="R3447" t="str">
            <v>Other Expenditures</v>
          </cell>
          <cell r="S3447" t="str">
            <v>Non Salary</v>
          </cell>
        </row>
        <row r="3448">
          <cell r="A3448" t="str">
            <v>PH4042</v>
          </cell>
          <cell r="E3448">
            <v>0</v>
          </cell>
          <cell r="F3448">
            <v>327.87</v>
          </cell>
          <cell r="G3448">
            <v>327.87</v>
          </cell>
          <cell r="H3448">
            <v>8.25</v>
          </cell>
          <cell r="I3448">
            <v>-319.62</v>
          </cell>
          <cell r="J3448">
            <v>40</v>
          </cell>
          <cell r="L3448">
            <v>41364</v>
          </cell>
          <cell r="M3448" t="str">
            <v>SG</v>
          </cell>
          <cell r="N3448" t="str">
            <v>EXP</v>
          </cell>
          <cell r="O3448" t="str">
            <v>PH400</v>
          </cell>
          <cell r="P3448" t="str">
            <v>2823</v>
          </cell>
          <cell r="Q3448" t="str">
            <v>Other Supplies</v>
          </cell>
          <cell r="R3448" t="str">
            <v>Other Expenditures</v>
          </cell>
          <cell r="S3448" t="str">
            <v>Non Salary</v>
          </cell>
        </row>
        <row r="3449">
          <cell r="A3449" t="str">
            <v>PH4042</v>
          </cell>
          <cell r="E3449">
            <v>5.1100000000000003</v>
          </cell>
          <cell r="F3449">
            <v>0</v>
          </cell>
          <cell r="G3449">
            <v>5.1100000000000003</v>
          </cell>
          <cell r="H3449">
            <v>0</v>
          </cell>
          <cell r="I3449">
            <v>-5.1100000000000003</v>
          </cell>
          <cell r="J3449">
            <v>0</v>
          </cell>
          <cell r="L3449">
            <v>41364</v>
          </cell>
          <cell r="M3449" t="str">
            <v>SG</v>
          </cell>
          <cell r="N3449" t="str">
            <v>EXP</v>
          </cell>
          <cell r="O3449" t="str">
            <v>PH400</v>
          </cell>
          <cell r="P3449" t="str">
            <v>2999</v>
          </cell>
          <cell r="Q3449" t="str">
            <v>Other Supplies</v>
          </cell>
          <cell r="R3449" t="str">
            <v>Other Expenditures</v>
          </cell>
          <cell r="S3449" t="str">
            <v>Non Salary</v>
          </cell>
        </row>
        <row r="3450">
          <cell r="A3450" t="str">
            <v>PH4042</v>
          </cell>
          <cell r="E3450">
            <v>0</v>
          </cell>
          <cell r="F3450">
            <v>0</v>
          </cell>
          <cell r="G3450">
            <v>0</v>
          </cell>
          <cell r="H3450">
            <v>571.16999999999996</v>
          </cell>
          <cell r="I3450">
            <v>571.16999999999996</v>
          </cell>
          <cell r="J3450">
            <v>2000.6</v>
          </cell>
          <cell r="L3450">
            <v>41364</v>
          </cell>
          <cell r="M3450" t="str">
            <v>SG</v>
          </cell>
          <cell r="N3450" t="str">
            <v>EXP</v>
          </cell>
          <cell r="O3450" t="str">
            <v>PH400</v>
          </cell>
          <cell r="P3450" t="str">
            <v>3020</v>
          </cell>
          <cell r="Q3450" t="str">
            <v>General Equipment</v>
          </cell>
          <cell r="R3450" t="str">
            <v>Other Expenditures</v>
          </cell>
          <cell r="S3450" t="str">
            <v>Non Salary</v>
          </cell>
        </row>
        <row r="3451">
          <cell r="A3451" t="str">
            <v>PH4042</v>
          </cell>
          <cell r="E3451">
            <v>226.69</v>
          </cell>
          <cell r="F3451">
            <v>0</v>
          </cell>
          <cell r="G3451">
            <v>226.69</v>
          </cell>
          <cell r="H3451">
            <v>0</v>
          </cell>
          <cell r="I3451">
            <v>-226.69</v>
          </cell>
          <cell r="J3451">
            <v>0</v>
          </cell>
          <cell r="L3451">
            <v>41364</v>
          </cell>
          <cell r="M3451" t="str">
            <v>SG</v>
          </cell>
          <cell r="N3451" t="str">
            <v>EXP</v>
          </cell>
          <cell r="O3451" t="str">
            <v>PH400</v>
          </cell>
          <cell r="P3451" t="str">
            <v>3310</v>
          </cell>
          <cell r="Q3451" t="str">
            <v>Furniture &amp; Furnishings</v>
          </cell>
          <cell r="R3451" t="str">
            <v>Other Expenditures</v>
          </cell>
          <cell r="S3451" t="str">
            <v>Non Salary</v>
          </cell>
        </row>
        <row r="3452">
          <cell r="A3452" t="str">
            <v>PH4042</v>
          </cell>
          <cell r="E3452">
            <v>310.95</v>
          </cell>
          <cell r="F3452">
            <v>665.01</v>
          </cell>
          <cell r="G3452">
            <v>975.96</v>
          </cell>
          <cell r="H3452">
            <v>599.1</v>
          </cell>
          <cell r="I3452">
            <v>-376.86</v>
          </cell>
          <cell r="J3452">
            <v>4288.4399999999996</v>
          </cell>
          <cell r="L3452">
            <v>41364</v>
          </cell>
          <cell r="M3452" t="str">
            <v>SG</v>
          </cell>
          <cell r="N3452" t="str">
            <v>EXP</v>
          </cell>
          <cell r="O3452" t="str">
            <v>PH400</v>
          </cell>
          <cell r="P3452" t="str">
            <v>4086</v>
          </cell>
          <cell r="Q3452" t="str">
            <v>Professional &amp; Technical</v>
          </cell>
          <cell r="R3452" t="str">
            <v>Other Expenditures</v>
          </cell>
          <cell r="S3452" t="str">
            <v>Non Salary</v>
          </cell>
        </row>
        <row r="3453">
          <cell r="A3453" t="str">
            <v>PH4042</v>
          </cell>
          <cell r="E3453">
            <v>102.7</v>
          </cell>
          <cell r="F3453">
            <v>0</v>
          </cell>
          <cell r="G3453">
            <v>102.7</v>
          </cell>
          <cell r="H3453">
            <v>94.45</v>
          </cell>
          <cell r="I3453">
            <v>-8.25</v>
          </cell>
          <cell r="J3453">
            <v>274</v>
          </cell>
          <cell r="L3453">
            <v>41364</v>
          </cell>
          <cell r="M3453" t="str">
            <v>SG</v>
          </cell>
          <cell r="N3453" t="str">
            <v>EXP</v>
          </cell>
          <cell r="O3453" t="str">
            <v>PH400</v>
          </cell>
          <cell r="P3453" t="str">
            <v>4225</v>
          </cell>
          <cell r="Q3453" t="str">
            <v>Business Travel Expenses</v>
          </cell>
          <cell r="R3453" t="str">
            <v>Other Expenditures</v>
          </cell>
          <cell r="S3453" t="str">
            <v>Non Salary</v>
          </cell>
        </row>
        <row r="3454">
          <cell r="A3454" t="str">
            <v>PH4042</v>
          </cell>
          <cell r="E3454">
            <v>0</v>
          </cell>
          <cell r="F3454">
            <v>0</v>
          </cell>
          <cell r="G3454">
            <v>0</v>
          </cell>
          <cell r="H3454">
            <v>362.4</v>
          </cell>
          <cell r="I3454">
            <v>362.4</v>
          </cell>
          <cell r="J3454">
            <v>2416</v>
          </cell>
          <cell r="L3454">
            <v>41364</v>
          </cell>
          <cell r="M3454" t="str">
            <v>SG</v>
          </cell>
          <cell r="N3454" t="str">
            <v>EXP</v>
          </cell>
          <cell r="O3454" t="str">
            <v>PH400</v>
          </cell>
          <cell r="P3454" t="str">
            <v>4256</v>
          </cell>
          <cell r="Q3454" t="str">
            <v>Conference Expenditures</v>
          </cell>
          <cell r="R3454" t="str">
            <v>Other Expenditures</v>
          </cell>
          <cell r="S3454" t="str">
            <v>Non Salary</v>
          </cell>
        </row>
        <row r="3455">
          <cell r="A3455" t="str">
            <v>PH4042</v>
          </cell>
          <cell r="E3455">
            <v>0</v>
          </cell>
          <cell r="F3455">
            <v>0</v>
          </cell>
          <cell r="G3455">
            <v>0</v>
          </cell>
          <cell r="H3455">
            <v>221.23</v>
          </cell>
          <cell r="I3455">
            <v>221.23</v>
          </cell>
          <cell r="J3455">
            <v>641.79999999999995</v>
          </cell>
          <cell r="L3455">
            <v>41364</v>
          </cell>
          <cell r="M3455" t="str">
            <v>SG</v>
          </cell>
          <cell r="N3455" t="str">
            <v>EXP</v>
          </cell>
          <cell r="O3455" t="str">
            <v>PH400</v>
          </cell>
          <cell r="P3455" t="str">
            <v>4310</v>
          </cell>
          <cell r="Q3455" t="str">
            <v>Training &amp; Development</v>
          </cell>
          <cell r="R3455" t="str">
            <v>Other Expenditures</v>
          </cell>
          <cell r="S3455" t="str">
            <v>Non Salary</v>
          </cell>
        </row>
        <row r="3456">
          <cell r="A3456" t="str">
            <v>PH4042</v>
          </cell>
          <cell r="E3456">
            <v>964.8</v>
          </cell>
          <cell r="F3456">
            <v>0</v>
          </cell>
          <cell r="G3456">
            <v>964.8</v>
          </cell>
          <cell r="H3456">
            <v>344.7</v>
          </cell>
          <cell r="I3456">
            <v>-620.1</v>
          </cell>
          <cell r="J3456">
            <v>1000</v>
          </cell>
          <cell r="L3456">
            <v>41364</v>
          </cell>
          <cell r="M3456" t="str">
            <v>SG</v>
          </cell>
          <cell r="N3456" t="str">
            <v>EXP</v>
          </cell>
          <cell r="O3456" t="str">
            <v>PH400</v>
          </cell>
          <cell r="P3456" t="str">
            <v>4340</v>
          </cell>
          <cell r="Q3456" t="str">
            <v>Training &amp; Development</v>
          </cell>
          <cell r="R3456" t="str">
            <v>Other Expenditures</v>
          </cell>
          <cell r="S3456" t="str">
            <v>Non Salary</v>
          </cell>
        </row>
        <row r="3457">
          <cell r="A3457" t="str">
            <v>PH4042</v>
          </cell>
          <cell r="E3457">
            <v>0</v>
          </cell>
          <cell r="F3457">
            <v>0</v>
          </cell>
          <cell r="G3457">
            <v>0</v>
          </cell>
          <cell r="H3457">
            <v>32.32</v>
          </cell>
          <cell r="I3457">
            <v>32.32</v>
          </cell>
          <cell r="J3457">
            <v>93.76</v>
          </cell>
          <cell r="L3457">
            <v>41364</v>
          </cell>
          <cell r="M3457" t="str">
            <v>SG</v>
          </cell>
          <cell r="N3457" t="str">
            <v>EXP</v>
          </cell>
          <cell r="O3457" t="str">
            <v>PH400</v>
          </cell>
          <cell r="P3457" t="str">
            <v>4406</v>
          </cell>
          <cell r="Q3457" t="str">
            <v>Contracted Services</v>
          </cell>
          <cell r="R3457" t="str">
            <v>Other Expenditures</v>
          </cell>
          <cell r="S3457" t="str">
            <v>Non Salary</v>
          </cell>
        </row>
        <row r="3458">
          <cell r="A3458" t="str">
            <v>PH4042</v>
          </cell>
          <cell r="E3458">
            <v>0</v>
          </cell>
          <cell r="F3458">
            <v>2699.02</v>
          </cell>
          <cell r="G3458">
            <v>2699.02</v>
          </cell>
          <cell r="H3458">
            <v>2206.66</v>
          </cell>
          <cell r="I3458">
            <v>-492.36</v>
          </cell>
          <cell r="J3458">
            <v>12602.3</v>
          </cell>
          <cell r="L3458">
            <v>41364</v>
          </cell>
          <cell r="M3458" t="str">
            <v>SG</v>
          </cell>
          <cell r="N3458" t="str">
            <v>EXP</v>
          </cell>
          <cell r="O3458" t="str">
            <v>PH400</v>
          </cell>
          <cell r="P3458" t="str">
            <v>4414</v>
          </cell>
          <cell r="Q3458" t="str">
            <v>Contracted Services</v>
          </cell>
          <cell r="R3458" t="str">
            <v>Other Expenditures</v>
          </cell>
          <cell r="S3458" t="str">
            <v>Non Salary</v>
          </cell>
        </row>
        <row r="3459">
          <cell r="A3459" t="str">
            <v>PH4042</v>
          </cell>
          <cell r="E3459">
            <v>158.75</v>
          </cell>
          <cell r="F3459">
            <v>0</v>
          </cell>
          <cell r="G3459">
            <v>158.75</v>
          </cell>
          <cell r="H3459">
            <v>0</v>
          </cell>
          <cell r="I3459">
            <v>-158.75</v>
          </cell>
          <cell r="J3459">
            <v>0</v>
          </cell>
          <cell r="L3459">
            <v>41364</v>
          </cell>
          <cell r="M3459" t="str">
            <v>SG</v>
          </cell>
          <cell r="N3459" t="str">
            <v>EXP</v>
          </cell>
          <cell r="O3459" t="str">
            <v>PH400</v>
          </cell>
          <cell r="P3459" t="str">
            <v>4416</v>
          </cell>
          <cell r="Q3459" t="str">
            <v>Contracted Services</v>
          </cell>
          <cell r="R3459" t="str">
            <v>Other Expenditures</v>
          </cell>
          <cell r="S3459" t="str">
            <v>Non Salary</v>
          </cell>
        </row>
        <row r="3460">
          <cell r="A3460" t="str">
            <v>PH4042</v>
          </cell>
          <cell r="E3460">
            <v>0</v>
          </cell>
          <cell r="F3460">
            <v>0</v>
          </cell>
          <cell r="G3460">
            <v>0</v>
          </cell>
          <cell r="H3460">
            <v>71.56</v>
          </cell>
          <cell r="I3460">
            <v>71.56</v>
          </cell>
          <cell r="J3460">
            <v>207.59</v>
          </cell>
          <cell r="L3460">
            <v>41364</v>
          </cell>
          <cell r="M3460" t="str">
            <v>SG</v>
          </cell>
          <cell r="N3460" t="str">
            <v>EXP</v>
          </cell>
          <cell r="O3460" t="str">
            <v>PH400</v>
          </cell>
          <cell r="P3460" t="str">
            <v>4452</v>
          </cell>
          <cell r="Q3460" t="str">
            <v>Contracted Services</v>
          </cell>
          <cell r="R3460" t="str">
            <v>Other Expenditures</v>
          </cell>
          <cell r="S3460" t="str">
            <v>Non Salary</v>
          </cell>
        </row>
        <row r="3461">
          <cell r="A3461" t="str">
            <v>PH4042</v>
          </cell>
          <cell r="E3461">
            <v>450.13</v>
          </cell>
          <cell r="F3461">
            <v>2135.91</v>
          </cell>
          <cell r="G3461">
            <v>2586.04</v>
          </cell>
          <cell r="H3461">
            <v>698.16</v>
          </cell>
          <cell r="I3461">
            <v>-1887.88</v>
          </cell>
          <cell r="J3461">
            <v>2025.41</v>
          </cell>
          <cell r="L3461">
            <v>41364</v>
          </cell>
          <cell r="M3461" t="str">
            <v>SG</v>
          </cell>
          <cell r="N3461" t="str">
            <v>EXP</v>
          </cell>
          <cell r="O3461" t="str">
            <v>PH400</v>
          </cell>
          <cell r="P3461" t="str">
            <v>4510</v>
          </cell>
          <cell r="Q3461" t="str">
            <v>Contracted Services</v>
          </cell>
          <cell r="R3461" t="str">
            <v>Other Expenditures</v>
          </cell>
          <cell r="S3461" t="str">
            <v>Non Salary</v>
          </cell>
        </row>
        <row r="3462">
          <cell r="A3462" t="str">
            <v>PH4042</v>
          </cell>
          <cell r="E3462">
            <v>68.319999999999993</v>
          </cell>
          <cell r="F3462">
            <v>79.36</v>
          </cell>
          <cell r="G3462">
            <v>147.68</v>
          </cell>
          <cell r="H3462">
            <v>527.44000000000005</v>
          </cell>
          <cell r="I3462">
            <v>379.76</v>
          </cell>
          <cell r="J3462">
            <v>1530.16</v>
          </cell>
          <cell r="L3462">
            <v>41364</v>
          </cell>
          <cell r="M3462" t="str">
            <v>SG</v>
          </cell>
          <cell r="N3462" t="str">
            <v>EXP</v>
          </cell>
          <cell r="O3462" t="str">
            <v>PH400</v>
          </cell>
          <cell r="P3462" t="str">
            <v>4515</v>
          </cell>
          <cell r="Q3462" t="str">
            <v>Contracted Services</v>
          </cell>
          <cell r="R3462" t="str">
            <v>Other Expenditures</v>
          </cell>
          <cell r="S3462" t="str">
            <v>Non Salary</v>
          </cell>
        </row>
        <row r="3463">
          <cell r="A3463" t="str">
            <v>PH4042</v>
          </cell>
          <cell r="E3463">
            <v>20</v>
          </cell>
          <cell r="F3463">
            <v>0</v>
          </cell>
          <cell r="G3463">
            <v>20</v>
          </cell>
          <cell r="H3463">
            <v>83.88</v>
          </cell>
          <cell r="I3463">
            <v>63.88</v>
          </cell>
          <cell r="J3463">
            <v>320</v>
          </cell>
          <cell r="L3463">
            <v>41364</v>
          </cell>
          <cell r="M3463" t="str">
            <v>SG</v>
          </cell>
          <cell r="N3463" t="str">
            <v>EXP</v>
          </cell>
          <cell r="O3463" t="str">
            <v>PH400</v>
          </cell>
          <cell r="P3463" t="str">
            <v>4770</v>
          </cell>
          <cell r="Q3463" t="str">
            <v>Insurance, Parking &amp; Metrage</v>
          </cell>
          <cell r="R3463" t="str">
            <v>Other Expenditures</v>
          </cell>
          <cell r="S3463" t="str">
            <v>Non Salary</v>
          </cell>
        </row>
        <row r="3464">
          <cell r="A3464" t="str">
            <v>PH4042</v>
          </cell>
          <cell r="E3464">
            <v>161.82</v>
          </cell>
          <cell r="F3464">
            <v>0</v>
          </cell>
          <cell r="G3464">
            <v>161.82</v>
          </cell>
          <cell r="H3464">
            <v>102.22</v>
          </cell>
          <cell r="I3464">
            <v>-59.6</v>
          </cell>
          <cell r="J3464">
            <v>390</v>
          </cell>
          <cell r="L3464">
            <v>41364</v>
          </cell>
          <cell r="M3464" t="str">
            <v>SG</v>
          </cell>
          <cell r="N3464" t="str">
            <v>EXP</v>
          </cell>
          <cell r="O3464" t="str">
            <v>PH400</v>
          </cell>
          <cell r="P3464" t="str">
            <v>4775</v>
          </cell>
          <cell r="Q3464" t="str">
            <v>Insurance, Parking &amp; Metrage</v>
          </cell>
          <cell r="R3464" t="str">
            <v>Other Expenditures</v>
          </cell>
          <cell r="S3464" t="str">
            <v>Non Salary</v>
          </cell>
        </row>
        <row r="3465">
          <cell r="A3465" t="str">
            <v>PH4042</v>
          </cell>
          <cell r="E3465">
            <v>0</v>
          </cell>
          <cell r="F3465">
            <v>0</v>
          </cell>
          <cell r="G3465">
            <v>0</v>
          </cell>
          <cell r="H3465">
            <v>36.42</v>
          </cell>
          <cell r="I3465">
            <v>36.42</v>
          </cell>
          <cell r="J3465">
            <v>105.68</v>
          </cell>
          <cell r="L3465">
            <v>41364</v>
          </cell>
          <cell r="M3465" t="str">
            <v>SG</v>
          </cell>
          <cell r="N3465" t="str">
            <v>EXP</v>
          </cell>
          <cell r="O3465" t="str">
            <v>PH400</v>
          </cell>
          <cell r="P3465" t="str">
            <v>4805</v>
          </cell>
          <cell r="Q3465" t="str">
            <v>Other Services</v>
          </cell>
          <cell r="R3465" t="str">
            <v>Other Expenditures</v>
          </cell>
          <cell r="S3465" t="str">
            <v>Non Salary</v>
          </cell>
        </row>
        <row r="3466">
          <cell r="A3466" t="str">
            <v>PH4042</v>
          </cell>
          <cell r="E3466">
            <v>0</v>
          </cell>
          <cell r="F3466">
            <v>0</v>
          </cell>
          <cell r="G3466">
            <v>0</v>
          </cell>
          <cell r="H3466">
            <v>214.67</v>
          </cell>
          <cell r="I3466">
            <v>214.67</v>
          </cell>
          <cell r="J3466">
            <v>622.77</v>
          </cell>
          <cell r="L3466">
            <v>41364</v>
          </cell>
          <cell r="M3466" t="str">
            <v>SG</v>
          </cell>
          <cell r="N3466" t="str">
            <v>EXP</v>
          </cell>
          <cell r="O3466" t="str">
            <v>PH400</v>
          </cell>
          <cell r="P3466" t="str">
            <v>4814</v>
          </cell>
          <cell r="Q3466" t="str">
            <v>Other Services</v>
          </cell>
          <cell r="R3466" t="str">
            <v>Other Expenditures</v>
          </cell>
          <cell r="S3466" t="str">
            <v>Non Salary</v>
          </cell>
        </row>
        <row r="3467">
          <cell r="A3467" t="str">
            <v>PH4042</v>
          </cell>
          <cell r="E3467">
            <v>0</v>
          </cell>
          <cell r="F3467">
            <v>0</v>
          </cell>
          <cell r="G3467">
            <v>0</v>
          </cell>
          <cell r="H3467">
            <v>770.85</v>
          </cell>
          <cell r="I3467">
            <v>770.85</v>
          </cell>
          <cell r="J3467">
            <v>2700</v>
          </cell>
          <cell r="L3467">
            <v>41364</v>
          </cell>
          <cell r="M3467" t="str">
            <v>SG</v>
          </cell>
          <cell r="N3467" t="str">
            <v>EXP</v>
          </cell>
          <cell r="O3467" t="str">
            <v>PH400</v>
          </cell>
          <cell r="P3467" t="str">
            <v>7030</v>
          </cell>
          <cell r="Q3467" t="str">
            <v>IDC's</v>
          </cell>
          <cell r="R3467" t="str">
            <v>Other Expenditures</v>
          </cell>
          <cell r="S3467" t="str">
            <v>Non Salary</v>
          </cell>
        </row>
        <row r="3468">
          <cell r="A3468" t="str">
            <v>PH4042</v>
          </cell>
          <cell r="E3468">
            <v>0</v>
          </cell>
          <cell r="F3468">
            <v>0</v>
          </cell>
          <cell r="G3468">
            <v>0</v>
          </cell>
          <cell r="H3468">
            <v>799.4</v>
          </cell>
          <cell r="I3468">
            <v>799.4</v>
          </cell>
          <cell r="J3468">
            <v>2800</v>
          </cell>
          <cell r="L3468">
            <v>41364</v>
          </cell>
          <cell r="M3468" t="str">
            <v>SG</v>
          </cell>
          <cell r="N3468" t="str">
            <v>EXP</v>
          </cell>
          <cell r="O3468" t="str">
            <v>PH400</v>
          </cell>
          <cell r="P3468" t="str">
            <v>7035</v>
          </cell>
          <cell r="Q3468" t="str">
            <v>IDC's</v>
          </cell>
          <cell r="R3468" t="str">
            <v>Other Expenditures</v>
          </cell>
          <cell r="S3468" t="str">
            <v>Non Salary</v>
          </cell>
        </row>
        <row r="3469">
          <cell r="A3469" t="str">
            <v>PH4042</v>
          </cell>
          <cell r="E3469">
            <v>-438052.68</v>
          </cell>
          <cell r="F3469">
            <v>0</v>
          </cell>
          <cell r="G3469">
            <v>-438052.68</v>
          </cell>
          <cell r="H3469">
            <v>-410016.24</v>
          </cell>
          <cell r="I3469">
            <v>28036.44</v>
          </cell>
          <cell r="J3469">
            <v>-1367609.36</v>
          </cell>
          <cell r="L3469">
            <v>41364</v>
          </cell>
          <cell r="M3469" t="str">
            <v>SG</v>
          </cell>
          <cell r="N3469" t="str">
            <v>REV</v>
          </cell>
          <cell r="O3469" t="str">
            <v>PH400</v>
          </cell>
          <cell r="P3469" t="str">
            <v>8010</v>
          </cell>
          <cell r="Q3469" t="str">
            <v>Grants and Subsidies</v>
          </cell>
          <cell r="R3469" t="str">
            <v>Revenue</v>
          </cell>
          <cell r="S3469" t="str">
            <v>Non Salary</v>
          </cell>
        </row>
        <row r="3470">
          <cell r="A3470" t="str">
            <v>PH4043</v>
          </cell>
          <cell r="E3470">
            <v>64883.31</v>
          </cell>
          <cell r="F3470">
            <v>0</v>
          </cell>
          <cell r="G3470">
            <v>64883.31</v>
          </cell>
          <cell r="H3470">
            <v>132111.34</v>
          </cell>
          <cell r="I3470">
            <v>67228.03</v>
          </cell>
          <cell r="J3470">
            <v>453698.17</v>
          </cell>
          <cell r="L3470">
            <v>41364</v>
          </cell>
          <cell r="M3470" t="str">
            <v>PF</v>
          </cell>
          <cell r="N3470" t="str">
            <v>EXP</v>
          </cell>
          <cell r="O3470" t="str">
            <v>PH400</v>
          </cell>
          <cell r="P3470" t="str">
            <v>1015</v>
          </cell>
          <cell r="Q3470" t="str">
            <v>Salaries &amp; Benefits</v>
          </cell>
          <cell r="R3470" t="str">
            <v>Other Expenditures</v>
          </cell>
          <cell r="S3470" t="str">
            <v>Salaries &amp; Benefits</v>
          </cell>
        </row>
        <row r="3471">
          <cell r="A3471" t="str">
            <v>PH4043</v>
          </cell>
          <cell r="E3471">
            <v>0</v>
          </cell>
          <cell r="F3471">
            <v>0</v>
          </cell>
          <cell r="G3471">
            <v>0</v>
          </cell>
          <cell r="H3471">
            <v>0</v>
          </cell>
          <cell r="I3471">
            <v>0</v>
          </cell>
          <cell r="J3471">
            <v>0</v>
          </cell>
          <cell r="L3471">
            <v>41364</v>
          </cell>
          <cell r="M3471" t="str">
            <v>PF</v>
          </cell>
          <cell r="N3471" t="str">
            <v>EXP</v>
          </cell>
          <cell r="O3471" t="str">
            <v>PH400</v>
          </cell>
          <cell r="P3471" t="str">
            <v>1025</v>
          </cell>
          <cell r="Q3471" t="str">
            <v>Salaries &amp; Benefits</v>
          </cell>
          <cell r="R3471" t="str">
            <v>Other Expenditures</v>
          </cell>
          <cell r="S3471" t="str">
            <v>Overtime</v>
          </cell>
        </row>
        <row r="3472">
          <cell r="A3472" t="str">
            <v>PH4043</v>
          </cell>
          <cell r="E3472">
            <v>519.22</v>
          </cell>
          <cell r="F3472">
            <v>0</v>
          </cell>
          <cell r="G3472">
            <v>519.22</v>
          </cell>
          <cell r="H3472">
            <v>0</v>
          </cell>
          <cell r="I3472">
            <v>-519.22</v>
          </cell>
          <cell r="J3472">
            <v>0</v>
          </cell>
          <cell r="L3472">
            <v>41364</v>
          </cell>
          <cell r="M3472" t="str">
            <v>PF</v>
          </cell>
          <cell r="N3472" t="str">
            <v>EXP</v>
          </cell>
          <cell r="O3472" t="str">
            <v>PH400</v>
          </cell>
          <cell r="P3472" t="str">
            <v>1045</v>
          </cell>
          <cell r="Q3472" t="str">
            <v>Salaries &amp; Benefits</v>
          </cell>
          <cell r="R3472" t="str">
            <v>Other Expenditures</v>
          </cell>
          <cell r="S3472" t="str">
            <v>Salaries &amp; Benefits</v>
          </cell>
        </row>
        <row r="3473">
          <cell r="A3473" t="str">
            <v>PH4043</v>
          </cell>
          <cell r="E3473">
            <v>3129.37</v>
          </cell>
          <cell r="F3473">
            <v>0</v>
          </cell>
          <cell r="G3473">
            <v>3129.37</v>
          </cell>
          <cell r="H3473">
            <v>0</v>
          </cell>
          <cell r="I3473">
            <v>-3129.37</v>
          </cell>
          <cell r="J3473">
            <v>0</v>
          </cell>
          <cell r="L3473">
            <v>41364</v>
          </cell>
          <cell r="M3473" t="str">
            <v>PF</v>
          </cell>
          <cell r="N3473" t="str">
            <v>EXP</v>
          </cell>
          <cell r="O3473" t="str">
            <v>PH400</v>
          </cell>
          <cell r="P3473" t="str">
            <v>1050</v>
          </cell>
          <cell r="Q3473" t="str">
            <v>Salaries &amp; Benefits</v>
          </cell>
          <cell r="R3473" t="str">
            <v>Other Expenditures</v>
          </cell>
          <cell r="S3473" t="str">
            <v>Salaries &amp; Benefits</v>
          </cell>
        </row>
        <row r="3474">
          <cell r="A3474" t="str">
            <v>PH4043</v>
          </cell>
          <cell r="E3474">
            <v>46254.11</v>
          </cell>
          <cell r="F3474">
            <v>0</v>
          </cell>
          <cell r="G3474">
            <v>46254.11</v>
          </cell>
          <cell r="H3474">
            <v>0</v>
          </cell>
          <cell r="I3474">
            <v>-46254.11</v>
          </cell>
          <cell r="J3474">
            <v>0</v>
          </cell>
          <cell r="L3474">
            <v>41364</v>
          </cell>
          <cell r="M3474" t="str">
            <v>PF</v>
          </cell>
          <cell r="N3474" t="str">
            <v>EXP</v>
          </cell>
          <cell r="O3474" t="str">
            <v>PH400</v>
          </cell>
          <cell r="P3474" t="str">
            <v>1215</v>
          </cell>
          <cell r="Q3474" t="str">
            <v>Salaries &amp; Benefits</v>
          </cell>
          <cell r="R3474" t="str">
            <v>Other Expenditures</v>
          </cell>
          <cell r="S3474" t="str">
            <v>Salaries &amp; Benefits</v>
          </cell>
        </row>
        <row r="3475">
          <cell r="A3475" t="str">
            <v>PH4043</v>
          </cell>
          <cell r="E3475">
            <v>836.76</v>
          </cell>
          <cell r="F3475">
            <v>0</v>
          </cell>
          <cell r="G3475">
            <v>836.76</v>
          </cell>
          <cell r="H3475">
            <v>0</v>
          </cell>
          <cell r="I3475">
            <v>-836.76</v>
          </cell>
          <cell r="J3475">
            <v>0</v>
          </cell>
          <cell r="L3475">
            <v>41364</v>
          </cell>
          <cell r="M3475" t="str">
            <v>PF</v>
          </cell>
          <cell r="N3475" t="str">
            <v>EXP</v>
          </cell>
          <cell r="O3475" t="str">
            <v>PH400</v>
          </cell>
          <cell r="P3475" t="str">
            <v>1225</v>
          </cell>
          <cell r="Q3475" t="str">
            <v>Salaries &amp; Benefits</v>
          </cell>
          <cell r="R3475" t="str">
            <v>Other Expenditures</v>
          </cell>
          <cell r="S3475" t="str">
            <v>Overtime</v>
          </cell>
        </row>
        <row r="3476">
          <cell r="A3476" t="str">
            <v>PH4043</v>
          </cell>
          <cell r="E3476">
            <v>439.4</v>
          </cell>
          <cell r="F3476">
            <v>0</v>
          </cell>
          <cell r="G3476">
            <v>439.4</v>
          </cell>
          <cell r="H3476">
            <v>0</v>
          </cell>
          <cell r="I3476">
            <v>-439.4</v>
          </cell>
          <cell r="J3476">
            <v>0</v>
          </cell>
          <cell r="L3476">
            <v>41364</v>
          </cell>
          <cell r="M3476" t="str">
            <v>PF</v>
          </cell>
          <cell r="N3476" t="str">
            <v>EXP</v>
          </cell>
          <cell r="O3476" t="str">
            <v>PH400</v>
          </cell>
          <cell r="P3476" t="str">
            <v>1245</v>
          </cell>
          <cell r="Q3476" t="str">
            <v>Salaries &amp; Benefits</v>
          </cell>
          <cell r="R3476" t="str">
            <v>Other Expenditures</v>
          </cell>
          <cell r="S3476" t="str">
            <v>Salaries &amp; Benefits</v>
          </cell>
        </row>
        <row r="3477">
          <cell r="A3477" t="str">
            <v>PH4043</v>
          </cell>
          <cell r="E3477">
            <v>2510.5300000000002</v>
          </cell>
          <cell r="F3477">
            <v>0</v>
          </cell>
          <cell r="G3477">
            <v>2510.5300000000002</v>
          </cell>
          <cell r="H3477">
            <v>0</v>
          </cell>
          <cell r="I3477">
            <v>-2510.5300000000002</v>
          </cell>
          <cell r="J3477">
            <v>0</v>
          </cell>
          <cell r="L3477">
            <v>41364</v>
          </cell>
          <cell r="M3477" t="str">
            <v>PF</v>
          </cell>
          <cell r="N3477" t="str">
            <v>EXP</v>
          </cell>
          <cell r="O3477" t="str">
            <v>PH400</v>
          </cell>
          <cell r="P3477" t="str">
            <v>1250</v>
          </cell>
          <cell r="Q3477" t="str">
            <v>Salaries &amp; Benefits</v>
          </cell>
          <cell r="R3477" t="str">
            <v>Other Expenditures</v>
          </cell>
          <cell r="S3477" t="str">
            <v>Salaries &amp; Benefits</v>
          </cell>
        </row>
        <row r="3478">
          <cell r="A3478" t="str">
            <v>PH4043</v>
          </cell>
          <cell r="E3478">
            <v>0</v>
          </cell>
          <cell r="F3478">
            <v>0</v>
          </cell>
          <cell r="G3478">
            <v>0</v>
          </cell>
          <cell r="H3478">
            <v>-6734.6</v>
          </cell>
          <cell r="I3478">
            <v>-6734.6</v>
          </cell>
          <cell r="J3478">
            <v>-23135</v>
          </cell>
          <cell r="L3478">
            <v>41364</v>
          </cell>
          <cell r="M3478" t="str">
            <v>PF</v>
          </cell>
          <cell r="N3478" t="str">
            <v>EXP</v>
          </cell>
          <cell r="O3478" t="str">
            <v>PH400</v>
          </cell>
          <cell r="P3478" t="str">
            <v>1520</v>
          </cell>
          <cell r="Q3478" t="str">
            <v>Salaries &amp; Benefits</v>
          </cell>
          <cell r="R3478" t="str">
            <v>Other Expenditures</v>
          </cell>
          <cell r="S3478" t="str">
            <v>Gapping</v>
          </cell>
        </row>
        <row r="3479">
          <cell r="A3479" t="str">
            <v>PH4043</v>
          </cell>
          <cell r="E3479">
            <v>3250.23</v>
          </cell>
          <cell r="F3479">
            <v>0</v>
          </cell>
          <cell r="G3479">
            <v>3250.23</v>
          </cell>
          <cell r="H3479">
            <v>4106.6000000000004</v>
          </cell>
          <cell r="I3479">
            <v>856.37</v>
          </cell>
          <cell r="J3479">
            <v>14102.94</v>
          </cell>
          <cell r="L3479">
            <v>41364</v>
          </cell>
          <cell r="M3479" t="str">
            <v>PF</v>
          </cell>
          <cell r="N3479" t="str">
            <v>EXP</v>
          </cell>
          <cell r="O3479" t="str">
            <v>PH400</v>
          </cell>
          <cell r="P3479" t="str">
            <v>1711</v>
          </cell>
          <cell r="Q3479" t="str">
            <v>Salaries &amp; Benefits</v>
          </cell>
          <cell r="R3479" t="str">
            <v>Other Expenditures</v>
          </cell>
          <cell r="S3479" t="str">
            <v>Salaries &amp; Benefits</v>
          </cell>
        </row>
        <row r="3480">
          <cell r="A3480" t="str">
            <v>PH4043</v>
          </cell>
          <cell r="E3480">
            <v>1571.5</v>
          </cell>
          <cell r="F3480">
            <v>0</v>
          </cell>
          <cell r="G3480">
            <v>1571.5</v>
          </cell>
          <cell r="H3480">
            <v>2103.5300000000002</v>
          </cell>
          <cell r="I3480">
            <v>532.03</v>
          </cell>
          <cell r="J3480">
            <v>7224</v>
          </cell>
          <cell r="L3480">
            <v>41364</v>
          </cell>
          <cell r="M3480" t="str">
            <v>PF</v>
          </cell>
          <cell r="N3480" t="str">
            <v>EXP</v>
          </cell>
          <cell r="O3480" t="str">
            <v>PH400</v>
          </cell>
          <cell r="P3480" t="str">
            <v>1712</v>
          </cell>
          <cell r="Q3480" t="str">
            <v>Salaries &amp; Benefits</v>
          </cell>
          <cell r="R3480" t="str">
            <v>Other Expenditures</v>
          </cell>
          <cell r="S3480" t="str">
            <v>Salaries &amp; Benefits</v>
          </cell>
        </row>
        <row r="3481">
          <cell r="A3481" t="str">
            <v>PH4043</v>
          </cell>
          <cell r="E3481">
            <v>984.87</v>
          </cell>
          <cell r="F3481">
            <v>0</v>
          </cell>
          <cell r="G3481">
            <v>984.87</v>
          </cell>
          <cell r="H3481">
            <v>1217.6300000000001</v>
          </cell>
          <cell r="I3481">
            <v>232.76</v>
          </cell>
          <cell r="J3481">
            <v>4181.01</v>
          </cell>
          <cell r="L3481">
            <v>41364</v>
          </cell>
          <cell r="M3481" t="str">
            <v>PF</v>
          </cell>
          <cell r="N3481" t="str">
            <v>EXP</v>
          </cell>
          <cell r="O3481" t="str">
            <v>PH400</v>
          </cell>
          <cell r="P3481" t="str">
            <v>1720</v>
          </cell>
          <cell r="Q3481" t="str">
            <v>Salaries &amp; Benefits</v>
          </cell>
          <cell r="R3481" t="str">
            <v>Other Expenditures</v>
          </cell>
          <cell r="S3481" t="str">
            <v>Salaries &amp; Benefits</v>
          </cell>
        </row>
        <row r="3482">
          <cell r="A3482" t="str">
            <v>PH4043</v>
          </cell>
          <cell r="E3482">
            <v>332.4</v>
          </cell>
          <cell r="F3482">
            <v>0</v>
          </cell>
          <cell r="G3482">
            <v>332.4</v>
          </cell>
          <cell r="H3482">
            <v>390.48</v>
          </cell>
          <cell r="I3482">
            <v>58.08</v>
          </cell>
          <cell r="J3482">
            <v>1341.03</v>
          </cell>
          <cell r="L3482">
            <v>41364</v>
          </cell>
          <cell r="M3482" t="str">
            <v>PF</v>
          </cell>
          <cell r="N3482" t="str">
            <v>EXP</v>
          </cell>
          <cell r="O3482" t="str">
            <v>PH400</v>
          </cell>
          <cell r="P3482" t="str">
            <v>1730</v>
          </cell>
          <cell r="Q3482" t="str">
            <v>Salaries &amp; Benefits</v>
          </cell>
          <cell r="R3482" t="str">
            <v>Other Expenditures</v>
          </cell>
          <cell r="S3482" t="str">
            <v>Salaries &amp; Benefits</v>
          </cell>
        </row>
        <row r="3483">
          <cell r="A3483" t="str">
            <v>PH4043</v>
          </cell>
          <cell r="E3483">
            <v>3235.26</v>
          </cell>
          <cell r="F3483">
            <v>0</v>
          </cell>
          <cell r="G3483">
            <v>3235.26</v>
          </cell>
          <cell r="H3483">
            <v>3671.59</v>
          </cell>
          <cell r="I3483">
            <v>436.33</v>
          </cell>
          <cell r="J3483">
            <v>8253.57</v>
          </cell>
          <cell r="L3483">
            <v>41364</v>
          </cell>
          <cell r="M3483" t="str">
            <v>PF</v>
          </cell>
          <cell r="N3483" t="str">
            <v>EXP</v>
          </cell>
          <cell r="O3483" t="str">
            <v>PH400</v>
          </cell>
          <cell r="P3483" t="str">
            <v>1740</v>
          </cell>
          <cell r="Q3483" t="str">
            <v>Salaries &amp; Benefits</v>
          </cell>
          <cell r="R3483" t="str">
            <v>Other Expenditures</v>
          </cell>
          <cell r="S3483" t="str">
            <v>Salaries &amp; Benefits</v>
          </cell>
        </row>
        <row r="3484">
          <cell r="A3484" t="str">
            <v>PH4043</v>
          </cell>
          <cell r="E3484">
            <v>111.28</v>
          </cell>
          <cell r="F3484">
            <v>0</v>
          </cell>
          <cell r="G3484">
            <v>111.28</v>
          </cell>
          <cell r="H3484">
            <v>98.49</v>
          </cell>
          <cell r="I3484">
            <v>-12.79</v>
          </cell>
          <cell r="J3484">
            <v>226.67</v>
          </cell>
          <cell r="L3484">
            <v>41364</v>
          </cell>
          <cell r="M3484" t="str">
            <v>PF</v>
          </cell>
          <cell r="N3484" t="str">
            <v>EXP</v>
          </cell>
          <cell r="O3484" t="str">
            <v>PH400</v>
          </cell>
          <cell r="P3484" t="str">
            <v>1745</v>
          </cell>
          <cell r="Q3484" t="str">
            <v>Salaries &amp; Benefits</v>
          </cell>
          <cell r="R3484" t="str">
            <v>Other Expenditures</v>
          </cell>
          <cell r="S3484" t="str">
            <v>Salaries &amp; Benefits</v>
          </cell>
        </row>
        <row r="3485">
          <cell r="A3485" t="str">
            <v>PH4043</v>
          </cell>
          <cell r="E3485">
            <v>2241.56</v>
          </cell>
          <cell r="F3485">
            <v>0</v>
          </cell>
          <cell r="G3485">
            <v>2241.56</v>
          </cell>
          <cell r="H3485">
            <v>2576.14</v>
          </cell>
          <cell r="I3485">
            <v>334.58</v>
          </cell>
          <cell r="J3485">
            <v>8847.09</v>
          </cell>
          <cell r="L3485">
            <v>41364</v>
          </cell>
          <cell r="M3485" t="str">
            <v>PF</v>
          </cell>
          <cell r="N3485" t="str">
            <v>EXP</v>
          </cell>
          <cell r="O3485" t="str">
            <v>PH400</v>
          </cell>
          <cell r="P3485" t="str">
            <v>1750</v>
          </cell>
          <cell r="Q3485" t="str">
            <v>Salaries &amp; Benefits</v>
          </cell>
          <cell r="R3485" t="str">
            <v>Other Expenditures</v>
          </cell>
          <cell r="S3485" t="str">
            <v>Salaries &amp; Benefits</v>
          </cell>
        </row>
        <row r="3486">
          <cell r="A3486" t="str">
            <v>PH4043</v>
          </cell>
          <cell r="E3486">
            <v>5814.89</v>
          </cell>
          <cell r="F3486">
            <v>0</v>
          </cell>
          <cell r="G3486">
            <v>5814.89</v>
          </cell>
          <cell r="H3486">
            <v>8009.7</v>
          </cell>
          <cell r="I3486">
            <v>2194.81</v>
          </cell>
          <cell r="J3486">
            <v>18133.52</v>
          </cell>
          <cell r="L3486">
            <v>41364</v>
          </cell>
          <cell r="M3486" t="str">
            <v>PF</v>
          </cell>
          <cell r="N3486" t="str">
            <v>EXP</v>
          </cell>
          <cell r="O3486" t="str">
            <v>PH400</v>
          </cell>
          <cell r="P3486" t="str">
            <v>1760</v>
          </cell>
          <cell r="Q3486" t="str">
            <v>Salaries &amp; Benefits</v>
          </cell>
          <cell r="R3486" t="str">
            <v>Other Expenditures</v>
          </cell>
          <cell r="S3486" t="str">
            <v>Salaries &amp; Benefits</v>
          </cell>
        </row>
        <row r="3487">
          <cell r="A3487" t="str">
            <v>PH4043</v>
          </cell>
          <cell r="E3487">
            <v>6132.34</v>
          </cell>
          <cell r="F3487">
            <v>0</v>
          </cell>
          <cell r="G3487">
            <v>6132.34</v>
          </cell>
          <cell r="H3487">
            <v>8056.91</v>
          </cell>
          <cell r="I3487">
            <v>1924.57</v>
          </cell>
          <cell r="J3487">
            <v>27669.09</v>
          </cell>
          <cell r="L3487">
            <v>41364</v>
          </cell>
          <cell r="M3487" t="str">
            <v>PF</v>
          </cell>
          <cell r="N3487" t="str">
            <v>EXP</v>
          </cell>
          <cell r="O3487" t="str">
            <v>PH400</v>
          </cell>
          <cell r="P3487" t="str">
            <v>1770</v>
          </cell>
          <cell r="Q3487" t="str">
            <v>Salaries &amp; Benefits</v>
          </cell>
          <cell r="R3487" t="str">
            <v>Other Expenditures</v>
          </cell>
          <cell r="S3487" t="str">
            <v>Salaries &amp; Benefits</v>
          </cell>
        </row>
        <row r="3488">
          <cell r="A3488" t="str">
            <v>PH4043</v>
          </cell>
          <cell r="E3488">
            <v>0</v>
          </cell>
          <cell r="F3488">
            <v>0</v>
          </cell>
          <cell r="G3488">
            <v>0</v>
          </cell>
          <cell r="H3488">
            <v>-11801.74</v>
          </cell>
          <cell r="I3488">
            <v>-11801.74</v>
          </cell>
          <cell r="J3488">
            <v>-40541.89</v>
          </cell>
          <cell r="L3488">
            <v>41364</v>
          </cell>
          <cell r="M3488" t="str">
            <v>PF</v>
          </cell>
          <cell r="N3488" t="str">
            <v>EXP</v>
          </cell>
          <cell r="O3488" t="str">
            <v>PH400</v>
          </cell>
          <cell r="P3488" t="str">
            <v>1850</v>
          </cell>
          <cell r="Q3488" t="str">
            <v>Salaries &amp; Benefits</v>
          </cell>
          <cell r="R3488" t="str">
            <v>Other Expenditures</v>
          </cell>
          <cell r="S3488" t="str">
            <v>Salaries &amp; Benefits</v>
          </cell>
        </row>
        <row r="3489">
          <cell r="A3489" t="str">
            <v>PH4043</v>
          </cell>
          <cell r="E3489">
            <v>19.54</v>
          </cell>
          <cell r="F3489">
            <v>0</v>
          </cell>
          <cell r="G3489">
            <v>19.54</v>
          </cell>
          <cell r="H3489">
            <v>154.61000000000001</v>
          </cell>
          <cell r="I3489">
            <v>135.07</v>
          </cell>
          <cell r="J3489">
            <v>541.54</v>
          </cell>
          <cell r="L3489">
            <v>41364</v>
          </cell>
          <cell r="M3489" t="str">
            <v>PF</v>
          </cell>
          <cell r="N3489" t="str">
            <v>EXP</v>
          </cell>
          <cell r="O3489" t="str">
            <v>PH400</v>
          </cell>
          <cell r="P3489" t="str">
            <v>2010</v>
          </cell>
          <cell r="Q3489" t="str">
            <v>Office Supplies</v>
          </cell>
          <cell r="R3489" t="str">
            <v>Other Expenditures</v>
          </cell>
          <cell r="S3489" t="str">
            <v>Non Salary</v>
          </cell>
        </row>
        <row r="3490">
          <cell r="A3490" t="str">
            <v>PH4043</v>
          </cell>
          <cell r="E3490">
            <v>0</v>
          </cell>
          <cell r="F3490">
            <v>0</v>
          </cell>
          <cell r="G3490">
            <v>0</v>
          </cell>
          <cell r="H3490">
            <v>458.36</v>
          </cell>
          <cell r="I3490">
            <v>458.36</v>
          </cell>
          <cell r="J3490">
            <v>1605.44</v>
          </cell>
          <cell r="L3490">
            <v>41364</v>
          </cell>
          <cell r="M3490" t="str">
            <v>PF</v>
          </cell>
          <cell r="N3490" t="str">
            <v>EXP</v>
          </cell>
          <cell r="O3490" t="str">
            <v>PH400</v>
          </cell>
          <cell r="P3490" t="str">
            <v>2020</v>
          </cell>
          <cell r="Q3490" t="str">
            <v>Office Supplies</v>
          </cell>
          <cell r="R3490" t="str">
            <v>Other Expenditures</v>
          </cell>
          <cell r="S3490" t="str">
            <v>Non Salary</v>
          </cell>
        </row>
        <row r="3491">
          <cell r="A3491" t="str">
            <v>PH4043</v>
          </cell>
          <cell r="E3491">
            <v>342.41</v>
          </cell>
          <cell r="F3491">
            <v>0</v>
          </cell>
          <cell r="G3491">
            <v>342.41</v>
          </cell>
          <cell r="H3491">
            <v>394.39</v>
          </cell>
          <cell r="I3491">
            <v>51.98</v>
          </cell>
          <cell r="J3491">
            <v>1381.38</v>
          </cell>
          <cell r="L3491">
            <v>41364</v>
          </cell>
          <cell r="M3491" t="str">
            <v>PF</v>
          </cell>
          <cell r="N3491" t="str">
            <v>EXP</v>
          </cell>
          <cell r="O3491" t="str">
            <v>PH400</v>
          </cell>
          <cell r="P3491" t="str">
            <v>2040</v>
          </cell>
          <cell r="Q3491" t="str">
            <v>Office Supplies</v>
          </cell>
          <cell r="R3491" t="str">
            <v>Other Expenditures</v>
          </cell>
          <cell r="S3491" t="str">
            <v>Non Salary</v>
          </cell>
        </row>
        <row r="3492">
          <cell r="A3492" t="str">
            <v>PH4043</v>
          </cell>
          <cell r="E3492">
            <v>0</v>
          </cell>
          <cell r="F3492">
            <v>0</v>
          </cell>
          <cell r="G3492">
            <v>0</v>
          </cell>
          <cell r="H3492">
            <v>224.85</v>
          </cell>
          <cell r="I3492">
            <v>224.85</v>
          </cell>
          <cell r="J3492">
            <v>787.58</v>
          </cell>
          <cell r="L3492">
            <v>41364</v>
          </cell>
          <cell r="M3492" t="str">
            <v>PF</v>
          </cell>
          <cell r="N3492" t="str">
            <v>EXP</v>
          </cell>
          <cell r="O3492" t="str">
            <v>PH400</v>
          </cell>
          <cell r="P3492" t="str">
            <v>2099</v>
          </cell>
          <cell r="Q3492" t="str">
            <v>Office Supplies</v>
          </cell>
          <cell r="R3492" t="str">
            <v>Other Expenditures</v>
          </cell>
          <cell r="S3492" t="str">
            <v>Non Salary</v>
          </cell>
        </row>
        <row r="3493">
          <cell r="A3493" t="str">
            <v>PH4043</v>
          </cell>
          <cell r="E3493">
            <v>444.69</v>
          </cell>
          <cell r="F3493">
            <v>0</v>
          </cell>
          <cell r="G3493">
            <v>444.69</v>
          </cell>
          <cell r="H3493">
            <v>147.94999999999999</v>
          </cell>
          <cell r="I3493">
            <v>-296.74</v>
          </cell>
          <cell r="J3493">
            <v>518.17999999999995</v>
          </cell>
          <cell r="L3493">
            <v>41364</v>
          </cell>
          <cell r="M3493" t="str">
            <v>PF</v>
          </cell>
          <cell r="N3493" t="str">
            <v>EXP</v>
          </cell>
          <cell r="O3493" t="str">
            <v>PH400</v>
          </cell>
          <cell r="P3493" t="str">
            <v>2790</v>
          </cell>
          <cell r="Q3493" t="str">
            <v>Other Supplies</v>
          </cell>
          <cell r="R3493" t="str">
            <v>Other Expenditures</v>
          </cell>
          <cell r="S3493" t="str">
            <v>Non Salary</v>
          </cell>
        </row>
        <row r="3494">
          <cell r="A3494" t="str">
            <v>PH4043</v>
          </cell>
          <cell r="E3494">
            <v>0</v>
          </cell>
          <cell r="F3494">
            <v>0</v>
          </cell>
          <cell r="G3494">
            <v>0</v>
          </cell>
          <cell r="H3494">
            <v>29.11</v>
          </cell>
          <cell r="I3494">
            <v>29.11</v>
          </cell>
          <cell r="J3494">
            <v>102</v>
          </cell>
          <cell r="L3494">
            <v>41364</v>
          </cell>
          <cell r="M3494" t="str">
            <v>PF</v>
          </cell>
          <cell r="N3494" t="str">
            <v>EXP</v>
          </cell>
          <cell r="O3494" t="str">
            <v>PH400</v>
          </cell>
          <cell r="P3494" t="str">
            <v>2999</v>
          </cell>
          <cell r="Q3494" t="str">
            <v>Other Supplies</v>
          </cell>
          <cell r="R3494" t="str">
            <v>Other Expenditures</v>
          </cell>
          <cell r="S3494" t="str">
            <v>Non Salary</v>
          </cell>
        </row>
        <row r="3495">
          <cell r="A3495" t="str">
            <v>PH4043</v>
          </cell>
          <cell r="E3495">
            <v>0</v>
          </cell>
          <cell r="F3495">
            <v>0</v>
          </cell>
          <cell r="G3495">
            <v>0</v>
          </cell>
          <cell r="H3495">
            <v>109.22</v>
          </cell>
          <cell r="I3495">
            <v>109.22</v>
          </cell>
          <cell r="J3495">
            <v>382.54</v>
          </cell>
          <cell r="L3495">
            <v>41364</v>
          </cell>
          <cell r="M3495" t="str">
            <v>PF</v>
          </cell>
          <cell r="N3495" t="str">
            <v>EXP</v>
          </cell>
          <cell r="O3495" t="str">
            <v>PH400</v>
          </cell>
          <cell r="P3495" t="str">
            <v>3020</v>
          </cell>
          <cell r="Q3495" t="str">
            <v>General Equipment</v>
          </cell>
          <cell r="R3495" t="str">
            <v>Other Expenditures</v>
          </cell>
          <cell r="S3495" t="str">
            <v>Non Salary</v>
          </cell>
        </row>
        <row r="3496">
          <cell r="A3496" t="str">
            <v>PH4043</v>
          </cell>
          <cell r="E3496">
            <v>0</v>
          </cell>
          <cell r="F3496">
            <v>0</v>
          </cell>
          <cell r="G3496">
            <v>0</v>
          </cell>
          <cell r="H3496">
            <v>175.79</v>
          </cell>
          <cell r="I3496">
            <v>175.79</v>
          </cell>
          <cell r="J3496">
            <v>510</v>
          </cell>
          <cell r="L3496">
            <v>41364</v>
          </cell>
          <cell r="M3496" t="str">
            <v>PF</v>
          </cell>
          <cell r="N3496" t="str">
            <v>EXP</v>
          </cell>
          <cell r="O3496" t="str">
            <v>PH400</v>
          </cell>
          <cell r="P3496" t="str">
            <v>4225</v>
          </cell>
          <cell r="Q3496" t="str">
            <v>Business Travel Expenses</v>
          </cell>
          <cell r="R3496" t="str">
            <v>Other Expenditures</v>
          </cell>
          <cell r="S3496" t="str">
            <v>Non Salary</v>
          </cell>
        </row>
        <row r="3497">
          <cell r="A3497" t="str">
            <v>PH4043</v>
          </cell>
          <cell r="E3497">
            <v>0</v>
          </cell>
          <cell r="F3497">
            <v>0</v>
          </cell>
          <cell r="G3497">
            <v>0</v>
          </cell>
          <cell r="H3497">
            <v>153</v>
          </cell>
          <cell r="I3497">
            <v>153</v>
          </cell>
          <cell r="J3497">
            <v>1020</v>
          </cell>
          <cell r="L3497">
            <v>41364</v>
          </cell>
          <cell r="M3497" t="str">
            <v>PF</v>
          </cell>
          <cell r="N3497" t="str">
            <v>EXP</v>
          </cell>
          <cell r="O3497" t="str">
            <v>PH400</v>
          </cell>
          <cell r="P3497" t="str">
            <v>4256</v>
          </cell>
          <cell r="Q3497" t="str">
            <v>Conference Expenditures</v>
          </cell>
          <cell r="R3497" t="str">
            <v>Other Expenditures</v>
          </cell>
          <cell r="S3497" t="str">
            <v>Non Salary</v>
          </cell>
        </row>
        <row r="3498">
          <cell r="A3498" t="str">
            <v>PH4043</v>
          </cell>
          <cell r="E3498">
            <v>438.08</v>
          </cell>
          <cell r="F3498">
            <v>0</v>
          </cell>
          <cell r="G3498">
            <v>438.08</v>
          </cell>
          <cell r="H3498">
            <v>2171.2399999999998</v>
          </cell>
          <cell r="I3498">
            <v>1733.16</v>
          </cell>
          <cell r="J3498">
            <v>12400</v>
          </cell>
          <cell r="L3498">
            <v>41364</v>
          </cell>
          <cell r="M3498" t="str">
            <v>PF</v>
          </cell>
          <cell r="N3498" t="str">
            <v>EXP</v>
          </cell>
          <cell r="O3498" t="str">
            <v>PH400</v>
          </cell>
          <cell r="P3498" t="str">
            <v>4414</v>
          </cell>
          <cell r="Q3498" t="str">
            <v>Contracted Services</v>
          </cell>
          <cell r="R3498" t="str">
            <v>Other Expenditures</v>
          </cell>
          <cell r="S3498" t="str">
            <v>Non Salary</v>
          </cell>
        </row>
        <row r="3499">
          <cell r="A3499" t="str">
            <v>PH4043</v>
          </cell>
          <cell r="E3499">
            <v>0</v>
          </cell>
          <cell r="F3499">
            <v>0</v>
          </cell>
          <cell r="G3499">
            <v>0</v>
          </cell>
          <cell r="H3499">
            <v>133.66999999999999</v>
          </cell>
          <cell r="I3499">
            <v>133.66999999999999</v>
          </cell>
          <cell r="J3499">
            <v>510</v>
          </cell>
          <cell r="L3499">
            <v>41364</v>
          </cell>
          <cell r="M3499" t="str">
            <v>PF</v>
          </cell>
          <cell r="N3499" t="str">
            <v>EXP</v>
          </cell>
          <cell r="O3499" t="str">
            <v>PH400</v>
          </cell>
          <cell r="P3499" t="str">
            <v>4775</v>
          </cell>
          <cell r="Q3499" t="str">
            <v>Insurance, Parking &amp; Metrage</v>
          </cell>
          <cell r="R3499" t="str">
            <v>Other Expenditures</v>
          </cell>
          <cell r="S3499" t="str">
            <v>Non Salary</v>
          </cell>
        </row>
        <row r="3500">
          <cell r="A3500" t="str">
            <v>PH4043</v>
          </cell>
          <cell r="E3500">
            <v>0</v>
          </cell>
          <cell r="F3500">
            <v>0</v>
          </cell>
          <cell r="G3500">
            <v>0</v>
          </cell>
          <cell r="H3500">
            <v>395.59</v>
          </cell>
          <cell r="I3500">
            <v>395.59</v>
          </cell>
          <cell r="J3500">
            <v>1147.6199999999999</v>
          </cell>
          <cell r="L3500">
            <v>41364</v>
          </cell>
          <cell r="M3500" t="str">
            <v>PF</v>
          </cell>
          <cell r="N3500" t="str">
            <v>EXP</v>
          </cell>
          <cell r="O3500" t="str">
            <v>PH400</v>
          </cell>
          <cell r="P3500" t="str">
            <v>4811</v>
          </cell>
          <cell r="Q3500" t="str">
            <v>Other Services</v>
          </cell>
          <cell r="R3500" t="str">
            <v>Other Expenditures</v>
          </cell>
          <cell r="S3500" t="str">
            <v>Non Salary</v>
          </cell>
        </row>
        <row r="3501">
          <cell r="A3501" t="str">
            <v>PH4043</v>
          </cell>
          <cell r="E3501">
            <v>0</v>
          </cell>
          <cell r="F3501">
            <v>0</v>
          </cell>
          <cell r="G3501">
            <v>0</v>
          </cell>
          <cell r="H3501">
            <v>1313.3</v>
          </cell>
          <cell r="I3501">
            <v>1313.3</v>
          </cell>
          <cell r="J3501">
            <v>4600</v>
          </cell>
          <cell r="L3501">
            <v>41364</v>
          </cell>
          <cell r="M3501" t="str">
            <v>PF</v>
          </cell>
          <cell r="N3501" t="str">
            <v>EXP</v>
          </cell>
          <cell r="O3501" t="str">
            <v>PH400</v>
          </cell>
          <cell r="P3501" t="str">
            <v>7030</v>
          </cell>
          <cell r="Q3501" t="str">
            <v>IDC's</v>
          </cell>
          <cell r="R3501" t="str">
            <v>Other Expenditures</v>
          </cell>
          <cell r="S3501" t="str">
            <v>Non Salary</v>
          </cell>
        </row>
        <row r="3502">
          <cell r="A3502" t="str">
            <v>PH4043</v>
          </cell>
          <cell r="E3502">
            <v>0</v>
          </cell>
          <cell r="F3502">
            <v>0</v>
          </cell>
          <cell r="G3502">
            <v>0</v>
          </cell>
          <cell r="H3502">
            <v>28.55</v>
          </cell>
          <cell r="I3502">
            <v>28.55</v>
          </cell>
          <cell r="J3502">
            <v>100</v>
          </cell>
          <cell r="L3502">
            <v>41364</v>
          </cell>
          <cell r="M3502" t="str">
            <v>PF</v>
          </cell>
          <cell r="N3502" t="str">
            <v>EXP</v>
          </cell>
          <cell r="O3502" t="str">
            <v>PH400</v>
          </cell>
          <cell r="P3502" t="str">
            <v>7035</v>
          </cell>
          <cell r="Q3502" t="str">
            <v>IDC's</v>
          </cell>
          <cell r="R3502" t="str">
            <v>Other Expenditures</v>
          </cell>
          <cell r="S3502" t="str">
            <v>Non Salary</v>
          </cell>
        </row>
        <row r="3503">
          <cell r="A3503" t="str">
            <v>PH4043</v>
          </cell>
          <cell r="E3503">
            <v>2762.87</v>
          </cell>
          <cell r="F3503">
            <v>0</v>
          </cell>
          <cell r="G3503">
            <v>2762.87</v>
          </cell>
          <cell r="H3503">
            <v>3075.63</v>
          </cell>
          <cell r="I3503">
            <v>312.76</v>
          </cell>
          <cell r="J3503">
            <v>12302.5</v>
          </cell>
          <cell r="L3503">
            <v>41364</v>
          </cell>
          <cell r="M3503" t="str">
            <v>PF</v>
          </cell>
          <cell r="N3503" t="str">
            <v>EXP</v>
          </cell>
          <cell r="O3503" t="str">
            <v>PH400</v>
          </cell>
          <cell r="P3503" t="str">
            <v>7125</v>
          </cell>
          <cell r="Q3503" t="str">
            <v>IDC's</v>
          </cell>
          <cell r="R3503" t="str">
            <v>Other Expenditures</v>
          </cell>
          <cell r="S3503" t="str">
            <v>Non Salary</v>
          </cell>
        </row>
        <row r="3504">
          <cell r="A3504" t="str">
            <v>PH4043</v>
          </cell>
          <cell r="E3504">
            <v>-143491.75</v>
          </cell>
          <cell r="F3504">
            <v>0</v>
          </cell>
          <cell r="G3504">
            <v>-143491.75</v>
          </cell>
          <cell r="H3504">
            <v>-152771.32999999999</v>
          </cell>
          <cell r="I3504">
            <v>-9279.58</v>
          </cell>
          <cell r="J3504">
            <v>-519266.23</v>
          </cell>
          <cell r="L3504">
            <v>41364</v>
          </cell>
          <cell r="M3504" t="str">
            <v>PF</v>
          </cell>
          <cell r="N3504" t="str">
            <v>REV</v>
          </cell>
          <cell r="O3504" t="str">
            <v>PH400</v>
          </cell>
          <cell r="P3504" t="str">
            <v>8010</v>
          </cell>
          <cell r="Q3504" t="str">
            <v>Grants and Subsidies</v>
          </cell>
          <cell r="R3504" t="str">
            <v>Revenue</v>
          </cell>
          <cell r="S3504" t="str">
            <v>Non Salary</v>
          </cell>
        </row>
        <row r="3505">
          <cell r="A3505" t="str">
            <v>PH4051</v>
          </cell>
          <cell r="E3505">
            <v>288712.28999999998</v>
          </cell>
          <cell r="F3505">
            <v>0</v>
          </cell>
          <cell r="G3505">
            <v>288712.28999999998</v>
          </cell>
          <cell r="H3505">
            <v>305955.88</v>
          </cell>
          <cell r="I3505">
            <v>17243.59</v>
          </cell>
          <cell r="J3505">
            <v>1050716.8400000001</v>
          </cell>
          <cell r="L3505">
            <v>41364</v>
          </cell>
          <cell r="M3505" t="str">
            <v>SG</v>
          </cell>
          <cell r="N3505" t="str">
            <v>EXP</v>
          </cell>
          <cell r="O3505" t="str">
            <v>PH400</v>
          </cell>
          <cell r="P3505" t="str">
            <v>1015</v>
          </cell>
          <cell r="Q3505" t="str">
            <v>Salaries &amp; Benefits</v>
          </cell>
          <cell r="R3505" t="str">
            <v>Other Expenditures</v>
          </cell>
          <cell r="S3505" t="str">
            <v>Salaries &amp; Benefits</v>
          </cell>
        </row>
        <row r="3506">
          <cell r="A3506" t="str">
            <v>PH4051</v>
          </cell>
          <cell r="E3506">
            <v>2497.25</v>
          </cell>
          <cell r="F3506">
            <v>0</v>
          </cell>
          <cell r="G3506">
            <v>2497.25</v>
          </cell>
          <cell r="H3506">
            <v>1372.27</v>
          </cell>
          <cell r="I3506">
            <v>-1124.98</v>
          </cell>
          <cell r="J3506">
            <v>4714.12</v>
          </cell>
          <cell r="L3506">
            <v>41364</v>
          </cell>
          <cell r="M3506" t="str">
            <v>SG</v>
          </cell>
          <cell r="N3506" t="str">
            <v>EXP</v>
          </cell>
          <cell r="O3506" t="str">
            <v>PH400</v>
          </cell>
          <cell r="P3506" t="str">
            <v>1025</v>
          </cell>
          <cell r="Q3506" t="str">
            <v>Salaries &amp; Benefits</v>
          </cell>
          <cell r="R3506" t="str">
            <v>Other Expenditures</v>
          </cell>
          <cell r="S3506" t="str">
            <v>Overtime</v>
          </cell>
        </row>
        <row r="3507">
          <cell r="A3507" t="str">
            <v>PH4051</v>
          </cell>
          <cell r="E3507">
            <v>672.88</v>
          </cell>
          <cell r="F3507">
            <v>0</v>
          </cell>
          <cell r="G3507">
            <v>672.88</v>
          </cell>
          <cell r="H3507">
            <v>1603.97</v>
          </cell>
          <cell r="I3507">
            <v>931.09</v>
          </cell>
          <cell r="J3507">
            <v>5510</v>
          </cell>
          <cell r="L3507">
            <v>41364</v>
          </cell>
          <cell r="M3507" t="str">
            <v>SG</v>
          </cell>
          <cell r="N3507" t="str">
            <v>EXP</v>
          </cell>
          <cell r="O3507" t="str">
            <v>PH400</v>
          </cell>
          <cell r="P3507" t="str">
            <v>1045</v>
          </cell>
          <cell r="Q3507" t="str">
            <v>Salaries &amp; Benefits</v>
          </cell>
          <cell r="R3507" t="str">
            <v>Other Expenditures</v>
          </cell>
          <cell r="S3507" t="str">
            <v>Salaries &amp; Benefits</v>
          </cell>
        </row>
        <row r="3508">
          <cell r="A3508" t="str">
            <v>PH4051</v>
          </cell>
          <cell r="E3508">
            <v>1869.86</v>
          </cell>
          <cell r="F3508">
            <v>0</v>
          </cell>
          <cell r="G3508">
            <v>1869.86</v>
          </cell>
          <cell r="H3508">
            <v>839.56</v>
          </cell>
          <cell r="I3508">
            <v>-1030.3</v>
          </cell>
          <cell r="J3508">
            <v>839.56</v>
          </cell>
          <cell r="L3508">
            <v>41364</v>
          </cell>
          <cell r="M3508" t="str">
            <v>SG</v>
          </cell>
          <cell r="N3508" t="str">
            <v>EXP</v>
          </cell>
          <cell r="O3508" t="str">
            <v>PH400</v>
          </cell>
          <cell r="P3508" t="str">
            <v>1050</v>
          </cell>
          <cell r="Q3508" t="str">
            <v>Salaries &amp; Benefits</v>
          </cell>
          <cell r="R3508" t="str">
            <v>Other Expenditures</v>
          </cell>
          <cell r="S3508" t="str">
            <v>Salaries &amp; Benefits</v>
          </cell>
        </row>
        <row r="3509">
          <cell r="A3509" t="str">
            <v>PH4051</v>
          </cell>
          <cell r="E3509">
            <v>0</v>
          </cell>
          <cell r="F3509">
            <v>0</v>
          </cell>
          <cell r="G3509">
            <v>0</v>
          </cell>
          <cell r="H3509">
            <v>-19603.48</v>
          </cell>
          <cell r="I3509">
            <v>-19603.48</v>
          </cell>
          <cell r="J3509">
            <v>-65076.58</v>
          </cell>
          <cell r="L3509">
            <v>41364</v>
          </cell>
          <cell r="M3509" t="str">
            <v>SG</v>
          </cell>
          <cell r="N3509" t="str">
            <v>EXP</v>
          </cell>
          <cell r="O3509" t="str">
            <v>PH400</v>
          </cell>
          <cell r="P3509" t="str">
            <v>1520</v>
          </cell>
          <cell r="Q3509" t="str">
            <v>Salaries &amp; Benefits</v>
          </cell>
          <cell r="R3509" t="str">
            <v>Other Expenditures</v>
          </cell>
          <cell r="S3509" t="str">
            <v>Gapping</v>
          </cell>
        </row>
        <row r="3510">
          <cell r="A3510" t="str">
            <v>PH4051</v>
          </cell>
          <cell r="E3510">
            <v>0</v>
          </cell>
          <cell r="F3510">
            <v>0</v>
          </cell>
          <cell r="G3510">
            <v>0</v>
          </cell>
          <cell r="H3510">
            <v>58.22</v>
          </cell>
          <cell r="I3510">
            <v>58.22</v>
          </cell>
          <cell r="J3510">
            <v>200</v>
          </cell>
          <cell r="L3510">
            <v>41364</v>
          </cell>
          <cell r="M3510" t="str">
            <v>SG</v>
          </cell>
          <cell r="N3510" t="str">
            <v>EXP</v>
          </cell>
          <cell r="O3510" t="str">
            <v>PH400</v>
          </cell>
          <cell r="P3510" t="str">
            <v>1561</v>
          </cell>
          <cell r="Q3510" t="str">
            <v>Salaries &amp; Benefits</v>
          </cell>
          <cell r="R3510" t="str">
            <v>Other Expenditures</v>
          </cell>
          <cell r="S3510" t="str">
            <v>Salaries &amp; Benefits</v>
          </cell>
        </row>
        <row r="3511">
          <cell r="A3511" t="str">
            <v>PH4051</v>
          </cell>
          <cell r="E3511">
            <v>12306.02</v>
          </cell>
          <cell r="F3511">
            <v>0</v>
          </cell>
          <cell r="G3511">
            <v>12306.02</v>
          </cell>
          <cell r="H3511">
            <v>18760.61</v>
          </cell>
          <cell r="I3511">
            <v>6454.59</v>
          </cell>
          <cell r="J3511">
            <v>64428</v>
          </cell>
          <cell r="L3511">
            <v>41364</v>
          </cell>
          <cell r="M3511" t="str">
            <v>SG</v>
          </cell>
          <cell r="N3511" t="str">
            <v>EXP</v>
          </cell>
          <cell r="O3511" t="str">
            <v>PH400</v>
          </cell>
          <cell r="P3511" t="str">
            <v>1711</v>
          </cell>
          <cell r="Q3511" t="str">
            <v>Salaries &amp; Benefits</v>
          </cell>
          <cell r="R3511" t="str">
            <v>Other Expenditures</v>
          </cell>
          <cell r="S3511" t="str">
            <v>Salaries &amp; Benefits</v>
          </cell>
        </row>
        <row r="3512">
          <cell r="A3512" t="str">
            <v>PH4051</v>
          </cell>
          <cell r="E3512">
            <v>5908.05</v>
          </cell>
          <cell r="F3512">
            <v>0</v>
          </cell>
          <cell r="G3512">
            <v>5908.05</v>
          </cell>
          <cell r="H3512">
            <v>8857.85</v>
          </cell>
          <cell r="I3512">
            <v>2949.8</v>
          </cell>
          <cell r="J3512">
            <v>30420</v>
          </cell>
          <cell r="L3512">
            <v>41364</v>
          </cell>
          <cell r="M3512" t="str">
            <v>SG</v>
          </cell>
          <cell r="N3512" t="str">
            <v>EXP</v>
          </cell>
          <cell r="O3512" t="str">
            <v>PH400</v>
          </cell>
          <cell r="P3512" t="str">
            <v>1712</v>
          </cell>
          <cell r="Q3512" t="str">
            <v>Salaries &amp; Benefits</v>
          </cell>
          <cell r="R3512" t="str">
            <v>Other Expenditures</v>
          </cell>
          <cell r="S3512" t="str">
            <v>Salaries &amp; Benefits</v>
          </cell>
        </row>
        <row r="3513">
          <cell r="A3513" t="str">
            <v>PH4051</v>
          </cell>
          <cell r="E3513">
            <v>5656.22</v>
          </cell>
          <cell r="F3513">
            <v>0</v>
          </cell>
          <cell r="G3513">
            <v>5656.22</v>
          </cell>
          <cell r="H3513">
            <v>5690.69</v>
          </cell>
          <cell r="I3513">
            <v>34.47</v>
          </cell>
          <cell r="J3513">
            <v>19542.349999999999</v>
          </cell>
          <cell r="L3513">
            <v>41364</v>
          </cell>
          <cell r="M3513" t="str">
            <v>SG</v>
          </cell>
          <cell r="N3513" t="str">
            <v>EXP</v>
          </cell>
          <cell r="O3513" t="str">
            <v>PH400</v>
          </cell>
          <cell r="P3513" t="str">
            <v>1720</v>
          </cell>
          <cell r="Q3513" t="str">
            <v>Salaries &amp; Benefits</v>
          </cell>
          <cell r="R3513" t="str">
            <v>Other Expenditures</v>
          </cell>
          <cell r="S3513" t="str">
            <v>Salaries &amp; Benefits</v>
          </cell>
        </row>
        <row r="3514">
          <cell r="A3514" t="str">
            <v>PH4051</v>
          </cell>
          <cell r="E3514">
            <v>1718.18</v>
          </cell>
          <cell r="F3514">
            <v>0</v>
          </cell>
          <cell r="G3514">
            <v>1718.18</v>
          </cell>
          <cell r="H3514">
            <v>2122.0100000000002</v>
          </cell>
          <cell r="I3514">
            <v>403.83</v>
          </cell>
          <cell r="J3514">
            <v>7287.53</v>
          </cell>
          <cell r="L3514">
            <v>41364</v>
          </cell>
          <cell r="M3514" t="str">
            <v>SG</v>
          </cell>
          <cell r="N3514" t="str">
            <v>EXP</v>
          </cell>
          <cell r="O3514" t="str">
            <v>PH400</v>
          </cell>
          <cell r="P3514" t="str">
            <v>1730</v>
          </cell>
          <cell r="Q3514" t="str">
            <v>Salaries &amp; Benefits</v>
          </cell>
          <cell r="R3514" t="str">
            <v>Other Expenditures</v>
          </cell>
          <cell r="S3514" t="str">
            <v>Salaries &amp; Benefits</v>
          </cell>
        </row>
        <row r="3515">
          <cell r="A3515" t="str">
            <v>PH4051</v>
          </cell>
          <cell r="E3515">
            <v>8146.5</v>
          </cell>
          <cell r="F3515">
            <v>0</v>
          </cell>
          <cell r="G3515">
            <v>8146.5</v>
          </cell>
          <cell r="H3515">
            <v>8633.2099999999991</v>
          </cell>
          <cell r="I3515">
            <v>486.71</v>
          </cell>
          <cell r="J3515">
            <v>16843.580000000002</v>
          </cell>
          <cell r="L3515">
            <v>41364</v>
          </cell>
          <cell r="M3515" t="str">
            <v>SG</v>
          </cell>
          <cell r="N3515" t="str">
            <v>EXP</v>
          </cell>
          <cell r="O3515" t="str">
            <v>PH400</v>
          </cell>
          <cell r="P3515" t="str">
            <v>1740</v>
          </cell>
          <cell r="Q3515" t="str">
            <v>Salaries &amp; Benefits</v>
          </cell>
          <cell r="R3515" t="str">
            <v>Other Expenditures</v>
          </cell>
          <cell r="S3515" t="str">
            <v>Salaries &amp; Benefits</v>
          </cell>
        </row>
        <row r="3516">
          <cell r="A3516" t="str">
            <v>PH4051</v>
          </cell>
          <cell r="E3516">
            <v>294.72000000000003</v>
          </cell>
          <cell r="F3516">
            <v>0</v>
          </cell>
          <cell r="G3516">
            <v>294.72000000000003</v>
          </cell>
          <cell r="H3516">
            <v>378.74</v>
          </cell>
          <cell r="I3516">
            <v>84.02</v>
          </cell>
          <cell r="J3516">
            <v>786.7</v>
          </cell>
          <cell r="L3516">
            <v>41364</v>
          </cell>
          <cell r="M3516" t="str">
            <v>SG</v>
          </cell>
          <cell r="N3516" t="str">
            <v>EXP</v>
          </cell>
          <cell r="O3516" t="str">
            <v>PH400</v>
          </cell>
          <cell r="P3516" t="str">
            <v>1745</v>
          </cell>
          <cell r="Q3516" t="str">
            <v>Salaries &amp; Benefits</v>
          </cell>
          <cell r="R3516" t="str">
            <v>Other Expenditures</v>
          </cell>
          <cell r="S3516" t="str">
            <v>Salaries &amp; Benefits</v>
          </cell>
        </row>
        <row r="3517">
          <cell r="A3517" t="str">
            <v>PH4051</v>
          </cell>
          <cell r="E3517">
            <v>5790.56</v>
          </cell>
          <cell r="F3517">
            <v>0</v>
          </cell>
          <cell r="G3517">
            <v>5790.56</v>
          </cell>
          <cell r="H3517">
            <v>5966.12</v>
          </cell>
          <cell r="I3517">
            <v>175.56</v>
          </cell>
          <cell r="J3517">
            <v>20488.990000000002</v>
          </cell>
          <cell r="L3517">
            <v>41364</v>
          </cell>
          <cell r="M3517" t="str">
            <v>SG</v>
          </cell>
          <cell r="N3517" t="str">
            <v>EXP</v>
          </cell>
          <cell r="O3517" t="str">
            <v>PH400</v>
          </cell>
          <cell r="P3517" t="str">
            <v>1750</v>
          </cell>
          <cell r="Q3517" t="str">
            <v>Salaries &amp; Benefits</v>
          </cell>
          <cell r="R3517" t="str">
            <v>Other Expenditures</v>
          </cell>
          <cell r="S3517" t="str">
            <v>Salaries &amp; Benefits</v>
          </cell>
        </row>
        <row r="3518">
          <cell r="A3518" t="str">
            <v>PH4051</v>
          </cell>
          <cell r="E3518">
            <v>15962.59</v>
          </cell>
          <cell r="F3518">
            <v>0</v>
          </cell>
          <cell r="G3518">
            <v>15962.59</v>
          </cell>
          <cell r="H3518">
            <v>18755.669999999998</v>
          </cell>
          <cell r="I3518">
            <v>2793.08</v>
          </cell>
          <cell r="J3518">
            <v>36934.32</v>
          </cell>
          <cell r="L3518">
            <v>41364</v>
          </cell>
          <cell r="M3518" t="str">
            <v>SG</v>
          </cell>
          <cell r="N3518" t="str">
            <v>EXP</v>
          </cell>
          <cell r="O3518" t="str">
            <v>PH400</v>
          </cell>
          <cell r="P3518" t="str">
            <v>1760</v>
          </cell>
          <cell r="Q3518" t="str">
            <v>Salaries &amp; Benefits</v>
          </cell>
          <cell r="R3518" t="str">
            <v>Other Expenditures</v>
          </cell>
          <cell r="S3518" t="str">
            <v>Salaries &amp; Benefits</v>
          </cell>
        </row>
        <row r="3519">
          <cell r="A3519" t="str">
            <v>PH4051</v>
          </cell>
          <cell r="E3519">
            <v>26369.71</v>
          </cell>
          <cell r="F3519">
            <v>0</v>
          </cell>
          <cell r="G3519">
            <v>26369.71</v>
          </cell>
          <cell r="H3519">
            <v>30697.8</v>
          </cell>
          <cell r="I3519">
            <v>4328.09</v>
          </cell>
          <cell r="J3519">
            <v>105422.55</v>
          </cell>
          <cell r="L3519">
            <v>41364</v>
          </cell>
          <cell r="M3519" t="str">
            <v>SG</v>
          </cell>
          <cell r="N3519" t="str">
            <v>EXP</v>
          </cell>
          <cell r="O3519" t="str">
            <v>PH400</v>
          </cell>
          <cell r="P3519" t="str">
            <v>1770</v>
          </cell>
          <cell r="Q3519" t="str">
            <v>Salaries &amp; Benefits</v>
          </cell>
          <cell r="R3519" t="str">
            <v>Other Expenditures</v>
          </cell>
          <cell r="S3519" t="str">
            <v>Salaries &amp; Benefits</v>
          </cell>
        </row>
        <row r="3520">
          <cell r="A3520" t="str">
            <v>PH4051</v>
          </cell>
          <cell r="E3520">
            <v>1036</v>
          </cell>
          <cell r="F3520">
            <v>0</v>
          </cell>
          <cell r="G3520">
            <v>1036</v>
          </cell>
          <cell r="H3520">
            <v>0</v>
          </cell>
          <cell r="I3520">
            <v>-1036</v>
          </cell>
          <cell r="J3520">
            <v>0</v>
          </cell>
          <cell r="L3520">
            <v>41364</v>
          </cell>
          <cell r="M3520" t="str">
            <v>SG</v>
          </cell>
          <cell r="N3520" t="str">
            <v>EXP</v>
          </cell>
          <cell r="O3520" t="str">
            <v>PH400</v>
          </cell>
          <cell r="P3520" t="str">
            <v>1840</v>
          </cell>
          <cell r="Q3520" t="str">
            <v>Salaries &amp; Benefits</v>
          </cell>
          <cell r="R3520" t="str">
            <v>Other Expenditures</v>
          </cell>
          <cell r="S3520" t="str">
            <v>Salaries &amp; Benefits</v>
          </cell>
        </row>
        <row r="3521">
          <cell r="A3521" t="str">
            <v>PH4051</v>
          </cell>
          <cell r="E3521">
            <v>0</v>
          </cell>
          <cell r="F3521">
            <v>0</v>
          </cell>
          <cell r="G3521">
            <v>0</v>
          </cell>
          <cell r="H3521">
            <v>85.58</v>
          </cell>
          <cell r="I3521">
            <v>85.58</v>
          </cell>
          <cell r="J3521">
            <v>294</v>
          </cell>
          <cell r="L3521">
            <v>41364</v>
          </cell>
          <cell r="M3521" t="str">
            <v>SG</v>
          </cell>
          <cell r="N3521" t="str">
            <v>EXP</v>
          </cell>
          <cell r="O3521" t="str">
            <v>PH400</v>
          </cell>
          <cell r="P3521" t="str">
            <v>1850</v>
          </cell>
          <cell r="Q3521" t="str">
            <v>Salaries &amp; Benefits</v>
          </cell>
          <cell r="R3521" t="str">
            <v>Other Expenditures</v>
          </cell>
          <cell r="S3521" t="str">
            <v>Salaries &amp; Benefits</v>
          </cell>
        </row>
        <row r="3522">
          <cell r="A3522" t="str">
            <v>PH4051</v>
          </cell>
          <cell r="E3522">
            <v>4000.05</v>
          </cell>
          <cell r="F3522">
            <v>20.100000000000001</v>
          </cell>
          <cell r="G3522">
            <v>4020.15</v>
          </cell>
          <cell r="H3522">
            <v>2592.06</v>
          </cell>
          <cell r="I3522">
            <v>-1428.09</v>
          </cell>
          <cell r="J3522">
            <v>9079.0400000000009</v>
          </cell>
          <cell r="L3522">
            <v>41364</v>
          </cell>
          <cell r="M3522" t="str">
            <v>SG</v>
          </cell>
          <cell r="N3522" t="str">
            <v>EXP</v>
          </cell>
          <cell r="O3522" t="str">
            <v>PH400</v>
          </cell>
          <cell r="P3522" t="str">
            <v>2010</v>
          </cell>
          <cell r="Q3522" t="str">
            <v>Office Supplies</v>
          </cell>
          <cell r="R3522" t="str">
            <v>Other Expenditures</v>
          </cell>
          <cell r="S3522" t="str">
            <v>Non Salary</v>
          </cell>
        </row>
        <row r="3523">
          <cell r="A3523" t="str">
            <v>PH4051</v>
          </cell>
          <cell r="E3523">
            <v>291.64999999999998</v>
          </cell>
          <cell r="F3523">
            <v>0</v>
          </cell>
          <cell r="G3523">
            <v>291.64999999999998</v>
          </cell>
          <cell r="H3523">
            <v>283.27999999999997</v>
          </cell>
          <cell r="I3523">
            <v>-8.3699999999999992</v>
          </cell>
          <cell r="J3523">
            <v>992.24</v>
          </cell>
          <cell r="L3523">
            <v>41364</v>
          </cell>
          <cell r="M3523" t="str">
            <v>SG</v>
          </cell>
          <cell r="N3523" t="str">
            <v>EXP</v>
          </cell>
          <cell r="O3523" t="str">
            <v>PH400</v>
          </cell>
          <cell r="P3523" t="str">
            <v>2040</v>
          </cell>
          <cell r="Q3523" t="str">
            <v>Office Supplies</v>
          </cell>
          <cell r="R3523" t="str">
            <v>Other Expenditures</v>
          </cell>
          <cell r="S3523" t="str">
            <v>Non Salary</v>
          </cell>
        </row>
        <row r="3524">
          <cell r="A3524" t="str">
            <v>PH4051</v>
          </cell>
          <cell r="E3524">
            <v>0</v>
          </cell>
          <cell r="F3524">
            <v>0</v>
          </cell>
          <cell r="G3524">
            <v>0</v>
          </cell>
          <cell r="H3524">
            <v>349.91</v>
          </cell>
          <cell r="I3524">
            <v>349.91</v>
          </cell>
          <cell r="J3524">
            <v>1152.94</v>
          </cell>
          <cell r="L3524">
            <v>41364</v>
          </cell>
          <cell r="M3524" t="str">
            <v>SG</v>
          </cell>
          <cell r="N3524" t="str">
            <v>EXP</v>
          </cell>
          <cell r="O3524" t="str">
            <v>PH400</v>
          </cell>
          <cell r="P3524" t="str">
            <v>2215</v>
          </cell>
          <cell r="Q3524" t="str">
            <v>Energy, Utilities &amp; Fuels</v>
          </cell>
          <cell r="R3524" t="str">
            <v>Utility Costs</v>
          </cell>
          <cell r="S3524" t="str">
            <v>Non Salary</v>
          </cell>
        </row>
        <row r="3525">
          <cell r="A3525" t="str">
            <v>PH4051</v>
          </cell>
          <cell r="E3525">
            <v>0</v>
          </cell>
          <cell r="F3525">
            <v>0</v>
          </cell>
          <cell r="G3525">
            <v>0</v>
          </cell>
          <cell r="H3525">
            <v>348.73</v>
          </cell>
          <cell r="I3525">
            <v>348.73</v>
          </cell>
          <cell r="J3525">
            <v>1221.43</v>
          </cell>
          <cell r="L3525">
            <v>41364</v>
          </cell>
          <cell r="M3525" t="str">
            <v>SG</v>
          </cell>
          <cell r="N3525" t="str">
            <v>EXP</v>
          </cell>
          <cell r="O3525" t="str">
            <v>PH400</v>
          </cell>
          <cell r="P3525" t="str">
            <v>2650</v>
          </cell>
          <cell r="Q3525" t="str">
            <v>Other Supplies</v>
          </cell>
          <cell r="R3525" t="str">
            <v>Other Expenditures</v>
          </cell>
          <cell r="S3525" t="str">
            <v>Non Salary</v>
          </cell>
        </row>
        <row r="3526">
          <cell r="A3526" t="str">
            <v>PH4051</v>
          </cell>
          <cell r="E3526">
            <v>7809.05</v>
          </cell>
          <cell r="F3526">
            <v>4346.6099999999997</v>
          </cell>
          <cell r="G3526">
            <v>12155.66</v>
          </cell>
          <cell r="H3526">
            <v>8702.67</v>
          </cell>
          <cell r="I3526">
            <v>-3452.99</v>
          </cell>
          <cell r="J3526">
            <v>43798</v>
          </cell>
          <cell r="L3526">
            <v>41364</v>
          </cell>
          <cell r="M3526" t="str">
            <v>SG</v>
          </cell>
          <cell r="N3526" t="str">
            <v>EXP</v>
          </cell>
          <cell r="O3526" t="str">
            <v>PH400</v>
          </cell>
          <cell r="P3526" t="str">
            <v>2823</v>
          </cell>
          <cell r="Q3526" t="str">
            <v>Other Supplies</v>
          </cell>
          <cell r="R3526" t="str">
            <v>Other Expenditures</v>
          </cell>
          <cell r="S3526" t="str">
            <v>Non Salary</v>
          </cell>
        </row>
        <row r="3527">
          <cell r="A3527" t="str">
            <v>PH4051</v>
          </cell>
          <cell r="E3527">
            <v>22656.01</v>
          </cell>
          <cell r="F3527">
            <v>22.17</v>
          </cell>
          <cell r="G3527">
            <v>22678.18</v>
          </cell>
          <cell r="H3527">
            <v>38819.4</v>
          </cell>
          <cell r="I3527">
            <v>16141.22</v>
          </cell>
          <cell r="J3527">
            <v>133400</v>
          </cell>
          <cell r="L3527">
            <v>41364</v>
          </cell>
          <cell r="M3527" t="str">
            <v>SG</v>
          </cell>
          <cell r="N3527" t="str">
            <v>EXP</v>
          </cell>
          <cell r="O3527" t="str">
            <v>PH400</v>
          </cell>
          <cell r="P3527" t="str">
            <v>2824</v>
          </cell>
          <cell r="Q3527" t="str">
            <v>Other Supplies</v>
          </cell>
          <cell r="R3527" t="str">
            <v>Other Expenditures</v>
          </cell>
          <cell r="S3527" t="str">
            <v>Non Salary</v>
          </cell>
        </row>
        <row r="3528">
          <cell r="A3528" t="str">
            <v>PH4051</v>
          </cell>
          <cell r="E3528">
            <v>179.61</v>
          </cell>
          <cell r="F3528">
            <v>0</v>
          </cell>
          <cell r="G3528">
            <v>179.61</v>
          </cell>
          <cell r="H3528">
            <v>0</v>
          </cell>
          <cell r="I3528">
            <v>-179.61</v>
          </cell>
          <cell r="J3528">
            <v>0</v>
          </cell>
          <cell r="L3528">
            <v>41364</v>
          </cell>
          <cell r="M3528" t="str">
            <v>SG</v>
          </cell>
          <cell r="N3528" t="str">
            <v>EXP</v>
          </cell>
          <cell r="O3528" t="str">
            <v>PH400</v>
          </cell>
          <cell r="P3528" t="str">
            <v>3055</v>
          </cell>
          <cell r="Q3528" t="str">
            <v>General Equipment</v>
          </cell>
          <cell r="R3528" t="str">
            <v>Other Expenditures</v>
          </cell>
          <cell r="S3528" t="str">
            <v>Non Salary</v>
          </cell>
        </row>
        <row r="3529">
          <cell r="A3529" t="str">
            <v>PH4051</v>
          </cell>
          <cell r="E3529">
            <v>0</v>
          </cell>
          <cell r="F3529">
            <v>1368.98</v>
          </cell>
          <cell r="G3529">
            <v>1368.98</v>
          </cell>
          <cell r="H3529">
            <v>0</v>
          </cell>
          <cell r="I3529">
            <v>-1368.98</v>
          </cell>
          <cell r="J3529">
            <v>0</v>
          </cell>
          <cell r="L3529">
            <v>41364</v>
          </cell>
          <cell r="M3529" t="str">
            <v>SG</v>
          </cell>
          <cell r="N3529" t="str">
            <v>EXP</v>
          </cell>
          <cell r="O3529" t="str">
            <v>PH400</v>
          </cell>
          <cell r="P3529" t="str">
            <v>3310</v>
          </cell>
          <cell r="Q3529" t="str">
            <v>Furniture &amp; Furnishings</v>
          </cell>
          <cell r="R3529" t="str">
            <v>Other Expenditures</v>
          </cell>
          <cell r="S3529" t="str">
            <v>Non Salary</v>
          </cell>
        </row>
        <row r="3530">
          <cell r="A3530" t="str">
            <v>PH4051</v>
          </cell>
          <cell r="E3530">
            <v>51950</v>
          </cell>
          <cell r="F3530">
            <v>0</v>
          </cell>
          <cell r="G3530">
            <v>51950</v>
          </cell>
          <cell r="H3530">
            <v>35286.089999999997</v>
          </cell>
          <cell r="I3530">
            <v>-16663.91</v>
          </cell>
          <cell r="J3530">
            <v>138052</v>
          </cell>
          <cell r="L3530">
            <v>41364</v>
          </cell>
          <cell r="M3530" t="str">
            <v>SG</v>
          </cell>
          <cell r="N3530" t="str">
            <v>EXP</v>
          </cell>
          <cell r="O3530" t="str">
            <v>PH400</v>
          </cell>
          <cell r="P3530" t="str">
            <v>4025</v>
          </cell>
          <cell r="Q3530" t="str">
            <v>Professional &amp; Technical</v>
          </cell>
          <cell r="R3530" t="str">
            <v>Other Expenditures</v>
          </cell>
          <cell r="S3530" t="str">
            <v>Non Salary</v>
          </cell>
        </row>
        <row r="3531">
          <cell r="A3531" t="str">
            <v>PH4051</v>
          </cell>
          <cell r="E3531">
            <v>139.35</v>
          </cell>
          <cell r="F3531">
            <v>0</v>
          </cell>
          <cell r="G3531">
            <v>139.35</v>
          </cell>
          <cell r="H3531">
            <v>217.5</v>
          </cell>
          <cell r="I3531">
            <v>78.150000000000006</v>
          </cell>
          <cell r="J3531">
            <v>1556.93</v>
          </cell>
          <cell r="L3531">
            <v>41364</v>
          </cell>
          <cell r="M3531" t="str">
            <v>SG</v>
          </cell>
          <cell r="N3531" t="str">
            <v>EXP</v>
          </cell>
          <cell r="O3531" t="str">
            <v>PH400</v>
          </cell>
          <cell r="P3531" t="str">
            <v>4086</v>
          </cell>
          <cell r="Q3531" t="str">
            <v>Professional &amp; Technical</v>
          </cell>
          <cell r="R3531" t="str">
            <v>Other Expenditures</v>
          </cell>
          <cell r="S3531" t="str">
            <v>Non Salary</v>
          </cell>
        </row>
        <row r="3532">
          <cell r="A3532" t="str">
            <v>PH4051</v>
          </cell>
          <cell r="E3532">
            <v>1457.69</v>
          </cell>
          <cell r="F3532">
            <v>1041.5999999999999</v>
          </cell>
          <cell r="G3532">
            <v>2499.29</v>
          </cell>
          <cell r="H3532">
            <v>2031.67</v>
          </cell>
          <cell r="I3532">
            <v>-467.62</v>
          </cell>
          <cell r="J3532">
            <v>5894</v>
          </cell>
          <cell r="L3532">
            <v>41364</v>
          </cell>
          <cell r="M3532" t="str">
            <v>SG</v>
          </cell>
          <cell r="N3532" t="str">
            <v>EXP</v>
          </cell>
          <cell r="O3532" t="str">
            <v>PH400</v>
          </cell>
          <cell r="P3532" t="str">
            <v>4124</v>
          </cell>
          <cell r="Q3532" t="str">
            <v>Professional &amp; Technical</v>
          </cell>
          <cell r="R3532" t="str">
            <v>Other Expenditures</v>
          </cell>
          <cell r="S3532" t="str">
            <v>Non Salary</v>
          </cell>
        </row>
        <row r="3533">
          <cell r="A3533" t="str">
            <v>PH4051</v>
          </cell>
          <cell r="E3533">
            <v>0</v>
          </cell>
          <cell r="F3533">
            <v>0</v>
          </cell>
          <cell r="G3533">
            <v>0</v>
          </cell>
          <cell r="H3533">
            <v>206.82</v>
          </cell>
          <cell r="I3533">
            <v>206.82</v>
          </cell>
          <cell r="J3533">
            <v>600</v>
          </cell>
          <cell r="L3533">
            <v>41364</v>
          </cell>
          <cell r="M3533" t="str">
            <v>SG</v>
          </cell>
          <cell r="N3533" t="str">
            <v>EXP</v>
          </cell>
          <cell r="O3533" t="str">
            <v>PH400</v>
          </cell>
          <cell r="P3533" t="str">
            <v>4225</v>
          </cell>
          <cell r="Q3533" t="str">
            <v>Business Travel Expenses</v>
          </cell>
          <cell r="R3533" t="str">
            <v>Other Expenditures</v>
          </cell>
          <cell r="S3533" t="str">
            <v>Non Salary</v>
          </cell>
        </row>
        <row r="3534">
          <cell r="A3534" t="str">
            <v>PH4051</v>
          </cell>
          <cell r="E3534">
            <v>0</v>
          </cell>
          <cell r="F3534">
            <v>0</v>
          </cell>
          <cell r="G3534">
            <v>0</v>
          </cell>
          <cell r="H3534">
            <v>45.9</v>
          </cell>
          <cell r="I3534">
            <v>45.9</v>
          </cell>
          <cell r="J3534">
            <v>306</v>
          </cell>
          <cell r="L3534">
            <v>41364</v>
          </cell>
          <cell r="M3534" t="str">
            <v>SG</v>
          </cell>
          <cell r="N3534" t="str">
            <v>EXP</v>
          </cell>
          <cell r="O3534" t="str">
            <v>PH400</v>
          </cell>
          <cell r="P3534" t="str">
            <v>4251</v>
          </cell>
          <cell r="Q3534" t="str">
            <v>Conference Expenditures</v>
          </cell>
          <cell r="R3534" t="str">
            <v>Other Expenditures</v>
          </cell>
          <cell r="S3534" t="str">
            <v>Non Salary</v>
          </cell>
        </row>
        <row r="3535">
          <cell r="A3535" t="str">
            <v>PH4051</v>
          </cell>
          <cell r="E3535">
            <v>0</v>
          </cell>
          <cell r="F3535">
            <v>0</v>
          </cell>
          <cell r="G3535">
            <v>0</v>
          </cell>
          <cell r="H3535">
            <v>61.2</v>
          </cell>
          <cell r="I3535">
            <v>61.2</v>
          </cell>
          <cell r="J3535">
            <v>408</v>
          </cell>
          <cell r="L3535">
            <v>41364</v>
          </cell>
          <cell r="M3535" t="str">
            <v>SG</v>
          </cell>
          <cell r="N3535" t="str">
            <v>EXP</v>
          </cell>
          <cell r="O3535" t="str">
            <v>PH400</v>
          </cell>
          <cell r="P3535" t="str">
            <v>4256</v>
          </cell>
          <cell r="Q3535" t="str">
            <v>Conference Expenditures</v>
          </cell>
          <cell r="R3535" t="str">
            <v>Other Expenditures</v>
          </cell>
          <cell r="S3535" t="str">
            <v>Non Salary</v>
          </cell>
        </row>
        <row r="3536">
          <cell r="A3536" t="str">
            <v>PH4051</v>
          </cell>
          <cell r="E3536">
            <v>193.34</v>
          </cell>
          <cell r="F3536">
            <v>23.91</v>
          </cell>
          <cell r="G3536">
            <v>217.25</v>
          </cell>
          <cell r="H3536">
            <v>175.38</v>
          </cell>
          <cell r="I3536">
            <v>-41.87</v>
          </cell>
          <cell r="J3536">
            <v>508.8</v>
          </cell>
          <cell r="L3536">
            <v>41364</v>
          </cell>
          <cell r="M3536" t="str">
            <v>SG</v>
          </cell>
          <cell r="N3536" t="str">
            <v>EXP</v>
          </cell>
          <cell r="O3536" t="str">
            <v>PH400</v>
          </cell>
          <cell r="P3536" t="str">
            <v>4425</v>
          </cell>
          <cell r="Q3536" t="str">
            <v>Contracted Services</v>
          </cell>
          <cell r="R3536" t="str">
            <v>Other Expenditures</v>
          </cell>
          <cell r="S3536" t="str">
            <v>Non Salary</v>
          </cell>
        </row>
        <row r="3537">
          <cell r="A3537" t="str">
            <v>PH4051</v>
          </cell>
          <cell r="E3537">
            <v>0</v>
          </cell>
          <cell r="F3537">
            <v>0</v>
          </cell>
          <cell r="G3537">
            <v>0</v>
          </cell>
          <cell r="H3537">
            <v>189.62</v>
          </cell>
          <cell r="I3537">
            <v>189.62</v>
          </cell>
          <cell r="J3537">
            <v>550.08000000000004</v>
          </cell>
          <cell r="L3537">
            <v>41364</v>
          </cell>
          <cell r="M3537" t="str">
            <v>SG</v>
          </cell>
          <cell r="N3537" t="str">
            <v>EXP</v>
          </cell>
          <cell r="O3537" t="str">
            <v>PH400</v>
          </cell>
          <cell r="P3537" t="str">
            <v>4441</v>
          </cell>
          <cell r="Q3537" t="str">
            <v>Contracted Services</v>
          </cell>
          <cell r="R3537" t="str">
            <v>Other Expenditures</v>
          </cell>
          <cell r="S3537" t="str">
            <v>Non Salary</v>
          </cell>
        </row>
        <row r="3538">
          <cell r="A3538" t="str">
            <v>PH4051</v>
          </cell>
          <cell r="E3538">
            <v>0</v>
          </cell>
          <cell r="F3538">
            <v>0</v>
          </cell>
          <cell r="G3538">
            <v>0</v>
          </cell>
          <cell r="H3538">
            <v>35.78</v>
          </cell>
          <cell r="I3538">
            <v>35.78</v>
          </cell>
          <cell r="J3538">
            <v>103.8</v>
          </cell>
          <cell r="L3538">
            <v>41364</v>
          </cell>
          <cell r="M3538" t="str">
            <v>SG</v>
          </cell>
          <cell r="N3538" t="str">
            <v>EXP</v>
          </cell>
          <cell r="O3538" t="str">
            <v>PH400</v>
          </cell>
          <cell r="P3538" t="str">
            <v>4452</v>
          </cell>
          <cell r="Q3538" t="str">
            <v>Contracted Services</v>
          </cell>
          <cell r="R3538" t="str">
            <v>Other Expenditures</v>
          </cell>
          <cell r="S3538" t="str">
            <v>Non Salary</v>
          </cell>
        </row>
        <row r="3539">
          <cell r="A3539" t="str">
            <v>PH4051</v>
          </cell>
          <cell r="E3539">
            <v>0</v>
          </cell>
          <cell r="F3539">
            <v>0</v>
          </cell>
          <cell r="G3539">
            <v>0</v>
          </cell>
          <cell r="H3539">
            <v>105.23</v>
          </cell>
          <cell r="I3539">
            <v>105.23</v>
          </cell>
          <cell r="J3539">
            <v>305.27999999999997</v>
          </cell>
          <cell r="L3539">
            <v>41364</v>
          </cell>
          <cell r="M3539" t="str">
            <v>SG</v>
          </cell>
          <cell r="N3539" t="str">
            <v>EXP</v>
          </cell>
          <cell r="O3539" t="str">
            <v>PH400</v>
          </cell>
          <cell r="P3539" t="str">
            <v>4469</v>
          </cell>
          <cell r="Q3539" t="str">
            <v>Contracted Services</v>
          </cell>
          <cell r="R3539" t="str">
            <v>Other Expenditures</v>
          </cell>
          <cell r="S3539" t="str">
            <v>Non Salary</v>
          </cell>
        </row>
        <row r="3540">
          <cell r="A3540" t="str">
            <v>PH4051</v>
          </cell>
          <cell r="E3540">
            <v>163.61000000000001</v>
          </cell>
          <cell r="F3540">
            <v>8116.42</v>
          </cell>
          <cell r="G3540">
            <v>8280.0300000000007</v>
          </cell>
          <cell r="H3540">
            <v>1351.57</v>
          </cell>
          <cell r="I3540">
            <v>-6928.46</v>
          </cell>
          <cell r="J3540">
            <v>3921.04</v>
          </cell>
          <cell r="L3540">
            <v>41364</v>
          </cell>
          <cell r="M3540" t="str">
            <v>SG</v>
          </cell>
          <cell r="N3540" t="str">
            <v>EXP</v>
          </cell>
          <cell r="O3540" t="str">
            <v>PH400</v>
          </cell>
          <cell r="P3540" t="str">
            <v>4515</v>
          </cell>
          <cell r="Q3540" t="str">
            <v>Contracted Services</v>
          </cell>
          <cell r="R3540" t="str">
            <v>Other Expenditures</v>
          </cell>
          <cell r="S3540" t="str">
            <v>Non Salary</v>
          </cell>
        </row>
        <row r="3541">
          <cell r="A3541" t="str">
            <v>PH4051</v>
          </cell>
          <cell r="E3541">
            <v>0</v>
          </cell>
          <cell r="F3541">
            <v>0</v>
          </cell>
          <cell r="G3541">
            <v>0</v>
          </cell>
          <cell r="H3541">
            <v>140.63999999999999</v>
          </cell>
          <cell r="I3541">
            <v>140.63999999999999</v>
          </cell>
          <cell r="J3541">
            <v>408</v>
          </cell>
          <cell r="L3541">
            <v>41364</v>
          </cell>
          <cell r="M3541" t="str">
            <v>SG</v>
          </cell>
          <cell r="N3541" t="str">
            <v>EXP</v>
          </cell>
          <cell r="O3541" t="str">
            <v>PH400</v>
          </cell>
          <cell r="P3541" t="str">
            <v>4690</v>
          </cell>
          <cell r="Q3541" t="str">
            <v>Insurance, Parking &amp; Metrage</v>
          </cell>
          <cell r="R3541" t="str">
            <v>Other Expenditures</v>
          </cell>
          <cell r="S3541" t="str">
            <v>Non Salary</v>
          </cell>
        </row>
        <row r="3542">
          <cell r="A3542" t="str">
            <v>PH4051</v>
          </cell>
          <cell r="E3542">
            <v>251.03</v>
          </cell>
          <cell r="F3542">
            <v>0</v>
          </cell>
          <cell r="G3542">
            <v>251.03</v>
          </cell>
          <cell r="H3542">
            <v>432.98</v>
          </cell>
          <cell r="I3542">
            <v>181.95</v>
          </cell>
          <cell r="J3542">
            <v>1652</v>
          </cell>
          <cell r="L3542">
            <v>41364</v>
          </cell>
          <cell r="M3542" t="str">
            <v>SG</v>
          </cell>
          <cell r="N3542" t="str">
            <v>EXP</v>
          </cell>
          <cell r="O3542" t="str">
            <v>PH400</v>
          </cell>
          <cell r="P3542" t="str">
            <v>4770</v>
          </cell>
          <cell r="Q3542" t="str">
            <v>Insurance, Parking &amp; Metrage</v>
          </cell>
          <cell r="R3542" t="str">
            <v>Other Expenditures</v>
          </cell>
          <cell r="S3542" t="str">
            <v>Non Salary</v>
          </cell>
        </row>
        <row r="3543">
          <cell r="A3543" t="str">
            <v>PH4051</v>
          </cell>
          <cell r="E3543">
            <v>199.8</v>
          </cell>
          <cell r="F3543">
            <v>0</v>
          </cell>
          <cell r="G3543">
            <v>199.8</v>
          </cell>
          <cell r="H3543">
            <v>758.52</v>
          </cell>
          <cell r="I3543">
            <v>558.72</v>
          </cell>
          <cell r="J3543">
            <v>2894</v>
          </cell>
          <cell r="L3543">
            <v>41364</v>
          </cell>
          <cell r="M3543" t="str">
            <v>SG</v>
          </cell>
          <cell r="N3543" t="str">
            <v>EXP</v>
          </cell>
          <cell r="O3543" t="str">
            <v>PH400</v>
          </cell>
          <cell r="P3543" t="str">
            <v>4775</v>
          </cell>
          <cell r="Q3543" t="str">
            <v>Insurance, Parking &amp; Metrage</v>
          </cell>
          <cell r="R3543" t="str">
            <v>Other Expenditures</v>
          </cell>
          <cell r="S3543" t="str">
            <v>Non Salary</v>
          </cell>
        </row>
        <row r="3544">
          <cell r="A3544" t="str">
            <v>PH4051</v>
          </cell>
          <cell r="E3544">
            <v>1551.86</v>
          </cell>
          <cell r="F3544">
            <v>0</v>
          </cell>
          <cell r="G3544">
            <v>1551.86</v>
          </cell>
          <cell r="H3544">
            <v>72.86</v>
          </cell>
          <cell r="I3544">
            <v>-1479</v>
          </cell>
          <cell r="J3544">
            <v>211.36</v>
          </cell>
          <cell r="L3544">
            <v>41364</v>
          </cell>
          <cell r="M3544" t="str">
            <v>SG</v>
          </cell>
          <cell r="N3544" t="str">
            <v>EXP</v>
          </cell>
          <cell r="O3544" t="str">
            <v>PH400</v>
          </cell>
          <cell r="P3544" t="str">
            <v>4805</v>
          </cell>
          <cell r="Q3544" t="str">
            <v>Other Services</v>
          </cell>
          <cell r="R3544" t="str">
            <v>Other Expenditures</v>
          </cell>
          <cell r="S3544" t="str">
            <v>Non Salary</v>
          </cell>
        </row>
        <row r="3545">
          <cell r="A3545" t="str">
            <v>PH4051</v>
          </cell>
          <cell r="E3545">
            <v>0</v>
          </cell>
          <cell r="F3545">
            <v>0</v>
          </cell>
          <cell r="G3545">
            <v>0</v>
          </cell>
          <cell r="H3545">
            <v>55.63</v>
          </cell>
          <cell r="I3545">
            <v>55.63</v>
          </cell>
          <cell r="J3545">
            <v>161.38999999999999</v>
          </cell>
          <cell r="L3545">
            <v>41364</v>
          </cell>
          <cell r="M3545" t="str">
            <v>SG</v>
          </cell>
          <cell r="N3545" t="str">
            <v>EXP</v>
          </cell>
          <cell r="O3545" t="str">
            <v>PH400</v>
          </cell>
          <cell r="P3545" t="str">
            <v>4815</v>
          </cell>
          <cell r="Q3545" t="str">
            <v>Other Services</v>
          </cell>
          <cell r="R3545" t="str">
            <v>Other Expenditures</v>
          </cell>
          <cell r="S3545" t="str">
            <v>Non Salary</v>
          </cell>
        </row>
        <row r="3546">
          <cell r="A3546" t="str">
            <v>PH4051</v>
          </cell>
          <cell r="E3546">
            <v>131.38</v>
          </cell>
          <cell r="F3546">
            <v>2357.5</v>
          </cell>
          <cell r="G3546">
            <v>2488.88</v>
          </cell>
          <cell r="H3546">
            <v>751.78</v>
          </cell>
          <cell r="I3546">
            <v>-1737.1</v>
          </cell>
          <cell r="J3546">
            <v>2868.31</v>
          </cell>
          <cell r="L3546">
            <v>41364</v>
          </cell>
          <cell r="M3546" t="str">
            <v>SG</v>
          </cell>
          <cell r="N3546" t="str">
            <v>EXP</v>
          </cell>
          <cell r="O3546" t="str">
            <v>PH400</v>
          </cell>
          <cell r="P3546" t="str">
            <v>4860</v>
          </cell>
          <cell r="Q3546" t="str">
            <v>Other Services</v>
          </cell>
          <cell r="R3546" t="str">
            <v>Other Expenditures</v>
          </cell>
          <cell r="S3546" t="str">
            <v>Non Salary</v>
          </cell>
        </row>
        <row r="3547">
          <cell r="A3547" t="str">
            <v>PH4051</v>
          </cell>
          <cell r="E3547">
            <v>0</v>
          </cell>
          <cell r="F3547">
            <v>0</v>
          </cell>
          <cell r="G3547">
            <v>0</v>
          </cell>
          <cell r="H3547">
            <v>713.75</v>
          </cell>
          <cell r="I3547">
            <v>713.75</v>
          </cell>
          <cell r="J3547">
            <v>2500</v>
          </cell>
          <cell r="L3547">
            <v>41364</v>
          </cell>
          <cell r="M3547" t="str">
            <v>SG</v>
          </cell>
          <cell r="N3547" t="str">
            <v>EXP</v>
          </cell>
          <cell r="O3547" t="str">
            <v>PH400</v>
          </cell>
          <cell r="P3547" t="str">
            <v>7030</v>
          </cell>
          <cell r="Q3547" t="str">
            <v>IDC's</v>
          </cell>
          <cell r="R3547" t="str">
            <v>Other Expenditures</v>
          </cell>
          <cell r="S3547" t="str">
            <v>Non Salary</v>
          </cell>
        </row>
        <row r="3548">
          <cell r="A3548" t="str">
            <v>PH4051</v>
          </cell>
          <cell r="E3548">
            <v>0</v>
          </cell>
          <cell r="F3548">
            <v>0</v>
          </cell>
          <cell r="G3548">
            <v>0</v>
          </cell>
          <cell r="H3548">
            <v>913.6</v>
          </cell>
          <cell r="I3548">
            <v>913.6</v>
          </cell>
          <cell r="J3548">
            <v>3200</v>
          </cell>
          <cell r="L3548">
            <v>41364</v>
          </cell>
          <cell r="M3548" t="str">
            <v>SG</v>
          </cell>
          <cell r="N3548" t="str">
            <v>EXP</v>
          </cell>
          <cell r="O3548" t="str">
            <v>PH400</v>
          </cell>
          <cell r="P3548" t="str">
            <v>7035</v>
          </cell>
          <cell r="Q3548" t="str">
            <v>IDC's</v>
          </cell>
          <cell r="R3548" t="str">
            <v>Other Expenditures</v>
          </cell>
          <cell r="S3548" t="str">
            <v>Non Salary</v>
          </cell>
        </row>
        <row r="3549">
          <cell r="A3549" t="str">
            <v>PH4051</v>
          </cell>
          <cell r="E3549">
            <v>800</v>
          </cell>
          <cell r="F3549">
            <v>0</v>
          </cell>
          <cell r="G3549">
            <v>800</v>
          </cell>
          <cell r="H3549">
            <v>199.85</v>
          </cell>
          <cell r="I3549">
            <v>-600.15</v>
          </cell>
          <cell r="J3549">
            <v>700</v>
          </cell>
          <cell r="L3549">
            <v>41364</v>
          </cell>
          <cell r="M3549" t="str">
            <v>SG</v>
          </cell>
          <cell r="N3549" t="str">
            <v>EXP</v>
          </cell>
          <cell r="O3549" t="str">
            <v>PH400</v>
          </cell>
          <cell r="P3549" t="str">
            <v>7097</v>
          </cell>
          <cell r="Q3549" t="str">
            <v>IDC's</v>
          </cell>
          <cell r="R3549" t="str">
            <v>Other Expenditures</v>
          </cell>
          <cell r="S3549" t="str">
            <v>Non Salary</v>
          </cell>
        </row>
        <row r="3550">
          <cell r="A3550" t="str">
            <v>PH4051</v>
          </cell>
          <cell r="E3550">
            <v>-333260.62</v>
          </cell>
          <cell r="F3550">
            <v>0</v>
          </cell>
          <cell r="G3550">
            <v>-333260.62</v>
          </cell>
          <cell r="H3550">
            <v>-342676.83</v>
          </cell>
          <cell r="I3550">
            <v>-9416.2099999999991</v>
          </cell>
          <cell r="J3550">
            <v>-1147797.47</v>
          </cell>
          <cell r="L3550">
            <v>41364</v>
          </cell>
          <cell r="M3550" t="str">
            <v>SG</v>
          </cell>
          <cell r="N3550" t="str">
            <v>REV</v>
          </cell>
          <cell r="O3550" t="str">
            <v>PH400</v>
          </cell>
          <cell r="P3550" t="str">
            <v>8010</v>
          </cell>
          <cell r="Q3550" t="str">
            <v>Grants and Subsidies</v>
          </cell>
          <cell r="R3550" t="str">
            <v>Revenue</v>
          </cell>
          <cell r="S3550" t="str">
            <v>Non Salary</v>
          </cell>
        </row>
        <row r="3551">
          <cell r="A3551" t="str">
            <v>PH4051</v>
          </cell>
          <cell r="E3551">
            <v>-41665.06</v>
          </cell>
          <cell r="F3551">
            <v>0</v>
          </cell>
          <cell r="G3551">
            <v>-41665.06</v>
          </cell>
          <cell r="H3551">
            <v>-28114.68</v>
          </cell>
          <cell r="I3551">
            <v>13550.38</v>
          </cell>
          <cell r="J3551">
            <v>-125400</v>
          </cell>
          <cell r="L3551">
            <v>41364</v>
          </cell>
          <cell r="M3551" t="str">
            <v>SG</v>
          </cell>
          <cell r="N3551" t="str">
            <v>REV</v>
          </cell>
          <cell r="O3551" t="str">
            <v>PH400</v>
          </cell>
          <cell r="P3551" t="str">
            <v>9605</v>
          </cell>
          <cell r="Q3551" t="str">
            <v>Other Revenues</v>
          </cell>
          <cell r="R3551" t="str">
            <v>Revenue</v>
          </cell>
          <cell r="S3551" t="str">
            <v>Non Salary</v>
          </cell>
        </row>
        <row r="3552">
          <cell r="A3552" t="str">
            <v>PH4052</v>
          </cell>
          <cell r="E3552">
            <v>301722.33</v>
          </cell>
          <cell r="F3552">
            <v>0</v>
          </cell>
          <cell r="G3552">
            <v>301722.33</v>
          </cell>
          <cell r="H3552">
            <v>288042.89</v>
          </cell>
          <cell r="I3552">
            <v>-13679.44</v>
          </cell>
          <cell r="J3552">
            <v>989199.92</v>
          </cell>
          <cell r="L3552">
            <v>41364</v>
          </cell>
          <cell r="M3552" t="str">
            <v>SG</v>
          </cell>
          <cell r="N3552" t="str">
            <v>EXP</v>
          </cell>
          <cell r="O3552" t="str">
            <v>PH400</v>
          </cell>
          <cell r="P3552" t="str">
            <v>1015</v>
          </cell>
          <cell r="Q3552" t="str">
            <v>Salaries &amp; Benefits</v>
          </cell>
          <cell r="R3552" t="str">
            <v>Other Expenditures</v>
          </cell>
          <cell r="S3552" t="str">
            <v>Salaries &amp; Benefits</v>
          </cell>
        </row>
        <row r="3553">
          <cell r="A3553" t="str">
            <v>PH4052</v>
          </cell>
          <cell r="E3553">
            <v>0</v>
          </cell>
          <cell r="F3553">
            <v>0</v>
          </cell>
          <cell r="G3553">
            <v>0</v>
          </cell>
          <cell r="H3553">
            <v>727.75</v>
          </cell>
          <cell r="I3553">
            <v>727.75</v>
          </cell>
          <cell r="J3553">
            <v>2500</v>
          </cell>
          <cell r="L3553">
            <v>41364</v>
          </cell>
          <cell r="M3553" t="str">
            <v>SG</v>
          </cell>
          <cell r="N3553" t="str">
            <v>EXP</v>
          </cell>
          <cell r="O3553" t="str">
            <v>PH400</v>
          </cell>
          <cell r="P3553" t="str">
            <v>1025</v>
          </cell>
          <cell r="Q3553" t="str">
            <v>Salaries &amp; Benefits</v>
          </cell>
          <cell r="R3553" t="str">
            <v>Other Expenditures</v>
          </cell>
          <cell r="S3553" t="str">
            <v>Overtime</v>
          </cell>
        </row>
        <row r="3554">
          <cell r="A3554" t="str">
            <v>PH4052</v>
          </cell>
          <cell r="E3554">
            <v>167.44</v>
          </cell>
          <cell r="F3554">
            <v>0</v>
          </cell>
          <cell r="G3554">
            <v>167.44</v>
          </cell>
          <cell r="H3554">
            <v>0</v>
          </cell>
          <cell r="I3554">
            <v>-167.44</v>
          </cell>
          <cell r="J3554">
            <v>0</v>
          </cell>
          <cell r="L3554">
            <v>41364</v>
          </cell>
          <cell r="M3554" t="str">
            <v>SG</v>
          </cell>
          <cell r="N3554" t="str">
            <v>EXP</v>
          </cell>
          <cell r="O3554" t="str">
            <v>PH400</v>
          </cell>
          <cell r="P3554" t="str">
            <v>1045</v>
          </cell>
          <cell r="Q3554" t="str">
            <v>Salaries &amp; Benefits</v>
          </cell>
          <cell r="R3554" t="str">
            <v>Other Expenditures</v>
          </cell>
          <cell r="S3554" t="str">
            <v>Salaries &amp; Benefits</v>
          </cell>
        </row>
        <row r="3555">
          <cell r="A3555" t="str">
            <v>PH4052</v>
          </cell>
          <cell r="E3555">
            <v>764.14</v>
          </cell>
          <cell r="F3555">
            <v>0</v>
          </cell>
          <cell r="G3555">
            <v>764.14</v>
          </cell>
          <cell r="H3555">
            <v>37.22</v>
          </cell>
          <cell r="I3555">
            <v>-726.92</v>
          </cell>
          <cell r="J3555">
            <v>37.22</v>
          </cell>
          <cell r="L3555">
            <v>41364</v>
          </cell>
          <cell r="M3555" t="str">
            <v>SG</v>
          </cell>
          <cell r="N3555" t="str">
            <v>EXP</v>
          </cell>
          <cell r="O3555" t="str">
            <v>PH400</v>
          </cell>
          <cell r="P3555" t="str">
            <v>1050</v>
          </cell>
          <cell r="Q3555" t="str">
            <v>Salaries &amp; Benefits</v>
          </cell>
          <cell r="R3555" t="str">
            <v>Other Expenditures</v>
          </cell>
          <cell r="S3555" t="str">
            <v>Salaries &amp; Benefits</v>
          </cell>
        </row>
        <row r="3556">
          <cell r="A3556" t="str">
            <v>PH4052</v>
          </cell>
          <cell r="E3556">
            <v>0</v>
          </cell>
          <cell r="F3556">
            <v>0</v>
          </cell>
          <cell r="G3556">
            <v>0</v>
          </cell>
          <cell r="H3556">
            <v>-18353.96</v>
          </cell>
          <cell r="I3556">
            <v>-18353.96</v>
          </cell>
          <cell r="J3556">
            <v>-60576.32</v>
          </cell>
          <cell r="L3556">
            <v>41364</v>
          </cell>
          <cell r="M3556" t="str">
            <v>SG</v>
          </cell>
          <cell r="N3556" t="str">
            <v>EXP</v>
          </cell>
          <cell r="O3556" t="str">
            <v>PH400</v>
          </cell>
          <cell r="P3556" t="str">
            <v>1520</v>
          </cell>
          <cell r="Q3556" t="str">
            <v>Salaries &amp; Benefits</v>
          </cell>
          <cell r="R3556" t="str">
            <v>Other Expenditures</v>
          </cell>
          <cell r="S3556" t="str">
            <v>Gapping</v>
          </cell>
        </row>
        <row r="3557">
          <cell r="A3557" t="str">
            <v>PH4052</v>
          </cell>
          <cell r="E3557">
            <v>0</v>
          </cell>
          <cell r="F3557">
            <v>0</v>
          </cell>
          <cell r="G3557">
            <v>0</v>
          </cell>
          <cell r="H3557">
            <v>58.22</v>
          </cell>
          <cell r="I3557">
            <v>58.22</v>
          </cell>
          <cell r="J3557">
            <v>200</v>
          </cell>
          <cell r="L3557">
            <v>41364</v>
          </cell>
          <cell r="M3557" t="str">
            <v>SG</v>
          </cell>
          <cell r="N3557" t="str">
            <v>EXP</v>
          </cell>
          <cell r="O3557" t="str">
            <v>PH400</v>
          </cell>
          <cell r="P3557" t="str">
            <v>1561</v>
          </cell>
          <cell r="Q3557" t="str">
            <v>Salaries &amp; Benefits</v>
          </cell>
          <cell r="R3557" t="str">
            <v>Other Expenditures</v>
          </cell>
          <cell r="S3557" t="str">
            <v>Salaries &amp; Benefits</v>
          </cell>
        </row>
        <row r="3558">
          <cell r="A3558" t="str">
            <v>PH4052</v>
          </cell>
          <cell r="E3558">
            <v>18481.53</v>
          </cell>
          <cell r="F3558">
            <v>0</v>
          </cell>
          <cell r="G3558">
            <v>18481.53</v>
          </cell>
          <cell r="H3558">
            <v>15563.37</v>
          </cell>
          <cell r="I3558">
            <v>-2918.16</v>
          </cell>
          <cell r="J3558">
            <v>53448</v>
          </cell>
          <cell r="L3558">
            <v>41364</v>
          </cell>
          <cell r="M3558" t="str">
            <v>SG</v>
          </cell>
          <cell r="N3558" t="str">
            <v>EXP</v>
          </cell>
          <cell r="O3558" t="str">
            <v>PH400</v>
          </cell>
          <cell r="P3558" t="str">
            <v>1711</v>
          </cell>
          <cell r="Q3558" t="str">
            <v>Salaries &amp; Benefits</v>
          </cell>
          <cell r="R3558" t="str">
            <v>Other Expenditures</v>
          </cell>
          <cell r="S3558" t="str">
            <v>Salaries &amp; Benefits</v>
          </cell>
        </row>
        <row r="3559">
          <cell r="A3559" t="str">
            <v>PH4052</v>
          </cell>
          <cell r="E3559">
            <v>8863.2099999999991</v>
          </cell>
          <cell r="F3559">
            <v>0</v>
          </cell>
          <cell r="G3559">
            <v>8863.2099999999991</v>
          </cell>
          <cell r="H3559">
            <v>7474.15</v>
          </cell>
          <cell r="I3559">
            <v>-1389.06</v>
          </cell>
          <cell r="J3559">
            <v>25668</v>
          </cell>
          <cell r="L3559">
            <v>41364</v>
          </cell>
          <cell r="M3559" t="str">
            <v>SG</v>
          </cell>
          <cell r="N3559" t="str">
            <v>EXP</v>
          </cell>
          <cell r="O3559" t="str">
            <v>PH400</v>
          </cell>
          <cell r="P3559" t="str">
            <v>1712</v>
          </cell>
          <cell r="Q3559" t="str">
            <v>Salaries &amp; Benefits</v>
          </cell>
          <cell r="R3559" t="str">
            <v>Other Expenditures</v>
          </cell>
          <cell r="S3559" t="str">
            <v>Salaries &amp; Benefits</v>
          </cell>
        </row>
        <row r="3560">
          <cell r="A3560" t="str">
            <v>PH4052</v>
          </cell>
          <cell r="E3560">
            <v>7095.79</v>
          </cell>
          <cell r="F3560">
            <v>0</v>
          </cell>
          <cell r="G3560">
            <v>7095.79</v>
          </cell>
          <cell r="H3560">
            <v>5768.01</v>
          </cell>
          <cell r="I3560">
            <v>-1327.78</v>
          </cell>
          <cell r="J3560">
            <v>19807.98</v>
          </cell>
          <cell r="L3560">
            <v>41364</v>
          </cell>
          <cell r="M3560" t="str">
            <v>SG</v>
          </cell>
          <cell r="N3560" t="str">
            <v>EXP</v>
          </cell>
          <cell r="O3560" t="str">
            <v>PH400</v>
          </cell>
          <cell r="P3560" t="str">
            <v>1720</v>
          </cell>
          <cell r="Q3560" t="str">
            <v>Salaries &amp; Benefits</v>
          </cell>
          <cell r="R3560" t="str">
            <v>Other Expenditures</v>
          </cell>
          <cell r="S3560" t="str">
            <v>Salaries &amp; Benefits</v>
          </cell>
        </row>
        <row r="3561">
          <cell r="A3561" t="str">
            <v>PH4052</v>
          </cell>
          <cell r="E3561">
            <v>2026.69</v>
          </cell>
          <cell r="F3561">
            <v>0</v>
          </cell>
          <cell r="G3561">
            <v>2026.69</v>
          </cell>
          <cell r="H3561">
            <v>2149.9299999999998</v>
          </cell>
          <cell r="I3561">
            <v>123.24</v>
          </cell>
          <cell r="J3561">
            <v>7383.38</v>
          </cell>
          <cell r="L3561">
            <v>41364</v>
          </cell>
          <cell r="M3561" t="str">
            <v>SG</v>
          </cell>
          <cell r="N3561" t="str">
            <v>EXP</v>
          </cell>
          <cell r="O3561" t="str">
            <v>PH400</v>
          </cell>
          <cell r="P3561" t="str">
            <v>1730</v>
          </cell>
          <cell r="Q3561" t="str">
            <v>Salaries &amp; Benefits</v>
          </cell>
          <cell r="R3561" t="str">
            <v>Other Expenditures</v>
          </cell>
          <cell r="S3561" t="str">
            <v>Salaries &amp; Benefits</v>
          </cell>
        </row>
        <row r="3562">
          <cell r="A3562" t="str">
            <v>PH4052</v>
          </cell>
          <cell r="E3562">
            <v>6989.91</v>
          </cell>
          <cell r="F3562">
            <v>0</v>
          </cell>
          <cell r="G3562">
            <v>6989.91</v>
          </cell>
          <cell r="H3562">
            <v>8026.31</v>
          </cell>
          <cell r="I3562">
            <v>1036.4000000000001</v>
          </cell>
          <cell r="J3562">
            <v>13552.24</v>
          </cell>
          <cell r="L3562">
            <v>41364</v>
          </cell>
          <cell r="M3562" t="str">
            <v>SG</v>
          </cell>
          <cell r="N3562" t="str">
            <v>EXP</v>
          </cell>
          <cell r="O3562" t="str">
            <v>PH400</v>
          </cell>
          <cell r="P3562" t="str">
            <v>1740</v>
          </cell>
          <cell r="Q3562" t="str">
            <v>Salaries &amp; Benefits</v>
          </cell>
          <cell r="R3562" t="str">
            <v>Other Expenditures</v>
          </cell>
          <cell r="S3562" t="str">
            <v>Salaries &amp; Benefits</v>
          </cell>
        </row>
        <row r="3563">
          <cell r="A3563" t="str">
            <v>PH4052</v>
          </cell>
          <cell r="E3563">
            <v>331.23</v>
          </cell>
          <cell r="F3563">
            <v>0</v>
          </cell>
          <cell r="G3563">
            <v>331.23</v>
          </cell>
          <cell r="H3563">
            <v>449.88</v>
          </cell>
          <cell r="I3563">
            <v>118.65</v>
          </cell>
          <cell r="J3563">
            <v>791.33</v>
          </cell>
          <cell r="L3563">
            <v>41364</v>
          </cell>
          <cell r="M3563" t="str">
            <v>SG</v>
          </cell>
          <cell r="N3563" t="str">
            <v>EXP</v>
          </cell>
          <cell r="O3563" t="str">
            <v>PH400</v>
          </cell>
          <cell r="P3563" t="str">
            <v>1745</v>
          </cell>
          <cell r="Q3563" t="str">
            <v>Salaries &amp; Benefits</v>
          </cell>
          <cell r="R3563" t="str">
            <v>Other Expenditures</v>
          </cell>
          <cell r="S3563" t="str">
            <v>Salaries &amp; Benefits</v>
          </cell>
        </row>
        <row r="3564">
          <cell r="A3564" t="str">
            <v>PH4052</v>
          </cell>
          <cell r="E3564">
            <v>5939.1</v>
          </cell>
          <cell r="F3564">
            <v>0</v>
          </cell>
          <cell r="G3564">
            <v>5939.1</v>
          </cell>
          <cell r="H3564">
            <v>5616.85</v>
          </cell>
          <cell r="I3564">
            <v>-322.25</v>
          </cell>
          <cell r="J3564">
            <v>19289.39</v>
          </cell>
          <cell r="L3564">
            <v>41364</v>
          </cell>
          <cell r="M3564" t="str">
            <v>SG</v>
          </cell>
          <cell r="N3564" t="str">
            <v>EXP</v>
          </cell>
          <cell r="O3564" t="str">
            <v>PH400</v>
          </cell>
          <cell r="P3564" t="str">
            <v>1750</v>
          </cell>
          <cell r="Q3564" t="str">
            <v>Salaries &amp; Benefits</v>
          </cell>
          <cell r="R3564" t="str">
            <v>Other Expenditures</v>
          </cell>
          <cell r="S3564" t="str">
            <v>Salaries &amp; Benefits</v>
          </cell>
        </row>
        <row r="3565">
          <cell r="A3565" t="str">
            <v>PH4052</v>
          </cell>
          <cell r="E3565">
            <v>16794.560000000001</v>
          </cell>
          <cell r="F3565">
            <v>0</v>
          </cell>
          <cell r="G3565">
            <v>16794.560000000001</v>
          </cell>
          <cell r="H3565">
            <v>17589.95</v>
          </cell>
          <cell r="I3565">
            <v>795.39</v>
          </cell>
          <cell r="J3565">
            <v>29987.1</v>
          </cell>
          <cell r="L3565">
            <v>41364</v>
          </cell>
          <cell r="M3565" t="str">
            <v>SG</v>
          </cell>
          <cell r="N3565" t="str">
            <v>EXP</v>
          </cell>
          <cell r="O3565" t="str">
            <v>PH400</v>
          </cell>
          <cell r="P3565" t="str">
            <v>1760</v>
          </cell>
          <cell r="Q3565" t="str">
            <v>Salaries &amp; Benefits</v>
          </cell>
          <cell r="R3565" t="str">
            <v>Other Expenditures</v>
          </cell>
          <cell r="S3565" t="str">
            <v>Salaries &amp; Benefits</v>
          </cell>
        </row>
        <row r="3566">
          <cell r="A3566" t="str">
            <v>PH4052</v>
          </cell>
          <cell r="E3566">
            <v>24791.81</v>
          </cell>
          <cell r="F3566">
            <v>0</v>
          </cell>
          <cell r="G3566">
            <v>24791.81</v>
          </cell>
          <cell r="H3566">
            <v>31597.279999999999</v>
          </cell>
          <cell r="I3566">
            <v>6805.47</v>
          </cell>
          <cell r="J3566">
            <v>108511.52</v>
          </cell>
          <cell r="L3566">
            <v>41364</v>
          </cell>
          <cell r="M3566" t="str">
            <v>SG</v>
          </cell>
          <cell r="N3566" t="str">
            <v>EXP</v>
          </cell>
          <cell r="O3566" t="str">
            <v>PH400</v>
          </cell>
          <cell r="P3566" t="str">
            <v>1770</v>
          </cell>
          <cell r="Q3566" t="str">
            <v>Salaries &amp; Benefits</v>
          </cell>
          <cell r="R3566" t="str">
            <v>Other Expenditures</v>
          </cell>
          <cell r="S3566" t="str">
            <v>Salaries &amp; Benefits</v>
          </cell>
        </row>
        <row r="3567">
          <cell r="A3567" t="str">
            <v>PH4052</v>
          </cell>
          <cell r="E3567">
            <v>692</v>
          </cell>
          <cell r="F3567">
            <v>0</v>
          </cell>
          <cell r="G3567">
            <v>692</v>
          </cell>
          <cell r="H3567">
            <v>0</v>
          </cell>
          <cell r="I3567">
            <v>-692</v>
          </cell>
          <cell r="J3567">
            <v>0</v>
          </cell>
          <cell r="L3567">
            <v>41364</v>
          </cell>
          <cell r="M3567" t="str">
            <v>SG</v>
          </cell>
          <cell r="N3567" t="str">
            <v>EXP</v>
          </cell>
          <cell r="O3567" t="str">
            <v>PH400</v>
          </cell>
          <cell r="P3567" t="str">
            <v>1840</v>
          </cell>
          <cell r="Q3567" t="str">
            <v>Salaries &amp; Benefits</v>
          </cell>
          <cell r="R3567" t="str">
            <v>Other Expenditures</v>
          </cell>
          <cell r="S3567" t="str">
            <v>Salaries &amp; Benefits</v>
          </cell>
        </row>
        <row r="3568">
          <cell r="A3568" t="str">
            <v>PH4052</v>
          </cell>
          <cell r="E3568">
            <v>1038.97</v>
          </cell>
          <cell r="F3568">
            <v>3378.44</v>
          </cell>
          <cell r="G3568">
            <v>4417.41</v>
          </cell>
          <cell r="H3568">
            <v>2115.94</v>
          </cell>
          <cell r="I3568">
            <v>-2301.4699999999998</v>
          </cell>
          <cell r="J3568">
            <v>7411.32</v>
          </cell>
          <cell r="L3568">
            <v>41364</v>
          </cell>
          <cell r="M3568" t="str">
            <v>SG</v>
          </cell>
          <cell r="N3568" t="str">
            <v>EXP</v>
          </cell>
          <cell r="O3568" t="str">
            <v>PH400</v>
          </cell>
          <cell r="P3568" t="str">
            <v>2010</v>
          </cell>
          <cell r="Q3568" t="str">
            <v>Office Supplies</v>
          </cell>
          <cell r="R3568" t="str">
            <v>Other Expenditures</v>
          </cell>
          <cell r="S3568" t="str">
            <v>Non Salary</v>
          </cell>
        </row>
        <row r="3569">
          <cell r="A3569" t="str">
            <v>PH4052</v>
          </cell>
          <cell r="E3569">
            <v>0</v>
          </cell>
          <cell r="F3569">
            <v>0</v>
          </cell>
          <cell r="G3569">
            <v>0</v>
          </cell>
          <cell r="H3569">
            <v>24.12</v>
          </cell>
          <cell r="I3569">
            <v>24.12</v>
          </cell>
          <cell r="J3569">
            <v>84.48</v>
          </cell>
          <cell r="L3569">
            <v>41364</v>
          </cell>
          <cell r="M3569" t="str">
            <v>SG</v>
          </cell>
          <cell r="N3569" t="str">
            <v>EXP</v>
          </cell>
          <cell r="O3569" t="str">
            <v>PH400</v>
          </cell>
          <cell r="P3569" t="str">
            <v>2035</v>
          </cell>
          <cell r="Q3569" t="str">
            <v>Office Supplies</v>
          </cell>
          <cell r="R3569" t="str">
            <v>Other Expenditures</v>
          </cell>
          <cell r="S3569" t="str">
            <v>Non Salary</v>
          </cell>
        </row>
        <row r="3570">
          <cell r="A3570" t="str">
            <v>PH4052</v>
          </cell>
          <cell r="E3570">
            <v>131.63999999999999</v>
          </cell>
          <cell r="F3570">
            <v>0</v>
          </cell>
          <cell r="G3570">
            <v>131.63999999999999</v>
          </cell>
          <cell r="H3570">
            <v>480.92</v>
          </cell>
          <cell r="I3570">
            <v>349.28</v>
          </cell>
          <cell r="J3570">
            <v>1684.48</v>
          </cell>
          <cell r="L3570">
            <v>41364</v>
          </cell>
          <cell r="M3570" t="str">
            <v>SG</v>
          </cell>
          <cell r="N3570" t="str">
            <v>EXP</v>
          </cell>
          <cell r="O3570" t="str">
            <v>PH400</v>
          </cell>
          <cell r="P3570" t="str">
            <v>2040</v>
          </cell>
          <cell r="Q3570" t="str">
            <v>Office Supplies</v>
          </cell>
          <cell r="R3570" t="str">
            <v>Other Expenditures</v>
          </cell>
          <cell r="S3570" t="str">
            <v>Non Salary</v>
          </cell>
        </row>
        <row r="3571">
          <cell r="A3571" t="str">
            <v>PH4052</v>
          </cell>
          <cell r="E3571">
            <v>609.04999999999995</v>
          </cell>
          <cell r="F3571">
            <v>0</v>
          </cell>
          <cell r="G3571">
            <v>609.04999999999995</v>
          </cell>
          <cell r="H3571">
            <v>604.39</v>
          </cell>
          <cell r="I3571">
            <v>-4.66</v>
          </cell>
          <cell r="J3571">
            <v>1991.44</v>
          </cell>
          <cell r="L3571">
            <v>41364</v>
          </cell>
          <cell r="M3571" t="str">
            <v>SG</v>
          </cell>
          <cell r="N3571" t="str">
            <v>EXP</v>
          </cell>
          <cell r="O3571" t="str">
            <v>PH400</v>
          </cell>
          <cell r="P3571" t="str">
            <v>2215</v>
          </cell>
          <cell r="Q3571" t="str">
            <v>Energy, Utilities &amp; Fuels</v>
          </cell>
          <cell r="R3571" t="str">
            <v>Utility Costs</v>
          </cell>
          <cell r="S3571" t="str">
            <v>Non Salary</v>
          </cell>
        </row>
        <row r="3572">
          <cell r="A3572" t="str">
            <v>PH4052</v>
          </cell>
          <cell r="E3572">
            <v>135.29</v>
          </cell>
          <cell r="F3572">
            <v>0</v>
          </cell>
          <cell r="G3572">
            <v>135.29</v>
          </cell>
          <cell r="H3572">
            <v>1039.56</v>
          </cell>
          <cell r="I3572">
            <v>904.27</v>
          </cell>
          <cell r="J3572">
            <v>3425.24</v>
          </cell>
          <cell r="L3572">
            <v>41364</v>
          </cell>
          <cell r="M3572" t="str">
            <v>SG</v>
          </cell>
          <cell r="N3572" t="str">
            <v>EXP</v>
          </cell>
          <cell r="O3572" t="str">
            <v>PH400</v>
          </cell>
          <cell r="P3572" t="str">
            <v>2230</v>
          </cell>
          <cell r="Q3572" t="str">
            <v>Energy, Utilities &amp; Fuels</v>
          </cell>
          <cell r="R3572" t="str">
            <v>Utility Costs</v>
          </cell>
          <cell r="S3572" t="str">
            <v>Non Salary</v>
          </cell>
        </row>
        <row r="3573">
          <cell r="A3573" t="str">
            <v>PH4052</v>
          </cell>
          <cell r="E3573">
            <v>0</v>
          </cell>
          <cell r="F3573">
            <v>0</v>
          </cell>
          <cell r="G3573">
            <v>0</v>
          </cell>
          <cell r="H3573">
            <v>165.41</v>
          </cell>
          <cell r="I3573">
            <v>165.41</v>
          </cell>
          <cell r="J3573">
            <v>545</v>
          </cell>
          <cell r="L3573">
            <v>41364</v>
          </cell>
          <cell r="M3573" t="str">
            <v>SG</v>
          </cell>
          <cell r="N3573" t="str">
            <v>EXP</v>
          </cell>
          <cell r="O3573" t="str">
            <v>PH400</v>
          </cell>
          <cell r="P3573" t="str">
            <v>2250</v>
          </cell>
          <cell r="Q3573" t="str">
            <v>Energy, Utilities &amp; Fuels</v>
          </cell>
          <cell r="R3573" t="str">
            <v>Utility Costs</v>
          </cell>
          <cell r="S3573" t="str">
            <v>Non Salary</v>
          </cell>
        </row>
        <row r="3574">
          <cell r="A3574" t="str">
            <v>PH4052</v>
          </cell>
          <cell r="E3574">
            <v>0</v>
          </cell>
          <cell r="F3574">
            <v>0</v>
          </cell>
          <cell r="G3574">
            <v>0</v>
          </cell>
          <cell r="H3574">
            <v>27.3</v>
          </cell>
          <cell r="I3574">
            <v>27.3</v>
          </cell>
          <cell r="J3574">
            <v>95.64</v>
          </cell>
          <cell r="L3574">
            <v>41364</v>
          </cell>
          <cell r="M3574" t="str">
            <v>SG</v>
          </cell>
          <cell r="N3574" t="str">
            <v>EXP</v>
          </cell>
          <cell r="O3574" t="str">
            <v>PH400</v>
          </cell>
          <cell r="P3574" t="str">
            <v>2650</v>
          </cell>
          <cell r="Q3574" t="str">
            <v>Other Supplies</v>
          </cell>
          <cell r="R3574" t="str">
            <v>Other Expenditures</v>
          </cell>
          <cell r="S3574" t="str">
            <v>Non Salary</v>
          </cell>
        </row>
        <row r="3575">
          <cell r="A3575" t="str">
            <v>PH4052</v>
          </cell>
          <cell r="E3575">
            <v>444.69</v>
          </cell>
          <cell r="F3575">
            <v>0</v>
          </cell>
          <cell r="G3575">
            <v>444.69</v>
          </cell>
          <cell r="H3575">
            <v>0</v>
          </cell>
          <cell r="I3575">
            <v>-444.69</v>
          </cell>
          <cell r="J3575">
            <v>0</v>
          </cell>
          <cell r="L3575">
            <v>41364</v>
          </cell>
          <cell r="M3575" t="str">
            <v>SG</v>
          </cell>
          <cell r="N3575" t="str">
            <v>EXP</v>
          </cell>
          <cell r="O3575" t="str">
            <v>PH400</v>
          </cell>
          <cell r="P3575" t="str">
            <v>2790</v>
          </cell>
          <cell r="Q3575" t="str">
            <v>Other Supplies</v>
          </cell>
          <cell r="R3575" t="str">
            <v>Other Expenditures</v>
          </cell>
          <cell r="S3575" t="str">
            <v>Non Salary</v>
          </cell>
        </row>
        <row r="3576">
          <cell r="A3576" t="str">
            <v>PH4052</v>
          </cell>
          <cell r="E3576">
            <v>3565.18</v>
          </cell>
          <cell r="F3576">
            <v>7667.67</v>
          </cell>
          <cell r="G3576">
            <v>11232.85</v>
          </cell>
          <cell r="H3576">
            <v>7116.07</v>
          </cell>
          <cell r="I3576">
            <v>-4116.78</v>
          </cell>
          <cell r="J3576">
            <v>40944</v>
          </cell>
          <cell r="L3576">
            <v>41364</v>
          </cell>
          <cell r="M3576" t="str">
            <v>SG</v>
          </cell>
          <cell r="N3576" t="str">
            <v>EXP</v>
          </cell>
          <cell r="O3576" t="str">
            <v>PH400</v>
          </cell>
          <cell r="P3576" t="str">
            <v>2823</v>
          </cell>
          <cell r="Q3576" t="str">
            <v>Other Supplies</v>
          </cell>
          <cell r="R3576" t="str">
            <v>Other Expenditures</v>
          </cell>
          <cell r="S3576" t="str">
            <v>Non Salary</v>
          </cell>
        </row>
        <row r="3577">
          <cell r="A3577" t="str">
            <v>PH4052</v>
          </cell>
          <cell r="E3577">
            <v>4203.4399999999996</v>
          </cell>
          <cell r="F3577">
            <v>5436.78</v>
          </cell>
          <cell r="G3577">
            <v>9640.2199999999993</v>
          </cell>
          <cell r="H3577">
            <v>23812.639999999999</v>
          </cell>
          <cell r="I3577">
            <v>14172.42</v>
          </cell>
          <cell r="J3577">
            <v>76988.820000000007</v>
          </cell>
          <cell r="L3577">
            <v>41364</v>
          </cell>
          <cell r="M3577" t="str">
            <v>SG</v>
          </cell>
          <cell r="N3577" t="str">
            <v>EXP</v>
          </cell>
          <cell r="O3577" t="str">
            <v>PH400</v>
          </cell>
          <cell r="P3577" t="str">
            <v>2824</v>
          </cell>
          <cell r="Q3577" t="str">
            <v>Other Supplies</v>
          </cell>
          <cell r="R3577" t="str">
            <v>Other Expenditures</v>
          </cell>
          <cell r="S3577" t="str">
            <v>Non Salary</v>
          </cell>
        </row>
        <row r="3578">
          <cell r="A3578" t="str">
            <v>PH4052</v>
          </cell>
          <cell r="E3578">
            <v>11.72</v>
          </cell>
          <cell r="F3578">
            <v>0</v>
          </cell>
          <cell r="G3578">
            <v>11.72</v>
          </cell>
          <cell r="H3578">
            <v>0</v>
          </cell>
          <cell r="I3578">
            <v>-11.72</v>
          </cell>
          <cell r="J3578">
            <v>0</v>
          </cell>
          <cell r="L3578">
            <v>41364</v>
          </cell>
          <cell r="M3578" t="str">
            <v>SG</v>
          </cell>
          <cell r="N3578" t="str">
            <v>EXP</v>
          </cell>
          <cell r="O3578" t="str">
            <v>PH400</v>
          </cell>
          <cell r="P3578" t="str">
            <v>2999</v>
          </cell>
          <cell r="Q3578" t="str">
            <v>Other Supplies</v>
          </cell>
          <cell r="R3578" t="str">
            <v>Other Expenditures</v>
          </cell>
          <cell r="S3578" t="str">
            <v>Non Salary</v>
          </cell>
        </row>
        <row r="3579">
          <cell r="A3579" t="str">
            <v>PH4052</v>
          </cell>
          <cell r="E3579">
            <v>224.84</v>
          </cell>
          <cell r="F3579">
            <v>0</v>
          </cell>
          <cell r="G3579">
            <v>224.84</v>
          </cell>
          <cell r="H3579">
            <v>0</v>
          </cell>
          <cell r="I3579">
            <v>-224.84</v>
          </cell>
          <cell r="J3579">
            <v>0</v>
          </cell>
          <cell r="L3579">
            <v>41364</v>
          </cell>
          <cell r="M3579" t="str">
            <v>SG</v>
          </cell>
          <cell r="N3579" t="str">
            <v>EXP</v>
          </cell>
          <cell r="O3579" t="str">
            <v>PH400</v>
          </cell>
          <cell r="P3579" t="str">
            <v>3055</v>
          </cell>
          <cell r="Q3579" t="str">
            <v>General Equipment</v>
          </cell>
          <cell r="R3579" t="str">
            <v>Other Expenditures</v>
          </cell>
          <cell r="S3579" t="str">
            <v>Non Salary</v>
          </cell>
        </row>
        <row r="3580">
          <cell r="A3580" t="str">
            <v>PH4052</v>
          </cell>
          <cell r="E3580">
            <v>574.41999999999996</v>
          </cell>
          <cell r="F3580">
            <v>0</v>
          </cell>
          <cell r="G3580">
            <v>574.41999999999996</v>
          </cell>
          <cell r="H3580">
            <v>0</v>
          </cell>
          <cell r="I3580">
            <v>-574.41999999999996</v>
          </cell>
          <cell r="J3580">
            <v>0</v>
          </cell>
          <cell r="L3580">
            <v>41364</v>
          </cell>
          <cell r="M3580" t="str">
            <v>SG</v>
          </cell>
          <cell r="N3580" t="str">
            <v>EXP</v>
          </cell>
          <cell r="O3580" t="str">
            <v>PH400</v>
          </cell>
          <cell r="P3580" t="str">
            <v>3310</v>
          </cell>
          <cell r="Q3580" t="str">
            <v>Furniture &amp; Furnishings</v>
          </cell>
          <cell r="R3580" t="str">
            <v>Other Expenditures</v>
          </cell>
          <cell r="S3580" t="str">
            <v>Non Salary</v>
          </cell>
        </row>
        <row r="3581">
          <cell r="A3581" t="str">
            <v>PH4052</v>
          </cell>
          <cell r="E3581">
            <v>50225</v>
          </cell>
          <cell r="F3581">
            <v>0</v>
          </cell>
          <cell r="G3581">
            <v>50225</v>
          </cell>
          <cell r="H3581">
            <v>35925.81</v>
          </cell>
          <cell r="I3581">
            <v>-14299.19</v>
          </cell>
          <cell r="J3581">
            <v>134755.47</v>
          </cell>
          <cell r="L3581">
            <v>41364</v>
          </cell>
          <cell r="M3581" t="str">
            <v>SG</v>
          </cell>
          <cell r="N3581" t="str">
            <v>EXP</v>
          </cell>
          <cell r="O3581" t="str">
            <v>PH400</v>
          </cell>
          <cell r="P3581" t="str">
            <v>4025</v>
          </cell>
          <cell r="Q3581" t="str">
            <v>Professional &amp; Technical</v>
          </cell>
          <cell r="R3581" t="str">
            <v>Other Expenditures</v>
          </cell>
          <cell r="S3581" t="str">
            <v>Non Salary</v>
          </cell>
        </row>
        <row r="3582">
          <cell r="A3582" t="str">
            <v>PH4052</v>
          </cell>
          <cell r="E3582">
            <v>232.44</v>
          </cell>
          <cell r="F3582">
            <v>807.77</v>
          </cell>
          <cell r="G3582">
            <v>1040.21</v>
          </cell>
          <cell r="H3582">
            <v>145</v>
          </cell>
          <cell r="I3582">
            <v>-895.21</v>
          </cell>
          <cell r="J3582">
            <v>1037.95</v>
          </cell>
          <cell r="L3582">
            <v>41364</v>
          </cell>
          <cell r="M3582" t="str">
            <v>SG</v>
          </cell>
          <cell r="N3582" t="str">
            <v>EXP</v>
          </cell>
          <cell r="O3582" t="str">
            <v>PH400</v>
          </cell>
          <cell r="P3582" t="str">
            <v>4086</v>
          </cell>
          <cell r="Q3582" t="str">
            <v>Professional &amp; Technical</v>
          </cell>
          <cell r="R3582" t="str">
            <v>Other Expenditures</v>
          </cell>
          <cell r="S3582" t="str">
            <v>Non Salary</v>
          </cell>
        </row>
        <row r="3583">
          <cell r="A3583" t="str">
            <v>PH4052</v>
          </cell>
          <cell r="E3583">
            <v>1742.5</v>
          </cell>
          <cell r="F3583">
            <v>6224.12</v>
          </cell>
          <cell r="G3583">
            <v>7966.62</v>
          </cell>
          <cell r="H3583">
            <v>3467.68</v>
          </cell>
          <cell r="I3583">
            <v>-4498.9399999999996</v>
          </cell>
          <cell r="J3583">
            <v>10060</v>
          </cell>
          <cell r="L3583">
            <v>41364</v>
          </cell>
          <cell r="M3583" t="str">
            <v>SG</v>
          </cell>
          <cell r="N3583" t="str">
            <v>EXP</v>
          </cell>
          <cell r="O3583" t="str">
            <v>PH400</v>
          </cell>
          <cell r="P3583" t="str">
            <v>4124</v>
          </cell>
          <cell r="Q3583" t="str">
            <v>Professional &amp; Technical</v>
          </cell>
          <cell r="R3583" t="str">
            <v>Other Expenditures</v>
          </cell>
          <cell r="S3583" t="str">
            <v>Non Salary</v>
          </cell>
        </row>
        <row r="3584">
          <cell r="A3584" t="str">
            <v>PH4052</v>
          </cell>
          <cell r="E3584">
            <v>395.79</v>
          </cell>
          <cell r="F3584">
            <v>0</v>
          </cell>
          <cell r="G3584">
            <v>395.79</v>
          </cell>
          <cell r="H3584">
            <v>175.79</v>
          </cell>
          <cell r="I3584">
            <v>-220</v>
          </cell>
          <cell r="J3584">
            <v>510</v>
          </cell>
          <cell r="L3584">
            <v>41364</v>
          </cell>
          <cell r="M3584" t="str">
            <v>SG</v>
          </cell>
          <cell r="N3584" t="str">
            <v>EXP</v>
          </cell>
          <cell r="O3584" t="str">
            <v>PH400</v>
          </cell>
          <cell r="P3584" t="str">
            <v>4225</v>
          </cell>
          <cell r="Q3584" t="str">
            <v>Business Travel Expenses</v>
          </cell>
          <cell r="R3584" t="str">
            <v>Other Expenditures</v>
          </cell>
          <cell r="S3584" t="str">
            <v>Non Salary</v>
          </cell>
        </row>
        <row r="3585">
          <cell r="A3585" t="str">
            <v>PH4052</v>
          </cell>
          <cell r="E3585">
            <v>0</v>
          </cell>
          <cell r="F3585">
            <v>0</v>
          </cell>
          <cell r="G3585">
            <v>0</v>
          </cell>
          <cell r="H3585">
            <v>75</v>
          </cell>
          <cell r="I3585">
            <v>75</v>
          </cell>
          <cell r="J3585">
            <v>500</v>
          </cell>
          <cell r="L3585">
            <v>41364</v>
          </cell>
          <cell r="M3585" t="str">
            <v>SG</v>
          </cell>
          <cell r="N3585" t="str">
            <v>EXP</v>
          </cell>
          <cell r="O3585" t="str">
            <v>PH400</v>
          </cell>
          <cell r="P3585" t="str">
            <v>4256</v>
          </cell>
          <cell r="Q3585" t="str">
            <v>Conference Expenditures</v>
          </cell>
          <cell r="R3585" t="str">
            <v>Other Expenditures</v>
          </cell>
          <cell r="S3585" t="str">
            <v>Non Salary</v>
          </cell>
        </row>
        <row r="3586">
          <cell r="A3586" t="str">
            <v>PH4052</v>
          </cell>
          <cell r="E3586">
            <v>0</v>
          </cell>
          <cell r="F3586">
            <v>0</v>
          </cell>
          <cell r="G3586">
            <v>0</v>
          </cell>
          <cell r="H3586">
            <v>175.79</v>
          </cell>
          <cell r="I3586">
            <v>175.79</v>
          </cell>
          <cell r="J3586">
            <v>510</v>
          </cell>
          <cell r="L3586">
            <v>41364</v>
          </cell>
          <cell r="M3586" t="str">
            <v>SG</v>
          </cell>
          <cell r="N3586" t="str">
            <v>EXP</v>
          </cell>
          <cell r="O3586" t="str">
            <v>PH400</v>
          </cell>
          <cell r="P3586" t="str">
            <v>4340</v>
          </cell>
          <cell r="Q3586" t="str">
            <v>Training &amp; Development</v>
          </cell>
          <cell r="R3586" t="str">
            <v>Other Expenditures</v>
          </cell>
          <cell r="S3586" t="str">
            <v>Non Salary</v>
          </cell>
        </row>
        <row r="3587">
          <cell r="A3587" t="str">
            <v>PH4052</v>
          </cell>
          <cell r="E3587">
            <v>189.27</v>
          </cell>
          <cell r="F3587">
            <v>0</v>
          </cell>
          <cell r="G3587">
            <v>189.27</v>
          </cell>
          <cell r="H3587">
            <v>0</v>
          </cell>
          <cell r="I3587">
            <v>-189.27</v>
          </cell>
          <cell r="J3587">
            <v>0</v>
          </cell>
          <cell r="L3587">
            <v>41364</v>
          </cell>
          <cell r="M3587" t="str">
            <v>SG</v>
          </cell>
          <cell r="N3587" t="str">
            <v>EXP</v>
          </cell>
          <cell r="O3587" t="str">
            <v>PH400</v>
          </cell>
          <cell r="P3587" t="str">
            <v>4416</v>
          </cell>
          <cell r="Q3587" t="str">
            <v>Contracted Services</v>
          </cell>
          <cell r="R3587" t="str">
            <v>Other Expenditures</v>
          </cell>
          <cell r="S3587" t="str">
            <v>Non Salary</v>
          </cell>
        </row>
        <row r="3588">
          <cell r="A3588" t="str">
            <v>PH4052</v>
          </cell>
          <cell r="E3588">
            <v>0</v>
          </cell>
          <cell r="F3588">
            <v>590.77</v>
          </cell>
          <cell r="G3588">
            <v>590.77</v>
          </cell>
          <cell r="H3588">
            <v>526.15</v>
          </cell>
          <cell r="I3588">
            <v>-64.62</v>
          </cell>
          <cell r="J3588">
            <v>1526.4</v>
          </cell>
          <cell r="L3588">
            <v>41364</v>
          </cell>
          <cell r="M3588" t="str">
            <v>SG</v>
          </cell>
          <cell r="N3588" t="str">
            <v>EXP</v>
          </cell>
          <cell r="O3588" t="str">
            <v>PH400</v>
          </cell>
          <cell r="P3588" t="str">
            <v>4425</v>
          </cell>
          <cell r="Q3588" t="str">
            <v>Contracted Services</v>
          </cell>
          <cell r="R3588" t="str">
            <v>Other Expenditures</v>
          </cell>
          <cell r="S3588" t="str">
            <v>Non Salary</v>
          </cell>
        </row>
        <row r="3589">
          <cell r="A3589" t="str">
            <v>PH4052</v>
          </cell>
          <cell r="E3589">
            <v>0</v>
          </cell>
          <cell r="F3589">
            <v>0</v>
          </cell>
          <cell r="G3589">
            <v>0</v>
          </cell>
          <cell r="H3589">
            <v>210.46</v>
          </cell>
          <cell r="I3589">
            <v>210.46</v>
          </cell>
          <cell r="J3589">
            <v>610.55999999999995</v>
          </cell>
          <cell r="L3589">
            <v>41364</v>
          </cell>
          <cell r="M3589" t="str">
            <v>SG</v>
          </cell>
          <cell r="N3589" t="str">
            <v>EXP</v>
          </cell>
          <cell r="O3589" t="str">
            <v>PH400</v>
          </cell>
          <cell r="P3589" t="str">
            <v>4435</v>
          </cell>
          <cell r="Q3589" t="str">
            <v>Contracted Services</v>
          </cell>
          <cell r="R3589" t="str">
            <v>Other Expenditures</v>
          </cell>
          <cell r="S3589" t="str">
            <v>Non Salary</v>
          </cell>
        </row>
        <row r="3590">
          <cell r="A3590" t="str">
            <v>PH4052</v>
          </cell>
          <cell r="E3590">
            <v>0</v>
          </cell>
          <cell r="F3590">
            <v>0</v>
          </cell>
          <cell r="G3590">
            <v>0</v>
          </cell>
          <cell r="H3590">
            <v>92.71</v>
          </cell>
          <cell r="I3590">
            <v>92.71</v>
          </cell>
          <cell r="J3590">
            <v>268.98</v>
          </cell>
          <cell r="L3590">
            <v>41364</v>
          </cell>
          <cell r="M3590" t="str">
            <v>SG</v>
          </cell>
          <cell r="N3590" t="str">
            <v>EXP</v>
          </cell>
          <cell r="O3590" t="str">
            <v>PH400</v>
          </cell>
          <cell r="P3590" t="str">
            <v>4452</v>
          </cell>
          <cell r="Q3590" t="str">
            <v>Contracted Services</v>
          </cell>
          <cell r="R3590" t="str">
            <v>Other Expenditures</v>
          </cell>
          <cell r="S3590" t="str">
            <v>Non Salary</v>
          </cell>
        </row>
        <row r="3591">
          <cell r="A3591" t="str">
            <v>PH4052</v>
          </cell>
          <cell r="E3591">
            <v>0</v>
          </cell>
          <cell r="F3591">
            <v>0</v>
          </cell>
          <cell r="G3591">
            <v>0</v>
          </cell>
          <cell r="H3591">
            <v>178.43</v>
          </cell>
          <cell r="I3591">
            <v>178.43</v>
          </cell>
          <cell r="J3591">
            <v>517.6</v>
          </cell>
          <cell r="L3591">
            <v>41364</v>
          </cell>
          <cell r="M3591" t="str">
            <v>SG</v>
          </cell>
          <cell r="N3591" t="str">
            <v>EXP</v>
          </cell>
          <cell r="O3591" t="str">
            <v>PH400</v>
          </cell>
          <cell r="P3591" t="str">
            <v>4469</v>
          </cell>
          <cell r="Q3591" t="str">
            <v>Contracted Services</v>
          </cell>
          <cell r="R3591" t="str">
            <v>Other Expenditures</v>
          </cell>
          <cell r="S3591" t="str">
            <v>Non Salary</v>
          </cell>
        </row>
        <row r="3592">
          <cell r="A3592" t="str">
            <v>PH4052</v>
          </cell>
          <cell r="E3592">
            <v>708.24</v>
          </cell>
          <cell r="F3592">
            <v>0</v>
          </cell>
          <cell r="G3592">
            <v>708.24</v>
          </cell>
          <cell r="H3592">
            <v>948.48</v>
          </cell>
          <cell r="I3592">
            <v>240.24</v>
          </cell>
          <cell r="J3592">
            <v>2751.6</v>
          </cell>
          <cell r="L3592">
            <v>41364</v>
          </cell>
          <cell r="M3592" t="str">
            <v>SG</v>
          </cell>
          <cell r="N3592" t="str">
            <v>EXP</v>
          </cell>
          <cell r="O3592" t="str">
            <v>PH400</v>
          </cell>
          <cell r="P3592" t="str">
            <v>4515</v>
          </cell>
          <cell r="Q3592" t="str">
            <v>Contracted Services</v>
          </cell>
          <cell r="R3592" t="str">
            <v>Other Expenditures</v>
          </cell>
          <cell r="S3592" t="str">
            <v>Non Salary</v>
          </cell>
        </row>
        <row r="3593">
          <cell r="A3593" t="str">
            <v>PH4052</v>
          </cell>
          <cell r="E3593">
            <v>0</v>
          </cell>
          <cell r="F3593">
            <v>0</v>
          </cell>
          <cell r="G3593">
            <v>0</v>
          </cell>
          <cell r="H3593">
            <v>35.159999999999997</v>
          </cell>
          <cell r="I3593">
            <v>35.159999999999997</v>
          </cell>
          <cell r="J3593">
            <v>102</v>
          </cell>
          <cell r="L3593">
            <v>41364</v>
          </cell>
          <cell r="M3593" t="str">
            <v>SG</v>
          </cell>
          <cell r="N3593" t="str">
            <v>EXP</v>
          </cell>
          <cell r="O3593" t="str">
            <v>PH400</v>
          </cell>
          <cell r="P3593" t="str">
            <v>4608</v>
          </cell>
          <cell r="Q3593" t="str">
            <v>Repairs &amp; Maintenance</v>
          </cell>
          <cell r="R3593" t="str">
            <v>Other Expenditures</v>
          </cell>
          <cell r="S3593" t="str">
            <v>Non Salary</v>
          </cell>
        </row>
        <row r="3594">
          <cell r="A3594" t="str">
            <v>PH4052</v>
          </cell>
          <cell r="E3594">
            <v>334.03</v>
          </cell>
          <cell r="F3594">
            <v>0</v>
          </cell>
          <cell r="G3594">
            <v>334.03</v>
          </cell>
          <cell r="H3594">
            <v>617.51</v>
          </cell>
          <cell r="I3594">
            <v>283.48</v>
          </cell>
          <cell r="J3594">
            <v>2356</v>
          </cell>
          <cell r="L3594">
            <v>41364</v>
          </cell>
          <cell r="M3594" t="str">
            <v>SG</v>
          </cell>
          <cell r="N3594" t="str">
            <v>EXP</v>
          </cell>
          <cell r="O3594" t="str">
            <v>PH400</v>
          </cell>
          <cell r="P3594" t="str">
            <v>4770</v>
          </cell>
          <cell r="Q3594" t="str">
            <v>Insurance, Parking &amp; Metrage</v>
          </cell>
          <cell r="R3594" t="str">
            <v>Other Expenditures</v>
          </cell>
          <cell r="S3594" t="str">
            <v>Non Salary</v>
          </cell>
        </row>
        <row r="3595">
          <cell r="A3595" t="str">
            <v>PH4052</v>
          </cell>
          <cell r="E3595">
            <v>162.59</v>
          </cell>
          <cell r="F3595">
            <v>0</v>
          </cell>
          <cell r="G3595">
            <v>162.59</v>
          </cell>
          <cell r="H3595">
            <v>2512.5</v>
          </cell>
          <cell r="I3595">
            <v>2349.91</v>
          </cell>
          <cell r="J3595">
            <v>9586</v>
          </cell>
          <cell r="L3595">
            <v>41364</v>
          </cell>
          <cell r="M3595" t="str">
            <v>SG</v>
          </cell>
          <cell r="N3595" t="str">
            <v>EXP</v>
          </cell>
          <cell r="O3595" t="str">
            <v>PH400</v>
          </cell>
          <cell r="P3595" t="str">
            <v>4775</v>
          </cell>
          <cell r="Q3595" t="str">
            <v>Insurance, Parking &amp; Metrage</v>
          </cell>
          <cell r="R3595" t="str">
            <v>Other Expenditures</v>
          </cell>
          <cell r="S3595" t="str">
            <v>Non Salary</v>
          </cell>
        </row>
        <row r="3596">
          <cell r="A3596" t="str">
            <v>PH4052</v>
          </cell>
          <cell r="E3596">
            <v>0</v>
          </cell>
          <cell r="F3596">
            <v>0</v>
          </cell>
          <cell r="G3596">
            <v>0</v>
          </cell>
          <cell r="H3596">
            <v>36.42</v>
          </cell>
          <cell r="I3596">
            <v>36.42</v>
          </cell>
          <cell r="J3596">
            <v>105.68</v>
          </cell>
          <cell r="L3596">
            <v>41364</v>
          </cell>
          <cell r="M3596" t="str">
            <v>SG</v>
          </cell>
          <cell r="N3596" t="str">
            <v>EXP</v>
          </cell>
          <cell r="O3596" t="str">
            <v>PH400</v>
          </cell>
          <cell r="P3596" t="str">
            <v>4805</v>
          </cell>
          <cell r="Q3596" t="str">
            <v>Other Services</v>
          </cell>
          <cell r="R3596" t="str">
            <v>Other Expenditures</v>
          </cell>
          <cell r="S3596" t="str">
            <v>Non Salary</v>
          </cell>
        </row>
        <row r="3597">
          <cell r="A3597" t="str">
            <v>PH4052</v>
          </cell>
          <cell r="E3597">
            <v>0</v>
          </cell>
          <cell r="F3597">
            <v>203.52</v>
          </cell>
          <cell r="G3597">
            <v>203.52</v>
          </cell>
          <cell r="H3597">
            <v>35.69</v>
          </cell>
          <cell r="I3597">
            <v>-167.83</v>
          </cell>
          <cell r="J3597">
            <v>103.52</v>
          </cell>
          <cell r="L3597">
            <v>41364</v>
          </cell>
          <cell r="M3597" t="str">
            <v>SG</v>
          </cell>
          <cell r="N3597" t="str">
            <v>EXP</v>
          </cell>
          <cell r="O3597" t="str">
            <v>PH400</v>
          </cell>
          <cell r="P3597" t="str">
            <v>4815</v>
          </cell>
          <cell r="Q3597" t="str">
            <v>Other Services</v>
          </cell>
          <cell r="R3597" t="str">
            <v>Other Expenditures</v>
          </cell>
          <cell r="S3597" t="str">
            <v>Non Salary</v>
          </cell>
        </row>
        <row r="3598">
          <cell r="A3598" t="str">
            <v>PH4052</v>
          </cell>
          <cell r="E3598">
            <v>0</v>
          </cell>
          <cell r="F3598">
            <v>1017.31</v>
          </cell>
          <cell r="G3598">
            <v>1017.31</v>
          </cell>
          <cell r="H3598">
            <v>277.02</v>
          </cell>
          <cell r="I3598">
            <v>-740.29</v>
          </cell>
          <cell r="J3598">
            <v>1056.93</v>
          </cell>
          <cell r="L3598">
            <v>41364</v>
          </cell>
          <cell r="M3598" t="str">
            <v>SG</v>
          </cell>
          <cell r="N3598" t="str">
            <v>EXP</v>
          </cell>
          <cell r="O3598" t="str">
            <v>PH400</v>
          </cell>
          <cell r="P3598" t="str">
            <v>4860</v>
          </cell>
          <cell r="Q3598" t="str">
            <v>Other Services</v>
          </cell>
          <cell r="R3598" t="str">
            <v>Other Expenditures</v>
          </cell>
          <cell r="S3598" t="str">
            <v>Non Salary</v>
          </cell>
        </row>
        <row r="3599">
          <cell r="A3599" t="str">
            <v>PH4052</v>
          </cell>
          <cell r="E3599">
            <v>0</v>
          </cell>
          <cell r="F3599">
            <v>0</v>
          </cell>
          <cell r="G3599">
            <v>0</v>
          </cell>
          <cell r="H3599">
            <v>285.5</v>
          </cell>
          <cell r="I3599">
            <v>285.5</v>
          </cell>
          <cell r="J3599">
            <v>1000</v>
          </cell>
          <cell r="L3599">
            <v>41364</v>
          </cell>
          <cell r="M3599" t="str">
            <v>SG</v>
          </cell>
          <cell r="N3599" t="str">
            <v>EXP</v>
          </cell>
          <cell r="O3599" t="str">
            <v>PH400</v>
          </cell>
          <cell r="P3599" t="str">
            <v>7030</v>
          </cell>
          <cell r="Q3599" t="str">
            <v>IDC's</v>
          </cell>
          <cell r="R3599" t="str">
            <v>Other Expenditures</v>
          </cell>
          <cell r="S3599" t="str">
            <v>Non Salary</v>
          </cell>
        </row>
        <row r="3600">
          <cell r="A3600" t="str">
            <v>PH4052</v>
          </cell>
          <cell r="E3600">
            <v>0</v>
          </cell>
          <cell r="F3600">
            <v>0</v>
          </cell>
          <cell r="G3600">
            <v>0</v>
          </cell>
          <cell r="H3600">
            <v>1427.5</v>
          </cell>
          <cell r="I3600">
            <v>1427.5</v>
          </cell>
          <cell r="J3600">
            <v>5000</v>
          </cell>
          <cell r="L3600">
            <v>41364</v>
          </cell>
          <cell r="M3600" t="str">
            <v>SG</v>
          </cell>
          <cell r="N3600" t="str">
            <v>EXP</v>
          </cell>
          <cell r="O3600" t="str">
            <v>PH400</v>
          </cell>
          <cell r="P3600" t="str">
            <v>7035</v>
          </cell>
          <cell r="Q3600" t="str">
            <v>IDC's</v>
          </cell>
          <cell r="R3600" t="str">
            <v>Other Expenditures</v>
          </cell>
          <cell r="S3600" t="str">
            <v>Non Salary</v>
          </cell>
        </row>
        <row r="3601">
          <cell r="A3601" t="str">
            <v>PH4052</v>
          </cell>
          <cell r="E3601">
            <v>0</v>
          </cell>
          <cell r="F3601">
            <v>0</v>
          </cell>
          <cell r="G3601">
            <v>0</v>
          </cell>
          <cell r="H3601">
            <v>142.75</v>
          </cell>
          <cell r="I3601">
            <v>142.75</v>
          </cell>
          <cell r="J3601">
            <v>500</v>
          </cell>
          <cell r="L3601">
            <v>41364</v>
          </cell>
          <cell r="M3601" t="str">
            <v>SG</v>
          </cell>
          <cell r="N3601" t="str">
            <v>EXP</v>
          </cell>
          <cell r="O3601" t="str">
            <v>PH400</v>
          </cell>
          <cell r="P3601" t="str">
            <v>7097</v>
          </cell>
          <cell r="Q3601" t="str">
            <v>IDC's</v>
          </cell>
          <cell r="R3601" t="str">
            <v>Other Expenditures</v>
          </cell>
          <cell r="S3601" t="str">
            <v>Non Salary</v>
          </cell>
        </row>
        <row r="3602">
          <cell r="A3602" t="str">
            <v>PH4052</v>
          </cell>
          <cell r="E3602">
            <v>-355970.23</v>
          </cell>
          <cell r="F3602">
            <v>0</v>
          </cell>
          <cell r="G3602">
            <v>-355970.23</v>
          </cell>
          <cell r="H3602">
            <v>-328170.58</v>
          </cell>
          <cell r="I3602">
            <v>27799.65</v>
          </cell>
          <cell r="J3602">
            <v>-1103871.6100000001</v>
          </cell>
          <cell r="L3602">
            <v>41364</v>
          </cell>
          <cell r="M3602" t="str">
            <v>SG</v>
          </cell>
          <cell r="N3602" t="str">
            <v>REV</v>
          </cell>
          <cell r="O3602" t="str">
            <v>PH400</v>
          </cell>
          <cell r="P3602" t="str">
            <v>8010</v>
          </cell>
          <cell r="Q3602" t="str">
            <v>Grants and Subsidies</v>
          </cell>
          <cell r="R3602" t="str">
            <v>Revenue</v>
          </cell>
          <cell r="S3602" t="str">
            <v>Non Salary</v>
          </cell>
        </row>
        <row r="3603">
          <cell r="A3603" t="str">
            <v>PH4052</v>
          </cell>
          <cell r="E3603">
            <v>-10136</v>
          </cell>
          <cell r="F3603">
            <v>0</v>
          </cell>
          <cell r="G3603">
            <v>-10136</v>
          </cell>
          <cell r="H3603">
            <v>-9864.7999999999993</v>
          </cell>
          <cell r="I3603">
            <v>271.2</v>
          </cell>
          <cell r="J3603">
            <v>-44000</v>
          </cell>
          <cell r="L3603">
            <v>41364</v>
          </cell>
          <cell r="M3603" t="str">
            <v>SG</v>
          </cell>
          <cell r="N3603" t="str">
            <v>REV</v>
          </cell>
          <cell r="O3603" t="str">
            <v>PH400</v>
          </cell>
          <cell r="P3603" t="str">
            <v>9605</v>
          </cell>
          <cell r="Q3603" t="str">
            <v>Other Revenues</v>
          </cell>
          <cell r="R3603" t="str">
            <v>Revenue</v>
          </cell>
          <cell r="S3603" t="str">
            <v>Non Salary</v>
          </cell>
        </row>
        <row r="3604">
          <cell r="A3604" t="str">
            <v>PH4053</v>
          </cell>
          <cell r="E3604">
            <v>124907.8</v>
          </cell>
          <cell r="F3604">
            <v>0</v>
          </cell>
          <cell r="G3604">
            <v>124907.8</v>
          </cell>
          <cell r="H3604">
            <v>197100.87</v>
          </cell>
          <cell r="I3604">
            <v>72193.070000000007</v>
          </cell>
          <cell r="J3604">
            <v>504739.76</v>
          </cell>
          <cell r="L3604">
            <v>41364</v>
          </cell>
          <cell r="M3604" t="str">
            <v>SG</v>
          </cell>
          <cell r="N3604" t="str">
            <v>EXP</v>
          </cell>
          <cell r="O3604" t="str">
            <v>PH400</v>
          </cell>
          <cell r="P3604" t="str">
            <v>4400</v>
          </cell>
          <cell r="Q3604" t="str">
            <v>Contracted Services</v>
          </cell>
          <cell r="R3604" t="str">
            <v>Other Expenditures</v>
          </cell>
          <cell r="S3604" t="str">
            <v>Non Salary</v>
          </cell>
        </row>
        <row r="3605">
          <cell r="A3605" t="str">
            <v>PH4053</v>
          </cell>
          <cell r="E3605">
            <v>-93680.85</v>
          </cell>
          <cell r="F3605">
            <v>0</v>
          </cell>
          <cell r="G3605">
            <v>-93680.85</v>
          </cell>
          <cell r="H3605">
            <v>-147825.66</v>
          </cell>
          <cell r="I3605">
            <v>-54144.81</v>
          </cell>
          <cell r="J3605">
            <v>-378781.32</v>
          </cell>
          <cell r="L3605">
            <v>41364</v>
          </cell>
          <cell r="M3605" t="str">
            <v>SG</v>
          </cell>
          <cell r="N3605" t="str">
            <v>REV</v>
          </cell>
          <cell r="O3605" t="str">
            <v>PH400</v>
          </cell>
          <cell r="P3605" t="str">
            <v>8010</v>
          </cell>
          <cell r="Q3605" t="str">
            <v>Grants and Subsidies</v>
          </cell>
          <cell r="R3605" t="str">
            <v>Revenue</v>
          </cell>
          <cell r="S3605" t="str">
            <v>Non Salary</v>
          </cell>
        </row>
        <row r="3606">
          <cell r="A3606" t="str">
            <v>PH4054</v>
          </cell>
          <cell r="E3606">
            <v>426371.44</v>
          </cell>
          <cell r="F3606">
            <v>0</v>
          </cell>
          <cell r="G3606">
            <v>426371.44</v>
          </cell>
          <cell r="H3606">
            <v>598328.32999999996</v>
          </cell>
          <cell r="I3606">
            <v>171956.89</v>
          </cell>
          <cell r="J3606">
            <v>1737811</v>
          </cell>
          <cell r="L3606">
            <v>41364</v>
          </cell>
          <cell r="M3606" t="str">
            <v>SG</v>
          </cell>
          <cell r="N3606" t="str">
            <v>EXP</v>
          </cell>
          <cell r="O3606" t="str">
            <v>PH400</v>
          </cell>
          <cell r="P3606" t="str">
            <v>4400</v>
          </cell>
          <cell r="Q3606" t="str">
            <v>Contracted Services</v>
          </cell>
          <cell r="R3606" t="str">
            <v>Other Expenditures</v>
          </cell>
          <cell r="S3606" t="str">
            <v>Non Salary</v>
          </cell>
        </row>
        <row r="3607">
          <cell r="A3607" t="str">
            <v>PH4054</v>
          </cell>
          <cell r="E3607">
            <v>-319778.58</v>
          </cell>
          <cell r="F3607">
            <v>0</v>
          </cell>
          <cell r="G3607">
            <v>-319778.58</v>
          </cell>
          <cell r="H3607">
            <v>-448746.26</v>
          </cell>
          <cell r="I3607">
            <v>-128967.67999999999</v>
          </cell>
          <cell r="J3607">
            <v>-1303358.26</v>
          </cell>
          <cell r="L3607">
            <v>41364</v>
          </cell>
          <cell r="M3607" t="str">
            <v>SG</v>
          </cell>
          <cell r="N3607" t="str">
            <v>REV</v>
          </cell>
          <cell r="O3607" t="str">
            <v>PH400</v>
          </cell>
          <cell r="P3607" t="str">
            <v>8010</v>
          </cell>
          <cell r="Q3607" t="str">
            <v>Grants and Subsidies</v>
          </cell>
          <cell r="R3607" t="str">
            <v>Revenue</v>
          </cell>
          <cell r="S3607" t="str">
            <v>Non Salary</v>
          </cell>
        </row>
        <row r="3608">
          <cell r="A3608" t="str">
            <v>PH4061</v>
          </cell>
          <cell r="E3608">
            <v>387364.52</v>
          </cell>
          <cell r="F3608">
            <v>0</v>
          </cell>
          <cell r="G3608">
            <v>387364.52</v>
          </cell>
          <cell r="H3608">
            <v>399130.34</v>
          </cell>
          <cell r="I3608">
            <v>11765.82</v>
          </cell>
          <cell r="J3608">
            <v>1370697.62</v>
          </cell>
          <cell r="L3608">
            <v>41364</v>
          </cell>
          <cell r="M3608" t="str">
            <v>SG</v>
          </cell>
          <cell r="N3608" t="str">
            <v>EXP</v>
          </cell>
          <cell r="O3608" t="str">
            <v>PH400</v>
          </cell>
          <cell r="P3608" t="str">
            <v>1015</v>
          </cell>
          <cell r="Q3608" t="str">
            <v>Salaries &amp; Benefits</v>
          </cell>
          <cell r="R3608" t="str">
            <v>Other Expenditures</v>
          </cell>
          <cell r="S3608" t="str">
            <v>Salaries &amp; Benefits</v>
          </cell>
        </row>
        <row r="3609">
          <cell r="A3609" t="str">
            <v>PH4061</v>
          </cell>
          <cell r="E3609">
            <v>5753.19</v>
          </cell>
          <cell r="F3609">
            <v>0</v>
          </cell>
          <cell r="G3609">
            <v>5753.19</v>
          </cell>
          <cell r="H3609">
            <v>3173.34</v>
          </cell>
          <cell r="I3609">
            <v>-2579.85</v>
          </cell>
          <cell r="J3609">
            <v>10901.18</v>
          </cell>
          <cell r="L3609">
            <v>41364</v>
          </cell>
          <cell r="M3609" t="str">
            <v>SG</v>
          </cell>
          <cell r="N3609" t="str">
            <v>EXP</v>
          </cell>
          <cell r="O3609" t="str">
            <v>PH400</v>
          </cell>
          <cell r="P3609" t="str">
            <v>1025</v>
          </cell>
          <cell r="Q3609" t="str">
            <v>Salaries &amp; Benefits</v>
          </cell>
          <cell r="R3609" t="str">
            <v>Other Expenditures</v>
          </cell>
          <cell r="S3609" t="str">
            <v>Overtime</v>
          </cell>
        </row>
        <row r="3610">
          <cell r="A3610" t="str">
            <v>PH4061</v>
          </cell>
          <cell r="E3610">
            <v>0</v>
          </cell>
          <cell r="F3610">
            <v>0</v>
          </cell>
          <cell r="G3610">
            <v>0</v>
          </cell>
          <cell r="H3610">
            <v>0</v>
          </cell>
          <cell r="I3610">
            <v>0</v>
          </cell>
          <cell r="J3610">
            <v>0</v>
          </cell>
          <cell r="L3610">
            <v>41364</v>
          </cell>
          <cell r="M3610" t="str">
            <v>SG</v>
          </cell>
          <cell r="N3610" t="str">
            <v>EXP</v>
          </cell>
          <cell r="O3610" t="str">
            <v>PH400</v>
          </cell>
          <cell r="P3610" t="str">
            <v>1029</v>
          </cell>
          <cell r="Q3610" t="str">
            <v>Salaries &amp; Benefits</v>
          </cell>
          <cell r="R3610" t="str">
            <v>Other Expenditures</v>
          </cell>
          <cell r="S3610" t="str">
            <v>Salaries &amp; Benefits</v>
          </cell>
        </row>
        <row r="3611">
          <cell r="A3611" t="str">
            <v>PH4061</v>
          </cell>
          <cell r="E3611">
            <v>364</v>
          </cell>
          <cell r="F3611">
            <v>0</v>
          </cell>
          <cell r="G3611">
            <v>364</v>
          </cell>
          <cell r="H3611">
            <v>0</v>
          </cell>
          <cell r="I3611">
            <v>-364</v>
          </cell>
          <cell r="J3611">
            <v>0</v>
          </cell>
          <cell r="L3611">
            <v>41364</v>
          </cell>
          <cell r="M3611" t="str">
            <v>SG</v>
          </cell>
          <cell r="N3611" t="str">
            <v>EXP</v>
          </cell>
          <cell r="O3611" t="str">
            <v>PH400</v>
          </cell>
          <cell r="P3611" t="str">
            <v>1045</v>
          </cell>
          <cell r="Q3611" t="str">
            <v>Salaries &amp; Benefits</v>
          </cell>
          <cell r="R3611" t="str">
            <v>Other Expenditures</v>
          </cell>
          <cell r="S3611" t="str">
            <v>Salaries &amp; Benefits</v>
          </cell>
        </row>
        <row r="3612">
          <cell r="A3612" t="str">
            <v>PH4061</v>
          </cell>
          <cell r="E3612">
            <v>25.14</v>
          </cell>
          <cell r="F3612">
            <v>0</v>
          </cell>
          <cell r="G3612">
            <v>25.14</v>
          </cell>
          <cell r="H3612">
            <v>858.98</v>
          </cell>
          <cell r="I3612">
            <v>833.84</v>
          </cell>
          <cell r="J3612">
            <v>858.98</v>
          </cell>
          <cell r="L3612">
            <v>41364</v>
          </cell>
          <cell r="M3612" t="str">
            <v>SG</v>
          </cell>
          <cell r="N3612" t="str">
            <v>EXP</v>
          </cell>
          <cell r="O3612" t="str">
            <v>PH400</v>
          </cell>
          <cell r="P3612" t="str">
            <v>1050</v>
          </cell>
          <cell r="Q3612" t="str">
            <v>Salaries &amp; Benefits</v>
          </cell>
          <cell r="R3612" t="str">
            <v>Other Expenditures</v>
          </cell>
          <cell r="S3612" t="str">
            <v>Salaries &amp; Benefits</v>
          </cell>
        </row>
        <row r="3613">
          <cell r="A3613" t="str">
            <v>PH4061</v>
          </cell>
          <cell r="E3613">
            <v>0</v>
          </cell>
          <cell r="F3613">
            <v>0</v>
          </cell>
          <cell r="G3613">
            <v>0</v>
          </cell>
          <cell r="H3613">
            <v>-25395.19</v>
          </cell>
          <cell r="I3613">
            <v>-25395.19</v>
          </cell>
          <cell r="J3613">
            <v>-83873.42</v>
          </cell>
          <cell r="L3613">
            <v>41364</v>
          </cell>
          <cell r="M3613" t="str">
            <v>SG</v>
          </cell>
          <cell r="N3613" t="str">
            <v>EXP</v>
          </cell>
          <cell r="O3613" t="str">
            <v>PH400</v>
          </cell>
          <cell r="P3613" t="str">
            <v>1520</v>
          </cell>
          <cell r="Q3613" t="str">
            <v>Salaries &amp; Benefits</v>
          </cell>
          <cell r="R3613" t="str">
            <v>Other Expenditures</v>
          </cell>
          <cell r="S3613" t="str">
            <v>Gapping</v>
          </cell>
        </row>
        <row r="3614">
          <cell r="A3614" t="str">
            <v>PH4061</v>
          </cell>
          <cell r="E3614">
            <v>0</v>
          </cell>
          <cell r="F3614">
            <v>0</v>
          </cell>
          <cell r="G3614">
            <v>0</v>
          </cell>
          <cell r="H3614">
            <v>58.22</v>
          </cell>
          <cell r="I3614">
            <v>58.22</v>
          </cell>
          <cell r="J3614">
            <v>200</v>
          </cell>
          <cell r="L3614">
            <v>41364</v>
          </cell>
          <cell r="M3614" t="str">
            <v>SG</v>
          </cell>
          <cell r="N3614" t="str">
            <v>EXP</v>
          </cell>
          <cell r="O3614" t="str">
            <v>PH400</v>
          </cell>
          <cell r="P3614" t="str">
            <v>1561</v>
          </cell>
          <cell r="Q3614" t="str">
            <v>Salaries &amp; Benefits</v>
          </cell>
          <cell r="R3614" t="str">
            <v>Other Expenditures</v>
          </cell>
          <cell r="S3614" t="str">
            <v>Salaries &amp; Benefits</v>
          </cell>
        </row>
        <row r="3615">
          <cell r="A3615" t="str">
            <v>PH4061</v>
          </cell>
          <cell r="E3615">
            <v>20370.18</v>
          </cell>
          <cell r="F3615">
            <v>0</v>
          </cell>
          <cell r="G3615">
            <v>20370.18</v>
          </cell>
          <cell r="H3615">
            <v>20941.02</v>
          </cell>
          <cell r="I3615">
            <v>570.84</v>
          </cell>
          <cell r="J3615">
            <v>71916</v>
          </cell>
          <cell r="L3615">
            <v>41364</v>
          </cell>
          <cell r="M3615" t="str">
            <v>SG</v>
          </cell>
          <cell r="N3615" t="str">
            <v>EXP</v>
          </cell>
          <cell r="O3615" t="str">
            <v>PH400</v>
          </cell>
          <cell r="P3615" t="str">
            <v>1711</v>
          </cell>
          <cell r="Q3615" t="str">
            <v>Salaries &amp; Benefits</v>
          </cell>
          <cell r="R3615" t="str">
            <v>Other Expenditures</v>
          </cell>
          <cell r="S3615" t="str">
            <v>Salaries &amp; Benefits</v>
          </cell>
        </row>
        <row r="3616">
          <cell r="A3616" t="str">
            <v>PH4061</v>
          </cell>
          <cell r="E3616">
            <v>9844.4699999999993</v>
          </cell>
          <cell r="F3616">
            <v>0</v>
          </cell>
          <cell r="G3616">
            <v>9844.4699999999993</v>
          </cell>
          <cell r="H3616">
            <v>9948.07</v>
          </cell>
          <cell r="I3616">
            <v>103.6</v>
          </cell>
          <cell r="J3616">
            <v>34164</v>
          </cell>
          <cell r="L3616">
            <v>41364</v>
          </cell>
          <cell r="M3616" t="str">
            <v>SG</v>
          </cell>
          <cell r="N3616" t="str">
            <v>EXP</v>
          </cell>
          <cell r="O3616" t="str">
            <v>PH400</v>
          </cell>
          <cell r="P3616" t="str">
            <v>1712</v>
          </cell>
          <cell r="Q3616" t="str">
            <v>Salaries &amp; Benefits</v>
          </cell>
          <cell r="R3616" t="str">
            <v>Other Expenditures</v>
          </cell>
          <cell r="S3616" t="str">
            <v>Salaries &amp; Benefits</v>
          </cell>
        </row>
        <row r="3617">
          <cell r="A3617" t="str">
            <v>PH4061</v>
          </cell>
          <cell r="E3617">
            <v>9324.32</v>
          </cell>
          <cell r="F3617">
            <v>0</v>
          </cell>
          <cell r="G3617">
            <v>9324.32</v>
          </cell>
          <cell r="H3617">
            <v>7992.62</v>
          </cell>
          <cell r="I3617">
            <v>-1331.7</v>
          </cell>
          <cell r="J3617">
            <v>27302.45</v>
          </cell>
          <cell r="L3617">
            <v>41364</v>
          </cell>
          <cell r="M3617" t="str">
            <v>SG</v>
          </cell>
          <cell r="N3617" t="str">
            <v>EXP</v>
          </cell>
          <cell r="O3617" t="str">
            <v>PH400</v>
          </cell>
          <cell r="P3617" t="str">
            <v>1720</v>
          </cell>
          <cell r="Q3617" t="str">
            <v>Salaries &amp; Benefits</v>
          </cell>
          <cell r="R3617" t="str">
            <v>Other Expenditures</v>
          </cell>
          <cell r="S3617" t="str">
            <v>Salaries &amp; Benefits</v>
          </cell>
        </row>
        <row r="3618">
          <cell r="A3618" t="str">
            <v>PH4061</v>
          </cell>
          <cell r="E3618">
            <v>2841.15</v>
          </cell>
          <cell r="F3618">
            <v>0</v>
          </cell>
          <cell r="G3618">
            <v>2841.15</v>
          </cell>
          <cell r="H3618">
            <v>2979.14</v>
          </cell>
          <cell r="I3618">
            <v>137.99</v>
          </cell>
          <cell r="J3618">
            <v>10230.950000000001</v>
          </cell>
          <cell r="L3618">
            <v>41364</v>
          </cell>
          <cell r="M3618" t="str">
            <v>SG</v>
          </cell>
          <cell r="N3618" t="str">
            <v>EXP</v>
          </cell>
          <cell r="O3618" t="str">
            <v>PH400</v>
          </cell>
          <cell r="P3618" t="str">
            <v>1730</v>
          </cell>
          <cell r="Q3618" t="str">
            <v>Salaries &amp; Benefits</v>
          </cell>
          <cell r="R3618" t="str">
            <v>Other Expenditures</v>
          </cell>
          <cell r="S3618" t="str">
            <v>Salaries &amp; Benefits</v>
          </cell>
        </row>
        <row r="3619">
          <cell r="A3619" t="str">
            <v>PH4061</v>
          </cell>
          <cell r="E3619">
            <v>10278.219999999999</v>
          </cell>
          <cell r="F3619">
            <v>0</v>
          </cell>
          <cell r="G3619">
            <v>10278.219999999999</v>
          </cell>
          <cell r="H3619">
            <v>11220.27</v>
          </cell>
          <cell r="I3619">
            <v>942.05</v>
          </cell>
          <cell r="J3619">
            <v>19579.72</v>
          </cell>
          <cell r="L3619">
            <v>41364</v>
          </cell>
          <cell r="M3619" t="str">
            <v>SG</v>
          </cell>
          <cell r="N3619" t="str">
            <v>EXP</v>
          </cell>
          <cell r="O3619" t="str">
            <v>PH400</v>
          </cell>
          <cell r="P3619" t="str">
            <v>1740</v>
          </cell>
          <cell r="Q3619" t="str">
            <v>Salaries &amp; Benefits</v>
          </cell>
          <cell r="R3619" t="str">
            <v>Other Expenditures</v>
          </cell>
          <cell r="S3619" t="str">
            <v>Salaries &amp; Benefits</v>
          </cell>
        </row>
        <row r="3620">
          <cell r="A3620" t="str">
            <v>PH4061</v>
          </cell>
          <cell r="E3620">
            <v>531.07000000000005</v>
          </cell>
          <cell r="F3620">
            <v>0</v>
          </cell>
          <cell r="G3620">
            <v>531.07000000000005</v>
          </cell>
          <cell r="H3620">
            <v>563.47</v>
          </cell>
          <cell r="I3620">
            <v>32.4</v>
          </cell>
          <cell r="J3620">
            <v>1096.56</v>
          </cell>
          <cell r="L3620">
            <v>41364</v>
          </cell>
          <cell r="M3620" t="str">
            <v>SG</v>
          </cell>
          <cell r="N3620" t="str">
            <v>EXP</v>
          </cell>
          <cell r="O3620" t="str">
            <v>PH400</v>
          </cell>
          <cell r="P3620" t="str">
            <v>1745</v>
          </cell>
          <cell r="Q3620" t="str">
            <v>Salaries &amp; Benefits</v>
          </cell>
          <cell r="R3620" t="str">
            <v>Other Expenditures</v>
          </cell>
          <cell r="S3620" t="str">
            <v>Salaries &amp; Benefits</v>
          </cell>
        </row>
        <row r="3621">
          <cell r="A3621" t="str">
            <v>PH4061</v>
          </cell>
          <cell r="E3621">
            <v>7705.52</v>
          </cell>
          <cell r="F3621">
            <v>0</v>
          </cell>
          <cell r="G3621">
            <v>7705.52</v>
          </cell>
          <cell r="H3621">
            <v>7783.02</v>
          </cell>
          <cell r="I3621">
            <v>77.5</v>
          </cell>
          <cell r="J3621">
            <v>26728.639999999999</v>
          </cell>
          <cell r="L3621">
            <v>41364</v>
          </cell>
          <cell r="M3621" t="str">
            <v>SG</v>
          </cell>
          <cell r="N3621" t="str">
            <v>EXP</v>
          </cell>
          <cell r="O3621" t="str">
            <v>PH400</v>
          </cell>
          <cell r="P3621" t="str">
            <v>1750</v>
          </cell>
          <cell r="Q3621" t="str">
            <v>Salaries &amp; Benefits</v>
          </cell>
          <cell r="R3621" t="str">
            <v>Other Expenditures</v>
          </cell>
          <cell r="S3621" t="str">
            <v>Salaries &amp; Benefits</v>
          </cell>
        </row>
        <row r="3622">
          <cell r="A3622" t="str">
            <v>PH4061</v>
          </cell>
          <cell r="E3622">
            <v>21856.1</v>
          </cell>
          <cell r="F3622">
            <v>0</v>
          </cell>
          <cell r="G3622">
            <v>21856.1</v>
          </cell>
          <cell r="H3622">
            <v>24424.65</v>
          </cell>
          <cell r="I3622">
            <v>2568.5500000000002</v>
          </cell>
          <cell r="J3622">
            <v>43182.37</v>
          </cell>
          <cell r="L3622">
            <v>41364</v>
          </cell>
          <cell r="M3622" t="str">
            <v>SG</v>
          </cell>
          <cell r="N3622" t="str">
            <v>EXP</v>
          </cell>
          <cell r="O3622" t="str">
            <v>PH400</v>
          </cell>
          <cell r="P3622" t="str">
            <v>1760</v>
          </cell>
          <cell r="Q3622" t="str">
            <v>Salaries &amp; Benefits</v>
          </cell>
          <cell r="R3622" t="str">
            <v>Other Expenditures</v>
          </cell>
          <cell r="S3622" t="str">
            <v>Salaries &amp; Benefits</v>
          </cell>
        </row>
        <row r="3623">
          <cell r="A3623" t="str">
            <v>PH4061</v>
          </cell>
          <cell r="E3623">
            <v>37571.83</v>
          </cell>
          <cell r="F3623">
            <v>0</v>
          </cell>
          <cell r="G3623">
            <v>37571.83</v>
          </cell>
          <cell r="H3623">
            <v>43159.4</v>
          </cell>
          <cell r="I3623">
            <v>5587.57</v>
          </cell>
          <cell r="J3623">
            <v>148218.23000000001</v>
          </cell>
          <cell r="L3623">
            <v>41364</v>
          </cell>
          <cell r="M3623" t="str">
            <v>SG</v>
          </cell>
          <cell r="N3623" t="str">
            <v>EXP</v>
          </cell>
          <cell r="O3623" t="str">
            <v>PH400</v>
          </cell>
          <cell r="P3623" t="str">
            <v>1770</v>
          </cell>
          <cell r="Q3623" t="str">
            <v>Salaries &amp; Benefits</v>
          </cell>
          <cell r="R3623" t="str">
            <v>Other Expenditures</v>
          </cell>
          <cell r="S3623" t="str">
            <v>Salaries &amp; Benefits</v>
          </cell>
        </row>
        <row r="3624">
          <cell r="A3624" t="str">
            <v>PH4061</v>
          </cell>
          <cell r="E3624">
            <v>0</v>
          </cell>
          <cell r="F3624">
            <v>0</v>
          </cell>
          <cell r="G3624">
            <v>0</v>
          </cell>
          <cell r="H3624">
            <v>7.14</v>
          </cell>
          <cell r="I3624">
            <v>7.14</v>
          </cell>
          <cell r="J3624">
            <v>24.5</v>
          </cell>
          <cell r="L3624">
            <v>41364</v>
          </cell>
          <cell r="M3624" t="str">
            <v>SG</v>
          </cell>
          <cell r="N3624" t="str">
            <v>EXP</v>
          </cell>
          <cell r="O3624" t="str">
            <v>PH400</v>
          </cell>
          <cell r="P3624" t="str">
            <v>1850</v>
          </cell>
          <cell r="Q3624" t="str">
            <v>Salaries &amp; Benefits</v>
          </cell>
          <cell r="R3624" t="str">
            <v>Other Expenditures</v>
          </cell>
          <cell r="S3624" t="str">
            <v>Salaries &amp; Benefits</v>
          </cell>
        </row>
        <row r="3625">
          <cell r="A3625" t="str">
            <v>PH4061</v>
          </cell>
          <cell r="E3625">
            <v>177.05</v>
          </cell>
          <cell r="F3625">
            <v>0</v>
          </cell>
          <cell r="G3625">
            <v>177.05</v>
          </cell>
          <cell r="H3625">
            <v>2470.67</v>
          </cell>
          <cell r="I3625">
            <v>2293.62</v>
          </cell>
          <cell r="J3625">
            <v>8653.85</v>
          </cell>
          <cell r="L3625">
            <v>41364</v>
          </cell>
          <cell r="M3625" t="str">
            <v>SG</v>
          </cell>
          <cell r="N3625" t="str">
            <v>EXP</v>
          </cell>
          <cell r="O3625" t="str">
            <v>PH400</v>
          </cell>
          <cell r="P3625" t="str">
            <v>2010</v>
          </cell>
          <cell r="Q3625" t="str">
            <v>Office Supplies</v>
          </cell>
          <cell r="R3625" t="str">
            <v>Other Expenditures</v>
          </cell>
          <cell r="S3625" t="str">
            <v>Non Salary</v>
          </cell>
        </row>
        <row r="3626">
          <cell r="A3626" t="str">
            <v>PH4061</v>
          </cell>
          <cell r="E3626">
            <v>0</v>
          </cell>
          <cell r="F3626">
            <v>0</v>
          </cell>
          <cell r="G3626">
            <v>0</v>
          </cell>
          <cell r="H3626">
            <v>28.11</v>
          </cell>
          <cell r="I3626">
            <v>28.11</v>
          </cell>
          <cell r="J3626">
            <v>98.45</v>
          </cell>
          <cell r="L3626">
            <v>41364</v>
          </cell>
          <cell r="M3626" t="str">
            <v>SG</v>
          </cell>
          <cell r="N3626" t="str">
            <v>EXP</v>
          </cell>
          <cell r="O3626" t="str">
            <v>PH400</v>
          </cell>
          <cell r="P3626" t="str">
            <v>2080</v>
          </cell>
          <cell r="Q3626" t="str">
            <v>Office Supplies</v>
          </cell>
          <cell r="R3626" t="str">
            <v>Other Expenditures</v>
          </cell>
          <cell r="S3626" t="str">
            <v>Non Salary</v>
          </cell>
        </row>
        <row r="3627">
          <cell r="A3627" t="str">
            <v>PH4061</v>
          </cell>
          <cell r="E3627">
            <v>630.54</v>
          </cell>
          <cell r="F3627">
            <v>996.84</v>
          </cell>
          <cell r="G3627">
            <v>1627.38</v>
          </cell>
          <cell r="H3627">
            <v>337.29</v>
          </cell>
          <cell r="I3627">
            <v>-1290.0899999999999</v>
          </cell>
          <cell r="J3627">
            <v>1181.3800000000001</v>
          </cell>
          <cell r="L3627">
            <v>41364</v>
          </cell>
          <cell r="M3627" t="str">
            <v>SG</v>
          </cell>
          <cell r="N3627" t="str">
            <v>EXP</v>
          </cell>
          <cell r="O3627" t="str">
            <v>PH400</v>
          </cell>
          <cell r="P3627" t="str">
            <v>2099</v>
          </cell>
          <cell r="Q3627" t="str">
            <v>Office Supplies</v>
          </cell>
          <cell r="R3627" t="str">
            <v>Other Expenditures</v>
          </cell>
          <cell r="S3627" t="str">
            <v>Non Salary</v>
          </cell>
        </row>
        <row r="3628">
          <cell r="A3628" t="str">
            <v>PH4061</v>
          </cell>
          <cell r="E3628">
            <v>0</v>
          </cell>
          <cell r="F3628">
            <v>0</v>
          </cell>
          <cell r="G3628">
            <v>0</v>
          </cell>
          <cell r="H3628">
            <v>38.93</v>
          </cell>
          <cell r="I3628">
            <v>38.93</v>
          </cell>
          <cell r="J3628">
            <v>136.36000000000001</v>
          </cell>
          <cell r="L3628">
            <v>41364</v>
          </cell>
          <cell r="M3628" t="str">
            <v>SG</v>
          </cell>
          <cell r="N3628" t="str">
            <v>EXP</v>
          </cell>
          <cell r="O3628" t="str">
            <v>PH400</v>
          </cell>
          <cell r="P3628" t="str">
            <v>2260</v>
          </cell>
          <cell r="Q3628" t="str">
            <v>Energy, Utilities &amp; Fuels</v>
          </cell>
          <cell r="R3628" t="str">
            <v>Other Expenditures</v>
          </cell>
          <cell r="S3628" t="str">
            <v>Non Salary</v>
          </cell>
        </row>
        <row r="3629">
          <cell r="A3629" t="str">
            <v>PH4061</v>
          </cell>
          <cell r="E3629">
            <v>0</v>
          </cell>
          <cell r="F3629">
            <v>0</v>
          </cell>
          <cell r="G3629">
            <v>0</v>
          </cell>
          <cell r="H3629">
            <v>1047.6300000000001</v>
          </cell>
          <cell r="I3629">
            <v>1047.6300000000001</v>
          </cell>
          <cell r="J3629">
            <v>3669.45</v>
          </cell>
          <cell r="L3629">
            <v>41364</v>
          </cell>
          <cell r="M3629" t="str">
            <v>SG</v>
          </cell>
          <cell r="N3629" t="str">
            <v>EXP</v>
          </cell>
          <cell r="O3629" t="str">
            <v>PH400</v>
          </cell>
          <cell r="P3629" t="str">
            <v>2570</v>
          </cell>
          <cell r="Q3629" t="str">
            <v>Other Supplies</v>
          </cell>
          <cell r="R3629" t="str">
            <v>Other Expenditures</v>
          </cell>
          <cell r="S3629" t="str">
            <v>Non Salary</v>
          </cell>
        </row>
        <row r="3630">
          <cell r="A3630" t="str">
            <v>PH4061</v>
          </cell>
          <cell r="E3630">
            <v>171.93</v>
          </cell>
          <cell r="F3630">
            <v>0</v>
          </cell>
          <cell r="G3630">
            <v>171.93</v>
          </cell>
          <cell r="H3630">
            <v>54.61</v>
          </cell>
          <cell r="I3630">
            <v>-117.32</v>
          </cell>
          <cell r="J3630">
            <v>191.27</v>
          </cell>
          <cell r="L3630">
            <v>41364</v>
          </cell>
          <cell r="M3630" t="str">
            <v>SG</v>
          </cell>
          <cell r="N3630" t="str">
            <v>EXP</v>
          </cell>
          <cell r="O3630" t="str">
            <v>PH400</v>
          </cell>
          <cell r="P3630" t="str">
            <v>2600</v>
          </cell>
          <cell r="Q3630" t="str">
            <v>Other Supplies</v>
          </cell>
          <cell r="R3630" t="str">
            <v>Other Expenditures</v>
          </cell>
          <cell r="S3630" t="str">
            <v>Non Salary</v>
          </cell>
        </row>
        <row r="3631">
          <cell r="A3631" t="str">
            <v>PH4061</v>
          </cell>
          <cell r="E3631">
            <v>0</v>
          </cell>
          <cell r="F3631">
            <v>0</v>
          </cell>
          <cell r="G3631">
            <v>0</v>
          </cell>
          <cell r="H3631">
            <v>136.52000000000001</v>
          </cell>
          <cell r="I3631">
            <v>136.52000000000001</v>
          </cell>
          <cell r="J3631">
            <v>478.18</v>
          </cell>
          <cell r="L3631">
            <v>41364</v>
          </cell>
          <cell r="M3631" t="str">
            <v>SG</v>
          </cell>
          <cell r="N3631" t="str">
            <v>EXP</v>
          </cell>
          <cell r="O3631" t="str">
            <v>PH400</v>
          </cell>
          <cell r="P3631" t="str">
            <v>2660</v>
          </cell>
          <cell r="Q3631" t="str">
            <v>Other Supplies</v>
          </cell>
          <cell r="R3631" t="str">
            <v>Other Expenditures</v>
          </cell>
          <cell r="S3631" t="str">
            <v>Non Salary</v>
          </cell>
        </row>
        <row r="3632">
          <cell r="A3632" t="str">
            <v>PH4061</v>
          </cell>
          <cell r="E3632">
            <v>0</v>
          </cell>
          <cell r="F3632">
            <v>0</v>
          </cell>
          <cell r="G3632">
            <v>0</v>
          </cell>
          <cell r="H3632">
            <v>54.61</v>
          </cell>
          <cell r="I3632">
            <v>54.61</v>
          </cell>
          <cell r="J3632">
            <v>191.27</v>
          </cell>
          <cell r="L3632">
            <v>41364</v>
          </cell>
          <cell r="M3632" t="str">
            <v>SG</v>
          </cell>
          <cell r="N3632" t="str">
            <v>EXP</v>
          </cell>
          <cell r="O3632" t="str">
            <v>PH400</v>
          </cell>
          <cell r="P3632" t="str">
            <v>2710</v>
          </cell>
          <cell r="Q3632" t="str">
            <v>Other Supplies</v>
          </cell>
          <cell r="R3632" t="str">
            <v>Other Expenditures</v>
          </cell>
          <cell r="S3632" t="str">
            <v>Non Salary</v>
          </cell>
        </row>
        <row r="3633">
          <cell r="A3633" t="str">
            <v>PH4061</v>
          </cell>
          <cell r="E3633">
            <v>403.41</v>
          </cell>
          <cell r="F3633">
            <v>193.09</v>
          </cell>
          <cell r="G3633">
            <v>596.5</v>
          </cell>
          <cell r="H3633">
            <v>221</v>
          </cell>
          <cell r="I3633">
            <v>-375.5</v>
          </cell>
          <cell r="J3633">
            <v>774.08</v>
          </cell>
          <cell r="L3633">
            <v>41364</v>
          </cell>
          <cell r="M3633" t="str">
            <v>SG</v>
          </cell>
          <cell r="N3633" t="str">
            <v>EXP</v>
          </cell>
          <cell r="O3633" t="str">
            <v>PH400</v>
          </cell>
          <cell r="P3633" t="str">
            <v>2750</v>
          </cell>
          <cell r="Q3633" t="str">
            <v>Other Supplies</v>
          </cell>
          <cell r="R3633" t="str">
            <v>Other Expenditures</v>
          </cell>
          <cell r="S3633" t="str">
            <v>Non Salary</v>
          </cell>
        </row>
        <row r="3634">
          <cell r="A3634" t="str">
            <v>PH4061</v>
          </cell>
          <cell r="E3634">
            <v>0</v>
          </cell>
          <cell r="F3634">
            <v>5833.17</v>
          </cell>
          <cell r="G3634">
            <v>5833.17</v>
          </cell>
          <cell r="H3634">
            <v>546.08000000000004</v>
          </cell>
          <cell r="I3634">
            <v>-5287.09</v>
          </cell>
          <cell r="J3634">
            <v>1912.7</v>
          </cell>
          <cell r="L3634">
            <v>41364</v>
          </cell>
          <cell r="M3634" t="str">
            <v>SG</v>
          </cell>
          <cell r="N3634" t="str">
            <v>EXP</v>
          </cell>
          <cell r="O3634" t="str">
            <v>PH400</v>
          </cell>
          <cell r="P3634" t="str">
            <v>2790</v>
          </cell>
          <cell r="Q3634" t="str">
            <v>Other Supplies</v>
          </cell>
          <cell r="R3634" t="str">
            <v>Other Expenditures</v>
          </cell>
          <cell r="S3634" t="str">
            <v>Non Salary</v>
          </cell>
        </row>
        <row r="3635">
          <cell r="A3635" t="str">
            <v>PH4061</v>
          </cell>
          <cell r="E3635">
            <v>30107.84</v>
          </cell>
          <cell r="F3635">
            <v>15405.22</v>
          </cell>
          <cell r="G3635">
            <v>45513.06</v>
          </cell>
          <cell r="H3635">
            <v>38947.57</v>
          </cell>
          <cell r="I3635">
            <v>-6565.49</v>
          </cell>
          <cell r="J3635">
            <v>258616</v>
          </cell>
          <cell r="L3635">
            <v>41364</v>
          </cell>
          <cell r="M3635" t="str">
            <v>SG</v>
          </cell>
          <cell r="N3635" t="str">
            <v>EXP</v>
          </cell>
          <cell r="O3635" t="str">
            <v>PH400</v>
          </cell>
          <cell r="P3635" t="str">
            <v>2823</v>
          </cell>
          <cell r="Q3635" t="str">
            <v>Other Supplies</v>
          </cell>
          <cell r="R3635" t="str">
            <v>Other Expenditures</v>
          </cell>
          <cell r="S3635" t="str">
            <v>Non Salary</v>
          </cell>
        </row>
        <row r="3636">
          <cell r="A3636" t="str">
            <v>PH4061</v>
          </cell>
          <cell r="E3636">
            <v>0</v>
          </cell>
          <cell r="F3636">
            <v>0</v>
          </cell>
          <cell r="G3636">
            <v>0</v>
          </cell>
          <cell r="H3636">
            <v>542.57000000000005</v>
          </cell>
          <cell r="I3636">
            <v>542.57000000000005</v>
          </cell>
          <cell r="J3636">
            <v>4440</v>
          </cell>
          <cell r="L3636">
            <v>41364</v>
          </cell>
          <cell r="M3636" t="str">
            <v>SG</v>
          </cell>
          <cell r="N3636" t="str">
            <v>EXP</v>
          </cell>
          <cell r="O3636" t="str">
            <v>PH400</v>
          </cell>
          <cell r="P3636" t="str">
            <v>2824</v>
          </cell>
          <cell r="Q3636" t="str">
            <v>Other Supplies</v>
          </cell>
          <cell r="R3636" t="str">
            <v>Other Expenditures</v>
          </cell>
          <cell r="S3636" t="str">
            <v>Non Salary</v>
          </cell>
        </row>
        <row r="3637">
          <cell r="A3637" t="str">
            <v>PH4061</v>
          </cell>
          <cell r="E3637">
            <v>696.58</v>
          </cell>
          <cell r="F3637">
            <v>0</v>
          </cell>
          <cell r="G3637">
            <v>696.58</v>
          </cell>
          <cell r="H3637">
            <v>0</v>
          </cell>
          <cell r="I3637">
            <v>-696.58</v>
          </cell>
          <cell r="J3637">
            <v>0</v>
          </cell>
          <cell r="L3637">
            <v>41364</v>
          </cell>
          <cell r="M3637" t="str">
            <v>SG</v>
          </cell>
          <cell r="N3637" t="str">
            <v>EXP</v>
          </cell>
          <cell r="O3637" t="str">
            <v>PH400</v>
          </cell>
          <cell r="P3637" t="str">
            <v>3310</v>
          </cell>
          <cell r="Q3637" t="str">
            <v>Furniture &amp; Furnishings</v>
          </cell>
          <cell r="R3637" t="str">
            <v>Other Expenditures</v>
          </cell>
          <cell r="S3637" t="str">
            <v>Non Salary</v>
          </cell>
        </row>
        <row r="3638">
          <cell r="A3638" t="str">
            <v>PH4061</v>
          </cell>
          <cell r="E3638">
            <v>0</v>
          </cell>
          <cell r="F3638">
            <v>6105.6</v>
          </cell>
          <cell r="G3638">
            <v>6105.6</v>
          </cell>
          <cell r="H3638">
            <v>10922.38</v>
          </cell>
          <cell r="I3638">
            <v>4816.78</v>
          </cell>
          <cell r="J3638">
            <v>59135.79</v>
          </cell>
          <cell r="L3638">
            <v>41364</v>
          </cell>
          <cell r="M3638" t="str">
            <v>SG</v>
          </cell>
          <cell r="N3638" t="str">
            <v>EXP</v>
          </cell>
          <cell r="O3638" t="str">
            <v>PH400</v>
          </cell>
          <cell r="P3638" t="str">
            <v>4025</v>
          </cell>
          <cell r="Q3638" t="str">
            <v>Professional &amp; Technical</v>
          </cell>
          <cell r="R3638" t="str">
            <v>Other Expenditures</v>
          </cell>
          <cell r="S3638" t="str">
            <v>Non Salary</v>
          </cell>
        </row>
        <row r="3639">
          <cell r="A3639" t="str">
            <v>PH4061</v>
          </cell>
          <cell r="E3639">
            <v>30</v>
          </cell>
          <cell r="F3639">
            <v>0</v>
          </cell>
          <cell r="G3639">
            <v>30</v>
          </cell>
          <cell r="H3639">
            <v>4057.55</v>
          </cell>
          <cell r="I3639">
            <v>4027.55</v>
          </cell>
          <cell r="J3639">
            <v>28080</v>
          </cell>
          <cell r="L3639">
            <v>41364</v>
          </cell>
          <cell r="M3639" t="str">
            <v>SG</v>
          </cell>
          <cell r="N3639" t="str">
            <v>EXP</v>
          </cell>
          <cell r="O3639" t="str">
            <v>PH400</v>
          </cell>
          <cell r="P3639" t="str">
            <v>4133</v>
          </cell>
          <cell r="Q3639" t="str">
            <v>Professional &amp; Technical</v>
          </cell>
          <cell r="R3639" t="str">
            <v>Other Expenditures</v>
          </cell>
          <cell r="S3639" t="str">
            <v>Non Salary</v>
          </cell>
        </row>
        <row r="3640">
          <cell r="A3640" t="str">
            <v>PH4061</v>
          </cell>
          <cell r="E3640">
            <v>0</v>
          </cell>
          <cell r="F3640">
            <v>0</v>
          </cell>
          <cell r="G3640">
            <v>0</v>
          </cell>
          <cell r="H3640">
            <v>1975.82</v>
          </cell>
          <cell r="I3640">
            <v>1975.82</v>
          </cell>
          <cell r="J3640">
            <v>5732</v>
          </cell>
          <cell r="L3640">
            <v>41364</v>
          </cell>
          <cell r="M3640" t="str">
            <v>SG</v>
          </cell>
          <cell r="N3640" t="str">
            <v>EXP</v>
          </cell>
          <cell r="O3640" t="str">
            <v>PH400</v>
          </cell>
          <cell r="P3640" t="str">
            <v>4225</v>
          </cell>
          <cell r="Q3640" t="str">
            <v>Business Travel Expenses</v>
          </cell>
          <cell r="R3640" t="str">
            <v>Other Expenditures</v>
          </cell>
          <cell r="S3640" t="str">
            <v>Non Salary</v>
          </cell>
        </row>
        <row r="3641">
          <cell r="A3641" t="str">
            <v>PH4061</v>
          </cell>
          <cell r="E3641">
            <v>1138.05</v>
          </cell>
          <cell r="F3641">
            <v>0</v>
          </cell>
          <cell r="G3641">
            <v>1138.05</v>
          </cell>
          <cell r="H3641">
            <v>0</v>
          </cell>
          <cell r="I3641">
            <v>-1138.05</v>
          </cell>
          <cell r="J3641">
            <v>0</v>
          </cell>
          <cell r="L3641">
            <v>41364</v>
          </cell>
          <cell r="M3641" t="str">
            <v>SG</v>
          </cell>
          <cell r="N3641" t="str">
            <v>EXP</v>
          </cell>
          <cell r="O3641" t="str">
            <v>PH400</v>
          </cell>
          <cell r="P3641" t="str">
            <v>4250</v>
          </cell>
          <cell r="Q3641" t="str">
            <v>Conference Expenditures</v>
          </cell>
          <cell r="R3641" t="str">
            <v>Other Expenditures</v>
          </cell>
          <cell r="S3641" t="str">
            <v>Non Salary</v>
          </cell>
        </row>
        <row r="3642">
          <cell r="A3642" t="str">
            <v>PH4061</v>
          </cell>
          <cell r="E3642">
            <v>-807.25</v>
          </cell>
          <cell r="F3642">
            <v>0</v>
          </cell>
          <cell r="G3642">
            <v>-807.25</v>
          </cell>
          <cell r="H3642">
            <v>300</v>
          </cell>
          <cell r="I3642">
            <v>1107.25</v>
          </cell>
          <cell r="J3642">
            <v>2000</v>
          </cell>
          <cell r="L3642">
            <v>41364</v>
          </cell>
          <cell r="M3642" t="str">
            <v>SG</v>
          </cell>
          <cell r="N3642" t="str">
            <v>EXP</v>
          </cell>
          <cell r="O3642" t="str">
            <v>PH400</v>
          </cell>
          <cell r="P3642" t="str">
            <v>4252</v>
          </cell>
          <cell r="Q3642" t="str">
            <v>Conference Expenditures</v>
          </cell>
          <cell r="R3642" t="str">
            <v>Other Expenditures</v>
          </cell>
          <cell r="S3642" t="str">
            <v>Non Salary</v>
          </cell>
        </row>
        <row r="3643">
          <cell r="A3643" t="str">
            <v>PH4061</v>
          </cell>
          <cell r="E3643">
            <v>-602</v>
          </cell>
          <cell r="F3643">
            <v>0</v>
          </cell>
          <cell r="G3643">
            <v>-602</v>
          </cell>
          <cell r="H3643">
            <v>150</v>
          </cell>
          <cell r="I3643">
            <v>752</v>
          </cell>
          <cell r="J3643">
            <v>1000</v>
          </cell>
          <cell r="L3643">
            <v>41364</v>
          </cell>
          <cell r="M3643" t="str">
            <v>SG</v>
          </cell>
          <cell r="N3643" t="str">
            <v>EXP</v>
          </cell>
          <cell r="O3643" t="str">
            <v>PH400</v>
          </cell>
          <cell r="P3643" t="str">
            <v>4253</v>
          </cell>
          <cell r="Q3643" t="str">
            <v>Conference Expenditures</v>
          </cell>
          <cell r="R3643" t="str">
            <v>Other Expenditures</v>
          </cell>
          <cell r="S3643" t="str">
            <v>Non Salary</v>
          </cell>
        </row>
        <row r="3644">
          <cell r="A3644" t="str">
            <v>PH4061</v>
          </cell>
          <cell r="E3644">
            <v>-183.56</v>
          </cell>
          <cell r="F3644">
            <v>0</v>
          </cell>
          <cell r="G3644">
            <v>-183.56</v>
          </cell>
          <cell r="H3644">
            <v>46.71</v>
          </cell>
          <cell r="I3644">
            <v>230.27</v>
          </cell>
          <cell r="J3644">
            <v>311.39</v>
          </cell>
          <cell r="L3644">
            <v>41364</v>
          </cell>
          <cell r="M3644" t="str">
            <v>SG</v>
          </cell>
          <cell r="N3644" t="str">
            <v>EXP</v>
          </cell>
          <cell r="O3644" t="str">
            <v>PH400</v>
          </cell>
          <cell r="P3644" t="str">
            <v>4254</v>
          </cell>
          <cell r="Q3644" t="str">
            <v>Conference Expenditures</v>
          </cell>
          <cell r="R3644" t="str">
            <v>Other Expenditures</v>
          </cell>
          <cell r="S3644" t="str">
            <v>Non Salary</v>
          </cell>
        </row>
        <row r="3645">
          <cell r="A3645" t="str">
            <v>PH4061</v>
          </cell>
          <cell r="E3645">
            <v>-260</v>
          </cell>
          <cell r="F3645">
            <v>0</v>
          </cell>
          <cell r="G3645">
            <v>-260</v>
          </cell>
          <cell r="H3645">
            <v>0</v>
          </cell>
          <cell r="I3645">
            <v>260</v>
          </cell>
          <cell r="J3645">
            <v>0</v>
          </cell>
          <cell r="L3645">
            <v>41364</v>
          </cell>
          <cell r="M3645" t="str">
            <v>SG</v>
          </cell>
          <cell r="N3645" t="str">
            <v>EXP</v>
          </cell>
          <cell r="O3645" t="str">
            <v>PH400</v>
          </cell>
          <cell r="P3645" t="str">
            <v>4255</v>
          </cell>
          <cell r="Q3645" t="str">
            <v>Conference Expenditures</v>
          </cell>
          <cell r="R3645" t="str">
            <v>Other Expenditures</v>
          </cell>
          <cell r="S3645" t="str">
            <v>Non Salary</v>
          </cell>
        </row>
        <row r="3646">
          <cell r="A3646" t="str">
            <v>PH4061</v>
          </cell>
          <cell r="E3646">
            <v>1147.92</v>
          </cell>
          <cell r="F3646">
            <v>0</v>
          </cell>
          <cell r="G3646">
            <v>1147.92</v>
          </cell>
          <cell r="H3646">
            <v>241.8</v>
          </cell>
          <cell r="I3646">
            <v>-906.12</v>
          </cell>
          <cell r="J3646">
            <v>1612</v>
          </cell>
          <cell r="L3646">
            <v>41364</v>
          </cell>
          <cell r="M3646" t="str">
            <v>SG</v>
          </cell>
          <cell r="N3646" t="str">
            <v>EXP</v>
          </cell>
          <cell r="O3646" t="str">
            <v>PH400</v>
          </cell>
          <cell r="P3646" t="str">
            <v>4256</v>
          </cell>
          <cell r="Q3646" t="str">
            <v>Conference Expenditures</v>
          </cell>
          <cell r="R3646" t="str">
            <v>Other Expenditures</v>
          </cell>
          <cell r="S3646" t="str">
            <v>Non Salary</v>
          </cell>
        </row>
        <row r="3647">
          <cell r="A3647" t="str">
            <v>PH4061</v>
          </cell>
          <cell r="E3647">
            <v>480.3</v>
          </cell>
          <cell r="F3647">
            <v>120.08</v>
          </cell>
          <cell r="G3647">
            <v>600.38</v>
          </cell>
          <cell r="H3647">
            <v>608.23</v>
          </cell>
          <cell r="I3647">
            <v>7.85</v>
          </cell>
          <cell r="J3647">
            <v>1764.52</v>
          </cell>
          <cell r="L3647">
            <v>41364</v>
          </cell>
          <cell r="M3647" t="str">
            <v>SG</v>
          </cell>
          <cell r="N3647" t="str">
            <v>EXP</v>
          </cell>
          <cell r="O3647" t="str">
            <v>PH400</v>
          </cell>
          <cell r="P3647" t="str">
            <v>4310</v>
          </cell>
          <cell r="Q3647" t="str">
            <v>Training &amp; Development</v>
          </cell>
          <cell r="R3647" t="str">
            <v>Other Expenditures</v>
          </cell>
          <cell r="S3647" t="str">
            <v>Non Salary</v>
          </cell>
        </row>
        <row r="3648">
          <cell r="A3648" t="str">
            <v>PH4061</v>
          </cell>
          <cell r="E3648">
            <v>1500</v>
          </cell>
          <cell r="F3648">
            <v>0</v>
          </cell>
          <cell r="G3648">
            <v>1500</v>
          </cell>
          <cell r="H3648">
            <v>0</v>
          </cell>
          <cell r="I3648">
            <v>-1500</v>
          </cell>
          <cell r="J3648">
            <v>0</v>
          </cell>
          <cell r="L3648">
            <v>41364</v>
          </cell>
          <cell r="M3648" t="str">
            <v>SG</v>
          </cell>
          <cell r="N3648" t="str">
            <v>EXP</v>
          </cell>
          <cell r="O3648" t="str">
            <v>PH400</v>
          </cell>
          <cell r="P3648" t="str">
            <v>4340</v>
          </cell>
          <cell r="Q3648" t="str">
            <v>Training &amp; Development</v>
          </cell>
          <cell r="R3648" t="str">
            <v>Other Expenditures</v>
          </cell>
          <cell r="S3648" t="str">
            <v>Non Salary</v>
          </cell>
        </row>
        <row r="3649">
          <cell r="A3649" t="str">
            <v>PH4061</v>
          </cell>
          <cell r="E3649">
            <v>0</v>
          </cell>
          <cell r="F3649">
            <v>0</v>
          </cell>
          <cell r="G3649">
            <v>0</v>
          </cell>
          <cell r="H3649">
            <v>32.32</v>
          </cell>
          <cell r="I3649">
            <v>32.32</v>
          </cell>
          <cell r="J3649">
            <v>93.76</v>
          </cell>
          <cell r="L3649">
            <v>41364</v>
          </cell>
          <cell r="M3649" t="str">
            <v>SG</v>
          </cell>
          <cell r="N3649" t="str">
            <v>EXP</v>
          </cell>
          <cell r="O3649" t="str">
            <v>PH400</v>
          </cell>
          <cell r="P3649" t="str">
            <v>4406</v>
          </cell>
          <cell r="Q3649" t="str">
            <v>Contracted Services</v>
          </cell>
          <cell r="R3649" t="str">
            <v>Other Expenditures</v>
          </cell>
          <cell r="S3649" t="str">
            <v>Non Salary</v>
          </cell>
        </row>
        <row r="3650">
          <cell r="A3650" t="str">
            <v>PH4061</v>
          </cell>
          <cell r="E3650">
            <v>0</v>
          </cell>
          <cell r="F3650">
            <v>0</v>
          </cell>
          <cell r="G3650">
            <v>0</v>
          </cell>
          <cell r="H3650">
            <v>72.7</v>
          </cell>
          <cell r="I3650">
            <v>72.7</v>
          </cell>
          <cell r="J3650">
            <v>415.18</v>
          </cell>
          <cell r="L3650">
            <v>41364</v>
          </cell>
          <cell r="M3650" t="str">
            <v>SG</v>
          </cell>
          <cell r="N3650" t="str">
            <v>EXP</v>
          </cell>
          <cell r="O3650" t="str">
            <v>PH400</v>
          </cell>
          <cell r="P3650" t="str">
            <v>4414</v>
          </cell>
          <cell r="Q3650" t="str">
            <v>Contracted Services</v>
          </cell>
          <cell r="R3650" t="str">
            <v>Other Expenditures</v>
          </cell>
          <cell r="S3650" t="str">
            <v>Non Salary</v>
          </cell>
        </row>
        <row r="3651">
          <cell r="A3651" t="str">
            <v>PH4061</v>
          </cell>
          <cell r="E3651">
            <v>0</v>
          </cell>
          <cell r="F3651">
            <v>1135.6400000000001</v>
          </cell>
          <cell r="G3651">
            <v>1135.6400000000001</v>
          </cell>
          <cell r="H3651">
            <v>0</v>
          </cell>
          <cell r="I3651">
            <v>-1135.6400000000001</v>
          </cell>
          <cell r="J3651">
            <v>0</v>
          </cell>
          <cell r="L3651">
            <v>41364</v>
          </cell>
          <cell r="M3651" t="str">
            <v>SG</v>
          </cell>
          <cell r="N3651" t="str">
            <v>EXP</v>
          </cell>
          <cell r="O3651" t="str">
            <v>PH400</v>
          </cell>
          <cell r="P3651" t="str">
            <v>4416</v>
          </cell>
          <cell r="Q3651" t="str">
            <v>Contracted Services</v>
          </cell>
          <cell r="R3651" t="str">
            <v>Other Expenditures</v>
          </cell>
          <cell r="S3651" t="str">
            <v>Non Salary</v>
          </cell>
        </row>
        <row r="3652">
          <cell r="A3652" t="str">
            <v>PH4061</v>
          </cell>
          <cell r="E3652">
            <v>0</v>
          </cell>
          <cell r="F3652">
            <v>0</v>
          </cell>
          <cell r="G3652">
            <v>0</v>
          </cell>
          <cell r="H3652">
            <v>172.35</v>
          </cell>
          <cell r="I3652">
            <v>172.35</v>
          </cell>
          <cell r="J3652">
            <v>500.02</v>
          </cell>
          <cell r="L3652">
            <v>41364</v>
          </cell>
          <cell r="M3652" t="str">
            <v>SG</v>
          </cell>
          <cell r="N3652" t="str">
            <v>EXP</v>
          </cell>
          <cell r="O3652" t="str">
            <v>PH400</v>
          </cell>
          <cell r="P3652" t="str">
            <v>4417</v>
          </cell>
          <cell r="Q3652" t="str">
            <v>Contracted Services</v>
          </cell>
          <cell r="R3652" t="str">
            <v>Other Expenditures</v>
          </cell>
          <cell r="S3652" t="str">
            <v>Non Salary</v>
          </cell>
        </row>
        <row r="3653">
          <cell r="A3653" t="str">
            <v>PH4061</v>
          </cell>
          <cell r="E3653">
            <v>3.35</v>
          </cell>
          <cell r="F3653">
            <v>0</v>
          </cell>
          <cell r="G3653">
            <v>3.35</v>
          </cell>
          <cell r="H3653">
            <v>71.56</v>
          </cell>
          <cell r="I3653">
            <v>68.209999999999994</v>
          </cell>
          <cell r="J3653">
            <v>207.59</v>
          </cell>
          <cell r="L3653">
            <v>41364</v>
          </cell>
          <cell r="M3653" t="str">
            <v>SG</v>
          </cell>
          <cell r="N3653" t="str">
            <v>EXP</v>
          </cell>
          <cell r="O3653" t="str">
            <v>PH400</v>
          </cell>
          <cell r="P3653" t="str">
            <v>4452</v>
          </cell>
          <cell r="Q3653" t="str">
            <v>Contracted Services</v>
          </cell>
          <cell r="R3653" t="str">
            <v>Other Expenditures</v>
          </cell>
          <cell r="S3653" t="str">
            <v>Non Salary</v>
          </cell>
        </row>
        <row r="3654">
          <cell r="A3654" t="str">
            <v>PH4061</v>
          </cell>
          <cell r="E3654">
            <v>0</v>
          </cell>
          <cell r="F3654">
            <v>0</v>
          </cell>
          <cell r="G3654">
            <v>0</v>
          </cell>
          <cell r="H3654">
            <v>103.41</v>
          </cell>
          <cell r="I3654">
            <v>103.41</v>
          </cell>
          <cell r="J3654">
            <v>300</v>
          </cell>
          <cell r="L3654">
            <v>41364</v>
          </cell>
          <cell r="M3654" t="str">
            <v>SG</v>
          </cell>
          <cell r="N3654" t="str">
            <v>EXP</v>
          </cell>
          <cell r="O3654" t="str">
            <v>PH400</v>
          </cell>
          <cell r="P3654" t="str">
            <v>4463</v>
          </cell>
          <cell r="Q3654" t="str">
            <v>Contracted Services</v>
          </cell>
          <cell r="R3654" t="str">
            <v>Other Expenditures</v>
          </cell>
          <cell r="S3654" t="str">
            <v>Non Salary</v>
          </cell>
        </row>
        <row r="3655">
          <cell r="A3655" t="str">
            <v>PH4061</v>
          </cell>
          <cell r="E3655">
            <v>219.62</v>
          </cell>
          <cell r="F3655">
            <v>2594.6999999999998</v>
          </cell>
          <cell r="G3655">
            <v>2814.32</v>
          </cell>
          <cell r="H3655">
            <v>269.47000000000003</v>
          </cell>
          <cell r="I3655">
            <v>-2544.85</v>
          </cell>
          <cell r="J3655">
            <v>781.76</v>
          </cell>
          <cell r="L3655">
            <v>41364</v>
          </cell>
          <cell r="M3655" t="str">
            <v>SG</v>
          </cell>
          <cell r="N3655" t="str">
            <v>EXP</v>
          </cell>
          <cell r="O3655" t="str">
            <v>PH400</v>
          </cell>
          <cell r="P3655" t="str">
            <v>4515</v>
          </cell>
          <cell r="Q3655" t="str">
            <v>Contracted Services</v>
          </cell>
          <cell r="R3655" t="str">
            <v>Other Expenditures</v>
          </cell>
          <cell r="S3655" t="str">
            <v>Non Salary</v>
          </cell>
        </row>
        <row r="3656">
          <cell r="A3656" t="str">
            <v>PH4061</v>
          </cell>
          <cell r="E3656">
            <v>185.75</v>
          </cell>
          <cell r="F3656">
            <v>0</v>
          </cell>
          <cell r="G3656">
            <v>185.75</v>
          </cell>
          <cell r="H3656">
            <v>0</v>
          </cell>
          <cell r="I3656">
            <v>-185.75</v>
          </cell>
          <cell r="J3656">
            <v>0</v>
          </cell>
          <cell r="L3656">
            <v>41364</v>
          </cell>
          <cell r="M3656" t="str">
            <v>SG</v>
          </cell>
          <cell r="N3656" t="str">
            <v>EXP</v>
          </cell>
          <cell r="O3656" t="str">
            <v>PH400</v>
          </cell>
          <cell r="P3656" t="str">
            <v>4770</v>
          </cell>
          <cell r="Q3656" t="str">
            <v>Insurance, Parking &amp; Metrage</v>
          </cell>
          <cell r="R3656" t="str">
            <v>Other Expenditures</v>
          </cell>
          <cell r="S3656" t="str">
            <v>Non Salary</v>
          </cell>
        </row>
        <row r="3657">
          <cell r="A3657" t="str">
            <v>PH4061</v>
          </cell>
          <cell r="E3657">
            <v>218.92</v>
          </cell>
          <cell r="F3657">
            <v>0</v>
          </cell>
          <cell r="G3657">
            <v>218.92</v>
          </cell>
          <cell r="H3657">
            <v>213.87</v>
          </cell>
          <cell r="I3657">
            <v>-5.05</v>
          </cell>
          <cell r="J3657">
            <v>816</v>
          </cell>
          <cell r="L3657">
            <v>41364</v>
          </cell>
          <cell r="M3657" t="str">
            <v>SG</v>
          </cell>
          <cell r="N3657" t="str">
            <v>EXP</v>
          </cell>
          <cell r="O3657" t="str">
            <v>PH400</v>
          </cell>
          <cell r="P3657" t="str">
            <v>4775</v>
          </cell>
          <cell r="Q3657" t="str">
            <v>Insurance, Parking &amp; Metrage</v>
          </cell>
          <cell r="R3657" t="str">
            <v>Other Expenditures</v>
          </cell>
          <cell r="S3657" t="str">
            <v>Non Salary</v>
          </cell>
        </row>
        <row r="3658">
          <cell r="A3658" t="str">
            <v>PH4061</v>
          </cell>
          <cell r="E3658">
            <v>0</v>
          </cell>
          <cell r="F3658">
            <v>0</v>
          </cell>
          <cell r="G3658">
            <v>0</v>
          </cell>
          <cell r="H3658">
            <v>70.319999999999993</v>
          </cell>
          <cell r="I3658">
            <v>70.319999999999993</v>
          </cell>
          <cell r="J3658">
            <v>204</v>
          </cell>
          <cell r="L3658">
            <v>41364</v>
          </cell>
          <cell r="M3658" t="str">
            <v>SG</v>
          </cell>
          <cell r="N3658" t="str">
            <v>EXP</v>
          </cell>
          <cell r="O3658" t="str">
            <v>PH400</v>
          </cell>
          <cell r="P3658" t="str">
            <v>4820</v>
          </cell>
          <cell r="Q3658" t="str">
            <v>Other Services</v>
          </cell>
          <cell r="R3658" t="str">
            <v>Other Expenditures</v>
          </cell>
          <cell r="S3658" t="str">
            <v>Non Salary</v>
          </cell>
        </row>
        <row r="3659">
          <cell r="A3659" t="str">
            <v>PH4061</v>
          </cell>
          <cell r="E3659">
            <v>0</v>
          </cell>
          <cell r="F3659">
            <v>0</v>
          </cell>
          <cell r="G3659">
            <v>0</v>
          </cell>
          <cell r="H3659">
            <v>35.159999999999997</v>
          </cell>
          <cell r="I3659">
            <v>35.159999999999997</v>
          </cell>
          <cell r="J3659">
            <v>102</v>
          </cell>
          <cell r="L3659">
            <v>41364</v>
          </cell>
          <cell r="M3659" t="str">
            <v>SG</v>
          </cell>
          <cell r="N3659" t="str">
            <v>EXP</v>
          </cell>
          <cell r="O3659" t="str">
            <v>PH400</v>
          </cell>
          <cell r="P3659" t="str">
            <v>4830</v>
          </cell>
          <cell r="Q3659" t="str">
            <v>Other Services</v>
          </cell>
          <cell r="R3659" t="str">
            <v>Other Expenditures</v>
          </cell>
          <cell r="S3659" t="str">
            <v>Non Salary</v>
          </cell>
        </row>
        <row r="3660">
          <cell r="A3660" t="str">
            <v>PH4061</v>
          </cell>
          <cell r="E3660">
            <v>0</v>
          </cell>
          <cell r="F3660">
            <v>0</v>
          </cell>
          <cell r="G3660">
            <v>0</v>
          </cell>
          <cell r="H3660">
            <v>4791.28</v>
          </cell>
          <cell r="I3660">
            <v>4791.28</v>
          </cell>
          <cell r="J3660">
            <v>18280.310000000001</v>
          </cell>
          <cell r="L3660">
            <v>41364</v>
          </cell>
          <cell r="M3660" t="str">
            <v>SG</v>
          </cell>
          <cell r="N3660" t="str">
            <v>EXP</v>
          </cell>
          <cell r="O3660" t="str">
            <v>PH400</v>
          </cell>
          <cell r="P3660" t="str">
            <v>4860</v>
          </cell>
          <cell r="Q3660" t="str">
            <v>Other Services</v>
          </cell>
          <cell r="R3660" t="str">
            <v>Other Expenditures</v>
          </cell>
          <cell r="S3660" t="str">
            <v>Non Salary</v>
          </cell>
        </row>
        <row r="3661">
          <cell r="A3661" t="str">
            <v>PH4061</v>
          </cell>
          <cell r="E3661">
            <v>0</v>
          </cell>
          <cell r="F3661">
            <v>0</v>
          </cell>
          <cell r="G3661">
            <v>0</v>
          </cell>
          <cell r="H3661">
            <v>35.159999999999997</v>
          </cell>
          <cell r="I3661">
            <v>35.159999999999997</v>
          </cell>
          <cell r="J3661">
            <v>102</v>
          </cell>
          <cell r="L3661">
            <v>41364</v>
          </cell>
          <cell r="M3661" t="str">
            <v>SG</v>
          </cell>
          <cell r="N3661" t="str">
            <v>EXP</v>
          </cell>
          <cell r="O3661" t="str">
            <v>PH400</v>
          </cell>
          <cell r="P3661" t="str">
            <v>4990</v>
          </cell>
          <cell r="Q3661" t="str">
            <v>Other Services</v>
          </cell>
          <cell r="R3661" t="str">
            <v>Other Expenditures</v>
          </cell>
          <cell r="S3661" t="str">
            <v>Non Salary</v>
          </cell>
        </row>
        <row r="3662">
          <cell r="A3662" t="str">
            <v>PH4061</v>
          </cell>
          <cell r="E3662">
            <v>0</v>
          </cell>
          <cell r="F3662">
            <v>0</v>
          </cell>
          <cell r="G3662">
            <v>0</v>
          </cell>
          <cell r="H3662">
            <v>3005.17</v>
          </cell>
          <cell r="I3662">
            <v>3005.17</v>
          </cell>
          <cell r="J3662">
            <v>10526</v>
          </cell>
          <cell r="L3662">
            <v>41364</v>
          </cell>
          <cell r="M3662" t="str">
            <v>SG</v>
          </cell>
          <cell r="N3662" t="str">
            <v>EXP</v>
          </cell>
          <cell r="O3662" t="str">
            <v>PH400</v>
          </cell>
          <cell r="P3662" t="str">
            <v>7030</v>
          </cell>
          <cell r="Q3662" t="str">
            <v>IDC's</v>
          </cell>
          <cell r="R3662" t="str">
            <v>Other Expenditures</v>
          </cell>
          <cell r="S3662" t="str">
            <v>Non Salary</v>
          </cell>
        </row>
        <row r="3663">
          <cell r="A3663" t="str">
            <v>PH4061</v>
          </cell>
          <cell r="E3663">
            <v>0</v>
          </cell>
          <cell r="F3663">
            <v>0</v>
          </cell>
          <cell r="G3663">
            <v>0</v>
          </cell>
          <cell r="H3663">
            <v>228.4</v>
          </cell>
          <cell r="I3663">
            <v>228.4</v>
          </cell>
          <cell r="J3663">
            <v>800</v>
          </cell>
          <cell r="L3663">
            <v>41364</v>
          </cell>
          <cell r="M3663" t="str">
            <v>SG</v>
          </cell>
          <cell r="N3663" t="str">
            <v>EXP</v>
          </cell>
          <cell r="O3663" t="str">
            <v>PH400</v>
          </cell>
          <cell r="P3663" t="str">
            <v>7035</v>
          </cell>
          <cell r="Q3663" t="str">
            <v>IDC's</v>
          </cell>
          <cell r="R3663" t="str">
            <v>Other Expenditures</v>
          </cell>
          <cell r="S3663" t="str">
            <v>Non Salary</v>
          </cell>
        </row>
        <row r="3664">
          <cell r="A3664" t="str">
            <v>PH4061</v>
          </cell>
          <cell r="E3664">
            <v>344</v>
          </cell>
          <cell r="F3664">
            <v>0</v>
          </cell>
          <cell r="G3664">
            <v>344</v>
          </cell>
          <cell r="H3664">
            <v>0</v>
          </cell>
          <cell r="I3664">
            <v>-344</v>
          </cell>
          <cell r="J3664">
            <v>0</v>
          </cell>
          <cell r="L3664">
            <v>41364</v>
          </cell>
          <cell r="M3664" t="str">
            <v>SG</v>
          </cell>
          <cell r="N3664" t="str">
            <v>EXP</v>
          </cell>
          <cell r="O3664" t="str">
            <v>PH400</v>
          </cell>
          <cell r="P3664" t="str">
            <v>7097</v>
          </cell>
          <cell r="Q3664" t="str">
            <v>IDC's</v>
          </cell>
          <cell r="R3664" t="str">
            <v>Other Expenditures</v>
          </cell>
          <cell r="S3664" t="str">
            <v>Non Salary</v>
          </cell>
        </row>
        <row r="3665">
          <cell r="A3665" t="str">
            <v>PH4061</v>
          </cell>
          <cell r="E3665">
            <v>3420</v>
          </cell>
          <cell r="F3665">
            <v>0</v>
          </cell>
          <cell r="G3665">
            <v>3420</v>
          </cell>
          <cell r="H3665">
            <v>4159.7</v>
          </cell>
          <cell r="I3665">
            <v>739.7</v>
          </cell>
          <cell r="J3665">
            <v>14569.86</v>
          </cell>
          <cell r="L3665">
            <v>41364</v>
          </cell>
          <cell r="M3665" t="str">
            <v>SG</v>
          </cell>
          <cell r="N3665" t="str">
            <v>EXP</v>
          </cell>
          <cell r="O3665" t="str">
            <v>PH400</v>
          </cell>
          <cell r="P3665" t="str">
            <v>7100</v>
          </cell>
          <cell r="Q3665" t="str">
            <v>IDC's</v>
          </cell>
          <cell r="R3665" t="str">
            <v>Other Expenditures</v>
          </cell>
          <cell r="S3665" t="str">
            <v>Non Salary</v>
          </cell>
        </row>
        <row r="3666">
          <cell r="A3666" t="str">
            <v>PH4061</v>
          </cell>
          <cell r="E3666">
            <v>1277.44</v>
          </cell>
          <cell r="F3666">
            <v>0</v>
          </cell>
          <cell r="G3666">
            <v>1277.44</v>
          </cell>
          <cell r="H3666">
            <v>1420.09</v>
          </cell>
          <cell r="I3666">
            <v>142.65</v>
          </cell>
          <cell r="J3666">
            <v>4974.05</v>
          </cell>
          <cell r="L3666">
            <v>41364</v>
          </cell>
          <cell r="M3666" t="str">
            <v>SG</v>
          </cell>
          <cell r="N3666" t="str">
            <v>EXP</v>
          </cell>
          <cell r="O3666" t="str">
            <v>PH400</v>
          </cell>
          <cell r="P3666" t="str">
            <v>7105</v>
          </cell>
          <cell r="Q3666" t="str">
            <v>IDC's</v>
          </cell>
          <cell r="R3666" t="str">
            <v>Other Expenditures</v>
          </cell>
          <cell r="S3666" t="str">
            <v>Non Salary</v>
          </cell>
        </row>
        <row r="3667">
          <cell r="A3667" t="str">
            <v>PH4061</v>
          </cell>
          <cell r="E3667">
            <v>0</v>
          </cell>
          <cell r="F3667">
            <v>0</v>
          </cell>
          <cell r="G3667">
            <v>0</v>
          </cell>
          <cell r="H3667">
            <v>87.67</v>
          </cell>
          <cell r="I3667">
            <v>87.67</v>
          </cell>
          <cell r="J3667">
            <v>350.69</v>
          </cell>
          <cell r="L3667">
            <v>41364</v>
          </cell>
          <cell r="M3667" t="str">
            <v>SG</v>
          </cell>
          <cell r="N3667" t="str">
            <v>EXP</v>
          </cell>
          <cell r="O3667" t="str">
            <v>PH400</v>
          </cell>
          <cell r="P3667" t="str">
            <v>7125</v>
          </cell>
          <cell r="Q3667" t="str">
            <v>IDC's</v>
          </cell>
          <cell r="R3667" t="str">
            <v>Other Expenditures</v>
          </cell>
          <cell r="S3667" t="str">
            <v>Non Salary</v>
          </cell>
        </row>
        <row r="3668">
          <cell r="A3668" t="str">
            <v>PH4061</v>
          </cell>
          <cell r="E3668">
            <v>-434020.58</v>
          </cell>
          <cell r="F3668">
            <v>0</v>
          </cell>
          <cell r="G3668">
            <v>-434020.58</v>
          </cell>
          <cell r="H3668">
            <v>-438255.91</v>
          </cell>
          <cell r="I3668">
            <v>-4235.33</v>
          </cell>
          <cell r="J3668">
            <v>-1585672.31</v>
          </cell>
          <cell r="L3668">
            <v>41364</v>
          </cell>
          <cell r="M3668" t="str">
            <v>SG</v>
          </cell>
          <cell r="N3668" t="str">
            <v>REV</v>
          </cell>
          <cell r="O3668" t="str">
            <v>PH400</v>
          </cell>
          <cell r="P3668" t="str">
            <v>8010</v>
          </cell>
          <cell r="Q3668" t="str">
            <v>Grants and Subsidies</v>
          </cell>
          <cell r="R3668" t="str">
            <v>Revenue</v>
          </cell>
          <cell r="S3668" t="str">
            <v>Non Salary</v>
          </cell>
        </row>
        <row r="3669">
          <cell r="A3669" t="str">
            <v>PH4062</v>
          </cell>
          <cell r="E3669">
            <v>525.08000000000004</v>
          </cell>
          <cell r="F3669">
            <v>0</v>
          </cell>
          <cell r="G3669">
            <v>525.08000000000004</v>
          </cell>
          <cell r="H3669">
            <v>0</v>
          </cell>
          <cell r="I3669">
            <v>-525.08000000000004</v>
          </cell>
          <cell r="J3669">
            <v>0</v>
          </cell>
          <cell r="L3669">
            <v>41364</v>
          </cell>
          <cell r="M3669" t="str">
            <v>CF</v>
          </cell>
          <cell r="N3669" t="str">
            <v>EXP</v>
          </cell>
          <cell r="O3669" t="str">
            <v>PH400</v>
          </cell>
          <cell r="P3669" t="str">
            <v>2040</v>
          </cell>
          <cell r="Q3669" t="str">
            <v>Office Supplies</v>
          </cell>
          <cell r="R3669" t="str">
            <v>Other Expenditures</v>
          </cell>
          <cell r="S3669" t="str">
            <v>Non Salary</v>
          </cell>
        </row>
        <row r="3670">
          <cell r="A3670" t="str">
            <v>PH4062</v>
          </cell>
          <cell r="E3670">
            <v>0</v>
          </cell>
          <cell r="F3670">
            <v>481.27</v>
          </cell>
          <cell r="G3670">
            <v>481.27</v>
          </cell>
          <cell r="H3670">
            <v>0</v>
          </cell>
          <cell r="I3670">
            <v>-481.27</v>
          </cell>
          <cell r="J3670">
            <v>0</v>
          </cell>
          <cell r="L3670">
            <v>41364</v>
          </cell>
          <cell r="M3670" t="str">
            <v>CF</v>
          </cell>
          <cell r="N3670" t="str">
            <v>EXP</v>
          </cell>
          <cell r="O3670" t="str">
            <v>PH400</v>
          </cell>
          <cell r="P3670" t="str">
            <v>2600</v>
          </cell>
          <cell r="Q3670" t="str">
            <v>Other Supplies</v>
          </cell>
          <cell r="R3670" t="str">
            <v>Other Expenditures</v>
          </cell>
          <cell r="S3670" t="str">
            <v>Non Salary</v>
          </cell>
        </row>
        <row r="3671">
          <cell r="A3671" t="str">
            <v>PH4062</v>
          </cell>
          <cell r="E3671">
            <v>2834.11</v>
          </cell>
          <cell r="F3671">
            <v>0</v>
          </cell>
          <cell r="G3671">
            <v>2834.11</v>
          </cell>
          <cell r="H3671">
            <v>0</v>
          </cell>
          <cell r="I3671">
            <v>-2834.11</v>
          </cell>
          <cell r="J3671">
            <v>0</v>
          </cell>
          <cell r="L3671">
            <v>41364</v>
          </cell>
          <cell r="M3671" t="str">
            <v>CF</v>
          </cell>
          <cell r="N3671" t="str">
            <v>EXP</v>
          </cell>
          <cell r="O3671" t="str">
            <v>PH400</v>
          </cell>
          <cell r="P3671" t="str">
            <v>2820</v>
          </cell>
          <cell r="Q3671" t="str">
            <v>Other Supplies</v>
          </cell>
          <cell r="R3671" t="str">
            <v>Other Expenditures</v>
          </cell>
          <cell r="S3671" t="str">
            <v>Non Salary</v>
          </cell>
        </row>
        <row r="3672">
          <cell r="A3672" t="str">
            <v>PH4062</v>
          </cell>
          <cell r="E3672">
            <v>322.38</v>
          </cell>
          <cell r="F3672">
            <v>0</v>
          </cell>
          <cell r="G3672">
            <v>322.38</v>
          </cell>
          <cell r="H3672">
            <v>0</v>
          </cell>
          <cell r="I3672">
            <v>-322.38</v>
          </cell>
          <cell r="J3672">
            <v>0</v>
          </cell>
          <cell r="L3672">
            <v>41364</v>
          </cell>
          <cell r="M3672" t="str">
            <v>CF</v>
          </cell>
          <cell r="N3672" t="str">
            <v>EXP</v>
          </cell>
          <cell r="O3672" t="str">
            <v>PH400</v>
          </cell>
          <cell r="P3672" t="str">
            <v>2823</v>
          </cell>
          <cell r="Q3672" t="str">
            <v>Other Supplies</v>
          </cell>
          <cell r="R3672" t="str">
            <v>Other Expenditures</v>
          </cell>
          <cell r="S3672" t="str">
            <v>Non Salary</v>
          </cell>
        </row>
        <row r="3673">
          <cell r="A3673" t="str">
            <v>PH4062</v>
          </cell>
          <cell r="E3673">
            <v>2899.76</v>
          </cell>
          <cell r="F3673">
            <v>0</v>
          </cell>
          <cell r="G3673">
            <v>2899.76</v>
          </cell>
          <cell r="H3673">
            <v>0</v>
          </cell>
          <cell r="I3673">
            <v>-2899.76</v>
          </cell>
          <cell r="J3673">
            <v>0</v>
          </cell>
          <cell r="L3673">
            <v>41364</v>
          </cell>
          <cell r="M3673" t="str">
            <v>CF</v>
          </cell>
          <cell r="N3673" t="str">
            <v>EXP</v>
          </cell>
          <cell r="O3673" t="str">
            <v>PH400</v>
          </cell>
          <cell r="P3673" t="str">
            <v>2825</v>
          </cell>
          <cell r="Q3673" t="str">
            <v>Other Supplies</v>
          </cell>
          <cell r="R3673" t="str">
            <v>Other Expenditures</v>
          </cell>
          <cell r="S3673" t="str">
            <v>Non Salary</v>
          </cell>
        </row>
        <row r="3674">
          <cell r="A3674" t="str">
            <v>PH4062</v>
          </cell>
          <cell r="E3674">
            <v>78.760000000000005</v>
          </cell>
          <cell r="F3674">
            <v>0</v>
          </cell>
          <cell r="G3674">
            <v>78.760000000000005</v>
          </cell>
          <cell r="H3674">
            <v>0</v>
          </cell>
          <cell r="I3674">
            <v>-78.760000000000005</v>
          </cell>
          <cell r="J3674">
            <v>0</v>
          </cell>
          <cell r="L3674">
            <v>41364</v>
          </cell>
          <cell r="M3674" t="str">
            <v>CF</v>
          </cell>
          <cell r="N3674" t="str">
            <v>EXP</v>
          </cell>
          <cell r="O3674" t="str">
            <v>PH400</v>
          </cell>
          <cell r="P3674" t="str">
            <v>7125</v>
          </cell>
          <cell r="Q3674" t="str">
            <v>IDC's</v>
          </cell>
          <cell r="R3674" t="str">
            <v>Other Expenditures</v>
          </cell>
          <cell r="S3674" t="str">
            <v>Non Salary</v>
          </cell>
        </row>
        <row r="3675">
          <cell r="A3675" t="str">
            <v>PH4065</v>
          </cell>
          <cell r="E3675">
            <v>11339.25</v>
          </cell>
          <cell r="F3675">
            <v>0</v>
          </cell>
          <cell r="G3675">
            <v>11339.25</v>
          </cell>
          <cell r="H3675">
            <v>19898.29</v>
          </cell>
          <cell r="I3675">
            <v>8559.0400000000009</v>
          </cell>
          <cell r="J3675">
            <v>68334.89</v>
          </cell>
          <cell r="L3675">
            <v>41364</v>
          </cell>
          <cell r="M3675" t="str">
            <v>PF</v>
          </cell>
          <cell r="N3675" t="str">
            <v>EXP</v>
          </cell>
          <cell r="O3675" t="str">
            <v>PH400</v>
          </cell>
          <cell r="P3675" t="str">
            <v>1015</v>
          </cell>
          <cell r="Q3675" t="str">
            <v>Salaries &amp; Benefits</v>
          </cell>
          <cell r="R3675" t="str">
            <v>Other Expenditures</v>
          </cell>
          <cell r="S3675" t="str">
            <v>Salaries &amp; Benefits</v>
          </cell>
        </row>
        <row r="3676">
          <cell r="A3676" t="str">
            <v>PH4065</v>
          </cell>
          <cell r="E3676">
            <v>1288.01</v>
          </cell>
          <cell r="F3676">
            <v>0</v>
          </cell>
          <cell r="G3676">
            <v>1288.01</v>
          </cell>
          <cell r="H3676">
            <v>1419.45</v>
          </cell>
          <cell r="I3676">
            <v>131.44</v>
          </cell>
          <cell r="J3676">
            <v>4874.6899999999996</v>
          </cell>
          <cell r="L3676">
            <v>41364</v>
          </cell>
          <cell r="M3676" t="str">
            <v>PF</v>
          </cell>
          <cell r="N3676" t="str">
            <v>EXP</v>
          </cell>
          <cell r="O3676" t="str">
            <v>PH400</v>
          </cell>
          <cell r="P3676" t="str">
            <v>1711</v>
          </cell>
          <cell r="Q3676" t="str">
            <v>Salaries &amp; Benefits</v>
          </cell>
          <cell r="R3676" t="str">
            <v>Other Expenditures</v>
          </cell>
          <cell r="S3676" t="str">
            <v>Salaries &amp; Benefits</v>
          </cell>
        </row>
        <row r="3677">
          <cell r="A3677" t="str">
            <v>PH4065</v>
          </cell>
          <cell r="E3677">
            <v>611.27</v>
          </cell>
          <cell r="F3677">
            <v>0</v>
          </cell>
          <cell r="G3677">
            <v>611.27</v>
          </cell>
          <cell r="H3677">
            <v>597.51</v>
          </cell>
          <cell r="I3677">
            <v>-13.76</v>
          </cell>
          <cell r="J3677">
            <v>2052</v>
          </cell>
          <cell r="L3677">
            <v>41364</v>
          </cell>
          <cell r="M3677" t="str">
            <v>PF</v>
          </cell>
          <cell r="N3677" t="str">
            <v>EXP</v>
          </cell>
          <cell r="O3677" t="str">
            <v>PH400</v>
          </cell>
          <cell r="P3677" t="str">
            <v>1712</v>
          </cell>
          <cell r="Q3677" t="str">
            <v>Salaries &amp; Benefits</v>
          </cell>
          <cell r="R3677" t="str">
            <v>Other Expenditures</v>
          </cell>
          <cell r="S3677" t="str">
            <v>Salaries &amp; Benefits</v>
          </cell>
        </row>
        <row r="3678">
          <cell r="A3678" t="str">
            <v>PH4065</v>
          </cell>
          <cell r="E3678">
            <v>505.89</v>
          </cell>
          <cell r="F3678">
            <v>0</v>
          </cell>
          <cell r="G3678">
            <v>505.89</v>
          </cell>
          <cell r="H3678">
            <v>398.45</v>
          </cell>
          <cell r="I3678">
            <v>-107.44</v>
          </cell>
          <cell r="J3678">
            <v>1368.41</v>
          </cell>
          <cell r="L3678">
            <v>41364</v>
          </cell>
          <cell r="M3678" t="str">
            <v>PF</v>
          </cell>
          <cell r="N3678" t="str">
            <v>EXP</v>
          </cell>
          <cell r="O3678" t="str">
            <v>PH400</v>
          </cell>
          <cell r="P3678" t="str">
            <v>1720</v>
          </cell>
          <cell r="Q3678" t="str">
            <v>Salaries &amp; Benefits</v>
          </cell>
          <cell r="R3678" t="str">
            <v>Other Expenditures</v>
          </cell>
          <cell r="S3678" t="str">
            <v>Salaries &amp; Benefits</v>
          </cell>
        </row>
        <row r="3679">
          <cell r="A3679" t="str">
            <v>PH4065</v>
          </cell>
          <cell r="E3679">
            <v>154.38</v>
          </cell>
          <cell r="F3679">
            <v>0</v>
          </cell>
          <cell r="G3679">
            <v>154.38</v>
          </cell>
          <cell r="H3679">
            <v>148.52000000000001</v>
          </cell>
          <cell r="I3679">
            <v>-5.86</v>
          </cell>
          <cell r="J3679">
            <v>510.05</v>
          </cell>
          <cell r="L3679">
            <v>41364</v>
          </cell>
          <cell r="M3679" t="str">
            <v>PF</v>
          </cell>
          <cell r="N3679" t="str">
            <v>EXP</v>
          </cell>
          <cell r="O3679" t="str">
            <v>PH400</v>
          </cell>
          <cell r="P3679" t="str">
            <v>1730</v>
          </cell>
          <cell r="Q3679" t="str">
            <v>Salaries &amp; Benefits</v>
          </cell>
          <cell r="R3679" t="str">
            <v>Other Expenditures</v>
          </cell>
          <cell r="S3679" t="str">
            <v>Salaries &amp; Benefits</v>
          </cell>
        </row>
        <row r="3680">
          <cell r="A3680" t="str">
            <v>PH4065</v>
          </cell>
          <cell r="E3680">
            <v>360.23</v>
          </cell>
          <cell r="F3680">
            <v>0</v>
          </cell>
          <cell r="G3680">
            <v>360.23</v>
          </cell>
          <cell r="H3680">
            <v>584.30999999999995</v>
          </cell>
          <cell r="I3680">
            <v>224.08</v>
          </cell>
          <cell r="J3680">
            <v>1051.6600000000001</v>
          </cell>
          <cell r="L3680">
            <v>41364</v>
          </cell>
          <cell r="M3680" t="str">
            <v>PF</v>
          </cell>
          <cell r="N3680" t="str">
            <v>EXP</v>
          </cell>
          <cell r="O3680" t="str">
            <v>PH400</v>
          </cell>
          <cell r="P3680" t="str">
            <v>1740</v>
          </cell>
          <cell r="Q3680" t="str">
            <v>Salaries &amp; Benefits</v>
          </cell>
          <cell r="R3680" t="str">
            <v>Other Expenditures</v>
          </cell>
          <cell r="S3680" t="str">
            <v>Salaries &amp; Benefits</v>
          </cell>
        </row>
        <row r="3681">
          <cell r="A3681" t="str">
            <v>PH4065</v>
          </cell>
          <cell r="E3681">
            <v>10.27</v>
          </cell>
          <cell r="F3681">
            <v>0</v>
          </cell>
          <cell r="G3681">
            <v>10.27</v>
          </cell>
          <cell r="H3681">
            <v>26.63</v>
          </cell>
          <cell r="I3681">
            <v>16.36</v>
          </cell>
          <cell r="J3681">
            <v>54.67</v>
          </cell>
          <cell r="L3681">
            <v>41364</v>
          </cell>
          <cell r="M3681" t="str">
            <v>PF</v>
          </cell>
          <cell r="N3681" t="str">
            <v>EXP</v>
          </cell>
          <cell r="O3681" t="str">
            <v>PH400</v>
          </cell>
          <cell r="P3681" t="str">
            <v>1745</v>
          </cell>
          <cell r="Q3681" t="str">
            <v>Salaries &amp; Benefits</v>
          </cell>
          <cell r="R3681" t="str">
            <v>Other Expenditures</v>
          </cell>
          <cell r="S3681" t="str">
            <v>Salaries &amp; Benefits</v>
          </cell>
        </row>
        <row r="3682">
          <cell r="A3682" t="str">
            <v>PH4065</v>
          </cell>
          <cell r="E3682">
            <v>223.94</v>
          </cell>
          <cell r="F3682">
            <v>0</v>
          </cell>
          <cell r="G3682">
            <v>223.94</v>
          </cell>
          <cell r="H3682">
            <v>388.03</v>
          </cell>
          <cell r="I3682">
            <v>164.09</v>
          </cell>
          <cell r="J3682">
            <v>1332.53</v>
          </cell>
          <cell r="L3682">
            <v>41364</v>
          </cell>
          <cell r="M3682" t="str">
            <v>PF</v>
          </cell>
          <cell r="N3682" t="str">
            <v>EXP</v>
          </cell>
          <cell r="O3682" t="str">
            <v>PH400</v>
          </cell>
          <cell r="P3682" t="str">
            <v>1750</v>
          </cell>
          <cell r="Q3682" t="str">
            <v>Salaries &amp; Benefits</v>
          </cell>
          <cell r="R3682" t="str">
            <v>Other Expenditures</v>
          </cell>
          <cell r="S3682" t="str">
            <v>Salaries &amp; Benefits</v>
          </cell>
        </row>
        <row r="3683">
          <cell r="A3683" t="str">
            <v>PH4065</v>
          </cell>
          <cell r="E3683">
            <v>709</v>
          </cell>
          <cell r="F3683">
            <v>0</v>
          </cell>
          <cell r="G3683">
            <v>709</v>
          </cell>
          <cell r="H3683">
            <v>1255.58</v>
          </cell>
          <cell r="I3683">
            <v>546.58000000000004</v>
          </cell>
          <cell r="J3683">
            <v>2306.6999999999998</v>
          </cell>
          <cell r="L3683">
            <v>41364</v>
          </cell>
          <cell r="M3683" t="str">
            <v>PF</v>
          </cell>
          <cell r="N3683" t="str">
            <v>EXP</v>
          </cell>
          <cell r="O3683" t="str">
            <v>PH400</v>
          </cell>
          <cell r="P3683" t="str">
            <v>1760</v>
          </cell>
          <cell r="Q3683" t="str">
            <v>Salaries &amp; Benefits</v>
          </cell>
          <cell r="R3683" t="str">
            <v>Other Expenditures</v>
          </cell>
          <cell r="S3683" t="str">
            <v>Salaries &amp; Benefits</v>
          </cell>
        </row>
        <row r="3684">
          <cell r="A3684" t="str">
            <v>PH4065</v>
          </cell>
          <cell r="E3684">
            <v>1173.1400000000001</v>
          </cell>
          <cell r="F3684">
            <v>0</v>
          </cell>
          <cell r="G3684">
            <v>1173.1400000000001</v>
          </cell>
          <cell r="H3684">
            <v>2114.23</v>
          </cell>
          <cell r="I3684">
            <v>941.09</v>
          </cell>
          <cell r="J3684">
            <v>7171.29</v>
          </cell>
          <cell r="L3684">
            <v>41364</v>
          </cell>
          <cell r="M3684" t="str">
            <v>PF</v>
          </cell>
          <cell r="N3684" t="str">
            <v>EXP</v>
          </cell>
          <cell r="O3684" t="str">
            <v>PH400</v>
          </cell>
          <cell r="P3684" t="str">
            <v>1770</v>
          </cell>
          <cell r="Q3684" t="str">
            <v>Salaries &amp; Benefits</v>
          </cell>
          <cell r="R3684" t="str">
            <v>Other Expenditures</v>
          </cell>
          <cell r="S3684" t="str">
            <v>Salaries &amp; Benefits</v>
          </cell>
        </row>
        <row r="3685">
          <cell r="A3685" t="str">
            <v>PH4065</v>
          </cell>
          <cell r="E3685">
            <v>0</v>
          </cell>
          <cell r="F3685">
            <v>0</v>
          </cell>
          <cell r="G3685">
            <v>0</v>
          </cell>
          <cell r="H3685">
            <v>749.43</v>
          </cell>
          <cell r="I3685">
            <v>749.43</v>
          </cell>
          <cell r="J3685">
            <v>2174.11</v>
          </cell>
          <cell r="L3685">
            <v>41364</v>
          </cell>
          <cell r="M3685" t="str">
            <v>PF</v>
          </cell>
          <cell r="N3685" t="str">
            <v>EXP</v>
          </cell>
          <cell r="O3685" t="str">
            <v>PH400</v>
          </cell>
          <cell r="P3685" t="str">
            <v>4015</v>
          </cell>
          <cell r="Q3685" t="str">
            <v>Professional &amp; Technical</v>
          </cell>
          <cell r="R3685" t="str">
            <v>Other Expenditures</v>
          </cell>
          <cell r="S3685" t="str">
            <v>Non Salary</v>
          </cell>
        </row>
        <row r="3686">
          <cell r="A3686" t="str">
            <v>PH4065</v>
          </cell>
          <cell r="E3686">
            <v>6341</v>
          </cell>
          <cell r="F3686">
            <v>0</v>
          </cell>
          <cell r="G3686">
            <v>6341</v>
          </cell>
          <cell r="H3686">
            <v>0</v>
          </cell>
          <cell r="I3686">
            <v>-6341</v>
          </cell>
          <cell r="J3686">
            <v>0</v>
          </cell>
          <cell r="L3686">
            <v>41364</v>
          </cell>
          <cell r="M3686" t="str">
            <v>PF</v>
          </cell>
          <cell r="N3686" t="str">
            <v>EXP</v>
          </cell>
          <cell r="O3686" t="str">
            <v>PH400</v>
          </cell>
          <cell r="P3686" t="str">
            <v>4133</v>
          </cell>
          <cell r="Q3686" t="str">
            <v>Professional &amp; Technical</v>
          </cell>
          <cell r="R3686" t="str">
            <v>Other Expenditures</v>
          </cell>
          <cell r="S3686" t="str">
            <v>Non Salary</v>
          </cell>
        </row>
        <row r="3687">
          <cell r="A3687" t="str">
            <v>PH4065</v>
          </cell>
          <cell r="E3687">
            <v>-22716.38</v>
          </cell>
          <cell r="F3687">
            <v>0</v>
          </cell>
          <cell r="G3687">
            <v>-22716.38</v>
          </cell>
          <cell r="H3687">
            <v>-27580.43</v>
          </cell>
          <cell r="I3687">
            <v>-4864.05</v>
          </cell>
          <cell r="J3687">
            <v>-91231</v>
          </cell>
          <cell r="L3687">
            <v>41364</v>
          </cell>
          <cell r="M3687" t="str">
            <v>PF</v>
          </cell>
          <cell r="N3687" t="str">
            <v>REV</v>
          </cell>
          <cell r="O3687" t="str">
            <v>PH400</v>
          </cell>
          <cell r="P3687" t="str">
            <v>8010</v>
          </cell>
          <cell r="Q3687" t="str">
            <v>Grants and Subsidies</v>
          </cell>
          <cell r="R3687" t="str">
            <v>Revenue</v>
          </cell>
          <cell r="S3687" t="str">
            <v>Non Salary</v>
          </cell>
        </row>
        <row r="3688">
          <cell r="A3688" t="str">
            <v>PH4066</v>
          </cell>
          <cell r="E3688">
            <v>20343.32</v>
          </cell>
          <cell r="F3688">
            <v>0</v>
          </cell>
          <cell r="G3688">
            <v>20343.32</v>
          </cell>
          <cell r="H3688">
            <v>20641.599999999999</v>
          </cell>
          <cell r="I3688">
            <v>298.27999999999997</v>
          </cell>
          <cell r="J3688">
            <v>70887.600000000006</v>
          </cell>
          <cell r="L3688">
            <v>41364</v>
          </cell>
          <cell r="M3688" t="str">
            <v>PF</v>
          </cell>
          <cell r="N3688" t="str">
            <v>EXP</v>
          </cell>
          <cell r="O3688" t="str">
            <v>PH400</v>
          </cell>
          <cell r="P3688" t="str">
            <v>1015</v>
          </cell>
          <cell r="Q3688" t="str">
            <v>Salaries &amp; Benefits</v>
          </cell>
          <cell r="R3688" t="str">
            <v>Other Expenditures</v>
          </cell>
          <cell r="S3688" t="str">
            <v>Salaries &amp; Benefits</v>
          </cell>
        </row>
        <row r="3689">
          <cell r="A3689" t="str">
            <v>PH4066</v>
          </cell>
          <cell r="E3689">
            <v>0</v>
          </cell>
          <cell r="F3689">
            <v>0</v>
          </cell>
          <cell r="G3689">
            <v>0</v>
          </cell>
          <cell r="H3689">
            <v>58.22</v>
          </cell>
          <cell r="I3689">
            <v>58.22</v>
          </cell>
          <cell r="J3689">
            <v>200</v>
          </cell>
          <cell r="L3689">
            <v>41364</v>
          </cell>
          <cell r="M3689" t="str">
            <v>PF</v>
          </cell>
          <cell r="N3689" t="str">
            <v>EXP</v>
          </cell>
          <cell r="O3689" t="str">
            <v>PH400</v>
          </cell>
          <cell r="P3689" t="str">
            <v>1025</v>
          </cell>
          <cell r="Q3689" t="str">
            <v>Salaries &amp; Benefits</v>
          </cell>
          <cell r="R3689" t="str">
            <v>Other Expenditures</v>
          </cell>
          <cell r="S3689" t="str">
            <v>Overtime</v>
          </cell>
        </row>
        <row r="3690">
          <cell r="A3690" t="str">
            <v>PH4066</v>
          </cell>
          <cell r="E3690">
            <v>1288.01</v>
          </cell>
          <cell r="F3690">
            <v>0</v>
          </cell>
          <cell r="G3690">
            <v>1288.01</v>
          </cell>
          <cell r="H3690">
            <v>1275.4000000000001</v>
          </cell>
          <cell r="I3690">
            <v>-12.61</v>
          </cell>
          <cell r="J3690">
            <v>4380</v>
          </cell>
          <cell r="L3690">
            <v>41364</v>
          </cell>
          <cell r="M3690" t="str">
            <v>PF</v>
          </cell>
          <cell r="N3690" t="str">
            <v>EXP</v>
          </cell>
          <cell r="O3690" t="str">
            <v>PH400</v>
          </cell>
          <cell r="P3690" t="str">
            <v>1711</v>
          </cell>
          <cell r="Q3690" t="str">
            <v>Salaries &amp; Benefits</v>
          </cell>
          <cell r="R3690" t="str">
            <v>Other Expenditures</v>
          </cell>
          <cell r="S3690" t="str">
            <v>Salaries &amp; Benefits</v>
          </cell>
        </row>
        <row r="3691">
          <cell r="A3691" t="str">
            <v>PH4066</v>
          </cell>
          <cell r="E3691">
            <v>611.27</v>
          </cell>
          <cell r="F3691">
            <v>0</v>
          </cell>
          <cell r="G3691">
            <v>611.27</v>
          </cell>
          <cell r="H3691">
            <v>597.51</v>
          </cell>
          <cell r="I3691">
            <v>-13.76</v>
          </cell>
          <cell r="J3691">
            <v>2052</v>
          </cell>
          <cell r="L3691">
            <v>41364</v>
          </cell>
          <cell r="M3691" t="str">
            <v>PF</v>
          </cell>
          <cell r="N3691" t="str">
            <v>EXP</v>
          </cell>
          <cell r="O3691" t="str">
            <v>PH400</v>
          </cell>
          <cell r="P3691" t="str">
            <v>1712</v>
          </cell>
          <cell r="Q3691" t="str">
            <v>Salaries &amp; Benefits</v>
          </cell>
          <cell r="R3691" t="str">
            <v>Other Expenditures</v>
          </cell>
          <cell r="S3691" t="str">
            <v>Salaries &amp; Benefits</v>
          </cell>
        </row>
        <row r="3692">
          <cell r="A3692" t="str">
            <v>PH4066</v>
          </cell>
          <cell r="E3692">
            <v>505.89</v>
          </cell>
          <cell r="F3692">
            <v>0</v>
          </cell>
          <cell r="G3692">
            <v>505.89</v>
          </cell>
          <cell r="H3692">
            <v>413.35</v>
          </cell>
          <cell r="I3692">
            <v>-92.54</v>
          </cell>
          <cell r="J3692">
            <v>1419.52</v>
          </cell>
          <cell r="L3692">
            <v>41364</v>
          </cell>
          <cell r="M3692" t="str">
            <v>PF</v>
          </cell>
          <cell r="N3692" t="str">
            <v>EXP</v>
          </cell>
          <cell r="O3692" t="str">
            <v>PH400</v>
          </cell>
          <cell r="P3692" t="str">
            <v>1720</v>
          </cell>
          <cell r="Q3692" t="str">
            <v>Salaries &amp; Benefits</v>
          </cell>
          <cell r="R3692" t="str">
            <v>Other Expenditures</v>
          </cell>
          <cell r="S3692" t="str">
            <v>Salaries &amp; Benefits</v>
          </cell>
        </row>
        <row r="3693">
          <cell r="A3693" t="str">
            <v>PH4066</v>
          </cell>
          <cell r="E3693">
            <v>154.38</v>
          </cell>
          <cell r="F3693">
            <v>0</v>
          </cell>
          <cell r="G3693">
            <v>154.38</v>
          </cell>
          <cell r="H3693">
            <v>154.08000000000001</v>
          </cell>
          <cell r="I3693">
            <v>-0.3</v>
          </cell>
          <cell r="J3693">
            <v>529.11</v>
          </cell>
          <cell r="L3693">
            <v>41364</v>
          </cell>
          <cell r="M3693" t="str">
            <v>PF</v>
          </cell>
          <cell r="N3693" t="str">
            <v>EXP</v>
          </cell>
          <cell r="O3693" t="str">
            <v>PH400</v>
          </cell>
          <cell r="P3693" t="str">
            <v>1730</v>
          </cell>
          <cell r="Q3693" t="str">
            <v>Salaries &amp; Benefits</v>
          </cell>
          <cell r="R3693" t="str">
            <v>Other Expenditures</v>
          </cell>
          <cell r="S3693" t="str">
            <v>Salaries &amp; Benefits</v>
          </cell>
        </row>
        <row r="3694">
          <cell r="A3694" t="str">
            <v>PH4066</v>
          </cell>
          <cell r="E3694">
            <v>574.75</v>
          </cell>
          <cell r="F3694">
            <v>0</v>
          </cell>
          <cell r="G3694">
            <v>574.75</v>
          </cell>
          <cell r="H3694">
            <v>584.30999999999995</v>
          </cell>
          <cell r="I3694">
            <v>9.56</v>
          </cell>
          <cell r="J3694">
            <v>1051.6600000000001</v>
          </cell>
          <cell r="L3694">
            <v>41364</v>
          </cell>
          <cell r="M3694" t="str">
            <v>PF</v>
          </cell>
          <cell r="N3694" t="str">
            <v>EXP</v>
          </cell>
          <cell r="O3694" t="str">
            <v>PH400</v>
          </cell>
          <cell r="P3694" t="str">
            <v>1740</v>
          </cell>
          <cell r="Q3694" t="str">
            <v>Salaries &amp; Benefits</v>
          </cell>
          <cell r="R3694" t="str">
            <v>Other Expenditures</v>
          </cell>
          <cell r="S3694" t="str">
            <v>Salaries &amp; Benefits</v>
          </cell>
        </row>
        <row r="3695">
          <cell r="A3695" t="str">
            <v>PH4066</v>
          </cell>
          <cell r="E3695">
            <v>19.670000000000002</v>
          </cell>
          <cell r="F3695">
            <v>0</v>
          </cell>
          <cell r="G3695">
            <v>19.670000000000002</v>
          </cell>
          <cell r="H3695">
            <v>27.63</v>
          </cell>
          <cell r="I3695">
            <v>7.96</v>
          </cell>
          <cell r="J3695">
            <v>56.71</v>
          </cell>
          <cell r="L3695">
            <v>41364</v>
          </cell>
          <cell r="M3695" t="str">
            <v>PF</v>
          </cell>
          <cell r="N3695" t="str">
            <v>EXP</v>
          </cell>
          <cell r="O3695" t="str">
            <v>PH400</v>
          </cell>
          <cell r="P3695" t="str">
            <v>1745</v>
          </cell>
          <cell r="Q3695" t="str">
            <v>Salaries &amp; Benefits</v>
          </cell>
          <cell r="R3695" t="str">
            <v>Other Expenditures</v>
          </cell>
          <cell r="S3695" t="str">
            <v>Salaries &amp; Benefits</v>
          </cell>
        </row>
        <row r="3696">
          <cell r="A3696" t="str">
            <v>PH4066</v>
          </cell>
          <cell r="E3696">
            <v>399.49</v>
          </cell>
          <cell r="F3696">
            <v>0</v>
          </cell>
          <cell r="G3696">
            <v>399.49</v>
          </cell>
          <cell r="H3696">
            <v>402.51</v>
          </cell>
          <cell r="I3696">
            <v>3.02</v>
          </cell>
          <cell r="J3696">
            <v>1382.31</v>
          </cell>
          <cell r="L3696">
            <v>41364</v>
          </cell>
          <cell r="M3696" t="str">
            <v>PF</v>
          </cell>
          <cell r="N3696" t="str">
            <v>EXP</v>
          </cell>
          <cell r="O3696" t="str">
            <v>PH400</v>
          </cell>
          <cell r="P3696" t="str">
            <v>1750</v>
          </cell>
          <cell r="Q3696" t="str">
            <v>Salaries &amp; Benefits</v>
          </cell>
          <cell r="R3696" t="str">
            <v>Other Expenditures</v>
          </cell>
          <cell r="S3696" t="str">
            <v>Salaries &amp; Benefits</v>
          </cell>
        </row>
        <row r="3697">
          <cell r="A3697" t="str">
            <v>PH4066</v>
          </cell>
          <cell r="E3697">
            <v>1143.3900000000001</v>
          </cell>
          <cell r="F3697">
            <v>0</v>
          </cell>
          <cell r="G3697">
            <v>1143.3900000000001</v>
          </cell>
          <cell r="H3697">
            <v>1262.3499999999999</v>
          </cell>
          <cell r="I3697">
            <v>118.96</v>
          </cell>
          <cell r="J3697">
            <v>2306.6999999999998</v>
          </cell>
          <cell r="L3697">
            <v>41364</v>
          </cell>
          <cell r="M3697" t="str">
            <v>PF</v>
          </cell>
          <cell r="N3697" t="str">
            <v>EXP</v>
          </cell>
          <cell r="O3697" t="str">
            <v>PH400</v>
          </cell>
          <cell r="P3697" t="str">
            <v>1760</v>
          </cell>
          <cell r="Q3697" t="str">
            <v>Salaries &amp; Benefits</v>
          </cell>
          <cell r="R3697" t="str">
            <v>Other Expenditures</v>
          </cell>
          <cell r="S3697" t="str">
            <v>Salaries &amp; Benefits</v>
          </cell>
        </row>
        <row r="3698">
          <cell r="A3698" t="str">
            <v>PH4066</v>
          </cell>
          <cell r="E3698">
            <v>2175.37</v>
          </cell>
          <cell r="F3698">
            <v>0</v>
          </cell>
          <cell r="G3698">
            <v>2175.37</v>
          </cell>
          <cell r="H3698">
            <v>2196.7199999999998</v>
          </cell>
          <cell r="I3698">
            <v>21.35</v>
          </cell>
          <cell r="J3698">
            <v>7543.99</v>
          </cell>
          <cell r="L3698">
            <v>41364</v>
          </cell>
          <cell r="M3698" t="str">
            <v>PF</v>
          </cell>
          <cell r="N3698" t="str">
            <v>EXP</v>
          </cell>
          <cell r="O3698" t="str">
            <v>PH400</v>
          </cell>
          <cell r="P3698" t="str">
            <v>1770</v>
          </cell>
          <cell r="Q3698" t="str">
            <v>Salaries &amp; Benefits</v>
          </cell>
          <cell r="R3698" t="str">
            <v>Other Expenditures</v>
          </cell>
          <cell r="S3698" t="str">
            <v>Salaries &amp; Benefits</v>
          </cell>
        </row>
        <row r="3699">
          <cell r="A3699" t="str">
            <v>PH4066</v>
          </cell>
          <cell r="E3699">
            <v>0</v>
          </cell>
          <cell r="F3699">
            <v>0</v>
          </cell>
          <cell r="G3699">
            <v>0</v>
          </cell>
          <cell r="H3699">
            <v>285.49</v>
          </cell>
          <cell r="I3699">
            <v>285.49</v>
          </cell>
          <cell r="J3699">
            <v>999.96</v>
          </cell>
          <cell r="L3699">
            <v>41364</v>
          </cell>
          <cell r="M3699" t="str">
            <v>PF</v>
          </cell>
          <cell r="N3699" t="str">
            <v>EXP</v>
          </cell>
          <cell r="O3699" t="str">
            <v>PH400</v>
          </cell>
          <cell r="P3699" t="str">
            <v>2010</v>
          </cell>
          <cell r="Q3699" t="str">
            <v>Office Supplies</v>
          </cell>
          <cell r="R3699" t="str">
            <v>Other Expenditures</v>
          </cell>
          <cell r="S3699" t="str">
            <v>Non Salary</v>
          </cell>
        </row>
        <row r="3700">
          <cell r="A3700" t="str">
            <v>PH4066</v>
          </cell>
          <cell r="E3700">
            <v>1870.35</v>
          </cell>
          <cell r="F3700">
            <v>0</v>
          </cell>
          <cell r="G3700">
            <v>1870.35</v>
          </cell>
          <cell r="H3700">
            <v>0</v>
          </cell>
          <cell r="I3700">
            <v>-1870.35</v>
          </cell>
          <cell r="J3700">
            <v>0</v>
          </cell>
          <cell r="L3700">
            <v>41364</v>
          </cell>
          <cell r="M3700" t="str">
            <v>PF</v>
          </cell>
          <cell r="N3700" t="str">
            <v>EXP</v>
          </cell>
          <cell r="O3700" t="str">
            <v>PH400</v>
          </cell>
          <cell r="P3700" t="str">
            <v>2600</v>
          </cell>
          <cell r="Q3700" t="str">
            <v>Other Supplies</v>
          </cell>
          <cell r="R3700" t="str">
            <v>Other Expenditures</v>
          </cell>
          <cell r="S3700" t="str">
            <v>Non Salary</v>
          </cell>
        </row>
        <row r="3701">
          <cell r="A3701" t="str">
            <v>PH4066</v>
          </cell>
          <cell r="E3701">
            <v>2847.96</v>
          </cell>
          <cell r="F3701">
            <v>0</v>
          </cell>
          <cell r="G3701">
            <v>2847.96</v>
          </cell>
          <cell r="H3701">
            <v>0</v>
          </cell>
          <cell r="I3701">
            <v>-2847.96</v>
          </cell>
          <cell r="J3701">
            <v>0</v>
          </cell>
          <cell r="L3701">
            <v>41364</v>
          </cell>
          <cell r="M3701" t="str">
            <v>PF</v>
          </cell>
          <cell r="N3701" t="str">
            <v>EXP</v>
          </cell>
          <cell r="O3701" t="str">
            <v>PH400</v>
          </cell>
          <cell r="P3701" t="str">
            <v>2650</v>
          </cell>
          <cell r="Q3701" t="str">
            <v>Other Supplies</v>
          </cell>
          <cell r="R3701" t="str">
            <v>Other Expenditures</v>
          </cell>
          <cell r="S3701" t="str">
            <v>Non Salary</v>
          </cell>
        </row>
        <row r="3702">
          <cell r="A3702" t="str">
            <v>PH4066</v>
          </cell>
          <cell r="E3702">
            <v>0</v>
          </cell>
          <cell r="F3702">
            <v>1609.89</v>
          </cell>
          <cell r="G3702">
            <v>1609.89</v>
          </cell>
          <cell r="H3702">
            <v>0</v>
          </cell>
          <cell r="I3702">
            <v>-1609.89</v>
          </cell>
          <cell r="J3702">
            <v>0</v>
          </cell>
          <cell r="L3702">
            <v>41364</v>
          </cell>
          <cell r="M3702" t="str">
            <v>PF</v>
          </cell>
          <cell r="N3702" t="str">
            <v>EXP</v>
          </cell>
          <cell r="O3702" t="str">
            <v>PH400</v>
          </cell>
          <cell r="P3702" t="str">
            <v>2790</v>
          </cell>
          <cell r="Q3702" t="str">
            <v>Other Supplies</v>
          </cell>
          <cell r="R3702" t="str">
            <v>Other Expenditures</v>
          </cell>
          <cell r="S3702" t="str">
            <v>Non Salary</v>
          </cell>
        </row>
        <row r="3703">
          <cell r="A3703" t="str">
            <v>PH4066</v>
          </cell>
          <cell r="E3703">
            <v>3304.92</v>
          </cell>
          <cell r="F3703">
            <v>0</v>
          </cell>
          <cell r="G3703">
            <v>3304.92</v>
          </cell>
          <cell r="H3703">
            <v>0</v>
          </cell>
          <cell r="I3703">
            <v>-3304.92</v>
          </cell>
          <cell r="J3703">
            <v>0</v>
          </cell>
          <cell r="L3703">
            <v>41364</v>
          </cell>
          <cell r="M3703" t="str">
            <v>PF</v>
          </cell>
          <cell r="N3703" t="str">
            <v>EXP</v>
          </cell>
          <cell r="O3703" t="str">
            <v>PH400</v>
          </cell>
          <cell r="P3703" t="str">
            <v>2820</v>
          </cell>
          <cell r="Q3703" t="str">
            <v>Other Supplies</v>
          </cell>
          <cell r="R3703" t="str">
            <v>Other Expenditures</v>
          </cell>
          <cell r="S3703" t="str">
            <v>Non Salary</v>
          </cell>
        </row>
        <row r="3704">
          <cell r="A3704" t="str">
            <v>PH4066</v>
          </cell>
          <cell r="E3704">
            <v>8710.25</v>
          </cell>
          <cell r="F3704">
            <v>13.79</v>
          </cell>
          <cell r="G3704">
            <v>8724.0400000000009</v>
          </cell>
          <cell r="H3704">
            <v>1230.81</v>
          </cell>
          <cell r="I3704">
            <v>-7493.23</v>
          </cell>
          <cell r="J3704">
            <v>5969</v>
          </cell>
          <cell r="L3704">
            <v>41364</v>
          </cell>
          <cell r="M3704" t="str">
            <v>PF</v>
          </cell>
          <cell r="N3704" t="str">
            <v>EXP</v>
          </cell>
          <cell r="O3704" t="str">
            <v>PH400</v>
          </cell>
          <cell r="P3704" t="str">
            <v>2823</v>
          </cell>
          <cell r="Q3704" t="str">
            <v>Other Supplies</v>
          </cell>
          <cell r="R3704" t="str">
            <v>Other Expenditures</v>
          </cell>
          <cell r="S3704" t="str">
            <v>Non Salary</v>
          </cell>
        </row>
        <row r="3705">
          <cell r="A3705" t="str">
            <v>PH4066</v>
          </cell>
          <cell r="E3705">
            <v>0</v>
          </cell>
          <cell r="F3705">
            <v>0</v>
          </cell>
          <cell r="G3705">
            <v>0</v>
          </cell>
          <cell r="H3705">
            <v>991.61</v>
          </cell>
          <cell r="I3705">
            <v>991.61</v>
          </cell>
          <cell r="J3705">
            <v>1632</v>
          </cell>
          <cell r="L3705">
            <v>41364</v>
          </cell>
          <cell r="M3705" t="str">
            <v>PF</v>
          </cell>
          <cell r="N3705" t="str">
            <v>EXP</v>
          </cell>
          <cell r="O3705" t="str">
            <v>PH400</v>
          </cell>
          <cell r="P3705" t="str">
            <v>2824</v>
          </cell>
          <cell r="Q3705" t="str">
            <v>Other Supplies</v>
          </cell>
          <cell r="R3705" t="str">
            <v>Other Expenditures</v>
          </cell>
          <cell r="S3705" t="str">
            <v>Non Salary</v>
          </cell>
        </row>
        <row r="3706">
          <cell r="A3706" t="str">
            <v>PH4066</v>
          </cell>
          <cell r="E3706">
            <v>0</v>
          </cell>
          <cell r="F3706">
            <v>0</v>
          </cell>
          <cell r="G3706">
            <v>0</v>
          </cell>
          <cell r="H3706">
            <v>422.29</v>
          </cell>
          <cell r="I3706">
            <v>422.29</v>
          </cell>
          <cell r="J3706">
            <v>1225.0899999999999</v>
          </cell>
          <cell r="L3706">
            <v>41364</v>
          </cell>
          <cell r="M3706" t="str">
            <v>PF</v>
          </cell>
          <cell r="N3706" t="str">
            <v>EXP</v>
          </cell>
          <cell r="O3706" t="str">
            <v>PH400</v>
          </cell>
          <cell r="P3706" t="str">
            <v>4015</v>
          </cell>
          <cell r="Q3706" t="str">
            <v>Professional &amp; Technical</v>
          </cell>
          <cell r="R3706" t="str">
            <v>Other Expenditures</v>
          </cell>
          <cell r="S3706" t="str">
            <v>Non Salary</v>
          </cell>
        </row>
        <row r="3707">
          <cell r="A3707" t="str">
            <v>PH4066</v>
          </cell>
          <cell r="E3707">
            <v>2859</v>
          </cell>
          <cell r="F3707">
            <v>0</v>
          </cell>
          <cell r="G3707">
            <v>2859</v>
          </cell>
          <cell r="H3707">
            <v>1874.52</v>
          </cell>
          <cell r="I3707">
            <v>-984.48</v>
          </cell>
          <cell r="J3707">
            <v>5438.12</v>
          </cell>
          <cell r="L3707">
            <v>41364</v>
          </cell>
          <cell r="M3707" t="str">
            <v>PF</v>
          </cell>
          <cell r="N3707" t="str">
            <v>EXP</v>
          </cell>
          <cell r="O3707" t="str">
            <v>PH400</v>
          </cell>
          <cell r="P3707" t="str">
            <v>4133</v>
          </cell>
          <cell r="Q3707" t="str">
            <v>Professional &amp; Technical</v>
          </cell>
          <cell r="R3707" t="str">
            <v>Other Expenditures</v>
          </cell>
          <cell r="S3707" t="str">
            <v>Non Salary</v>
          </cell>
        </row>
        <row r="3708">
          <cell r="A3708" t="str">
            <v>PH4066</v>
          </cell>
          <cell r="E3708">
            <v>807.25</v>
          </cell>
          <cell r="F3708">
            <v>0</v>
          </cell>
          <cell r="G3708">
            <v>807.25</v>
          </cell>
          <cell r="H3708">
            <v>150</v>
          </cell>
          <cell r="I3708">
            <v>-657.25</v>
          </cell>
          <cell r="J3708">
            <v>1000</v>
          </cell>
          <cell r="L3708">
            <v>41364</v>
          </cell>
          <cell r="M3708" t="str">
            <v>PF</v>
          </cell>
          <cell r="N3708" t="str">
            <v>EXP</v>
          </cell>
          <cell r="O3708" t="str">
            <v>PH400</v>
          </cell>
          <cell r="P3708" t="str">
            <v>4252</v>
          </cell>
          <cell r="Q3708" t="str">
            <v>Conference Expenditures</v>
          </cell>
          <cell r="R3708" t="str">
            <v>Other Expenditures</v>
          </cell>
          <cell r="S3708" t="str">
            <v>Non Salary</v>
          </cell>
        </row>
        <row r="3709">
          <cell r="A3709" t="str">
            <v>PH4066</v>
          </cell>
          <cell r="E3709">
            <v>596.1</v>
          </cell>
          <cell r="F3709">
            <v>0</v>
          </cell>
          <cell r="G3709">
            <v>596.1</v>
          </cell>
          <cell r="H3709">
            <v>0</v>
          </cell>
          <cell r="I3709">
            <v>-596.1</v>
          </cell>
          <cell r="J3709">
            <v>0</v>
          </cell>
          <cell r="L3709">
            <v>41364</v>
          </cell>
          <cell r="M3709" t="str">
            <v>PF</v>
          </cell>
          <cell r="N3709" t="str">
            <v>EXP</v>
          </cell>
          <cell r="O3709" t="str">
            <v>PH400</v>
          </cell>
          <cell r="P3709" t="str">
            <v>4253</v>
          </cell>
          <cell r="Q3709" t="str">
            <v>Conference Expenditures</v>
          </cell>
          <cell r="R3709" t="str">
            <v>Other Expenditures</v>
          </cell>
          <cell r="S3709" t="str">
            <v>Non Salary</v>
          </cell>
        </row>
        <row r="3710">
          <cell r="A3710" t="str">
            <v>PH4066</v>
          </cell>
          <cell r="E3710">
            <v>183.56</v>
          </cell>
          <cell r="F3710">
            <v>0</v>
          </cell>
          <cell r="G3710">
            <v>183.56</v>
          </cell>
          <cell r="H3710">
            <v>0</v>
          </cell>
          <cell r="I3710">
            <v>-183.56</v>
          </cell>
          <cell r="J3710">
            <v>0</v>
          </cell>
          <cell r="L3710">
            <v>41364</v>
          </cell>
          <cell r="M3710" t="str">
            <v>PF</v>
          </cell>
          <cell r="N3710" t="str">
            <v>EXP</v>
          </cell>
          <cell r="O3710" t="str">
            <v>PH400</v>
          </cell>
          <cell r="P3710" t="str">
            <v>4254</v>
          </cell>
          <cell r="Q3710" t="str">
            <v>Conference Expenditures</v>
          </cell>
          <cell r="R3710" t="str">
            <v>Other Expenditures</v>
          </cell>
          <cell r="S3710" t="str">
            <v>Non Salary</v>
          </cell>
        </row>
        <row r="3711">
          <cell r="A3711" t="str">
            <v>PH4066</v>
          </cell>
          <cell r="E3711">
            <v>260</v>
          </cell>
          <cell r="F3711">
            <v>0</v>
          </cell>
          <cell r="G3711">
            <v>260</v>
          </cell>
          <cell r="H3711">
            <v>0</v>
          </cell>
          <cell r="I3711">
            <v>-260</v>
          </cell>
          <cell r="J3711">
            <v>0</v>
          </cell>
          <cell r="L3711">
            <v>41364</v>
          </cell>
          <cell r="M3711" t="str">
            <v>PF</v>
          </cell>
          <cell r="N3711" t="str">
            <v>EXP</v>
          </cell>
          <cell r="O3711" t="str">
            <v>PH400</v>
          </cell>
          <cell r="P3711" t="str">
            <v>4255</v>
          </cell>
          <cell r="Q3711" t="str">
            <v>Conference Expenditures</v>
          </cell>
          <cell r="R3711" t="str">
            <v>Other Expenditures</v>
          </cell>
          <cell r="S3711" t="str">
            <v>Non Salary</v>
          </cell>
        </row>
        <row r="3712">
          <cell r="A3712" t="str">
            <v>PH4066</v>
          </cell>
          <cell r="E3712">
            <v>310</v>
          </cell>
          <cell r="F3712">
            <v>0</v>
          </cell>
          <cell r="G3712">
            <v>310</v>
          </cell>
          <cell r="H3712">
            <v>300</v>
          </cell>
          <cell r="I3712">
            <v>-10</v>
          </cell>
          <cell r="J3712">
            <v>2000</v>
          </cell>
          <cell r="L3712">
            <v>41364</v>
          </cell>
          <cell r="M3712" t="str">
            <v>PF</v>
          </cell>
          <cell r="N3712" t="str">
            <v>EXP</v>
          </cell>
          <cell r="O3712" t="str">
            <v>PH400</v>
          </cell>
          <cell r="P3712" t="str">
            <v>4256</v>
          </cell>
          <cell r="Q3712" t="str">
            <v>Conference Expenditures</v>
          </cell>
          <cell r="R3712" t="str">
            <v>Other Expenditures</v>
          </cell>
          <cell r="S3712" t="str">
            <v>Non Salary</v>
          </cell>
        </row>
        <row r="3713">
          <cell r="A3713" t="str">
            <v>PH4066</v>
          </cell>
          <cell r="E3713">
            <v>240.16</v>
          </cell>
          <cell r="F3713">
            <v>0</v>
          </cell>
          <cell r="G3713">
            <v>240.16</v>
          </cell>
          <cell r="H3713">
            <v>436.14</v>
          </cell>
          <cell r="I3713">
            <v>195.98</v>
          </cell>
          <cell r="J3713">
            <v>1265.27</v>
          </cell>
          <cell r="L3713">
            <v>41364</v>
          </cell>
          <cell r="M3713" t="str">
            <v>PF</v>
          </cell>
          <cell r="N3713" t="str">
            <v>EXP</v>
          </cell>
          <cell r="O3713" t="str">
            <v>PH400</v>
          </cell>
          <cell r="P3713" t="str">
            <v>4310</v>
          </cell>
          <cell r="Q3713" t="str">
            <v>Training &amp; Development</v>
          </cell>
          <cell r="R3713" t="str">
            <v>Other Expenditures</v>
          </cell>
          <cell r="S3713" t="str">
            <v>Non Salary</v>
          </cell>
        </row>
        <row r="3714">
          <cell r="A3714" t="str">
            <v>PH4066</v>
          </cell>
          <cell r="E3714">
            <v>38.950000000000003</v>
          </cell>
          <cell r="F3714">
            <v>0</v>
          </cell>
          <cell r="G3714">
            <v>38.950000000000003</v>
          </cell>
          <cell r="H3714">
            <v>0</v>
          </cell>
          <cell r="I3714">
            <v>-38.950000000000003</v>
          </cell>
          <cell r="J3714">
            <v>0</v>
          </cell>
          <cell r="L3714">
            <v>41364</v>
          </cell>
          <cell r="M3714" t="str">
            <v>PF</v>
          </cell>
          <cell r="N3714" t="str">
            <v>EXP</v>
          </cell>
          <cell r="O3714" t="str">
            <v>PH400</v>
          </cell>
          <cell r="P3714" t="str">
            <v>4810</v>
          </cell>
          <cell r="Q3714" t="str">
            <v>Other Services</v>
          </cell>
          <cell r="R3714" t="str">
            <v>Other Expenditures</v>
          </cell>
          <cell r="S3714" t="str">
            <v>Non Salary</v>
          </cell>
        </row>
        <row r="3715">
          <cell r="A3715" t="str">
            <v>PH4066</v>
          </cell>
          <cell r="E3715">
            <v>0</v>
          </cell>
          <cell r="F3715">
            <v>0</v>
          </cell>
          <cell r="G3715">
            <v>0</v>
          </cell>
          <cell r="H3715">
            <v>285.5</v>
          </cell>
          <cell r="I3715">
            <v>285.5</v>
          </cell>
          <cell r="J3715">
            <v>1000</v>
          </cell>
          <cell r="L3715">
            <v>41364</v>
          </cell>
          <cell r="M3715" t="str">
            <v>PF</v>
          </cell>
          <cell r="N3715" t="str">
            <v>EXP</v>
          </cell>
          <cell r="O3715" t="str">
            <v>PH400</v>
          </cell>
          <cell r="P3715" t="str">
            <v>7030</v>
          </cell>
          <cell r="Q3715" t="str">
            <v>IDC's</v>
          </cell>
          <cell r="R3715" t="str">
            <v>Other Expenditures</v>
          </cell>
          <cell r="S3715" t="str">
            <v>Non Salary</v>
          </cell>
        </row>
        <row r="3716">
          <cell r="A3716" t="str">
            <v>PH4066</v>
          </cell>
          <cell r="E3716">
            <v>179.43</v>
          </cell>
          <cell r="F3716">
            <v>0</v>
          </cell>
          <cell r="G3716">
            <v>179.43</v>
          </cell>
          <cell r="H3716">
            <v>199.74</v>
          </cell>
          <cell r="I3716">
            <v>20.309999999999999</v>
          </cell>
          <cell r="J3716">
            <v>798.96</v>
          </cell>
          <cell r="L3716">
            <v>41364</v>
          </cell>
          <cell r="M3716" t="str">
            <v>PF</v>
          </cell>
          <cell r="N3716" t="str">
            <v>EXP</v>
          </cell>
          <cell r="O3716" t="str">
            <v>PH400</v>
          </cell>
          <cell r="P3716" t="str">
            <v>7125</v>
          </cell>
          <cell r="Q3716" t="str">
            <v>IDC's</v>
          </cell>
          <cell r="R3716" t="str">
            <v>Other Expenditures</v>
          </cell>
          <cell r="S3716" t="str">
            <v>Non Salary</v>
          </cell>
        </row>
        <row r="3717">
          <cell r="A3717" t="str">
            <v>PH4066</v>
          </cell>
          <cell r="E3717">
            <v>-47435.6</v>
          </cell>
          <cell r="F3717">
            <v>0</v>
          </cell>
          <cell r="G3717">
            <v>-47435.6</v>
          </cell>
          <cell r="H3717">
            <v>-33789.78</v>
          </cell>
          <cell r="I3717">
            <v>13645.82</v>
          </cell>
          <cell r="J3717">
            <v>-111288.86</v>
          </cell>
          <cell r="L3717">
            <v>41364</v>
          </cell>
          <cell r="M3717" t="str">
            <v>PF</v>
          </cell>
          <cell r="N3717" t="str">
            <v>REV</v>
          </cell>
          <cell r="O3717" t="str">
            <v>PH400</v>
          </cell>
          <cell r="P3717" t="str">
            <v>8010</v>
          </cell>
          <cell r="Q3717" t="str">
            <v>Grants and Subsidies</v>
          </cell>
          <cell r="R3717" t="str">
            <v>Revenue</v>
          </cell>
          <cell r="S3717" t="str">
            <v>Non Salary</v>
          </cell>
        </row>
        <row r="3718">
          <cell r="A3718" t="str">
            <v>PH4071</v>
          </cell>
          <cell r="E3718">
            <v>264980.57</v>
          </cell>
          <cell r="F3718">
            <v>0</v>
          </cell>
          <cell r="G3718">
            <v>264980.57</v>
          </cell>
          <cell r="H3718">
            <v>303080.40000000002</v>
          </cell>
          <cell r="I3718">
            <v>38099.83</v>
          </cell>
          <cell r="J3718">
            <v>1040841.9</v>
          </cell>
          <cell r="L3718">
            <v>41364</v>
          </cell>
          <cell r="M3718" t="str">
            <v>SG</v>
          </cell>
          <cell r="N3718" t="str">
            <v>EXP</v>
          </cell>
          <cell r="O3718" t="str">
            <v>PH400</v>
          </cell>
          <cell r="P3718" t="str">
            <v>1015</v>
          </cell>
          <cell r="Q3718" t="str">
            <v>Salaries &amp; Benefits</v>
          </cell>
          <cell r="R3718" t="str">
            <v>Other Expenditures</v>
          </cell>
          <cell r="S3718" t="str">
            <v>Salaries &amp; Benefits</v>
          </cell>
        </row>
        <row r="3719">
          <cell r="A3719" t="str">
            <v>PH4071</v>
          </cell>
          <cell r="E3719">
            <v>12292.56</v>
          </cell>
          <cell r="F3719">
            <v>0</v>
          </cell>
          <cell r="G3719">
            <v>12292.56</v>
          </cell>
          <cell r="H3719">
            <v>1969.19</v>
          </cell>
          <cell r="I3719">
            <v>-10323.370000000001</v>
          </cell>
          <cell r="J3719">
            <v>6764.68</v>
          </cell>
          <cell r="L3719">
            <v>41364</v>
          </cell>
          <cell r="M3719" t="str">
            <v>SG</v>
          </cell>
          <cell r="N3719" t="str">
            <v>EXP</v>
          </cell>
          <cell r="O3719" t="str">
            <v>PH400</v>
          </cell>
          <cell r="P3719" t="str">
            <v>1025</v>
          </cell>
          <cell r="Q3719" t="str">
            <v>Salaries &amp; Benefits</v>
          </cell>
          <cell r="R3719" t="str">
            <v>Other Expenditures</v>
          </cell>
          <cell r="S3719" t="str">
            <v>Overtime</v>
          </cell>
        </row>
        <row r="3720">
          <cell r="A3720" t="str">
            <v>PH4071</v>
          </cell>
          <cell r="E3720">
            <v>5659.5</v>
          </cell>
          <cell r="F3720">
            <v>0</v>
          </cell>
          <cell r="G3720">
            <v>5659.5</v>
          </cell>
          <cell r="H3720">
            <v>717.71</v>
          </cell>
          <cell r="I3720">
            <v>-4941.79</v>
          </cell>
          <cell r="J3720">
            <v>717.71</v>
          </cell>
          <cell r="L3720">
            <v>41364</v>
          </cell>
          <cell r="M3720" t="str">
            <v>SG</v>
          </cell>
          <cell r="N3720" t="str">
            <v>EXP</v>
          </cell>
          <cell r="O3720" t="str">
            <v>PH400</v>
          </cell>
          <cell r="P3720" t="str">
            <v>1050</v>
          </cell>
          <cell r="Q3720" t="str">
            <v>Salaries &amp; Benefits</v>
          </cell>
          <cell r="R3720" t="str">
            <v>Other Expenditures</v>
          </cell>
          <cell r="S3720" t="str">
            <v>Salaries &amp; Benefits</v>
          </cell>
        </row>
        <row r="3721">
          <cell r="A3721" t="str">
            <v>PH4071</v>
          </cell>
          <cell r="E3721">
            <v>0</v>
          </cell>
          <cell r="F3721">
            <v>0</v>
          </cell>
          <cell r="G3721">
            <v>0</v>
          </cell>
          <cell r="H3721">
            <v>-19249.48</v>
          </cell>
          <cell r="I3721">
            <v>-19249.48</v>
          </cell>
          <cell r="J3721">
            <v>-63708.35</v>
          </cell>
          <cell r="L3721">
            <v>41364</v>
          </cell>
          <cell r="M3721" t="str">
            <v>SG</v>
          </cell>
          <cell r="N3721" t="str">
            <v>EXP</v>
          </cell>
          <cell r="O3721" t="str">
            <v>PH400</v>
          </cell>
          <cell r="P3721" t="str">
            <v>1520</v>
          </cell>
          <cell r="Q3721" t="str">
            <v>Salaries &amp; Benefits</v>
          </cell>
          <cell r="R3721" t="str">
            <v>Other Expenditures</v>
          </cell>
          <cell r="S3721" t="str">
            <v>Gapping</v>
          </cell>
        </row>
        <row r="3722">
          <cell r="A3722" t="str">
            <v>PH4071</v>
          </cell>
          <cell r="E3722">
            <v>0</v>
          </cell>
          <cell r="F3722">
            <v>0</v>
          </cell>
          <cell r="G3722">
            <v>0</v>
          </cell>
          <cell r="H3722">
            <v>58.22</v>
          </cell>
          <cell r="I3722">
            <v>58.22</v>
          </cell>
          <cell r="J3722">
            <v>200</v>
          </cell>
          <cell r="L3722">
            <v>41364</v>
          </cell>
          <cell r="M3722" t="str">
            <v>SG</v>
          </cell>
          <cell r="N3722" t="str">
            <v>EXP</v>
          </cell>
          <cell r="O3722" t="str">
            <v>PH400</v>
          </cell>
          <cell r="P3722" t="str">
            <v>1561</v>
          </cell>
          <cell r="Q3722" t="str">
            <v>Salaries &amp; Benefits</v>
          </cell>
          <cell r="R3722" t="str">
            <v>Other Expenditures</v>
          </cell>
          <cell r="S3722" t="str">
            <v>Salaries &amp; Benefits</v>
          </cell>
        </row>
        <row r="3723">
          <cell r="A3723" t="str">
            <v>PH4071</v>
          </cell>
          <cell r="E3723">
            <v>14128.79</v>
          </cell>
          <cell r="F3723">
            <v>0</v>
          </cell>
          <cell r="G3723">
            <v>14128.79</v>
          </cell>
          <cell r="H3723">
            <v>15710.13</v>
          </cell>
          <cell r="I3723">
            <v>1581.34</v>
          </cell>
          <cell r="J3723">
            <v>53952</v>
          </cell>
          <cell r="L3723">
            <v>41364</v>
          </cell>
          <cell r="M3723" t="str">
            <v>SG</v>
          </cell>
          <cell r="N3723" t="str">
            <v>EXP</v>
          </cell>
          <cell r="O3723" t="str">
            <v>PH400</v>
          </cell>
          <cell r="P3723" t="str">
            <v>1711</v>
          </cell>
          <cell r="Q3723" t="str">
            <v>Salaries &amp; Benefits</v>
          </cell>
          <cell r="R3723" t="str">
            <v>Other Expenditures</v>
          </cell>
          <cell r="S3723" t="str">
            <v>Salaries &amp; Benefits</v>
          </cell>
        </row>
        <row r="3724">
          <cell r="A3724" t="str">
            <v>PH4071</v>
          </cell>
          <cell r="E3724">
            <v>6837.46</v>
          </cell>
          <cell r="F3724">
            <v>0</v>
          </cell>
          <cell r="G3724">
            <v>6837.46</v>
          </cell>
          <cell r="H3724">
            <v>7596.48</v>
          </cell>
          <cell r="I3724">
            <v>759.02</v>
          </cell>
          <cell r="J3724">
            <v>26088</v>
          </cell>
          <cell r="L3724">
            <v>41364</v>
          </cell>
          <cell r="M3724" t="str">
            <v>SG</v>
          </cell>
          <cell r="N3724" t="str">
            <v>EXP</v>
          </cell>
          <cell r="O3724" t="str">
            <v>PH400</v>
          </cell>
          <cell r="P3724" t="str">
            <v>1712</v>
          </cell>
          <cell r="Q3724" t="str">
            <v>Salaries &amp; Benefits</v>
          </cell>
          <cell r="R3724" t="str">
            <v>Other Expenditures</v>
          </cell>
          <cell r="S3724" t="str">
            <v>Salaries &amp; Benefits</v>
          </cell>
        </row>
        <row r="3725">
          <cell r="A3725" t="str">
            <v>PH4071</v>
          </cell>
          <cell r="E3725">
            <v>6030.57</v>
          </cell>
          <cell r="F3725">
            <v>0</v>
          </cell>
          <cell r="G3725">
            <v>6030.57</v>
          </cell>
          <cell r="H3725">
            <v>6069.18</v>
          </cell>
          <cell r="I3725">
            <v>38.61</v>
          </cell>
          <cell r="J3725">
            <v>20551.55</v>
          </cell>
          <cell r="L3725">
            <v>41364</v>
          </cell>
          <cell r="M3725" t="str">
            <v>SG</v>
          </cell>
          <cell r="N3725" t="str">
            <v>EXP</v>
          </cell>
          <cell r="O3725" t="str">
            <v>PH400</v>
          </cell>
          <cell r="P3725" t="str">
            <v>1720</v>
          </cell>
          <cell r="Q3725" t="str">
            <v>Salaries &amp; Benefits</v>
          </cell>
          <cell r="R3725" t="str">
            <v>Other Expenditures</v>
          </cell>
          <cell r="S3725" t="str">
            <v>Salaries &amp; Benefits</v>
          </cell>
        </row>
        <row r="3726">
          <cell r="A3726" t="str">
            <v>PH4071</v>
          </cell>
          <cell r="E3726">
            <v>1840.11</v>
          </cell>
          <cell r="F3726">
            <v>0</v>
          </cell>
          <cell r="G3726">
            <v>1840.11</v>
          </cell>
          <cell r="H3726">
            <v>2262.12</v>
          </cell>
          <cell r="I3726">
            <v>422.01</v>
          </cell>
          <cell r="J3726">
            <v>7768.84</v>
          </cell>
          <cell r="L3726">
            <v>41364</v>
          </cell>
          <cell r="M3726" t="str">
            <v>SG</v>
          </cell>
          <cell r="N3726" t="str">
            <v>EXP</v>
          </cell>
          <cell r="O3726" t="str">
            <v>PH400</v>
          </cell>
          <cell r="P3726" t="str">
            <v>1730</v>
          </cell>
          <cell r="Q3726" t="str">
            <v>Salaries &amp; Benefits</v>
          </cell>
          <cell r="R3726" t="str">
            <v>Other Expenditures</v>
          </cell>
          <cell r="S3726" t="str">
            <v>Salaries &amp; Benefits</v>
          </cell>
        </row>
        <row r="3727">
          <cell r="A3727" t="str">
            <v>PH4071</v>
          </cell>
          <cell r="E3727">
            <v>7625.09</v>
          </cell>
          <cell r="F3727">
            <v>0</v>
          </cell>
          <cell r="G3727">
            <v>7625.09</v>
          </cell>
          <cell r="H3727">
            <v>8403.51</v>
          </cell>
          <cell r="I3727">
            <v>778.42</v>
          </cell>
          <cell r="J3727">
            <v>15595.89</v>
          </cell>
          <cell r="L3727">
            <v>41364</v>
          </cell>
          <cell r="M3727" t="str">
            <v>SG</v>
          </cell>
          <cell r="N3727" t="str">
            <v>EXP</v>
          </cell>
          <cell r="O3727" t="str">
            <v>PH400</v>
          </cell>
          <cell r="P3727" t="str">
            <v>1740</v>
          </cell>
          <cell r="Q3727" t="str">
            <v>Salaries &amp; Benefits</v>
          </cell>
          <cell r="R3727" t="str">
            <v>Other Expenditures</v>
          </cell>
          <cell r="S3727" t="str">
            <v>Salaries &amp; Benefits</v>
          </cell>
        </row>
        <row r="3728">
          <cell r="A3728" t="str">
            <v>PH4071</v>
          </cell>
          <cell r="E3728">
            <v>324.38</v>
          </cell>
          <cell r="F3728">
            <v>0</v>
          </cell>
          <cell r="G3728">
            <v>324.38</v>
          </cell>
          <cell r="H3728">
            <v>417.61</v>
          </cell>
          <cell r="I3728">
            <v>93.23</v>
          </cell>
          <cell r="J3728">
            <v>832.65</v>
          </cell>
          <cell r="L3728">
            <v>41364</v>
          </cell>
          <cell r="M3728" t="str">
            <v>SG</v>
          </cell>
          <cell r="N3728" t="str">
            <v>EXP</v>
          </cell>
          <cell r="O3728" t="str">
            <v>PH400</v>
          </cell>
          <cell r="P3728" t="str">
            <v>1745</v>
          </cell>
          <cell r="Q3728" t="str">
            <v>Salaries &amp; Benefits</v>
          </cell>
          <cell r="R3728" t="str">
            <v>Other Expenditures</v>
          </cell>
          <cell r="S3728" t="str">
            <v>Salaries &amp; Benefits</v>
          </cell>
        </row>
        <row r="3729">
          <cell r="A3729" t="str">
            <v>PH4071</v>
          </cell>
          <cell r="E3729">
            <v>5532.67</v>
          </cell>
          <cell r="F3729">
            <v>0</v>
          </cell>
          <cell r="G3729">
            <v>5532.67</v>
          </cell>
          <cell r="H3729">
            <v>5910.12</v>
          </cell>
          <cell r="I3729">
            <v>377.45</v>
          </cell>
          <cell r="J3729">
            <v>20296.400000000001</v>
          </cell>
          <cell r="L3729">
            <v>41364</v>
          </cell>
          <cell r="M3729" t="str">
            <v>SG</v>
          </cell>
          <cell r="N3729" t="str">
            <v>EXP</v>
          </cell>
          <cell r="O3729" t="str">
            <v>PH400</v>
          </cell>
          <cell r="P3729" t="str">
            <v>1750</v>
          </cell>
          <cell r="Q3729" t="str">
            <v>Salaries &amp; Benefits</v>
          </cell>
          <cell r="R3729" t="str">
            <v>Other Expenditures</v>
          </cell>
          <cell r="S3729" t="str">
            <v>Salaries &amp; Benefits</v>
          </cell>
        </row>
        <row r="3730">
          <cell r="A3730" t="str">
            <v>PH4071</v>
          </cell>
          <cell r="E3730">
            <v>15521.08</v>
          </cell>
          <cell r="F3730">
            <v>0</v>
          </cell>
          <cell r="G3730">
            <v>15521.08</v>
          </cell>
          <cell r="H3730">
            <v>18417.830000000002</v>
          </cell>
          <cell r="I3730">
            <v>2896.75</v>
          </cell>
          <cell r="J3730">
            <v>34600.5</v>
          </cell>
          <cell r="L3730">
            <v>41364</v>
          </cell>
          <cell r="M3730" t="str">
            <v>SG</v>
          </cell>
          <cell r="N3730" t="str">
            <v>EXP</v>
          </cell>
          <cell r="O3730" t="str">
            <v>PH400</v>
          </cell>
          <cell r="P3730" t="str">
            <v>1760</v>
          </cell>
          <cell r="Q3730" t="str">
            <v>Salaries &amp; Benefits</v>
          </cell>
          <cell r="R3730" t="str">
            <v>Other Expenditures</v>
          </cell>
          <cell r="S3730" t="str">
            <v>Salaries &amp; Benefits</v>
          </cell>
        </row>
        <row r="3731">
          <cell r="A3731" t="str">
            <v>PH4071</v>
          </cell>
          <cell r="E3731">
            <v>24384.85</v>
          </cell>
          <cell r="F3731">
            <v>0</v>
          </cell>
          <cell r="G3731">
            <v>24384.85</v>
          </cell>
          <cell r="H3731">
            <v>31995.48</v>
          </cell>
          <cell r="I3731">
            <v>7610.63</v>
          </cell>
          <cell r="J3731">
            <v>109878.94</v>
          </cell>
          <cell r="L3731">
            <v>41364</v>
          </cell>
          <cell r="M3731" t="str">
            <v>SG</v>
          </cell>
          <cell r="N3731" t="str">
            <v>EXP</v>
          </cell>
          <cell r="O3731" t="str">
            <v>PH400</v>
          </cell>
          <cell r="P3731" t="str">
            <v>1770</v>
          </cell>
          <cell r="Q3731" t="str">
            <v>Salaries &amp; Benefits</v>
          </cell>
          <cell r="R3731" t="str">
            <v>Other Expenditures</v>
          </cell>
          <cell r="S3731" t="str">
            <v>Salaries &amp; Benefits</v>
          </cell>
        </row>
        <row r="3732">
          <cell r="A3732" t="str">
            <v>PH4071</v>
          </cell>
          <cell r="E3732">
            <v>0</v>
          </cell>
          <cell r="F3732">
            <v>0</v>
          </cell>
          <cell r="G3732">
            <v>0</v>
          </cell>
          <cell r="H3732">
            <v>392.26</v>
          </cell>
          <cell r="I3732">
            <v>392.26</v>
          </cell>
          <cell r="J3732">
            <v>1347.5</v>
          </cell>
          <cell r="L3732">
            <v>41364</v>
          </cell>
          <cell r="M3732" t="str">
            <v>SG</v>
          </cell>
          <cell r="N3732" t="str">
            <v>EXP</v>
          </cell>
          <cell r="O3732" t="str">
            <v>PH400</v>
          </cell>
          <cell r="P3732" t="str">
            <v>1850</v>
          </cell>
          <cell r="Q3732" t="str">
            <v>Salaries &amp; Benefits</v>
          </cell>
          <cell r="R3732" t="str">
            <v>Other Expenditures</v>
          </cell>
          <cell r="S3732" t="str">
            <v>Salaries &amp; Benefits</v>
          </cell>
        </row>
        <row r="3733">
          <cell r="A3733" t="str">
            <v>PH4071</v>
          </cell>
          <cell r="E3733">
            <v>510.5</v>
          </cell>
          <cell r="F3733">
            <v>88</v>
          </cell>
          <cell r="G3733">
            <v>598.5</v>
          </cell>
          <cell r="H3733">
            <v>568.76</v>
          </cell>
          <cell r="I3733">
            <v>-29.74</v>
          </cell>
          <cell r="J3733">
            <v>1992.13</v>
          </cell>
          <cell r="L3733">
            <v>41364</v>
          </cell>
          <cell r="M3733" t="str">
            <v>SG</v>
          </cell>
          <cell r="N3733" t="str">
            <v>EXP</v>
          </cell>
          <cell r="O3733" t="str">
            <v>PH400</v>
          </cell>
          <cell r="P3733" t="str">
            <v>2010</v>
          </cell>
          <cell r="Q3733" t="str">
            <v>Office Supplies</v>
          </cell>
          <cell r="R3733" t="str">
            <v>Other Expenditures</v>
          </cell>
          <cell r="S3733" t="str">
            <v>Non Salary</v>
          </cell>
        </row>
        <row r="3734">
          <cell r="A3734" t="str">
            <v>PH4071</v>
          </cell>
          <cell r="E3734">
            <v>0</v>
          </cell>
          <cell r="F3734">
            <v>0</v>
          </cell>
          <cell r="G3734">
            <v>0</v>
          </cell>
          <cell r="H3734">
            <v>39.28</v>
          </cell>
          <cell r="I3734">
            <v>39.28</v>
          </cell>
          <cell r="J3734">
            <v>137.58000000000001</v>
          </cell>
          <cell r="L3734">
            <v>41364</v>
          </cell>
          <cell r="M3734" t="str">
            <v>SG</v>
          </cell>
          <cell r="N3734" t="str">
            <v>EXP</v>
          </cell>
          <cell r="O3734" t="str">
            <v>PH400</v>
          </cell>
          <cell r="P3734" t="str">
            <v>2035</v>
          </cell>
          <cell r="Q3734" t="str">
            <v>Office Supplies</v>
          </cell>
          <cell r="R3734" t="str">
            <v>Other Expenditures</v>
          </cell>
          <cell r="S3734" t="str">
            <v>Non Salary</v>
          </cell>
        </row>
        <row r="3735">
          <cell r="A3735" t="str">
            <v>PH4071</v>
          </cell>
          <cell r="E3735">
            <v>1272.3800000000001</v>
          </cell>
          <cell r="F3735">
            <v>0</v>
          </cell>
          <cell r="G3735">
            <v>1272.3800000000001</v>
          </cell>
          <cell r="H3735">
            <v>906.95</v>
          </cell>
          <cell r="I3735">
            <v>-365.43</v>
          </cell>
          <cell r="J3735">
            <v>3176.72</v>
          </cell>
          <cell r="L3735">
            <v>41364</v>
          </cell>
          <cell r="M3735" t="str">
            <v>SG</v>
          </cell>
          <cell r="N3735" t="str">
            <v>EXP</v>
          </cell>
          <cell r="O3735" t="str">
            <v>PH400</v>
          </cell>
          <cell r="P3735" t="str">
            <v>2040</v>
          </cell>
          <cell r="Q3735" t="str">
            <v>Office Supplies</v>
          </cell>
          <cell r="R3735" t="str">
            <v>Other Expenditures</v>
          </cell>
          <cell r="S3735" t="str">
            <v>Non Salary</v>
          </cell>
        </row>
        <row r="3736">
          <cell r="A3736" t="str">
            <v>PH4071</v>
          </cell>
          <cell r="E3736">
            <v>45.21</v>
          </cell>
          <cell r="F3736">
            <v>0</v>
          </cell>
          <cell r="G3736">
            <v>45.21</v>
          </cell>
          <cell r="H3736">
            <v>0</v>
          </cell>
          <cell r="I3736">
            <v>-45.21</v>
          </cell>
          <cell r="J3736">
            <v>0</v>
          </cell>
          <cell r="L3736">
            <v>41364</v>
          </cell>
          <cell r="M3736" t="str">
            <v>SG</v>
          </cell>
          <cell r="N3736" t="str">
            <v>EXP</v>
          </cell>
          <cell r="O3736" t="str">
            <v>PH400</v>
          </cell>
          <cell r="P3736" t="str">
            <v>2082</v>
          </cell>
          <cell r="Q3736" t="str">
            <v>Office Supplies</v>
          </cell>
          <cell r="R3736" t="str">
            <v>Other Expenditures</v>
          </cell>
          <cell r="S3736" t="str">
            <v>Non Salary</v>
          </cell>
        </row>
        <row r="3737">
          <cell r="A3737" t="str">
            <v>PH4071</v>
          </cell>
          <cell r="E3737">
            <v>0</v>
          </cell>
          <cell r="F3737">
            <v>0</v>
          </cell>
          <cell r="G3737">
            <v>0</v>
          </cell>
          <cell r="H3737">
            <v>455.27</v>
          </cell>
          <cell r="I3737">
            <v>455.27</v>
          </cell>
          <cell r="J3737">
            <v>1594.6</v>
          </cell>
          <cell r="L3737">
            <v>41364</v>
          </cell>
          <cell r="M3737" t="str">
            <v>SG</v>
          </cell>
          <cell r="N3737" t="str">
            <v>EXP</v>
          </cell>
          <cell r="O3737" t="str">
            <v>PH400</v>
          </cell>
          <cell r="P3737" t="str">
            <v>2650</v>
          </cell>
          <cell r="Q3737" t="str">
            <v>Other Supplies</v>
          </cell>
          <cell r="R3737" t="str">
            <v>Other Expenditures</v>
          </cell>
          <cell r="S3737" t="str">
            <v>Non Salary</v>
          </cell>
        </row>
        <row r="3738">
          <cell r="A3738" t="str">
            <v>PH4071</v>
          </cell>
          <cell r="E3738">
            <v>17.95</v>
          </cell>
          <cell r="F3738">
            <v>0</v>
          </cell>
          <cell r="G3738">
            <v>17.95</v>
          </cell>
          <cell r="H3738">
            <v>0</v>
          </cell>
          <cell r="I3738">
            <v>-17.95</v>
          </cell>
          <cell r="J3738">
            <v>0</v>
          </cell>
          <cell r="L3738">
            <v>41364</v>
          </cell>
          <cell r="M3738" t="str">
            <v>SG</v>
          </cell>
          <cell r="N3738" t="str">
            <v>EXP</v>
          </cell>
          <cell r="O3738" t="str">
            <v>PH400</v>
          </cell>
          <cell r="P3738" t="str">
            <v>2999</v>
          </cell>
          <cell r="Q3738" t="str">
            <v>Other Supplies</v>
          </cell>
          <cell r="R3738" t="str">
            <v>Other Expenditures</v>
          </cell>
          <cell r="S3738" t="str">
            <v>Non Salary</v>
          </cell>
        </row>
        <row r="3739">
          <cell r="A3739" t="str">
            <v>PH4071</v>
          </cell>
          <cell r="E3739">
            <v>0</v>
          </cell>
          <cell r="F3739">
            <v>8.14</v>
          </cell>
          <cell r="G3739">
            <v>8.14</v>
          </cell>
          <cell r="H3739">
            <v>0</v>
          </cell>
          <cell r="I3739">
            <v>-8.14</v>
          </cell>
          <cell r="J3739">
            <v>0</v>
          </cell>
          <cell r="L3739">
            <v>41364</v>
          </cell>
          <cell r="M3739" t="str">
            <v>SG</v>
          </cell>
          <cell r="N3739" t="str">
            <v>EXP</v>
          </cell>
          <cell r="O3739" t="str">
            <v>PH400</v>
          </cell>
          <cell r="P3739" t="str">
            <v>3020</v>
          </cell>
          <cell r="Q3739" t="str">
            <v>General Equipment</v>
          </cell>
          <cell r="R3739" t="str">
            <v>Other Expenditures</v>
          </cell>
          <cell r="S3739" t="str">
            <v>Non Salary</v>
          </cell>
        </row>
        <row r="3740">
          <cell r="A3740" t="str">
            <v>PH4071</v>
          </cell>
          <cell r="E3740">
            <v>0</v>
          </cell>
          <cell r="F3740">
            <v>0</v>
          </cell>
          <cell r="G3740">
            <v>0</v>
          </cell>
          <cell r="H3740">
            <v>191.13</v>
          </cell>
          <cell r="I3740">
            <v>191.13</v>
          </cell>
          <cell r="J3740">
            <v>669.45</v>
          </cell>
          <cell r="L3740">
            <v>41364</v>
          </cell>
          <cell r="M3740" t="str">
            <v>SG</v>
          </cell>
          <cell r="N3740" t="str">
            <v>EXP</v>
          </cell>
          <cell r="O3740" t="str">
            <v>PH400</v>
          </cell>
          <cell r="P3740" t="str">
            <v>3032</v>
          </cell>
          <cell r="Q3740" t="str">
            <v>General Equipment</v>
          </cell>
          <cell r="R3740" t="str">
            <v>Other Expenditures</v>
          </cell>
          <cell r="S3740" t="str">
            <v>Non Salary</v>
          </cell>
        </row>
        <row r="3741">
          <cell r="A3741" t="str">
            <v>PH4071</v>
          </cell>
          <cell r="E3741">
            <v>0</v>
          </cell>
          <cell r="F3741">
            <v>0</v>
          </cell>
          <cell r="G3741">
            <v>0</v>
          </cell>
          <cell r="H3741">
            <v>100.9</v>
          </cell>
          <cell r="I3741">
            <v>100.9</v>
          </cell>
          <cell r="J3741">
            <v>500</v>
          </cell>
          <cell r="L3741">
            <v>41364</v>
          </cell>
          <cell r="M3741" t="str">
            <v>SG</v>
          </cell>
          <cell r="N3741" t="str">
            <v>EXP</v>
          </cell>
          <cell r="O3741" t="str">
            <v>PH400</v>
          </cell>
          <cell r="P3741" t="str">
            <v>4110</v>
          </cell>
          <cell r="Q3741" t="str">
            <v>Professional &amp; Technical</v>
          </cell>
          <cell r="R3741" t="str">
            <v>Other Expenditures</v>
          </cell>
          <cell r="S3741" t="str">
            <v>Non Salary</v>
          </cell>
        </row>
        <row r="3742">
          <cell r="A3742" t="str">
            <v>PH4071</v>
          </cell>
          <cell r="E3742">
            <v>0</v>
          </cell>
          <cell r="F3742">
            <v>0</v>
          </cell>
          <cell r="G3742">
            <v>0</v>
          </cell>
          <cell r="H3742">
            <v>36.64</v>
          </cell>
          <cell r="I3742">
            <v>36.64</v>
          </cell>
          <cell r="J3742">
            <v>106.32</v>
          </cell>
          <cell r="L3742">
            <v>41364</v>
          </cell>
          <cell r="M3742" t="str">
            <v>SG</v>
          </cell>
          <cell r="N3742" t="str">
            <v>EXP</v>
          </cell>
          <cell r="O3742" t="str">
            <v>PH400</v>
          </cell>
          <cell r="P3742" t="str">
            <v>4199</v>
          </cell>
          <cell r="Q3742" t="str">
            <v>Professional &amp; Technical</v>
          </cell>
          <cell r="R3742" t="str">
            <v>Other Expenditures</v>
          </cell>
          <cell r="S3742" t="str">
            <v>Non Salary</v>
          </cell>
        </row>
        <row r="3743">
          <cell r="A3743" t="str">
            <v>PH4071</v>
          </cell>
          <cell r="E3743">
            <v>0</v>
          </cell>
          <cell r="F3743">
            <v>0</v>
          </cell>
          <cell r="G3743">
            <v>0</v>
          </cell>
          <cell r="H3743">
            <v>70.319999999999993</v>
          </cell>
          <cell r="I3743">
            <v>70.319999999999993</v>
          </cell>
          <cell r="J3743">
            <v>204</v>
          </cell>
          <cell r="L3743">
            <v>41364</v>
          </cell>
          <cell r="M3743" t="str">
            <v>SG</v>
          </cell>
          <cell r="N3743" t="str">
            <v>EXP</v>
          </cell>
          <cell r="O3743" t="str">
            <v>PH400</v>
          </cell>
          <cell r="P3743" t="str">
            <v>4225</v>
          </cell>
          <cell r="Q3743" t="str">
            <v>Business Travel Expenses</v>
          </cell>
          <cell r="R3743" t="str">
            <v>Other Expenditures</v>
          </cell>
          <cell r="S3743" t="str">
            <v>Non Salary</v>
          </cell>
        </row>
        <row r="3744">
          <cell r="A3744" t="str">
            <v>PH4071</v>
          </cell>
          <cell r="E3744">
            <v>0</v>
          </cell>
          <cell r="F3744">
            <v>0</v>
          </cell>
          <cell r="G3744">
            <v>0</v>
          </cell>
          <cell r="H3744">
            <v>454.5</v>
          </cell>
          <cell r="I3744">
            <v>454.5</v>
          </cell>
          <cell r="J3744">
            <v>3030</v>
          </cell>
          <cell r="L3744">
            <v>41364</v>
          </cell>
          <cell r="M3744" t="str">
            <v>SG</v>
          </cell>
          <cell r="N3744" t="str">
            <v>EXP</v>
          </cell>
          <cell r="O3744" t="str">
            <v>PH400</v>
          </cell>
          <cell r="P3744" t="str">
            <v>4252</v>
          </cell>
          <cell r="Q3744" t="str">
            <v>Conference Expenditures</v>
          </cell>
          <cell r="R3744" t="str">
            <v>Other Expenditures</v>
          </cell>
          <cell r="S3744" t="str">
            <v>Non Salary</v>
          </cell>
        </row>
        <row r="3745">
          <cell r="A3745" t="str">
            <v>PH4071</v>
          </cell>
          <cell r="E3745">
            <v>0</v>
          </cell>
          <cell r="F3745">
            <v>0</v>
          </cell>
          <cell r="G3745">
            <v>0</v>
          </cell>
          <cell r="H3745">
            <v>389.22</v>
          </cell>
          <cell r="I3745">
            <v>389.22</v>
          </cell>
          <cell r="J3745">
            <v>2594.88</v>
          </cell>
          <cell r="L3745">
            <v>41364</v>
          </cell>
          <cell r="M3745" t="str">
            <v>SG</v>
          </cell>
          <cell r="N3745" t="str">
            <v>EXP</v>
          </cell>
          <cell r="O3745" t="str">
            <v>PH400</v>
          </cell>
          <cell r="P3745" t="str">
            <v>4253</v>
          </cell>
          <cell r="Q3745" t="str">
            <v>Conference Expenditures</v>
          </cell>
          <cell r="R3745" t="str">
            <v>Other Expenditures</v>
          </cell>
          <cell r="S3745" t="str">
            <v>Non Salary</v>
          </cell>
        </row>
        <row r="3746">
          <cell r="A3746" t="str">
            <v>PH4071</v>
          </cell>
          <cell r="E3746">
            <v>0</v>
          </cell>
          <cell r="F3746">
            <v>0</v>
          </cell>
          <cell r="G3746">
            <v>0</v>
          </cell>
          <cell r="H3746">
            <v>106.14</v>
          </cell>
          <cell r="I3746">
            <v>106.14</v>
          </cell>
          <cell r="J3746">
            <v>707.59</v>
          </cell>
          <cell r="L3746">
            <v>41364</v>
          </cell>
          <cell r="M3746" t="str">
            <v>SG</v>
          </cell>
          <cell r="N3746" t="str">
            <v>EXP</v>
          </cell>
          <cell r="O3746" t="str">
            <v>PH400</v>
          </cell>
          <cell r="P3746" t="str">
            <v>4254</v>
          </cell>
          <cell r="Q3746" t="str">
            <v>Conference Expenditures</v>
          </cell>
          <cell r="R3746" t="str">
            <v>Other Expenditures</v>
          </cell>
          <cell r="S3746" t="str">
            <v>Non Salary</v>
          </cell>
        </row>
        <row r="3747">
          <cell r="A3747" t="str">
            <v>PH4071</v>
          </cell>
          <cell r="E3747">
            <v>0</v>
          </cell>
          <cell r="F3747">
            <v>0</v>
          </cell>
          <cell r="G3747">
            <v>0</v>
          </cell>
          <cell r="H3747">
            <v>211.2</v>
          </cell>
          <cell r="I3747">
            <v>211.2</v>
          </cell>
          <cell r="J3747">
            <v>1408</v>
          </cell>
          <cell r="L3747">
            <v>41364</v>
          </cell>
          <cell r="M3747" t="str">
            <v>SG</v>
          </cell>
          <cell r="N3747" t="str">
            <v>EXP</v>
          </cell>
          <cell r="O3747" t="str">
            <v>PH400</v>
          </cell>
          <cell r="P3747" t="str">
            <v>4255</v>
          </cell>
          <cell r="Q3747" t="str">
            <v>Conference Expenditures</v>
          </cell>
          <cell r="R3747" t="str">
            <v>Other Expenditures</v>
          </cell>
          <cell r="S3747" t="str">
            <v>Non Salary</v>
          </cell>
        </row>
        <row r="3748">
          <cell r="A3748" t="str">
            <v>PH4071</v>
          </cell>
          <cell r="E3748">
            <v>0</v>
          </cell>
          <cell r="F3748">
            <v>0</v>
          </cell>
          <cell r="G3748">
            <v>0</v>
          </cell>
          <cell r="H3748">
            <v>740.7</v>
          </cell>
          <cell r="I3748">
            <v>740.7</v>
          </cell>
          <cell r="J3748">
            <v>4938</v>
          </cell>
          <cell r="L3748">
            <v>41364</v>
          </cell>
          <cell r="M3748" t="str">
            <v>SG</v>
          </cell>
          <cell r="N3748" t="str">
            <v>EXP</v>
          </cell>
          <cell r="O3748" t="str">
            <v>PH400</v>
          </cell>
          <cell r="P3748" t="str">
            <v>4256</v>
          </cell>
          <cell r="Q3748" t="str">
            <v>Conference Expenditures</v>
          </cell>
          <cell r="R3748" t="str">
            <v>Other Expenditures</v>
          </cell>
          <cell r="S3748" t="str">
            <v>Non Salary</v>
          </cell>
        </row>
        <row r="3749">
          <cell r="A3749" t="str">
            <v>PH4071</v>
          </cell>
          <cell r="E3749">
            <v>1923.26</v>
          </cell>
          <cell r="F3749">
            <v>0</v>
          </cell>
          <cell r="G3749">
            <v>1923.26</v>
          </cell>
          <cell r="H3749">
            <v>239.35</v>
          </cell>
          <cell r="I3749">
            <v>-1683.91</v>
          </cell>
          <cell r="J3749">
            <v>4550.3</v>
          </cell>
          <cell r="L3749">
            <v>41364</v>
          </cell>
          <cell r="M3749" t="str">
            <v>SG</v>
          </cell>
          <cell r="N3749" t="str">
            <v>EXP</v>
          </cell>
          <cell r="O3749" t="str">
            <v>PH400</v>
          </cell>
          <cell r="P3749" t="str">
            <v>4310</v>
          </cell>
          <cell r="Q3749" t="str">
            <v>Training &amp; Development</v>
          </cell>
          <cell r="R3749" t="str">
            <v>Other Expenditures</v>
          </cell>
          <cell r="S3749" t="str">
            <v>Non Salary</v>
          </cell>
        </row>
        <row r="3750">
          <cell r="A3750" t="str">
            <v>PH4071</v>
          </cell>
          <cell r="E3750">
            <v>67.39</v>
          </cell>
          <cell r="F3750">
            <v>178.08</v>
          </cell>
          <cell r="G3750">
            <v>245.47</v>
          </cell>
          <cell r="H3750">
            <v>0</v>
          </cell>
          <cell r="I3750">
            <v>-245.47</v>
          </cell>
          <cell r="J3750">
            <v>0</v>
          </cell>
          <cell r="L3750">
            <v>41364</v>
          </cell>
          <cell r="M3750" t="str">
            <v>SG</v>
          </cell>
          <cell r="N3750" t="str">
            <v>EXP</v>
          </cell>
          <cell r="O3750" t="str">
            <v>PH400</v>
          </cell>
          <cell r="P3750" t="str">
            <v>4406</v>
          </cell>
          <cell r="Q3750" t="str">
            <v>Contracted Services</v>
          </cell>
          <cell r="R3750" t="str">
            <v>Other Expenditures</v>
          </cell>
          <cell r="S3750" t="str">
            <v>Non Salary</v>
          </cell>
        </row>
        <row r="3751">
          <cell r="A3751" t="str">
            <v>PH4071</v>
          </cell>
          <cell r="E3751">
            <v>0</v>
          </cell>
          <cell r="F3751">
            <v>2197.7600000000002</v>
          </cell>
          <cell r="G3751">
            <v>2197.7600000000002</v>
          </cell>
          <cell r="H3751">
            <v>160.25</v>
          </cell>
          <cell r="I3751">
            <v>-2037.51</v>
          </cell>
          <cell r="J3751">
            <v>915.18</v>
          </cell>
          <cell r="L3751">
            <v>41364</v>
          </cell>
          <cell r="M3751" t="str">
            <v>SG</v>
          </cell>
          <cell r="N3751" t="str">
            <v>EXP</v>
          </cell>
          <cell r="O3751" t="str">
            <v>PH400</v>
          </cell>
          <cell r="P3751" t="str">
            <v>4414</v>
          </cell>
          <cell r="Q3751" t="str">
            <v>Contracted Services</v>
          </cell>
          <cell r="R3751" t="str">
            <v>Other Expenditures</v>
          </cell>
          <cell r="S3751" t="str">
            <v>Non Salary</v>
          </cell>
        </row>
        <row r="3752">
          <cell r="A3752" t="str">
            <v>PH4071</v>
          </cell>
          <cell r="E3752">
            <v>0</v>
          </cell>
          <cell r="F3752">
            <v>0</v>
          </cell>
          <cell r="G3752">
            <v>0</v>
          </cell>
          <cell r="H3752">
            <v>71.56</v>
          </cell>
          <cell r="I3752">
            <v>71.56</v>
          </cell>
          <cell r="J3752">
            <v>207.59</v>
          </cell>
          <cell r="L3752">
            <v>41364</v>
          </cell>
          <cell r="M3752" t="str">
            <v>SG</v>
          </cell>
          <cell r="N3752" t="str">
            <v>EXP</v>
          </cell>
          <cell r="O3752" t="str">
            <v>PH400</v>
          </cell>
          <cell r="P3752" t="str">
            <v>4416</v>
          </cell>
          <cell r="Q3752" t="str">
            <v>Contracted Services</v>
          </cell>
          <cell r="R3752" t="str">
            <v>Other Expenditures</v>
          </cell>
          <cell r="S3752" t="str">
            <v>Non Salary</v>
          </cell>
        </row>
        <row r="3753">
          <cell r="A3753" t="str">
            <v>PH4071</v>
          </cell>
          <cell r="E3753">
            <v>0</v>
          </cell>
          <cell r="F3753">
            <v>0</v>
          </cell>
          <cell r="G3753">
            <v>0</v>
          </cell>
          <cell r="H3753">
            <v>35.78</v>
          </cell>
          <cell r="I3753">
            <v>35.78</v>
          </cell>
          <cell r="J3753">
            <v>103.8</v>
          </cell>
          <cell r="L3753">
            <v>41364</v>
          </cell>
          <cell r="M3753" t="str">
            <v>SG</v>
          </cell>
          <cell r="N3753" t="str">
            <v>EXP</v>
          </cell>
          <cell r="O3753" t="str">
            <v>PH400</v>
          </cell>
          <cell r="P3753" t="str">
            <v>4452</v>
          </cell>
          <cell r="Q3753" t="str">
            <v>Contracted Services</v>
          </cell>
          <cell r="R3753" t="str">
            <v>Other Expenditures</v>
          </cell>
          <cell r="S3753" t="str">
            <v>Non Salary</v>
          </cell>
        </row>
        <row r="3754">
          <cell r="A3754" t="str">
            <v>PH4071</v>
          </cell>
          <cell r="E3754">
            <v>186.38</v>
          </cell>
          <cell r="F3754">
            <v>456.97</v>
          </cell>
          <cell r="G3754">
            <v>643.35</v>
          </cell>
          <cell r="H3754">
            <v>1021.93</v>
          </cell>
          <cell r="I3754">
            <v>378.58</v>
          </cell>
          <cell r="J3754">
            <v>2964.69</v>
          </cell>
          <cell r="L3754">
            <v>41364</v>
          </cell>
          <cell r="M3754" t="str">
            <v>SG</v>
          </cell>
          <cell r="N3754" t="str">
            <v>EXP</v>
          </cell>
          <cell r="O3754" t="str">
            <v>PH400</v>
          </cell>
          <cell r="P3754" t="str">
            <v>4515</v>
          </cell>
          <cell r="Q3754" t="str">
            <v>Contracted Services</v>
          </cell>
          <cell r="R3754" t="str">
            <v>Other Expenditures</v>
          </cell>
          <cell r="S3754" t="str">
            <v>Non Salary</v>
          </cell>
        </row>
        <row r="3755">
          <cell r="A3755" t="str">
            <v>PH4071</v>
          </cell>
          <cell r="E3755">
            <v>0</v>
          </cell>
          <cell r="F3755">
            <v>0</v>
          </cell>
          <cell r="G3755">
            <v>0</v>
          </cell>
          <cell r="H3755">
            <v>13.84</v>
          </cell>
          <cell r="I3755">
            <v>13.84</v>
          </cell>
          <cell r="J3755">
            <v>52.8</v>
          </cell>
          <cell r="L3755">
            <v>41364</v>
          </cell>
          <cell r="M3755" t="str">
            <v>SG</v>
          </cell>
          <cell r="N3755" t="str">
            <v>EXP</v>
          </cell>
          <cell r="O3755" t="str">
            <v>PH400</v>
          </cell>
          <cell r="P3755" t="str">
            <v>4570</v>
          </cell>
          <cell r="Q3755" t="str">
            <v>Contracted Services</v>
          </cell>
          <cell r="R3755" t="str">
            <v>Other Expenditures</v>
          </cell>
          <cell r="S3755" t="str">
            <v>Non Salary</v>
          </cell>
        </row>
        <row r="3756">
          <cell r="A3756" t="str">
            <v>PH4071</v>
          </cell>
          <cell r="E3756">
            <v>0</v>
          </cell>
          <cell r="F3756">
            <v>0</v>
          </cell>
          <cell r="G3756">
            <v>0</v>
          </cell>
          <cell r="H3756">
            <v>131.05000000000001</v>
          </cell>
          <cell r="I3756">
            <v>131.05000000000001</v>
          </cell>
          <cell r="J3756">
            <v>500</v>
          </cell>
          <cell r="L3756">
            <v>41364</v>
          </cell>
          <cell r="M3756" t="str">
            <v>SG</v>
          </cell>
          <cell r="N3756" t="str">
            <v>EXP</v>
          </cell>
          <cell r="O3756" t="str">
            <v>PH400</v>
          </cell>
          <cell r="P3756" t="str">
            <v>4760</v>
          </cell>
          <cell r="Q3756" t="str">
            <v>Insurance, Parking &amp; Metrage</v>
          </cell>
          <cell r="R3756" t="str">
            <v>Other Expenditures</v>
          </cell>
          <cell r="S3756" t="str">
            <v>Non Salary</v>
          </cell>
        </row>
        <row r="3757">
          <cell r="A3757" t="str">
            <v>PH4071</v>
          </cell>
          <cell r="E3757">
            <v>10</v>
          </cell>
          <cell r="F3757">
            <v>0</v>
          </cell>
          <cell r="G3757">
            <v>10</v>
          </cell>
          <cell r="H3757">
            <v>52.95</v>
          </cell>
          <cell r="I3757">
            <v>42.95</v>
          </cell>
          <cell r="J3757">
            <v>202</v>
          </cell>
          <cell r="L3757">
            <v>41364</v>
          </cell>
          <cell r="M3757" t="str">
            <v>SG</v>
          </cell>
          <cell r="N3757" t="str">
            <v>EXP</v>
          </cell>
          <cell r="O3757" t="str">
            <v>PH400</v>
          </cell>
          <cell r="P3757" t="str">
            <v>4770</v>
          </cell>
          <cell r="Q3757" t="str">
            <v>Insurance, Parking &amp; Metrage</v>
          </cell>
          <cell r="R3757" t="str">
            <v>Other Expenditures</v>
          </cell>
          <cell r="S3757" t="str">
            <v>Non Salary</v>
          </cell>
        </row>
        <row r="3758">
          <cell r="A3758" t="str">
            <v>PH4071</v>
          </cell>
          <cell r="E3758">
            <v>18.18</v>
          </cell>
          <cell r="F3758">
            <v>0</v>
          </cell>
          <cell r="G3758">
            <v>18.18</v>
          </cell>
          <cell r="H3758">
            <v>106.94</v>
          </cell>
          <cell r="I3758">
            <v>88.76</v>
          </cell>
          <cell r="J3758">
            <v>408</v>
          </cell>
          <cell r="L3758">
            <v>41364</v>
          </cell>
          <cell r="M3758" t="str">
            <v>SG</v>
          </cell>
          <cell r="N3758" t="str">
            <v>EXP</v>
          </cell>
          <cell r="O3758" t="str">
            <v>PH400</v>
          </cell>
          <cell r="P3758" t="str">
            <v>4775</v>
          </cell>
          <cell r="Q3758" t="str">
            <v>Insurance, Parking &amp; Metrage</v>
          </cell>
          <cell r="R3758" t="str">
            <v>Other Expenditures</v>
          </cell>
          <cell r="S3758" t="str">
            <v>Non Salary</v>
          </cell>
        </row>
        <row r="3759">
          <cell r="A3759" t="str">
            <v>PH4071</v>
          </cell>
          <cell r="E3759">
            <v>44.78</v>
          </cell>
          <cell r="F3759">
            <v>0</v>
          </cell>
          <cell r="G3759">
            <v>44.78</v>
          </cell>
          <cell r="H3759">
            <v>0</v>
          </cell>
          <cell r="I3759">
            <v>-44.78</v>
          </cell>
          <cell r="J3759">
            <v>0</v>
          </cell>
          <cell r="L3759">
            <v>41364</v>
          </cell>
          <cell r="M3759" t="str">
            <v>SG</v>
          </cell>
          <cell r="N3759" t="str">
            <v>EXP</v>
          </cell>
          <cell r="O3759" t="str">
            <v>PH400</v>
          </cell>
          <cell r="P3759" t="str">
            <v>4815</v>
          </cell>
          <cell r="Q3759" t="str">
            <v>Other Services</v>
          </cell>
          <cell r="R3759" t="str">
            <v>Other Expenditures</v>
          </cell>
          <cell r="S3759" t="str">
            <v>Non Salary</v>
          </cell>
        </row>
        <row r="3760">
          <cell r="A3760" t="str">
            <v>PH4071</v>
          </cell>
          <cell r="E3760">
            <v>0</v>
          </cell>
          <cell r="F3760">
            <v>0</v>
          </cell>
          <cell r="G3760">
            <v>0</v>
          </cell>
          <cell r="H3760">
            <v>141.32</v>
          </cell>
          <cell r="I3760">
            <v>141.32</v>
          </cell>
          <cell r="J3760">
            <v>410</v>
          </cell>
          <cell r="L3760">
            <v>41364</v>
          </cell>
          <cell r="M3760" t="str">
            <v>SG</v>
          </cell>
          <cell r="N3760" t="str">
            <v>EXP</v>
          </cell>
          <cell r="O3760" t="str">
            <v>PH400</v>
          </cell>
          <cell r="P3760" t="str">
            <v>4820</v>
          </cell>
          <cell r="Q3760" t="str">
            <v>Other Services</v>
          </cell>
          <cell r="R3760" t="str">
            <v>Other Expenditures</v>
          </cell>
          <cell r="S3760" t="str">
            <v>Non Salary</v>
          </cell>
        </row>
        <row r="3761">
          <cell r="A3761" t="str">
            <v>PH4071</v>
          </cell>
          <cell r="E3761">
            <v>0</v>
          </cell>
          <cell r="F3761">
            <v>0</v>
          </cell>
          <cell r="G3761">
            <v>0</v>
          </cell>
          <cell r="H3761">
            <v>1398.95</v>
          </cell>
          <cell r="I3761">
            <v>1398.95</v>
          </cell>
          <cell r="J3761">
            <v>4900</v>
          </cell>
          <cell r="L3761">
            <v>41364</v>
          </cell>
          <cell r="M3761" t="str">
            <v>SG</v>
          </cell>
          <cell r="N3761" t="str">
            <v>EXP</v>
          </cell>
          <cell r="O3761" t="str">
            <v>PH400</v>
          </cell>
          <cell r="P3761" t="str">
            <v>7035</v>
          </cell>
          <cell r="Q3761" t="str">
            <v>IDC's</v>
          </cell>
          <cell r="R3761" t="str">
            <v>Other Expenditures</v>
          </cell>
          <cell r="S3761" t="str">
            <v>Non Salary</v>
          </cell>
        </row>
        <row r="3762">
          <cell r="A3762" t="str">
            <v>PH4071</v>
          </cell>
          <cell r="E3762">
            <v>-279103.38</v>
          </cell>
          <cell r="F3762">
            <v>0</v>
          </cell>
          <cell r="G3762">
            <v>-279103.38</v>
          </cell>
          <cell r="H3762">
            <v>-293546.77</v>
          </cell>
          <cell r="I3762">
            <v>-14443.39</v>
          </cell>
          <cell r="J3762">
            <v>-984001.51</v>
          </cell>
          <cell r="L3762">
            <v>41364</v>
          </cell>
          <cell r="M3762" t="str">
            <v>SG</v>
          </cell>
          <cell r="N3762" t="str">
            <v>REV</v>
          </cell>
          <cell r="O3762" t="str">
            <v>PH400</v>
          </cell>
          <cell r="P3762" t="str">
            <v>8010</v>
          </cell>
          <cell r="Q3762" t="str">
            <v>Grants and Subsidies</v>
          </cell>
          <cell r="R3762" t="str">
            <v>Revenue</v>
          </cell>
          <cell r="S3762" t="str">
            <v>Non Salary</v>
          </cell>
        </row>
        <row r="3763">
          <cell r="A3763" t="str">
            <v>PH4081</v>
          </cell>
          <cell r="E3763">
            <v>1254883.07</v>
          </cell>
          <cell r="F3763">
            <v>0</v>
          </cell>
          <cell r="G3763">
            <v>1254883.07</v>
          </cell>
          <cell r="H3763">
            <v>1382338.16</v>
          </cell>
          <cell r="I3763">
            <v>127455.09</v>
          </cell>
          <cell r="J3763">
            <v>4747240.26</v>
          </cell>
          <cell r="L3763">
            <v>41364</v>
          </cell>
          <cell r="M3763" t="str">
            <v>SG</v>
          </cell>
          <cell r="N3763" t="str">
            <v>EXP</v>
          </cell>
          <cell r="O3763" t="str">
            <v>PH400</v>
          </cell>
          <cell r="P3763" t="str">
            <v>1015</v>
          </cell>
          <cell r="Q3763" t="str">
            <v>Salaries &amp; Benefits</v>
          </cell>
          <cell r="R3763" t="str">
            <v>Other Expenditures</v>
          </cell>
          <cell r="S3763" t="str">
            <v>Salaries &amp; Benefits</v>
          </cell>
        </row>
        <row r="3764">
          <cell r="A3764" t="str">
            <v>PH4081</v>
          </cell>
          <cell r="E3764">
            <v>16328.47</v>
          </cell>
          <cell r="F3764">
            <v>0</v>
          </cell>
          <cell r="G3764">
            <v>16328.47</v>
          </cell>
          <cell r="H3764">
            <v>15350.73</v>
          </cell>
          <cell r="I3764">
            <v>-977.74</v>
          </cell>
          <cell r="J3764">
            <v>52733.52</v>
          </cell>
          <cell r="L3764">
            <v>41364</v>
          </cell>
          <cell r="M3764" t="str">
            <v>SG</v>
          </cell>
          <cell r="N3764" t="str">
            <v>EXP</v>
          </cell>
          <cell r="O3764" t="str">
            <v>PH400</v>
          </cell>
          <cell r="P3764" t="str">
            <v>1025</v>
          </cell>
          <cell r="Q3764" t="str">
            <v>Salaries &amp; Benefits</v>
          </cell>
          <cell r="R3764" t="str">
            <v>Other Expenditures</v>
          </cell>
          <cell r="S3764" t="str">
            <v>Overtime</v>
          </cell>
        </row>
        <row r="3765">
          <cell r="A3765" t="str">
            <v>PH4081</v>
          </cell>
          <cell r="E3765">
            <v>604.24</v>
          </cell>
          <cell r="F3765">
            <v>0</v>
          </cell>
          <cell r="G3765">
            <v>604.24</v>
          </cell>
          <cell r="H3765">
            <v>0</v>
          </cell>
          <cell r="I3765">
            <v>-604.24</v>
          </cell>
          <cell r="J3765">
            <v>0</v>
          </cell>
          <cell r="L3765">
            <v>41364</v>
          </cell>
          <cell r="M3765" t="str">
            <v>SG</v>
          </cell>
          <cell r="N3765" t="str">
            <v>EXP</v>
          </cell>
          <cell r="O3765" t="str">
            <v>PH400</v>
          </cell>
          <cell r="P3765" t="str">
            <v>1045</v>
          </cell>
          <cell r="Q3765" t="str">
            <v>Salaries &amp; Benefits</v>
          </cell>
          <cell r="R3765" t="str">
            <v>Other Expenditures</v>
          </cell>
          <cell r="S3765" t="str">
            <v>Salaries &amp; Benefits</v>
          </cell>
        </row>
        <row r="3766">
          <cell r="A3766" t="str">
            <v>PH4081</v>
          </cell>
          <cell r="E3766">
            <v>6400.8</v>
          </cell>
          <cell r="F3766">
            <v>0</v>
          </cell>
          <cell r="G3766">
            <v>6400.8</v>
          </cell>
          <cell r="H3766">
            <v>10228.219999999999</v>
          </cell>
          <cell r="I3766">
            <v>3827.42</v>
          </cell>
          <cell r="J3766">
            <v>10228.219999999999</v>
          </cell>
          <cell r="L3766">
            <v>41364</v>
          </cell>
          <cell r="M3766" t="str">
            <v>SG</v>
          </cell>
          <cell r="N3766" t="str">
            <v>EXP</v>
          </cell>
          <cell r="O3766" t="str">
            <v>PH400</v>
          </cell>
          <cell r="P3766" t="str">
            <v>1050</v>
          </cell>
          <cell r="Q3766" t="str">
            <v>Salaries &amp; Benefits</v>
          </cell>
          <cell r="R3766" t="str">
            <v>Other Expenditures</v>
          </cell>
          <cell r="S3766" t="str">
            <v>Salaries &amp; Benefits</v>
          </cell>
        </row>
        <row r="3767">
          <cell r="A3767" t="str">
            <v>PH4081</v>
          </cell>
          <cell r="E3767">
            <v>0</v>
          </cell>
          <cell r="F3767">
            <v>0</v>
          </cell>
          <cell r="G3767">
            <v>0</v>
          </cell>
          <cell r="H3767">
            <v>-89261.77</v>
          </cell>
          <cell r="I3767">
            <v>-89261.77</v>
          </cell>
          <cell r="J3767">
            <v>-300291.86</v>
          </cell>
          <cell r="L3767">
            <v>41364</v>
          </cell>
          <cell r="M3767" t="str">
            <v>SG</v>
          </cell>
          <cell r="N3767" t="str">
            <v>EXP</v>
          </cell>
          <cell r="O3767" t="str">
            <v>PH400</v>
          </cell>
          <cell r="P3767" t="str">
            <v>1520</v>
          </cell>
          <cell r="Q3767" t="str">
            <v>Salaries &amp; Benefits</v>
          </cell>
          <cell r="R3767" t="str">
            <v>Other Expenditures</v>
          </cell>
          <cell r="S3767" t="str">
            <v>Gapping</v>
          </cell>
        </row>
        <row r="3768">
          <cell r="A3768" t="str">
            <v>PH4081</v>
          </cell>
          <cell r="E3768">
            <v>-30000</v>
          </cell>
          <cell r="F3768">
            <v>0</v>
          </cell>
          <cell r="G3768">
            <v>-30000</v>
          </cell>
          <cell r="H3768">
            <v>0</v>
          </cell>
          <cell r="I3768">
            <v>30000</v>
          </cell>
          <cell r="J3768">
            <v>0</v>
          </cell>
          <cell r="L3768">
            <v>41364</v>
          </cell>
          <cell r="M3768" t="str">
            <v>SG</v>
          </cell>
          <cell r="N3768" t="str">
            <v>EXP</v>
          </cell>
          <cell r="O3768" t="str">
            <v>PH400</v>
          </cell>
          <cell r="P3768" t="str">
            <v>1555</v>
          </cell>
          <cell r="Q3768" t="str">
            <v>Salaries &amp; Benefits</v>
          </cell>
          <cell r="R3768" t="str">
            <v>Other Expenditures</v>
          </cell>
          <cell r="S3768" t="str">
            <v>Salaries &amp; Benefits</v>
          </cell>
        </row>
        <row r="3769">
          <cell r="A3769" t="str">
            <v>PH4081</v>
          </cell>
          <cell r="E3769">
            <v>0</v>
          </cell>
          <cell r="F3769">
            <v>0</v>
          </cell>
          <cell r="G3769">
            <v>0</v>
          </cell>
          <cell r="H3769">
            <v>58.22</v>
          </cell>
          <cell r="I3769">
            <v>58.22</v>
          </cell>
          <cell r="J3769">
            <v>200</v>
          </cell>
          <cell r="L3769">
            <v>41364</v>
          </cell>
          <cell r="M3769" t="str">
            <v>SG</v>
          </cell>
          <cell r="N3769" t="str">
            <v>EXP</v>
          </cell>
          <cell r="O3769" t="str">
            <v>PH400</v>
          </cell>
          <cell r="P3769" t="str">
            <v>1561</v>
          </cell>
          <cell r="Q3769" t="str">
            <v>Salaries &amp; Benefits</v>
          </cell>
          <cell r="R3769" t="str">
            <v>Other Expenditures</v>
          </cell>
          <cell r="S3769" t="str">
            <v>Salaries &amp; Benefits</v>
          </cell>
        </row>
        <row r="3770">
          <cell r="A3770" t="str">
            <v>PH4081</v>
          </cell>
          <cell r="E3770">
            <v>728.77</v>
          </cell>
          <cell r="F3770">
            <v>0</v>
          </cell>
          <cell r="G3770">
            <v>728.77</v>
          </cell>
          <cell r="H3770">
            <v>0</v>
          </cell>
          <cell r="I3770">
            <v>-728.77</v>
          </cell>
          <cell r="J3770">
            <v>0</v>
          </cell>
          <cell r="L3770">
            <v>41364</v>
          </cell>
          <cell r="M3770" t="str">
            <v>SG</v>
          </cell>
          <cell r="N3770" t="str">
            <v>EXP</v>
          </cell>
          <cell r="O3770" t="str">
            <v>PH400</v>
          </cell>
          <cell r="P3770" t="str">
            <v>1580</v>
          </cell>
          <cell r="Q3770" t="str">
            <v>Salaries &amp; Benefits</v>
          </cell>
          <cell r="R3770" t="str">
            <v>Other Expenditures</v>
          </cell>
          <cell r="S3770" t="str">
            <v>Salaries &amp; Benefits</v>
          </cell>
        </row>
        <row r="3771">
          <cell r="A3771" t="str">
            <v>PH4081</v>
          </cell>
          <cell r="E3771">
            <v>81226.36</v>
          </cell>
          <cell r="F3771">
            <v>0</v>
          </cell>
          <cell r="G3771">
            <v>81226.36</v>
          </cell>
          <cell r="H3771">
            <v>92752.79</v>
          </cell>
          <cell r="I3771">
            <v>11526.43</v>
          </cell>
          <cell r="J3771">
            <v>318533.21999999997</v>
          </cell>
          <cell r="L3771">
            <v>41364</v>
          </cell>
          <cell r="M3771" t="str">
            <v>SG</v>
          </cell>
          <cell r="N3771" t="str">
            <v>EXP</v>
          </cell>
          <cell r="O3771" t="str">
            <v>PH400</v>
          </cell>
          <cell r="P3771" t="str">
            <v>1711</v>
          </cell>
          <cell r="Q3771" t="str">
            <v>Salaries &amp; Benefits</v>
          </cell>
          <cell r="R3771" t="str">
            <v>Other Expenditures</v>
          </cell>
          <cell r="S3771" t="str">
            <v>Salaries &amp; Benefits</v>
          </cell>
        </row>
        <row r="3772">
          <cell r="A3772" t="str">
            <v>PH4081</v>
          </cell>
          <cell r="E3772">
            <v>39133.86</v>
          </cell>
          <cell r="F3772">
            <v>0</v>
          </cell>
          <cell r="G3772">
            <v>39133.86</v>
          </cell>
          <cell r="H3772">
            <v>44055.14</v>
          </cell>
          <cell r="I3772">
            <v>4921.28</v>
          </cell>
          <cell r="J3772">
            <v>151296</v>
          </cell>
          <cell r="L3772">
            <v>41364</v>
          </cell>
          <cell r="M3772" t="str">
            <v>SG</v>
          </cell>
          <cell r="N3772" t="str">
            <v>EXP</v>
          </cell>
          <cell r="O3772" t="str">
            <v>PH400</v>
          </cell>
          <cell r="P3772" t="str">
            <v>1712</v>
          </cell>
          <cell r="Q3772" t="str">
            <v>Salaries &amp; Benefits</v>
          </cell>
          <cell r="R3772" t="str">
            <v>Other Expenditures</v>
          </cell>
          <cell r="S3772" t="str">
            <v>Salaries &amp; Benefits</v>
          </cell>
        </row>
        <row r="3773">
          <cell r="A3773" t="str">
            <v>PH4081</v>
          </cell>
          <cell r="E3773">
            <v>30441.35</v>
          </cell>
          <cell r="F3773">
            <v>0</v>
          </cell>
          <cell r="G3773">
            <v>30441.35</v>
          </cell>
          <cell r="H3773">
            <v>27681.1</v>
          </cell>
          <cell r="I3773">
            <v>-2760.25</v>
          </cell>
          <cell r="J3773">
            <v>94773.62</v>
          </cell>
          <cell r="L3773">
            <v>41364</v>
          </cell>
          <cell r="M3773" t="str">
            <v>SG</v>
          </cell>
          <cell r="N3773" t="str">
            <v>EXP</v>
          </cell>
          <cell r="O3773" t="str">
            <v>PH400</v>
          </cell>
          <cell r="P3773" t="str">
            <v>1720</v>
          </cell>
          <cell r="Q3773" t="str">
            <v>Salaries &amp; Benefits</v>
          </cell>
          <cell r="R3773" t="str">
            <v>Other Expenditures</v>
          </cell>
          <cell r="S3773" t="str">
            <v>Salaries &amp; Benefits</v>
          </cell>
        </row>
        <row r="3774">
          <cell r="A3774" t="str">
            <v>PH4081</v>
          </cell>
          <cell r="E3774">
            <v>9579.94</v>
          </cell>
          <cell r="F3774">
            <v>0</v>
          </cell>
          <cell r="G3774">
            <v>9579.94</v>
          </cell>
          <cell r="H3774">
            <v>10320.780000000001</v>
          </cell>
          <cell r="I3774">
            <v>740.84</v>
          </cell>
          <cell r="J3774">
            <v>35442.660000000003</v>
          </cell>
          <cell r="L3774">
            <v>41364</v>
          </cell>
          <cell r="M3774" t="str">
            <v>SG</v>
          </cell>
          <cell r="N3774" t="str">
            <v>EXP</v>
          </cell>
          <cell r="O3774" t="str">
            <v>PH400</v>
          </cell>
          <cell r="P3774" t="str">
            <v>1730</v>
          </cell>
          <cell r="Q3774" t="str">
            <v>Salaries &amp; Benefits</v>
          </cell>
          <cell r="R3774" t="str">
            <v>Other Expenditures</v>
          </cell>
          <cell r="S3774" t="str">
            <v>Salaries &amp; Benefits</v>
          </cell>
        </row>
        <row r="3775">
          <cell r="A3775" t="str">
            <v>PH4081</v>
          </cell>
          <cell r="E3775">
            <v>33729.040000000001</v>
          </cell>
          <cell r="F3775">
            <v>0</v>
          </cell>
          <cell r="G3775">
            <v>33729.040000000001</v>
          </cell>
          <cell r="H3775">
            <v>38758.25</v>
          </cell>
          <cell r="I3775">
            <v>5029.21</v>
          </cell>
          <cell r="J3775">
            <v>79079.009999999995</v>
          </cell>
          <cell r="L3775">
            <v>41364</v>
          </cell>
          <cell r="M3775" t="str">
            <v>SG</v>
          </cell>
          <cell r="N3775" t="str">
            <v>EXP</v>
          </cell>
          <cell r="O3775" t="str">
            <v>PH400</v>
          </cell>
          <cell r="P3775" t="str">
            <v>1740</v>
          </cell>
          <cell r="Q3775" t="str">
            <v>Salaries &amp; Benefits</v>
          </cell>
          <cell r="R3775" t="str">
            <v>Other Expenditures</v>
          </cell>
          <cell r="S3775" t="str">
            <v>Salaries &amp; Benefits</v>
          </cell>
        </row>
        <row r="3776">
          <cell r="A3776" t="str">
            <v>PH4081</v>
          </cell>
          <cell r="E3776">
            <v>1453.13</v>
          </cell>
          <cell r="F3776">
            <v>0</v>
          </cell>
          <cell r="G3776">
            <v>1453.13</v>
          </cell>
          <cell r="H3776">
            <v>1719.5</v>
          </cell>
          <cell r="I3776">
            <v>266.37</v>
          </cell>
          <cell r="J3776">
            <v>3797.66</v>
          </cell>
          <cell r="L3776">
            <v>41364</v>
          </cell>
          <cell r="M3776" t="str">
            <v>SG</v>
          </cell>
          <cell r="N3776" t="str">
            <v>EXP</v>
          </cell>
          <cell r="O3776" t="str">
            <v>PH400</v>
          </cell>
          <cell r="P3776" t="str">
            <v>1745</v>
          </cell>
          <cell r="Q3776" t="str">
            <v>Salaries &amp; Benefits</v>
          </cell>
          <cell r="R3776" t="str">
            <v>Other Expenditures</v>
          </cell>
          <cell r="S3776" t="str">
            <v>Salaries &amp; Benefits</v>
          </cell>
        </row>
        <row r="3777">
          <cell r="A3777" t="str">
            <v>PH4081</v>
          </cell>
          <cell r="E3777">
            <v>24755.11</v>
          </cell>
          <cell r="F3777">
            <v>0</v>
          </cell>
          <cell r="G3777">
            <v>24755.11</v>
          </cell>
          <cell r="H3777">
            <v>26955.62</v>
          </cell>
          <cell r="I3777">
            <v>2200.5100000000002</v>
          </cell>
          <cell r="J3777">
            <v>92571.29</v>
          </cell>
          <cell r="L3777">
            <v>41364</v>
          </cell>
          <cell r="M3777" t="str">
            <v>SG</v>
          </cell>
          <cell r="N3777" t="str">
            <v>EXP</v>
          </cell>
          <cell r="O3777" t="str">
            <v>PH400</v>
          </cell>
          <cell r="P3777" t="str">
            <v>1750</v>
          </cell>
          <cell r="Q3777" t="str">
            <v>Salaries &amp; Benefits</v>
          </cell>
          <cell r="R3777" t="str">
            <v>Other Expenditures</v>
          </cell>
          <cell r="S3777" t="str">
            <v>Salaries &amp; Benefits</v>
          </cell>
        </row>
        <row r="3778">
          <cell r="A3778" t="str">
            <v>PH4081</v>
          </cell>
          <cell r="E3778">
            <v>68554.45</v>
          </cell>
          <cell r="F3778">
            <v>0</v>
          </cell>
          <cell r="G3778">
            <v>68554.45</v>
          </cell>
          <cell r="H3778">
            <v>84337.37</v>
          </cell>
          <cell r="I3778">
            <v>15782.92</v>
          </cell>
          <cell r="J3778">
            <v>174277.42</v>
          </cell>
          <cell r="L3778">
            <v>41364</v>
          </cell>
          <cell r="M3778" t="str">
            <v>SG</v>
          </cell>
          <cell r="N3778" t="str">
            <v>EXP</v>
          </cell>
          <cell r="O3778" t="str">
            <v>PH400</v>
          </cell>
          <cell r="P3778" t="str">
            <v>1760</v>
          </cell>
          <cell r="Q3778" t="str">
            <v>Salaries &amp; Benefits</v>
          </cell>
          <cell r="R3778" t="str">
            <v>Other Expenditures</v>
          </cell>
          <cell r="S3778" t="str">
            <v>Salaries &amp; Benefits</v>
          </cell>
        </row>
        <row r="3779">
          <cell r="A3779" t="str">
            <v>PH4081</v>
          </cell>
          <cell r="E3779">
            <v>115351.47</v>
          </cell>
          <cell r="F3779">
            <v>0</v>
          </cell>
          <cell r="G3779">
            <v>115351.47</v>
          </cell>
          <cell r="H3779">
            <v>140415.17000000001</v>
          </cell>
          <cell r="I3779">
            <v>25063.7</v>
          </cell>
          <cell r="J3779">
            <v>482213.52</v>
          </cell>
          <cell r="L3779">
            <v>41364</v>
          </cell>
          <cell r="M3779" t="str">
            <v>SG</v>
          </cell>
          <cell r="N3779" t="str">
            <v>EXP</v>
          </cell>
          <cell r="O3779" t="str">
            <v>PH400</v>
          </cell>
          <cell r="P3779" t="str">
            <v>1770</v>
          </cell>
          <cell r="Q3779" t="str">
            <v>Salaries &amp; Benefits</v>
          </cell>
          <cell r="R3779" t="str">
            <v>Other Expenditures</v>
          </cell>
          <cell r="S3779" t="str">
            <v>Salaries &amp; Benefits</v>
          </cell>
        </row>
        <row r="3780">
          <cell r="A3780" t="str">
            <v>PH4081</v>
          </cell>
          <cell r="E3780">
            <v>3634.4</v>
          </cell>
          <cell r="F3780">
            <v>0</v>
          </cell>
          <cell r="G3780">
            <v>3634.4</v>
          </cell>
          <cell r="H3780">
            <v>0</v>
          </cell>
          <cell r="I3780">
            <v>-3634.4</v>
          </cell>
          <cell r="J3780">
            <v>0</v>
          </cell>
          <cell r="L3780">
            <v>41364</v>
          </cell>
          <cell r="M3780" t="str">
            <v>SG</v>
          </cell>
          <cell r="N3780" t="str">
            <v>EXP</v>
          </cell>
          <cell r="O3780" t="str">
            <v>PH400</v>
          </cell>
          <cell r="P3780" t="str">
            <v>1840</v>
          </cell>
          <cell r="Q3780" t="str">
            <v>Salaries &amp; Benefits</v>
          </cell>
          <cell r="R3780" t="str">
            <v>Other Expenditures</v>
          </cell>
          <cell r="S3780" t="str">
            <v>Salaries &amp; Benefits</v>
          </cell>
        </row>
        <row r="3781">
          <cell r="A3781" t="str">
            <v>PH4081</v>
          </cell>
          <cell r="E3781">
            <v>-3211.57</v>
          </cell>
          <cell r="F3781">
            <v>0</v>
          </cell>
          <cell r="G3781">
            <v>-3211.57</v>
          </cell>
          <cell r="H3781">
            <v>0</v>
          </cell>
          <cell r="I3781">
            <v>3211.57</v>
          </cell>
          <cell r="J3781">
            <v>0</v>
          </cell>
          <cell r="L3781">
            <v>41364</v>
          </cell>
          <cell r="M3781" t="str">
            <v>SG</v>
          </cell>
          <cell r="N3781" t="str">
            <v>EXP</v>
          </cell>
          <cell r="O3781" t="str">
            <v>PH400</v>
          </cell>
          <cell r="P3781" t="str">
            <v>1851</v>
          </cell>
          <cell r="Q3781" t="str">
            <v>Salaries &amp; Benefits</v>
          </cell>
          <cell r="R3781" t="str">
            <v>Other Expenditures</v>
          </cell>
          <cell r="S3781" t="str">
            <v>Salaries &amp; Benefits</v>
          </cell>
        </row>
        <row r="3782">
          <cell r="A3782" t="str">
            <v>PH4081</v>
          </cell>
          <cell r="E3782">
            <v>2562.13</v>
          </cell>
          <cell r="F3782">
            <v>0</v>
          </cell>
          <cell r="G3782">
            <v>2562.13</v>
          </cell>
          <cell r="H3782">
            <v>0</v>
          </cell>
          <cell r="I3782">
            <v>-2562.13</v>
          </cell>
          <cell r="J3782">
            <v>0</v>
          </cell>
          <cell r="L3782">
            <v>41364</v>
          </cell>
          <cell r="M3782" t="str">
            <v>SG</v>
          </cell>
          <cell r="N3782" t="str">
            <v>EXP</v>
          </cell>
          <cell r="O3782" t="str">
            <v>PH400</v>
          </cell>
          <cell r="P3782" t="str">
            <v>1970</v>
          </cell>
          <cell r="Q3782" t="str">
            <v>Salaries &amp; Benefits</v>
          </cell>
          <cell r="R3782" t="str">
            <v>Other Expenditures</v>
          </cell>
          <cell r="S3782" t="str">
            <v>Salaries &amp; Benefits</v>
          </cell>
        </row>
        <row r="3783">
          <cell r="A3783" t="str">
            <v>PH4081</v>
          </cell>
          <cell r="E3783">
            <v>1084.67</v>
          </cell>
          <cell r="F3783">
            <v>0</v>
          </cell>
          <cell r="G3783">
            <v>1084.67</v>
          </cell>
          <cell r="H3783">
            <v>0</v>
          </cell>
          <cell r="I3783">
            <v>-1084.67</v>
          </cell>
          <cell r="J3783">
            <v>0</v>
          </cell>
          <cell r="L3783">
            <v>41364</v>
          </cell>
          <cell r="M3783" t="str">
            <v>SG</v>
          </cell>
          <cell r="N3783" t="str">
            <v>EXP</v>
          </cell>
          <cell r="O3783" t="str">
            <v>PH400</v>
          </cell>
          <cell r="P3783" t="str">
            <v>1975</v>
          </cell>
          <cell r="Q3783" t="str">
            <v>Salaries &amp; Benefits</v>
          </cell>
          <cell r="R3783" t="str">
            <v>Other Expenditures</v>
          </cell>
          <cell r="S3783" t="str">
            <v>Salaries &amp; Benefits</v>
          </cell>
        </row>
        <row r="3784">
          <cell r="A3784" t="str">
            <v>PH4081</v>
          </cell>
          <cell r="E3784">
            <v>4979.8500000000004</v>
          </cell>
          <cell r="F3784">
            <v>0</v>
          </cell>
          <cell r="G3784">
            <v>4979.8500000000004</v>
          </cell>
          <cell r="H3784">
            <v>3126.11</v>
          </cell>
          <cell r="I3784">
            <v>-1853.74</v>
          </cell>
          <cell r="J3784">
            <v>10949.62</v>
          </cell>
          <cell r="L3784">
            <v>41364</v>
          </cell>
          <cell r="M3784" t="str">
            <v>SG</v>
          </cell>
          <cell r="N3784" t="str">
            <v>EXP</v>
          </cell>
          <cell r="O3784" t="str">
            <v>PH400</v>
          </cell>
          <cell r="P3784" t="str">
            <v>2010</v>
          </cell>
          <cell r="Q3784" t="str">
            <v>Office Supplies</v>
          </cell>
          <cell r="R3784" t="str">
            <v>Other Expenditures</v>
          </cell>
          <cell r="S3784" t="str">
            <v>Non Salary</v>
          </cell>
        </row>
        <row r="3785">
          <cell r="A3785" t="str">
            <v>PH4081</v>
          </cell>
          <cell r="E3785">
            <v>723.55</v>
          </cell>
          <cell r="F3785">
            <v>0</v>
          </cell>
          <cell r="G3785">
            <v>723.55</v>
          </cell>
          <cell r="H3785">
            <v>1658.31</v>
          </cell>
          <cell r="I3785">
            <v>934.76</v>
          </cell>
          <cell r="J3785">
            <v>5808.43</v>
          </cell>
          <cell r="L3785">
            <v>41364</v>
          </cell>
          <cell r="M3785" t="str">
            <v>SG</v>
          </cell>
          <cell r="N3785" t="str">
            <v>EXP</v>
          </cell>
          <cell r="O3785" t="str">
            <v>PH400</v>
          </cell>
          <cell r="P3785" t="str">
            <v>2040</v>
          </cell>
          <cell r="Q3785" t="str">
            <v>Office Supplies</v>
          </cell>
          <cell r="R3785" t="str">
            <v>Other Expenditures</v>
          </cell>
          <cell r="S3785" t="str">
            <v>Non Salary</v>
          </cell>
        </row>
        <row r="3786">
          <cell r="A3786" t="str">
            <v>PH4081</v>
          </cell>
          <cell r="E3786">
            <v>0</v>
          </cell>
          <cell r="F3786">
            <v>0</v>
          </cell>
          <cell r="G3786">
            <v>0</v>
          </cell>
          <cell r="H3786">
            <v>58.07</v>
          </cell>
          <cell r="I3786">
            <v>58.07</v>
          </cell>
          <cell r="J3786">
            <v>203.36</v>
          </cell>
          <cell r="L3786">
            <v>41364</v>
          </cell>
          <cell r="M3786" t="str">
            <v>SG</v>
          </cell>
          <cell r="N3786" t="str">
            <v>EXP</v>
          </cell>
          <cell r="O3786" t="str">
            <v>PH400</v>
          </cell>
          <cell r="P3786" t="str">
            <v>2099</v>
          </cell>
          <cell r="Q3786" t="str">
            <v>Office Supplies</v>
          </cell>
          <cell r="R3786" t="str">
            <v>Other Expenditures</v>
          </cell>
          <cell r="S3786" t="str">
            <v>Non Salary</v>
          </cell>
        </row>
        <row r="3787">
          <cell r="A3787" t="str">
            <v>PH4081</v>
          </cell>
          <cell r="E3787">
            <v>78.84</v>
          </cell>
          <cell r="F3787">
            <v>0</v>
          </cell>
          <cell r="G3787">
            <v>78.84</v>
          </cell>
          <cell r="H3787">
            <v>0</v>
          </cell>
          <cell r="I3787">
            <v>-78.84</v>
          </cell>
          <cell r="J3787">
            <v>0</v>
          </cell>
          <cell r="L3787">
            <v>41364</v>
          </cell>
          <cell r="M3787" t="str">
            <v>SG</v>
          </cell>
          <cell r="N3787" t="str">
            <v>EXP</v>
          </cell>
          <cell r="O3787" t="str">
            <v>PH400</v>
          </cell>
          <cell r="P3787" t="str">
            <v>2570</v>
          </cell>
          <cell r="Q3787" t="str">
            <v>Other Supplies</v>
          </cell>
          <cell r="R3787" t="str">
            <v>Other Expenditures</v>
          </cell>
          <cell r="S3787" t="str">
            <v>Non Salary</v>
          </cell>
        </row>
        <row r="3788">
          <cell r="A3788" t="str">
            <v>PH4081</v>
          </cell>
          <cell r="E3788">
            <v>0</v>
          </cell>
          <cell r="F3788">
            <v>0</v>
          </cell>
          <cell r="G3788">
            <v>0</v>
          </cell>
          <cell r="H3788">
            <v>54.61</v>
          </cell>
          <cell r="I3788">
            <v>54.61</v>
          </cell>
          <cell r="J3788">
            <v>191.27</v>
          </cell>
          <cell r="L3788">
            <v>41364</v>
          </cell>
          <cell r="M3788" t="str">
            <v>SG</v>
          </cell>
          <cell r="N3788" t="str">
            <v>EXP</v>
          </cell>
          <cell r="O3788" t="str">
            <v>PH400</v>
          </cell>
          <cell r="P3788" t="str">
            <v>2600</v>
          </cell>
          <cell r="Q3788" t="str">
            <v>Other Supplies</v>
          </cell>
          <cell r="R3788" t="str">
            <v>Other Expenditures</v>
          </cell>
          <cell r="S3788" t="str">
            <v>Non Salary</v>
          </cell>
        </row>
        <row r="3789">
          <cell r="A3789" t="str">
            <v>PH4081</v>
          </cell>
          <cell r="E3789">
            <v>12.52</v>
          </cell>
          <cell r="F3789">
            <v>0</v>
          </cell>
          <cell r="G3789">
            <v>12.52</v>
          </cell>
          <cell r="H3789">
            <v>218.43</v>
          </cell>
          <cell r="I3789">
            <v>205.91</v>
          </cell>
          <cell r="J3789">
            <v>765.08</v>
          </cell>
          <cell r="L3789">
            <v>41364</v>
          </cell>
          <cell r="M3789" t="str">
            <v>SG</v>
          </cell>
          <cell r="N3789" t="str">
            <v>EXP</v>
          </cell>
          <cell r="O3789" t="str">
            <v>PH400</v>
          </cell>
          <cell r="P3789" t="str">
            <v>2650</v>
          </cell>
          <cell r="Q3789" t="str">
            <v>Other Supplies</v>
          </cell>
          <cell r="R3789" t="str">
            <v>Other Expenditures</v>
          </cell>
          <cell r="S3789" t="str">
            <v>Non Salary</v>
          </cell>
        </row>
        <row r="3790">
          <cell r="A3790" t="str">
            <v>PH4081</v>
          </cell>
          <cell r="E3790">
            <v>5.6</v>
          </cell>
          <cell r="F3790">
            <v>343.44</v>
          </cell>
          <cell r="G3790">
            <v>349.04</v>
          </cell>
          <cell r="H3790">
            <v>0</v>
          </cell>
          <cell r="I3790">
            <v>-349.04</v>
          </cell>
          <cell r="J3790">
            <v>0</v>
          </cell>
          <cell r="L3790">
            <v>41364</v>
          </cell>
          <cell r="M3790" t="str">
            <v>SG</v>
          </cell>
          <cell r="N3790" t="str">
            <v>EXP</v>
          </cell>
          <cell r="O3790" t="str">
            <v>PH400</v>
          </cell>
          <cell r="P3790" t="str">
            <v>2790</v>
          </cell>
          <cell r="Q3790" t="str">
            <v>Other Supplies</v>
          </cell>
          <cell r="R3790" t="str">
            <v>Other Expenditures</v>
          </cell>
          <cell r="S3790" t="str">
            <v>Non Salary</v>
          </cell>
        </row>
        <row r="3791">
          <cell r="A3791" t="str">
            <v>PH4081</v>
          </cell>
          <cell r="E3791">
            <v>47.48</v>
          </cell>
          <cell r="F3791">
            <v>0</v>
          </cell>
          <cell r="G3791">
            <v>47.48</v>
          </cell>
          <cell r="H3791">
            <v>0</v>
          </cell>
          <cell r="I3791">
            <v>-47.48</v>
          </cell>
          <cell r="J3791">
            <v>0</v>
          </cell>
          <cell r="L3791">
            <v>41364</v>
          </cell>
          <cell r="M3791" t="str">
            <v>SG</v>
          </cell>
          <cell r="N3791" t="str">
            <v>EXP</v>
          </cell>
          <cell r="O3791" t="str">
            <v>PH400</v>
          </cell>
          <cell r="P3791" t="str">
            <v>2820</v>
          </cell>
          <cell r="Q3791" t="str">
            <v>Other Supplies</v>
          </cell>
          <cell r="R3791" t="str">
            <v>Other Expenditures</v>
          </cell>
          <cell r="S3791" t="str">
            <v>Non Salary</v>
          </cell>
        </row>
        <row r="3792">
          <cell r="A3792" t="str">
            <v>PH4081</v>
          </cell>
          <cell r="E3792">
            <v>3309.6</v>
          </cell>
          <cell r="F3792">
            <v>9635.36</v>
          </cell>
          <cell r="G3792">
            <v>12944.96</v>
          </cell>
          <cell r="H3792">
            <v>2777.89</v>
          </cell>
          <cell r="I3792">
            <v>-10167.07</v>
          </cell>
          <cell r="J3792">
            <v>46765.81</v>
          </cell>
          <cell r="L3792">
            <v>41364</v>
          </cell>
          <cell r="M3792" t="str">
            <v>SG</v>
          </cell>
          <cell r="N3792" t="str">
            <v>EXP</v>
          </cell>
          <cell r="O3792" t="str">
            <v>PH400</v>
          </cell>
          <cell r="P3792" t="str">
            <v>2823</v>
          </cell>
          <cell r="Q3792" t="str">
            <v>Other Supplies</v>
          </cell>
          <cell r="R3792" t="str">
            <v>Other Expenditures</v>
          </cell>
          <cell r="S3792" t="str">
            <v>Non Salary</v>
          </cell>
        </row>
        <row r="3793">
          <cell r="A3793" t="str">
            <v>PH4081</v>
          </cell>
          <cell r="E3793">
            <v>71.180000000000007</v>
          </cell>
          <cell r="F3793">
            <v>0</v>
          </cell>
          <cell r="G3793">
            <v>71.180000000000007</v>
          </cell>
          <cell r="H3793">
            <v>0</v>
          </cell>
          <cell r="I3793">
            <v>-71.180000000000007</v>
          </cell>
          <cell r="J3793">
            <v>0</v>
          </cell>
          <cell r="L3793">
            <v>41364</v>
          </cell>
          <cell r="M3793" t="str">
            <v>SG</v>
          </cell>
          <cell r="N3793" t="str">
            <v>EXP</v>
          </cell>
          <cell r="O3793" t="str">
            <v>PH400</v>
          </cell>
          <cell r="P3793" t="str">
            <v>2824</v>
          </cell>
          <cell r="Q3793" t="str">
            <v>Other Supplies</v>
          </cell>
          <cell r="R3793" t="str">
            <v>Other Expenditures</v>
          </cell>
          <cell r="S3793" t="str">
            <v>Non Salary</v>
          </cell>
        </row>
        <row r="3794">
          <cell r="A3794" t="str">
            <v>PH4081</v>
          </cell>
          <cell r="E3794">
            <v>184.65</v>
          </cell>
          <cell r="F3794">
            <v>0</v>
          </cell>
          <cell r="G3794">
            <v>184.65</v>
          </cell>
          <cell r="H3794">
            <v>326.23</v>
          </cell>
          <cell r="I3794">
            <v>141.58000000000001</v>
          </cell>
          <cell r="J3794">
            <v>714</v>
          </cell>
          <cell r="L3794">
            <v>41364</v>
          </cell>
          <cell r="M3794" t="str">
            <v>SG</v>
          </cell>
          <cell r="N3794" t="str">
            <v>EXP</v>
          </cell>
          <cell r="O3794" t="str">
            <v>PH400</v>
          </cell>
          <cell r="P3794" t="str">
            <v>2999</v>
          </cell>
          <cell r="Q3794" t="str">
            <v>Other Supplies</v>
          </cell>
          <cell r="R3794" t="str">
            <v>Other Expenditures</v>
          </cell>
          <cell r="S3794" t="str">
            <v>Non Salary</v>
          </cell>
        </row>
        <row r="3795">
          <cell r="A3795" t="str">
            <v>PH4081</v>
          </cell>
          <cell r="E3795">
            <v>0</v>
          </cell>
          <cell r="F3795">
            <v>1691.91</v>
          </cell>
          <cell r="G3795">
            <v>1691.91</v>
          </cell>
          <cell r="H3795">
            <v>1142</v>
          </cell>
          <cell r="I3795">
            <v>-549.91</v>
          </cell>
          <cell r="J3795">
            <v>4000</v>
          </cell>
          <cell r="L3795">
            <v>41364</v>
          </cell>
          <cell r="M3795" t="str">
            <v>SG</v>
          </cell>
          <cell r="N3795" t="str">
            <v>EXP</v>
          </cell>
          <cell r="O3795" t="str">
            <v>PH400</v>
          </cell>
          <cell r="P3795" t="str">
            <v>3020</v>
          </cell>
          <cell r="Q3795" t="str">
            <v>General Equipment</v>
          </cell>
          <cell r="R3795" t="str">
            <v>Other Expenditures</v>
          </cell>
          <cell r="S3795" t="str">
            <v>Non Salary</v>
          </cell>
        </row>
        <row r="3796">
          <cell r="A3796" t="str">
            <v>PH4081</v>
          </cell>
          <cell r="E3796">
            <v>0</v>
          </cell>
          <cell r="F3796">
            <v>384.48</v>
          </cell>
          <cell r="G3796">
            <v>384.48</v>
          </cell>
          <cell r="H3796">
            <v>256.95</v>
          </cell>
          <cell r="I3796">
            <v>-127.53</v>
          </cell>
          <cell r="J3796">
            <v>900</v>
          </cell>
          <cell r="L3796">
            <v>41364</v>
          </cell>
          <cell r="M3796" t="str">
            <v>SG</v>
          </cell>
          <cell r="N3796" t="str">
            <v>EXP</v>
          </cell>
          <cell r="O3796" t="str">
            <v>PH400</v>
          </cell>
          <cell r="P3796" t="str">
            <v>3030</v>
          </cell>
          <cell r="Q3796" t="str">
            <v>General Equipment</v>
          </cell>
          <cell r="R3796" t="str">
            <v>Other Expenditures</v>
          </cell>
          <cell r="S3796" t="str">
            <v>Non Salary</v>
          </cell>
        </row>
        <row r="3797">
          <cell r="A3797" t="str">
            <v>PH4081</v>
          </cell>
          <cell r="E3797">
            <v>1556.93</v>
          </cell>
          <cell r="F3797">
            <v>0</v>
          </cell>
          <cell r="G3797">
            <v>1556.93</v>
          </cell>
          <cell r="H3797">
            <v>0</v>
          </cell>
          <cell r="I3797">
            <v>-1556.93</v>
          </cell>
          <cell r="J3797">
            <v>0</v>
          </cell>
          <cell r="L3797">
            <v>41364</v>
          </cell>
          <cell r="M3797" t="str">
            <v>SG</v>
          </cell>
          <cell r="N3797" t="str">
            <v>EXP</v>
          </cell>
          <cell r="O3797" t="str">
            <v>PH400</v>
          </cell>
          <cell r="P3797" t="str">
            <v>3099</v>
          </cell>
          <cell r="Q3797" t="str">
            <v>General Equipment</v>
          </cell>
          <cell r="R3797" t="str">
            <v>Other Expenditures</v>
          </cell>
          <cell r="S3797" t="str">
            <v>Non Salary</v>
          </cell>
        </row>
        <row r="3798">
          <cell r="A3798" t="str">
            <v>PH4081</v>
          </cell>
          <cell r="E3798">
            <v>704.18</v>
          </cell>
          <cell r="F3798">
            <v>217.29</v>
          </cell>
          <cell r="G3798">
            <v>921.47</v>
          </cell>
          <cell r="H3798">
            <v>0</v>
          </cell>
          <cell r="I3798">
            <v>-921.47</v>
          </cell>
          <cell r="J3798">
            <v>0</v>
          </cell>
          <cell r="L3798">
            <v>41364</v>
          </cell>
          <cell r="M3798" t="str">
            <v>SG</v>
          </cell>
          <cell r="N3798" t="str">
            <v>EXP</v>
          </cell>
          <cell r="O3798" t="str">
            <v>PH400</v>
          </cell>
          <cell r="P3798" t="str">
            <v>3310</v>
          </cell>
          <cell r="Q3798" t="str">
            <v>Furniture &amp; Furnishings</v>
          </cell>
          <cell r="R3798" t="str">
            <v>Other Expenditures</v>
          </cell>
          <cell r="S3798" t="str">
            <v>Non Salary</v>
          </cell>
        </row>
        <row r="3799">
          <cell r="A3799" t="str">
            <v>PH4081</v>
          </cell>
          <cell r="E3799">
            <v>9929.77</v>
          </cell>
          <cell r="F3799">
            <v>9824.2099999999991</v>
          </cell>
          <cell r="G3799">
            <v>19753.98</v>
          </cell>
          <cell r="H3799">
            <v>3367.42</v>
          </cell>
          <cell r="I3799">
            <v>-16386.560000000001</v>
          </cell>
          <cell r="J3799">
            <v>102353.32</v>
          </cell>
          <cell r="L3799">
            <v>41364</v>
          </cell>
          <cell r="M3799" t="str">
            <v>SG</v>
          </cell>
          <cell r="N3799" t="str">
            <v>EXP</v>
          </cell>
          <cell r="O3799" t="str">
            <v>PH400</v>
          </cell>
          <cell r="P3799" t="str">
            <v>4025</v>
          </cell>
          <cell r="Q3799" t="str">
            <v>Professional &amp; Technical</v>
          </cell>
          <cell r="R3799" t="str">
            <v>Other Expenditures</v>
          </cell>
          <cell r="S3799" t="str">
            <v>Non Salary</v>
          </cell>
        </row>
        <row r="3800">
          <cell r="A3800" t="str">
            <v>PH4081</v>
          </cell>
          <cell r="E3800">
            <v>1184.2</v>
          </cell>
          <cell r="F3800">
            <v>174.46</v>
          </cell>
          <cell r="G3800">
            <v>1358.66</v>
          </cell>
          <cell r="H3800">
            <v>2820.58</v>
          </cell>
          <cell r="I3800">
            <v>1461.92</v>
          </cell>
          <cell r="J3800">
            <v>20190.27</v>
          </cell>
          <cell r="L3800">
            <v>41364</v>
          </cell>
          <cell r="M3800" t="str">
            <v>SG</v>
          </cell>
          <cell r="N3800" t="str">
            <v>EXP</v>
          </cell>
          <cell r="O3800" t="str">
            <v>PH400</v>
          </cell>
          <cell r="P3800" t="str">
            <v>4086</v>
          </cell>
          <cell r="Q3800" t="str">
            <v>Professional &amp; Technical</v>
          </cell>
          <cell r="R3800" t="str">
            <v>Other Expenditures</v>
          </cell>
          <cell r="S3800" t="str">
            <v>Non Salary</v>
          </cell>
        </row>
        <row r="3801">
          <cell r="A3801" t="str">
            <v>PH4081</v>
          </cell>
          <cell r="E3801">
            <v>179.7</v>
          </cell>
          <cell r="F3801">
            <v>0</v>
          </cell>
          <cell r="G3801">
            <v>179.7</v>
          </cell>
          <cell r="H3801">
            <v>530.84</v>
          </cell>
          <cell r="I3801">
            <v>351.14</v>
          </cell>
          <cell r="J3801">
            <v>1540</v>
          </cell>
          <cell r="L3801">
            <v>41364</v>
          </cell>
          <cell r="M3801" t="str">
            <v>SG</v>
          </cell>
          <cell r="N3801" t="str">
            <v>EXP</v>
          </cell>
          <cell r="O3801" t="str">
            <v>PH400</v>
          </cell>
          <cell r="P3801" t="str">
            <v>4225</v>
          </cell>
          <cell r="Q3801" t="str">
            <v>Business Travel Expenses</v>
          </cell>
          <cell r="R3801" t="str">
            <v>Other Expenditures</v>
          </cell>
          <cell r="S3801" t="str">
            <v>Non Salary</v>
          </cell>
        </row>
        <row r="3802">
          <cell r="A3802" t="str">
            <v>PH4081</v>
          </cell>
          <cell r="E3802">
            <v>0</v>
          </cell>
          <cell r="F3802">
            <v>0</v>
          </cell>
          <cell r="G3802">
            <v>0</v>
          </cell>
          <cell r="H3802">
            <v>103.95</v>
          </cell>
          <cell r="I3802">
            <v>103.95</v>
          </cell>
          <cell r="J3802">
            <v>693</v>
          </cell>
          <cell r="L3802">
            <v>41364</v>
          </cell>
          <cell r="M3802" t="str">
            <v>SG</v>
          </cell>
          <cell r="N3802" t="str">
            <v>EXP</v>
          </cell>
          <cell r="O3802" t="str">
            <v>PH400</v>
          </cell>
          <cell r="P3802" t="str">
            <v>4256</v>
          </cell>
          <cell r="Q3802" t="str">
            <v>Conference Expenditures</v>
          </cell>
          <cell r="R3802" t="str">
            <v>Other Expenditures</v>
          </cell>
          <cell r="S3802" t="str">
            <v>Non Salary</v>
          </cell>
        </row>
        <row r="3803">
          <cell r="A3803" t="str">
            <v>PH4081</v>
          </cell>
          <cell r="E3803">
            <v>660.12</v>
          </cell>
          <cell r="F3803">
            <v>0</v>
          </cell>
          <cell r="G3803">
            <v>660.12</v>
          </cell>
          <cell r="H3803">
            <v>351.6</v>
          </cell>
          <cell r="I3803">
            <v>-308.52</v>
          </cell>
          <cell r="J3803">
            <v>1020</v>
          </cell>
          <cell r="L3803">
            <v>41364</v>
          </cell>
          <cell r="M3803" t="str">
            <v>SG</v>
          </cell>
          <cell r="N3803" t="str">
            <v>EXP</v>
          </cell>
          <cell r="O3803" t="str">
            <v>PH400</v>
          </cell>
          <cell r="P3803" t="str">
            <v>4340</v>
          </cell>
          <cell r="Q3803" t="str">
            <v>Training &amp; Development</v>
          </cell>
          <cell r="R3803" t="str">
            <v>Other Expenditures</v>
          </cell>
          <cell r="S3803" t="str">
            <v>Non Salary</v>
          </cell>
        </row>
        <row r="3804">
          <cell r="A3804" t="str">
            <v>PH4081</v>
          </cell>
          <cell r="E3804">
            <v>174.19</v>
          </cell>
          <cell r="F3804">
            <v>0</v>
          </cell>
          <cell r="G3804">
            <v>174.19</v>
          </cell>
          <cell r="H3804">
            <v>161.59</v>
          </cell>
          <cell r="I3804">
            <v>-12.6</v>
          </cell>
          <cell r="J3804">
            <v>468.8</v>
          </cell>
          <cell r="L3804">
            <v>41364</v>
          </cell>
          <cell r="M3804" t="str">
            <v>SG</v>
          </cell>
          <cell r="N3804" t="str">
            <v>EXP</v>
          </cell>
          <cell r="O3804" t="str">
            <v>PH400</v>
          </cell>
          <cell r="P3804" t="str">
            <v>4406</v>
          </cell>
          <cell r="Q3804" t="str">
            <v>Contracted Services</v>
          </cell>
          <cell r="R3804" t="str">
            <v>Other Expenditures</v>
          </cell>
          <cell r="S3804" t="str">
            <v>Non Salary</v>
          </cell>
        </row>
        <row r="3805">
          <cell r="A3805" t="str">
            <v>PH4081</v>
          </cell>
          <cell r="E3805">
            <v>0</v>
          </cell>
          <cell r="F3805">
            <v>1082.08</v>
          </cell>
          <cell r="G3805">
            <v>1082.08</v>
          </cell>
          <cell r="H3805">
            <v>3970.75</v>
          </cell>
          <cell r="I3805">
            <v>2888.67</v>
          </cell>
          <cell r="J3805">
            <v>27613.03</v>
          </cell>
          <cell r="L3805">
            <v>41364</v>
          </cell>
          <cell r="M3805" t="str">
            <v>SG</v>
          </cell>
          <cell r="N3805" t="str">
            <v>EXP</v>
          </cell>
          <cell r="O3805" t="str">
            <v>PH400</v>
          </cell>
          <cell r="P3805" t="str">
            <v>4414</v>
          </cell>
          <cell r="Q3805" t="str">
            <v>Contracted Services</v>
          </cell>
          <cell r="R3805" t="str">
            <v>Other Expenditures</v>
          </cell>
          <cell r="S3805" t="str">
            <v>Non Salary</v>
          </cell>
        </row>
        <row r="3806">
          <cell r="A3806" t="str">
            <v>PH4081</v>
          </cell>
          <cell r="E3806">
            <v>20.260000000000002</v>
          </cell>
          <cell r="F3806">
            <v>0</v>
          </cell>
          <cell r="G3806">
            <v>20.260000000000002</v>
          </cell>
          <cell r="H3806">
            <v>864.78</v>
          </cell>
          <cell r="I3806">
            <v>844.52</v>
          </cell>
          <cell r="J3806">
            <v>2508.8000000000002</v>
          </cell>
          <cell r="L3806">
            <v>41364</v>
          </cell>
          <cell r="M3806" t="str">
            <v>SG</v>
          </cell>
          <cell r="N3806" t="str">
            <v>EXP</v>
          </cell>
          <cell r="O3806" t="str">
            <v>PH400</v>
          </cell>
          <cell r="P3806" t="str">
            <v>4452</v>
          </cell>
          <cell r="Q3806" t="str">
            <v>Contracted Services</v>
          </cell>
          <cell r="R3806" t="str">
            <v>Other Expenditures</v>
          </cell>
          <cell r="S3806" t="str">
            <v>Non Salary</v>
          </cell>
        </row>
        <row r="3807">
          <cell r="A3807" t="str">
            <v>PH4081</v>
          </cell>
          <cell r="E3807">
            <v>237.58</v>
          </cell>
          <cell r="F3807">
            <v>0</v>
          </cell>
          <cell r="G3807">
            <v>237.58</v>
          </cell>
          <cell r="H3807">
            <v>0</v>
          </cell>
          <cell r="I3807">
            <v>-237.58</v>
          </cell>
          <cell r="J3807">
            <v>0</v>
          </cell>
          <cell r="L3807">
            <v>41364</v>
          </cell>
          <cell r="M3807" t="str">
            <v>SG</v>
          </cell>
          <cell r="N3807" t="str">
            <v>EXP</v>
          </cell>
          <cell r="O3807" t="str">
            <v>PH400</v>
          </cell>
          <cell r="P3807" t="str">
            <v>4462</v>
          </cell>
          <cell r="Q3807" t="str">
            <v>Contracted Services</v>
          </cell>
          <cell r="R3807" t="str">
            <v>Other Expenditures</v>
          </cell>
          <cell r="S3807" t="str">
            <v>Non Salary</v>
          </cell>
        </row>
        <row r="3808">
          <cell r="A3808" t="str">
            <v>PH4081</v>
          </cell>
          <cell r="E3808">
            <v>0</v>
          </cell>
          <cell r="F3808">
            <v>0</v>
          </cell>
          <cell r="G3808">
            <v>0</v>
          </cell>
          <cell r="H3808">
            <v>1378.8</v>
          </cell>
          <cell r="I3808">
            <v>1378.8</v>
          </cell>
          <cell r="J3808">
            <v>4000</v>
          </cell>
          <cell r="L3808">
            <v>41364</v>
          </cell>
          <cell r="M3808" t="str">
            <v>SG</v>
          </cell>
          <cell r="N3808" t="str">
            <v>EXP</v>
          </cell>
          <cell r="O3808" t="str">
            <v>PH400</v>
          </cell>
          <cell r="P3808" t="str">
            <v>4614</v>
          </cell>
          <cell r="Q3808" t="str">
            <v>Repairs &amp; Maintenance</v>
          </cell>
          <cell r="R3808" t="str">
            <v>Other Expenditures</v>
          </cell>
          <cell r="S3808" t="str">
            <v>Non Salary</v>
          </cell>
        </row>
        <row r="3809">
          <cell r="A3809" t="str">
            <v>PH4081</v>
          </cell>
          <cell r="E3809">
            <v>1306.5</v>
          </cell>
          <cell r="F3809">
            <v>0</v>
          </cell>
          <cell r="G3809">
            <v>1306.5</v>
          </cell>
          <cell r="H3809">
            <v>1748.73</v>
          </cell>
          <cell r="I3809">
            <v>442.23</v>
          </cell>
          <cell r="J3809">
            <v>6672</v>
          </cell>
          <cell r="L3809">
            <v>41364</v>
          </cell>
          <cell r="M3809" t="str">
            <v>SG</v>
          </cell>
          <cell r="N3809" t="str">
            <v>EXP</v>
          </cell>
          <cell r="O3809" t="str">
            <v>PH400</v>
          </cell>
          <cell r="P3809" t="str">
            <v>4770</v>
          </cell>
          <cell r="Q3809" t="str">
            <v>Insurance, Parking &amp; Metrage</v>
          </cell>
          <cell r="R3809" t="str">
            <v>Other Expenditures</v>
          </cell>
          <cell r="S3809" t="str">
            <v>Non Salary</v>
          </cell>
        </row>
        <row r="3810">
          <cell r="A3810" t="str">
            <v>PH4081</v>
          </cell>
          <cell r="E3810">
            <v>9219.0300000000007</v>
          </cell>
          <cell r="F3810">
            <v>0</v>
          </cell>
          <cell r="G3810">
            <v>9219.0300000000007</v>
          </cell>
          <cell r="H3810">
            <v>13079.74</v>
          </cell>
          <cell r="I3810">
            <v>3860.71</v>
          </cell>
          <cell r="J3810">
            <v>56695.91</v>
          </cell>
          <cell r="L3810">
            <v>41364</v>
          </cell>
          <cell r="M3810" t="str">
            <v>SG</v>
          </cell>
          <cell r="N3810" t="str">
            <v>EXP</v>
          </cell>
          <cell r="O3810" t="str">
            <v>PH400</v>
          </cell>
          <cell r="P3810" t="str">
            <v>4775</v>
          </cell>
          <cell r="Q3810" t="str">
            <v>Insurance, Parking &amp; Metrage</v>
          </cell>
          <cell r="R3810" t="str">
            <v>Other Expenditures</v>
          </cell>
          <cell r="S3810" t="str">
            <v>Non Salary</v>
          </cell>
        </row>
        <row r="3811">
          <cell r="A3811" t="str">
            <v>PH4081</v>
          </cell>
          <cell r="E3811">
            <v>0</v>
          </cell>
          <cell r="F3811">
            <v>0</v>
          </cell>
          <cell r="G3811">
            <v>0</v>
          </cell>
          <cell r="H3811">
            <v>1034.0999999999999</v>
          </cell>
          <cell r="I3811">
            <v>1034.0999999999999</v>
          </cell>
          <cell r="J3811">
            <v>3000</v>
          </cell>
          <cell r="L3811">
            <v>41364</v>
          </cell>
          <cell r="M3811" t="str">
            <v>SG</v>
          </cell>
          <cell r="N3811" t="str">
            <v>EXP</v>
          </cell>
          <cell r="O3811" t="str">
            <v>PH400</v>
          </cell>
          <cell r="P3811" t="str">
            <v>4805</v>
          </cell>
          <cell r="Q3811" t="str">
            <v>Other Services</v>
          </cell>
          <cell r="R3811" t="str">
            <v>Other Expenditures</v>
          </cell>
          <cell r="S3811" t="str">
            <v>Non Salary</v>
          </cell>
        </row>
        <row r="3812">
          <cell r="A3812" t="str">
            <v>PH4081</v>
          </cell>
          <cell r="E3812">
            <v>692.9</v>
          </cell>
          <cell r="F3812">
            <v>345.88</v>
          </cell>
          <cell r="G3812">
            <v>1038.78</v>
          </cell>
          <cell r="H3812">
            <v>974.17</v>
          </cell>
          <cell r="I3812">
            <v>-64.61</v>
          </cell>
          <cell r="J3812">
            <v>2826.18</v>
          </cell>
          <cell r="L3812">
            <v>41364</v>
          </cell>
          <cell r="M3812" t="str">
            <v>SG</v>
          </cell>
          <cell r="N3812" t="str">
            <v>EXP</v>
          </cell>
          <cell r="O3812" t="str">
            <v>PH400</v>
          </cell>
          <cell r="P3812" t="str">
            <v>4815</v>
          </cell>
          <cell r="Q3812" t="str">
            <v>Other Services</v>
          </cell>
          <cell r="R3812" t="str">
            <v>Other Expenditures</v>
          </cell>
          <cell r="S3812" t="str">
            <v>Non Salary</v>
          </cell>
        </row>
        <row r="3813">
          <cell r="A3813" t="str">
            <v>PH4081</v>
          </cell>
          <cell r="E3813">
            <v>0</v>
          </cell>
          <cell r="F3813">
            <v>213.7</v>
          </cell>
          <cell r="G3813">
            <v>213.7</v>
          </cell>
          <cell r="H3813">
            <v>0</v>
          </cell>
          <cell r="I3813">
            <v>-213.7</v>
          </cell>
          <cell r="J3813">
            <v>0</v>
          </cell>
          <cell r="L3813">
            <v>41364</v>
          </cell>
          <cell r="M3813" t="str">
            <v>SG</v>
          </cell>
          <cell r="N3813" t="str">
            <v>EXP</v>
          </cell>
          <cell r="O3813" t="str">
            <v>PH400</v>
          </cell>
          <cell r="P3813" t="str">
            <v>4820</v>
          </cell>
          <cell r="Q3813" t="str">
            <v>Other Services</v>
          </cell>
          <cell r="R3813" t="str">
            <v>Other Expenditures</v>
          </cell>
          <cell r="S3813" t="str">
            <v>Non Salary</v>
          </cell>
        </row>
        <row r="3814">
          <cell r="A3814" t="str">
            <v>PH4081</v>
          </cell>
          <cell r="E3814">
            <v>3424.69</v>
          </cell>
          <cell r="F3814">
            <v>5070.01</v>
          </cell>
          <cell r="G3814">
            <v>8494.7000000000007</v>
          </cell>
          <cell r="H3814">
            <v>2982.56</v>
          </cell>
          <cell r="I3814">
            <v>-5512.14</v>
          </cell>
          <cell r="J3814">
            <v>11379.52</v>
          </cell>
          <cell r="L3814">
            <v>41364</v>
          </cell>
          <cell r="M3814" t="str">
            <v>SG</v>
          </cell>
          <cell r="N3814" t="str">
            <v>EXP</v>
          </cell>
          <cell r="O3814" t="str">
            <v>PH400</v>
          </cell>
          <cell r="P3814" t="str">
            <v>4860</v>
          </cell>
          <cell r="Q3814" t="str">
            <v>Other Services</v>
          </cell>
          <cell r="R3814" t="str">
            <v>Other Expenditures</v>
          </cell>
          <cell r="S3814" t="str">
            <v>Non Salary</v>
          </cell>
        </row>
        <row r="3815">
          <cell r="A3815" t="str">
            <v>PH4081</v>
          </cell>
          <cell r="E3815">
            <v>0</v>
          </cell>
          <cell r="F3815">
            <v>0</v>
          </cell>
          <cell r="G3815">
            <v>0</v>
          </cell>
          <cell r="H3815">
            <v>1813</v>
          </cell>
          <cell r="I3815">
            <v>1813</v>
          </cell>
          <cell r="J3815">
            <v>49000</v>
          </cell>
          <cell r="L3815">
            <v>41364</v>
          </cell>
          <cell r="M3815" t="str">
            <v>SG</v>
          </cell>
          <cell r="N3815" t="str">
            <v>EXP</v>
          </cell>
          <cell r="O3815" t="str">
            <v>PH400</v>
          </cell>
          <cell r="P3815" t="str">
            <v>7030</v>
          </cell>
          <cell r="Q3815" t="str">
            <v>IDC's</v>
          </cell>
          <cell r="R3815" t="str">
            <v>Other Expenditures</v>
          </cell>
          <cell r="S3815" t="str">
            <v>Non Salary</v>
          </cell>
        </row>
        <row r="3816">
          <cell r="A3816" t="str">
            <v>PH4081</v>
          </cell>
          <cell r="E3816">
            <v>0</v>
          </cell>
          <cell r="F3816">
            <v>0</v>
          </cell>
          <cell r="G3816">
            <v>0</v>
          </cell>
          <cell r="H3816">
            <v>6523.2</v>
          </cell>
          <cell r="I3816">
            <v>6523.2</v>
          </cell>
          <cell r="J3816">
            <v>54000</v>
          </cell>
          <cell r="L3816">
            <v>41364</v>
          </cell>
          <cell r="M3816" t="str">
            <v>SG</v>
          </cell>
          <cell r="N3816" t="str">
            <v>EXP</v>
          </cell>
          <cell r="O3816" t="str">
            <v>PH400</v>
          </cell>
          <cell r="P3816" t="str">
            <v>7035</v>
          </cell>
          <cell r="Q3816" t="str">
            <v>IDC's</v>
          </cell>
          <cell r="R3816" t="str">
            <v>Other Expenditures</v>
          </cell>
          <cell r="S3816" t="str">
            <v>Non Salary</v>
          </cell>
        </row>
        <row r="3817">
          <cell r="A3817" t="str">
            <v>PH4081</v>
          </cell>
          <cell r="E3817">
            <v>1088</v>
          </cell>
          <cell r="F3817">
            <v>0</v>
          </cell>
          <cell r="G3817">
            <v>1088</v>
          </cell>
          <cell r="H3817">
            <v>371.15</v>
          </cell>
          <cell r="I3817">
            <v>-716.85</v>
          </cell>
          <cell r="J3817">
            <v>1300</v>
          </cell>
          <cell r="L3817">
            <v>41364</v>
          </cell>
          <cell r="M3817" t="str">
            <v>SG</v>
          </cell>
          <cell r="N3817" t="str">
            <v>EXP</v>
          </cell>
          <cell r="O3817" t="str">
            <v>PH400</v>
          </cell>
          <cell r="P3817" t="str">
            <v>7097</v>
          </cell>
          <cell r="Q3817" t="str">
            <v>IDC's</v>
          </cell>
          <cell r="R3817" t="str">
            <v>Other Expenditures</v>
          </cell>
          <cell r="S3817" t="str">
            <v>Non Salary</v>
          </cell>
        </row>
        <row r="3818">
          <cell r="A3818" t="str">
            <v>PH4081</v>
          </cell>
          <cell r="E3818">
            <v>-1017568.52</v>
          </cell>
          <cell r="F3818">
            <v>0</v>
          </cell>
          <cell r="G3818">
            <v>-1017568.52</v>
          </cell>
          <cell r="H3818">
            <v>-1148858.51</v>
          </cell>
          <cell r="I3818">
            <v>-131289.99</v>
          </cell>
          <cell r="J3818">
            <v>-4363854.0199999996</v>
          </cell>
          <cell r="L3818">
            <v>41364</v>
          </cell>
          <cell r="M3818" t="str">
            <v>SG</v>
          </cell>
          <cell r="N3818" t="str">
            <v>REV</v>
          </cell>
          <cell r="O3818" t="str">
            <v>PH400</v>
          </cell>
          <cell r="P3818" t="str">
            <v>8010</v>
          </cell>
          <cell r="Q3818" t="str">
            <v>Grants and Subsidies</v>
          </cell>
          <cell r="R3818" t="str">
            <v>Revenue</v>
          </cell>
          <cell r="S3818" t="str">
            <v>Non Salary</v>
          </cell>
        </row>
        <row r="3819">
          <cell r="A3819" t="str">
            <v>PH4081</v>
          </cell>
          <cell r="E3819">
            <v>-121983.5</v>
          </cell>
          <cell r="F3819">
            <v>0</v>
          </cell>
          <cell r="G3819">
            <v>-121983.5</v>
          </cell>
          <cell r="H3819">
            <v>-51051</v>
          </cell>
          <cell r="I3819">
            <v>70932.5</v>
          </cell>
          <cell r="J3819">
            <v>-210000</v>
          </cell>
          <cell r="L3819">
            <v>41364</v>
          </cell>
          <cell r="M3819" t="str">
            <v>SG</v>
          </cell>
          <cell r="N3819" t="str">
            <v>REV</v>
          </cell>
          <cell r="O3819" t="str">
            <v>PH400</v>
          </cell>
          <cell r="P3819" t="str">
            <v>8013</v>
          </cell>
          <cell r="Q3819" t="str">
            <v>Grants and Subsidies</v>
          </cell>
          <cell r="R3819" t="str">
            <v>Revenue</v>
          </cell>
          <cell r="S3819" t="str">
            <v>Non Salary</v>
          </cell>
        </row>
        <row r="3820">
          <cell r="A3820" t="str">
            <v>PH4081</v>
          </cell>
          <cell r="E3820">
            <v>-113765</v>
          </cell>
          <cell r="F3820">
            <v>0</v>
          </cell>
          <cell r="G3820">
            <v>-113765</v>
          </cell>
          <cell r="H3820">
            <v>-143298</v>
          </cell>
          <cell r="I3820">
            <v>-29533</v>
          </cell>
          <cell r="J3820">
            <v>-190000</v>
          </cell>
          <cell r="L3820">
            <v>41364</v>
          </cell>
          <cell r="M3820" t="str">
            <v>SG</v>
          </cell>
          <cell r="N3820" t="str">
            <v>REV</v>
          </cell>
          <cell r="O3820" t="str">
            <v>PH400</v>
          </cell>
          <cell r="P3820" t="str">
            <v>9420</v>
          </cell>
          <cell r="Q3820" t="str">
            <v>Other Revenues</v>
          </cell>
          <cell r="R3820" t="str">
            <v>Revenue</v>
          </cell>
          <cell r="S3820" t="str">
            <v>Non Salary</v>
          </cell>
        </row>
        <row r="3821">
          <cell r="A3821" t="str">
            <v>PH4081</v>
          </cell>
          <cell r="E3821">
            <v>0</v>
          </cell>
          <cell r="F3821">
            <v>0</v>
          </cell>
          <cell r="G3821">
            <v>0</v>
          </cell>
          <cell r="H3821">
            <v>-5656.5</v>
          </cell>
          <cell r="I3821">
            <v>-5656.5</v>
          </cell>
          <cell r="J3821">
            <v>-7500</v>
          </cell>
          <cell r="L3821">
            <v>41364</v>
          </cell>
          <cell r="M3821" t="str">
            <v>SG</v>
          </cell>
          <cell r="N3821" t="str">
            <v>REV</v>
          </cell>
          <cell r="O3821" t="str">
            <v>PH400</v>
          </cell>
          <cell r="P3821" t="str">
            <v>9605</v>
          </cell>
          <cell r="Q3821" t="str">
            <v>Other Revenues</v>
          </cell>
          <cell r="R3821" t="str">
            <v>Revenue</v>
          </cell>
          <cell r="S3821" t="str">
            <v>Non Salary</v>
          </cell>
        </row>
        <row r="3822">
          <cell r="A3822" t="str">
            <v>PH4081</v>
          </cell>
          <cell r="E3822">
            <v>-132515</v>
          </cell>
          <cell r="F3822">
            <v>0</v>
          </cell>
          <cell r="G3822">
            <v>-132515</v>
          </cell>
          <cell r="H3822">
            <v>-105588</v>
          </cell>
          <cell r="I3822">
            <v>26927</v>
          </cell>
          <cell r="J3822">
            <v>-140000</v>
          </cell>
          <cell r="L3822">
            <v>41364</v>
          </cell>
          <cell r="M3822" t="str">
            <v>SG</v>
          </cell>
          <cell r="N3822" t="str">
            <v>REV</v>
          </cell>
          <cell r="O3822" t="str">
            <v>PH400</v>
          </cell>
          <cell r="P3822" t="str">
            <v>9750</v>
          </cell>
          <cell r="Q3822" t="str">
            <v>Other Revenues</v>
          </cell>
          <cell r="R3822" t="str">
            <v>Revenue</v>
          </cell>
          <cell r="S3822" t="str">
            <v>Non Salary</v>
          </cell>
        </row>
        <row r="3823">
          <cell r="A3823" t="str">
            <v>PH4083</v>
          </cell>
          <cell r="E3823">
            <v>309.83999999999997</v>
          </cell>
          <cell r="F3823">
            <v>0</v>
          </cell>
          <cell r="G3823">
            <v>309.83999999999997</v>
          </cell>
          <cell r="H3823">
            <v>898.7</v>
          </cell>
          <cell r="I3823">
            <v>588.86</v>
          </cell>
          <cell r="J3823">
            <v>2607.17</v>
          </cell>
          <cell r="L3823">
            <v>41364</v>
          </cell>
          <cell r="M3823" t="str">
            <v>SG</v>
          </cell>
          <cell r="N3823" t="str">
            <v>EXP</v>
          </cell>
          <cell r="O3823" t="str">
            <v>PH400</v>
          </cell>
          <cell r="P3823" t="str">
            <v>4555</v>
          </cell>
          <cell r="Q3823" t="str">
            <v>Contracted Services</v>
          </cell>
          <cell r="R3823" t="str">
            <v>Other Expenditures</v>
          </cell>
          <cell r="S3823" t="str">
            <v>Non Salary</v>
          </cell>
        </row>
        <row r="3824">
          <cell r="A3824" t="str">
            <v>PH4083</v>
          </cell>
          <cell r="E3824">
            <v>-1858.69</v>
          </cell>
          <cell r="F3824">
            <v>0</v>
          </cell>
          <cell r="G3824">
            <v>-1858.69</v>
          </cell>
          <cell r="H3824">
            <v>0</v>
          </cell>
          <cell r="I3824">
            <v>1858.69</v>
          </cell>
          <cell r="J3824">
            <v>0</v>
          </cell>
          <cell r="L3824">
            <v>41364</v>
          </cell>
          <cell r="M3824" t="str">
            <v>SG</v>
          </cell>
          <cell r="N3824" t="str">
            <v>EXP</v>
          </cell>
          <cell r="O3824" t="str">
            <v>PH400</v>
          </cell>
          <cell r="P3824" t="str">
            <v>4810</v>
          </cell>
          <cell r="Q3824" t="str">
            <v>Other Services</v>
          </cell>
          <cell r="R3824" t="str">
            <v>Other Expenditures</v>
          </cell>
          <cell r="S3824" t="str">
            <v>Non Salary</v>
          </cell>
        </row>
        <row r="3825">
          <cell r="A3825" t="str">
            <v>PH4083</v>
          </cell>
          <cell r="E3825">
            <v>100.53</v>
          </cell>
          <cell r="F3825">
            <v>478.07</v>
          </cell>
          <cell r="G3825">
            <v>578.6</v>
          </cell>
          <cell r="H3825">
            <v>11633.7</v>
          </cell>
          <cell r="I3825">
            <v>11055.1</v>
          </cell>
          <cell r="J3825">
            <v>112403</v>
          </cell>
          <cell r="L3825">
            <v>41364</v>
          </cell>
          <cell r="M3825" t="str">
            <v>SG</v>
          </cell>
          <cell r="N3825" t="str">
            <v>EXP</v>
          </cell>
          <cell r="O3825" t="str">
            <v>PH400</v>
          </cell>
          <cell r="P3825" t="str">
            <v>4811</v>
          </cell>
          <cell r="Q3825" t="str">
            <v>Other Services</v>
          </cell>
          <cell r="R3825" t="str">
            <v>Other Expenditures</v>
          </cell>
          <cell r="S3825" t="str">
            <v>Non Salary</v>
          </cell>
        </row>
        <row r="3826">
          <cell r="A3826" t="str">
            <v>PH4083</v>
          </cell>
          <cell r="E3826">
            <v>550533.38</v>
          </cell>
          <cell r="F3826">
            <v>0</v>
          </cell>
          <cell r="G3826">
            <v>550533.38</v>
          </cell>
          <cell r="H3826">
            <v>550533.38</v>
          </cell>
          <cell r="I3826">
            <v>0</v>
          </cell>
          <cell r="J3826">
            <v>2202133.5</v>
          </cell>
          <cell r="L3826">
            <v>41364</v>
          </cell>
          <cell r="M3826" t="str">
            <v>SG</v>
          </cell>
          <cell r="N3826" t="str">
            <v>EXP</v>
          </cell>
          <cell r="O3826" t="str">
            <v>PH400</v>
          </cell>
          <cell r="P3826" t="str">
            <v>7090</v>
          </cell>
          <cell r="Q3826" t="str">
            <v>IDC's</v>
          </cell>
          <cell r="R3826" t="str">
            <v>Other Expenditures</v>
          </cell>
          <cell r="S3826" t="str">
            <v>Non Salary</v>
          </cell>
        </row>
        <row r="3827">
          <cell r="A3827" t="str">
            <v>PH4083</v>
          </cell>
          <cell r="E3827">
            <v>41987.92</v>
          </cell>
          <cell r="F3827">
            <v>0</v>
          </cell>
          <cell r="G3827">
            <v>41987.92</v>
          </cell>
          <cell r="H3827">
            <v>46740.87</v>
          </cell>
          <cell r="I3827">
            <v>4752.95</v>
          </cell>
          <cell r="J3827">
            <v>186963.48</v>
          </cell>
          <cell r="L3827">
            <v>41364</v>
          </cell>
          <cell r="M3827" t="str">
            <v>SG</v>
          </cell>
          <cell r="N3827" t="str">
            <v>EXP</v>
          </cell>
          <cell r="O3827" t="str">
            <v>PH400</v>
          </cell>
          <cell r="P3827" t="str">
            <v>7125</v>
          </cell>
          <cell r="Q3827" t="str">
            <v>IDC's</v>
          </cell>
          <cell r="R3827" t="str">
            <v>Other Expenditures</v>
          </cell>
          <cell r="S3827" t="str">
            <v>Non Salary</v>
          </cell>
        </row>
        <row r="3828">
          <cell r="A3828" t="str">
            <v>PH4083</v>
          </cell>
          <cell r="E3828">
            <v>-412172.35</v>
          </cell>
          <cell r="F3828">
            <v>0</v>
          </cell>
          <cell r="G3828">
            <v>-412172.35</v>
          </cell>
          <cell r="H3828">
            <v>-457354.99</v>
          </cell>
          <cell r="I3828">
            <v>-45182.64</v>
          </cell>
          <cell r="J3828">
            <v>-1878080.35</v>
          </cell>
          <cell r="L3828">
            <v>41364</v>
          </cell>
          <cell r="M3828" t="str">
            <v>SG</v>
          </cell>
          <cell r="N3828" t="str">
            <v>REV</v>
          </cell>
          <cell r="O3828" t="str">
            <v>PH400</v>
          </cell>
          <cell r="P3828" t="str">
            <v>8010</v>
          </cell>
          <cell r="Q3828" t="str">
            <v>Grants and Subsidies</v>
          </cell>
          <cell r="R3828" t="str">
            <v>Revenue</v>
          </cell>
          <cell r="S3828" t="str">
            <v>Non Salary</v>
          </cell>
        </row>
        <row r="3829">
          <cell r="A3829" t="str">
            <v>PH4094</v>
          </cell>
          <cell r="E3829">
            <v>29260</v>
          </cell>
          <cell r="F3829">
            <v>0</v>
          </cell>
          <cell r="G3829">
            <v>29260</v>
          </cell>
          <cell r="H3829">
            <v>29472.799999999999</v>
          </cell>
          <cell r="I3829">
            <v>212.8</v>
          </cell>
          <cell r="J3829">
            <v>101215.8</v>
          </cell>
          <cell r="L3829">
            <v>41364</v>
          </cell>
          <cell r="M3829" t="str">
            <v>OG</v>
          </cell>
          <cell r="N3829" t="str">
            <v>EXP</v>
          </cell>
          <cell r="O3829" t="str">
            <v>PH400</v>
          </cell>
          <cell r="P3829" t="str">
            <v>1015</v>
          </cell>
          <cell r="Q3829" t="str">
            <v>Salaries &amp; Benefits</v>
          </cell>
          <cell r="R3829" t="str">
            <v>Other Expenditures</v>
          </cell>
          <cell r="S3829" t="str">
            <v>Salaries &amp; Benefits</v>
          </cell>
        </row>
        <row r="3830">
          <cell r="A3830" t="str">
            <v>PH4094</v>
          </cell>
          <cell r="E3830">
            <v>1198.52</v>
          </cell>
          <cell r="F3830">
            <v>0</v>
          </cell>
          <cell r="G3830">
            <v>1198.52</v>
          </cell>
          <cell r="H3830">
            <v>1146.1099999999999</v>
          </cell>
          <cell r="I3830">
            <v>-52.41</v>
          </cell>
          <cell r="J3830">
            <v>3936</v>
          </cell>
          <cell r="L3830">
            <v>41364</v>
          </cell>
          <cell r="M3830" t="str">
            <v>OG</v>
          </cell>
          <cell r="N3830" t="str">
            <v>EXP</v>
          </cell>
          <cell r="O3830" t="str">
            <v>PH400</v>
          </cell>
          <cell r="P3830" t="str">
            <v>1711</v>
          </cell>
          <cell r="Q3830" t="str">
            <v>Salaries &amp; Benefits</v>
          </cell>
          <cell r="R3830" t="str">
            <v>Other Expenditures</v>
          </cell>
          <cell r="S3830" t="str">
            <v>Salaries &amp; Benefits</v>
          </cell>
        </row>
        <row r="3831">
          <cell r="A3831" t="str">
            <v>PH4094</v>
          </cell>
          <cell r="E3831">
            <v>679.97</v>
          </cell>
          <cell r="F3831">
            <v>0</v>
          </cell>
          <cell r="G3831">
            <v>679.97</v>
          </cell>
          <cell r="H3831">
            <v>635.96</v>
          </cell>
          <cell r="I3831">
            <v>-44.01</v>
          </cell>
          <cell r="J3831">
            <v>2184</v>
          </cell>
          <cell r="L3831">
            <v>41364</v>
          </cell>
          <cell r="M3831" t="str">
            <v>OG</v>
          </cell>
          <cell r="N3831" t="str">
            <v>EXP</v>
          </cell>
          <cell r="O3831" t="str">
            <v>PH400</v>
          </cell>
          <cell r="P3831" t="str">
            <v>1712</v>
          </cell>
          <cell r="Q3831" t="str">
            <v>Salaries &amp; Benefits</v>
          </cell>
          <cell r="R3831" t="str">
            <v>Other Expenditures</v>
          </cell>
          <cell r="S3831" t="str">
            <v>Salaries &amp; Benefits</v>
          </cell>
        </row>
        <row r="3832">
          <cell r="A3832" t="str">
            <v>PH4094</v>
          </cell>
          <cell r="E3832">
            <v>719.31</v>
          </cell>
          <cell r="F3832">
            <v>0</v>
          </cell>
          <cell r="G3832">
            <v>719.31</v>
          </cell>
          <cell r="H3832">
            <v>590.19000000000005</v>
          </cell>
          <cell r="I3832">
            <v>-129.12</v>
          </cell>
          <cell r="J3832">
            <v>2026.14</v>
          </cell>
          <cell r="L3832">
            <v>41364</v>
          </cell>
          <cell r="M3832" t="str">
            <v>OG</v>
          </cell>
          <cell r="N3832" t="str">
            <v>EXP</v>
          </cell>
          <cell r="O3832" t="str">
            <v>PH400</v>
          </cell>
          <cell r="P3832" t="str">
            <v>1720</v>
          </cell>
          <cell r="Q3832" t="str">
            <v>Salaries &amp; Benefits</v>
          </cell>
          <cell r="R3832" t="str">
            <v>Other Expenditures</v>
          </cell>
          <cell r="S3832" t="str">
            <v>Salaries &amp; Benefits</v>
          </cell>
        </row>
        <row r="3833">
          <cell r="A3833" t="str">
            <v>PH4094</v>
          </cell>
          <cell r="E3833">
            <v>219.26</v>
          </cell>
          <cell r="F3833">
            <v>0</v>
          </cell>
          <cell r="G3833">
            <v>219.26</v>
          </cell>
          <cell r="H3833">
            <v>219.98</v>
          </cell>
          <cell r="I3833">
            <v>0.72</v>
          </cell>
          <cell r="J3833">
            <v>755.46</v>
          </cell>
          <cell r="L3833">
            <v>41364</v>
          </cell>
          <cell r="M3833" t="str">
            <v>OG</v>
          </cell>
          <cell r="N3833" t="str">
            <v>EXP</v>
          </cell>
          <cell r="O3833" t="str">
            <v>PH400</v>
          </cell>
          <cell r="P3833" t="str">
            <v>1730</v>
          </cell>
          <cell r="Q3833" t="str">
            <v>Salaries &amp; Benefits</v>
          </cell>
          <cell r="R3833" t="str">
            <v>Other Expenditures</v>
          </cell>
          <cell r="S3833" t="str">
            <v>Salaries &amp; Benefits</v>
          </cell>
        </row>
        <row r="3834">
          <cell r="A3834" t="str">
            <v>PH4094</v>
          </cell>
          <cell r="E3834">
            <v>784.8</v>
          </cell>
          <cell r="F3834">
            <v>0</v>
          </cell>
          <cell r="G3834">
            <v>784.8</v>
          </cell>
          <cell r="H3834">
            <v>793.95</v>
          </cell>
          <cell r="I3834">
            <v>9.15</v>
          </cell>
          <cell r="J3834">
            <v>991.99</v>
          </cell>
          <cell r="L3834">
            <v>41364</v>
          </cell>
          <cell r="M3834" t="str">
            <v>OG</v>
          </cell>
          <cell r="N3834" t="str">
            <v>EXP</v>
          </cell>
          <cell r="O3834" t="str">
            <v>PH400</v>
          </cell>
          <cell r="P3834" t="str">
            <v>1740</v>
          </cell>
          <cell r="Q3834" t="str">
            <v>Salaries &amp; Benefits</v>
          </cell>
          <cell r="R3834" t="str">
            <v>Other Expenditures</v>
          </cell>
          <cell r="S3834" t="str">
            <v>Salaries &amp; Benefits</v>
          </cell>
        </row>
        <row r="3835">
          <cell r="A3835" t="str">
            <v>PH4094</v>
          </cell>
          <cell r="E3835">
            <v>45.14</v>
          </cell>
          <cell r="F3835">
            <v>0</v>
          </cell>
          <cell r="G3835">
            <v>45.14</v>
          </cell>
          <cell r="H3835">
            <v>53.05</v>
          </cell>
          <cell r="I3835">
            <v>7.91</v>
          </cell>
          <cell r="J3835">
            <v>80.98</v>
          </cell>
          <cell r="L3835">
            <v>41364</v>
          </cell>
          <cell r="M3835" t="str">
            <v>OG</v>
          </cell>
          <cell r="N3835" t="str">
            <v>EXP</v>
          </cell>
          <cell r="O3835" t="str">
            <v>PH400</v>
          </cell>
          <cell r="P3835" t="str">
            <v>1745</v>
          </cell>
          <cell r="Q3835" t="str">
            <v>Salaries &amp; Benefits</v>
          </cell>
          <cell r="R3835" t="str">
            <v>Other Expenditures</v>
          </cell>
          <cell r="S3835" t="str">
            <v>Salaries &amp; Benefits</v>
          </cell>
        </row>
        <row r="3836">
          <cell r="A3836" t="str">
            <v>PH4094</v>
          </cell>
          <cell r="E3836">
            <v>573.54</v>
          </cell>
          <cell r="F3836">
            <v>0</v>
          </cell>
          <cell r="G3836">
            <v>573.54</v>
          </cell>
          <cell r="H3836">
            <v>574.73</v>
          </cell>
          <cell r="I3836">
            <v>1.19</v>
          </cell>
          <cell r="J3836">
            <v>1973.74</v>
          </cell>
          <cell r="L3836">
            <v>41364</v>
          </cell>
          <cell r="M3836" t="str">
            <v>OG</v>
          </cell>
          <cell r="N3836" t="str">
            <v>EXP</v>
          </cell>
          <cell r="O3836" t="str">
            <v>PH400</v>
          </cell>
          <cell r="P3836" t="str">
            <v>1750</v>
          </cell>
          <cell r="Q3836" t="str">
            <v>Salaries &amp; Benefits</v>
          </cell>
          <cell r="R3836" t="str">
            <v>Other Expenditures</v>
          </cell>
          <cell r="S3836" t="str">
            <v>Salaries &amp; Benefits</v>
          </cell>
        </row>
        <row r="3837">
          <cell r="A3837" t="str">
            <v>PH4094</v>
          </cell>
          <cell r="E3837">
            <v>1670.67</v>
          </cell>
          <cell r="F3837">
            <v>0</v>
          </cell>
          <cell r="G3837">
            <v>1670.67</v>
          </cell>
          <cell r="H3837">
            <v>1802.9</v>
          </cell>
          <cell r="I3837">
            <v>132.22999999999999</v>
          </cell>
          <cell r="J3837">
            <v>2306.6999999999998</v>
          </cell>
          <cell r="L3837">
            <v>41364</v>
          </cell>
          <cell r="M3837" t="str">
            <v>OG</v>
          </cell>
          <cell r="N3837" t="str">
            <v>EXP</v>
          </cell>
          <cell r="O3837" t="str">
            <v>PH400</v>
          </cell>
          <cell r="P3837" t="str">
            <v>1760</v>
          </cell>
          <cell r="Q3837" t="str">
            <v>Salaries &amp; Benefits</v>
          </cell>
          <cell r="R3837" t="str">
            <v>Other Expenditures</v>
          </cell>
          <cell r="S3837" t="str">
            <v>Salaries &amp; Benefits</v>
          </cell>
        </row>
        <row r="3838">
          <cell r="A3838" t="str">
            <v>PH4094</v>
          </cell>
          <cell r="E3838">
            <v>3426.92</v>
          </cell>
          <cell r="F3838">
            <v>0</v>
          </cell>
          <cell r="G3838">
            <v>3426.92</v>
          </cell>
          <cell r="H3838">
            <v>3486.07</v>
          </cell>
          <cell r="I3838">
            <v>59.15</v>
          </cell>
          <cell r="J3838">
            <v>11963.39</v>
          </cell>
          <cell r="L3838">
            <v>41364</v>
          </cell>
          <cell r="M3838" t="str">
            <v>OG</v>
          </cell>
          <cell r="N3838" t="str">
            <v>EXP</v>
          </cell>
          <cell r="O3838" t="str">
            <v>PH400</v>
          </cell>
          <cell r="P3838" t="str">
            <v>1770</v>
          </cell>
          <cell r="Q3838" t="str">
            <v>Salaries &amp; Benefits</v>
          </cell>
          <cell r="R3838" t="str">
            <v>Other Expenditures</v>
          </cell>
          <cell r="S3838" t="str">
            <v>Salaries &amp; Benefits</v>
          </cell>
        </row>
        <row r="3839">
          <cell r="A3839" t="str">
            <v>PH4094</v>
          </cell>
          <cell r="E3839">
            <v>0</v>
          </cell>
          <cell r="F3839">
            <v>0</v>
          </cell>
          <cell r="G3839">
            <v>0</v>
          </cell>
          <cell r="H3839">
            <v>2103.2399999999998</v>
          </cell>
          <cell r="I3839">
            <v>2103.2399999999998</v>
          </cell>
          <cell r="J3839">
            <v>10200</v>
          </cell>
          <cell r="L3839">
            <v>41364</v>
          </cell>
          <cell r="M3839" t="str">
            <v>OG</v>
          </cell>
          <cell r="N3839" t="str">
            <v>EXP</v>
          </cell>
          <cell r="O3839" t="str">
            <v>PH400</v>
          </cell>
          <cell r="P3839" t="str">
            <v>2823</v>
          </cell>
          <cell r="Q3839" t="str">
            <v>Other Supplies</v>
          </cell>
          <cell r="R3839" t="str">
            <v>Other Expenditures</v>
          </cell>
          <cell r="S3839" t="str">
            <v>Non Salary</v>
          </cell>
        </row>
        <row r="3840">
          <cell r="A3840" t="str">
            <v>PH4094</v>
          </cell>
          <cell r="E3840">
            <v>0</v>
          </cell>
          <cell r="F3840">
            <v>0</v>
          </cell>
          <cell r="G3840">
            <v>0</v>
          </cell>
          <cell r="H3840">
            <v>2062</v>
          </cell>
          <cell r="I3840">
            <v>2062</v>
          </cell>
          <cell r="J3840">
            <v>10000</v>
          </cell>
          <cell r="L3840">
            <v>41364</v>
          </cell>
          <cell r="M3840" t="str">
            <v>OG</v>
          </cell>
          <cell r="N3840" t="str">
            <v>EXP</v>
          </cell>
          <cell r="O3840" t="str">
            <v>PH400</v>
          </cell>
          <cell r="P3840" t="str">
            <v>2824</v>
          </cell>
          <cell r="Q3840" t="str">
            <v>Other Supplies</v>
          </cell>
          <cell r="R3840" t="str">
            <v>Other Expenditures</v>
          </cell>
          <cell r="S3840" t="str">
            <v>Non Salary</v>
          </cell>
        </row>
        <row r="3841">
          <cell r="A3841" t="str">
            <v>PH4094</v>
          </cell>
          <cell r="E3841">
            <v>0</v>
          </cell>
          <cell r="F3841">
            <v>0</v>
          </cell>
          <cell r="G3841">
            <v>0</v>
          </cell>
          <cell r="H3841">
            <v>1427.5</v>
          </cell>
          <cell r="I3841">
            <v>1427.5</v>
          </cell>
          <cell r="J3841">
            <v>5000</v>
          </cell>
          <cell r="L3841">
            <v>41364</v>
          </cell>
          <cell r="M3841" t="str">
            <v>OG</v>
          </cell>
          <cell r="N3841" t="str">
            <v>EXP</v>
          </cell>
          <cell r="O3841" t="str">
            <v>PH400</v>
          </cell>
          <cell r="P3841" t="str">
            <v>3055</v>
          </cell>
          <cell r="Q3841" t="str">
            <v>General Equipment</v>
          </cell>
          <cell r="R3841" t="str">
            <v>Other Expenditures</v>
          </cell>
          <cell r="S3841" t="str">
            <v>Non Salary</v>
          </cell>
        </row>
        <row r="3842">
          <cell r="A3842" t="str">
            <v>PH4094</v>
          </cell>
          <cell r="E3842">
            <v>450</v>
          </cell>
          <cell r="F3842">
            <v>0</v>
          </cell>
          <cell r="G3842">
            <v>450</v>
          </cell>
          <cell r="H3842">
            <v>0</v>
          </cell>
          <cell r="I3842">
            <v>-450</v>
          </cell>
          <cell r="J3842">
            <v>0</v>
          </cell>
          <cell r="L3842">
            <v>41364</v>
          </cell>
          <cell r="M3842" t="str">
            <v>OG</v>
          </cell>
          <cell r="N3842" t="str">
            <v>EXP</v>
          </cell>
          <cell r="O3842" t="str">
            <v>PH400</v>
          </cell>
          <cell r="P3842" t="str">
            <v>4025</v>
          </cell>
          <cell r="Q3842" t="str">
            <v>Professional &amp; Technical</v>
          </cell>
          <cell r="R3842" t="str">
            <v>Other Expenditures</v>
          </cell>
          <cell r="S3842" t="str">
            <v>Non Salary</v>
          </cell>
        </row>
        <row r="3843">
          <cell r="A3843" t="str">
            <v>PH4094</v>
          </cell>
          <cell r="E3843">
            <v>225</v>
          </cell>
          <cell r="F3843">
            <v>0</v>
          </cell>
          <cell r="G3843">
            <v>225</v>
          </cell>
          <cell r="H3843">
            <v>327.3</v>
          </cell>
          <cell r="I3843">
            <v>102.3</v>
          </cell>
          <cell r="J3843">
            <v>2182</v>
          </cell>
          <cell r="L3843">
            <v>41364</v>
          </cell>
          <cell r="M3843" t="str">
            <v>OG</v>
          </cell>
          <cell r="N3843" t="str">
            <v>EXP</v>
          </cell>
          <cell r="O3843" t="str">
            <v>PH400</v>
          </cell>
          <cell r="P3843" t="str">
            <v>4256</v>
          </cell>
          <cell r="Q3843" t="str">
            <v>Conference Expenditures</v>
          </cell>
          <cell r="R3843" t="str">
            <v>Other Expenditures</v>
          </cell>
          <cell r="S3843" t="str">
            <v>Non Salary</v>
          </cell>
        </row>
        <row r="3844">
          <cell r="A3844" t="str">
            <v>PH4094</v>
          </cell>
          <cell r="E3844">
            <v>0</v>
          </cell>
          <cell r="F3844">
            <v>0</v>
          </cell>
          <cell r="G3844">
            <v>0</v>
          </cell>
          <cell r="H3844">
            <v>15875.17</v>
          </cell>
          <cell r="I3844">
            <v>15875.17</v>
          </cell>
          <cell r="J3844">
            <v>46055</v>
          </cell>
          <cell r="L3844">
            <v>41364</v>
          </cell>
          <cell r="M3844" t="str">
            <v>OG</v>
          </cell>
          <cell r="N3844" t="str">
            <v>EXP</v>
          </cell>
          <cell r="O3844" t="str">
            <v>PH400</v>
          </cell>
          <cell r="P3844" t="str">
            <v>4400</v>
          </cell>
          <cell r="Q3844" t="str">
            <v>Contracted Services</v>
          </cell>
          <cell r="R3844" t="str">
            <v>Other Expenditures</v>
          </cell>
          <cell r="S3844" t="str">
            <v>Non Salary</v>
          </cell>
        </row>
        <row r="3845">
          <cell r="A3845" t="str">
            <v>PH4094</v>
          </cell>
          <cell r="E3845">
            <v>0</v>
          </cell>
          <cell r="F3845">
            <v>0</v>
          </cell>
          <cell r="G3845">
            <v>0</v>
          </cell>
          <cell r="H3845">
            <v>2304.31</v>
          </cell>
          <cell r="I3845">
            <v>2304.31</v>
          </cell>
          <cell r="J3845">
            <v>13160</v>
          </cell>
          <cell r="L3845">
            <v>41364</v>
          </cell>
          <cell r="M3845" t="str">
            <v>OG</v>
          </cell>
          <cell r="N3845" t="str">
            <v>EXP</v>
          </cell>
          <cell r="O3845" t="str">
            <v>PH400</v>
          </cell>
          <cell r="P3845" t="str">
            <v>4414</v>
          </cell>
          <cell r="Q3845" t="str">
            <v>Contracted Services</v>
          </cell>
          <cell r="R3845" t="str">
            <v>Other Expenditures</v>
          </cell>
          <cell r="S3845" t="str">
            <v>Non Salary</v>
          </cell>
        </row>
        <row r="3846">
          <cell r="A3846" t="str">
            <v>PH4094</v>
          </cell>
          <cell r="E3846">
            <v>0</v>
          </cell>
          <cell r="F3846">
            <v>0</v>
          </cell>
          <cell r="G3846">
            <v>0</v>
          </cell>
          <cell r="H3846">
            <v>0</v>
          </cell>
          <cell r="I3846">
            <v>0</v>
          </cell>
          <cell r="J3846">
            <v>0</v>
          </cell>
          <cell r="L3846">
            <v>41364</v>
          </cell>
          <cell r="M3846" t="str">
            <v>OG</v>
          </cell>
          <cell r="N3846" t="str">
            <v>EXP</v>
          </cell>
          <cell r="O3846" t="str">
            <v>PH400</v>
          </cell>
          <cell r="P3846" t="str">
            <v>4416</v>
          </cell>
          <cell r="Q3846" t="str">
            <v>Contracted Services</v>
          </cell>
          <cell r="R3846" t="str">
            <v>Other Expenditures</v>
          </cell>
          <cell r="S3846" t="str">
            <v>Non Salary</v>
          </cell>
        </row>
        <row r="3847">
          <cell r="A3847" t="str">
            <v>PH4094</v>
          </cell>
          <cell r="E3847">
            <v>0</v>
          </cell>
          <cell r="F3847">
            <v>0</v>
          </cell>
          <cell r="G3847">
            <v>0</v>
          </cell>
          <cell r="H3847">
            <v>80.2</v>
          </cell>
          <cell r="I3847">
            <v>80.2</v>
          </cell>
          <cell r="J3847">
            <v>306</v>
          </cell>
          <cell r="L3847">
            <v>41364</v>
          </cell>
          <cell r="M3847" t="str">
            <v>OG</v>
          </cell>
          <cell r="N3847" t="str">
            <v>EXP</v>
          </cell>
          <cell r="O3847" t="str">
            <v>PH400</v>
          </cell>
          <cell r="P3847" t="str">
            <v>4760</v>
          </cell>
          <cell r="Q3847" t="str">
            <v>Insurance, Parking &amp; Metrage</v>
          </cell>
          <cell r="R3847" t="str">
            <v>Other Expenditures</v>
          </cell>
          <cell r="S3847" t="str">
            <v>Non Salary</v>
          </cell>
        </row>
        <row r="3848">
          <cell r="A3848" t="str">
            <v>PH4094</v>
          </cell>
          <cell r="E3848">
            <v>44.5</v>
          </cell>
          <cell r="F3848">
            <v>0</v>
          </cell>
          <cell r="G3848">
            <v>44.5</v>
          </cell>
          <cell r="H3848">
            <v>291.97000000000003</v>
          </cell>
          <cell r="I3848">
            <v>247.47</v>
          </cell>
          <cell r="J3848">
            <v>1114</v>
          </cell>
          <cell r="L3848">
            <v>41364</v>
          </cell>
          <cell r="M3848" t="str">
            <v>OG</v>
          </cell>
          <cell r="N3848" t="str">
            <v>EXP</v>
          </cell>
          <cell r="O3848" t="str">
            <v>PH400</v>
          </cell>
          <cell r="P3848" t="str">
            <v>4770</v>
          </cell>
          <cell r="Q3848" t="str">
            <v>Insurance, Parking &amp; Metrage</v>
          </cell>
          <cell r="R3848" t="str">
            <v>Other Expenditures</v>
          </cell>
          <cell r="S3848" t="str">
            <v>Non Salary</v>
          </cell>
        </row>
        <row r="3849">
          <cell r="A3849" t="str">
            <v>PH4094</v>
          </cell>
          <cell r="E3849">
            <v>444.3</v>
          </cell>
          <cell r="F3849">
            <v>0</v>
          </cell>
          <cell r="G3849">
            <v>444.3</v>
          </cell>
          <cell r="H3849">
            <v>855.49</v>
          </cell>
          <cell r="I3849">
            <v>411.19</v>
          </cell>
          <cell r="J3849">
            <v>3264</v>
          </cell>
          <cell r="L3849">
            <v>41364</v>
          </cell>
          <cell r="M3849" t="str">
            <v>OG</v>
          </cell>
          <cell r="N3849" t="str">
            <v>EXP</v>
          </cell>
          <cell r="O3849" t="str">
            <v>PH400</v>
          </cell>
          <cell r="P3849" t="str">
            <v>4775</v>
          </cell>
          <cell r="Q3849" t="str">
            <v>Insurance, Parking &amp; Metrage</v>
          </cell>
          <cell r="R3849" t="str">
            <v>Other Expenditures</v>
          </cell>
          <cell r="S3849" t="str">
            <v>Non Salary</v>
          </cell>
        </row>
        <row r="3850">
          <cell r="A3850" t="str">
            <v>PH4094</v>
          </cell>
          <cell r="E3850">
            <v>-45501.54</v>
          </cell>
          <cell r="F3850">
            <v>0</v>
          </cell>
          <cell r="G3850">
            <v>-45501.54</v>
          </cell>
          <cell r="H3850">
            <v>-64102.92</v>
          </cell>
          <cell r="I3850">
            <v>-18601.38</v>
          </cell>
          <cell r="J3850">
            <v>-282273.2</v>
          </cell>
          <cell r="L3850">
            <v>41364</v>
          </cell>
          <cell r="M3850" t="str">
            <v>OG</v>
          </cell>
          <cell r="N3850" t="str">
            <v>REV</v>
          </cell>
          <cell r="O3850" t="str">
            <v>PH400</v>
          </cell>
          <cell r="P3850" t="str">
            <v>9420</v>
          </cell>
          <cell r="Q3850" t="str">
            <v>Other Revenues</v>
          </cell>
          <cell r="R3850" t="str">
            <v>Revenue</v>
          </cell>
          <cell r="S3850" t="str">
            <v>Non Salary</v>
          </cell>
        </row>
        <row r="3851">
          <cell r="A3851" t="str">
            <v>PH4110</v>
          </cell>
          <cell r="E3851">
            <v>1124579.0900000001</v>
          </cell>
          <cell r="F3851">
            <v>0</v>
          </cell>
          <cell r="G3851">
            <v>1124579.0900000001</v>
          </cell>
          <cell r="H3851">
            <v>1069474.28</v>
          </cell>
          <cell r="I3851">
            <v>-55104.81</v>
          </cell>
          <cell r="J3851">
            <v>3672799.83</v>
          </cell>
          <cell r="L3851">
            <v>41364</v>
          </cell>
          <cell r="M3851" t="str">
            <v>PF</v>
          </cell>
          <cell r="N3851" t="str">
            <v>EXP</v>
          </cell>
          <cell r="O3851" t="str">
            <v>PH400</v>
          </cell>
          <cell r="P3851" t="str">
            <v>1015</v>
          </cell>
          <cell r="Q3851" t="str">
            <v>Salaries &amp; Benefits</v>
          </cell>
          <cell r="R3851" t="str">
            <v>Other Expenditures</v>
          </cell>
          <cell r="S3851" t="str">
            <v>Salaries &amp; Benefits</v>
          </cell>
        </row>
        <row r="3852">
          <cell r="A3852" t="str">
            <v>PH4110</v>
          </cell>
          <cell r="E3852">
            <v>42732.46</v>
          </cell>
          <cell r="F3852">
            <v>0</v>
          </cell>
          <cell r="G3852">
            <v>42732.46</v>
          </cell>
          <cell r="H3852">
            <v>24634.66</v>
          </cell>
          <cell r="I3852">
            <v>-18097.8</v>
          </cell>
          <cell r="J3852">
            <v>84626.08</v>
          </cell>
          <cell r="L3852">
            <v>41364</v>
          </cell>
          <cell r="M3852" t="str">
            <v>PF</v>
          </cell>
          <cell r="N3852" t="str">
            <v>EXP</v>
          </cell>
          <cell r="O3852" t="str">
            <v>PH400</v>
          </cell>
          <cell r="P3852" t="str">
            <v>1025</v>
          </cell>
          <cell r="Q3852" t="str">
            <v>Salaries &amp; Benefits</v>
          </cell>
          <cell r="R3852" t="str">
            <v>Other Expenditures</v>
          </cell>
          <cell r="S3852" t="str">
            <v>Overtime</v>
          </cell>
        </row>
        <row r="3853">
          <cell r="A3853" t="str">
            <v>PH4110</v>
          </cell>
          <cell r="E3853">
            <v>33343.49</v>
          </cell>
          <cell r="F3853">
            <v>0</v>
          </cell>
          <cell r="G3853">
            <v>33343.49</v>
          </cell>
          <cell r="H3853">
            <v>0</v>
          </cell>
          <cell r="I3853">
            <v>-33343.49</v>
          </cell>
          <cell r="J3853">
            <v>0</v>
          </cell>
          <cell r="L3853">
            <v>41364</v>
          </cell>
          <cell r="M3853" t="str">
            <v>PF</v>
          </cell>
          <cell r="N3853" t="str">
            <v>EXP</v>
          </cell>
          <cell r="O3853" t="str">
            <v>PH400</v>
          </cell>
          <cell r="P3853" t="str">
            <v>1050</v>
          </cell>
          <cell r="Q3853" t="str">
            <v>Salaries &amp; Benefits</v>
          </cell>
          <cell r="R3853" t="str">
            <v>Other Expenditures</v>
          </cell>
          <cell r="S3853" t="str">
            <v>Salaries &amp; Benefits</v>
          </cell>
        </row>
        <row r="3854">
          <cell r="A3854" t="str">
            <v>PH4110</v>
          </cell>
          <cell r="E3854">
            <v>-845.16</v>
          </cell>
          <cell r="F3854">
            <v>0</v>
          </cell>
          <cell r="G3854">
            <v>-845.16</v>
          </cell>
          <cell r="H3854">
            <v>0</v>
          </cell>
          <cell r="I3854">
            <v>845.16</v>
          </cell>
          <cell r="J3854">
            <v>0</v>
          </cell>
          <cell r="L3854">
            <v>41364</v>
          </cell>
          <cell r="M3854" t="str">
            <v>PF</v>
          </cell>
          <cell r="N3854" t="str">
            <v>EXP</v>
          </cell>
          <cell r="O3854" t="str">
            <v>PH400</v>
          </cell>
          <cell r="P3854" t="str">
            <v>1580</v>
          </cell>
          <cell r="Q3854" t="str">
            <v>Salaries &amp; Benefits</v>
          </cell>
          <cell r="R3854" t="str">
            <v>Other Expenditures</v>
          </cell>
          <cell r="S3854" t="str">
            <v>Salaries &amp; Benefits</v>
          </cell>
        </row>
        <row r="3855">
          <cell r="A3855" t="str">
            <v>PH4110</v>
          </cell>
          <cell r="E3855">
            <v>51545.35</v>
          </cell>
          <cell r="F3855">
            <v>0</v>
          </cell>
          <cell r="G3855">
            <v>51545.35</v>
          </cell>
          <cell r="H3855">
            <v>50498.85</v>
          </cell>
          <cell r="I3855">
            <v>-1046.5</v>
          </cell>
          <cell r="J3855">
            <v>173424</v>
          </cell>
          <cell r="L3855">
            <v>41364</v>
          </cell>
          <cell r="M3855" t="str">
            <v>PF</v>
          </cell>
          <cell r="N3855" t="str">
            <v>EXP</v>
          </cell>
          <cell r="O3855" t="str">
            <v>PH400</v>
          </cell>
          <cell r="P3855" t="str">
            <v>1711</v>
          </cell>
          <cell r="Q3855" t="str">
            <v>Salaries &amp; Benefits</v>
          </cell>
          <cell r="R3855" t="str">
            <v>Other Expenditures</v>
          </cell>
          <cell r="S3855" t="str">
            <v>Salaries &amp; Benefits</v>
          </cell>
        </row>
        <row r="3856">
          <cell r="A3856" t="str">
            <v>PH4110</v>
          </cell>
          <cell r="E3856">
            <v>24835.040000000001</v>
          </cell>
          <cell r="F3856">
            <v>0</v>
          </cell>
          <cell r="G3856">
            <v>24835.040000000001</v>
          </cell>
          <cell r="H3856">
            <v>24176.58</v>
          </cell>
          <cell r="I3856">
            <v>-658.46</v>
          </cell>
          <cell r="J3856">
            <v>83028</v>
          </cell>
          <cell r="L3856">
            <v>41364</v>
          </cell>
          <cell r="M3856" t="str">
            <v>PF</v>
          </cell>
          <cell r="N3856" t="str">
            <v>EXP</v>
          </cell>
          <cell r="O3856" t="str">
            <v>PH400</v>
          </cell>
          <cell r="P3856" t="str">
            <v>1712</v>
          </cell>
          <cell r="Q3856" t="str">
            <v>Salaries &amp; Benefits</v>
          </cell>
          <cell r="R3856" t="str">
            <v>Other Expenditures</v>
          </cell>
          <cell r="S3856" t="str">
            <v>Salaries &amp; Benefits</v>
          </cell>
        </row>
        <row r="3857">
          <cell r="A3857" t="str">
            <v>PH4110</v>
          </cell>
          <cell r="E3857">
            <v>26068.7</v>
          </cell>
          <cell r="F3857">
            <v>0</v>
          </cell>
          <cell r="G3857">
            <v>26068.7</v>
          </cell>
          <cell r="H3857">
            <v>21414.959999999999</v>
          </cell>
          <cell r="I3857">
            <v>-4653.74</v>
          </cell>
          <cell r="J3857">
            <v>72577.600000000006</v>
          </cell>
          <cell r="L3857">
            <v>41364</v>
          </cell>
          <cell r="M3857" t="str">
            <v>PF</v>
          </cell>
          <cell r="N3857" t="str">
            <v>EXP</v>
          </cell>
          <cell r="O3857" t="str">
            <v>PH400</v>
          </cell>
          <cell r="P3857" t="str">
            <v>1720</v>
          </cell>
          <cell r="Q3857" t="str">
            <v>Salaries &amp; Benefits</v>
          </cell>
          <cell r="R3857" t="str">
            <v>Other Expenditures</v>
          </cell>
          <cell r="S3857" t="str">
            <v>Salaries &amp; Benefits</v>
          </cell>
        </row>
        <row r="3858">
          <cell r="A3858" t="str">
            <v>PH4110</v>
          </cell>
          <cell r="E3858">
            <v>8120.29</v>
          </cell>
          <cell r="F3858">
            <v>0</v>
          </cell>
          <cell r="G3858">
            <v>8120.29</v>
          </cell>
          <cell r="H3858">
            <v>7984.07</v>
          </cell>
          <cell r="I3858">
            <v>-136.22</v>
          </cell>
          <cell r="J3858">
            <v>27419.98</v>
          </cell>
          <cell r="L3858">
            <v>41364</v>
          </cell>
          <cell r="M3858" t="str">
            <v>PF</v>
          </cell>
          <cell r="N3858" t="str">
            <v>EXP</v>
          </cell>
          <cell r="O3858" t="str">
            <v>PH400</v>
          </cell>
          <cell r="P3858" t="str">
            <v>1730</v>
          </cell>
          <cell r="Q3858" t="str">
            <v>Salaries &amp; Benefits</v>
          </cell>
          <cell r="R3858" t="str">
            <v>Other Expenditures</v>
          </cell>
          <cell r="S3858" t="str">
            <v>Salaries &amp; Benefits</v>
          </cell>
        </row>
        <row r="3859">
          <cell r="A3859" t="str">
            <v>PH4110</v>
          </cell>
          <cell r="E3859">
            <v>31178.55</v>
          </cell>
          <cell r="F3859">
            <v>0</v>
          </cell>
          <cell r="G3859">
            <v>31178.55</v>
          </cell>
          <cell r="H3859">
            <v>28963.03</v>
          </cell>
          <cell r="I3859">
            <v>-2215.52</v>
          </cell>
          <cell r="J3859">
            <v>46907.01</v>
          </cell>
          <cell r="L3859">
            <v>41364</v>
          </cell>
          <cell r="M3859" t="str">
            <v>PF</v>
          </cell>
          <cell r="N3859" t="str">
            <v>EXP</v>
          </cell>
          <cell r="O3859" t="str">
            <v>PH400</v>
          </cell>
          <cell r="P3859" t="str">
            <v>1740</v>
          </cell>
          <cell r="Q3859" t="str">
            <v>Salaries &amp; Benefits</v>
          </cell>
          <cell r="R3859" t="str">
            <v>Other Expenditures</v>
          </cell>
          <cell r="S3859" t="str">
            <v>Salaries &amp; Benefits</v>
          </cell>
        </row>
        <row r="3860">
          <cell r="A3860" t="str">
            <v>PH4110</v>
          </cell>
          <cell r="E3860">
            <v>1276.0899999999999</v>
          </cell>
          <cell r="F3860">
            <v>0</v>
          </cell>
          <cell r="G3860">
            <v>1276.0899999999999</v>
          </cell>
          <cell r="H3860">
            <v>1719.41</v>
          </cell>
          <cell r="I3860">
            <v>443.32</v>
          </cell>
          <cell r="J3860">
            <v>2938.14</v>
          </cell>
          <cell r="L3860">
            <v>41364</v>
          </cell>
          <cell r="M3860" t="str">
            <v>PF</v>
          </cell>
          <cell r="N3860" t="str">
            <v>EXP</v>
          </cell>
          <cell r="O3860" t="str">
            <v>PH400</v>
          </cell>
          <cell r="P3860" t="str">
            <v>1745</v>
          </cell>
          <cell r="Q3860" t="str">
            <v>Salaries &amp; Benefits</v>
          </cell>
          <cell r="R3860" t="str">
            <v>Other Expenditures</v>
          </cell>
          <cell r="S3860" t="str">
            <v>Salaries &amp; Benefits</v>
          </cell>
        </row>
        <row r="3861">
          <cell r="A3861" t="str">
            <v>PH4110</v>
          </cell>
          <cell r="E3861">
            <v>23467.54</v>
          </cell>
          <cell r="F3861">
            <v>0</v>
          </cell>
          <cell r="G3861">
            <v>23467.54</v>
          </cell>
          <cell r="H3861">
            <v>20854.87</v>
          </cell>
          <cell r="I3861">
            <v>-2612.67</v>
          </cell>
          <cell r="J3861">
            <v>71619.520000000004</v>
          </cell>
          <cell r="L3861">
            <v>41364</v>
          </cell>
          <cell r="M3861" t="str">
            <v>PF</v>
          </cell>
          <cell r="N3861" t="str">
            <v>EXP</v>
          </cell>
          <cell r="O3861" t="str">
            <v>PH400</v>
          </cell>
          <cell r="P3861" t="str">
            <v>1750</v>
          </cell>
          <cell r="Q3861" t="str">
            <v>Salaries &amp; Benefits</v>
          </cell>
          <cell r="R3861" t="str">
            <v>Other Expenditures</v>
          </cell>
          <cell r="S3861" t="str">
            <v>Salaries &amp; Benefits</v>
          </cell>
        </row>
        <row r="3862">
          <cell r="A3862" t="str">
            <v>PH4110</v>
          </cell>
          <cell r="E3862">
            <v>63668.75</v>
          </cell>
          <cell r="F3862">
            <v>0</v>
          </cell>
          <cell r="G3862">
            <v>63668.75</v>
          </cell>
          <cell r="H3862">
            <v>63432.01</v>
          </cell>
          <cell r="I3862">
            <v>-236.74</v>
          </cell>
          <cell r="J3862">
            <v>103801.5</v>
          </cell>
          <cell r="L3862">
            <v>41364</v>
          </cell>
          <cell r="M3862" t="str">
            <v>PF</v>
          </cell>
          <cell r="N3862" t="str">
            <v>EXP</v>
          </cell>
          <cell r="O3862" t="str">
            <v>PH400</v>
          </cell>
          <cell r="P3862" t="str">
            <v>1760</v>
          </cell>
          <cell r="Q3862" t="str">
            <v>Salaries &amp; Benefits</v>
          </cell>
          <cell r="R3862" t="str">
            <v>Other Expenditures</v>
          </cell>
          <cell r="S3862" t="str">
            <v>Salaries &amp; Benefits</v>
          </cell>
        </row>
        <row r="3863">
          <cell r="A3863" t="str">
            <v>PH4110</v>
          </cell>
          <cell r="E3863">
            <v>122399.76</v>
          </cell>
          <cell r="F3863">
            <v>0</v>
          </cell>
          <cell r="G3863">
            <v>122399.76</v>
          </cell>
          <cell r="H3863">
            <v>119366.56</v>
          </cell>
          <cell r="I3863">
            <v>-3033.2</v>
          </cell>
          <cell r="J3863">
            <v>409929.33</v>
          </cell>
          <cell r="L3863">
            <v>41364</v>
          </cell>
          <cell r="M3863" t="str">
            <v>PF</v>
          </cell>
          <cell r="N3863" t="str">
            <v>EXP</v>
          </cell>
          <cell r="O3863" t="str">
            <v>PH400</v>
          </cell>
          <cell r="P3863" t="str">
            <v>1770</v>
          </cell>
          <cell r="Q3863" t="str">
            <v>Salaries &amp; Benefits</v>
          </cell>
          <cell r="R3863" t="str">
            <v>Other Expenditures</v>
          </cell>
          <cell r="S3863" t="str">
            <v>Salaries &amp; Benefits</v>
          </cell>
        </row>
        <row r="3864">
          <cell r="A3864" t="str">
            <v>PH4110</v>
          </cell>
          <cell r="E3864">
            <v>183.43</v>
          </cell>
          <cell r="F3864">
            <v>0</v>
          </cell>
          <cell r="G3864">
            <v>183.43</v>
          </cell>
          <cell r="H3864">
            <v>0</v>
          </cell>
          <cell r="I3864">
            <v>-183.43</v>
          </cell>
          <cell r="J3864">
            <v>0</v>
          </cell>
          <cell r="L3864">
            <v>41364</v>
          </cell>
          <cell r="M3864" t="str">
            <v>PF</v>
          </cell>
          <cell r="N3864" t="str">
            <v>EXP</v>
          </cell>
          <cell r="O3864" t="str">
            <v>PH400</v>
          </cell>
          <cell r="P3864" t="str">
            <v>1850</v>
          </cell>
          <cell r="Q3864" t="str">
            <v>Salaries &amp; Benefits</v>
          </cell>
          <cell r="R3864" t="str">
            <v>Other Expenditures</v>
          </cell>
          <cell r="S3864" t="str">
            <v>Salaries &amp; Benefits</v>
          </cell>
        </row>
        <row r="3865">
          <cell r="A3865" t="str">
            <v>PH4110</v>
          </cell>
          <cell r="E3865">
            <v>2004.87</v>
          </cell>
          <cell r="F3865">
            <v>37.24</v>
          </cell>
          <cell r="G3865">
            <v>2042.11</v>
          </cell>
          <cell r="H3865">
            <v>1713</v>
          </cell>
          <cell r="I3865">
            <v>-329.11</v>
          </cell>
          <cell r="J3865">
            <v>6000</v>
          </cell>
          <cell r="L3865">
            <v>41364</v>
          </cell>
          <cell r="M3865" t="str">
            <v>PF</v>
          </cell>
          <cell r="N3865" t="str">
            <v>EXP</v>
          </cell>
          <cell r="O3865" t="str">
            <v>PH400</v>
          </cell>
          <cell r="P3865" t="str">
            <v>2010</v>
          </cell>
          <cell r="Q3865" t="str">
            <v>Office Supplies</v>
          </cell>
          <cell r="R3865" t="str">
            <v>Other Expenditures</v>
          </cell>
          <cell r="S3865" t="str">
            <v>Non Salary</v>
          </cell>
        </row>
        <row r="3866">
          <cell r="A3866" t="str">
            <v>PH4110</v>
          </cell>
          <cell r="E3866">
            <v>0</v>
          </cell>
          <cell r="F3866">
            <v>0</v>
          </cell>
          <cell r="G3866">
            <v>0</v>
          </cell>
          <cell r="H3866">
            <v>1142</v>
          </cell>
          <cell r="I3866">
            <v>1142</v>
          </cell>
          <cell r="J3866">
            <v>4000</v>
          </cell>
          <cell r="L3866">
            <v>41364</v>
          </cell>
          <cell r="M3866" t="str">
            <v>PF</v>
          </cell>
          <cell r="N3866" t="str">
            <v>EXP</v>
          </cell>
          <cell r="O3866" t="str">
            <v>PH400</v>
          </cell>
          <cell r="P3866" t="str">
            <v>2020</v>
          </cell>
          <cell r="Q3866" t="str">
            <v>Office Supplies</v>
          </cell>
          <cell r="R3866" t="str">
            <v>Other Expenditures</v>
          </cell>
          <cell r="S3866" t="str">
            <v>Non Salary</v>
          </cell>
        </row>
        <row r="3867">
          <cell r="A3867" t="str">
            <v>PH4110</v>
          </cell>
          <cell r="E3867">
            <v>113.97</v>
          </cell>
          <cell r="F3867">
            <v>0</v>
          </cell>
          <cell r="G3867">
            <v>113.97</v>
          </cell>
          <cell r="H3867">
            <v>1427.5</v>
          </cell>
          <cell r="I3867">
            <v>1313.53</v>
          </cell>
          <cell r="J3867">
            <v>5000</v>
          </cell>
          <cell r="L3867">
            <v>41364</v>
          </cell>
          <cell r="M3867" t="str">
            <v>PF</v>
          </cell>
          <cell r="N3867" t="str">
            <v>EXP</v>
          </cell>
          <cell r="O3867" t="str">
            <v>PH400</v>
          </cell>
          <cell r="P3867" t="str">
            <v>2040</v>
          </cell>
          <cell r="Q3867" t="str">
            <v>Office Supplies</v>
          </cell>
          <cell r="R3867" t="str">
            <v>Other Expenditures</v>
          </cell>
          <cell r="S3867" t="str">
            <v>Non Salary</v>
          </cell>
        </row>
        <row r="3868">
          <cell r="A3868" t="str">
            <v>PH4110</v>
          </cell>
          <cell r="E3868">
            <v>0</v>
          </cell>
          <cell r="F3868">
            <v>0</v>
          </cell>
          <cell r="G3868">
            <v>0</v>
          </cell>
          <cell r="H3868">
            <v>856.5</v>
          </cell>
          <cell r="I3868">
            <v>856.5</v>
          </cell>
          <cell r="J3868">
            <v>3000</v>
          </cell>
          <cell r="L3868">
            <v>41364</v>
          </cell>
          <cell r="M3868" t="str">
            <v>PF</v>
          </cell>
          <cell r="N3868" t="str">
            <v>EXP</v>
          </cell>
          <cell r="O3868" t="str">
            <v>PH400</v>
          </cell>
          <cell r="P3868" t="str">
            <v>2099</v>
          </cell>
          <cell r="Q3868" t="str">
            <v>Office Supplies</v>
          </cell>
          <cell r="R3868" t="str">
            <v>Other Expenditures</v>
          </cell>
          <cell r="S3868" t="str">
            <v>Non Salary</v>
          </cell>
        </row>
        <row r="3869">
          <cell r="A3869" t="str">
            <v>PH4110</v>
          </cell>
          <cell r="E3869">
            <v>0</v>
          </cell>
          <cell r="F3869">
            <v>0</v>
          </cell>
          <cell r="G3869">
            <v>0</v>
          </cell>
          <cell r="H3869">
            <v>499.64</v>
          </cell>
          <cell r="I3869">
            <v>499.64</v>
          </cell>
          <cell r="J3869">
            <v>1750</v>
          </cell>
          <cell r="L3869">
            <v>41364</v>
          </cell>
          <cell r="M3869" t="str">
            <v>PF</v>
          </cell>
          <cell r="N3869" t="str">
            <v>EXP</v>
          </cell>
          <cell r="O3869" t="str">
            <v>PH400</v>
          </cell>
          <cell r="P3869" t="str">
            <v>2650</v>
          </cell>
          <cell r="Q3869" t="str">
            <v>Other Supplies</v>
          </cell>
          <cell r="R3869" t="str">
            <v>Other Expenditures</v>
          </cell>
          <cell r="S3869" t="str">
            <v>Non Salary</v>
          </cell>
        </row>
        <row r="3870">
          <cell r="A3870" t="str">
            <v>PH4110</v>
          </cell>
          <cell r="E3870">
            <v>1281.8599999999999</v>
          </cell>
          <cell r="F3870">
            <v>0</v>
          </cell>
          <cell r="G3870">
            <v>1281.8599999999999</v>
          </cell>
          <cell r="H3870">
            <v>0</v>
          </cell>
          <cell r="I3870">
            <v>-1281.8599999999999</v>
          </cell>
          <cell r="J3870">
            <v>0</v>
          </cell>
          <cell r="L3870">
            <v>41364</v>
          </cell>
          <cell r="M3870" t="str">
            <v>PF</v>
          </cell>
          <cell r="N3870" t="str">
            <v>EXP</v>
          </cell>
          <cell r="O3870" t="str">
            <v>PH400</v>
          </cell>
          <cell r="P3870" t="str">
            <v>3020</v>
          </cell>
          <cell r="Q3870" t="str">
            <v>General Equipment</v>
          </cell>
          <cell r="R3870" t="str">
            <v>Other Expenditures</v>
          </cell>
          <cell r="S3870" t="str">
            <v>Non Salary</v>
          </cell>
        </row>
        <row r="3871">
          <cell r="A3871" t="str">
            <v>PH4110</v>
          </cell>
          <cell r="E3871">
            <v>294.08999999999997</v>
          </cell>
          <cell r="F3871">
            <v>0</v>
          </cell>
          <cell r="G3871">
            <v>294.08999999999997</v>
          </cell>
          <cell r="H3871">
            <v>0</v>
          </cell>
          <cell r="I3871">
            <v>-294.08999999999997</v>
          </cell>
          <cell r="J3871">
            <v>0</v>
          </cell>
          <cell r="L3871">
            <v>41364</v>
          </cell>
          <cell r="M3871" t="str">
            <v>PF</v>
          </cell>
          <cell r="N3871" t="str">
            <v>EXP</v>
          </cell>
          <cell r="O3871" t="str">
            <v>PH400</v>
          </cell>
          <cell r="P3871" t="str">
            <v>3420</v>
          </cell>
          <cell r="Q3871" t="str">
            <v>Computer Hardware &amp; Software</v>
          </cell>
          <cell r="R3871" t="str">
            <v>Other Expenditures</v>
          </cell>
          <cell r="S3871" t="str">
            <v>Non Salary</v>
          </cell>
        </row>
        <row r="3872">
          <cell r="A3872" t="str">
            <v>PH4110</v>
          </cell>
          <cell r="E3872">
            <v>0</v>
          </cell>
          <cell r="F3872">
            <v>0</v>
          </cell>
          <cell r="G3872">
            <v>0</v>
          </cell>
          <cell r="H3872">
            <v>344.7</v>
          </cell>
          <cell r="I3872">
            <v>344.7</v>
          </cell>
          <cell r="J3872">
            <v>1000</v>
          </cell>
          <cell r="L3872">
            <v>41364</v>
          </cell>
          <cell r="M3872" t="str">
            <v>PF</v>
          </cell>
          <cell r="N3872" t="str">
            <v>EXP</v>
          </cell>
          <cell r="O3872" t="str">
            <v>PH400</v>
          </cell>
          <cell r="P3872" t="str">
            <v>4205</v>
          </cell>
          <cell r="Q3872" t="str">
            <v>Business Travel Expenses</v>
          </cell>
          <cell r="R3872" t="str">
            <v>Other Expenditures</v>
          </cell>
          <cell r="S3872" t="str">
            <v>Non Salary</v>
          </cell>
        </row>
        <row r="3873">
          <cell r="A3873" t="str">
            <v>PH4110</v>
          </cell>
          <cell r="E3873">
            <v>0</v>
          </cell>
          <cell r="F3873">
            <v>0</v>
          </cell>
          <cell r="G3873">
            <v>0</v>
          </cell>
          <cell r="H3873">
            <v>703.19</v>
          </cell>
          <cell r="I3873">
            <v>703.19</v>
          </cell>
          <cell r="J3873">
            <v>2040</v>
          </cell>
          <cell r="L3873">
            <v>41364</v>
          </cell>
          <cell r="M3873" t="str">
            <v>PF</v>
          </cell>
          <cell r="N3873" t="str">
            <v>EXP</v>
          </cell>
          <cell r="O3873" t="str">
            <v>PH400</v>
          </cell>
          <cell r="P3873" t="str">
            <v>4215</v>
          </cell>
          <cell r="Q3873" t="str">
            <v>Business Travel Expenses</v>
          </cell>
          <cell r="R3873" t="str">
            <v>Other Expenditures</v>
          </cell>
          <cell r="S3873" t="str">
            <v>Non Salary</v>
          </cell>
        </row>
        <row r="3874">
          <cell r="A3874" t="str">
            <v>PH4110</v>
          </cell>
          <cell r="E3874">
            <v>103.35</v>
          </cell>
          <cell r="F3874">
            <v>0</v>
          </cell>
          <cell r="G3874">
            <v>103.35</v>
          </cell>
          <cell r="H3874">
            <v>562.54999999999995</v>
          </cell>
          <cell r="I3874">
            <v>459.2</v>
          </cell>
          <cell r="J3874">
            <v>1632</v>
          </cell>
          <cell r="L3874">
            <v>41364</v>
          </cell>
          <cell r="M3874" t="str">
            <v>PF</v>
          </cell>
          <cell r="N3874" t="str">
            <v>EXP</v>
          </cell>
          <cell r="O3874" t="str">
            <v>PH400</v>
          </cell>
          <cell r="P3874" t="str">
            <v>4225</v>
          </cell>
          <cell r="Q3874" t="str">
            <v>Business Travel Expenses</v>
          </cell>
          <cell r="R3874" t="str">
            <v>Other Expenditures</v>
          </cell>
          <cell r="S3874" t="str">
            <v>Non Salary</v>
          </cell>
        </row>
        <row r="3875">
          <cell r="A3875" t="str">
            <v>PH4110</v>
          </cell>
          <cell r="E3875">
            <v>0</v>
          </cell>
          <cell r="F3875">
            <v>0</v>
          </cell>
          <cell r="G3875">
            <v>0</v>
          </cell>
          <cell r="H3875">
            <v>75</v>
          </cell>
          <cell r="I3875">
            <v>75</v>
          </cell>
          <cell r="J3875">
            <v>500</v>
          </cell>
          <cell r="L3875">
            <v>41364</v>
          </cell>
          <cell r="M3875" t="str">
            <v>PF</v>
          </cell>
          <cell r="N3875" t="str">
            <v>EXP</v>
          </cell>
          <cell r="O3875" t="str">
            <v>PH400</v>
          </cell>
          <cell r="P3875" t="str">
            <v>4251</v>
          </cell>
          <cell r="Q3875" t="str">
            <v>Conference Expenditures</v>
          </cell>
          <cell r="R3875" t="str">
            <v>Other Expenditures</v>
          </cell>
          <cell r="S3875" t="str">
            <v>Non Salary</v>
          </cell>
        </row>
        <row r="3876">
          <cell r="A3876" t="str">
            <v>PH4110</v>
          </cell>
          <cell r="E3876">
            <v>0</v>
          </cell>
          <cell r="F3876">
            <v>0</v>
          </cell>
          <cell r="G3876">
            <v>0</v>
          </cell>
          <cell r="H3876">
            <v>881.25</v>
          </cell>
          <cell r="I3876">
            <v>881.25</v>
          </cell>
          <cell r="J3876">
            <v>5875</v>
          </cell>
          <cell r="L3876">
            <v>41364</v>
          </cell>
          <cell r="M3876" t="str">
            <v>PF</v>
          </cell>
          <cell r="N3876" t="str">
            <v>EXP</v>
          </cell>
          <cell r="O3876" t="str">
            <v>PH400</v>
          </cell>
          <cell r="P3876" t="str">
            <v>4252</v>
          </cell>
          <cell r="Q3876" t="str">
            <v>Conference Expenditures</v>
          </cell>
          <cell r="R3876" t="str">
            <v>Other Expenditures</v>
          </cell>
          <cell r="S3876" t="str">
            <v>Non Salary</v>
          </cell>
        </row>
        <row r="3877">
          <cell r="A3877" t="str">
            <v>PH4110</v>
          </cell>
          <cell r="E3877">
            <v>0</v>
          </cell>
          <cell r="F3877">
            <v>0</v>
          </cell>
          <cell r="G3877">
            <v>0</v>
          </cell>
          <cell r="H3877">
            <v>450</v>
          </cell>
          <cell r="I3877">
            <v>450</v>
          </cell>
          <cell r="J3877">
            <v>3000</v>
          </cell>
          <cell r="L3877">
            <v>41364</v>
          </cell>
          <cell r="M3877" t="str">
            <v>PF</v>
          </cell>
          <cell r="N3877" t="str">
            <v>EXP</v>
          </cell>
          <cell r="O3877" t="str">
            <v>PH400</v>
          </cell>
          <cell r="P3877" t="str">
            <v>4253</v>
          </cell>
          <cell r="Q3877" t="str">
            <v>Conference Expenditures</v>
          </cell>
          <cell r="R3877" t="str">
            <v>Other Expenditures</v>
          </cell>
          <cell r="S3877" t="str">
            <v>Non Salary</v>
          </cell>
        </row>
        <row r="3878">
          <cell r="A3878" t="str">
            <v>PH4110</v>
          </cell>
          <cell r="E3878">
            <v>14.41</v>
          </cell>
          <cell r="F3878">
            <v>0</v>
          </cell>
          <cell r="G3878">
            <v>14.41</v>
          </cell>
          <cell r="H3878">
            <v>153</v>
          </cell>
          <cell r="I3878">
            <v>138.59</v>
          </cell>
          <cell r="J3878">
            <v>1020</v>
          </cell>
          <cell r="L3878">
            <v>41364</v>
          </cell>
          <cell r="M3878" t="str">
            <v>PF</v>
          </cell>
          <cell r="N3878" t="str">
            <v>EXP</v>
          </cell>
          <cell r="O3878" t="str">
            <v>PH400</v>
          </cell>
          <cell r="P3878" t="str">
            <v>4254</v>
          </cell>
          <cell r="Q3878" t="str">
            <v>Conference Expenditures</v>
          </cell>
          <cell r="R3878" t="str">
            <v>Other Expenditures</v>
          </cell>
          <cell r="S3878" t="str">
            <v>Non Salary</v>
          </cell>
        </row>
        <row r="3879">
          <cell r="A3879" t="str">
            <v>PH4110</v>
          </cell>
          <cell r="E3879">
            <v>0</v>
          </cell>
          <cell r="F3879">
            <v>0</v>
          </cell>
          <cell r="G3879">
            <v>0</v>
          </cell>
          <cell r="H3879">
            <v>450</v>
          </cell>
          <cell r="I3879">
            <v>450</v>
          </cell>
          <cell r="J3879">
            <v>3000</v>
          </cell>
          <cell r="L3879">
            <v>41364</v>
          </cell>
          <cell r="M3879" t="str">
            <v>PF</v>
          </cell>
          <cell r="N3879" t="str">
            <v>EXP</v>
          </cell>
          <cell r="O3879" t="str">
            <v>PH400</v>
          </cell>
          <cell r="P3879" t="str">
            <v>4255</v>
          </cell>
          <cell r="Q3879" t="str">
            <v>Conference Expenditures</v>
          </cell>
          <cell r="R3879" t="str">
            <v>Other Expenditures</v>
          </cell>
          <cell r="S3879" t="str">
            <v>Non Salary</v>
          </cell>
        </row>
        <row r="3880">
          <cell r="A3880" t="str">
            <v>PH4110</v>
          </cell>
          <cell r="E3880">
            <v>3284.03</v>
          </cell>
          <cell r="F3880">
            <v>0</v>
          </cell>
          <cell r="G3880">
            <v>3284.03</v>
          </cell>
          <cell r="H3880">
            <v>2430.7800000000002</v>
          </cell>
          <cell r="I3880">
            <v>-853.25</v>
          </cell>
          <cell r="J3880">
            <v>16205.1</v>
          </cell>
          <cell r="L3880">
            <v>41364</v>
          </cell>
          <cell r="M3880" t="str">
            <v>PF</v>
          </cell>
          <cell r="N3880" t="str">
            <v>EXP</v>
          </cell>
          <cell r="O3880" t="str">
            <v>PH400</v>
          </cell>
          <cell r="P3880" t="str">
            <v>4256</v>
          </cell>
          <cell r="Q3880" t="str">
            <v>Conference Expenditures</v>
          </cell>
          <cell r="R3880" t="str">
            <v>Other Expenditures</v>
          </cell>
          <cell r="S3880" t="str">
            <v>Non Salary</v>
          </cell>
        </row>
        <row r="3881">
          <cell r="A3881" t="str">
            <v>PH4110</v>
          </cell>
          <cell r="E3881">
            <v>0</v>
          </cell>
          <cell r="F3881">
            <v>120.08</v>
          </cell>
          <cell r="G3881">
            <v>120.08</v>
          </cell>
          <cell r="H3881">
            <v>5170.5</v>
          </cell>
          <cell r="I3881">
            <v>5050.42</v>
          </cell>
          <cell r="J3881">
            <v>15000</v>
          </cell>
          <cell r="L3881">
            <v>41364</v>
          </cell>
          <cell r="M3881" t="str">
            <v>PF</v>
          </cell>
          <cell r="N3881" t="str">
            <v>EXP</v>
          </cell>
          <cell r="O3881" t="str">
            <v>PH400</v>
          </cell>
          <cell r="P3881" t="str">
            <v>4310</v>
          </cell>
          <cell r="Q3881" t="str">
            <v>Training &amp; Development</v>
          </cell>
          <cell r="R3881" t="str">
            <v>Other Expenditures</v>
          </cell>
          <cell r="S3881" t="str">
            <v>Non Salary</v>
          </cell>
        </row>
        <row r="3882">
          <cell r="A3882" t="str">
            <v>PH4110</v>
          </cell>
          <cell r="E3882">
            <v>1724.8</v>
          </cell>
          <cell r="F3882">
            <v>0</v>
          </cell>
          <cell r="G3882">
            <v>1724.8</v>
          </cell>
          <cell r="H3882">
            <v>0</v>
          </cell>
          <cell r="I3882">
            <v>-1724.8</v>
          </cell>
          <cell r="J3882">
            <v>0</v>
          </cell>
          <cell r="L3882">
            <v>41364</v>
          </cell>
          <cell r="M3882" t="str">
            <v>PF</v>
          </cell>
          <cell r="N3882" t="str">
            <v>EXP</v>
          </cell>
          <cell r="O3882" t="str">
            <v>PH400</v>
          </cell>
          <cell r="P3882" t="str">
            <v>4340</v>
          </cell>
          <cell r="Q3882" t="str">
            <v>Training &amp; Development</v>
          </cell>
          <cell r="R3882" t="str">
            <v>Other Expenditures</v>
          </cell>
          <cell r="S3882" t="str">
            <v>Non Salary</v>
          </cell>
        </row>
        <row r="3883">
          <cell r="A3883" t="str">
            <v>PH4110</v>
          </cell>
          <cell r="E3883">
            <v>1187.74</v>
          </cell>
          <cell r="F3883">
            <v>1776.89</v>
          </cell>
          <cell r="G3883">
            <v>2964.63</v>
          </cell>
          <cell r="H3883">
            <v>752.97</v>
          </cell>
          <cell r="I3883">
            <v>-2211.66</v>
          </cell>
          <cell r="J3883">
            <v>21637.09</v>
          </cell>
          <cell r="L3883">
            <v>41364</v>
          </cell>
          <cell r="M3883" t="str">
            <v>PF</v>
          </cell>
          <cell r="N3883" t="str">
            <v>EXP</v>
          </cell>
          <cell r="O3883" t="str">
            <v>PH400</v>
          </cell>
          <cell r="P3883" t="str">
            <v>4414</v>
          </cell>
          <cell r="Q3883" t="str">
            <v>Contracted Services</v>
          </cell>
          <cell r="R3883" t="str">
            <v>Other Expenditures</v>
          </cell>
          <cell r="S3883" t="str">
            <v>Non Salary</v>
          </cell>
        </row>
        <row r="3884">
          <cell r="A3884" t="str">
            <v>PH4110</v>
          </cell>
          <cell r="E3884">
            <v>0</v>
          </cell>
          <cell r="F3884">
            <v>0</v>
          </cell>
          <cell r="G3884">
            <v>0</v>
          </cell>
          <cell r="H3884">
            <v>34.47</v>
          </cell>
          <cell r="I3884">
            <v>34.47</v>
          </cell>
          <cell r="J3884">
            <v>100</v>
          </cell>
          <cell r="L3884">
            <v>41364</v>
          </cell>
          <cell r="M3884" t="str">
            <v>PF</v>
          </cell>
          <cell r="N3884" t="str">
            <v>EXP</v>
          </cell>
          <cell r="O3884" t="str">
            <v>PH400</v>
          </cell>
          <cell r="P3884" t="str">
            <v>4452</v>
          </cell>
          <cell r="Q3884" t="str">
            <v>Contracted Services</v>
          </cell>
          <cell r="R3884" t="str">
            <v>Other Expenditures</v>
          </cell>
          <cell r="S3884" t="str">
            <v>Non Salary</v>
          </cell>
        </row>
        <row r="3885">
          <cell r="A3885" t="str">
            <v>PH4110</v>
          </cell>
          <cell r="E3885">
            <v>253.29</v>
          </cell>
          <cell r="F3885">
            <v>3382.5</v>
          </cell>
          <cell r="G3885">
            <v>3635.79</v>
          </cell>
          <cell r="H3885">
            <v>3185.71</v>
          </cell>
          <cell r="I3885">
            <v>-450.08</v>
          </cell>
          <cell r="J3885">
            <v>9242</v>
          </cell>
          <cell r="L3885">
            <v>41364</v>
          </cell>
          <cell r="M3885" t="str">
            <v>PF</v>
          </cell>
          <cell r="N3885" t="str">
            <v>EXP</v>
          </cell>
          <cell r="O3885" t="str">
            <v>PH400</v>
          </cell>
          <cell r="P3885" t="str">
            <v>4515</v>
          </cell>
          <cell r="Q3885" t="str">
            <v>Contracted Services</v>
          </cell>
          <cell r="R3885" t="str">
            <v>Other Expenditures</v>
          </cell>
          <cell r="S3885" t="str">
            <v>Non Salary</v>
          </cell>
        </row>
        <row r="3886">
          <cell r="A3886" t="str">
            <v>PH4110</v>
          </cell>
          <cell r="E3886">
            <v>3739.68</v>
          </cell>
          <cell r="F3886">
            <v>0</v>
          </cell>
          <cell r="G3886">
            <v>3739.68</v>
          </cell>
          <cell r="H3886">
            <v>0</v>
          </cell>
          <cell r="I3886">
            <v>-3739.68</v>
          </cell>
          <cell r="J3886">
            <v>0</v>
          </cell>
          <cell r="L3886">
            <v>41364</v>
          </cell>
          <cell r="M3886" t="str">
            <v>PF</v>
          </cell>
          <cell r="N3886" t="str">
            <v>EXP</v>
          </cell>
          <cell r="O3886" t="str">
            <v>PH400</v>
          </cell>
          <cell r="P3886" t="str">
            <v>4530</v>
          </cell>
          <cell r="Q3886" t="str">
            <v>Contracted Services</v>
          </cell>
          <cell r="R3886" t="str">
            <v>Other Expenditures</v>
          </cell>
          <cell r="S3886" t="str">
            <v>Non Salary</v>
          </cell>
        </row>
        <row r="3887">
          <cell r="A3887" t="str">
            <v>PH4110</v>
          </cell>
          <cell r="E3887">
            <v>234</v>
          </cell>
          <cell r="F3887">
            <v>0</v>
          </cell>
          <cell r="G3887">
            <v>234</v>
          </cell>
          <cell r="H3887">
            <v>1034.0999999999999</v>
          </cell>
          <cell r="I3887">
            <v>800.1</v>
          </cell>
          <cell r="J3887">
            <v>3000</v>
          </cell>
          <cell r="L3887">
            <v>41364</v>
          </cell>
          <cell r="M3887" t="str">
            <v>PF</v>
          </cell>
          <cell r="N3887" t="str">
            <v>EXP</v>
          </cell>
          <cell r="O3887" t="str">
            <v>PH400</v>
          </cell>
          <cell r="P3887" t="str">
            <v>4555</v>
          </cell>
          <cell r="Q3887" t="str">
            <v>Contracted Services</v>
          </cell>
          <cell r="R3887" t="str">
            <v>Other Expenditures</v>
          </cell>
          <cell r="S3887" t="str">
            <v>Non Salary</v>
          </cell>
        </row>
        <row r="3888">
          <cell r="A3888" t="str">
            <v>PH4110</v>
          </cell>
          <cell r="E3888">
            <v>13712.01</v>
          </cell>
          <cell r="F3888">
            <v>0</v>
          </cell>
          <cell r="G3888">
            <v>13712.01</v>
          </cell>
          <cell r="H3888">
            <v>10779</v>
          </cell>
          <cell r="I3888">
            <v>-2933.01</v>
          </cell>
          <cell r="J3888">
            <v>30000</v>
          </cell>
          <cell r="L3888">
            <v>41364</v>
          </cell>
          <cell r="M3888" t="str">
            <v>PF</v>
          </cell>
          <cell r="N3888" t="str">
            <v>EXP</v>
          </cell>
          <cell r="O3888" t="str">
            <v>PH400</v>
          </cell>
          <cell r="P3888" t="str">
            <v>4570</v>
          </cell>
          <cell r="Q3888" t="str">
            <v>Contracted Services</v>
          </cell>
          <cell r="R3888" t="str">
            <v>Other Expenditures</v>
          </cell>
          <cell r="S3888" t="str">
            <v>Non Salary</v>
          </cell>
        </row>
        <row r="3889">
          <cell r="A3889" t="str">
            <v>PH4110</v>
          </cell>
          <cell r="E3889">
            <v>0</v>
          </cell>
          <cell r="F3889">
            <v>0</v>
          </cell>
          <cell r="G3889">
            <v>0</v>
          </cell>
          <cell r="H3889">
            <v>3201.98</v>
          </cell>
          <cell r="I3889">
            <v>3201.98</v>
          </cell>
          <cell r="J3889">
            <v>12216.63</v>
          </cell>
          <cell r="L3889">
            <v>41364</v>
          </cell>
          <cell r="M3889" t="str">
            <v>PF</v>
          </cell>
          <cell r="N3889" t="str">
            <v>EXP</v>
          </cell>
          <cell r="O3889" t="str">
            <v>PH400</v>
          </cell>
          <cell r="P3889" t="str">
            <v>4760</v>
          </cell>
          <cell r="Q3889" t="str">
            <v>Insurance, Parking &amp; Metrage</v>
          </cell>
          <cell r="R3889" t="str">
            <v>Other Expenditures</v>
          </cell>
          <cell r="S3889" t="str">
            <v>Non Salary</v>
          </cell>
        </row>
        <row r="3890">
          <cell r="A3890" t="str">
            <v>PH4110</v>
          </cell>
          <cell r="E3890">
            <v>2008.37</v>
          </cell>
          <cell r="F3890">
            <v>0</v>
          </cell>
          <cell r="G3890">
            <v>2008.37</v>
          </cell>
          <cell r="H3890">
            <v>2621</v>
          </cell>
          <cell r="I3890">
            <v>612.63</v>
          </cell>
          <cell r="J3890">
            <v>10000</v>
          </cell>
          <cell r="L3890">
            <v>41364</v>
          </cell>
          <cell r="M3890" t="str">
            <v>PF</v>
          </cell>
          <cell r="N3890" t="str">
            <v>EXP</v>
          </cell>
          <cell r="O3890" t="str">
            <v>PH400</v>
          </cell>
          <cell r="P3890" t="str">
            <v>4770</v>
          </cell>
          <cell r="Q3890" t="str">
            <v>Insurance, Parking &amp; Metrage</v>
          </cell>
          <cell r="R3890" t="str">
            <v>Other Expenditures</v>
          </cell>
          <cell r="S3890" t="str">
            <v>Non Salary</v>
          </cell>
        </row>
        <row r="3891">
          <cell r="A3891" t="str">
            <v>PH4110</v>
          </cell>
          <cell r="E3891">
            <v>3079.54</v>
          </cell>
          <cell r="F3891">
            <v>0</v>
          </cell>
          <cell r="G3891">
            <v>3079.54</v>
          </cell>
          <cell r="H3891">
            <v>4194.13</v>
          </cell>
          <cell r="I3891">
            <v>1114.5899999999999</v>
          </cell>
          <cell r="J3891">
            <v>16002</v>
          </cell>
          <cell r="L3891">
            <v>41364</v>
          </cell>
          <cell r="M3891" t="str">
            <v>PF</v>
          </cell>
          <cell r="N3891" t="str">
            <v>EXP</v>
          </cell>
          <cell r="O3891" t="str">
            <v>PH400</v>
          </cell>
          <cell r="P3891" t="str">
            <v>4775</v>
          </cell>
          <cell r="Q3891" t="str">
            <v>Insurance, Parking &amp; Metrage</v>
          </cell>
          <cell r="R3891" t="str">
            <v>Other Expenditures</v>
          </cell>
          <cell r="S3891" t="str">
            <v>Non Salary</v>
          </cell>
        </row>
        <row r="3892">
          <cell r="A3892" t="str">
            <v>PH4110</v>
          </cell>
          <cell r="E3892">
            <v>0</v>
          </cell>
          <cell r="F3892">
            <v>0</v>
          </cell>
          <cell r="G3892">
            <v>0</v>
          </cell>
          <cell r="H3892">
            <v>1033.92</v>
          </cell>
          <cell r="I3892">
            <v>1033.92</v>
          </cell>
          <cell r="J3892">
            <v>2999.5</v>
          </cell>
          <cell r="L3892">
            <v>41364</v>
          </cell>
          <cell r="M3892" t="str">
            <v>PF</v>
          </cell>
          <cell r="N3892" t="str">
            <v>EXP</v>
          </cell>
          <cell r="O3892" t="str">
            <v>PH400</v>
          </cell>
          <cell r="P3892" t="str">
            <v>4805</v>
          </cell>
          <cell r="Q3892" t="str">
            <v>Other Services</v>
          </cell>
          <cell r="R3892" t="str">
            <v>Other Expenditures</v>
          </cell>
          <cell r="S3892" t="str">
            <v>Non Salary</v>
          </cell>
        </row>
        <row r="3893">
          <cell r="A3893" t="str">
            <v>PH4110</v>
          </cell>
          <cell r="E3893">
            <v>0</v>
          </cell>
          <cell r="F3893">
            <v>0</v>
          </cell>
          <cell r="G3893">
            <v>0</v>
          </cell>
          <cell r="H3893">
            <v>172.35</v>
          </cell>
          <cell r="I3893">
            <v>172.35</v>
          </cell>
          <cell r="J3893">
            <v>500</v>
          </cell>
          <cell r="L3893">
            <v>41364</v>
          </cell>
          <cell r="M3893" t="str">
            <v>PF</v>
          </cell>
          <cell r="N3893" t="str">
            <v>EXP</v>
          </cell>
          <cell r="O3893" t="str">
            <v>PH400</v>
          </cell>
          <cell r="P3893" t="str">
            <v>4808</v>
          </cell>
          <cell r="Q3893" t="str">
            <v>Other Services</v>
          </cell>
          <cell r="R3893" t="str">
            <v>Other Expenditures</v>
          </cell>
          <cell r="S3893" t="str">
            <v>Non Salary</v>
          </cell>
        </row>
        <row r="3894">
          <cell r="A3894" t="str">
            <v>PH4110</v>
          </cell>
          <cell r="E3894">
            <v>-1332.42</v>
          </cell>
          <cell r="F3894">
            <v>0</v>
          </cell>
          <cell r="G3894">
            <v>-1332.42</v>
          </cell>
          <cell r="H3894">
            <v>0</v>
          </cell>
          <cell r="I3894">
            <v>1332.42</v>
          </cell>
          <cell r="J3894">
            <v>0</v>
          </cell>
          <cell r="L3894">
            <v>41364</v>
          </cell>
          <cell r="M3894" t="str">
            <v>PF</v>
          </cell>
          <cell r="N3894" t="str">
            <v>EXP</v>
          </cell>
          <cell r="O3894" t="str">
            <v>PH400</v>
          </cell>
          <cell r="P3894" t="str">
            <v>4810</v>
          </cell>
          <cell r="Q3894" t="str">
            <v>Other Services</v>
          </cell>
          <cell r="R3894" t="str">
            <v>Other Expenditures</v>
          </cell>
          <cell r="S3894" t="str">
            <v>Non Salary</v>
          </cell>
        </row>
        <row r="3895">
          <cell r="A3895" t="str">
            <v>PH4110</v>
          </cell>
          <cell r="E3895">
            <v>0</v>
          </cell>
          <cell r="F3895">
            <v>42.39</v>
          </cell>
          <cell r="G3895">
            <v>42.39</v>
          </cell>
          <cell r="H3895">
            <v>5170.5</v>
          </cell>
          <cell r="I3895">
            <v>5128.1099999999997</v>
          </cell>
          <cell r="J3895">
            <v>15000</v>
          </cell>
          <cell r="L3895">
            <v>41364</v>
          </cell>
          <cell r="M3895" t="str">
            <v>PF</v>
          </cell>
          <cell r="N3895" t="str">
            <v>EXP</v>
          </cell>
          <cell r="O3895" t="str">
            <v>PH400</v>
          </cell>
          <cell r="P3895" t="str">
            <v>4811</v>
          </cell>
          <cell r="Q3895" t="str">
            <v>Other Services</v>
          </cell>
          <cell r="R3895" t="str">
            <v>Other Expenditures</v>
          </cell>
          <cell r="S3895" t="str">
            <v>Non Salary</v>
          </cell>
        </row>
        <row r="3896">
          <cell r="A3896" t="str">
            <v>PH4110</v>
          </cell>
          <cell r="E3896">
            <v>0</v>
          </cell>
          <cell r="F3896">
            <v>0</v>
          </cell>
          <cell r="G3896">
            <v>0</v>
          </cell>
          <cell r="H3896">
            <v>517.04999999999995</v>
          </cell>
          <cell r="I3896">
            <v>517.04999999999995</v>
          </cell>
          <cell r="J3896">
            <v>1500</v>
          </cell>
          <cell r="L3896">
            <v>41364</v>
          </cell>
          <cell r="M3896" t="str">
            <v>PF</v>
          </cell>
          <cell r="N3896" t="str">
            <v>EXP</v>
          </cell>
          <cell r="O3896" t="str">
            <v>PH400</v>
          </cell>
          <cell r="P3896" t="str">
            <v>4815</v>
          </cell>
          <cell r="Q3896" t="str">
            <v>Other Services</v>
          </cell>
          <cell r="R3896" t="str">
            <v>Other Expenditures</v>
          </cell>
          <cell r="S3896" t="str">
            <v>Non Salary</v>
          </cell>
        </row>
        <row r="3897">
          <cell r="A3897" t="str">
            <v>PH4110</v>
          </cell>
          <cell r="E3897">
            <v>0</v>
          </cell>
          <cell r="F3897">
            <v>0</v>
          </cell>
          <cell r="G3897">
            <v>0</v>
          </cell>
          <cell r="H3897">
            <v>571</v>
          </cell>
          <cell r="I3897">
            <v>571</v>
          </cell>
          <cell r="J3897">
            <v>2000</v>
          </cell>
          <cell r="L3897">
            <v>41364</v>
          </cell>
          <cell r="M3897" t="str">
            <v>PF</v>
          </cell>
          <cell r="N3897" t="str">
            <v>EXP</v>
          </cell>
          <cell r="O3897" t="str">
            <v>PH400</v>
          </cell>
          <cell r="P3897" t="str">
            <v>7030</v>
          </cell>
          <cell r="Q3897" t="str">
            <v>IDC's</v>
          </cell>
          <cell r="R3897" t="str">
            <v>Other Expenditures</v>
          </cell>
          <cell r="S3897" t="str">
            <v>Non Salary</v>
          </cell>
        </row>
        <row r="3898">
          <cell r="A3898" t="str">
            <v>PH4110</v>
          </cell>
          <cell r="E3898">
            <v>0</v>
          </cell>
          <cell r="F3898">
            <v>0</v>
          </cell>
          <cell r="G3898">
            <v>0</v>
          </cell>
          <cell r="H3898">
            <v>571</v>
          </cell>
          <cell r="I3898">
            <v>571</v>
          </cell>
          <cell r="J3898">
            <v>2000</v>
          </cell>
          <cell r="L3898">
            <v>41364</v>
          </cell>
          <cell r="M3898" t="str">
            <v>PF</v>
          </cell>
          <cell r="N3898" t="str">
            <v>EXP</v>
          </cell>
          <cell r="O3898" t="str">
            <v>PH400</v>
          </cell>
          <cell r="P3898" t="str">
            <v>7035</v>
          </cell>
          <cell r="Q3898" t="str">
            <v>IDC's</v>
          </cell>
          <cell r="R3898" t="str">
            <v>Other Expenditures</v>
          </cell>
          <cell r="S3898" t="str">
            <v>Non Salary</v>
          </cell>
        </row>
        <row r="3899">
          <cell r="A3899" t="str">
            <v>PH4110</v>
          </cell>
          <cell r="E3899">
            <v>4600.2700000000004</v>
          </cell>
          <cell r="F3899">
            <v>0</v>
          </cell>
          <cell r="G3899">
            <v>4600.2700000000004</v>
          </cell>
          <cell r="H3899">
            <v>4096.8100000000004</v>
          </cell>
          <cell r="I3899">
            <v>-503.46</v>
          </cell>
          <cell r="J3899">
            <v>16387.240000000002</v>
          </cell>
          <cell r="L3899">
            <v>41364</v>
          </cell>
          <cell r="M3899" t="str">
            <v>PF</v>
          </cell>
          <cell r="N3899" t="str">
            <v>EXP</v>
          </cell>
          <cell r="O3899" t="str">
            <v>PH400</v>
          </cell>
          <cell r="P3899" t="str">
            <v>7125</v>
          </cell>
          <cell r="Q3899" t="str">
            <v>IDC's</v>
          </cell>
          <cell r="R3899" t="str">
            <v>Other Expenditures</v>
          </cell>
          <cell r="S3899" t="str">
            <v>Non Salary</v>
          </cell>
        </row>
        <row r="3900">
          <cell r="A3900" t="str">
            <v>PH4110</v>
          </cell>
          <cell r="E3900">
            <v>-1587333.22</v>
          </cell>
          <cell r="F3900">
            <v>0</v>
          </cell>
          <cell r="G3900">
            <v>-1587333.22</v>
          </cell>
          <cell r="H3900">
            <v>-1487314.88</v>
          </cell>
          <cell r="I3900">
            <v>100018.34</v>
          </cell>
          <cell r="J3900">
            <v>-5016233.72</v>
          </cell>
          <cell r="L3900">
            <v>41364</v>
          </cell>
          <cell r="M3900" t="str">
            <v>PF</v>
          </cell>
          <cell r="N3900" t="str">
            <v>REV</v>
          </cell>
          <cell r="O3900" t="str">
            <v>PH400</v>
          </cell>
          <cell r="P3900" t="str">
            <v>8010</v>
          </cell>
          <cell r="Q3900" t="str">
            <v>Grants and Subsidies</v>
          </cell>
          <cell r="R3900" t="str">
            <v>Revenue</v>
          </cell>
          <cell r="S3900" t="str">
            <v>Non Salary</v>
          </cell>
        </row>
        <row r="3901">
          <cell r="A3901" t="str">
            <v>PH4122</v>
          </cell>
          <cell r="E3901">
            <v>0</v>
          </cell>
          <cell r="F3901">
            <v>0</v>
          </cell>
          <cell r="G3901">
            <v>0</v>
          </cell>
          <cell r="H3901">
            <v>1286.2</v>
          </cell>
          <cell r="I3901">
            <v>1286.2</v>
          </cell>
          <cell r="J3901">
            <v>3731.34</v>
          </cell>
          <cell r="L3901">
            <v>41364</v>
          </cell>
          <cell r="M3901" t="str">
            <v>OG</v>
          </cell>
          <cell r="N3901" t="str">
            <v>EXP</v>
          </cell>
          <cell r="O3901" t="str">
            <v>PH400</v>
          </cell>
          <cell r="P3901" t="str">
            <v>4025</v>
          </cell>
          <cell r="Q3901" t="str">
            <v>Professional &amp; Technical</v>
          </cell>
          <cell r="R3901" t="str">
            <v>Other Expenditures</v>
          </cell>
          <cell r="S3901" t="str">
            <v>Non Salary</v>
          </cell>
        </row>
        <row r="3902">
          <cell r="A3902" t="str">
            <v>PH4122</v>
          </cell>
          <cell r="E3902">
            <v>0</v>
          </cell>
          <cell r="F3902">
            <v>0</v>
          </cell>
          <cell r="G3902">
            <v>0</v>
          </cell>
          <cell r="H3902">
            <v>-1286.2</v>
          </cell>
          <cell r="I3902">
            <v>-1286.2</v>
          </cell>
          <cell r="J3902">
            <v>-3731.34</v>
          </cell>
          <cell r="L3902">
            <v>41364</v>
          </cell>
          <cell r="M3902" t="str">
            <v>OG</v>
          </cell>
          <cell r="N3902" t="str">
            <v>REV</v>
          </cell>
          <cell r="O3902" t="str">
            <v>PH400</v>
          </cell>
          <cell r="P3902" t="str">
            <v>8020</v>
          </cell>
          <cell r="Q3902" t="str">
            <v>Grants and Subsidies</v>
          </cell>
          <cell r="R3902" t="str">
            <v>Revenue</v>
          </cell>
          <cell r="S3902" t="str">
            <v>Non Salary</v>
          </cell>
        </row>
        <row r="3903">
          <cell r="A3903" t="str">
            <v>PH4125</v>
          </cell>
          <cell r="E3903">
            <v>9.58</v>
          </cell>
          <cell r="F3903">
            <v>0</v>
          </cell>
          <cell r="G3903">
            <v>9.58</v>
          </cell>
          <cell r="H3903">
            <v>0</v>
          </cell>
          <cell r="I3903">
            <v>-9.58</v>
          </cell>
          <cell r="J3903">
            <v>0</v>
          </cell>
          <cell r="L3903">
            <v>41364</v>
          </cell>
          <cell r="M3903" t="str">
            <v>OG</v>
          </cell>
          <cell r="N3903" t="str">
            <v>EXP</v>
          </cell>
          <cell r="O3903" t="str">
            <v>PH400</v>
          </cell>
          <cell r="P3903" t="str">
            <v>1015</v>
          </cell>
          <cell r="Q3903" t="str">
            <v>Salaries &amp; Benefits</v>
          </cell>
          <cell r="R3903" t="str">
            <v>Other Expenditures</v>
          </cell>
          <cell r="S3903" t="str">
            <v>Salaries &amp; Benefits</v>
          </cell>
        </row>
        <row r="3904">
          <cell r="A3904" t="str">
            <v>PH4125</v>
          </cell>
          <cell r="E3904">
            <v>376.58</v>
          </cell>
          <cell r="F3904">
            <v>0</v>
          </cell>
          <cell r="G3904">
            <v>376.58</v>
          </cell>
          <cell r="H3904">
            <v>0</v>
          </cell>
          <cell r="I3904">
            <v>-376.58</v>
          </cell>
          <cell r="J3904">
            <v>0</v>
          </cell>
          <cell r="L3904">
            <v>41364</v>
          </cell>
          <cell r="M3904" t="str">
            <v>OG</v>
          </cell>
          <cell r="N3904" t="str">
            <v>EXP</v>
          </cell>
          <cell r="O3904" t="str">
            <v>PH400</v>
          </cell>
          <cell r="P3904" t="str">
            <v>1711</v>
          </cell>
          <cell r="Q3904" t="str">
            <v>Salaries &amp; Benefits</v>
          </cell>
          <cell r="R3904" t="str">
            <v>Other Expenditures</v>
          </cell>
          <cell r="S3904" t="str">
            <v>Salaries &amp; Benefits</v>
          </cell>
        </row>
        <row r="3905">
          <cell r="A3905" t="str">
            <v>PH4125</v>
          </cell>
          <cell r="E3905">
            <v>188.77</v>
          </cell>
          <cell r="F3905">
            <v>0</v>
          </cell>
          <cell r="G3905">
            <v>188.77</v>
          </cell>
          <cell r="H3905">
            <v>0</v>
          </cell>
          <cell r="I3905">
            <v>-188.77</v>
          </cell>
          <cell r="J3905">
            <v>0</v>
          </cell>
          <cell r="L3905">
            <v>41364</v>
          </cell>
          <cell r="M3905" t="str">
            <v>OG</v>
          </cell>
          <cell r="N3905" t="str">
            <v>EXP</v>
          </cell>
          <cell r="O3905" t="str">
            <v>PH400</v>
          </cell>
          <cell r="P3905" t="str">
            <v>1712</v>
          </cell>
          <cell r="Q3905" t="str">
            <v>Salaries &amp; Benefits</v>
          </cell>
          <cell r="R3905" t="str">
            <v>Other Expenditures</v>
          </cell>
          <cell r="S3905" t="str">
            <v>Salaries &amp; Benefits</v>
          </cell>
        </row>
        <row r="3906">
          <cell r="A3906" t="str">
            <v>PH4125</v>
          </cell>
          <cell r="E3906">
            <v>136.06</v>
          </cell>
          <cell r="F3906">
            <v>0</v>
          </cell>
          <cell r="G3906">
            <v>136.06</v>
          </cell>
          <cell r="H3906">
            <v>0</v>
          </cell>
          <cell r="I3906">
            <v>-136.06</v>
          </cell>
          <cell r="J3906">
            <v>0</v>
          </cell>
          <cell r="L3906">
            <v>41364</v>
          </cell>
          <cell r="M3906" t="str">
            <v>OG</v>
          </cell>
          <cell r="N3906" t="str">
            <v>EXP</v>
          </cell>
          <cell r="O3906" t="str">
            <v>PH400</v>
          </cell>
          <cell r="P3906" t="str">
            <v>1720</v>
          </cell>
          <cell r="Q3906" t="str">
            <v>Salaries &amp; Benefits</v>
          </cell>
          <cell r="R3906" t="str">
            <v>Other Expenditures</v>
          </cell>
          <cell r="S3906" t="str">
            <v>Salaries &amp; Benefits</v>
          </cell>
        </row>
        <row r="3907">
          <cell r="A3907" t="str">
            <v>PH4125</v>
          </cell>
          <cell r="E3907">
            <v>50.76</v>
          </cell>
          <cell r="F3907">
            <v>0</v>
          </cell>
          <cell r="G3907">
            <v>50.76</v>
          </cell>
          <cell r="H3907">
            <v>0</v>
          </cell>
          <cell r="I3907">
            <v>-50.76</v>
          </cell>
          <cell r="J3907">
            <v>0</v>
          </cell>
          <cell r="L3907">
            <v>41364</v>
          </cell>
          <cell r="M3907" t="str">
            <v>OG</v>
          </cell>
          <cell r="N3907" t="str">
            <v>EXP</v>
          </cell>
          <cell r="O3907" t="str">
            <v>PH400</v>
          </cell>
          <cell r="P3907" t="str">
            <v>1730</v>
          </cell>
          <cell r="Q3907" t="str">
            <v>Salaries &amp; Benefits</v>
          </cell>
          <cell r="R3907" t="str">
            <v>Other Expenditures</v>
          </cell>
          <cell r="S3907" t="str">
            <v>Salaries &amp; Benefits</v>
          </cell>
        </row>
        <row r="3908">
          <cell r="A3908" t="str">
            <v>PH4125</v>
          </cell>
          <cell r="E3908">
            <v>563.96</v>
          </cell>
          <cell r="F3908">
            <v>0</v>
          </cell>
          <cell r="G3908">
            <v>563.96</v>
          </cell>
          <cell r="H3908">
            <v>0</v>
          </cell>
          <cell r="I3908">
            <v>-563.96</v>
          </cell>
          <cell r="J3908">
            <v>0</v>
          </cell>
          <cell r="L3908">
            <v>41364</v>
          </cell>
          <cell r="M3908" t="str">
            <v>OG</v>
          </cell>
          <cell r="N3908" t="str">
            <v>EXP</v>
          </cell>
          <cell r="O3908" t="str">
            <v>PH400</v>
          </cell>
          <cell r="P3908" t="str">
            <v>1740</v>
          </cell>
          <cell r="Q3908" t="str">
            <v>Salaries &amp; Benefits</v>
          </cell>
          <cell r="R3908" t="str">
            <v>Other Expenditures</v>
          </cell>
          <cell r="S3908" t="str">
            <v>Salaries &amp; Benefits</v>
          </cell>
        </row>
        <row r="3909">
          <cell r="A3909" t="str">
            <v>PH4125</v>
          </cell>
          <cell r="E3909">
            <v>0</v>
          </cell>
          <cell r="F3909">
            <v>0</v>
          </cell>
          <cell r="G3909">
            <v>0</v>
          </cell>
          <cell r="H3909">
            <v>0</v>
          </cell>
          <cell r="I3909">
            <v>0</v>
          </cell>
          <cell r="J3909">
            <v>0</v>
          </cell>
          <cell r="L3909">
            <v>41364</v>
          </cell>
          <cell r="M3909" t="str">
            <v>OG</v>
          </cell>
          <cell r="N3909" t="str">
            <v>EXP</v>
          </cell>
          <cell r="O3909" t="str">
            <v>PH400</v>
          </cell>
          <cell r="P3909" t="str">
            <v>1745</v>
          </cell>
          <cell r="Q3909" t="str">
            <v>Salaries &amp; Benefits</v>
          </cell>
          <cell r="R3909" t="str">
            <v>Other Expenditures</v>
          </cell>
          <cell r="S3909" t="str">
            <v>Salaries &amp; Benefits</v>
          </cell>
        </row>
        <row r="3910">
          <cell r="A3910" t="str">
            <v>PH4125</v>
          </cell>
          <cell r="E3910">
            <v>138.61000000000001</v>
          </cell>
          <cell r="F3910">
            <v>0</v>
          </cell>
          <cell r="G3910">
            <v>138.61000000000001</v>
          </cell>
          <cell r="H3910">
            <v>0</v>
          </cell>
          <cell r="I3910">
            <v>-138.61000000000001</v>
          </cell>
          <cell r="J3910">
            <v>0</v>
          </cell>
          <cell r="L3910">
            <v>41364</v>
          </cell>
          <cell r="M3910" t="str">
            <v>OG</v>
          </cell>
          <cell r="N3910" t="str">
            <v>EXP</v>
          </cell>
          <cell r="O3910" t="str">
            <v>PH400</v>
          </cell>
          <cell r="P3910" t="str">
            <v>1750</v>
          </cell>
          <cell r="Q3910" t="str">
            <v>Salaries &amp; Benefits</v>
          </cell>
          <cell r="R3910" t="str">
            <v>Other Expenditures</v>
          </cell>
          <cell r="S3910" t="str">
            <v>Salaries &amp; Benefits</v>
          </cell>
        </row>
        <row r="3911">
          <cell r="A3911" t="str">
            <v>PH4125</v>
          </cell>
          <cell r="E3911">
            <v>1176.98</v>
          </cell>
          <cell r="F3911">
            <v>0</v>
          </cell>
          <cell r="G3911">
            <v>1176.98</v>
          </cell>
          <cell r="H3911">
            <v>0</v>
          </cell>
          <cell r="I3911">
            <v>-1176.98</v>
          </cell>
          <cell r="J3911">
            <v>0</v>
          </cell>
          <cell r="L3911">
            <v>41364</v>
          </cell>
          <cell r="M3911" t="str">
            <v>OG</v>
          </cell>
          <cell r="N3911" t="str">
            <v>EXP</v>
          </cell>
          <cell r="O3911" t="str">
            <v>PH400</v>
          </cell>
          <cell r="P3911" t="str">
            <v>1760</v>
          </cell>
          <cell r="Q3911" t="str">
            <v>Salaries &amp; Benefits</v>
          </cell>
          <cell r="R3911" t="str">
            <v>Other Expenditures</v>
          </cell>
          <cell r="S3911" t="str">
            <v>Salaries &amp; Benefits</v>
          </cell>
        </row>
        <row r="3912">
          <cell r="A3912" t="str">
            <v>PH4125</v>
          </cell>
          <cell r="E3912">
            <v>707.21</v>
          </cell>
          <cell r="F3912">
            <v>0</v>
          </cell>
          <cell r="G3912">
            <v>707.21</v>
          </cell>
          <cell r="H3912">
            <v>0</v>
          </cell>
          <cell r="I3912">
            <v>-707.21</v>
          </cell>
          <cell r="J3912">
            <v>0</v>
          </cell>
          <cell r="L3912">
            <v>41364</v>
          </cell>
          <cell r="M3912" t="str">
            <v>OG</v>
          </cell>
          <cell r="N3912" t="str">
            <v>EXP</v>
          </cell>
          <cell r="O3912" t="str">
            <v>PH400</v>
          </cell>
          <cell r="P3912" t="str">
            <v>1770</v>
          </cell>
          <cell r="Q3912" t="str">
            <v>Salaries &amp; Benefits</v>
          </cell>
          <cell r="R3912" t="str">
            <v>Other Expenditures</v>
          </cell>
          <cell r="S3912" t="str">
            <v>Salaries &amp; Benefits</v>
          </cell>
        </row>
        <row r="3913">
          <cell r="A3913" t="str">
            <v>PH4125</v>
          </cell>
          <cell r="E3913">
            <v>-2211.16</v>
          </cell>
          <cell r="F3913">
            <v>0</v>
          </cell>
          <cell r="G3913">
            <v>-2211.16</v>
          </cell>
          <cell r="H3913">
            <v>0</v>
          </cell>
          <cell r="I3913">
            <v>2211.16</v>
          </cell>
          <cell r="J3913">
            <v>0</v>
          </cell>
          <cell r="L3913">
            <v>41364</v>
          </cell>
          <cell r="M3913" t="str">
            <v>OG</v>
          </cell>
          <cell r="N3913" t="str">
            <v>EXP</v>
          </cell>
          <cell r="O3913" t="str">
            <v>PH400</v>
          </cell>
          <cell r="P3913" t="str">
            <v>1850</v>
          </cell>
          <cell r="Q3913" t="str">
            <v>Salaries &amp; Benefits</v>
          </cell>
          <cell r="R3913" t="str">
            <v>Other Expenditures</v>
          </cell>
          <cell r="S3913" t="str">
            <v>Salaries &amp; Benefits</v>
          </cell>
        </row>
        <row r="3914">
          <cell r="A3914" t="str">
            <v>PH4125</v>
          </cell>
          <cell r="E3914">
            <v>174.2</v>
          </cell>
          <cell r="F3914">
            <v>0</v>
          </cell>
          <cell r="G3914">
            <v>174.2</v>
          </cell>
          <cell r="H3914">
            <v>0</v>
          </cell>
          <cell r="I3914">
            <v>-174.2</v>
          </cell>
          <cell r="J3914">
            <v>0</v>
          </cell>
          <cell r="L3914">
            <v>41364</v>
          </cell>
          <cell r="M3914" t="str">
            <v>OG</v>
          </cell>
          <cell r="N3914" t="str">
            <v>EXP</v>
          </cell>
          <cell r="O3914" t="str">
            <v>PH400</v>
          </cell>
          <cell r="P3914" t="str">
            <v>4225</v>
          </cell>
          <cell r="Q3914" t="str">
            <v>Business Travel Expenses</v>
          </cell>
          <cell r="R3914" t="str">
            <v>Other Expenditures</v>
          </cell>
          <cell r="S3914" t="str">
            <v>Non Salary</v>
          </cell>
        </row>
        <row r="3915">
          <cell r="A3915" t="str">
            <v>PH4125</v>
          </cell>
          <cell r="E3915">
            <v>21</v>
          </cell>
          <cell r="F3915">
            <v>0</v>
          </cell>
          <cell r="G3915">
            <v>21</v>
          </cell>
          <cell r="H3915">
            <v>0</v>
          </cell>
          <cell r="I3915">
            <v>-21</v>
          </cell>
          <cell r="J3915">
            <v>0</v>
          </cell>
          <cell r="L3915">
            <v>41364</v>
          </cell>
          <cell r="M3915" t="str">
            <v>OG</v>
          </cell>
          <cell r="N3915" t="str">
            <v>EXP</v>
          </cell>
          <cell r="O3915" t="str">
            <v>PH400</v>
          </cell>
          <cell r="P3915" t="str">
            <v>4770</v>
          </cell>
          <cell r="Q3915" t="str">
            <v>Insurance, Parking &amp; Metrage</v>
          </cell>
          <cell r="R3915" t="str">
            <v>Other Expenditures</v>
          </cell>
          <cell r="S3915" t="str">
            <v>Non Salary</v>
          </cell>
        </row>
        <row r="3916">
          <cell r="A3916" t="str">
            <v>PH4125</v>
          </cell>
          <cell r="E3916">
            <v>5.2</v>
          </cell>
          <cell r="F3916">
            <v>0</v>
          </cell>
          <cell r="G3916">
            <v>5.2</v>
          </cell>
          <cell r="H3916">
            <v>0</v>
          </cell>
          <cell r="I3916">
            <v>-5.2</v>
          </cell>
          <cell r="J3916">
            <v>0</v>
          </cell>
          <cell r="L3916">
            <v>41364</v>
          </cell>
          <cell r="M3916" t="str">
            <v>OG</v>
          </cell>
          <cell r="N3916" t="str">
            <v>EXP</v>
          </cell>
          <cell r="O3916" t="str">
            <v>PH400</v>
          </cell>
          <cell r="P3916" t="str">
            <v>4775</v>
          </cell>
          <cell r="Q3916" t="str">
            <v>Insurance, Parking &amp; Metrage</v>
          </cell>
          <cell r="R3916" t="str">
            <v>Other Expenditures</v>
          </cell>
          <cell r="S3916" t="str">
            <v>Non Salary</v>
          </cell>
        </row>
        <row r="3917">
          <cell r="A3917" t="str">
            <v>PH4126</v>
          </cell>
          <cell r="E3917">
            <v>163734.19</v>
          </cell>
          <cell r="F3917">
            <v>0</v>
          </cell>
          <cell r="G3917">
            <v>163734.19</v>
          </cell>
          <cell r="H3917">
            <v>167181</v>
          </cell>
          <cell r="I3917">
            <v>3446.81</v>
          </cell>
          <cell r="J3917">
            <v>574134.75</v>
          </cell>
          <cell r="L3917">
            <v>41364</v>
          </cell>
          <cell r="M3917" t="str">
            <v>SG</v>
          </cell>
          <cell r="N3917" t="str">
            <v>EXP</v>
          </cell>
          <cell r="O3917" t="str">
            <v>PH400</v>
          </cell>
          <cell r="P3917" t="str">
            <v>1015</v>
          </cell>
          <cell r="Q3917" t="str">
            <v>Salaries &amp; Benefits</v>
          </cell>
          <cell r="R3917" t="str">
            <v>Other Expenditures</v>
          </cell>
          <cell r="S3917" t="str">
            <v>Salaries &amp; Benefits</v>
          </cell>
        </row>
        <row r="3918">
          <cell r="A3918" t="str">
            <v>PH4126</v>
          </cell>
          <cell r="E3918">
            <v>0</v>
          </cell>
          <cell r="F3918">
            <v>0</v>
          </cell>
          <cell r="G3918">
            <v>0</v>
          </cell>
          <cell r="H3918">
            <v>-10538.94</v>
          </cell>
          <cell r="I3918">
            <v>-10538.94</v>
          </cell>
          <cell r="J3918">
            <v>-34705.660000000003</v>
          </cell>
          <cell r="L3918">
            <v>41364</v>
          </cell>
          <cell r="M3918" t="str">
            <v>SG</v>
          </cell>
          <cell r="N3918" t="str">
            <v>EXP</v>
          </cell>
          <cell r="O3918" t="str">
            <v>PH400</v>
          </cell>
          <cell r="P3918" t="str">
            <v>1520</v>
          </cell>
          <cell r="Q3918" t="str">
            <v>Salaries &amp; Benefits</v>
          </cell>
          <cell r="R3918" t="str">
            <v>Other Expenditures</v>
          </cell>
          <cell r="S3918" t="str">
            <v>Gapping</v>
          </cell>
        </row>
        <row r="3919">
          <cell r="A3919" t="str">
            <v>PH4126</v>
          </cell>
          <cell r="E3919">
            <v>6176.87</v>
          </cell>
          <cell r="F3919">
            <v>0</v>
          </cell>
          <cell r="G3919">
            <v>6176.87</v>
          </cell>
          <cell r="H3919">
            <v>7282.01</v>
          </cell>
          <cell r="I3919">
            <v>1105.1400000000001</v>
          </cell>
          <cell r="J3919">
            <v>25008</v>
          </cell>
          <cell r="L3919">
            <v>41364</v>
          </cell>
          <cell r="M3919" t="str">
            <v>SG</v>
          </cell>
          <cell r="N3919" t="str">
            <v>EXP</v>
          </cell>
          <cell r="O3919" t="str">
            <v>PH400</v>
          </cell>
          <cell r="P3919" t="str">
            <v>1711</v>
          </cell>
          <cell r="Q3919" t="str">
            <v>Salaries &amp; Benefits</v>
          </cell>
          <cell r="R3919" t="str">
            <v>Other Expenditures</v>
          </cell>
          <cell r="S3919" t="str">
            <v>Salaries &amp; Benefits</v>
          </cell>
        </row>
        <row r="3920">
          <cell r="A3920" t="str">
            <v>PH4126</v>
          </cell>
          <cell r="E3920">
            <v>2997.1</v>
          </cell>
          <cell r="F3920">
            <v>0</v>
          </cell>
          <cell r="G3920">
            <v>2997.1</v>
          </cell>
          <cell r="H3920">
            <v>3480.26</v>
          </cell>
          <cell r="I3920">
            <v>483.16</v>
          </cell>
          <cell r="J3920">
            <v>11952</v>
          </cell>
          <cell r="L3920">
            <v>41364</v>
          </cell>
          <cell r="M3920" t="str">
            <v>SG</v>
          </cell>
          <cell r="N3920" t="str">
            <v>EXP</v>
          </cell>
          <cell r="O3920" t="str">
            <v>PH400</v>
          </cell>
          <cell r="P3920" t="str">
            <v>1712</v>
          </cell>
          <cell r="Q3920" t="str">
            <v>Salaries &amp; Benefits</v>
          </cell>
          <cell r="R3920" t="str">
            <v>Other Expenditures</v>
          </cell>
          <cell r="S3920" t="str">
            <v>Salaries &amp; Benefits</v>
          </cell>
        </row>
        <row r="3921">
          <cell r="A3921" t="str">
            <v>PH4126</v>
          </cell>
          <cell r="E3921">
            <v>3858.18</v>
          </cell>
          <cell r="F3921">
            <v>0</v>
          </cell>
          <cell r="G3921">
            <v>3858.18</v>
          </cell>
          <cell r="H3921">
            <v>3347.83</v>
          </cell>
          <cell r="I3921">
            <v>-510.35</v>
          </cell>
          <cell r="J3921">
            <v>10823.19</v>
          </cell>
          <cell r="L3921">
            <v>41364</v>
          </cell>
          <cell r="M3921" t="str">
            <v>SG</v>
          </cell>
          <cell r="N3921" t="str">
            <v>EXP</v>
          </cell>
          <cell r="O3921" t="str">
            <v>PH400</v>
          </cell>
          <cell r="P3921" t="str">
            <v>1720</v>
          </cell>
          <cell r="Q3921" t="str">
            <v>Salaries &amp; Benefits</v>
          </cell>
          <cell r="R3921" t="str">
            <v>Other Expenditures</v>
          </cell>
          <cell r="S3921" t="str">
            <v>Salaries &amp; Benefits</v>
          </cell>
        </row>
        <row r="3922">
          <cell r="A3922" t="str">
            <v>PH4126</v>
          </cell>
          <cell r="E3922">
            <v>1174.77</v>
          </cell>
          <cell r="F3922">
            <v>0</v>
          </cell>
          <cell r="G3922">
            <v>1174.77</v>
          </cell>
          <cell r="H3922">
            <v>1247.75</v>
          </cell>
          <cell r="I3922">
            <v>72.98</v>
          </cell>
          <cell r="J3922">
            <v>4285.34</v>
          </cell>
          <cell r="L3922">
            <v>41364</v>
          </cell>
          <cell r="M3922" t="str">
            <v>SG</v>
          </cell>
          <cell r="N3922" t="str">
            <v>EXP</v>
          </cell>
          <cell r="O3922" t="str">
            <v>PH400</v>
          </cell>
          <cell r="P3922" t="str">
            <v>1730</v>
          </cell>
          <cell r="Q3922" t="str">
            <v>Salaries &amp; Benefits</v>
          </cell>
          <cell r="R3922" t="str">
            <v>Other Expenditures</v>
          </cell>
          <cell r="S3922" t="str">
            <v>Salaries &amp; Benefits</v>
          </cell>
        </row>
        <row r="3923">
          <cell r="A3923" t="str">
            <v>PH4126</v>
          </cell>
          <cell r="E3923">
            <v>4399.21</v>
          </cell>
          <cell r="F3923">
            <v>0</v>
          </cell>
          <cell r="G3923">
            <v>4399.21</v>
          </cell>
          <cell r="H3923">
            <v>4660.41</v>
          </cell>
          <cell r="I3923">
            <v>261.2</v>
          </cell>
          <cell r="J3923">
            <v>7301.95</v>
          </cell>
          <cell r="L3923">
            <v>41364</v>
          </cell>
          <cell r="M3923" t="str">
            <v>SG</v>
          </cell>
          <cell r="N3923" t="str">
            <v>EXP</v>
          </cell>
          <cell r="O3923" t="str">
            <v>PH400</v>
          </cell>
          <cell r="P3923" t="str">
            <v>1740</v>
          </cell>
          <cell r="Q3923" t="str">
            <v>Salaries &amp; Benefits</v>
          </cell>
          <cell r="R3923" t="str">
            <v>Other Expenditures</v>
          </cell>
          <cell r="S3923" t="str">
            <v>Salaries &amp; Benefits</v>
          </cell>
        </row>
        <row r="3924">
          <cell r="A3924" t="str">
            <v>PH4126</v>
          </cell>
          <cell r="E3924">
            <v>227.89</v>
          </cell>
          <cell r="F3924">
            <v>0</v>
          </cell>
          <cell r="G3924">
            <v>227.89</v>
          </cell>
          <cell r="H3924">
            <v>257.73</v>
          </cell>
          <cell r="I3924">
            <v>29.84</v>
          </cell>
          <cell r="J3924">
            <v>459.3</v>
          </cell>
          <cell r="L3924">
            <v>41364</v>
          </cell>
          <cell r="M3924" t="str">
            <v>SG</v>
          </cell>
          <cell r="N3924" t="str">
            <v>EXP</v>
          </cell>
          <cell r="O3924" t="str">
            <v>PH400</v>
          </cell>
          <cell r="P3924" t="str">
            <v>1745</v>
          </cell>
          <cell r="Q3924" t="str">
            <v>Salaries &amp; Benefits</v>
          </cell>
          <cell r="R3924" t="str">
            <v>Other Expenditures</v>
          </cell>
          <cell r="S3924" t="str">
            <v>Salaries &amp; Benefits</v>
          </cell>
        </row>
        <row r="3925">
          <cell r="A3925" t="str">
            <v>PH4126</v>
          </cell>
          <cell r="E3925">
            <v>3179.93</v>
          </cell>
          <cell r="F3925">
            <v>0</v>
          </cell>
          <cell r="G3925">
            <v>3179.93</v>
          </cell>
          <cell r="H3925">
            <v>3260.04</v>
          </cell>
          <cell r="I3925">
            <v>80.11</v>
          </cell>
          <cell r="J3925">
            <v>11195.62</v>
          </cell>
          <cell r="L3925">
            <v>41364</v>
          </cell>
          <cell r="M3925" t="str">
            <v>SG</v>
          </cell>
          <cell r="N3925" t="str">
            <v>EXP</v>
          </cell>
          <cell r="O3925" t="str">
            <v>PH400</v>
          </cell>
          <cell r="P3925" t="str">
            <v>1750</v>
          </cell>
          <cell r="Q3925" t="str">
            <v>Salaries &amp; Benefits</v>
          </cell>
          <cell r="R3925" t="str">
            <v>Other Expenditures</v>
          </cell>
          <cell r="S3925" t="str">
            <v>Salaries &amp; Benefits</v>
          </cell>
        </row>
        <row r="3926">
          <cell r="A3926" t="str">
            <v>PH4126</v>
          </cell>
          <cell r="E3926">
            <v>9217.25</v>
          </cell>
          <cell r="F3926">
            <v>0</v>
          </cell>
          <cell r="G3926">
            <v>9217.25</v>
          </cell>
          <cell r="H3926">
            <v>10154.36</v>
          </cell>
          <cell r="I3926">
            <v>937.11</v>
          </cell>
          <cell r="J3926">
            <v>16146.9</v>
          </cell>
          <cell r="L3926">
            <v>41364</v>
          </cell>
          <cell r="M3926" t="str">
            <v>SG</v>
          </cell>
          <cell r="N3926" t="str">
            <v>EXP</v>
          </cell>
          <cell r="O3926" t="str">
            <v>PH400</v>
          </cell>
          <cell r="P3926" t="str">
            <v>1760</v>
          </cell>
          <cell r="Q3926" t="str">
            <v>Salaries &amp; Benefits</v>
          </cell>
          <cell r="R3926" t="str">
            <v>Other Expenditures</v>
          </cell>
          <cell r="S3926" t="str">
            <v>Salaries &amp; Benefits</v>
          </cell>
        </row>
        <row r="3927">
          <cell r="A3927" t="str">
            <v>PH4126</v>
          </cell>
          <cell r="E3927">
            <v>17260.23</v>
          </cell>
          <cell r="F3927">
            <v>0</v>
          </cell>
          <cell r="G3927">
            <v>17260.23</v>
          </cell>
          <cell r="H3927">
            <v>18689.79</v>
          </cell>
          <cell r="I3927">
            <v>1429.56</v>
          </cell>
          <cell r="J3927">
            <v>64184.49</v>
          </cell>
          <cell r="L3927">
            <v>41364</v>
          </cell>
          <cell r="M3927" t="str">
            <v>SG</v>
          </cell>
          <cell r="N3927" t="str">
            <v>EXP</v>
          </cell>
          <cell r="O3927" t="str">
            <v>PH400</v>
          </cell>
          <cell r="P3927" t="str">
            <v>1770</v>
          </cell>
          <cell r="Q3927" t="str">
            <v>Salaries &amp; Benefits</v>
          </cell>
          <cell r="R3927" t="str">
            <v>Other Expenditures</v>
          </cell>
          <cell r="S3927" t="str">
            <v>Salaries &amp; Benefits</v>
          </cell>
        </row>
        <row r="3928">
          <cell r="A3928" t="str">
            <v>PH4126</v>
          </cell>
          <cell r="E3928">
            <v>31.14</v>
          </cell>
          <cell r="F3928">
            <v>0</v>
          </cell>
          <cell r="G3928">
            <v>31.14</v>
          </cell>
          <cell r="H3928">
            <v>746.92</v>
          </cell>
          <cell r="I3928">
            <v>715.78</v>
          </cell>
          <cell r="J3928">
            <v>2616.19</v>
          </cell>
          <cell r="L3928">
            <v>41364</v>
          </cell>
          <cell r="M3928" t="str">
            <v>SG</v>
          </cell>
          <cell r="N3928" t="str">
            <v>EXP</v>
          </cell>
          <cell r="O3928" t="str">
            <v>PH400</v>
          </cell>
          <cell r="P3928" t="str">
            <v>2010</v>
          </cell>
          <cell r="Q3928" t="str">
            <v>Office Supplies</v>
          </cell>
          <cell r="R3928" t="str">
            <v>Other Expenditures</v>
          </cell>
          <cell r="S3928" t="str">
            <v>Non Salary</v>
          </cell>
        </row>
        <row r="3929">
          <cell r="A3929" t="str">
            <v>PH4126</v>
          </cell>
          <cell r="E3929">
            <v>0</v>
          </cell>
          <cell r="F3929">
            <v>0</v>
          </cell>
          <cell r="G3929">
            <v>0</v>
          </cell>
          <cell r="H3929">
            <v>281.07</v>
          </cell>
          <cell r="I3929">
            <v>281.07</v>
          </cell>
          <cell r="J3929">
            <v>984.48</v>
          </cell>
          <cell r="L3929">
            <v>41364</v>
          </cell>
          <cell r="M3929" t="str">
            <v>SG</v>
          </cell>
          <cell r="N3929" t="str">
            <v>EXP</v>
          </cell>
          <cell r="O3929" t="str">
            <v>PH400</v>
          </cell>
          <cell r="P3929" t="str">
            <v>2040</v>
          </cell>
          <cell r="Q3929" t="str">
            <v>Office Supplies</v>
          </cell>
          <cell r="R3929" t="str">
            <v>Other Expenditures</v>
          </cell>
          <cell r="S3929" t="str">
            <v>Non Salary</v>
          </cell>
        </row>
        <row r="3930">
          <cell r="A3930" t="str">
            <v>PH4126</v>
          </cell>
          <cell r="E3930">
            <v>0</v>
          </cell>
          <cell r="F3930">
            <v>0</v>
          </cell>
          <cell r="G3930">
            <v>0</v>
          </cell>
          <cell r="H3930">
            <v>142.85</v>
          </cell>
          <cell r="I3930">
            <v>142.85</v>
          </cell>
          <cell r="J3930">
            <v>500.35</v>
          </cell>
          <cell r="L3930">
            <v>41364</v>
          </cell>
          <cell r="M3930" t="str">
            <v>SG</v>
          </cell>
          <cell r="N3930" t="str">
            <v>EXP</v>
          </cell>
          <cell r="O3930" t="str">
            <v>PH400</v>
          </cell>
          <cell r="P3930" t="str">
            <v>2650</v>
          </cell>
          <cell r="Q3930" t="str">
            <v>Other Supplies</v>
          </cell>
          <cell r="R3930" t="str">
            <v>Other Expenditures</v>
          </cell>
          <cell r="S3930" t="str">
            <v>Non Salary</v>
          </cell>
        </row>
        <row r="3931">
          <cell r="A3931" t="str">
            <v>PH4126</v>
          </cell>
          <cell r="E3931">
            <v>1305.54</v>
          </cell>
          <cell r="F3931">
            <v>0</v>
          </cell>
          <cell r="G3931">
            <v>1305.54</v>
          </cell>
          <cell r="H3931">
            <v>0</v>
          </cell>
          <cell r="I3931">
            <v>-1305.54</v>
          </cell>
          <cell r="J3931">
            <v>0</v>
          </cell>
          <cell r="L3931">
            <v>41364</v>
          </cell>
          <cell r="M3931" t="str">
            <v>SG</v>
          </cell>
          <cell r="N3931" t="str">
            <v>EXP</v>
          </cell>
          <cell r="O3931" t="str">
            <v>PH400</v>
          </cell>
          <cell r="P3931" t="str">
            <v>2999</v>
          </cell>
          <cell r="Q3931" t="str">
            <v>Other Supplies</v>
          </cell>
          <cell r="R3931" t="str">
            <v>Other Expenditures</v>
          </cell>
          <cell r="S3931" t="str">
            <v>Non Salary</v>
          </cell>
        </row>
        <row r="3932">
          <cell r="A3932" t="str">
            <v>PH4126</v>
          </cell>
          <cell r="E3932">
            <v>0</v>
          </cell>
          <cell r="F3932">
            <v>0</v>
          </cell>
          <cell r="G3932">
            <v>0</v>
          </cell>
          <cell r="H3932">
            <v>382.89</v>
          </cell>
          <cell r="I3932">
            <v>382.89</v>
          </cell>
          <cell r="J3932">
            <v>1341.09</v>
          </cell>
          <cell r="L3932">
            <v>41364</v>
          </cell>
          <cell r="M3932" t="str">
            <v>SG</v>
          </cell>
          <cell r="N3932" t="str">
            <v>EXP</v>
          </cell>
          <cell r="O3932" t="str">
            <v>PH400</v>
          </cell>
          <cell r="P3932" t="str">
            <v>3410</v>
          </cell>
          <cell r="Q3932" t="str">
            <v>Computer Hardware &amp; Software</v>
          </cell>
          <cell r="R3932" t="str">
            <v>Other Expenditures</v>
          </cell>
          <cell r="S3932" t="str">
            <v>Non Salary</v>
          </cell>
        </row>
        <row r="3933">
          <cell r="A3933" t="str">
            <v>PH4126</v>
          </cell>
          <cell r="E3933">
            <v>0</v>
          </cell>
          <cell r="F3933">
            <v>0</v>
          </cell>
          <cell r="G3933">
            <v>0</v>
          </cell>
          <cell r="H3933">
            <v>409.56</v>
          </cell>
          <cell r="I3933">
            <v>409.56</v>
          </cell>
          <cell r="J3933">
            <v>1434.53</v>
          </cell>
          <cell r="L3933">
            <v>41364</v>
          </cell>
          <cell r="M3933" t="str">
            <v>SG</v>
          </cell>
          <cell r="N3933" t="str">
            <v>EXP</v>
          </cell>
          <cell r="O3933" t="str">
            <v>PH400</v>
          </cell>
          <cell r="P3933" t="str">
            <v>3420</v>
          </cell>
          <cell r="Q3933" t="str">
            <v>Computer Hardware &amp; Software</v>
          </cell>
          <cell r="R3933" t="str">
            <v>Other Expenditures</v>
          </cell>
          <cell r="S3933" t="str">
            <v>Non Salary</v>
          </cell>
        </row>
        <row r="3934">
          <cell r="A3934" t="str">
            <v>PH4126</v>
          </cell>
          <cell r="E3934">
            <v>121.09</v>
          </cell>
          <cell r="F3934">
            <v>0</v>
          </cell>
          <cell r="G3934">
            <v>121.09</v>
          </cell>
          <cell r="H3934">
            <v>373.37</v>
          </cell>
          <cell r="I3934">
            <v>252.28</v>
          </cell>
          <cell r="J3934">
            <v>1083.19</v>
          </cell>
          <cell r="L3934">
            <v>41364</v>
          </cell>
          <cell r="M3934" t="str">
            <v>SG</v>
          </cell>
          <cell r="N3934" t="str">
            <v>EXP</v>
          </cell>
          <cell r="O3934" t="str">
            <v>PH400</v>
          </cell>
          <cell r="P3934" t="str">
            <v>4199</v>
          </cell>
          <cell r="Q3934" t="str">
            <v>Professional &amp; Technical</v>
          </cell>
          <cell r="R3934" t="str">
            <v>Other Expenditures</v>
          </cell>
          <cell r="S3934" t="str">
            <v>Non Salary</v>
          </cell>
        </row>
        <row r="3935">
          <cell r="A3935" t="str">
            <v>PH4126</v>
          </cell>
          <cell r="E3935">
            <v>0</v>
          </cell>
          <cell r="F3935">
            <v>0</v>
          </cell>
          <cell r="G3935">
            <v>0</v>
          </cell>
          <cell r="H3935">
            <v>344.7</v>
          </cell>
          <cell r="I3935">
            <v>344.7</v>
          </cell>
          <cell r="J3935">
            <v>1000</v>
          </cell>
          <cell r="L3935">
            <v>41364</v>
          </cell>
          <cell r="M3935" t="str">
            <v>SG</v>
          </cell>
          <cell r="N3935" t="str">
            <v>EXP</v>
          </cell>
          <cell r="O3935" t="str">
            <v>PH400</v>
          </cell>
          <cell r="P3935" t="str">
            <v>4225</v>
          </cell>
          <cell r="Q3935" t="str">
            <v>Business Travel Expenses</v>
          </cell>
          <cell r="R3935" t="str">
            <v>Other Expenditures</v>
          </cell>
          <cell r="S3935" t="str">
            <v>Non Salary</v>
          </cell>
        </row>
        <row r="3936">
          <cell r="A3936" t="str">
            <v>PH4126</v>
          </cell>
          <cell r="E3936">
            <v>0</v>
          </cell>
          <cell r="F3936">
            <v>0</v>
          </cell>
          <cell r="G3936">
            <v>0</v>
          </cell>
          <cell r="H3936">
            <v>75</v>
          </cell>
          <cell r="I3936">
            <v>75</v>
          </cell>
          <cell r="J3936">
            <v>500</v>
          </cell>
          <cell r="L3936">
            <v>41364</v>
          </cell>
          <cell r="M3936" t="str">
            <v>SG</v>
          </cell>
          <cell r="N3936" t="str">
            <v>EXP</v>
          </cell>
          <cell r="O3936" t="str">
            <v>PH400</v>
          </cell>
          <cell r="P3936" t="str">
            <v>4251</v>
          </cell>
          <cell r="Q3936" t="str">
            <v>Conference Expenditures</v>
          </cell>
          <cell r="R3936" t="str">
            <v>Other Expenditures</v>
          </cell>
          <cell r="S3936" t="str">
            <v>Non Salary</v>
          </cell>
        </row>
        <row r="3937">
          <cell r="A3937" t="str">
            <v>PH4126</v>
          </cell>
          <cell r="E3937">
            <v>0</v>
          </cell>
          <cell r="F3937">
            <v>0</v>
          </cell>
          <cell r="G3937">
            <v>0</v>
          </cell>
          <cell r="H3937">
            <v>225</v>
          </cell>
          <cell r="I3937">
            <v>225</v>
          </cell>
          <cell r="J3937">
            <v>1500</v>
          </cell>
          <cell r="L3937">
            <v>41364</v>
          </cell>
          <cell r="M3937" t="str">
            <v>SG</v>
          </cell>
          <cell r="N3937" t="str">
            <v>EXP</v>
          </cell>
          <cell r="O3937" t="str">
            <v>PH400</v>
          </cell>
          <cell r="P3937" t="str">
            <v>4252</v>
          </cell>
          <cell r="Q3937" t="str">
            <v>Conference Expenditures</v>
          </cell>
          <cell r="R3937" t="str">
            <v>Other Expenditures</v>
          </cell>
          <cell r="S3937" t="str">
            <v>Non Salary</v>
          </cell>
        </row>
        <row r="3938">
          <cell r="A3938" t="str">
            <v>PH4126</v>
          </cell>
          <cell r="E3938">
            <v>0</v>
          </cell>
          <cell r="F3938">
            <v>0</v>
          </cell>
          <cell r="G3938">
            <v>0</v>
          </cell>
          <cell r="H3938">
            <v>152.63999999999999</v>
          </cell>
          <cell r="I3938">
            <v>152.63999999999999</v>
          </cell>
          <cell r="J3938">
            <v>1017.6</v>
          </cell>
          <cell r="L3938">
            <v>41364</v>
          </cell>
          <cell r="M3938" t="str">
            <v>SG</v>
          </cell>
          <cell r="N3938" t="str">
            <v>EXP</v>
          </cell>
          <cell r="O3938" t="str">
            <v>PH400</v>
          </cell>
          <cell r="P3938" t="str">
            <v>4253</v>
          </cell>
          <cell r="Q3938" t="str">
            <v>Conference Expenditures</v>
          </cell>
          <cell r="R3938" t="str">
            <v>Other Expenditures</v>
          </cell>
          <cell r="S3938" t="str">
            <v>Non Salary</v>
          </cell>
        </row>
        <row r="3939">
          <cell r="A3939" t="str">
            <v>PH4126</v>
          </cell>
          <cell r="E3939">
            <v>0</v>
          </cell>
          <cell r="F3939">
            <v>0</v>
          </cell>
          <cell r="G3939">
            <v>0</v>
          </cell>
          <cell r="H3939">
            <v>77.64</v>
          </cell>
          <cell r="I3939">
            <v>77.64</v>
          </cell>
          <cell r="J3939">
            <v>517.6</v>
          </cell>
          <cell r="L3939">
            <v>41364</v>
          </cell>
          <cell r="M3939" t="str">
            <v>SG</v>
          </cell>
          <cell r="N3939" t="str">
            <v>EXP</v>
          </cell>
          <cell r="O3939" t="str">
            <v>PH400</v>
          </cell>
          <cell r="P3939" t="str">
            <v>4254</v>
          </cell>
          <cell r="Q3939" t="str">
            <v>Conference Expenditures</v>
          </cell>
          <cell r="R3939" t="str">
            <v>Other Expenditures</v>
          </cell>
          <cell r="S3939" t="str">
            <v>Non Salary</v>
          </cell>
        </row>
        <row r="3940">
          <cell r="A3940" t="str">
            <v>PH4126</v>
          </cell>
          <cell r="E3940">
            <v>0</v>
          </cell>
          <cell r="F3940">
            <v>0</v>
          </cell>
          <cell r="G3940">
            <v>0</v>
          </cell>
          <cell r="H3940">
            <v>150</v>
          </cell>
          <cell r="I3940">
            <v>150</v>
          </cell>
          <cell r="J3940">
            <v>1000</v>
          </cell>
          <cell r="L3940">
            <v>41364</v>
          </cell>
          <cell r="M3940" t="str">
            <v>SG</v>
          </cell>
          <cell r="N3940" t="str">
            <v>EXP</v>
          </cell>
          <cell r="O3940" t="str">
            <v>PH400</v>
          </cell>
          <cell r="P3940" t="str">
            <v>4255</v>
          </cell>
          <cell r="Q3940" t="str">
            <v>Conference Expenditures</v>
          </cell>
          <cell r="R3940" t="str">
            <v>Other Expenditures</v>
          </cell>
          <cell r="S3940" t="str">
            <v>Non Salary</v>
          </cell>
        </row>
        <row r="3941">
          <cell r="A3941" t="str">
            <v>PH4126</v>
          </cell>
          <cell r="E3941">
            <v>839.52</v>
          </cell>
          <cell r="F3941">
            <v>0</v>
          </cell>
          <cell r="G3941">
            <v>839.52</v>
          </cell>
          <cell r="H3941">
            <v>949.05</v>
          </cell>
          <cell r="I3941">
            <v>109.53</v>
          </cell>
          <cell r="J3941">
            <v>6327</v>
          </cell>
          <cell r="L3941">
            <v>41364</v>
          </cell>
          <cell r="M3941" t="str">
            <v>SG</v>
          </cell>
          <cell r="N3941" t="str">
            <v>EXP</v>
          </cell>
          <cell r="O3941" t="str">
            <v>PH400</v>
          </cell>
          <cell r="P3941" t="str">
            <v>4256</v>
          </cell>
          <cell r="Q3941" t="str">
            <v>Conference Expenditures</v>
          </cell>
          <cell r="R3941" t="str">
            <v>Other Expenditures</v>
          </cell>
          <cell r="S3941" t="str">
            <v>Non Salary</v>
          </cell>
        </row>
        <row r="3942">
          <cell r="A3942" t="str">
            <v>PH4126</v>
          </cell>
          <cell r="E3942">
            <v>2544</v>
          </cell>
          <cell r="F3942">
            <v>187.69</v>
          </cell>
          <cell r="G3942">
            <v>2731.69</v>
          </cell>
          <cell r="H3942">
            <v>1037.98</v>
          </cell>
          <cell r="I3942">
            <v>-1693.71</v>
          </cell>
          <cell r="J3942">
            <v>7604.28</v>
          </cell>
          <cell r="L3942">
            <v>41364</v>
          </cell>
          <cell r="M3942" t="str">
            <v>SG</v>
          </cell>
          <cell r="N3942" t="str">
            <v>EXP</v>
          </cell>
          <cell r="O3942" t="str">
            <v>PH400</v>
          </cell>
          <cell r="P3942" t="str">
            <v>4310</v>
          </cell>
          <cell r="Q3942" t="str">
            <v>Training &amp; Development</v>
          </cell>
          <cell r="R3942" t="str">
            <v>Other Expenditures</v>
          </cell>
          <cell r="S3942" t="str">
            <v>Non Salary</v>
          </cell>
        </row>
        <row r="3943">
          <cell r="A3943" t="str">
            <v>PH4126</v>
          </cell>
          <cell r="E3943">
            <v>0</v>
          </cell>
          <cell r="F3943">
            <v>0</v>
          </cell>
          <cell r="G3943">
            <v>0</v>
          </cell>
          <cell r="H3943">
            <v>703.19</v>
          </cell>
          <cell r="I3943">
            <v>703.19</v>
          </cell>
          <cell r="J3943">
            <v>2040</v>
          </cell>
          <cell r="L3943">
            <v>41364</v>
          </cell>
          <cell r="M3943" t="str">
            <v>SG</v>
          </cell>
          <cell r="N3943" t="str">
            <v>EXP</v>
          </cell>
          <cell r="O3943" t="str">
            <v>PH400</v>
          </cell>
          <cell r="P3943" t="str">
            <v>4340</v>
          </cell>
          <cell r="Q3943" t="str">
            <v>Training &amp; Development</v>
          </cell>
          <cell r="R3943" t="str">
            <v>Other Expenditures</v>
          </cell>
          <cell r="S3943" t="str">
            <v>Non Salary</v>
          </cell>
        </row>
        <row r="3944">
          <cell r="A3944" t="str">
            <v>PH4126</v>
          </cell>
          <cell r="E3944">
            <v>0</v>
          </cell>
          <cell r="F3944">
            <v>0</v>
          </cell>
          <cell r="G3944">
            <v>0</v>
          </cell>
          <cell r="H3944">
            <v>323.19</v>
          </cell>
          <cell r="I3944">
            <v>323.19</v>
          </cell>
          <cell r="J3944">
            <v>937.6</v>
          </cell>
          <cell r="L3944">
            <v>41364</v>
          </cell>
          <cell r="M3944" t="str">
            <v>SG</v>
          </cell>
          <cell r="N3944" t="str">
            <v>EXP</v>
          </cell>
          <cell r="O3944" t="str">
            <v>PH400</v>
          </cell>
          <cell r="P3944" t="str">
            <v>4472</v>
          </cell>
          <cell r="Q3944" t="str">
            <v>Contracted Services</v>
          </cell>
          <cell r="R3944" t="str">
            <v>Other Expenditures</v>
          </cell>
          <cell r="S3944" t="str">
            <v>Non Salary</v>
          </cell>
        </row>
        <row r="3945">
          <cell r="A3945" t="str">
            <v>PH4126</v>
          </cell>
          <cell r="E3945">
            <v>0</v>
          </cell>
          <cell r="F3945">
            <v>0</v>
          </cell>
          <cell r="G3945">
            <v>0</v>
          </cell>
          <cell r="H3945">
            <v>142.26</v>
          </cell>
          <cell r="I3945">
            <v>142.26</v>
          </cell>
          <cell r="J3945">
            <v>412.7</v>
          </cell>
          <cell r="L3945">
            <v>41364</v>
          </cell>
          <cell r="M3945" t="str">
            <v>SG</v>
          </cell>
          <cell r="N3945" t="str">
            <v>EXP</v>
          </cell>
          <cell r="O3945" t="str">
            <v>PH400</v>
          </cell>
          <cell r="P3945" t="str">
            <v>4515</v>
          </cell>
          <cell r="Q3945" t="str">
            <v>Contracted Services</v>
          </cell>
          <cell r="R3945" t="str">
            <v>Other Expenditures</v>
          </cell>
          <cell r="S3945" t="str">
            <v>Non Salary</v>
          </cell>
        </row>
        <row r="3946">
          <cell r="A3946" t="str">
            <v>PH4126</v>
          </cell>
          <cell r="E3946">
            <v>1241.77</v>
          </cell>
          <cell r="F3946">
            <v>0</v>
          </cell>
          <cell r="G3946">
            <v>1241.77</v>
          </cell>
          <cell r="H3946">
            <v>935.8</v>
          </cell>
          <cell r="I3946">
            <v>-305.97000000000003</v>
          </cell>
          <cell r="J3946">
            <v>3570.4</v>
          </cell>
          <cell r="L3946">
            <v>41364</v>
          </cell>
          <cell r="M3946" t="str">
            <v>SG</v>
          </cell>
          <cell r="N3946" t="str">
            <v>EXP</v>
          </cell>
          <cell r="O3946" t="str">
            <v>PH400</v>
          </cell>
          <cell r="P3946" t="str">
            <v>4570</v>
          </cell>
          <cell r="Q3946" t="str">
            <v>Contracted Services</v>
          </cell>
          <cell r="R3946" t="str">
            <v>Other Expenditures</v>
          </cell>
          <cell r="S3946" t="str">
            <v>Non Salary</v>
          </cell>
        </row>
        <row r="3947">
          <cell r="A3947" t="str">
            <v>PH4126</v>
          </cell>
          <cell r="E3947">
            <v>0</v>
          </cell>
          <cell r="F3947">
            <v>0</v>
          </cell>
          <cell r="G3947">
            <v>0</v>
          </cell>
          <cell r="H3947">
            <v>272.58999999999997</v>
          </cell>
          <cell r="I3947">
            <v>272.58999999999997</v>
          </cell>
          <cell r="J3947">
            <v>1040</v>
          </cell>
          <cell r="L3947">
            <v>41364</v>
          </cell>
          <cell r="M3947" t="str">
            <v>SG</v>
          </cell>
          <cell r="N3947" t="str">
            <v>EXP</v>
          </cell>
          <cell r="O3947" t="str">
            <v>PH400</v>
          </cell>
          <cell r="P3947" t="str">
            <v>4760</v>
          </cell>
          <cell r="Q3947" t="str">
            <v>Insurance, Parking &amp; Metrage</v>
          </cell>
          <cell r="R3947" t="str">
            <v>Other Expenditures</v>
          </cell>
          <cell r="S3947" t="str">
            <v>Non Salary</v>
          </cell>
        </row>
        <row r="3948">
          <cell r="A3948" t="str">
            <v>PH4126</v>
          </cell>
          <cell r="E3948">
            <v>15</v>
          </cell>
          <cell r="F3948">
            <v>0</v>
          </cell>
          <cell r="G3948">
            <v>15</v>
          </cell>
          <cell r="H3948">
            <v>524.20000000000005</v>
          </cell>
          <cell r="I3948">
            <v>509.2</v>
          </cell>
          <cell r="J3948">
            <v>2000</v>
          </cell>
          <cell r="L3948">
            <v>41364</v>
          </cell>
          <cell r="M3948" t="str">
            <v>SG</v>
          </cell>
          <cell r="N3948" t="str">
            <v>EXP</v>
          </cell>
          <cell r="O3948" t="str">
            <v>PH400</v>
          </cell>
          <cell r="P3948" t="str">
            <v>4770</v>
          </cell>
          <cell r="Q3948" t="str">
            <v>Insurance, Parking &amp; Metrage</v>
          </cell>
          <cell r="R3948" t="str">
            <v>Other Expenditures</v>
          </cell>
          <cell r="S3948" t="str">
            <v>Non Salary</v>
          </cell>
        </row>
        <row r="3949">
          <cell r="A3949" t="str">
            <v>PH4126</v>
          </cell>
          <cell r="E3949">
            <v>23.92</v>
          </cell>
          <cell r="F3949">
            <v>0</v>
          </cell>
          <cell r="G3949">
            <v>23.92</v>
          </cell>
          <cell r="H3949">
            <v>262.10000000000002</v>
          </cell>
          <cell r="I3949">
            <v>238.18</v>
          </cell>
          <cell r="J3949">
            <v>1000</v>
          </cell>
          <cell r="L3949">
            <v>41364</v>
          </cell>
          <cell r="M3949" t="str">
            <v>SG</v>
          </cell>
          <cell r="N3949" t="str">
            <v>EXP</v>
          </cell>
          <cell r="O3949" t="str">
            <v>PH400</v>
          </cell>
          <cell r="P3949" t="str">
            <v>4775</v>
          </cell>
          <cell r="Q3949" t="str">
            <v>Insurance, Parking &amp; Metrage</v>
          </cell>
          <cell r="R3949" t="str">
            <v>Other Expenditures</v>
          </cell>
          <cell r="S3949" t="str">
            <v>Non Salary</v>
          </cell>
        </row>
        <row r="3950">
          <cell r="A3950" t="str">
            <v>PH4126</v>
          </cell>
          <cell r="E3950">
            <v>-163901.47</v>
          </cell>
          <cell r="F3950">
            <v>0</v>
          </cell>
          <cell r="G3950">
            <v>-163901.47</v>
          </cell>
          <cell r="H3950">
            <v>-163150.68</v>
          </cell>
          <cell r="I3950">
            <v>750.79</v>
          </cell>
          <cell r="J3950">
            <v>-547284.71</v>
          </cell>
          <cell r="L3950">
            <v>41364</v>
          </cell>
          <cell r="M3950" t="str">
            <v>SG</v>
          </cell>
          <cell r="N3950" t="str">
            <v>REV</v>
          </cell>
          <cell r="O3950" t="str">
            <v>PH400</v>
          </cell>
          <cell r="P3950" t="str">
            <v>8010</v>
          </cell>
          <cell r="Q3950" t="str">
            <v>Grants and Subsidies</v>
          </cell>
          <cell r="R3950" t="str">
            <v>Revenue</v>
          </cell>
          <cell r="S3950" t="str">
            <v>Non Salary</v>
          </cell>
        </row>
        <row r="3951">
          <cell r="A3951" t="str">
            <v>PH4134</v>
          </cell>
          <cell r="E3951">
            <v>0</v>
          </cell>
          <cell r="F3951">
            <v>0</v>
          </cell>
          <cell r="G3951">
            <v>0</v>
          </cell>
          <cell r="H3951">
            <v>-10675.95</v>
          </cell>
          <cell r="I3951">
            <v>-10675.95</v>
          </cell>
          <cell r="J3951">
            <v>-36674.519999999997</v>
          </cell>
          <cell r="L3951">
            <v>41364</v>
          </cell>
          <cell r="M3951" t="str">
            <v>PF</v>
          </cell>
          <cell r="N3951" t="str">
            <v>EXP</v>
          </cell>
          <cell r="O3951" t="str">
            <v>PH400</v>
          </cell>
          <cell r="P3951" t="str">
            <v>1011</v>
          </cell>
          <cell r="Q3951" t="str">
            <v>Salaries &amp; Benefits</v>
          </cell>
          <cell r="R3951" t="str">
            <v>Other Expenditures</v>
          </cell>
          <cell r="S3951" t="str">
            <v>Salaries &amp; Benefits</v>
          </cell>
        </row>
        <row r="3952">
          <cell r="A3952" t="str">
            <v>PH4134</v>
          </cell>
          <cell r="E3952">
            <v>2129.4</v>
          </cell>
          <cell r="F3952">
            <v>0</v>
          </cell>
          <cell r="G3952">
            <v>2129.4</v>
          </cell>
          <cell r="H3952">
            <v>27440.560000000001</v>
          </cell>
          <cell r="I3952">
            <v>25311.16</v>
          </cell>
          <cell r="J3952">
            <v>94236.66</v>
          </cell>
          <cell r="L3952">
            <v>41364</v>
          </cell>
          <cell r="M3952" t="str">
            <v>PF</v>
          </cell>
          <cell r="N3952" t="str">
            <v>EXP</v>
          </cell>
          <cell r="O3952" t="str">
            <v>PH400</v>
          </cell>
          <cell r="P3952" t="str">
            <v>1015</v>
          </cell>
          <cell r="Q3952" t="str">
            <v>Salaries &amp; Benefits</v>
          </cell>
          <cell r="R3952" t="str">
            <v>Other Expenditures</v>
          </cell>
          <cell r="S3952" t="str">
            <v>Salaries &amp; Benefits</v>
          </cell>
        </row>
        <row r="3953">
          <cell r="A3953" t="str">
            <v>PH4134</v>
          </cell>
          <cell r="E3953">
            <v>94.62</v>
          </cell>
          <cell r="F3953">
            <v>0</v>
          </cell>
          <cell r="G3953">
            <v>94.62</v>
          </cell>
          <cell r="H3953">
            <v>1146.1099999999999</v>
          </cell>
          <cell r="I3953">
            <v>1051.49</v>
          </cell>
          <cell r="J3953">
            <v>3936</v>
          </cell>
          <cell r="L3953">
            <v>41364</v>
          </cell>
          <cell r="M3953" t="str">
            <v>PF</v>
          </cell>
          <cell r="N3953" t="str">
            <v>EXP</v>
          </cell>
          <cell r="O3953" t="str">
            <v>PH400</v>
          </cell>
          <cell r="P3953" t="str">
            <v>1711</v>
          </cell>
          <cell r="Q3953" t="str">
            <v>Salaries &amp; Benefits</v>
          </cell>
          <cell r="R3953" t="str">
            <v>Other Expenditures</v>
          </cell>
          <cell r="S3953" t="str">
            <v>Salaries &amp; Benefits</v>
          </cell>
        </row>
        <row r="3954">
          <cell r="A3954" t="str">
            <v>PH4134</v>
          </cell>
          <cell r="E3954">
            <v>53.68</v>
          </cell>
          <cell r="F3954">
            <v>0</v>
          </cell>
          <cell r="G3954">
            <v>53.68</v>
          </cell>
          <cell r="H3954">
            <v>635.96</v>
          </cell>
          <cell r="I3954">
            <v>582.28</v>
          </cell>
          <cell r="J3954">
            <v>2184</v>
          </cell>
          <cell r="L3954">
            <v>41364</v>
          </cell>
          <cell r="M3954" t="str">
            <v>PF</v>
          </cell>
          <cell r="N3954" t="str">
            <v>EXP</v>
          </cell>
          <cell r="O3954" t="str">
            <v>PH400</v>
          </cell>
          <cell r="P3954" t="str">
            <v>1712</v>
          </cell>
          <cell r="Q3954" t="str">
            <v>Salaries &amp; Benefits</v>
          </cell>
          <cell r="R3954" t="str">
            <v>Other Expenditures</v>
          </cell>
          <cell r="S3954" t="str">
            <v>Salaries &amp; Benefits</v>
          </cell>
        </row>
        <row r="3955">
          <cell r="A3955" t="str">
            <v>PH4134</v>
          </cell>
          <cell r="E3955">
            <v>42.64</v>
          </cell>
          <cell r="F3955">
            <v>0</v>
          </cell>
          <cell r="G3955">
            <v>42.64</v>
          </cell>
          <cell r="H3955">
            <v>549.5</v>
          </cell>
          <cell r="I3955">
            <v>506.86</v>
          </cell>
          <cell r="J3955">
            <v>1886.45</v>
          </cell>
          <cell r="L3955">
            <v>41364</v>
          </cell>
          <cell r="M3955" t="str">
            <v>PF</v>
          </cell>
          <cell r="N3955" t="str">
            <v>EXP</v>
          </cell>
          <cell r="O3955" t="str">
            <v>PH400</v>
          </cell>
          <cell r="P3955" t="str">
            <v>1720</v>
          </cell>
          <cell r="Q3955" t="str">
            <v>Salaries &amp; Benefits</v>
          </cell>
          <cell r="R3955" t="str">
            <v>Other Expenditures</v>
          </cell>
          <cell r="S3955" t="str">
            <v>Salaries &amp; Benefits</v>
          </cell>
        </row>
        <row r="3956">
          <cell r="A3956" t="str">
            <v>PH4134</v>
          </cell>
          <cell r="E3956">
            <v>15.94</v>
          </cell>
          <cell r="F3956">
            <v>0</v>
          </cell>
          <cell r="G3956">
            <v>15.94</v>
          </cell>
          <cell r="H3956">
            <v>204.81</v>
          </cell>
          <cell r="I3956">
            <v>188.87</v>
          </cell>
          <cell r="J3956">
            <v>703.38</v>
          </cell>
          <cell r="L3956">
            <v>41364</v>
          </cell>
          <cell r="M3956" t="str">
            <v>PF</v>
          </cell>
          <cell r="N3956" t="str">
            <v>EXP</v>
          </cell>
          <cell r="O3956" t="str">
            <v>PH400</v>
          </cell>
          <cell r="P3956" t="str">
            <v>1730</v>
          </cell>
          <cell r="Q3956" t="str">
            <v>Salaries &amp; Benefits</v>
          </cell>
          <cell r="R3956" t="str">
            <v>Other Expenditures</v>
          </cell>
          <cell r="S3956" t="str">
            <v>Salaries &amp; Benefits</v>
          </cell>
        </row>
        <row r="3957">
          <cell r="A3957" t="str">
            <v>PH4134</v>
          </cell>
          <cell r="E3957">
            <v>160.76</v>
          </cell>
          <cell r="F3957">
            <v>0</v>
          </cell>
          <cell r="G3957">
            <v>160.76</v>
          </cell>
          <cell r="H3957">
            <v>717.8</v>
          </cell>
          <cell r="I3957">
            <v>557.04</v>
          </cell>
          <cell r="J3957">
            <v>991.99</v>
          </cell>
          <cell r="L3957">
            <v>41364</v>
          </cell>
          <cell r="M3957" t="str">
            <v>PF</v>
          </cell>
          <cell r="N3957" t="str">
            <v>EXP</v>
          </cell>
          <cell r="O3957" t="str">
            <v>PH400</v>
          </cell>
          <cell r="P3957" t="str">
            <v>1740</v>
          </cell>
          <cell r="Q3957" t="str">
            <v>Salaries &amp; Benefits</v>
          </cell>
          <cell r="R3957" t="str">
            <v>Other Expenditures</v>
          </cell>
          <cell r="S3957" t="str">
            <v>Salaries &amp; Benefits</v>
          </cell>
        </row>
        <row r="3958">
          <cell r="A3958" t="str">
            <v>PH4134</v>
          </cell>
          <cell r="E3958">
            <v>3.29</v>
          </cell>
          <cell r="F3958">
            <v>0</v>
          </cell>
          <cell r="G3958">
            <v>3.29</v>
          </cell>
          <cell r="H3958">
            <v>49.4</v>
          </cell>
          <cell r="I3958">
            <v>46.11</v>
          </cell>
          <cell r="J3958">
            <v>75.400000000000006</v>
          </cell>
          <cell r="L3958">
            <v>41364</v>
          </cell>
          <cell r="M3958" t="str">
            <v>PF</v>
          </cell>
          <cell r="N3958" t="str">
            <v>EXP</v>
          </cell>
          <cell r="O3958" t="str">
            <v>PH400</v>
          </cell>
          <cell r="P3958" t="str">
            <v>1745</v>
          </cell>
          <cell r="Q3958" t="str">
            <v>Salaries &amp; Benefits</v>
          </cell>
          <cell r="R3958" t="str">
            <v>Other Expenditures</v>
          </cell>
          <cell r="S3958" t="str">
            <v>Salaries &amp; Benefits</v>
          </cell>
        </row>
        <row r="3959">
          <cell r="A3959" t="str">
            <v>PH4134</v>
          </cell>
          <cell r="E3959">
            <v>39.9</v>
          </cell>
          <cell r="F3959">
            <v>0</v>
          </cell>
          <cell r="G3959">
            <v>39.9</v>
          </cell>
          <cell r="H3959">
            <v>535.09</v>
          </cell>
          <cell r="I3959">
            <v>495.19</v>
          </cell>
          <cell r="J3959">
            <v>1837.62</v>
          </cell>
          <cell r="L3959">
            <v>41364</v>
          </cell>
          <cell r="M3959" t="str">
            <v>PF</v>
          </cell>
          <cell r="N3959" t="str">
            <v>EXP</v>
          </cell>
          <cell r="O3959" t="str">
            <v>PH400</v>
          </cell>
          <cell r="P3959" t="str">
            <v>1750</v>
          </cell>
          <cell r="Q3959" t="str">
            <v>Salaries &amp; Benefits</v>
          </cell>
          <cell r="R3959" t="str">
            <v>Other Expenditures</v>
          </cell>
          <cell r="S3959" t="str">
            <v>Salaries &amp; Benefits</v>
          </cell>
        </row>
        <row r="3960">
          <cell r="A3960" t="str">
            <v>PH4134</v>
          </cell>
          <cell r="E3960">
            <v>341.2</v>
          </cell>
          <cell r="F3960">
            <v>0</v>
          </cell>
          <cell r="G3960">
            <v>341.2</v>
          </cell>
          <cell r="H3960">
            <v>1629.81</v>
          </cell>
          <cell r="I3960">
            <v>1288.6099999999999</v>
          </cell>
          <cell r="J3960">
            <v>2306.6999999999998</v>
          </cell>
          <cell r="L3960">
            <v>41364</v>
          </cell>
          <cell r="M3960" t="str">
            <v>PF</v>
          </cell>
          <cell r="N3960" t="str">
            <v>EXP</v>
          </cell>
          <cell r="O3960" t="str">
            <v>PH400</v>
          </cell>
          <cell r="P3960" t="str">
            <v>1760</v>
          </cell>
          <cell r="Q3960" t="str">
            <v>Salaries &amp; Benefits</v>
          </cell>
          <cell r="R3960" t="str">
            <v>Other Expenditures</v>
          </cell>
          <cell r="S3960" t="str">
            <v>Salaries &amp; Benefits</v>
          </cell>
        </row>
        <row r="3961">
          <cell r="A3961" t="str">
            <v>PH4134</v>
          </cell>
          <cell r="E3961">
            <v>210.99</v>
          </cell>
          <cell r="F3961">
            <v>0</v>
          </cell>
          <cell r="G3961">
            <v>210.99</v>
          </cell>
          <cell r="H3961">
            <v>3184.62</v>
          </cell>
          <cell r="I3961">
            <v>2973.63</v>
          </cell>
          <cell r="J3961">
            <v>10936.65</v>
          </cell>
          <cell r="L3961">
            <v>41364</v>
          </cell>
          <cell r="M3961" t="str">
            <v>PF</v>
          </cell>
          <cell r="N3961" t="str">
            <v>EXP</v>
          </cell>
          <cell r="O3961" t="str">
            <v>PH400</v>
          </cell>
          <cell r="P3961" t="str">
            <v>1770</v>
          </cell>
          <cell r="Q3961" t="str">
            <v>Salaries &amp; Benefits</v>
          </cell>
          <cell r="R3961" t="str">
            <v>Other Expenditures</v>
          </cell>
          <cell r="S3961" t="str">
            <v>Salaries &amp; Benefits</v>
          </cell>
        </row>
        <row r="3962">
          <cell r="A3962" t="str">
            <v>PH4134</v>
          </cell>
          <cell r="E3962">
            <v>42</v>
          </cell>
          <cell r="F3962">
            <v>0</v>
          </cell>
          <cell r="G3962">
            <v>42</v>
          </cell>
          <cell r="H3962">
            <v>0</v>
          </cell>
          <cell r="I3962">
            <v>-42</v>
          </cell>
          <cell r="J3962">
            <v>0</v>
          </cell>
          <cell r="L3962">
            <v>41364</v>
          </cell>
          <cell r="M3962" t="str">
            <v>PF</v>
          </cell>
          <cell r="N3962" t="str">
            <v>EXP</v>
          </cell>
          <cell r="O3962" t="str">
            <v>PH400</v>
          </cell>
          <cell r="P3962" t="str">
            <v>4770</v>
          </cell>
          <cell r="Q3962" t="str">
            <v>Insurance, Parking &amp; Metrage</v>
          </cell>
          <cell r="R3962" t="str">
            <v>Other Expenditures</v>
          </cell>
          <cell r="S3962" t="str">
            <v>Non Salary</v>
          </cell>
        </row>
        <row r="3963">
          <cell r="A3963" t="str">
            <v>PH4134</v>
          </cell>
          <cell r="E3963">
            <v>14.31</v>
          </cell>
          <cell r="F3963">
            <v>0</v>
          </cell>
          <cell r="G3963">
            <v>14.31</v>
          </cell>
          <cell r="H3963">
            <v>0</v>
          </cell>
          <cell r="I3963">
            <v>-14.31</v>
          </cell>
          <cell r="J3963">
            <v>0</v>
          </cell>
          <cell r="L3963">
            <v>41364</v>
          </cell>
          <cell r="M3963" t="str">
            <v>PF</v>
          </cell>
          <cell r="N3963" t="str">
            <v>EXP</v>
          </cell>
          <cell r="O3963" t="str">
            <v>PH400</v>
          </cell>
          <cell r="P3963" t="str">
            <v>4775</v>
          </cell>
          <cell r="Q3963" t="str">
            <v>Insurance, Parking &amp; Metrage</v>
          </cell>
          <cell r="R3963" t="str">
            <v>Other Expenditures</v>
          </cell>
          <cell r="S3963" t="str">
            <v>Non Salary</v>
          </cell>
        </row>
        <row r="3964">
          <cell r="A3964" t="str">
            <v>PH4134</v>
          </cell>
          <cell r="E3964">
            <v>-3148.73</v>
          </cell>
          <cell r="F3964">
            <v>0</v>
          </cell>
          <cell r="G3964">
            <v>-3148.73</v>
          </cell>
          <cell r="H3964">
            <v>-25417.71</v>
          </cell>
          <cell r="I3964">
            <v>-22268.98</v>
          </cell>
          <cell r="J3964">
            <v>-86893.02</v>
          </cell>
          <cell r="L3964">
            <v>41364</v>
          </cell>
          <cell r="M3964" t="str">
            <v>PF</v>
          </cell>
          <cell r="N3964" t="str">
            <v>REV</v>
          </cell>
          <cell r="O3964" t="str">
            <v>PH400</v>
          </cell>
          <cell r="P3964" t="str">
            <v>8010</v>
          </cell>
          <cell r="Q3964" t="str">
            <v>Grants and Subsidies</v>
          </cell>
          <cell r="R3964" t="str">
            <v>Revenue</v>
          </cell>
          <cell r="S3964" t="str">
            <v>Non Salary</v>
          </cell>
        </row>
        <row r="3965">
          <cell r="A3965" t="str">
            <v>PH4139</v>
          </cell>
          <cell r="E3965">
            <v>55737.93</v>
          </cell>
          <cell r="F3965">
            <v>0</v>
          </cell>
          <cell r="G3965">
            <v>55737.93</v>
          </cell>
          <cell r="H3965">
            <v>101255.56</v>
          </cell>
          <cell r="I3965">
            <v>45517.63</v>
          </cell>
          <cell r="J3965">
            <v>347732.91</v>
          </cell>
          <cell r="L3965">
            <v>41364</v>
          </cell>
          <cell r="M3965" t="str">
            <v>SG</v>
          </cell>
          <cell r="N3965" t="str">
            <v>EXP</v>
          </cell>
          <cell r="O3965" t="str">
            <v>PH400</v>
          </cell>
          <cell r="P3965" t="str">
            <v>1015</v>
          </cell>
          <cell r="Q3965" t="str">
            <v>Salaries &amp; Benefits</v>
          </cell>
          <cell r="R3965" t="str">
            <v>Other Expenditures</v>
          </cell>
          <cell r="S3965" t="str">
            <v>Salaries &amp; Benefits</v>
          </cell>
        </row>
        <row r="3966">
          <cell r="A3966" t="str">
            <v>PH4139</v>
          </cell>
          <cell r="E3966">
            <v>3809.78</v>
          </cell>
          <cell r="F3966">
            <v>0</v>
          </cell>
          <cell r="G3966">
            <v>3809.78</v>
          </cell>
          <cell r="H3966">
            <v>0</v>
          </cell>
          <cell r="I3966">
            <v>-3809.78</v>
          </cell>
          <cell r="J3966">
            <v>0</v>
          </cell>
          <cell r="L3966">
            <v>41364</v>
          </cell>
          <cell r="M3966" t="str">
            <v>SG</v>
          </cell>
          <cell r="N3966" t="str">
            <v>EXP</v>
          </cell>
          <cell r="O3966" t="str">
            <v>PH400</v>
          </cell>
          <cell r="P3966" t="str">
            <v>1025</v>
          </cell>
          <cell r="Q3966" t="str">
            <v>Salaries &amp; Benefits</v>
          </cell>
          <cell r="R3966" t="str">
            <v>Other Expenditures</v>
          </cell>
          <cell r="S3966" t="str">
            <v>Overtime</v>
          </cell>
        </row>
        <row r="3967">
          <cell r="A3967" t="str">
            <v>PH4139</v>
          </cell>
          <cell r="E3967">
            <v>0</v>
          </cell>
          <cell r="F3967">
            <v>0</v>
          </cell>
          <cell r="G3967">
            <v>0</v>
          </cell>
          <cell r="H3967">
            <v>-6386.14</v>
          </cell>
          <cell r="I3967">
            <v>-6386.14</v>
          </cell>
          <cell r="J3967">
            <v>-20889.330000000002</v>
          </cell>
          <cell r="L3967">
            <v>41364</v>
          </cell>
          <cell r="M3967" t="str">
            <v>SG</v>
          </cell>
          <cell r="N3967" t="str">
            <v>EXP</v>
          </cell>
          <cell r="O3967" t="str">
            <v>PH400</v>
          </cell>
          <cell r="P3967" t="str">
            <v>1520</v>
          </cell>
          <cell r="Q3967" t="str">
            <v>Salaries &amp; Benefits</v>
          </cell>
          <cell r="R3967" t="str">
            <v>Other Expenditures</v>
          </cell>
          <cell r="S3967" t="str">
            <v>Gapping</v>
          </cell>
        </row>
        <row r="3968">
          <cell r="A3968" t="str">
            <v>PH4139</v>
          </cell>
          <cell r="E3968">
            <v>2073.1</v>
          </cell>
          <cell r="F3968">
            <v>0</v>
          </cell>
          <cell r="G3968">
            <v>2073.1</v>
          </cell>
          <cell r="H3968">
            <v>4214.0600000000004</v>
          </cell>
          <cell r="I3968">
            <v>2140.96</v>
          </cell>
          <cell r="J3968">
            <v>14472</v>
          </cell>
          <cell r="L3968">
            <v>41364</v>
          </cell>
          <cell r="M3968" t="str">
            <v>SG</v>
          </cell>
          <cell r="N3968" t="str">
            <v>EXP</v>
          </cell>
          <cell r="O3968" t="str">
            <v>PH400</v>
          </cell>
          <cell r="P3968" t="str">
            <v>1711</v>
          </cell>
          <cell r="Q3968" t="str">
            <v>Salaries &amp; Benefits</v>
          </cell>
          <cell r="R3968" t="str">
            <v>Other Expenditures</v>
          </cell>
          <cell r="S3968" t="str">
            <v>Salaries &amp; Benefits</v>
          </cell>
        </row>
        <row r="3969">
          <cell r="A3969" t="str">
            <v>PH4139</v>
          </cell>
          <cell r="E3969">
            <v>983.4</v>
          </cell>
          <cell r="F3969">
            <v>0</v>
          </cell>
          <cell r="G3969">
            <v>983.4</v>
          </cell>
          <cell r="H3969">
            <v>2058.11</v>
          </cell>
          <cell r="I3969">
            <v>1074.71</v>
          </cell>
          <cell r="J3969">
            <v>7068</v>
          </cell>
          <cell r="L3969">
            <v>41364</v>
          </cell>
          <cell r="M3969" t="str">
            <v>SG</v>
          </cell>
          <cell r="N3969" t="str">
            <v>EXP</v>
          </cell>
          <cell r="O3969" t="str">
            <v>PH400</v>
          </cell>
          <cell r="P3969" t="str">
            <v>1712</v>
          </cell>
          <cell r="Q3969" t="str">
            <v>Salaries &amp; Benefits</v>
          </cell>
          <cell r="R3969" t="str">
            <v>Other Expenditures</v>
          </cell>
          <cell r="S3969" t="str">
            <v>Salaries &amp; Benefits</v>
          </cell>
        </row>
        <row r="3970">
          <cell r="A3970" t="str">
            <v>PH4139</v>
          </cell>
          <cell r="E3970">
            <v>1359.54</v>
          </cell>
          <cell r="F3970">
            <v>0</v>
          </cell>
          <cell r="G3970">
            <v>1359.54</v>
          </cell>
          <cell r="H3970">
            <v>2027.66</v>
          </cell>
          <cell r="I3970">
            <v>668.12</v>
          </cell>
          <cell r="J3970">
            <v>6868.45</v>
          </cell>
          <cell r="L3970">
            <v>41364</v>
          </cell>
          <cell r="M3970" t="str">
            <v>SG</v>
          </cell>
          <cell r="N3970" t="str">
            <v>EXP</v>
          </cell>
          <cell r="O3970" t="str">
            <v>PH400</v>
          </cell>
          <cell r="P3970" t="str">
            <v>1720</v>
          </cell>
          <cell r="Q3970" t="str">
            <v>Salaries &amp; Benefits</v>
          </cell>
          <cell r="R3970" t="str">
            <v>Other Expenditures</v>
          </cell>
          <cell r="S3970" t="str">
            <v>Salaries &amp; Benefits</v>
          </cell>
        </row>
        <row r="3971">
          <cell r="A3971" t="str">
            <v>PH4139</v>
          </cell>
          <cell r="E3971">
            <v>414.66</v>
          </cell>
          <cell r="F3971">
            <v>0</v>
          </cell>
          <cell r="G3971">
            <v>414.66</v>
          </cell>
          <cell r="H3971">
            <v>755.76</v>
          </cell>
          <cell r="I3971">
            <v>341.1</v>
          </cell>
          <cell r="J3971">
            <v>2595.4699999999998</v>
          </cell>
          <cell r="L3971">
            <v>41364</v>
          </cell>
          <cell r="M3971" t="str">
            <v>SG</v>
          </cell>
          <cell r="N3971" t="str">
            <v>EXP</v>
          </cell>
          <cell r="O3971" t="str">
            <v>PH400</v>
          </cell>
          <cell r="P3971" t="str">
            <v>1730</v>
          </cell>
          <cell r="Q3971" t="str">
            <v>Salaries &amp; Benefits</v>
          </cell>
          <cell r="R3971" t="str">
            <v>Other Expenditures</v>
          </cell>
          <cell r="S3971" t="str">
            <v>Salaries &amp; Benefits</v>
          </cell>
        </row>
        <row r="3972">
          <cell r="A3972" t="str">
            <v>PH4139</v>
          </cell>
          <cell r="E3972">
            <v>1830.9</v>
          </cell>
          <cell r="F3972">
            <v>0</v>
          </cell>
          <cell r="G3972">
            <v>1830.9</v>
          </cell>
          <cell r="H3972">
            <v>2838.35</v>
          </cell>
          <cell r="I3972">
            <v>1007.45</v>
          </cell>
          <cell r="J3972">
            <v>4146.97</v>
          </cell>
          <cell r="L3972">
            <v>41364</v>
          </cell>
          <cell r="M3972" t="str">
            <v>SG</v>
          </cell>
          <cell r="N3972" t="str">
            <v>EXP</v>
          </cell>
          <cell r="O3972" t="str">
            <v>PH400</v>
          </cell>
          <cell r="P3972" t="str">
            <v>1740</v>
          </cell>
          <cell r="Q3972" t="str">
            <v>Salaries &amp; Benefits</v>
          </cell>
          <cell r="R3972" t="str">
            <v>Other Expenditures</v>
          </cell>
          <cell r="S3972" t="str">
            <v>Salaries &amp; Benefits</v>
          </cell>
        </row>
        <row r="3973">
          <cell r="A3973" t="str">
            <v>PH4139</v>
          </cell>
          <cell r="E3973">
            <v>72.209999999999994</v>
          </cell>
          <cell r="F3973">
            <v>0</v>
          </cell>
          <cell r="G3973">
            <v>72.209999999999994</v>
          </cell>
          <cell r="H3973">
            <v>168.75</v>
          </cell>
          <cell r="I3973">
            <v>96.54</v>
          </cell>
          <cell r="J3973">
            <v>278.18</v>
          </cell>
          <cell r="L3973">
            <v>41364</v>
          </cell>
          <cell r="M3973" t="str">
            <v>SG</v>
          </cell>
          <cell r="N3973" t="str">
            <v>EXP</v>
          </cell>
          <cell r="O3973" t="str">
            <v>PH400</v>
          </cell>
          <cell r="P3973" t="str">
            <v>1745</v>
          </cell>
          <cell r="Q3973" t="str">
            <v>Salaries &amp; Benefits</v>
          </cell>
          <cell r="R3973" t="str">
            <v>Other Expenditures</v>
          </cell>
          <cell r="S3973" t="str">
            <v>Salaries &amp; Benefits</v>
          </cell>
        </row>
        <row r="3974">
          <cell r="A3974" t="str">
            <v>PH4139</v>
          </cell>
          <cell r="E3974">
            <v>1163.3800000000001</v>
          </cell>
          <cell r="F3974">
            <v>0</v>
          </cell>
          <cell r="G3974">
            <v>1163.3800000000001</v>
          </cell>
          <cell r="H3974">
            <v>1974.49</v>
          </cell>
          <cell r="I3974">
            <v>811.11</v>
          </cell>
          <cell r="J3974">
            <v>6780.78</v>
          </cell>
          <cell r="L3974">
            <v>41364</v>
          </cell>
          <cell r="M3974" t="str">
            <v>SG</v>
          </cell>
          <cell r="N3974" t="str">
            <v>EXP</v>
          </cell>
          <cell r="O3974" t="str">
            <v>PH400</v>
          </cell>
          <cell r="P3974" t="str">
            <v>1750</v>
          </cell>
          <cell r="Q3974" t="str">
            <v>Salaries &amp; Benefits</v>
          </cell>
          <cell r="R3974" t="str">
            <v>Other Expenditures</v>
          </cell>
          <cell r="S3974" t="str">
            <v>Salaries &amp; Benefits</v>
          </cell>
        </row>
        <row r="3975">
          <cell r="A3975" t="str">
            <v>PH4139</v>
          </cell>
          <cell r="E3975">
            <v>3788.76</v>
          </cell>
          <cell r="F3975">
            <v>0</v>
          </cell>
          <cell r="G3975">
            <v>3788.76</v>
          </cell>
          <cell r="H3975">
            <v>6236.32</v>
          </cell>
          <cell r="I3975">
            <v>2447.56</v>
          </cell>
          <cell r="J3975">
            <v>9226.7999999999993</v>
          </cell>
          <cell r="L3975">
            <v>41364</v>
          </cell>
          <cell r="M3975" t="str">
            <v>SG</v>
          </cell>
          <cell r="N3975" t="str">
            <v>EXP</v>
          </cell>
          <cell r="O3975" t="str">
            <v>PH400</v>
          </cell>
          <cell r="P3975" t="str">
            <v>1760</v>
          </cell>
          <cell r="Q3975" t="str">
            <v>Salaries &amp; Benefits</v>
          </cell>
          <cell r="R3975" t="str">
            <v>Other Expenditures</v>
          </cell>
          <cell r="S3975" t="str">
            <v>Salaries &amp; Benefits</v>
          </cell>
        </row>
        <row r="3976">
          <cell r="A3976" t="str">
            <v>PH4139</v>
          </cell>
          <cell r="E3976">
            <v>6253.17</v>
          </cell>
          <cell r="F3976">
            <v>0</v>
          </cell>
          <cell r="G3976">
            <v>6253.17</v>
          </cell>
          <cell r="H3976">
            <v>11515.49</v>
          </cell>
          <cell r="I3976">
            <v>5262.32</v>
          </cell>
          <cell r="J3976">
            <v>39546.6</v>
          </cell>
          <cell r="L3976">
            <v>41364</v>
          </cell>
          <cell r="M3976" t="str">
            <v>SG</v>
          </cell>
          <cell r="N3976" t="str">
            <v>EXP</v>
          </cell>
          <cell r="O3976" t="str">
            <v>PH400</v>
          </cell>
          <cell r="P3976" t="str">
            <v>1770</v>
          </cell>
          <cell r="Q3976" t="str">
            <v>Salaries &amp; Benefits</v>
          </cell>
          <cell r="R3976" t="str">
            <v>Other Expenditures</v>
          </cell>
          <cell r="S3976" t="str">
            <v>Salaries &amp; Benefits</v>
          </cell>
        </row>
        <row r="3977">
          <cell r="A3977" t="str">
            <v>PH4139</v>
          </cell>
          <cell r="E3977">
            <v>307.5</v>
          </cell>
          <cell r="F3977">
            <v>0</v>
          </cell>
          <cell r="G3977">
            <v>307.5</v>
          </cell>
          <cell r="H3977">
            <v>0</v>
          </cell>
          <cell r="I3977">
            <v>-307.5</v>
          </cell>
          <cell r="J3977">
            <v>0</v>
          </cell>
          <cell r="L3977">
            <v>41364</v>
          </cell>
          <cell r="M3977" t="str">
            <v>SG</v>
          </cell>
          <cell r="N3977" t="str">
            <v>EXP</v>
          </cell>
          <cell r="O3977" t="str">
            <v>PH400</v>
          </cell>
          <cell r="P3977" t="str">
            <v>1840</v>
          </cell>
          <cell r="Q3977" t="str">
            <v>Salaries &amp; Benefits</v>
          </cell>
          <cell r="R3977" t="str">
            <v>Other Expenditures</v>
          </cell>
          <cell r="S3977" t="str">
            <v>Salaries &amp; Benefits</v>
          </cell>
        </row>
        <row r="3978">
          <cell r="A3978" t="str">
            <v>PH4139</v>
          </cell>
          <cell r="E3978">
            <v>442.83</v>
          </cell>
          <cell r="F3978">
            <v>18</v>
          </cell>
          <cell r="G3978">
            <v>460.83</v>
          </cell>
          <cell r="H3978">
            <v>0</v>
          </cell>
          <cell r="I3978">
            <v>-460.83</v>
          </cell>
          <cell r="J3978">
            <v>0</v>
          </cell>
          <cell r="L3978">
            <v>41364</v>
          </cell>
          <cell r="M3978" t="str">
            <v>SG</v>
          </cell>
          <cell r="N3978" t="str">
            <v>EXP</v>
          </cell>
          <cell r="O3978" t="str">
            <v>PH400</v>
          </cell>
          <cell r="P3978" t="str">
            <v>2010</v>
          </cell>
          <cell r="Q3978" t="str">
            <v>Office Supplies</v>
          </cell>
          <cell r="R3978" t="str">
            <v>Other Expenditures</v>
          </cell>
          <cell r="S3978" t="str">
            <v>Non Salary</v>
          </cell>
        </row>
        <row r="3979">
          <cell r="A3979" t="str">
            <v>PH4139</v>
          </cell>
          <cell r="E3979">
            <v>0</v>
          </cell>
          <cell r="F3979">
            <v>0</v>
          </cell>
          <cell r="G3979">
            <v>0</v>
          </cell>
          <cell r="H3979">
            <v>220</v>
          </cell>
          <cell r="I3979">
            <v>220</v>
          </cell>
          <cell r="J3979">
            <v>2000</v>
          </cell>
          <cell r="L3979">
            <v>41364</v>
          </cell>
          <cell r="M3979" t="str">
            <v>SG</v>
          </cell>
          <cell r="N3979" t="str">
            <v>EXP</v>
          </cell>
          <cell r="O3979" t="str">
            <v>PH400</v>
          </cell>
          <cell r="P3979" t="str">
            <v>2099</v>
          </cell>
          <cell r="Q3979" t="str">
            <v>Office Supplies</v>
          </cell>
          <cell r="R3979" t="str">
            <v>Other Expenditures</v>
          </cell>
          <cell r="S3979" t="str">
            <v>Non Salary</v>
          </cell>
        </row>
        <row r="3980">
          <cell r="A3980" t="str">
            <v>PH4139</v>
          </cell>
          <cell r="E3980">
            <v>0</v>
          </cell>
          <cell r="F3980">
            <v>302.23</v>
          </cell>
          <cell r="G3980">
            <v>302.23</v>
          </cell>
          <cell r="H3980">
            <v>0</v>
          </cell>
          <cell r="I3980">
            <v>-302.23</v>
          </cell>
          <cell r="J3980">
            <v>0</v>
          </cell>
          <cell r="L3980">
            <v>41364</v>
          </cell>
          <cell r="M3980" t="str">
            <v>SG</v>
          </cell>
          <cell r="N3980" t="str">
            <v>EXP</v>
          </cell>
          <cell r="O3980" t="str">
            <v>PH400</v>
          </cell>
          <cell r="P3980" t="str">
            <v>3020</v>
          </cell>
          <cell r="Q3980" t="str">
            <v>General Equipment</v>
          </cell>
          <cell r="R3980" t="str">
            <v>Other Expenditures</v>
          </cell>
          <cell r="S3980" t="str">
            <v>Non Salary</v>
          </cell>
        </row>
        <row r="3981">
          <cell r="A3981" t="str">
            <v>PH4139</v>
          </cell>
          <cell r="E3981">
            <v>0</v>
          </cell>
          <cell r="F3981">
            <v>30.53</v>
          </cell>
          <cell r="G3981">
            <v>30.53</v>
          </cell>
          <cell r="H3981">
            <v>0</v>
          </cell>
          <cell r="I3981">
            <v>-30.53</v>
          </cell>
          <cell r="J3981">
            <v>0</v>
          </cell>
          <cell r="L3981">
            <v>41364</v>
          </cell>
          <cell r="M3981" t="str">
            <v>SG</v>
          </cell>
          <cell r="N3981" t="str">
            <v>EXP</v>
          </cell>
          <cell r="O3981" t="str">
            <v>PH400</v>
          </cell>
          <cell r="P3981" t="str">
            <v>3410</v>
          </cell>
          <cell r="Q3981" t="str">
            <v>Computer Hardware &amp; Software</v>
          </cell>
          <cell r="R3981" t="str">
            <v>Other Expenditures</v>
          </cell>
          <cell r="S3981" t="str">
            <v>Non Salary</v>
          </cell>
        </row>
        <row r="3982">
          <cell r="A3982" t="str">
            <v>PH4139</v>
          </cell>
          <cell r="E3982">
            <v>6.11</v>
          </cell>
          <cell r="F3982">
            <v>0</v>
          </cell>
          <cell r="G3982">
            <v>6.11</v>
          </cell>
          <cell r="H3982">
            <v>0</v>
          </cell>
          <cell r="I3982">
            <v>-6.11</v>
          </cell>
          <cell r="J3982">
            <v>0</v>
          </cell>
          <cell r="L3982">
            <v>41364</v>
          </cell>
          <cell r="M3982" t="str">
            <v>SG</v>
          </cell>
          <cell r="N3982" t="str">
            <v>EXP</v>
          </cell>
          <cell r="O3982" t="str">
            <v>PH400</v>
          </cell>
          <cell r="P3982" t="str">
            <v>3420</v>
          </cell>
          <cell r="Q3982" t="str">
            <v>Computer Hardware &amp; Software</v>
          </cell>
          <cell r="R3982" t="str">
            <v>Other Expenditures</v>
          </cell>
          <cell r="S3982" t="str">
            <v>Non Salary</v>
          </cell>
        </row>
        <row r="3983">
          <cell r="A3983" t="str">
            <v>PH4139</v>
          </cell>
          <cell r="E3983">
            <v>260.79000000000002</v>
          </cell>
          <cell r="F3983">
            <v>0</v>
          </cell>
          <cell r="G3983">
            <v>260.79000000000002</v>
          </cell>
          <cell r="H3983">
            <v>0</v>
          </cell>
          <cell r="I3983">
            <v>-260.79000000000002</v>
          </cell>
          <cell r="J3983">
            <v>0</v>
          </cell>
          <cell r="L3983">
            <v>41364</v>
          </cell>
          <cell r="M3983" t="str">
            <v>SG</v>
          </cell>
          <cell r="N3983" t="str">
            <v>EXP</v>
          </cell>
          <cell r="O3983" t="str">
            <v>PH400</v>
          </cell>
          <cell r="P3983" t="str">
            <v>4225</v>
          </cell>
          <cell r="Q3983" t="str">
            <v>Business Travel Expenses</v>
          </cell>
          <cell r="R3983" t="str">
            <v>Other Expenditures</v>
          </cell>
          <cell r="S3983" t="str">
            <v>Non Salary</v>
          </cell>
        </row>
        <row r="3984">
          <cell r="A3984" t="str">
            <v>PH4139</v>
          </cell>
          <cell r="E3984">
            <v>0</v>
          </cell>
          <cell r="F3984">
            <v>0</v>
          </cell>
          <cell r="G3984">
            <v>0</v>
          </cell>
          <cell r="H3984">
            <v>150</v>
          </cell>
          <cell r="I3984">
            <v>150</v>
          </cell>
          <cell r="J3984">
            <v>1000</v>
          </cell>
          <cell r="L3984">
            <v>41364</v>
          </cell>
          <cell r="M3984" t="str">
            <v>SG</v>
          </cell>
          <cell r="N3984" t="str">
            <v>EXP</v>
          </cell>
          <cell r="O3984" t="str">
            <v>PH400</v>
          </cell>
          <cell r="P3984" t="str">
            <v>4252</v>
          </cell>
          <cell r="Q3984" t="str">
            <v>Conference Expenditures</v>
          </cell>
          <cell r="R3984" t="str">
            <v>Other Expenditures</v>
          </cell>
          <cell r="S3984" t="str">
            <v>Non Salary</v>
          </cell>
        </row>
        <row r="3985">
          <cell r="A3985" t="str">
            <v>PH4139</v>
          </cell>
          <cell r="E3985">
            <v>0</v>
          </cell>
          <cell r="F3985">
            <v>0</v>
          </cell>
          <cell r="G3985">
            <v>0</v>
          </cell>
          <cell r="H3985">
            <v>150</v>
          </cell>
          <cell r="I3985">
            <v>150</v>
          </cell>
          <cell r="J3985">
            <v>1000</v>
          </cell>
          <cell r="L3985">
            <v>41364</v>
          </cell>
          <cell r="M3985" t="str">
            <v>SG</v>
          </cell>
          <cell r="N3985" t="str">
            <v>EXP</v>
          </cell>
          <cell r="O3985" t="str">
            <v>PH400</v>
          </cell>
          <cell r="P3985" t="str">
            <v>4253</v>
          </cell>
          <cell r="Q3985" t="str">
            <v>Conference Expenditures</v>
          </cell>
          <cell r="R3985" t="str">
            <v>Other Expenditures</v>
          </cell>
          <cell r="S3985" t="str">
            <v>Non Salary</v>
          </cell>
        </row>
        <row r="3986">
          <cell r="A3986" t="str">
            <v>PH4139</v>
          </cell>
          <cell r="E3986">
            <v>0</v>
          </cell>
          <cell r="F3986">
            <v>0</v>
          </cell>
          <cell r="G3986">
            <v>0</v>
          </cell>
          <cell r="H3986">
            <v>75</v>
          </cell>
          <cell r="I3986">
            <v>75</v>
          </cell>
          <cell r="J3986">
            <v>500</v>
          </cell>
          <cell r="L3986">
            <v>41364</v>
          </cell>
          <cell r="M3986" t="str">
            <v>SG</v>
          </cell>
          <cell r="N3986" t="str">
            <v>EXP</v>
          </cell>
          <cell r="O3986" t="str">
            <v>PH400</v>
          </cell>
          <cell r="P3986" t="str">
            <v>4255</v>
          </cell>
          <cell r="Q3986" t="str">
            <v>Conference Expenditures</v>
          </cell>
          <cell r="R3986" t="str">
            <v>Other Expenditures</v>
          </cell>
          <cell r="S3986" t="str">
            <v>Non Salary</v>
          </cell>
        </row>
        <row r="3987">
          <cell r="A3987" t="str">
            <v>PH4139</v>
          </cell>
          <cell r="E3987">
            <v>0</v>
          </cell>
          <cell r="F3987">
            <v>0</v>
          </cell>
          <cell r="G3987">
            <v>0</v>
          </cell>
          <cell r="H3987">
            <v>75</v>
          </cell>
          <cell r="I3987">
            <v>75</v>
          </cell>
          <cell r="J3987">
            <v>500</v>
          </cell>
          <cell r="L3987">
            <v>41364</v>
          </cell>
          <cell r="M3987" t="str">
            <v>SG</v>
          </cell>
          <cell r="N3987" t="str">
            <v>EXP</v>
          </cell>
          <cell r="O3987" t="str">
            <v>PH400</v>
          </cell>
          <cell r="P3987" t="str">
            <v>4256</v>
          </cell>
          <cell r="Q3987" t="str">
            <v>Conference Expenditures</v>
          </cell>
          <cell r="R3987" t="str">
            <v>Other Expenditures</v>
          </cell>
          <cell r="S3987" t="str">
            <v>Non Salary</v>
          </cell>
        </row>
        <row r="3988">
          <cell r="A3988" t="str">
            <v>PH4139</v>
          </cell>
          <cell r="E3988">
            <v>0</v>
          </cell>
          <cell r="F3988">
            <v>0</v>
          </cell>
          <cell r="G3988">
            <v>0</v>
          </cell>
          <cell r="H3988">
            <v>100.9</v>
          </cell>
          <cell r="I3988">
            <v>100.9</v>
          </cell>
          <cell r="J3988">
            <v>500</v>
          </cell>
          <cell r="L3988">
            <v>41364</v>
          </cell>
          <cell r="M3988" t="str">
            <v>SG</v>
          </cell>
          <cell r="N3988" t="str">
            <v>EXP</v>
          </cell>
          <cell r="O3988" t="str">
            <v>PH400</v>
          </cell>
          <cell r="P3988" t="str">
            <v>4760</v>
          </cell>
          <cell r="Q3988" t="str">
            <v>Insurance, Parking &amp; Metrage</v>
          </cell>
          <cell r="R3988" t="str">
            <v>Other Expenditures</v>
          </cell>
          <cell r="S3988" t="str">
            <v>Non Salary</v>
          </cell>
        </row>
        <row r="3989">
          <cell r="A3989" t="str">
            <v>PH4139</v>
          </cell>
          <cell r="E3989">
            <v>500.5</v>
          </cell>
          <cell r="F3989">
            <v>0</v>
          </cell>
          <cell r="G3989">
            <v>500.5</v>
          </cell>
          <cell r="H3989">
            <v>333.38</v>
          </cell>
          <cell r="I3989">
            <v>-167.12</v>
          </cell>
          <cell r="J3989">
            <v>1652</v>
          </cell>
          <cell r="L3989">
            <v>41364</v>
          </cell>
          <cell r="M3989" t="str">
            <v>SG</v>
          </cell>
          <cell r="N3989" t="str">
            <v>EXP</v>
          </cell>
          <cell r="O3989" t="str">
            <v>PH400</v>
          </cell>
          <cell r="P3989" t="str">
            <v>4770</v>
          </cell>
          <cell r="Q3989" t="str">
            <v>Insurance, Parking &amp; Metrage</v>
          </cell>
          <cell r="R3989" t="str">
            <v>Other Expenditures</v>
          </cell>
          <cell r="S3989" t="str">
            <v>Non Salary</v>
          </cell>
        </row>
        <row r="3990">
          <cell r="A3990" t="str">
            <v>PH4139</v>
          </cell>
          <cell r="E3990">
            <v>8.32</v>
          </cell>
          <cell r="F3990">
            <v>0</v>
          </cell>
          <cell r="G3990">
            <v>8.32</v>
          </cell>
          <cell r="H3990">
            <v>1047.6500000000001</v>
          </cell>
          <cell r="I3990">
            <v>1039.33</v>
          </cell>
          <cell r="J3990">
            <v>4650</v>
          </cell>
          <cell r="L3990">
            <v>41364</v>
          </cell>
          <cell r="M3990" t="str">
            <v>SG</v>
          </cell>
          <cell r="N3990" t="str">
            <v>EXP</v>
          </cell>
          <cell r="O3990" t="str">
            <v>PH400</v>
          </cell>
          <cell r="P3990" t="str">
            <v>4775</v>
          </cell>
          <cell r="Q3990" t="str">
            <v>Insurance, Parking &amp; Metrage</v>
          </cell>
          <cell r="R3990" t="str">
            <v>Other Expenditures</v>
          </cell>
          <cell r="S3990" t="str">
            <v>Non Salary</v>
          </cell>
        </row>
        <row r="3991">
          <cell r="A3991" t="str">
            <v>PH4139</v>
          </cell>
          <cell r="E3991">
            <v>0</v>
          </cell>
          <cell r="F3991">
            <v>2289.6</v>
          </cell>
          <cell r="G3991">
            <v>2289.6</v>
          </cell>
          <cell r="H3991">
            <v>0</v>
          </cell>
          <cell r="I3991">
            <v>-2289.6</v>
          </cell>
          <cell r="J3991">
            <v>0</v>
          </cell>
          <cell r="L3991">
            <v>41364</v>
          </cell>
          <cell r="M3991" t="str">
            <v>SG</v>
          </cell>
          <cell r="N3991" t="str">
            <v>EXP</v>
          </cell>
          <cell r="O3991" t="str">
            <v>PH400</v>
          </cell>
          <cell r="P3991" t="str">
            <v>4830</v>
          </cell>
          <cell r="Q3991" t="str">
            <v>Other Services</v>
          </cell>
          <cell r="R3991" t="str">
            <v>Other Expenditures</v>
          </cell>
          <cell r="S3991" t="str">
            <v>Non Salary</v>
          </cell>
        </row>
        <row r="3992">
          <cell r="A3992" t="str">
            <v>PH4139</v>
          </cell>
          <cell r="E3992">
            <v>0</v>
          </cell>
          <cell r="F3992">
            <v>0</v>
          </cell>
          <cell r="G3992">
            <v>0</v>
          </cell>
          <cell r="H3992">
            <v>27.55</v>
          </cell>
          <cell r="I3992">
            <v>27.55</v>
          </cell>
          <cell r="J3992">
            <v>500</v>
          </cell>
          <cell r="L3992">
            <v>41364</v>
          </cell>
          <cell r="M3992" t="str">
            <v>SG</v>
          </cell>
          <cell r="N3992" t="str">
            <v>EXP</v>
          </cell>
          <cell r="O3992" t="str">
            <v>PH400</v>
          </cell>
          <cell r="P3992" t="str">
            <v>7030</v>
          </cell>
          <cell r="Q3992" t="str">
            <v>IDC's</v>
          </cell>
          <cell r="R3992" t="str">
            <v>Other Expenditures</v>
          </cell>
          <cell r="S3992" t="str">
            <v>Non Salary</v>
          </cell>
        </row>
        <row r="3993">
          <cell r="A3993" t="str">
            <v>PH4139</v>
          </cell>
          <cell r="E3993">
            <v>0</v>
          </cell>
          <cell r="F3993">
            <v>0</v>
          </cell>
          <cell r="G3993">
            <v>0</v>
          </cell>
          <cell r="H3993">
            <v>27.55</v>
          </cell>
          <cell r="I3993">
            <v>27.55</v>
          </cell>
          <cell r="J3993">
            <v>500</v>
          </cell>
          <cell r="L3993">
            <v>41364</v>
          </cell>
          <cell r="M3993" t="str">
            <v>SG</v>
          </cell>
          <cell r="N3993" t="str">
            <v>EXP</v>
          </cell>
          <cell r="O3993" t="str">
            <v>PH400</v>
          </cell>
          <cell r="P3993" t="str">
            <v>7035</v>
          </cell>
          <cell r="Q3993" t="str">
            <v>IDC's</v>
          </cell>
          <cell r="R3993" t="str">
            <v>Other Expenditures</v>
          </cell>
          <cell r="S3993" t="str">
            <v>Non Salary</v>
          </cell>
        </row>
        <row r="3994">
          <cell r="A3994" t="str">
            <v>PH4139</v>
          </cell>
          <cell r="E3994">
            <v>-61135.92</v>
          </cell>
          <cell r="F3994">
            <v>0</v>
          </cell>
          <cell r="G3994">
            <v>-61135.92</v>
          </cell>
          <cell r="H3994">
            <v>-96649.09</v>
          </cell>
          <cell r="I3994">
            <v>-35513.17</v>
          </cell>
          <cell r="J3994">
            <v>-323346.59999999998</v>
          </cell>
          <cell r="L3994">
            <v>41364</v>
          </cell>
          <cell r="M3994" t="str">
            <v>SG</v>
          </cell>
          <cell r="N3994" t="str">
            <v>REV</v>
          </cell>
          <cell r="O3994" t="str">
            <v>PH400</v>
          </cell>
          <cell r="P3994" t="str">
            <v>8010</v>
          </cell>
          <cell r="Q3994" t="str">
            <v>Grants and Subsidies</v>
          </cell>
          <cell r="R3994" t="str">
            <v>Revenue</v>
          </cell>
          <cell r="S3994" t="str">
            <v>Non Salary</v>
          </cell>
        </row>
        <row r="3995">
          <cell r="A3995" t="str">
            <v>PH4139</v>
          </cell>
          <cell r="E3995">
            <v>-6.72</v>
          </cell>
          <cell r="F3995">
            <v>0</v>
          </cell>
          <cell r="G3995">
            <v>-6.72</v>
          </cell>
          <cell r="H3995">
            <v>0</v>
          </cell>
          <cell r="I3995">
            <v>6.72</v>
          </cell>
          <cell r="J3995">
            <v>0</v>
          </cell>
          <cell r="L3995">
            <v>41364</v>
          </cell>
          <cell r="M3995" t="str">
            <v>SG</v>
          </cell>
          <cell r="N3995" t="str">
            <v>REV</v>
          </cell>
          <cell r="O3995" t="str">
            <v>PH400</v>
          </cell>
          <cell r="P3995" t="str">
            <v>9451</v>
          </cell>
          <cell r="Q3995" t="str">
            <v>Other Revenues</v>
          </cell>
          <cell r="R3995" t="str">
            <v>Revenue</v>
          </cell>
          <cell r="S3995" t="str">
            <v>Non Salary</v>
          </cell>
        </row>
        <row r="3996">
          <cell r="A3996" t="str">
            <v>PH4140</v>
          </cell>
          <cell r="E3996">
            <v>43273.9</v>
          </cell>
          <cell r="F3996">
            <v>11617.66</v>
          </cell>
          <cell r="G3996">
            <v>54891.56</v>
          </cell>
          <cell r="H3996">
            <v>44124.29</v>
          </cell>
          <cell r="I3996">
            <v>-10767.27</v>
          </cell>
          <cell r="J3996">
            <v>212238</v>
          </cell>
          <cell r="L3996">
            <v>41364</v>
          </cell>
          <cell r="M3996" t="str">
            <v>PF</v>
          </cell>
          <cell r="N3996" t="str">
            <v>EXP</v>
          </cell>
          <cell r="O3996" t="str">
            <v>PH400</v>
          </cell>
          <cell r="P3996" t="str">
            <v>2823</v>
          </cell>
          <cell r="Q3996" t="str">
            <v>Other Supplies</v>
          </cell>
          <cell r="R3996" t="str">
            <v>Other Expenditures</v>
          </cell>
          <cell r="S3996" t="str">
            <v>Non Salary</v>
          </cell>
        </row>
        <row r="3997">
          <cell r="A3997" t="str">
            <v>PH4140</v>
          </cell>
          <cell r="E3997">
            <v>801.41</v>
          </cell>
          <cell r="F3997">
            <v>12597.72</v>
          </cell>
          <cell r="G3997">
            <v>13399.13</v>
          </cell>
          <cell r="H3997">
            <v>4424.62</v>
          </cell>
          <cell r="I3997">
            <v>-8974.51</v>
          </cell>
          <cell r="J3997">
            <v>25012</v>
          </cell>
          <cell r="L3997">
            <v>41364</v>
          </cell>
          <cell r="M3997" t="str">
            <v>PF</v>
          </cell>
          <cell r="N3997" t="str">
            <v>EXP</v>
          </cell>
          <cell r="O3997" t="str">
            <v>PH400</v>
          </cell>
          <cell r="P3997" t="str">
            <v>4860</v>
          </cell>
          <cell r="Q3997" t="str">
            <v>Other Services</v>
          </cell>
          <cell r="R3997" t="str">
            <v>Other Expenditures</v>
          </cell>
          <cell r="S3997" t="str">
            <v>Non Salary</v>
          </cell>
        </row>
        <row r="3998">
          <cell r="A3998" t="str">
            <v>PH4140</v>
          </cell>
          <cell r="E3998">
            <v>-66726.44</v>
          </cell>
          <cell r="F3998">
            <v>0</v>
          </cell>
          <cell r="G3998">
            <v>-66726.44</v>
          </cell>
          <cell r="H3998">
            <v>-48548.91</v>
          </cell>
          <cell r="I3998">
            <v>18177.53</v>
          </cell>
          <cell r="J3998">
            <v>-237250</v>
          </cell>
          <cell r="L3998">
            <v>41364</v>
          </cell>
          <cell r="M3998" t="str">
            <v>PF</v>
          </cell>
          <cell r="N3998" t="str">
            <v>REV</v>
          </cell>
          <cell r="O3998" t="str">
            <v>PH400</v>
          </cell>
          <cell r="P3998" t="str">
            <v>8010</v>
          </cell>
          <cell r="Q3998" t="str">
            <v>Grants and Subsidies</v>
          </cell>
          <cell r="R3998" t="str">
            <v>Revenue</v>
          </cell>
          <cell r="S3998" t="str">
            <v>Non Salary</v>
          </cell>
        </row>
        <row r="3999">
          <cell r="A3999" t="str">
            <v>PH4143</v>
          </cell>
          <cell r="E3999">
            <v>0</v>
          </cell>
          <cell r="F3999">
            <v>505</v>
          </cell>
          <cell r="G3999">
            <v>505</v>
          </cell>
          <cell r="H3999">
            <v>2333.33</v>
          </cell>
          <cell r="I3999">
            <v>1828.33</v>
          </cell>
          <cell r="J3999">
            <v>7000</v>
          </cell>
          <cell r="L3999">
            <v>41364</v>
          </cell>
          <cell r="M3999" t="str">
            <v>PF</v>
          </cell>
          <cell r="N3999" t="str">
            <v>EXP</v>
          </cell>
          <cell r="O3999" t="str">
            <v>PH400</v>
          </cell>
          <cell r="P3999" t="str">
            <v>4414</v>
          </cell>
          <cell r="Q3999" t="str">
            <v>Contracted Services</v>
          </cell>
          <cell r="R3999" t="str">
            <v>Other Expenditures</v>
          </cell>
          <cell r="S3999" t="str">
            <v>Non Salary</v>
          </cell>
        </row>
        <row r="4000">
          <cell r="A4000" t="str">
            <v>PH4143</v>
          </cell>
          <cell r="E4000">
            <v>-505</v>
          </cell>
          <cell r="F4000">
            <v>0</v>
          </cell>
          <cell r="G4000">
            <v>-505</v>
          </cell>
          <cell r="H4000">
            <v>-1412.6</v>
          </cell>
          <cell r="I4000">
            <v>-907.6</v>
          </cell>
          <cell r="J4000">
            <v>-7000</v>
          </cell>
          <cell r="L4000">
            <v>41364</v>
          </cell>
          <cell r="M4000" t="str">
            <v>PF</v>
          </cell>
          <cell r="N4000" t="str">
            <v>REV</v>
          </cell>
          <cell r="O4000" t="str">
            <v>PH400</v>
          </cell>
          <cell r="P4000" t="str">
            <v>8010</v>
          </cell>
          <cell r="Q4000" t="str">
            <v>Grants and Subsidies</v>
          </cell>
          <cell r="R4000" t="str">
            <v>Revenue</v>
          </cell>
          <cell r="S4000" t="str">
            <v>Non Salary</v>
          </cell>
        </row>
        <row r="4001">
          <cell r="A4001" t="str">
            <v>PH4144</v>
          </cell>
          <cell r="E4001">
            <v>0</v>
          </cell>
          <cell r="F4001">
            <v>1215.74</v>
          </cell>
          <cell r="G4001">
            <v>1215.74</v>
          </cell>
          <cell r="H4001">
            <v>387.29</v>
          </cell>
          <cell r="I4001">
            <v>-828.45</v>
          </cell>
          <cell r="J4001">
            <v>1919.18</v>
          </cell>
          <cell r="L4001">
            <v>41364</v>
          </cell>
          <cell r="M4001" t="str">
            <v>OG</v>
          </cell>
          <cell r="N4001" t="str">
            <v>EXP</v>
          </cell>
          <cell r="O4001" t="str">
            <v>PH400</v>
          </cell>
          <cell r="P4001" t="str">
            <v>4110</v>
          </cell>
          <cell r="Q4001" t="str">
            <v>Professional &amp; Technical</v>
          </cell>
          <cell r="R4001" t="str">
            <v>Other Expenditures</v>
          </cell>
          <cell r="S4001" t="str">
            <v>Non Salary</v>
          </cell>
        </row>
        <row r="4002">
          <cell r="A4002" t="str">
            <v>PH4144</v>
          </cell>
          <cell r="E4002">
            <v>-32686.58</v>
          </cell>
          <cell r="F4002">
            <v>0</v>
          </cell>
          <cell r="G4002">
            <v>-32686.58</v>
          </cell>
          <cell r="H4002">
            <v>-387.29</v>
          </cell>
          <cell r="I4002">
            <v>32299.29</v>
          </cell>
          <cell r="J4002">
            <v>-1919.18</v>
          </cell>
          <cell r="L4002">
            <v>41364</v>
          </cell>
          <cell r="M4002" t="str">
            <v>OG</v>
          </cell>
          <cell r="N4002" t="str">
            <v>REV</v>
          </cell>
          <cell r="O4002" t="str">
            <v>PH400</v>
          </cell>
          <cell r="P4002" t="str">
            <v>8510</v>
          </cell>
          <cell r="Q4002" t="str">
            <v>Fees &amp; Service Charges</v>
          </cell>
          <cell r="R4002" t="str">
            <v>Revenue</v>
          </cell>
          <cell r="S4002" t="str">
            <v>Non Salary</v>
          </cell>
        </row>
        <row r="4003">
          <cell r="A4003" t="str">
            <v>PH4145</v>
          </cell>
          <cell r="E4003">
            <v>248451.55</v>
          </cell>
          <cell r="F4003">
            <v>0</v>
          </cell>
          <cell r="G4003">
            <v>248451.55</v>
          </cell>
          <cell r="H4003">
            <v>197321.48</v>
          </cell>
          <cell r="I4003">
            <v>-51130.07</v>
          </cell>
          <cell r="J4003">
            <v>677643.45</v>
          </cell>
          <cell r="L4003">
            <v>41364</v>
          </cell>
          <cell r="M4003" t="str">
            <v>OG</v>
          </cell>
          <cell r="N4003" t="str">
            <v>EXP</v>
          </cell>
          <cell r="O4003" t="str">
            <v>PH400</v>
          </cell>
          <cell r="P4003" t="str">
            <v>1015</v>
          </cell>
          <cell r="Q4003" t="str">
            <v>Salaries &amp; Benefits</v>
          </cell>
          <cell r="R4003" t="str">
            <v>Other Expenditures</v>
          </cell>
          <cell r="S4003" t="str">
            <v>Salaries &amp; Benefits</v>
          </cell>
        </row>
        <row r="4004">
          <cell r="A4004" t="str">
            <v>PH4145</v>
          </cell>
          <cell r="E4004">
            <v>0</v>
          </cell>
          <cell r="F4004">
            <v>0</v>
          </cell>
          <cell r="G4004">
            <v>0</v>
          </cell>
          <cell r="H4004">
            <v>0</v>
          </cell>
          <cell r="I4004">
            <v>0</v>
          </cell>
          <cell r="J4004">
            <v>0</v>
          </cell>
          <cell r="L4004">
            <v>41364</v>
          </cell>
          <cell r="M4004" t="str">
            <v>OG</v>
          </cell>
          <cell r="N4004" t="str">
            <v>EXP</v>
          </cell>
          <cell r="O4004" t="str">
            <v>PH400</v>
          </cell>
          <cell r="P4004" t="str">
            <v>1025</v>
          </cell>
          <cell r="Q4004" t="str">
            <v>Salaries &amp; Benefits</v>
          </cell>
          <cell r="R4004" t="str">
            <v>Other Expenditures</v>
          </cell>
          <cell r="S4004" t="str">
            <v>Overtime</v>
          </cell>
        </row>
        <row r="4005">
          <cell r="A4005" t="str">
            <v>PH4145</v>
          </cell>
          <cell r="E4005">
            <v>11535.18</v>
          </cell>
          <cell r="F4005">
            <v>0</v>
          </cell>
          <cell r="G4005">
            <v>11535.18</v>
          </cell>
          <cell r="H4005">
            <v>12624.71</v>
          </cell>
          <cell r="I4005">
            <v>1089.53</v>
          </cell>
          <cell r="J4005">
            <v>43356</v>
          </cell>
          <cell r="L4005">
            <v>41364</v>
          </cell>
          <cell r="M4005" t="str">
            <v>OG</v>
          </cell>
          <cell r="N4005" t="str">
            <v>EXP</v>
          </cell>
          <cell r="O4005" t="str">
            <v>PH400</v>
          </cell>
          <cell r="P4005" t="str">
            <v>1711</v>
          </cell>
          <cell r="Q4005" t="str">
            <v>Salaries &amp; Benefits</v>
          </cell>
          <cell r="R4005" t="str">
            <v>Other Expenditures</v>
          </cell>
          <cell r="S4005" t="str">
            <v>Salaries &amp; Benefits</v>
          </cell>
        </row>
        <row r="4006">
          <cell r="A4006" t="str">
            <v>PH4145</v>
          </cell>
          <cell r="E4006">
            <v>5655.54</v>
          </cell>
          <cell r="F4006">
            <v>0</v>
          </cell>
          <cell r="G4006">
            <v>5655.54</v>
          </cell>
          <cell r="H4006">
            <v>6012.65</v>
          </cell>
          <cell r="I4006">
            <v>357.11</v>
          </cell>
          <cell r="J4006">
            <v>20648.91</v>
          </cell>
          <cell r="L4006">
            <v>41364</v>
          </cell>
          <cell r="M4006" t="str">
            <v>OG</v>
          </cell>
          <cell r="N4006" t="str">
            <v>EXP</v>
          </cell>
          <cell r="O4006" t="str">
            <v>PH400</v>
          </cell>
          <cell r="P4006" t="str">
            <v>1712</v>
          </cell>
          <cell r="Q4006" t="str">
            <v>Salaries &amp; Benefits</v>
          </cell>
          <cell r="R4006" t="str">
            <v>Other Expenditures</v>
          </cell>
          <cell r="S4006" t="str">
            <v>Salaries &amp; Benefits</v>
          </cell>
        </row>
        <row r="4007">
          <cell r="A4007" t="str">
            <v>PH4145</v>
          </cell>
          <cell r="E4007">
            <v>5194</v>
          </cell>
          <cell r="F4007">
            <v>0</v>
          </cell>
          <cell r="G4007">
            <v>5194</v>
          </cell>
          <cell r="H4007">
            <v>3951.35</v>
          </cell>
          <cell r="I4007">
            <v>-1242.6500000000001</v>
          </cell>
          <cell r="J4007">
            <v>13412.73</v>
          </cell>
          <cell r="L4007">
            <v>41364</v>
          </cell>
          <cell r="M4007" t="str">
            <v>OG</v>
          </cell>
          <cell r="N4007" t="str">
            <v>EXP</v>
          </cell>
          <cell r="O4007" t="str">
            <v>PH400</v>
          </cell>
          <cell r="P4007" t="str">
            <v>1720</v>
          </cell>
          <cell r="Q4007" t="str">
            <v>Salaries &amp; Benefits</v>
          </cell>
          <cell r="R4007" t="str">
            <v>Other Expenditures</v>
          </cell>
          <cell r="S4007" t="str">
            <v>Salaries &amp; Benefits</v>
          </cell>
        </row>
        <row r="4008">
          <cell r="A4008" t="str">
            <v>PH4145</v>
          </cell>
          <cell r="E4008">
            <v>1567.45</v>
          </cell>
          <cell r="F4008">
            <v>0</v>
          </cell>
          <cell r="G4008">
            <v>1567.45</v>
          </cell>
          <cell r="H4008">
            <v>1472.84</v>
          </cell>
          <cell r="I4008">
            <v>-94.61</v>
          </cell>
          <cell r="J4008">
            <v>5057.96</v>
          </cell>
          <cell r="L4008">
            <v>41364</v>
          </cell>
          <cell r="M4008" t="str">
            <v>OG</v>
          </cell>
          <cell r="N4008" t="str">
            <v>EXP</v>
          </cell>
          <cell r="O4008" t="str">
            <v>PH400</v>
          </cell>
          <cell r="P4008" t="str">
            <v>1730</v>
          </cell>
          <cell r="Q4008" t="str">
            <v>Salaries &amp; Benefits</v>
          </cell>
          <cell r="R4008" t="str">
            <v>Other Expenditures</v>
          </cell>
          <cell r="S4008" t="str">
            <v>Salaries &amp; Benefits</v>
          </cell>
        </row>
        <row r="4009">
          <cell r="A4009" t="str">
            <v>PH4145</v>
          </cell>
          <cell r="E4009">
            <v>5361.95</v>
          </cell>
          <cell r="F4009">
            <v>0</v>
          </cell>
          <cell r="G4009">
            <v>5361.95</v>
          </cell>
          <cell r="H4009">
            <v>5681.63</v>
          </cell>
          <cell r="I4009">
            <v>319.68</v>
          </cell>
          <cell r="J4009">
            <v>10358.85</v>
          </cell>
          <cell r="L4009">
            <v>41364</v>
          </cell>
          <cell r="M4009" t="str">
            <v>OG</v>
          </cell>
          <cell r="N4009" t="str">
            <v>EXP</v>
          </cell>
          <cell r="O4009" t="str">
            <v>PH400</v>
          </cell>
          <cell r="P4009" t="str">
            <v>1740</v>
          </cell>
          <cell r="Q4009" t="str">
            <v>Salaries &amp; Benefits</v>
          </cell>
          <cell r="R4009" t="str">
            <v>Other Expenditures</v>
          </cell>
          <cell r="S4009" t="str">
            <v>Salaries &amp; Benefits</v>
          </cell>
        </row>
        <row r="4010">
          <cell r="A4010" t="str">
            <v>PH4145</v>
          </cell>
          <cell r="E4010">
            <v>317.5</v>
          </cell>
          <cell r="F4010">
            <v>0</v>
          </cell>
          <cell r="G4010">
            <v>317.5</v>
          </cell>
          <cell r="H4010">
            <v>260.54000000000002</v>
          </cell>
          <cell r="I4010">
            <v>-56.96</v>
          </cell>
          <cell r="J4010">
            <v>540.97</v>
          </cell>
          <cell r="L4010">
            <v>41364</v>
          </cell>
          <cell r="M4010" t="str">
            <v>OG</v>
          </cell>
          <cell r="N4010" t="str">
            <v>EXP</v>
          </cell>
          <cell r="O4010" t="str">
            <v>PH400</v>
          </cell>
          <cell r="P4010" t="str">
            <v>1745</v>
          </cell>
          <cell r="Q4010" t="str">
            <v>Salaries &amp; Benefits</v>
          </cell>
          <cell r="R4010" t="str">
            <v>Other Expenditures</v>
          </cell>
          <cell r="S4010" t="str">
            <v>Salaries &amp; Benefits</v>
          </cell>
        </row>
        <row r="4011">
          <cell r="A4011" t="str">
            <v>PH4145</v>
          </cell>
          <cell r="E4011">
            <v>4358.7</v>
          </cell>
          <cell r="F4011">
            <v>0</v>
          </cell>
          <cell r="G4011">
            <v>4358.7</v>
          </cell>
          <cell r="H4011">
            <v>3847.77</v>
          </cell>
          <cell r="I4011">
            <v>-510.93</v>
          </cell>
          <cell r="J4011">
            <v>13214.03</v>
          </cell>
          <cell r="L4011">
            <v>41364</v>
          </cell>
          <cell r="M4011" t="str">
            <v>OG</v>
          </cell>
          <cell r="N4011" t="str">
            <v>EXP</v>
          </cell>
          <cell r="O4011" t="str">
            <v>PH400</v>
          </cell>
          <cell r="P4011" t="str">
            <v>1750</v>
          </cell>
          <cell r="Q4011" t="str">
            <v>Salaries &amp; Benefits</v>
          </cell>
          <cell r="R4011" t="str">
            <v>Other Expenditures</v>
          </cell>
          <cell r="S4011" t="str">
            <v>Salaries &amp; Benefits</v>
          </cell>
        </row>
        <row r="4012">
          <cell r="A4012" t="str">
            <v>PH4145</v>
          </cell>
          <cell r="E4012">
            <v>11205.02</v>
          </cell>
          <cell r="F4012">
            <v>0</v>
          </cell>
          <cell r="G4012">
            <v>11205.02</v>
          </cell>
          <cell r="H4012">
            <v>12379.78</v>
          </cell>
          <cell r="I4012">
            <v>1174.76</v>
          </cell>
          <cell r="J4012">
            <v>22820.44</v>
          </cell>
          <cell r="L4012">
            <v>41364</v>
          </cell>
          <cell r="M4012" t="str">
            <v>OG</v>
          </cell>
          <cell r="N4012" t="str">
            <v>EXP</v>
          </cell>
          <cell r="O4012" t="str">
            <v>PH400</v>
          </cell>
          <cell r="P4012" t="str">
            <v>1760</v>
          </cell>
          <cell r="Q4012" t="str">
            <v>Salaries &amp; Benefits</v>
          </cell>
          <cell r="R4012" t="str">
            <v>Other Expenditures</v>
          </cell>
          <cell r="S4012" t="str">
            <v>Salaries &amp; Benefits</v>
          </cell>
        </row>
        <row r="4013">
          <cell r="A4013" t="str">
            <v>PH4145</v>
          </cell>
          <cell r="E4013">
            <v>23327.31</v>
          </cell>
          <cell r="F4013">
            <v>0</v>
          </cell>
          <cell r="G4013">
            <v>23327.31</v>
          </cell>
          <cell r="H4013">
            <v>21124.720000000001</v>
          </cell>
          <cell r="I4013">
            <v>-2202.59</v>
          </cell>
          <cell r="J4013">
            <v>72546.66</v>
          </cell>
          <cell r="L4013">
            <v>41364</v>
          </cell>
          <cell r="M4013" t="str">
            <v>OG</v>
          </cell>
          <cell r="N4013" t="str">
            <v>EXP</v>
          </cell>
          <cell r="O4013" t="str">
            <v>PH400</v>
          </cell>
          <cell r="P4013" t="str">
            <v>1770</v>
          </cell>
          <cell r="Q4013" t="str">
            <v>Salaries &amp; Benefits</v>
          </cell>
          <cell r="R4013" t="str">
            <v>Other Expenditures</v>
          </cell>
          <cell r="S4013" t="str">
            <v>Salaries &amp; Benefits</v>
          </cell>
        </row>
        <row r="4014">
          <cell r="A4014" t="str">
            <v>PH4145</v>
          </cell>
          <cell r="E4014">
            <v>922.5</v>
          </cell>
          <cell r="F4014">
            <v>0</v>
          </cell>
          <cell r="G4014">
            <v>922.5</v>
          </cell>
          <cell r="H4014">
            <v>0</v>
          </cell>
          <cell r="I4014">
            <v>-922.5</v>
          </cell>
          <cell r="J4014">
            <v>0</v>
          </cell>
          <cell r="L4014">
            <v>41364</v>
          </cell>
          <cell r="M4014" t="str">
            <v>OG</v>
          </cell>
          <cell r="N4014" t="str">
            <v>EXP</v>
          </cell>
          <cell r="O4014" t="str">
            <v>PH400</v>
          </cell>
          <cell r="P4014" t="str">
            <v>1840</v>
          </cell>
          <cell r="Q4014" t="str">
            <v>Salaries &amp; Benefits</v>
          </cell>
          <cell r="R4014" t="str">
            <v>Other Expenditures</v>
          </cell>
          <cell r="S4014" t="str">
            <v>Salaries &amp; Benefits</v>
          </cell>
        </row>
        <row r="4015">
          <cell r="A4015" t="str">
            <v>PH4145</v>
          </cell>
          <cell r="E4015">
            <v>8243.2800000000007</v>
          </cell>
          <cell r="F4015">
            <v>0</v>
          </cell>
          <cell r="G4015">
            <v>8243.2800000000007</v>
          </cell>
          <cell r="H4015">
            <v>0</v>
          </cell>
          <cell r="I4015">
            <v>-8243.2800000000007</v>
          </cell>
          <cell r="J4015">
            <v>0</v>
          </cell>
          <cell r="L4015">
            <v>41364</v>
          </cell>
          <cell r="M4015" t="str">
            <v>OG</v>
          </cell>
          <cell r="N4015" t="str">
            <v>EXP</v>
          </cell>
          <cell r="O4015" t="str">
            <v>PH400</v>
          </cell>
          <cell r="P4015" t="str">
            <v>1850</v>
          </cell>
          <cell r="Q4015" t="str">
            <v>Salaries &amp; Benefits</v>
          </cell>
          <cell r="R4015" t="str">
            <v>Other Expenditures</v>
          </cell>
          <cell r="S4015" t="str">
            <v>Salaries &amp; Benefits</v>
          </cell>
        </row>
        <row r="4016">
          <cell r="A4016" t="str">
            <v>PH4145</v>
          </cell>
          <cell r="E4016">
            <v>0</v>
          </cell>
          <cell r="F4016">
            <v>0</v>
          </cell>
          <cell r="G4016">
            <v>0</v>
          </cell>
          <cell r="H4016">
            <v>0</v>
          </cell>
          <cell r="I4016">
            <v>0</v>
          </cell>
          <cell r="J4016">
            <v>0</v>
          </cell>
          <cell r="L4016">
            <v>41364</v>
          </cell>
          <cell r="M4016" t="str">
            <v>OG</v>
          </cell>
          <cell r="N4016" t="str">
            <v>EXP</v>
          </cell>
          <cell r="O4016" t="str">
            <v>PH400</v>
          </cell>
          <cell r="P4016" t="str">
            <v>4256</v>
          </cell>
          <cell r="Q4016" t="str">
            <v>Conference Expenditures</v>
          </cell>
          <cell r="R4016" t="str">
            <v>Other Expenditures</v>
          </cell>
          <cell r="S4016" t="str">
            <v>Non Salary</v>
          </cell>
        </row>
        <row r="4017">
          <cell r="A4017" t="str">
            <v>PH4145</v>
          </cell>
          <cell r="E4017">
            <v>545.5</v>
          </cell>
          <cell r="F4017">
            <v>0</v>
          </cell>
          <cell r="G4017">
            <v>545.5</v>
          </cell>
          <cell r="H4017">
            <v>0</v>
          </cell>
          <cell r="I4017">
            <v>-545.5</v>
          </cell>
          <cell r="J4017">
            <v>0</v>
          </cell>
          <cell r="L4017">
            <v>41364</v>
          </cell>
          <cell r="M4017" t="str">
            <v>OG</v>
          </cell>
          <cell r="N4017" t="str">
            <v>EXP</v>
          </cell>
          <cell r="O4017" t="str">
            <v>PH400</v>
          </cell>
          <cell r="P4017" t="str">
            <v>4770</v>
          </cell>
          <cell r="Q4017" t="str">
            <v>Insurance, Parking &amp; Metrage</v>
          </cell>
          <cell r="R4017" t="str">
            <v>Other Expenditures</v>
          </cell>
          <cell r="S4017" t="str">
            <v>Non Salary</v>
          </cell>
        </row>
        <row r="4018">
          <cell r="A4018" t="str">
            <v>PH4145</v>
          </cell>
          <cell r="E4018">
            <v>138.32</v>
          </cell>
          <cell r="F4018">
            <v>0</v>
          </cell>
          <cell r="G4018">
            <v>138.32</v>
          </cell>
          <cell r="H4018">
            <v>0</v>
          </cell>
          <cell r="I4018">
            <v>-138.32</v>
          </cell>
          <cell r="J4018">
            <v>0</v>
          </cell>
          <cell r="L4018">
            <v>41364</v>
          </cell>
          <cell r="M4018" t="str">
            <v>OG</v>
          </cell>
          <cell r="N4018" t="str">
            <v>EXP</v>
          </cell>
          <cell r="O4018" t="str">
            <v>PH400</v>
          </cell>
          <cell r="P4018" t="str">
            <v>4775</v>
          </cell>
          <cell r="Q4018" t="str">
            <v>Insurance, Parking &amp; Metrage</v>
          </cell>
          <cell r="R4018" t="str">
            <v>Other Expenditures</v>
          </cell>
          <cell r="S4018" t="str">
            <v>Non Salary</v>
          </cell>
        </row>
        <row r="4019">
          <cell r="A4019" t="str">
            <v>PH4145</v>
          </cell>
          <cell r="E4019">
            <v>-325115.15000000002</v>
          </cell>
          <cell r="F4019">
            <v>0</v>
          </cell>
          <cell r="G4019">
            <v>-325115.15000000002</v>
          </cell>
          <cell r="H4019">
            <v>-264677.46999999997</v>
          </cell>
          <cell r="I4019">
            <v>60437.68</v>
          </cell>
          <cell r="J4019">
            <v>-879600</v>
          </cell>
          <cell r="L4019">
            <v>41364</v>
          </cell>
          <cell r="M4019" t="str">
            <v>OG</v>
          </cell>
          <cell r="N4019" t="str">
            <v>REV</v>
          </cell>
          <cell r="O4019" t="str">
            <v>PH400</v>
          </cell>
          <cell r="P4019" t="str">
            <v>9210</v>
          </cell>
          <cell r="Q4019" t="str">
            <v>Other Revenues</v>
          </cell>
          <cell r="R4019" t="str">
            <v>Revenue</v>
          </cell>
          <cell r="S4019" t="str">
            <v>Non Salary</v>
          </cell>
        </row>
        <row r="4020">
          <cell r="A4020" t="str">
            <v>PH5011</v>
          </cell>
          <cell r="E4020">
            <v>0</v>
          </cell>
          <cell r="F4020">
            <v>0</v>
          </cell>
          <cell r="G4020">
            <v>0</v>
          </cell>
          <cell r="H4020">
            <v>4366.5</v>
          </cell>
          <cell r="I4020">
            <v>4366.5</v>
          </cell>
          <cell r="J4020">
            <v>15000</v>
          </cell>
          <cell r="L4020">
            <v>41364</v>
          </cell>
          <cell r="M4020" t="str">
            <v>SG</v>
          </cell>
          <cell r="N4020" t="str">
            <v>EXP</v>
          </cell>
          <cell r="O4020" t="str">
            <v>PH500</v>
          </cell>
          <cell r="P4020" t="str">
            <v>1011</v>
          </cell>
          <cell r="Q4020" t="str">
            <v>Salaries &amp; Benefits</v>
          </cell>
          <cell r="R4020" t="str">
            <v>Other Expenditures</v>
          </cell>
          <cell r="S4020" t="str">
            <v>Salaries &amp; Benefits</v>
          </cell>
        </row>
        <row r="4021">
          <cell r="A4021" t="str">
            <v>PH5011</v>
          </cell>
          <cell r="E4021">
            <v>156154.82</v>
          </cell>
          <cell r="F4021">
            <v>0</v>
          </cell>
          <cell r="G4021">
            <v>156154.82</v>
          </cell>
          <cell r="H4021">
            <v>197037.67</v>
          </cell>
          <cell r="I4021">
            <v>40882.85</v>
          </cell>
          <cell r="J4021">
            <v>689582.74</v>
          </cell>
          <cell r="L4021">
            <v>41364</v>
          </cell>
          <cell r="M4021" t="str">
            <v>SG</v>
          </cell>
          <cell r="N4021" t="str">
            <v>EXP</v>
          </cell>
          <cell r="O4021" t="str">
            <v>PH500</v>
          </cell>
          <cell r="P4021" t="str">
            <v>1015</v>
          </cell>
          <cell r="Q4021" t="str">
            <v>Salaries &amp; Benefits</v>
          </cell>
          <cell r="R4021" t="str">
            <v>Other Expenditures</v>
          </cell>
          <cell r="S4021" t="str">
            <v>Salaries &amp; Benefits</v>
          </cell>
        </row>
        <row r="4022">
          <cell r="A4022" t="str">
            <v>PH5011</v>
          </cell>
          <cell r="E4022">
            <v>0</v>
          </cell>
          <cell r="F4022">
            <v>0</v>
          </cell>
          <cell r="G4022">
            <v>0</v>
          </cell>
          <cell r="H4022">
            <v>1746.3</v>
          </cell>
          <cell r="I4022">
            <v>1746.3</v>
          </cell>
          <cell r="J4022">
            <v>5998.97</v>
          </cell>
          <cell r="L4022">
            <v>41364</v>
          </cell>
          <cell r="M4022" t="str">
            <v>SG</v>
          </cell>
          <cell r="N4022" t="str">
            <v>EXP</v>
          </cell>
          <cell r="O4022" t="str">
            <v>PH500</v>
          </cell>
          <cell r="P4022" t="str">
            <v>1025</v>
          </cell>
          <cell r="Q4022" t="str">
            <v>Salaries &amp; Benefits</v>
          </cell>
          <cell r="R4022" t="str">
            <v>Other Expenditures</v>
          </cell>
          <cell r="S4022" t="str">
            <v>Overtime</v>
          </cell>
        </row>
        <row r="4023">
          <cell r="A4023" t="str">
            <v>PH5011</v>
          </cell>
          <cell r="E4023">
            <v>0</v>
          </cell>
          <cell r="F4023">
            <v>0</v>
          </cell>
          <cell r="G4023">
            <v>0</v>
          </cell>
          <cell r="H4023">
            <v>19202.349999999999</v>
          </cell>
          <cell r="I4023">
            <v>19202.349999999999</v>
          </cell>
          <cell r="J4023">
            <v>19202.349999999999</v>
          </cell>
          <cell r="L4023">
            <v>41364</v>
          </cell>
          <cell r="M4023" t="str">
            <v>SG</v>
          </cell>
          <cell r="N4023" t="str">
            <v>EXP</v>
          </cell>
          <cell r="O4023" t="str">
            <v>PH500</v>
          </cell>
          <cell r="P4023" t="str">
            <v>1050</v>
          </cell>
          <cell r="Q4023" t="str">
            <v>Salaries &amp; Benefits</v>
          </cell>
          <cell r="R4023" t="str">
            <v>Other Expenditures</v>
          </cell>
          <cell r="S4023" t="str">
            <v>Salaries &amp; Benefits</v>
          </cell>
        </row>
        <row r="4024">
          <cell r="A4024" t="str">
            <v>PH5011</v>
          </cell>
          <cell r="E4024">
            <v>0</v>
          </cell>
          <cell r="F4024">
            <v>0</v>
          </cell>
          <cell r="G4024">
            <v>0</v>
          </cell>
          <cell r="H4024">
            <v>-13761.92</v>
          </cell>
          <cell r="I4024">
            <v>-13761.92</v>
          </cell>
          <cell r="J4024">
            <v>-42824.42</v>
          </cell>
          <cell r="L4024">
            <v>41364</v>
          </cell>
          <cell r="M4024" t="str">
            <v>SG</v>
          </cell>
          <cell r="N4024" t="str">
            <v>EXP</v>
          </cell>
          <cell r="O4024" t="str">
            <v>PH500</v>
          </cell>
          <cell r="P4024" t="str">
            <v>1520</v>
          </cell>
          <cell r="Q4024" t="str">
            <v>Salaries &amp; Benefits</v>
          </cell>
          <cell r="R4024" t="str">
            <v>Other Expenditures</v>
          </cell>
          <cell r="S4024" t="str">
            <v>Gapping</v>
          </cell>
        </row>
        <row r="4025">
          <cell r="A4025" t="str">
            <v>PH5011</v>
          </cell>
          <cell r="E4025">
            <v>7500</v>
          </cell>
          <cell r="F4025">
            <v>0</v>
          </cell>
          <cell r="G4025">
            <v>7500</v>
          </cell>
          <cell r="H4025">
            <v>2183.25</v>
          </cell>
          <cell r="I4025">
            <v>-5316.75</v>
          </cell>
          <cell r="J4025">
            <v>7500</v>
          </cell>
          <cell r="L4025">
            <v>41364</v>
          </cell>
          <cell r="M4025" t="str">
            <v>SG</v>
          </cell>
          <cell r="N4025" t="str">
            <v>EXP</v>
          </cell>
          <cell r="O4025" t="str">
            <v>PH500</v>
          </cell>
          <cell r="P4025" t="str">
            <v>1540</v>
          </cell>
          <cell r="Q4025" t="str">
            <v>Salaries &amp; Benefits</v>
          </cell>
          <cell r="R4025" t="str">
            <v>Other Expenditures</v>
          </cell>
          <cell r="S4025" t="str">
            <v>Salaries &amp; Benefits</v>
          </cell>
        </row>
        <row r="4026">
          <cell r="A4026" t="str">
            <v>PH5011</v>
          </cell>
          <cell r="E4026">
            <v>4000</v>
          </cell>
          <cell r="F4026">
            <v>0</v>
          </cell>
          <cell r="G4026">
            <v>4000</v>
          </cell>
          <cell r="H4026">
            <v>0</v>
          </cell>
          <cell r="I4026">
            <v>-4000</v>
          </cell>
          <cell r="J4026">
            <v>0</v>
          </cell>
          <cell r="L4026">
            <v>41364</v>
          </cell>
          <cell r="M4026" t="str">
            <v>SG</v>
          </cell>
          <cell r="N4026" t="str">
            <v>EXP</v>
          </cell>
          <cell r="O4026" t="str">
            <v>PH500</v>
          </cell>
          <cell r="P4026" t="str">
            <v>1561</v>
          </cell>
          <cell r="Q4026" t="str">
            <v>Salaries &amp; Benefits</v>
          </cell>
          <cell r="R4026" t="str">
            <v>Other Expenditures</v>
          </cell>
          <cell r="S4026" t="str">
            <v>Salaries &amp; Benefits</v>
          </cell>
        </row>
        <row r="4027">
          <cell r="A4027" t="str">
            <v>PH5011</v>
          </cell>
          <cell r="E4027">
            <v>5271.06</v>
          </cell>
          <cell r="F4027">
            <v>0</v>
          </cell>
          <cell r="G4027">
            <v>5271.06</v>
          </cell>
          <cell r="H4027">
            <v>5861.06</v>
          </cell>
          <cell r="I4027">
            <v>590</v>
          </cell>
          <cell r="J4027">
            <v>20128.13</v>
          </cell>
          <cell r="L4027">
            <v>41364</v>
          </cell>
          <cell r="M4027" t="str">
            <v>SG</v>
          </cell>
          <cell r="N4027" t="str">
            <v>EXP</v>
          </cell>
          <cell r="O4027" t="str">
            <v>PH500</v>
          </cell>
          <cell r="P4027" t="str">
            <v>1711</v>
          </cell>
          <cell r="Q4027" t="str">
            <v>Salaries &amp; Benefits</v>
          </cell>
          <cell r="R4027" t="str">
            <v>Other Expenditures</v>
          </cell>
          <cell r="S4027" t="str">
            <v>Salaries &amp; Benefits</v>
          </cell>
        </row>
        <row r="4028">
          <cell r="A4028" t="str">
            <v>PH5011</v>
          </cell>
          <cell r="E4028">
            <v>2871.02</v>
          </cell>
          <cell r="F4028">
            <v>0</v>
          </cell>
          <cell r="G4028">
            <v>2871.02</v>
          </cell>
          <cell r="H4028">
            <v>3141.35</v>
          </cell>
          <cell r="I4028">
            <v>270.33</v>
          </cell>
          <cell r="J4028">
            <v>10788</v>
          </cell>
          <cell r="L4028">
            <v>41364</v>
          </cell>
          <cell r="M4028" t="str">
            <v>SG</v>
          </cell>
          <cell r="N4028" t="str">
            <v>EXP</v>
          </cell>
          <cell r="O4028" t="str">
            <v>PH500</v>
          </cell>
          <cell r="P4028" t="str">
            <v>1712</v>
          </cell>
          <cell r="Q4028" t="str">
            <v>Salaries &amp; Benefits</v>
          </cell>
          <cell r="R4028" t="str">
            <v>Other Expenditures</v>
          </cell>
          <cell r="S4028" t="str">
            <v>Salaries &amp; Benefits</v>
          </cell>
        </row>
        <row r="4029">
          <cell r="A4029" t="str">
            <v>PH5011</v>
          </cell>
          <cell r="E4029">
            <v>2606.84</v>
          </cell>
          <cell r="F4029">
            <v>0</v>
          </cell>
          <cell r="G4029">
            <v>2606.84</v>
          </cell>
          <cell r="H4029">
            <v>3994.87</v>
          </cell>
          <cell r="I4029">
            <v>1388.03</v>
          </cell>
          <cell r="J4029">
            <v>13717.98</v>
          </cell>
          <cell r="L4029">
            <v>41364</v>
          </cell>
          <cell r="M4029" t="str">
            <v>SG</v>
          </cell>
          <cell r="N4029" t="str">
            <v>EXP</v>
          </cell>
          <cell r="O4029" t="str">
            <v>PH500</v>
          </cell>
          <cell r="P4029" t="str">
            <v>1720</v>
          </cell>
          <cell r="Q4029" t="str">
            <v>Salaries &amp; Benefits</v>
          </cell>
          <cell r="R4029" t="str">
            <v>Other Expenditures</v>
          </cell>
          <cell r="S4029" t="str">
            <v>Salaries &amp; Benefits</v>
          </cell>
        </row>
        <row r="4030">
          <cell r="A4030" t="str">
            <v>PH5011</v>
          </cell>
          <cell r="E4030">
            <v>719.83</v>
          </cell>
          <cell r="F4030">
            <v>0</v>
          </cell>
          <cell r="G4030">
            <v>719.83</v>
          </cell>
          <cell r="H4030">
            <v>1489.02</v>
          </cell>
          <cell r="I4030">
            <v>769.19</v>
          </cell>
          <cell r="J4030">
            <v>5113.6400000000003</v>
          </cell>
          <cell r="L4030">
            <v>41364</v>
          </cell>
          <cell r="M4030" t="str">
            <v>SG</v>
          </cell>
          <cell r="N4030" t="str">
            <v>EXP</v>
          </cell>
          <cell r="O4030" t="str">
            <v>PH500</v>
          </cell>
          <cell r="P4030" t="str">
            <v>1730</v>
          </cell>
          <cell r="Q4030" t="str">
            <v>Salaries &amp; Benefits</v>
          </cell>
          <cell r="R4030" t="str">
            <v>Other Expenditures</v>
          </cell>
          <cell r="S4030" t="str">
            <v>Salaries &amp; Benefits</v>
          </cell>
        </row>
        <row r="4031">
          <cell r="A4031" t="str">
            <v>PH5011</v>
          </cell>
          <cell r="E4031">
            <v>4366.32</v>
          </cell>
          <cell r="F4031">
            <v>0</v>
          </cell>
          <cell r="G4031">
            <v>4366.32</v>
          </cell>
          <cell r="H4031">
            <v>4398.72</v>
          </cell>
          <cell r="I4031">
            <v>32.4</v>
          </cell>
          <cell r="J4031">
            <v>5019.62</v>
          </cell>
          <cell r="L4031">
            <v>41364</v>
          </cell>
          <cell r="M4031" t="str">
            <v>SG</v>
          </cell>
          <cell r="N4031" t="str">
            <v>EXP</v>
          </cell>
          <cell r="O4031" t="str">
            <v>PH500</v>
          </cell>
          <cell r="P4031" t="str">
            <v>1740</v>
          </cell>
          <cell r="Q4031" t="str">
            <v>Salaries &amp; Benefits</v>
          </cell>
          <cell r="R4031" t="str">
            <v>Other Expenditures</v>
          </cell>
          <cell r="S4031" t="str">
            <v>Salaries &amp; Benefits</v>
          </cell>
        </row>
        <row r="4032">
          <cell r="A4032" t="str">
            <v>PH5011</v>
          </cell>
          <cell r="E4032">
            <v>235.31</v>
          </cell>
          <cell r="F4032">
            <v>0</v>
          </cell>
          <cell r="G4032">
            <v>235.31</v>
          </cell>
          <cell r="H4032">
            <v>498</v>
          </cell>
          <cell r="I4032">
            <v>262.69</v>
          </cell>
          <cell r="J4032">
            <v>548.09</v>
          </cell>
          <cell r="L4032">
            <v>41364</v>
          </cell>
          <cell r="M4032" t="str">
            <v>SG</v>
          </cell>
          <cell r="N4032" t="str">
            <v>EXP</v>
          </cell>
          <cell r="O4032" t="str">
            <v>PH500</v>
          </cell>
          <cell r="P4032" t="str">
            <v>1745</v>
          </cell>
          <cell r="Q4032" t="str">
            <v>Salaries &amp; Benefits</v>
          </cell>
          <cell r="R4032" t="str">
            <v>Other Expenditures</v>
          </cell>
          <cell r="S4032" t="str">
            <v>Salaries &amp; Benefits</v>
          </cell>
        </row>
        <row r="4033">
          <cell r="A4033" t="str">
            <v>PH5011</v>
          </cell>
          <cell r="E4033">
            <v>3049.42</v>
          </cell>
          <cell r="F4033">
            <v>0</v>
          </cell>
          <cell r="G4033">
            <v>3049.42</v>
          </cell>
          <cell r="H4033">
            <v>3890.16</v>
          </cell>
          <cell r="I4033">
            <v>840.74</v>
          </cell>
          <cell r="J4033">
            <v>13359.57</v>
          </cell>
          <cell r="L4033">
            <v>41364</v>
          </cell>
          <cell r="M4033" t="str">
            <v>SG</v>
          </cell>
          <cell r="N4033" t="str">
            <v>EXP</v>
          </cell>
          <cell r="O4033" t="str">
            <v>PH500</v>
          </cell>
          <cell r="P4033" t="str">
            <v>1750</v>
          </cell>
          <cell r="Q4033" t="str">
            <v>Salaries &amp; Benefits</v>
          </cell>
          <cell r="R4033" t="str">
            <v>Other Expenditures</v>
          </cell>
          <cell r="S4033" t="str">
            <v>Salaries &amp; Benefits</v>
          </cell>
        </row>
        <row r="4034">
          <cell r="A4034" t="str">
            <v>PH5011</v>
          </cell>
          <cell r="E4034">
            <v>7053.06</v>
          </cell>
          <cell r="F4034">
            <v>0</v>
          </cell>
          <cell r="G4034">
            <v>7053.06</v>
          </cell>
          <cell r="H4034">
            <v>10114.14</v>
          </cell>
          <cell r="I4034">
            <v>3061.08</v>
          </cell>
          <cell r="J4034">
            <v>11533.5</v>
          </cell>
          <cell r="L4034">
            <v>41364</v>
          </cell>
          <cell r="M4034" t="str">
            <v>SG</v>
          </cell>
          <cell r="N4034" t="str">
            <v>EXP</v>
          </cell>
          <cell r="O4034" t="str">
            <v>PH500</v>
          </cell>
          <cell r="P4034" t="str">
            <v>1760</v>
          </cell>
          <cell r="Q4034" t="str">
            <v>Salaries &amp; Benefits</v>
          </cell>
          <cell r="R4034" t="str">
            <v>Other Expenditures</v>
          </cell>
          <cell r="S4034" t="str">
            <v>Salaries &amp; Benefits</v>
          </cell>
        </row>
        <row r="4035">
          <cell r="A4035" t="str">
            <v>PH5011</v>
          </cell>
          <cell r="E4035">
            <v>18827.759999999998</v>
          </cell>
          <cell r="F4035">
            <v>0</v>
          </cell>
          <cell r="G4035">
            <v>18827.759999999998</v>
          </cell>
          <cell r="H4035">
            <v>25427.37</v>
          </cell>
          <cell r="I4035">
            <v>6599.61</v>
          </cell>
          <cell r="J4035">
            <v>87322.94</v>
          </cell>
          <cell r="L4035">
            <v>41364</v>
          </cell>
          <cell r="M4035" t="str">
            <v>SG</v>
          </cell>
          <cell r="N4035" t="str">
            <v>EXP</v>
          </cell>
          <cell r="O4035" t="str">
            <v>PH500</v>
          </cell>
          <cell r="P4035" t="str">
            <v>1770</v>
          </cell>
          <cell r="Q4035" t="str">
            <v>Salaries &amp; Benefits</v>
          </cell>
          <cell r="R4035" t="str">
            <v>Other Expenditures</v>
          </cell>
          <cell r="S4035" t="str">
            <v>Salaries &amp; Benefits</v>
          </cell>
        </row>
        <row r="4036">
          <cell r="A4036" t="str">
            <v>PH5011</v>
          </cell>
          <cell r="E4036">
            <v>0</v>
          </cell>
          <cell r="F4036">
            <v>0</v>
          </cell>
          <cell r="G4036">
            <v>0</v>
          </cell>
          <cell r="H4036">
            <v>1347.94</v>
          </cell>
          <cell r="I4036">
            <v>1347.94</v>
          </cell>
          <cell r="J4036">
            <v>4630.5</v>
          </cell>
          <cell r="L4036">
            <v>41364</v>
          </cell>
          <cell r="M4036" t="str">
            <v>SG</v>
          </cell>
          <cell r="N4036" t="str">
            <v>EXP</v>
          </cell>
          <cell r="O4036" t="str">
            <v>PH500</v>
          </cell>
          <cell r="P4036" t="str">
            <v>1850</v>
          </cell>
          <cell r="Q4036" t="str">
            <v>Salaries &amp; Benefits</v>
          </cell>
          <cell r="R4036" t="str">
            <v>Other Expenditures</v>
          </cell>
          <cell r="S4036" t="str">
            <v>Salaries &amp; Benefits</v>
          </cell>
        </row>
        <row r="4037">
          <cell r="A4037" t="str">
            <v>PH5011</v>
          </cell>
          <cell r="E4037">
            <v>0</v>
          </cell>
          <cell r="F4037">
            <v>0</v>
          </cell>
          <cell r="G4037">
            <v>0</v>
          </cell>
          <cell r="H4037">
            <v>3754.27</v>
          </cell>
          <cell r="I4037">
            <v>3754.27</v>
          </cell>
          <cell r="J4037">
            <v>12896.81</v>
          </cell>
          <cell r="L4037">
            <v>41364</v>
          </cell>
          <cell r="M4037" t="str">
            <v>SG</v>
          </cell>
          <cell r="N4037" t="str">
            <v>EXP</v>
          </cell>
          <cell r="O4037" t="str">
            <v>PH500</v>
          </cell>
          <cell r="P4037" t="str">
            <v>1970</v>
          </cell>
          <cell r="Q4037" t="str">
            <v>Salaries &amp; Benefits</v>
          </cell>
          <cell r="R4037" t="str">
            <v>Other Expenditures</v>
          </cell>
          <cell r="S4037" t="str">
            <v>Salaries &amp; Benefits</v>
          </cell>
        </row>
        <row r="4038">
          <cell r="A4038" t="str">
            <v>PH5011</v>
          </cell>
          <cell r="E4038">
            <v>0</v>
          </cell>
          <cell r="F4038">
            <v>0</v>
          </cell>
          <cell r="G4038">
            <v>0</v>
          </cell>
          <cell r="H4038">
            <v>33.229999999999997</v>
          </cell>
          <cell r="I4038">
            <v>33.229999999999997</v>
          </cell>
          <cell r="J4038">
            <v>196.9</v>
          </cell>
          <cell r="L4038">
            <v>41364</v>
          </cell>
          <cell r="M4038" t="str">
            <v>SG</v>
          </cell>
          <cell r="N4038" t="str">
            <v>EXP</v>
          </cell>
          <cell r="O4038" t="str">
            <v>PH500</v>
          </cell>
          <cell r="P4038" t="str">
            <v>2010</v>
          </cell>
          <cell r="Q4038" t="str">
            <v>Office Supplies</v>
          </cell>
          <cell r="R4038" t="str">
            <v>Other Expenditures</v>
          </cell>
          <cell r="S4038" t="str">
            <v>Non Salary</v>
          </cell>
        </row>
        <row r="4039">
          <cell r="A4039" t="str">
            <v>PH5011</v>
          </cell>
          <cell r="E4039">
            <v>966.72</v>
          </cell>
          <cell r="F4039">
            <v>0</v>
          </cell>
          <cell r="G4039">
            <v>966.72</v>
          </cell>
          <cell r="H4039">
            <v>0</v>
          </cell>
          <cell r="I4039">
            <v>-966.72</v>
          </cell>
          <cell r="J4039">
            <v>0</v>
          </cell>
          <cell r="L4039">
            <v>41364</v>
          </cell>
          <cell r="M4039" t="str">
            <v>SG</v>
          </cell>
          <cell r="N4039" t="str">
            <v>EXP</v>
          </cell>
          <cell r="O4039" t="str">
            <v>PH500</v>
          </cell>
          <cell r="P4039" t="str">
            <v>2040</v>
          </cell>
          <cell r="Q4039" t="str">
            <v>Office Supplies</v>
          </cell>
          <cell r="R4039" t="str">
            <v>Other Expenditures</v>
          </cell>
          <cell r="S4039" t="str">
            <v>Non Salary</v>
          </cell>
        </row>
        <row r="4040">
          <cell r="A4040" t="str">
            <v>PH5011</v>
          </cell>
          <cell r="E4040">
            <v>0</v>
          </cell>
          <cell r="F4040">
            <v>0</v>
          </cell>
          <cell r="G4040">
            <v>0</v>
          </cell>
          <cell r="H4040">
            <v>28.63</v>
          </cell>
          <cell r="I4040">
            <v>28.63</v>
          </cell>
          <cell r="J4040">
            <v>169.65</v>
          </cell>
          <cell r="L4040">
            <v>41364</v>
          </cell>
          <cell r="M4040" t="str">
            <v>SG</v>
          </cell>
          <cell r="N4040" t="str">
            <v>EXP</v>
          </cell>
          <cell r="O4040" t="str">
            <v>PH500</v>
          </cell>
          <cell r="P4040" t="str">
            <v>2750</v>
          </cell>
          <cell r="Q4040" t="str">
            <v>Other Supplies</v>
          </cell>
          <cell r="R4040" t="str">
            <v>Other Expenditures</v>
          </cell>
          <cell r="S4040" t="str">
            <v>Non Salary</v>
          </cell>
        </row>
        <row r="4041">
          <cell r="A4041" t="str">
            <v>PH5011</v>
          </cell>
          <cell r="E4041">
            <v>0</v>
          </cell>
          <cell r="F4041">
            <v>0</v>
          </cell>
          <cell r="G4041">
            <v>0</v>
          </cell>
          <cell r="H4041">
            <v>374.45</v>
          </cell>
          <cell r="I4041">
            <v>374.45</v>
          </cell>
          <cell r="J4041">
            <v>2218.36</v>
          </cell>
          <cell r="L4041">
            <v>41364</v>
          </cell>
          <cell r="M4041" t="str">
            <v>SG</v>
          </cell>
          <cell r="N4041" t="str">
            <v>EXP</v>
          </cell>
          <cell r="O4041" t="str">
            <v>PH500</v>
          </cell>
          <cell r="P4041" t="str">
            <v>2790</v>
          </cell>
          <cell r="Q4041" t="str">
            <v>Other Supplies</v>
          </cell>
          <cell r="R4041" t="str">
            <v>Other Expenditures</v>
          </cell>
          <cell r="S4041" t="str">
            <v>Non Salary</v>
          </cell>
        </row>
        <row r="4042">
          <cell r="A4042" t="str">
            <v>PH5011</v>
          </cell>
          <cell r="E4042">
            <v>0</v>
          </cell>
          <cell r="F4042">
            <v>0</v>
          </cell>
          <cell r="G4042">
            <v>0</v>
          </cell>
          <cell r="H4042">
            <v>9244.8799999999992</v>
          </cell>
          <cell r="I4042">
            <v>9244.8799999999992</v>
          </cell>
          <cell r="J4042">
            <v>27846</v>
          </cell>
          <cell r="L4042">
            <v>41364</v>
          </cell>
          <cell r="M4042" t="str">
            <v>SG</v>
          </cell>
          <cell r="N4042" t="str">
            <v>EXP</v>
          </cell>
          <cell r="O4042" t="str">
            <v>PH500</v>
          </cell>
          <cell r="P4042" t="str">
            <v>4025</v>
          </cell>
          <cell r="Q4042" t="str">
            <v>Professional &amp; Technical</v>
          </cell>
          <cell r="R4042" t="str">
            <v>Other Expenditures</v>
          </cell>
          <cell r="S4042" t="str">
            <v>Non Salary</v>
          </cell>
        </row>
        <row r="4043">
          <cell r="A4043" t="str">
            <v>PH5011</v>
          </cell>
          <cell r="E4043">
            <v>35</v>
          </cell>
          <cell r="F4043">
            <v>0</v>
          </cell>
          <cell r="G4043">
            <v>35</v>
          </cell>
          <cell r="H4043">
            <v>0</v>
          </cell>
          <cell r="I4043">
            <v>-35</v>
          </cell>
          <cell r="J4043">
            <v>0</v>
          </cell>
          <cell r="L4043">
            <v>41364</v>
          </cell>
          <cell r="M4043" t="str">
            <v>SG</v>
          </cell>
          <cell r="N4043" t="str">
            <v>EXP</v>
          </cell>
          <cell r="O4043" t="str">
            <v>PH500</v>
          </cell>
          <cell r="P4043" t="str">
            <v>4122</v>
          </cell>
          <cell r="Q4043" t="str">
            <v>Professional &amp; Technical</v>
          </cell>
          <cell r="R4043" t="str">
            <v>Other Expenditures</v>
          </cell>
          <cell r="S4043" t="str">
            <v>Non Salary</v>
          </cell>
        </row>
        <row r="4044">
          <cell r="A4044" t="str">
            <v>PH5011</v>
          </cell>
          <cell r="E4044">
            <v>178.75</v>
          </cell>
          <cell r="F4044">
            <v>0</v>
          </cell>
          <cell r="G4044">
            <v>178.75</v>
          </cell>
          <cell r="H4044">
            <v>159.72999999999999</v>
          </cell>
          <cell r="I4044">
            <v>-19.02</v>
          </cell>
          <cell r="J4044">
            <v>1224</v>
          </cell>
          <cell r="L4044">
            <v>41364</v>
          </cell>
          <cell r="M4044" t="str">
            <v>SG</v>
          </cell>
          <cell r="N4044" t="str">
            <v>EXP</v>
          </cell>
          <cell r="O4044" t="str">
            <v>PH500</v>
          </cell>
          <cell r="P4044" t="str">
            <v>4225</v>
          </cell>
          <cell r="Q4044" t="str">
            <v>Business Travel Expenses</v>
          </cell>
          <cell r="R4044" t="str">
            <v>Other Expenditures</v>
          </cell>
          <cell r="S4044" t="str">
            <v>Non Salary</v>
          </cell>
        </row>
        <row r="4045">
          <cell r="A4045" t="str">
            <v>PH5011</v>
          </cell>
          <cell r="E4045">
            <v>1753.76</v>
          </cell>
          <cell r="F4045">
            <v>0</v>
          </cell>
          <cell r="G4045">
            <v>1753.76</v>
          </cell>
          <cell r="H4045">
            <v>2480.6799999999998</v>
          </cell>
          <cell r="I4045">
            <v>726.92</v>
          </cell>
          <cell r="J4045">
            <v>19009</v>
          </cell>
          <cell r="L4045">
            <v>41364</v>
          </cell>
          <cell r="M4045" t="str">
            <v>SG</v>
          </cell>
          <cell r="N4045" t="str">
            <v>EXP</v>
          </cell>
          <cell r="O4045" t="str">
            <v>PH500</v>
          </cell>
          <cell r="P4045" t="str">
            <v>4256</v>
          </cell>
          <cell r="Q4045" t="str">
            <v>Conference Expenditures</v>
          </cell>
          <cell r="R4045" t="str">
            <v>Other Expenditures</v>
          </cell>
          <cell r="S4045" t="str">
            <v>Non Salary</v>
          </cell>
        </row>
        <row r="4046">
          <cell r="A4046" t="str">
            <v>PH5011</v>
          </cell>
          <cell r="E4046">
            <v>0</v>
          </cell>
          <cell r="F4046">
            <v>0</v>
          </cell>
          <cell r="G4046">
            <v>0</v>
          </cell>
          <cell r="H4046">
            <v>4090.74</v>
          </cell>
          <cell r="I4046">
            <v>4090.74</v>
          </cell>
          <cell r="J4046">
            <v>8220.94</v>
          </cell>
          <cell r="L4046">
            <v>41364</v>
          </cell>
          <cell r="M4046" t="str">
            <v>SG</v>
          </cell>
          <cell r="N4046" t="str">
            <v>EXP</v>
          </cell>
          <cell r="O4046" t="str">
            <v>PH500</v>
          </cell>
          <cell r="P4046" t="str">
            <v>4310</v>
          </cell>
          <cell r="Q4046" t="str">
            <v>Training &amp; Development</v>
          </cell>
          <cell r="R4046" t="str">
            <v>Other Expenditures</v>
          </cell>
          <cell r="S4046" t="str">
            <v>Non Salary</v>
          </cell>
        </row>
        <row r="4047">
          <cell r="A4047" t="str">
            <v>PH5011</v>
          </cell>
          <cell r="E4047">
            <v>0</v>
          </cell>
          <cell r="F4047">
            <v>0</v>
          </cell>
          <cell r="G4047">
            <v>0</v>
          </cell>
          <cell r="H4047">
            <v>73.42</v>
          </cell>
          <cell r="I4047">
            <v>73.42</v>
          </cell>
          <cell r="J4047">
            <v>562.55999999999995</v>
          </cell>
          <cell r="L4047">
            <v>41364</v>
          </cell>
          <cell r="M4047" t="str">
            <v>SG</v>
          </cell>
          <cell r="N4047" t="str">
            <v>EXP</v>
          </cell>
          <cell r="O4047" t="str">
            <v>PH500</v>
          </cell>
          <cell r="P4047" t="str">
            <v>4441</v>
          </cell>
          <cell r="Q4047" t="str">
            <v>Contracted Services</v>
          </cell>
          <cell r="R4047" t="str">
            <v>Other Expenditures</v>
          </cell>
          <cell r="S4047" t="str">
            <v>Non Salary</v>
          </cell>
        </row>
        <row r="4048">
          <cell r="A4048" t="str">
            <v>PH5011</v>
          </cell>
          <cell r="E4048">
            <v>0</v>
          </cell>
          <cell r="F4048">
            <v>0</v>
          </cell>
          <cell r="G4048">
            <v>0</v>
          </cell>
          <cell r="H4048">
            <v>13.55</v>
          </cell>
          <cell r="I4048">
            <v>13.55</v>
          </cell>
          <cell r="J4048">
            <v>103.8</v>
          </cell>
          <cell r="L4048">
            <v>41364</v>
          </cell>
          <cell r="M4048" t="str">
            <v>SG</v>
          </cell>
          <cell r="N4048" t="str">
            <v>EXP</v>
          </cell>
          <cell r="O4048" t="str">
            <v>PH500</v>
          </cell>
          <cell r="P4048" t="str">
            <v>4452</v>
          </cell>
          <cell r="Q4048" t="str">
            <v>Contracted Services</v>
          </cell>
          <cell r="R4048" t="str">
            <v>Other Expenditures</v>
          </cell>
          <cell r="S4048" t="str">
            <v>Non Salary</v>
          </cell>
        </row>
        <row r="4049">
          <cell r="A4049" t="str">
            <v>PH5011</v>
          </cell>
          <cell r="E4049">
            <v>5598.55</v>
          </cell>
          <cell r="F4049">
            <v>0</v>
          </cell>
          <cell r="G4049">
            <v>5598.55</v>
          </cell>
          <cell r="H4049">
            <v>1251.23</v>
          </cell>
          <cell r="I4049">
            <v>-4347.32</v>
          </cell>
          <cell r="J4049">
            <v>9588</v>
          </cell>
          <cell r="L4049">
            <v>41364</v>
          </cell>
          <cell r="M4049" t="str">
            <v>SG</v>
          </cell>
          <cell r="N4049" t="str">
            <v>EXP</v>
          </cell>
          <cell r="O4049" t="str">
            <v>PH500</v>
          </cell>
          <cell r="P4049" t="str">
            <v>4760</v>
          </cell>
          <cell r="Q4049" t="str">
            <v>Insurance, Parking &amp; Metrage</v>
          </cell>
          <cell r="R4049" t="str">
            <v>Other Expenditures</v>
          </cell>
          <cell r="S4049" t="str">
            <v>Non Salary</v>
          </cell>
        </row>
        <row r="4050">
          <cell r="A4050" t="str">
            <v>PH5011</v>
          </cell>
          <cell r="E4050">
            <v>473.5</v>
          </cell>
          <cell r="F4050">
            <v>0</v>
          </cell>
          <cell r="G4050">
            <v>473.5</v>
          </cell>
          <cell r="H4050">
            <v>26.62</v>
          </cell>
          <cell r="I4050">
            <v>-446.88</v>
          </cell>
          <cell r="J4050">
            <v>204</v>
          </cell>
          <cell r="L4050">
            <v>41364</v>
          </cell>
          <cell r="M4050" t="str">
            <v>SG</v>
          </cell>
          <cell r="N4050" t="str">
            <v>EXP</v>
          </cell>
          <cell r="O4050" t="str">
            <v>PH500</v>
          </cell>
          <cell r="P4050" t="str">
            <v>4770</v>
          </cell>
          <cell r="Q4050" t="str">
            <v>Insurance, Parking &amp; Metrage</v>
          </cell>
          <cell r="R4050" t="str">
            <v>Other Expenditures</v>
          </cell>
          <cell r="S4050" t="str">
            <v>Non Salary</v>
          </cell>
        </row>
        <row r="4051">
          <cell r="A4051" t="str">
            <v>PH5011</v>
          </cell>
          <cell r="E4051">
            <v>513.91999999999996</v>
          </cell>
          <cell r="F4051">
            <v>0</v>
          </cell>
          <cell r="G4051">
            <v>513.91999999999996</v>
          </cell>
          <cell r="H4051">
            <v>0</v>
          </cell>
          <cell r="I4051">
            <v>-513.91999999999996</v>
          </cell>
          <cell r="J4051">
            <v>0</v>
          </cell>
          <cell r="L4051">
            <v>41364</v>
          </cell>
          <cell r="M4051" t="str">
            <v>SG</v>
          </cell>
          <cell r="N4051" t="str">
            <v>EXP</v>
          </cell>
          <cell r="O4051" t="str">
            <v>PH500</v>
          </cell>
          <cell r="P4051" t="str">
            <v>4775</v>
          </cell>
          <cell r="Q4051" t="str">
            <v>Insurance, Parking &amp; Metrage</v>
          </cell>
          <cell r="R4051" t="str">
            <v>Other Expenditures</v>
          </cell>
          <cell r="S4051" t="str">
            <v>Non Salary</v>
          </cell>
        </row>
        <row r="4052">
          <cell r="A4052" t="str">
            <v>PH5011</v>
          </cell>
          <cell r="E4052">
            <v>0</v>
          </cell>
          <cell r="F4052">
            <v>0</v>
          </cell>
          <cell r="G4052">
            <v>0</v>
          </cell>
          <cell r="H4052">
            <v>39.93</v>
          </cell>
          <cell r="I4052">
            <v>39.93</v>
          </cell>
          <cell r="J4052">
            <v>306</v>
          </cell>
          <cell r="L4052">
            <v>41364</v>
          </cell>
          <cell r="M4052" t="str">
            <v>SG</v>
          </cell>
          <cell r="N4052" t="str">
            <v>EXP</v>
          </cell>
          <cell r="O4052" t="str">
            <v>PH500</v>
          </cell>
          <cell r="P4052" t="str">
            <v>4820</v>
          </cell>
          <cell r="Q4052" t="str">
            <v>Other Services</v>
          </cell>
          <cell r="R4052" t="str">
            <v>Other Expenditures</v>
          </cell>
          <cell r="S4052" t="str">
            <v>Non Salary</v>
          </cell>
        </row>
        <row r="4053">
          <cell r="A4053" t="str">
            <v>PH5011</v>
          </cell>
          <cell r="E4053">
            <v>-166605.48000000001</v>
          </cell>
          <cell r="F4053">
            <v>0</v>
          </cell>
          <cell r="G4053">
            <v>-166605.48000000001</v>
          </cell>
          <cell r="H4053">
            <v>-219381.11</v>
          </cell>
          <cell r="I4053">
            <v>-52775.63</v>
          </cell>
          <cell r="J4053">
            <v>-711875.71</v>
          </cell>
          <cell r="L4053">
            <v>41364</v>
          </cell>
          <cell r="M4053" t="str">
            <v>SG</v>
          </cell>
          <cell r="N4053" t="str">
            <v>REV</v>
          </cell>
          <cell r="O4053" t="str">
            <v>PH500</v>
          </cell>
          <cell r="P4053" t="str">
            <v>8010</v>
          </cell>
          <cell r="Q4053" t="str">
            <v>Grants and Subsidies</v>
          </cell>
          <cell r="R4053" t="str">
            <v>Revenue</v>
          </cell>
          <cell r="S4053" t="str">
            <v>Non Salary</v>
          </cell>
        </row>
        <row r="4054">
          <cell r="A4054" t="str">
            <v>PH5029</v>
          </cell>
          <cell r="E4054">
            <v>2284.35</v>
          </cell>
          <cell r="F4054">
            <v>59.48</v>
          </cell>
          <cell r="G4054">
            <v>2343.83</v>
          </cell>
          <cell r="H4054">
            <v>7767.17</v>
          </cell>
          <cell r="I4054">
            <v>5423.34</v>
          </cell>
          <cell r="J4054">
            <v>26231.56</v>
          </cell>
          <cell r="L4054">
            <v>41364</v>
          </cell>
          <cell r="M4054" t="str">
            <v>SG</v>
          </cell>
          <cell r="N4054" t="str">
            <v>EXP</v>
          </cell>
          <cell r="O4054" t="str">
            <v>PH500</v>
          </cell>
          <cell r="P4054" t="str">
            <v>2010</v>
          </cell>
          <cell r="Q4054" t="str">
            <v>Office Supplies</v>
          </cell>
          <cell r="R4054" t="str">
            <v>Other Expenditures</v>
          </cell>
          <cell r="S4054" t="str">
            <v>Non Salary</v>
          </cell>
        </row>
        <row r="4055">
          <cell r="A4055" t="str">
            <v>PH5029</v>
          </cell>
          <cell r="E4055">
            <v>576.14</v>
          </cell>
          <cell r="F4055">
            <v>0</v>
          </cell>
          <cell r="G4055">
            <v>576.14</v>
          </cell>
          <cell r="H4055">
            <v>332.36</v>
          </cell>
          <cell r="I4055">
            <v>-243.78</v>
          </cell>
          <cell r="J4055">
            <v>1968.96</v>
          </cell>
          <cell r="L4055">
            <v>41364</v>
          </cell>
          <cell r="M4055" t="str">
            <v>SG</v>
          </cell>
          <cell r="N4055" t="str">
            <v>EXP</v>
          </cell>
          <cell r="O4055" t="str">
            <v>PH500</v>
          </cell>
          <cell r="P4055" t="str">
            <v>2040</v>
          </cell>
          <cell r="Q4055" t="str">
            <v>Office Supplies</v>
          </cell>
          <cell r="R4055" t="str">
            <v>Other Expenditures</v>
          </cell>
          <cell r="S4055" t="str">
            <v>Non Salary</v>
          </cell>
        </row>
        <row r="4056">
          <cell r="A4056" t="str">
            <v>PH5029</v>
          </cell>
          <cell r="E4056">
            <v>16.16</v>
          </cell>
          <cell r="F4056">
            <v>0</v>
          </cell>
          <cell r="G4056">
            <v>16.16</v>
          </cell>
          <cell r="H4056">
            <v>199.41</v>
          </cell>
          <cell r="I4056">
            <v>183.25</v>
          </cell>
          <cell r="J4056">
            <v>1181.3800000000001</v>
          </cell>
          <cell r="L4056">
            <v>41364</v>
          </cell>
          <cell r="M4056" t="str">
            <v>SG</v>
          </cell>
          <cell r="N4056" t="str">
            <v>EXP</v>
          </cell>
          <cell r="O4056" t="str">
            <v>PH500</v>
          </cell>
          <cell r="P4056" t="str">
            <v>2080</v>
          </cell>
          <cell r="Q4056" t="str">
            <v>Office Supplies</v>
          </cell>
          <cell r="R4056" t="str">
            <v>Other Expenditures</v>
          </cell>
          <cell r="S4056" t="str">
            <v>Non Salary</v>
          </cell>
        </row>
        <row r="4057">
          <cell r="A4057" t="str">
            <v>PH5029</v>
          </cell>
          <cell r="E4057">
            <v>742.22</v>
          </cell>
          <cell r="F4057">
            <v>441.71</v>
          </cell>
          <cell r="G4057">
            <v>1183.93</v>
          </cell>
          <cell r="H4057">
            <v>474.8</v>
          </cell>
          <cell r="I4057">
            <v>-709.13</v>
          </cell>
          <cell r="J4057">
            <v>2812.8</v>
          </cell>
          <cell r="L4057">
            <v>41364</v>
          </cell>
          <cell r="M4057" t="str">
            <v>SG</v>
          </cell>
          <cell r="N4057" t="str">
            <v>EXP</v>
          </cell>
          <cell r="O4057" t="str">
            <v>PH500</v>
          </cell>
          <cell r="P4057" t="str">
            <v>2082</v>
          </cell>
          <cell r="Q4057" t="str">
            <v>Office Supplies</v>
          </cell>
          <cell r="R4057" t="str">
            <v>Other Expenditures</v>
          </cell>
          <cell r="S4057" t="str">
            <v>Non Salary</v>
          </cell>
        </row>
        <row r="4058">
          <cell r="A4058" t="str">
            <v>PH5029</v>
          </cell>
          <cell r="E4058">
            <v>204.61</v>
          </cell>
          <cell r="F4058">
            <v>0</v>
          </cell>
          <cell r="G4058">
            <v>204.61</v>
          </cell>
          <cell r="H4058">
            <v>326.82</v>
          </cell>
          <cell r="I4058">
            <v>122.21</v>
          </cell>
          <cell r="J4058">
            <v>1936.14</v>
          </cell>
          <cell r="L4058">
            <v>41364</v>
          </cell>
          <cell r="M4058" t="str">
            <v>SG</v>
          </cell>
          <cell r="N4058" t="str">
            <v>EXP</v>
          </cell>
          <cell r="O4058" t="str">
            <v>PH500</v>
          </cell>
          <cell r="P4058" t="str">
            <v>2099</v>
          </cell>
          <cell r="Q4058" t="str">
            <v>Office Supplies</v>
          </cell>
          <cell r="R4058" t="str">
            <v>Other Expenditures</v>
          </cell>
          <cell r="S4058" t="str">
            <v>Non Salary</v>
          </cell>
        </row>
        <row r="4059">
          <cell r="A4059" t="str">
            <v>PH5029</v>
          </cell>
          <cell r="E4059">
            <v>5.1100000000000003</v>
          </cell>
          <cell r="F4059">
            <v>0</v>
          </cell>
          <cell r="G4059">
            <v>5.1100000000000003</v>
          </cell>
          <cell r="H4059">
            <v>0</v>
          </cell>
          <cell r="I4059">
            <v>-5.1100000000000003</v>
          </cell>
          <cell r="J4059">
            <v>0</v>
          </cell>
          <cell r="L4059">
            <v>41364</v>
          </cell>
          <cell r="M4059" t="str">
            <v>SG</v>
          </cell>
          <cell r="N4059" t="str">
            <v>EXP</v>
          </cell>
          <cell r="O4059" t="str">
            <v>PH500</v>
          </cell>
          <cell r="P4059" t="str">
            <v>2570</v>
          </cell>
          <cell r="Q4059" t="str">
            <v>Other Supplies</v>
          </cell>
          <cell r="R4059" t="str">
            <v>Other Expenditures</v>
          </cell>
          <cell r="S4059" t="str">
            <v>Non Salary</v>
          </cell>
        </row>
        <row r="4060">
          <cell r="A4060" t="str">
            <v>PH5029</v>
          </cell>
          <cell r="E4060">
            <v>0</v>
          </cell>
          <cell r="F4060">
            <v>0</v>
          </cell>
          <cell r="G4060">
            <v>0</v>
          </cell>
          <cell r="H4060">
            <v>33.76</v>
          </cell>
          <cell r="I4060">
            <v>33.76</v>
          </cell>
          <cell r="J4060">
            <v>200</v>
          </cell>
          <cell r="L4060">
            <v>41364</v>
          </cell>
          <cell r="M4060" t="str">
            <v>SG</v>
          </cell>
          <cell r="N4060" t="str">
            <v>EXP</v>
          </cell>
          <cell r="O4060" t="str">
            <v>PH500</v>
          </cell>
          <cell r="P4060" t="str">
            <v>2590</v>
          </cell>
          <cell r="Q4060" t="str">
            <v>Other Supplies</v>
          </cell>
          <cell r="R4060" t="str">
            <v>Other Expenditures</v>
          </cell>
          <cell r="S4060" t="str">
            <v>Non Salary</v>
          </cell>
        </row>
        <row r="4061">
          <cell r="A4061" t="str">
            <v>PH5029</v>
          </cell>
          <cell r="E4061">
            <v>0</v>
          </cell>
          <cell r="F4061">
            <v>0</v>
          </cell>
          <cell r="G4061">
            <v>0</v>
          </cell>
          <cell r="H4061">
            <v>32.29</v>
          </cell>
          <cell r="I4061">
            <v>32.29</v>
          </cell>
          <cell r="J4061">
            <v>191.27</v>
          </cell>
          <cell r="L4061">
            <v>41364</v>
          </cell>
          <cell r="M4061" t="str">
            <v>SG</v>
          </cell>
          <cell r="N4061" t="str">
            <v>EXP</v>
          </cell>
          <cell r="O4061" t="str">
            <v>PH500</v>
          </cell>
          <cell r="P4061" t="str">
            <v>2600</v>
          </cell>
          <cell r="Q4061" t="str">
            <v>Other Supplies</v>
          </cell>
          <cell r="R4061" t="str">
            <v>Other Expenditures</v>
          </cell>
          <cell r="S4061" t="str">
            <v>Non Salary</v>
          </cell>
        </row>
        <row r="4062">
          <cell r="A4062" t="str">
            <v>PH5029</v>
          </cell>
          <cell r="E4062">
            <v>1232.3599999999999</v>
          </cell>
          <cell r="F4062">
            <v>0</v>
          </cell>
          <cell r="G4062">
            <v>1232.3599999999999</v>
          </cell>
          <cell r="H4062">
            <v>817.35</v>
          </cell>
          <cell r="I4062">
            <v>-415.01</v>
          </cell>
          <cell r="J4062">
            <v>4842.09</v>
          </cell>
          <cell r="L4062">
            <v>41364</v>
          </cell>
          <cell r="M4062" t="str">
            <v>SG</v>
          </cell>
          <cell r="N4062" t="str">
            <v>EXP</v>
          </cell>
          <cell r="O4062" t="str">
            <v>PH500</v>
          </cell>
          <cell r="P4062" t="str">
            <v>2660</v>
          </cell>
          <cell r="Q4062" t="str">
            <v>Other Supplies</v>
          </cell>
          <cell r="R4062" t="str">
            <v>Other Expenditures</v>
          </cell>
          <cell r="S4062" t="str">
            <v>Non Salary</v>
          </cell>
        </row>
        <row r="4063">
          <cell r="A4063" t="str">
            <v>PH5029</v>
          </cell>
          <cell r="E4063">
            <v>0</v>
          </cell>
          <cell r="F4063">
            <v>0</v>
          </cell>
          <cell r="G4063">
            <v>0</v>
          </cell>
          <cell r="H4063">
            <v>645.74</v>
          </cell>
          <cell r="I4063">
            <v>645.74</v>
          </cell>
          <cell r="J4063">
            <v>3825.41</v>
          </cell>
          <cell r="L4063">
            <v>41364</v>
          </cell>
          <cell r="M4063" t="str">
            <v>SG</v>
          </cell>
          <cell r="N4063" t="str">
            <v>EXP</v>
          </cell>
          <cell r="O4063" t="str">
            <v>PH500</v>
          </cell>
          <cell r="P4063" t="str">
            <v>2665</v>
          </cell>
          <cell r="Q4063" t="str">
            <v>Other Supplies</v>
          </cell>
          <cell r="R4063" t="str">
            <v>Other Expenditures</v>
          </cell>
          <cell r="S4063" t="str">
            <v>Non Salary</v>
          </cell>
        </row>
        <row r="4064">
          <cell r="A4064" t="str">
            <v>PH5029</v>
          </cell>
          <cell r="E4064">
            <v>47.83</v>
          </cell>
          <cell r="F4064">
            <v>0</v>
          </cell>
          <cell r="G4064">
            <v>47.83</v>
          </cell>
          <cell r="H4064">
            <v>855.27</v>
          </cell>
          <cell r="I4064">
            <v>807.44</v>
          </cell>
          <cell r="J4064">
            <v>5066.79</v>
          </cell>
          <cell r="L4064">
            <v>41364</v>
          </cell>
          <cell r="M4064" t="str">
            <v>SG</v>
          </cell>
          <cell r="N4064" t="str">
            <v>EXP</v>
          </cell>
          <cell r="O4064" t="str">
            <v>PH500</v>
          </cell>
          <cell r="P4064" t="str">
            <v>2670</v>
          </cell>
          <cell r="Q4064" t="str">
            <v>Other Supplies</v>
          </cell>
          <cell r="R4064" t="str">
            <v>Other Expenditures</v>
          </cell>
          <cell r="S4064" t="str">
            <v>Non Salary</v>
          </cell>
        </row>
        <row r="4065">
          <cell r="A4065" t="str">
            <v>PH5029</v>
          </cell>
          <cell r="E4065">
            <v>0</v>
          </cell>
          <cell r="F4065">
            <v>0</v>
          </cell>
          <cell r="G4065">
            <v>0</v>
          </cell>
          <cell r="H4065">
            <v>647.64</v>
          </cell>
          <cell r="I4065">
            <v>647.64</v>
          </cell>
          <cell r="J4065">
            <v>3836.66</v>
          </cell>
          <cell r="L4065">
            <v>41364</v>
          </cell>
          <cell r="M4065" t="str">
            <v>SG</v>
          </cell>
          <cell r="N4065" t="str">
            <v>EXP</v>
          </cell>
          <cell r="O4065" t="str">
            <v>PH500</v>
          </cell>
          <cell r="P4065" t="str">
            <v>2710</v>
          </cell>
          <cell r="Q4065" t="str">
            <v>Other Supplies</v>
          </cell>
          <cell r="R4065" t="str">
            <v>Other Expenditures</v>
          </cell>
          <cell r="S4065" t="str">
            <v>Non Salary</v>
          </cell>
        </row>
        <row r="4066">
          <cell r="A4066" t="str">
            <v>PH5029</v>
          </cell>
          <cell r="E4066">
            <v>0</v>
          </cell>
          <cell r="F4066">
            <v>50.88</v>
          </cell>
          <cell r="G4066">
            <v>50.88</v>
          </cell>
          <cell r="H4066">
            <v>339</v>
          </cell>
          <cell r="I4066">
            <v>288.12</v>
          </cell>
          <cell r="J4066">
            <v>2008.34</v>
          </cell>
          <cell r="L4066">
            <v>41364</v>
          </cell>
          <cell r="M4066" t="str">
            <v>SG</v>
          </cell>
          <cell r="N4066" t="str">
            <v>EXP</v>
          </cell>
          <cell r="O4066" t="str">
            <v>PH500</v>
          </cell>
          <cell r="P4066" t="str">
            <v>2790</v>
          </cell>
          <cell r="Q4066" t="str">
            <v>Other Supplies</v>
          </cell>
          <cell r="R4066" t="str">
            <v>Other Expenditures</v>
          </cell>
          <cell r="S4066" t="str">
            <v>Non Salary</v>
          </cell>
        </row>
        <row r="4067">
          <cell r="A4067" t="str">
            <v>PH5029</v>
          </cell>
          <cell r="E4067">
            <v>0</v>
          </cell>
          <cell r="F4067">
            <v>0</v>
          </cell>
          <cell r="G4067">
            <v>0</v>
          </cell>
          <cell r="H4067">
            <v>1507.04</v>
          </cell>
          <cell r="I4067">
            <v>1507.04</v>
          </cell>
          <cell r="J4067">
            <v>8928</v>
          </cell>
          <cell r="L4067">
            <v>41364</v>
          </cell>
          <cell r="M4067" t="str">
            <v>SG</v>
          </cell>
          <cell r="N4067" t="str">
            <v>EXP</v>
          </cell>
          <cell r="O4067" t="str">
            <v>PH500</v>
          </cell>
          <cell r="P4067" t="str">
            <v>2823</v>
          </cell>
          <cell r="Q4067" t="str">
            <v>Other Supplies</v>
          </cell>
          <cell r="R4067" t="str">
            <v>Other Expenditures</v>
          </cell>
          <cell r="S4067" t="str">
            <v>Non Salary</v>
          </cell>
        </row>
        <row r="4068">
          <cell r="A4068" t="str">
            <v>PH5029</v>
          </cell>
          <cell r="E4068">
            <v>132.59</v>
          </cell>
          <cell r="F4068">
            <v>0</v>
          </cell>
          <cell r="G4068">
            <v>132.59</v>
          </cell>
          <cell r="H4068">
            <v>0</v>
          </cell>
          <cell r="I4068">
            <v>-132.59</v>
          </cell>
          <cell r="J4068">
            <v>0</v>
          </cell>
          <cell r="L4068">
            <v>41364</v>
          </cell>
          <cell r="M4068" t="str">
            <v>SG</v>
          </cell>
          <cell r="N4068" t="str">
            <v>EXP</v>
          </cell>
          <cell r="O4068" t="str">
            <v>PH500</v>
          </cell>
          <cell r="P4068" t="str">
            <v>2999</v>
          </cell>
          <cell r="Q4068" t="str">
            <v>Other Supplies</v>
          </cell>
          <cell r="R4068" t="str">
            <v>Other Expenditures</v>
          </cell>
          <cell r="S4068" t="str">
            <v>Non Salary</v>
          </cell>
        </row>
        <row r="4069">
          <cell r="A4069" t="str">
            <v>PH5029</v>
          </cell>
          <cell r="E4069">
            <v>0</v>
          </cell>
          <cell r="F4069">
            <v>0</v>
          </cell>
          <cell r="G4069">
            <v>0</v>
          </cell>
          <cell r="H4069">
            <v>267.05</v>
          </cell>
          <cell r="I4069">
            <v>267.05</v>
          </cell>
          <cell r="J4069">
            <v>1210</v>
          </cell>
          <cell r="L4069">
            <v>41364</v>
          </cell>
          <cell r="M4069" t="str">
            <v>SG</v>
          </cell>
          <cell r="N4069" t="str">
            <v>EXP</v>
          </cell>
          <cell r="O4069" t="str">
            <v>PH500</v>
          </cell>
          <cell r="P4069" t="str">
            <v>3030</v>
          </cell>
          <cell r="Q4069" t="str">
            <v>General Equipment</v>
          </cell>
          <cell r="R4069" t="str">
            <v>Other Expenditures</v>
          </cell>
          <cell r="S4069" t="str">
            <v>Non Salary</v>
          </cell>
        </row>
        <row r="4070">
          <cell r="A4070" t="str">
            <v>PH5029</v>
          </cell>
          <cell r="E4070">
            <v>0</v>
          </cell>
          <cell r="F4070">
            <v>0</v>
          </cell>
          <cell r="G4070">
            <v>0</v>
          </cell>
          <cell r="H4070">
            <v>180.09</v>
          </cell>
          <cell r="I4070">
            <v>180.09</v>
          </cell>
          <cell r="J4070">
            <v>816</v>
          </cell>
          <cell r="L4070">
            <v>41364</v>
          </cell>
          <cell r="M4070" t="str">
            <v>SG</v>
          </cell>
          <cell r="N4070" t="str">
            <v>EXP</v>
          </cell>
          <cell r="O4070" t="str">
            <v>PH500</v>
          </cell>
          <cell r="P4070" t="str">
            <v>3055</v>
          </cell>
          <cell r="Q4070" t="str">
            <v>General Equipment</v>
          </cell>
          <cell r="R4070" t="str">
            <v>Other Expenditures</v>
          </cell>
          <cell r="S4070" t="str">
            <v>Non Salary</v>
          </cell>
        </row>
        <row r="4071">
          <cell r="A4071" t="str">
            <v>PH5029</v>
          </cell>
          <cell r="E4071">
            <v>0</v>
          </cell>
          <cell r="F4071">
            <v>2767.87</v>
          </cell>
          <cell r="G4071">
            <v>2767.87</v>
          </cell>
          <cell r="H4071">
            <v>0</v>
          </cell>
          <cell r="I4071">
            <v>-2767.87</v>
          </cell>
          <cell r="J4071">
            <v>0</v>
          </cell>
          <cell r="L4071">
            <v>41364</v>
          </cell>
          <cell r="M4071" t="str">
            <v>SG</v>
          </cell>
          <cell r="N4071" t="str">
            <v>EXP</v>
          </cell>
          <cell r="O4071" t="str">
            <v>PH500</v>
          </cell>
          <cell r="P4071" t="str">
            <v>3310</v>
          </cell>
          <cell r="Q4071" t="str">
            <v>Furniture &amp; Furnishings</v>
          </cell>
          <cell r="R4071" t="str">
            <v>Other Expenditures</v>
          </cell>
          <cell r="S4071" t="str">
            <v>Non Salary</v>
          </cell>
        </row>
        <row r="4072">
          <cell r="A4072" t="str">
            <v>PH5029</v>
          </cell>
          <cell r="E4072">
            <v>0</v>
          </cell>
          <cell r="F4072">
            <v>0</v>
          </cell>
          <cell r="G4072">
            <v>0</v>
          </cell>
          <cell r="H4072">
            <v>527.66999999999996</v>
          </cell>
          <cell r="I4072">
            <v>527.66999999999996</v>
          </cell>
          <cell r="J4072">
            <v>2390.88</v>
          </cell>
          <cell r="L4072">
            <v>41364</v>
          </cell>
          <cell r="M4072" t="str">
            <v>SG</v>
          </cell>
          <cell r="N4072" t="str">
            <v>EXP</v>
          </cell>
          <cell r="O4072" t="str">
            <v>PH500</v>
          </cell>
          <cell r="P4072" t="str">
            <v>3410</v>
          </cell>
          <cell r="Q4072" t="str">
            <v>Computer Hardware &amp; Software</v>
          </cell>
          <cell r="R4072" t="str">
            <v>Other Expenditures</v>
          </cell>
          <cell r="S4072" t="str">
            <v>Non Salary</v>
          </cell>
        </row>
        <row r="4073">
          <cell r="A4073" t="str">
            <v>PH5029</v>
          </cell>
          <cell r="E4073">
            <v>0.01</v>
          </cell>
          <cell r="F4073">
            <v>224.57</v>
          </cell>
          <cell r="G4073">
            <v>224.58</v>
          </cell>
          <cell r="H4073">
            <v>162.55000000000001</v>
          </cell>
          <cell r="I4073">
            <v>-62.03</v>
          </cell>
          <cell r="J4073">
            <v>1245.54</v>
          </cell>
          <cell r="L4073">
            <v>41364</v>
          </cell>
          <cell r="M4073" t="str">
            <v>SG</v>
          </cell>
          <cell r="N4073" t="str">
            <v>EXP</v>
          </cell>
          <cell r="O4073" t="str">
            <v>PH500</v>
          </cell>
          <cell r="P4073" t="str">
            <v>4082</v>
          </cell>
          <cell r="Q4073" t="str">
            <v>Professional &amp; Technical</v>
          </cell>
          <cell r="R4073" t="str">
            <v>Other Expenditures</v>
          </cell>
          <cell r="S4073" t="str">
            <v>Non Salary</v>
          </cell>
        </row>
        <row r="4074">
          <cell r="A4074" t="str">
            <v>PH5029</v>
          </cell>
          <cell r="E4074">
            <v>0</v>
          </cell>
          <cell r="F4074">
            <v>0</v>
          </cell>
          <cell r="G4074">
            <v>0</v>
          </cell>
          <cell r="H4074">
            <v>208.13</v>
          </cell>
          <cell r="I4074">
            <v>208.13</v>
          </cell>
          <cell r="J4074">
            <v>1594.88</v>
          </cell>
          <cell r="L4074">
            <v>41364</v>
          </cell>
          <cell r="M4074" t="str">
            <v>SG</v>
          </cell>
          <cell r="N4074" t="str">
            <v>EXP</v>
          </cell>
          <cell r="O4074" t="str">
            <v>PH500</v>
          </cell>
          <cell r="P4074" t="str">
            <v>4086</v>
          </cell>
          <cell r="Q4074" t="str">
            <v>Professional &amp; Technical</v>
          </cell>
          <cell r="R4074" t="str">
            <v>Other Expenditures</v>
          </cell>
          <cell r="S4074" t="str">
            <v>Non Salary</v>
          </cell>
        </row>
        <row r="4075">
          <cell r="A4075" t="str">
            <v>PH5029</v>
          </cell>
          <cell r="E4075">
            <v>501.55</v>
          </cell>
          <cell r="F4075">
            <v>0</v>
          </cell>
          <cell r="G4075">
            <v>501.55</v>
          </cell>
          <cell r="H4075">
            <v>0</v>
          </cell>
          <cell r="I4075">
            <v>-501.55</v>
          </cell>
          <cell r="J4075">
            <v>0</v>
          </cell>
          <cell r="L4075">
            <v>41364</v>
          </cell>
          <cell r="M4075" t="str">
            <v>SG</v>
          </cell>
          <cell r="N4075" t="str">
            <v>EXP</v>
          </cell>
          <cell r="O4075" t="str">
            <v>PH500</v>
          </cell>
          <cell r="P4075" t="str">
            <v>4144</v>
          </cell>
          <cell r="Q4075" t="str">
            <v>Professional &amp; Technical</v>
          </cell>
          <cell r="R4075" t="str">
            <v>Other Expenditures</v>
          </cell>
          <cell r="S4075" t="str">
            <v>Non Salary</v>
          </cell>
        </row>
        <row r="4076">
          <cell r="A4076" t="str">
            <v>PH5029</v>
          </cell>
          <cell r="E4076">
            <v>47.8</v>
          </cell>
          <cell r="F4076">
            <v>40.67</v>
          </cell>
          <cell r="G4076">
            <v>88.47</v>
          </cell>
          <cell r="H4076">
            <v>0</v>
          </cell>
          <cell r="I4076">
            <v>-88.47</v>
          </cell>
          <cell r="J4076">
            <v>0</v>
          </cell>
          <cell r="L4076">
            <v>41364</v>
          </cell>
          <cell r="M4076" t="str">
            <v>SG</v>
          </cell>
          <cell r="N4076" t="str">
            <v>EXP</v>
          </cell>
          <cell r="O4076" t="str">
            <v>PH500</v>
          </cell>
          <cell r="P4076" t="str">
            <v>4199</v>
          </cell>
          <cell r="Q4076" t="str">
            <v>Professional &amp; Technical</v>
          </cell>
          <cell r="R4076" t="str">
            <v>Other Expenditures</v>
          </cell>
          <cell r="S4076" t="str">
            <v>Non Salary</v>
          </cell>
        </row>
        <row r="4077">
          <cell r="A4077" t="str">
            <v>PH5029</v>
          </cell>
          <cell r="E4077">
            <v>0</v>
          </cell>
          <cell r="F4077">
            <v>0</v>
          </cell>
          <cell r="G4077">
            <v>0</v>
          </cell>
          <cell r="H4077">
            <v>14789.19</v>
          </cell>
          <cell r="I4077">
            <v>14789.19</v>
          </cell>
          <cell r="J4077">
            <v>50700</v>
          </cell>
          <cell r="L4077">
            <v>41364</v>
          </cell>
          <cell r="M4077" t="str">
            <v>SG</v>
          </cell>
          <cell r="N4077" t="str">
            <v>EXP</v>
          </cell>
          <cell r="O4077" t="str">
            <v>PH500</v>
          </cell>
          <cell r="P4077" t="str">
            <v>4225</v>
          </cell>
          <cell r="Q4077" t="str">
            <v>Business Travel Expenses</v>
          </cell>
          <cell r="R4077" t="str">
            <v>Other Expenditures</v>
          </cell>
          <cell r="S4077" t="str">
            <v>Non Salary</v>
          </cell>
        </row>
        <row r="4078">
          <cell r="A4078" t="str">
            <v>PH5029</v>
          </cell>
          <cell r="E4078">
            <v>0</v>
          </cell>
          <cell r="F4078">
            <v>0</v>
          </cell>
          <cell r="G4078">
            <v>0</v>
          </cell>
          <cell r="H4078">
            <v>55.86</v>
          </cell>
          <cell r="I4078">
            <v>55.86</v>
          </cell>
          <cell r="J4078">
            <v>428</v>
          </cell>
          <cell r="L4078">
            <v>41364</v>
          </cell>
          <cell r="M4078" t="str">
            <v>SG</v>
          </cell>
          <cell r="N4078" t="str">
            <v>EXP</v>
          </cell>
          <cell r="O4078" t="str">
            <v>PH500</v>
          </cell>
          <cell r="P4078" t="str">
            <v>4230</v>
          </cell>
          <cell r="Q4078" t="str">
            <v>Business Travel Expenses</v>
          </cell>
          <cell r="R4078" t="str">
            <v>Other Expenditures</v>
          </cell>
          <cell r="S4078" t="str">
            <v>Non Salary</v>
          </cell>
        </row>
        <row r="4079">
          <cell r="A4079" t="str">
            <v>PH5029</v>
          </cell>
          <cell r="E4079">
            <v>3700</v>
          </cell>
          <cell r="F4079">
            <v>0</v>
          </cell>
          <cell r="G4079">
            <v>3700</v>
          </cell>
          <cell r="H4079">
            <v>0</v>
          </cell>
          <cell r="I4079">
            <v>-3700</v>
          </cell>
          <cell r="J4079">
            <v>0</v>
          </cell>
          <cell r="L4079">
            <v>41364</v>
          </cell>
          <cell r="M4079" t="str">
            <v>SG</v>
          </cell>
          <cell r="N4079" t="str">
            <v>EXP</v>
          </cell>
          <cell r="O4079" t="str">
            <v>PH500</v>
          </cell>
          <cell r="P4079" t="str">
            <v>4310</v>
          </cell>
          <cell r="Q4079" t="str">
            <v>Training &amp; Development</v>
          </cell>
          <cell r="R4079" t="str">
            <v>Other Expenditures</v>
          </cell>
          <cell r="S4079" t="str">
            <v>Non Salary</v>
          </cell>
        </row>
        <row r="4080">
          <cell r="A4080" t="str">
            <v>PH5029</v>
          </cell>
          <cell r="E4080">
            <v>0</v>
          </cell>
          <cell r="F4080">
            <v>0</v>
          </cell>
          <cell r="G4080">
            <v>0</v>
          </cell>
          <cell r="H4080">
            <v>176.08</v>
          </cell>
          <cell r="I4080">
            <v>176.08</v>
          </cell>
          <cell r="J4080">
            <v>1349.24</v>
          </cell>
          <cell r="L4080">
            <v>41364</v>
          </cell>
          <cell r="M4080" t="str">
            <v>SG</v>
          </cell>
          <cell r="N4080" t="str">
            <v>EXP</v>
          </cell>
          <cell r="O4080" t="str">
            <v>PH500</v>
          </cell>
          <cell r="P4080" t="str">
            <v>4416</v>
          </cell>
          <cell r="Q4080" t="str">
            <v>Contracted Services</v>
          </cell>
          <cell r="R4080" t="str">
            <v>Other Expenditures</v>
          </cell>
          <cell r="S4080" t="str">
            <v>Non Salary</v>
          </cell>
        </row>
        <row r="4081">
          <cell r="A4081" t="str">
            <v>PH5029</v>
          </cell>
          <cell r="E4081">
            <v>0</v>
          </cell>
          <cell r="F4081">
            <v>0</v>
          </cell>
          <cell r="G4081">
            <v>0</v>
          </cell>
          <cell r="H4081">
            <v>64.08</v>
          </cell>
          <cell r="I4081">
            <v>64.08</v>
          </cell>
          <cell r="J4081">
            <v>491.08</v>
          </cell>
          <cell r="L4081">
            <v>41364</v>
          </cell>
          <cell r="M4081" t="str">
            <v>SG</v>
          </cell>
          <cell r="N4081" t="str">
            <v>EXP</v>
          </cell>
          <cell r="O4081" t="str">
            <v>PH500</v>
          </cell>
          <cell r="P4081" t="str">
            <v>4419</v>
          </cell>
          <cell r="Q4081" t="str">
            <v>Contracted Services</v>
          </cell>
          <cell r="R4081" t="str">
            <v>Other Expenditures</v>
          </cell>
          <cell r="S4081" t="str">
            <v>Non Salary</v>
          </cell>
        </row>
        <row r="4082">
          <cell r="A4082" t="str">
            <v>PH5029</v>
          </cell>
          <cell r="E4082">
            <v>0</v>
          </cell>
          <cell r="F4082">
            <v>82.43</v>
          </cell>
          <cell r="G4082">
            <v>82.43</v>
          </cell>
          <cell r="H4082">
            <v>283.47000000000003</v>
          </cell>
          <cell r="I4082">
            <v>201.04</v>
          </cell>
          <cell r="J4082">
            <v>2172.16</v>
          </cell>
          <cell r="L4082">
            <v>41364</v>
          </cell>
          <cell r="M4082" t="str">
            <v>SG</v>
          </cell>
          <cell r="N4082" t="str">
            <v>EXP</v>
          </cell>
          <cell r="O4082" t="str">
            <v>PH500</v>
          </cell>
          <cell r="P4082" t="str">
            <v>4424</v>
          </cell>
          <cell r="Q4082" t="str">
            <v>Contracted Services</v>
          </cell>
          <cell r="R4082" t="str">
            <v>Other Expenditures</v>
          </cell>
          <cell r="S4082" t="str">
            <v>Non Salary</v>
          </cell>
        </row>
        <row r="4083">
          <cell r="A4083" t="str">
            <v>PH5029</v>
          </cell>
          <cell r="E4083">
            <v>0</v>
          </cell>
          <cell r="F4083">
            <v>0</v>
          </cell>
          <cell r="G4083">
            <v>0</v>
          </cell>
          <cell r="H4083">
            <v>50.87</v>
          </cell>
          <cell r="I4083">
            <v>50.87</v>
          </cell>
          <cell r="J4083">
            <v>389.88</v>
          </cell>
          <cell r="L4083">
            <v>41364</v>
          </cell>
          <cell r="M4083" t="str">
            <v>SG</v>
          </cell>
          <cell r="N4083" t="str">
            <v>EXP</v>
          </cell>
          <cell r="O4083" t="str">
            <v>PH500</v>
          </cell>
          <cell r="P4083" t="str">
            <v>4440</v>
          </cell>
          <cell r="Q4083" t="str">
            <v>Contracted Services</v>
          </cell>
          <cell r="R4083" t="str">
            <v>Other Expenditures</v>
          </cell>
          <cell r="S4083" t="str">
            <v>Non Salary</v>
          </cell>
        </row>
        <row r="4084">
          <cell r="A4084" t="str">
            <v>PH5029</v>
          </cell>
          <cell r="E4084">
            <v>923.95</v>
          </cell>
          <cell r="F4084">
            <v>3900.04</v>
          </cell>
          <cell r="G4084">
            <v>4823.99</v>
          </cell>
          <cell r="H4084">
            <v>1248.04</v>
          </cell>
          <cell r="I4084">
            <v>-3575.95</v>
          </cell>
          <cell r="J4084">
            <v>9563.52</v>
          </cell>
          <cell r="L4084">
            <v>41364</v>
          </cell>
          <cell r="M4084" t="str">
            <v>SG</v>
          </cell>
          <cell r="N4084" t="str">
            <v>EXP</v>
          </cell>
          <cell r="O4084" t="str">
            <v>PH500</v>
          </cell>
          <cell r="P4084" t="str">
            <v>4515</v>
          </cell>
          <cell r="Q4084" t="str">
            <v>Contracted Services</v>
          </cell>
          <cell r="R4084" t="str">
            <v>Other Expenditures</v>
          </cell>
          <cell r="S4084" t="str">
            <v>Non Salary</v>
          </cell>
        </row>
        <row r="4085">
          <cell r="A4085" t="str">
            <v>PH5029</v>
          </cell>
          <cell r="E4085">
            <v>389.69</v>
          </cell>
          <cell r="F4085">
            <v>0</v>
          </cell>
          <cell r="G4085">
            <v>389.69</v>
          </cell>
          <cell r="H4085">
            <v>0</v>
          </cell>
          <cell r="I4085">
            <v>-389.69</v>
          </cell>
          <cell r="J4085">
            <v>0</v>
          </cell>
          <cell r="L4085">
            <v>41364</v>
          </cell>
          <cell r="M4085" t="str">
            <v>SG</v>
          </cell>
          <cell r="N4085" t="str">
            <v>EXP</v>
          </cell>
          <cell r="O4085" t="str">
            <v>PH500</v>
          </cell>
          <cell r="P4085" t="str">
            <v>4690</v>
          </cell>
          <cell r="Q4085" t="str">
            <v>Insurance, Parking &amp; Metrage</v>
          </cell>
          <cell r="R4085" t="str">
            <v>Other Expenditures</v>
          </cell>
          <cell r="S4085" t="str">
            <v>Non Salary</v>
          </cell>
        </row>
        <row r="4086">
          <cell r="A4086" t="str">
            <v>PH5029</v>
          </cell>
          <cell r="E4086">
            <v>0</v>
          </cell>
          <cell r="F4086">
            <v>0</v>
          </cell>
          <cell r="G4086">
            <v>0</v>
          </cell>
          <cell r="H4086">
            <v>868.09</v>
          </cell>
          <cell r="I4086">
            <v>868.09</v>
          </cell>
          <cell r="J4086">
            <v>6652</v>
          </cell>
          <cell r="L4086">
            <v>41364</v>
          </cell>
          <cell r="M4086" t="str">
            <v>SG</v>
          </cell>
          <cell r="N4086" t="str">
            <v>EXP</v>
          </cell>
          <cell r="O4086" t="str">
            <v>PH500</v>
          </cell>
          <cell r="P4086" t="str">
            <v>4770</v>
          </cell>
          <cell r="Q4086" t="str">
            <v>Insurance, Parking &amp; Metrage</v>
          </cell>
          <cell r="R4086" t="str">
            <v>Other Expenditures</v>
          </cell>
          <cell r="S4086" t="str">
            <v>Non Salary</v>
          </cell>
        </row>
        <row r="4087">
          <cell r="A4087" t="str">
            <v>PH5029</v>
          </cell>
          <cell r="E4087">
            <v>0</v>
          </cell>
          <cell r="F4087">
            <v>0</v>
          </cell>
          <cell r="G4087">
            <v>0</v>
          </cell>
          <cell r="H4087">
            <v>56219.09</v>
          </cell>
          <cell r="I4087">
            <v>56219.09</v>
          </cell>
          <cell r="J4087">
            <v>211748</v>
          </cell>
          <cell r="L4087">
            <v>41364</v>
          </cell>
          <cell r="M4087" t="str">
            <v>SG</v>
          </cell>
          <cell r="N4087" t="str">
            <v>EXP</v>
          </cell>
          <cell r="O4087" t="str">
            <v>PH500</v>
          </cell>
          <cell r="P4087" t="str">
            <v>4775</v>
          </cell>
          <cell r="Q4087" t="str">
            <v>Insurance, Parking &amp; Metrage</v>
          </cell>
          <cell r="R4087" t="str">
            <v>Other Expenditures</v>
          </cell>
          <cell r="S4087" t="str">
            <v>Non Salary</v>
          </cell>
        </row>
        <row r="4088">
          <cell r="A4088" t="str">
            <v>PH5029</v>
          </cell>
          <cell r="E4088">
            <v>0</v>
          </cell>
          <cell r="F4088">
            <v>0</v>
          </cell>
          <cell r="G4088">
            <v>0</v>
          </cell>
          <cell r="H4088">
            <v>137.91999999999999</v>
          </cell>
          <cell r="I4088">
            <v>137.91999999999999</v>
          </cell>
          <cell r="J4088">
            <v>1056.78</v>
          </cell>
          <cell r="L4088">
            <v>41364</v>
          </cell>
          <cell r="M4088" t="str">
            <v>SG</v>
          </cell>
          <cell r="N4088" t="str">
            <v>EXP</v>
          </cell>
          <cell r="O4088" t="str">
            <v>PH500</v>
          </cell>
          <cell r="P4088" t="str">
            <v>4805</v>
          </cell>
          <cell r="Q4088" t="str">
            <v>Other Services</v>
          </cell>
          <cell r="R4088" t="str">
            <v>Other Expenditures</v>
          </cell>
          <cell r="S4088" t="str">
            <v>Non Salary</v>
          </cell>
        </row>
        <row r="4089">
          <cell r="A4089" t="str">
            <v>PH5029</v>
          </cell>
          <cell r="E4089">
            <v>44.75</v>
          </cell>
          <cell r="F4089">
            <v>0</v>
          </cell>
          <cell r="G4089">
            <v>44.75</v>
          </cell>
          <cell r="H4089">
            <v>96.3</v>
          </cell>
          <cell r="I4089">
            <v>51.55</v>
          </cell>
          <cell r="J4089">
            <v>737.95</v>
          </cell>
          <cell r="L4089">
            <v>41364</v>
          </cell>
          <cell r="M4089" t="str">
            <v>SG</v>
          </cell>
          <cell r="N4089" t="str">
            <v>EXP</v>
          </cell>
          <cell r="O4089" t="str">
            <v>PH500</v>
          </cell>
          <cell r="P4089" t="str">
            <v>4815</v>
          </cell>
          <cell r="Q4089" t="str">
            <v>Other Services</v>
          </cell>
          <cell r="R4089" t="str">
            <v>Other Expenditures</v>
          </cell>
          <cell r="S4089" t="str">
            <v>Non Salary</v>
          </cell>
        </row>
        <row r="4090">
          <cell r="A4090" t="str">
            <v>PH5029</v>
          </cell>
          <cell r="E4090">
            <v>0</v>
          </cell>
          <cell r="F4090">
            <v>0</v>
          </cell>
          <cell r="G4090">
            <v>0</v>
          </cell>
          <cell r="H4090">
            <v>64.47</v>
          </cell>
          <cell r="I4090">
            <v>64.47</v>
          </cell>
          <cell r="J4090">
            <v>494</v>
          </cell>
          <cell r="L4090">
            <v>41364</v>
          </cell>
          <cell r="M4090" t="str">
            <v>SG</v>
          </cell>
          <cell r="N4090" t="str">
            <v>EXP</v>
          </cell>
          <cell r="O4090" t="str">
            <v>PH500</v>
          </cell>
          <cell r="P4090" t="str">
            <v>4825</v>
          </cell>
          <cell r="Q4090" t="str">
            <v>Other Services</v>
          </cell>
          <cell r="R4090" t="str">
            <v>Other Expenditures</v>
          </cell>
          <cell r="S4090" t="str">
            <v>Non Salary</v>
          </cell>
        </row>
        <row r="4091">
          <cell r="A4091" t="str">
            <v>PH5029</v>
          </cell>
          <cell r="E4091">
            <v>0</v>
          </cell>
          <cell r="F4091">
            <v>0</v>
          </cell>
          <cell r="G4091">
            <v>0</v>
          </cell>
          <cell r="H4091">
            <v>7511</v>
          </cell>
          <cell r="I4091">
            <v>7511</v>
          </cell>
          <cell r="J4091">
            <v>35000</v>
          </cell>
          <cell r="L4091">
            <v>41364</v>
          </cell>
          <cell r="M4091" t="str">
            <v>SG</v>
          </cell>
          <cell r="N4091" t="str">
            <v>EXP</v>
          </cell>
          <cell r="O4091" t="str">
            <v>PH500</v>
          </cell>
          <cell r="P4091" t="str">
            <v>7030</v>
          </cell>
          <cell r="Q4091" t="str">
            <v>IDC's</v>
          </cell>
          <cell r="R4091" t="str">
            <v>Other Expenditures</v>
          </cell>
          <cell r="S4091" t="str">
            <v>Non Salary</v>
          </cell>
        </row>
        <row r="4092">
          <cell r="A4092" t="str">
            <v>PH5029</v>
          </cell>
          <cell r="E4092">
            <v>0</v>
          </cell>
          <cell r="F4092">
            <v>0</v>
          </cell>
          <cell r="G4092">
            <v>0</v>
          </cell>
          <cell r="H4092">
            <v>133.65</v>
          </cell>
          <cell r="I4092">
            <v>133.65</v>
          </cell>
          <cell r="J4092">
            <v>5500</v>
          </cell>
          <cell r="L4092">
            <v>41364</v>
          </cell>
          <cell r="M4092" t="str">
            <v>SG</v>
          </cell>
          <cell r="N4092" t="str">
            <v>EXP</v>
          </cell>
          <cell r="O4092" t="str">
            <v>PH500</v>
          </cell>
          <cell r="P4092" t="str">
            <v>7035</v>
          </cell>
          <cell r="Q4092" t="str">
            <v>IDC's</v>
          </cell>
          <cell r="R4092" t="str">
            <v>Other Expenditures</v>
          </cell>
          <cell r="S4092" t="str">
            <v>Non Salary</v>
          </cell>
        </row>
        <row r="4093">
          <cell r="A4093" t="str">
            <v>PH5029</v>
          </cell>
          <cell r="E4093">
            <v>7455.11</v>
          </cell>
          <cell r="F4093">
            <v>0</v>
          </cell>
          <cell r="G4093">
            <v>7455.11</v>
          </cell>
          <cell r="H4093">
            <v>-35232.85</v>
          </cell>
          <cell r="I4093">
            <v>-42687.96</v>
          </cell>
          <cell r="J4093">
            <v>-167776.38</v>
          </cell>
          <cell r="L4093">
            <v>41364</v>
          </cell>
          <cell r="M4093" t="str">
            <v>SG</v>
          </cell>
          <cell r="N4093" t="str">
            <v>REV</v>
          </cell>
          <cell r="O4093" t="str">
            <v>PH500</v>
          </cell>
          <cell r="P4093" t="str">
            <v>8010</v>
          </cell>
          <cell r="Q4093" t="str">
            <v>Grants and Subsidies</v>
          </cell>
          <cell r="R4093" t="str">
            <v>Revenue</v>
          </cell>
          <cell r="S4093" t="str">
            <v>Non Salary</v>
          </cell>
        </row>
        <row r="4094">
          <cell r="A4094" t="str">
            <v>PH5029</v>
          </cell>
          <cell r="E4094">
            <v>-28376.79</v>
          </cell>
          <cell r="F4094">
            <v>0</v>
          </cell>
          <cell r="G4094">
            <v>-28376.79</v>
          </cell>
          <cell r="H4094">
            <v>-50045.13</v>
          </cell>
          <cell r="I4094">
            <v>-21668.34</v>
          </cell>
          <cell r="J4094">
            <v>-172867.46</v>
          </cell>
          <cell r="L4094">
            <v>41364</v>
          </cell>
          <cell r="M4094" t="str">
            <v>SG</v>
          </cell>
          <cell r="N4094" t="str">
            <v>REV</v>
          </cell>
          <cell r="O4094" t="str">
            <v>PH500</v>
          </cell>
          <cell r="P4094" t="str">
            <v>8510</v>
          </cell>
          <cell r="Q4094" t="str">
            <v>Fees &amp; Service Charges</v>
          </cell>
          <cell r="R4094" t="str">
            <v>Revenue</v>
          </cell>
          <cell r="S4094" t="str">
            <v>Non Salary</v>
          </cell>
        </row>
        <row r="4095">
          <cell r="A4095" t="str">
            <v>PH5038</v>
          </cell>
          <cell r="E4095">
            <v>178.07</v>
          </cell>
          <cell r="F4095">
            <v>0</v>
          </cell>
          <cell r="G4095">
            <v>178.07</v>
          </cell>
          <cell r="H4095">
            <v>0</v>
          </cell>
          <cell r="I4095">
            <v>-178.07</v>
          </cell>
          <cell r="J4095">
            <v>0</v>
          </cell>
          <cell r="L4095">
            <v>41364</v>
          </cell>
          <cell r="M4095" t="str">
            <v>SG</v>
          </cell>
          <cell r="N4095" t="str">
            <v>EXP</v>
          </cell>
          <cell r="O4095" t="str">
            <v>PH500</v>
          </cell>
          <cell r="P4095" t="str">
            <v>4808</v>
          </cell>
          <cell r="Q4095" t="str">
            <v>Other Services</v>
          </cell>
          <cell r="R4095" t="str">
            <v>Other Expenditures</v>
          </cell>
          <cell r="S4095" t="str">
            <v>Non Salary</v>
          </cell>
        </row>
        <row r="4096">
          <cell r="A4096" t="str">
            <v>PH5038</v>
          </cell>
          <cell r="E4096">
            <v>-146.53</v>
          </cell>
          <cell r="F4096">
            <v>0</v>
          </cell>
          <cell r="G4096">
            <v>-146.53</v>
          </cell>
          <cell r="H4096">
            <v>0</v>
          </cell>
          <cell r="I4096">
            <v>146.53</v>
          </cell>
          <cell r="J4096">
            <v>0</v>
          </cell>
          <cell r="L4096">
            <v>41364</v>
          </cell>
          <cell r="M4096" t="str">
            <v>SG</v>
          </cell>
          <cell r="N4096" t="str">
            <v>EXP</v>
          </cell>
          <cell r="O4096" t="str">
            <v>PH500</v>
          </cell>
          <cell r="P4096" t="str">
            <v>4810</v>
          </cell>
          <cell r="Q4096" t="str">
            <v>Other Services</v>
          </cell>
          <cell r="R4096" t="str">
            <v>Other Expenditures</v>
          </cell>
          <cell r="S4096" t="str">
            <v>Non Salary</v>
          </cell>
        </row>
        <row r="4097">
          <cell r="A4097" t="str">
            <v>PH5038</v>
          </cell>
          <cell r="E4097">
            <v>19.07</v>
          </cell>
          <cell r="F4097">
            <v>187.23</v>
          </cell>
          <cell r="G4097">
            <v>206.3</v>
          </cell>
          <cell r="H4097">
            <v>11855.4</v>
          </cell>
          <cell r="I4097">
            <v>11649.1</v>
          </cell>
          <cell r="J4097">
            <v>158919.53</v>
          </cell>
          <cell r="L4097">
            <v>41364</v>
          </cell>
          <cell r="M4097" t="str">
            <v>SG</v>
          </cell>
          <cell r="N4097" t="str">
            <v>EXP</v>
          </cell>
          <cell r="O4097" t="str">
            <v>PH500</v>
          </cell>
          <cell r="P4097" t="str">
            <v>4811</v>
          </cell>
          <cell r="Q4097" t="str">
            <v>Other Services</v>
          </cell>
          <cell r="R4097" t="str">
            <v>Other Expenditures</v>
          </cell>
          <cell r="S4097" t="str">
            <v>Non Salary</v>
          </cell>
        </row>
        <row r="4098">
          <cell r="A4098" t="str">
            <v>PH5038</v>
          </cell>
          <cell r="E4098">
            <v>0</v>
          </cell>
          <cell r="F4098">
            <v>0</v>
          </cell>
          <cell r="G4098">
            <v>0</v>
          </cell>
          <cell r="H4098">
            <v>48.6</v>
          </cell>
          <cell r="I4098">
            <v>48.6</v>
          </cell>
          <cell r="J4098">
            <v>2000</v>
          </cell>
          <cell r="L4098">
            <v>41364</v>
          </cell>
          <cell r="M4098" t="str">
            <v>SG</v>
          </cell>
          <cell r="N4098" t="str">
            <v>EXP</v>
          </cell>
          <cell r="O4098" t="str">
            <v>PH500</v>
          </cell>
          <cell r="P4098" t="str">
            <v>7060</v>
          </cell>
          <cell r="Q4098" t="str">
            <v>IDC's</v>
          </cell>
          <cell r="R4098" t="str">
            <v>Other Expenditures</v>
          </cell>
          <cell r="S4098" t="str">
            <v>Non Salary</v>
          </cell>
        </row>
        <row r="4099">
          <cell r="A4099" t="str">
            <v>PH5038</v>
          </cell>
          <cell r="E4099">
            <v>331564.63</v>
          </cell>
          <cell r="F4099">
            <v>0</v>
          </cell>
          <cell r="G4099">
            <v>331564.63</v>
          </cell>
          <cell r="H4099">
            <v>331564.63</v>
          </cell>
          <cell r="I4099">
            <v>0</v>
          </cell>
          <cell r="J4099">
            <v>1326258.5</v>
          </cell>
          <cell r="L4099">
            <v>41364</v>
          </cell>
          <cell r="M4099" t="str">
            <v>SG</v>
          </cell>
          <cell r="N4099" t="str">
            <v>EXP</v>
          </cell>
          <cell r="O4099" t="str">
            <v>PH500</v>
          </cell>
          <cell r="P4099" t="str">
            <v>7090</v>
          </cell>
          <cell r="Q4099" t="str">
            <v>IDC's</v>
          </cell>
          <cell r="R4099" t="str">
            <v>Other Expenditures</v>
          </cell>
          <cell r="S4099" t="str">
            <v>Non Salary</v>
          </cell>
        </row>
        <row r="4100">
          <cell r="A4100" t="str">
            <v>PH5038</v>
          </cell>
          <cell r="E4100">
            <v>16929.189999999999</v>
          </cell>
          <cell r="F4100">
            <v>0</v>
          </cell>
          <cell r="G4100">
            <v>16929.189999999999</v>
          </cell>
          <cell r="H4100">
            <v>18435.86</v>
          </cell>
          <cell r="I4100">
            <v>1506.67</v>
          </cell>
          <cell r="J4100">
            <v>73743.44</v>
          </cell>
          <cell r="L4100">
            <v>41364</v>
          </cell>
          <cell r="M4100" t="str">
            <v>SG</v>
          </cell>
          <cell r="N4100" t="str">
            <v>EXP</v>
          </cell>
          <cell r="O4100" t="str">
            <v>PH500</v>
          </cell>
          <cell r="P4100" t="str">
            <v>7125</v>
          </cell>
          <cell r="Q4100" t="str">
            <v>IDC's</v>
          </cell>
          <cell r="R4100" t="str">
            <v>Other Expenditures</v>
          </cell>
          <cell r="S4100" t="str">
            <v>Non Salary</v>
          </cell>
        </row>
        <row r="4101">
          <cell r="A4101" t="str">
            <v>PH5038</v>
          </cell>
          <cell r="E4101">
            <v>-248725.03</v>
          </cell>
          <cell r="F4101">
            <v>0</v>
          </cell>
          <cell r="G4101">
            <v>-248725.03</v>
          </cell>
          <cell r="H4101">
            <v>-271428.37</v>
          </cell>
          <cell r="I4101">
            <v>-22703.34</v>
          </cell>
          <cell r="J4101">
            <v>-1170691.1000000001</v>
          </cell>
          <cell r="L4101">
            <v>41364</v>
          </cell>
          <cell r="M4101" t="str">
            <v>SG</v>
          </cell>
          <cell r="N4101" t="str">
            <v>REV</v>
          </cell>
          <cell r="O4101" t="str">
            <v>PH500</v>
          </cell>
          <cell r="P4101" t="str">
            <v>8010</v>
          </cell>
          <cell r="Q4101" t="str">
            <v>Grants and Subsidies</v>
          </cell>
          <cell r="R4101" t="str">
            <v>Revenue</v>
          </cell>
          <cell r="S4101" t="str">
            <v>Non Salary</v>
          </cell>
        </row>
        <row r="4102">
          <cell r="A4102" t="str">
            <v>PH5102</v>
          </cell>
          <cell r="E4102">
            <v>127135.3</v>
          </cell>
          <cell r="F4102">
            <v>0</v>
          </cell>
          <cell r="G4102">
            <v>127135.3</v>
          </cell>
          <cell r="H4102">
            <v>125286</v>
          </cell>
          <cell r="I4102">
            <v>-1849.3</v>
          </cell>
          <cell r="J4102">
            <v>430258.5</v>
          </cell>
          <cell r="L4102">
            <v>41364</v>
          </cell>
          <cell r="M4102" t="str">
            <v>SG</v>
          </cell>
          <cell r="N4102" t="str">
            <v>EXP</v>
          </cell>
          <cell r="O4102" t="str">
            <v>PH500</v>
          </cell>
          <cell r="P4102" t="str">
            <v>1015</v>
          </cell>
          <cell r="Q4102" t="str">
            <v>Salaries &amp; Benefits</v>
          </cell>
          <cell r="R4102" t="str">
            <v>Other Expenditures</v>
          </cell>
          <cell r="S4102" t="str">
            <v>Salaries &amp; Benefits</v>
          </cell>
        </row>
        <row r="4103">
          <cell r="A4103" t="str">
            <v>PH5102</v>
          </cell>
          <cell r="E4103">
            <v>2203.02</v>
          </cell>
          <cell r="F4103">
            <v>0</v>
          </cell>
          <cell r="G4103">
            <v>2203.02</v>
          </cell>
          <cell r="H4103">
            <v>950.34</v>
          </cell>
          <cell r="I4103">
            <v>-1252.68</v>
          </cell>
          <cell r="J4103">
            <v>3264.68</v>
          </cell>
          <cell r="L4103">
            <v>41364</v>
          </cell>
          <cell r="M4103" t="str">
            <v>SG</v>
          </cell>
          <cell r="N4103" t="str">
            <v>EXP</v>
          </cell>
          <cell r="O4103" t="str">
            <v>PH500</v>
          </cell>
          <cell r="P4103" t="str">
            <v>1025</v>
          </cell>
          <cell r="Q4103" t="str">
            <v>Salaries &amp; Benefits</v>
          </cell>
          <cell r="R4103" t="str">
            <v>Other Expenditures</v>
          </cell>
          <cell r="S4103" t="str">
            <v>Overtime</v>
          </cell>
        </row>
        <row r="4104">
          <cell r="A4104" t="str">
            <v>PH5102</v>
          </cell>
          <cell r="E4104">
            <v>0</v>
          </cell>
          <cell r="F4104">
            <v>0</v>
          </cell>
          <cell r="G4104">
            <v>0</v>
          </cell>
          <cell r="H4104">
            <v>-7984.08</v>
          </cell>
          <cell r="I4104">
            <v>-7984.08</v>
          </cell>
          <cell r="J4104">
            <v>-26200.17</v>
          </cell>
          <cell r="L4104">
            <v>41364</v>
          </cell>
          <cell r="M4104" t="str">
            <v>SG</v>
          </cell>
          <cell r="N4104" t="str">
            <v>EXP</v>
          </cell>
          <cell r="O4104" t="str">
            <v>PH500</v>
          </cell>
          <cell r="P4104" t="str">
            <v>1520</v>
          </cell>
          <cell r="Q4104" t="str">
            <v>Salaries &amp; Benefits</v>
          </cell>
          <cell r="R4104" t="str">
            <v>Other Expenditures</v>
          </cell>
          <cell r="S4104" t="str">
            <v>Gapping</v>
          </cell>
        </row>
        <row r="4105">
          <cell r="A4105" t="str">
            <v>PH5102</v>
          </cell>
          <cell r="E4105">
            <v>6171.58</v>
          </cell>
          <cell r="F4105">
            <v>0</v>
          </cell>
          <cell r="G4105">
            <v>6171.58</v>
          </cell>
          <cell r="H4105">
            <v>5989.13</v>
          </cell>
          <cell r="I4105">
            <v>-182.45</v>
          </cell>
          <cell r="J4105">
            <v>20568</v>
          </cell>
          <cell r="L4105">
            <v>41364</v>
          </cell>
          <cell r="M4105" t="str">
            <v>SG</v>
          </cell>
          <cell r="N4105" t="str">
            <v>EXP</v>
          </cell>
          <cell r="O4105" t="str">
            <v>PH500</v>
          </cell>
          <cell r="P4105" t="str">
            <v>1711</v>
          </cell>
          <cell r="Q4105" t="str">
            <v>Salaries &amp; Benefits</v>
          </cell>
          <cell r="R4105" t="str">
            <v>Other Expenditures</v>
          </cell>
          <cell r="S4105" t="str">
            <v>Salaries &amp; Benefits</v>
          </cell>
        </row>
        <row r="4106">
          <cell r="A4106" t="str">
            <v>PH5102</v>
          </cell>
          <cell r="E4106">
            <v>3262.45</v>
          </cell>
          <cell r="F4106">
            <v>0</v>
          </cell>
          <cell r="G4106">
            <v>3262.45</v>
          </cell>
          <cell r="H4106">
            <v>3102.9</v>
          </cell>
          <cell r="I4106">
            <v>-159.55000000000001</v>
          </cell>
          <cell r="J4106">
            <v>10656</v>
          </cell>
          <cell r="L4106">
            <v>41364</v>
          </cell>
          <cell r="M4106" t="str">
            <v>SG</v>
          </cell>
          <cell r="N4106" t="str">
            <v>EXP</v>
          </cell>
          <cell r="O4106" t="str">
            <v>PH500</v>
          </cell>
          <cell r="P4106" t="str">
            <v>1712</v>
          </cell>
          <cell r="Q4106" t="str">
            <v>Salaries &amp; Benefits</v>
          </cell>
          <cell r="R4106" t="str">
            <v>Other Expenditures</v>
          </cell>
          <cell r="S4106" t="str">
            <v>Salaries &amp; Benefits</v>
          </cell>
        </row>
        <row r="4107">
          <cell r="A4107" t="str">
            <v>PH5102</v>
          </cell>
          <cell r="E4107">
            <v>3077.39</v>
          </cell>
          <cell r="F4107">
            <v>0</v>
          </cell>
          <cell r="G4107">
            <v>3077.39</v>
          </cell>
          <cell r="H4107">
            <v>2508.85</v>
          </cell>
          <cell r="I4107">
            <v>-568.54</v>
          </cell>
          <cell r="J4107">
            <v>8613.7999999999993</v>
          </cell>
          <cell r="L4107">
            <v>41364</v>
          </cell>
          <cell r="M4107" t="str">
            <v>SG</v>
          </cell>
          <cell r="N4107" t="str">
            <v>EXP</v>
          </cell>
          <cell r="O4107" t="str">
            <v>PH500</v>
          </cell>
          <cell r="P4107" t="str">
            <v>1720</v>
          </cell>
          <cell r="Q4107" t="str">
            <v>Salaries &amp; Benefits</v>
          </cell>
          <cell r="R4107" t="str">
            <v>Other Expenditures</v>
          </cell>
          <cell r="S4107" t="str">
            <v>Salaries &amp; Benefits</v>
          </cell>
        </row>
        <row r="4108">
          <cell r="A4108" t="str">
            <v>PH5102</v>
          </cell>
          <cell r="E4108">
            <v>937.13</v>
          </cell>
          <cell r="F4108">
            <v>0</v>
          </cell>
          <cell r="G4108">
            <v>937.13</v>
          </cell>
          <cell r="H4108">
            <v>935.14</v>
          </cell>
          <cell r="I4108">
            <v>-1.99</v>
          </cell>
          <cell r="J4108">
            <v>3211.45</v>
          </cell>
          <cell r="L4108">
            <v>41364</v>
          </cell>
          <cell r="M4108" t="str">
            <v>SG</v>
          </cell>
          <cell r="N4108" t="str">
            <v>EXP</v>
          </cell>
          <cell r="O4108" t="str">
            <v>PH500</v>
          </cell>
          <cell r="P4108" t="str">
            <v>1730</v>
          </cell>
          <cell r="Q4108" t="str">
            <v>Salaries &amp; Benefits</v>
          </cell>
          <cell r="R4108" t="str">
            <v>Other Expenditures</v>
          </cell>
          <cell r="S4108" t="str">
            <v>Salaries &amp; Benefits</v>
          </cell>
        </row>
        <row r="4109">
          <cell r="A4109" t="str">
            <v>PH5102</v>
          </cell>
          <cell r="E4109">
            <v>3504.4</v>
          </cell>
          <cell r="F4109">
            <v>0</v>
          </cell>
          <cell r="G4109">
            <v>3504.4</v>
          </cell>
          <cell r="H4109">
            <v>3475.95</v>
          </cell>
          <cell r="I4109">
            <v>-28.45</v>
          </cell>
          <cell r="J4109">
            <v>5079.29</v>
          </cell>
          <cell r="L4109">
            <v>41364</v>
          </cell>
          <cell r="M4109" t="str">
            <v>SG</v>
          </cell>
          <cell r="N4109" t="str">
            <v>EXP</v>
          </cell>
          <cell r="O4109" t="str">
            <v>PH500</v>
          </cell>
          <cell r="P4109" t="str">
            <v>1740</v>
          </cell>
          <cell r="Q4109" t="str">
            <v>Salaries &amp; Benefits</v>
          </cell>
          <cell r="R4109" t="str">
            <v>Other Expenditures</v>
          </cell>
          <cell r="S4109" t="str">
            <v>Salaries &amp; Benefits</v>
          </cell>
        </row>
        <row r="4110">
          <cell r="A4110" t="str">
            <v>PH5102</v>
          </cell>
          <cell r="E4110">
            <v>177.35</v>
          </cell>
          <cell r="F4110">
            <v>0</v>
          </cell>
          <cell r="G4110">
            <v>177.35</v>
          </cell>
          <cell r="H4110">
            <v>213.8</v>
          </cell>
          <cell r="I4110">
            <v>36.450000000000003</v>
          </cell>
          <cell r="J4110">
            <v>344.2</v>
          </cell>
          <cell r="L4110">
            <v>41364</v>
          </cell>
          <cell r="M4110" t="str">
            <v>SG</v>
          </cell>
          <cell r="N4110" t="str">
            <v>EXP</v>
          </cell>
          <cell r="O4110" t="str">
            <v>PH500</v>
          </cell>
          <cell r="P4110" t="str">
            <v>1745</v>
          </cell>
          <cell r="Q4110" t="str">
            <v>Salaries &amp; Benefits</v>
          </cell>
          <cell r="R4110" t="str">
            <v>Other Expenditures</v>
          </cell>
          <cell r="S4110" t="str">
            <v>Salaries &amp; Benefits</v>
          </cell>
        </row>
        <row r="4111">
          <cell r="A4111" t="str">
            <v>PH5102</v>
          </cell>
          <cell r="E4111">
            <v>2533.69</v>
          </cell>
          <cell r="F4111">
            <v>0</v>
          </cell>
          <cell r="G4111">
            <v>2533.69</v>
          </cell>
          <cell r="H4111">
            <v>2443.1</v>
          </cell>
          <cell r="I4111">
            <v>-90.59</v>
          </cell>
          <cell r="J4111">
            <v>8390.0300000000007</v>
          </cell>
          <cell r="L4111">
            <v>41364</v>
          </cell>
          <cell r="M4111" t="str">
            <v>SG</v>
          </cell>
          <cell r="N4111" t="str">
            <v>EXP</v>
          </cell>
          <cell r="O4111" t="str">
            <v>PH500</v>
          </cell>
          <cell r="P4111" t="str">
            <v>1750</v>
          </cell>
          <cell r="Q4111" t="str">
            <v>Salaries &amp; Benefits</v>
          </cell>
          <cell r="R4111" t="str">
            <v>Other Expenditures</v>
          </cell>
          <cell r="S4111" t="str">
            <v>Salaries &amp; Benefits</v>
          </cell>
        </row>
        <row r="4112">
          <cell r="A4112" t="str">
            <v>PH5102</v>
          </cell>
          <cell r="E4112">
            <v>7305.59</v>
          </cell>
          <cell r="F4112">
            <v>0</v>
          </cell>
          <cell r="G4112">
            <v>7305.59</v>
          </cell>
          <cell r="H4112">
            <v>7780.95</v>
          </cell>
          <cell r="I4112">
            <v>475.36</v>
          </cell>
          <cell r="J4112">
            <v>11533.5</v>
          </cell>
          <cell r="L4112">
            <v>41364</v>
          </cell>
          <cell r="M4112" t="str">
            <v>SG</v>
          </cell>
          <cell r="N4112" t="str">
            <v>EXP</v>
          </cell>
          <cell r="O4112" t="str">
            <v>PH500</v>
          </cell>
          <cell r="P4112" t="str">
            <v>1760</v>
          </cell>
          <cell r="Q4112" t="str">
            <v>Salaries &amp; Benefits</v>
          </cell>
          <cell r="R4112" t="str">
            <v>Other Expenditures</v>
          </cell>
          <cell r="S4112" t="str">
            <v>Salaries &amp; Benefits</v>
          </cell>
        </row>
        <row r="4113">
          <cell r="A4113" t="str">
            <v>PH5102</v>
          </cell>
          <cell r="E4113">
            <v>14308.35</v>
          </cell>
          <cell r="F4113">
            <v>0</v>
          </cell>
          <cell r="G4113">
            <v>14308.35</v>
          </cell>
          <cell r="H4113">
            <v>14206.99</v>
          </cell>
          <cell r="I4113">
            <v>-101.36</v>
          </cell>
          <cell r="J4113">
            <v>48789.75</v>
          </cell>
          <cell r="L4113">
            <v>41364</v>
          </cell>
          <cell r="M4113" t="str">
            <v>SG</v>
          </cell>
          <cell r="N4113" t="str">
            <v>EXP</v>
          </cell>
          <cell r="O4113" t="str">
            <v>PH500</v>
          </cell>
          <cell r="P4113" t="str">
            <v>1770</v>
          </cell>
          <cell r="Q4113" t="str">
            <v>Salaries &amp; Benefits</v>
          </cell>
          <cell r="R4113" t="str">
            <v>Other Expenditures</v>
          </cell>
          <cell r="S4113" t="str">
            <v>Salaries &amp; Benefits</v>
          </cell>
        </row>
        <row r="4114">
          <cell r="A4114" t="str">
            <v>PH5102</v>
          </cell>
          <cell r="E4114">
            <v>0</v>
          </cell>
          <cell r="F4114">
            <v>0</v>
          </cell>
          <cell r="G4114">
            <v>0</v>
          </cell>
          <cell r="H4114">
            <v>392.26</v>
          </cell>
          <cell r="I4114">
            <v>392.26</v>
          </cell>
          <cell r="J4114">
            <v>1347.5</v>
          </cell>
          <cell r="L4114">
            <v>41364</v>
          </cell>
          <cell r="M4114" t="str">
            <v>SG</v>
          </cell>
          <cell r="N4114" t="str">
            <v>EXP</v>
          </cell>
          <cell r="O4114" t="str">
            <v>PH500</v>
          </cell>
          <cell r="P4114" t="str">
            <v>1850</v>
          </cell>
          <cell r="Q4114" t="str">
            <v>Salaries &amp; Benefits</v>
          </cell>
          <cell r="R4114" t="str">
            <v>Other Expenditures</v>
          </cell>
          <cell r="S4114" t="str">
            <v>Salaries &amp; Benefits</v>
          </cell>
        </row>
        <row r="4115">
          <cell r="A4115" t="str">
            <v>PH5102</v>
          </cell>
          <cell r="E4115">
            <v>0</v>
          </cell>
          <cell r="F4115">
            <v>0</v>
          </cell>
          <cell r="G4115">
            <v>0</v>
          </cell>
          <cell r="H4115">
            <v>297.81</v>
          </cell>
          <cell r="I4115">
            <v>297.81</v>
          </cell>
          <cell r="J4115">
            <v>1764.3</v>
          </cell>
          <cell r="L4115">
            <v>41364</v>
          </cell>
          <cell r="M4115" t="str">
            <v>SG</v>
          </cell>
          <cell r="N4115" t="str">
            <v>EXP</v>
          </cell>
          <cell r="O4115" t="str">
            <v>PH500</v>
          </cell>
          <cell r="P4115" t="str">
            <v>2010</v>
          </cell>
          <cell r="Q4115" t="str">
            <v>Office Supplies</v>
          </cell>
          <cell r="R4115" t="str">
            <v>Other Expenditures</v>
          </cell>
          <cell r="S4115" t="str">
            <v>Non Salary</v>
          </cell>
        </row>
        <row r="4116">
          <cell r="A4116" t="str">
            <v>PH5102</v>
          </cell>
          <cell r="E4116">
            <v>19.23</v>
          </cell>
          <cell r="F4116">
            <v>0</v>
          </cell>
          <cell r="G4116">
            <v>19.23</v>
          </cell>
          <cell r="H4116">
            <v>332.36</v>
          </cell>
          <cell r="I4116">
            <v>313.13</v>
          </cell>
          <cell r="J4116">
            <v>1968.96</v>
          </cell>
          <cell r="L4116">
            <v>41364</v>
          </cell>
          <cell r="M4116" t="str">
            <v>SG</v>
          </cell>
          <cell r="N4116" t="str">
            <v>EXP</v>
          </cell>
          <cell r="O4116" t="str">
            <v>PH500</v>
          </cell>
          <cell r="P4116" t="str">
            <v>2040</v>
          </cell>
          <cell r="Q4116" t="str">
            <v>Office Supplies</v>
          </cell>
          <cell r="R4116" t="str">
            <v>Other Expenditures</v>
          </cell>
          <cell r="S4116" t="str">
            <v>Non Salary</v>
          </cell>
        </row>
        <row r="4117">
          <cell r="A4117" t="str">
            <v>PH5102</v>
          </cell>
          <cell r="E4117">
            <v>0</v>
          </cell>
          <cell r="F4117">
            <v>0</v>
          </cell>
          <cell r="G4117">
            <v>0</v>
          </cell>
          <cell r="H4117">
            <v>66.47</v>
          </cell>
          <cell r="I4117">
            <v>66.47</v>
          </cell>
          <cell r="J4117">
            <v>393.79</v>
          </cell>
          <cell r="L4117">
            <v>41364</v>
          </cell>
          <cell r="M4117" t="str">
            <v>SG</v>
          </cell>
          <cell r="N4117" t="str">
            <v>EXP</v>
          </cell>
          <cell r="O4117" t="str">
            <v>PH500</v>
          </cell>
          <cell r="P4117" t="str">
            <v>2080</v>
          </cell>
          <cell r="Q4117" t="str">
            <v>Office Supplies</v>
          </cell>
          <cell r="R4117" t="str">
            <v>Other Expenditures</v>
          </cell>
          <cell r="S4117" t="str">
            <v>Non Salary</v>
          </cell>
        </row>
        <row r="4118">
          <cell r="A4118" t="str">
            <v>PH5102</v>
          </cell>
          <cell r="E4118">
            <v>0</v>
          </cell>
          <cell r="F4118">
            <v>0</v>
          </cell>
          <cell r="G4118">
            <v>0</v>
          </cell>
          <cell r="H4118">
            <v>69.12</v>
          </cell>
          <cell r="I4118">
            <v>69.12</v>
          </cell>
          <cell r="J4118">
            <v>409.47</v>
          </cell>
          <cell r="L4118">
            <v>41364</v>
          </cell>
          <cell r="M4118" t="str">
            <v>SG</v>
          </cell>
          <cell r="N4118" t="str">
            <v>EXP</v>
          </cell>
          <cell r="O4118" t="str">
            <v>PH500</v>
          </cell>
          <cell r="P4118" t="str">
            <v>2099</v>
          </cell>
          <cell r="Q4118" t="str">
            <v>Office Supplies</v>
          </cell>
          <cell r="R4118" t="str">
            <v>Other Expenditures</v>
          </cell>
          <cell r="S4118" t="str">
            <v>Non Salary</v>
          </cell>
        </row>
        <row r="4119">
          <cell r="A4119" t="str">
            <v>PH5102</v>
          </cell>
          <cell r="E4119">
            <v>0</v>
          </cell>
          <cell r="F4119">
            <v>0</v>
          </cell>
          <cell r="G4119">
            <v>0</v>
          </cell>
          <cell r="H4119">
            <v>64.569999999999993</v>
          </cell>
          <cell r="I4119">
            <v>64.569999999999993</v>
          </cell>
          <cell r="J4119">
            <v>382.54</v>
          </cell>
          <cell r="L4119">
            <v>41364</v>
          </cell>
          <cell r="M4119" t="str">
            <v>SG</v>
          </cell>
          <cell r="N4119" t="str">
            <v>EXP</v>
          </cell>
          <cell r="O4119" t="str">
            <v>PH500</v>
          </cell>
          <cell r="P4119" t="str">
            <v>2660</v>
          </cell>
          <cell r="Q4119" t="str">
            <v>Other Supplies</v>
          </cell>
          <cell r="R4119" t="str">
            <v>Other Expenditures</v>
          </cell>
          <cell r="S4119" t="str">
            <v>Non Salary</v>
          </cell>
        </row>
        <row r="4120">
          <cell r="A4120" t="str">
            <v>PH5102</v>
          </cell>
          <cell r="E4120">
            <v>0</v>
          </cell>
          <cell r="F4120">
            <v>0</v>
          </cell>
          <cell r="G4120">
            <v>0</v>
          </cell>
          <cell r="H4120">
            <v>80.709999999999994</v>
          </cell>
          <cell r="I4120">
            <v>80.709999999999994</v>
          </cell>
          <cell r="J4120">
            <v>478.18</v>
          </cell>
          <cell r="L4120">
            <v>41364</v>
          </cell>
          <cell r="M4120" t="str">
            <v>SG</v>
          </cell>
          <cell r="N4120" t="str">
            <v>EXP</v>
          </cell>
          <cell r="O4120" t="str">
            <v>PH500</v>
          </cell>
          <cell r="P4120" t="str">
            <v>2665</v>
          </cell>
          <cell r="Q4120" t="str">
            <v>Other Supplies</v>
          </cell>
          <cell r="R4120" t="str">
            <v>Other Expenditures</v>
          </cell>
          <cell r="S4120" t="str">
            <v>Non Salary</v>
          </cell>
        </row>
        <row r="4121">
          <cell r="A4121" t="str">
            <v>PH5102</v>
          </cell>
          <cell r="E4121">
            <v>0</v>
          </cell>
          <cell r="F4121">
            <v>0</v>
          </cell>
          <cell r="G4121">
            <v>0</v>
          </cell>
          <cell r="H4121">
            <v>64.569999999999993</v>
          </cell>
          <cell r="I4121">
            <v>64.569999999999993</v>
          </cell>
          <cell r="J4121">
            <v>382.54</v>
          </cell>
          <cell r="L4121">
            <v>41364</v>
          </cell>
          <cell r="M4121" t="str">
            <v>SG</v>
          </cell>
          <cell r="N4121" t="str">
            <v>EXP</v>
          </cell>
          <cell r="O4121" t="str">
            <v>PH500</v>
          </cell>
          <cell r="P4121" t="str">
            <v>2670</v>
          </cell>
          <cell r="Q4121" t="str">
            <v>Other Supplies</v>
          </cell>
          <cell r="R4121" t="str">
            <v>Other Expenditures</v>
          </cell>
          <cell r="S4121" t="str">
            <v>Non Salary</v>
          </cell>
        </row>
        <row r="4122">
          <cell r="A4122" t="str">
            <v>PH5102</v>
          </cell>
          <cell r="E4122">
            <v>0</v>
          </cell>
          <cell r="F4122">
            <v>0</v>
          </cell>
          <cell r="G4122">
            <v>0</v>
          </cell>
          <cell r="H4122">
            <v>245.75</v>
          </cell>
          <cell r="I4122">
            <v>245.75</v>
          </cell>
          <cell r="J4122">
            <v>1455.84</v>
          </cell>
          <cell r="L4122">
            <v>41364</v>
          </cell>
          <cell r="M4122" t="str">
            <v>SG</v>
          </cell>
          <cell r="N4122" t="str">
            <v>EXP</v>
          </cell>
          <cell r="O4122" t="str">
            <v>PH500</v>
          </cell>
          <cell r="P4122" t="str">
            <v>2823</v>
          </cell>
          <cell r="Q4122" t="str">
            <v>Other Supplies</v>
          </cell>
          <cell r="R4122" t="str">
            <v>Other Expenditures</v>
          </cell>
          <cell r="S4122" t="str">
            <v>Non Salary</v>
          </cell>
        </row>
        <row r="4123">
          <cell r="A4123" t="str">
            <v>PH5102</v>
          </cell>
          <cell r="E4123">
            <v>0</v>
          </cell>
          <cell r="F4123">
            <v>0</v>
          </cell>
          <cell r="G4123">
            <v>0</v>
          </cell>
          <cell r="H4123">
            <v>211.07</v>
          </cell>
          <cell r="I4123">
            <v>211.07</v>
          </cell>
          <cell r="J4123">
            <v>956.35</v>
          </cell>
          <cell r="L4123">
            <v>41364</v>
          </cell>
          <cell r="M4123" t="str">
            <v>SG</v>
          </cell>
          <cell r="N4123" t="str">
            <v>EXP</v>
          </cell>
          <cell r="O4123" t="str">
            <v>PH500</v>
          </cell>
          <cell r="P4123" t="str">
            <v>3032</v>
          </cell>
          <cell r="Q4123" t="str">
            <v>General Equipment</v>
          </cell>
          <cell r="R4123" t="str">
            <v>Other Expenditures</v>
          </cell>
          <cell r="S4123" t="str">
            <v>Non Salary</v>
          </cell>
        </row>
        <row r="4124">
          <cell r="A4124" t="str">
            <v>PH5102</v>
          </cell>
          <cell r="E4124">
            <v>0</v>
          </cell>
          <cell r="F4124">
            <v>0</v>
          </cell>
          <cell r="G4124">
            <v>0</v>
          </cell>
          <cell r="H4124">
            <v>13.55</v>
          </cell>
          <cell r="I4124">
            <v>13.55</v>
          </cell>
          <cell r="J4124">
            <v>103.8</v>
          </cell>
          <cell r="L4124">
            <v>41364</v>
          </cell>
          <cell r="M4124" t="str">
            <v>SG</v>
          </cell>
          <cell r="N4124" t="str">
            <v>EXP</v>
          </cell>
          <cell r="O4124" t="str">
            <v>PH500</v>
          </cell>
          <cell r="P4124" t="str">
            <v>4082</v>
          </cell>
          <cell r="Q4124" t="str">
            <v>Professional &amp; Technical</v>
          </cell>
          <cell r="R4124" t="str">
            <v>Other Expenditures</v>
          </cell>
          <cell r="S4124" t="str">
            <v>Non Salary</v>
          </cell>
        </row>
        <row r="4125">
          <cell r="A4125" t="str">
            <v>PH5102</v>
          </cell>
          <cell r="E4125">
            <v>0</v>
          </cell>
          <cell r="F4125">
            <v>0</v>
          </cell>
          <cell r="G4125">
            <v>0</v>
          </cell>
          <cell r="H4125">
            <v>443.35</v>
          </cell>
          <cell r="I4125">
            <v>443.35</v>
          </cell>
          <cell r="J4125">
            <v>3397.35</v>
          </cell>
          <cell r="L4125">
            <v>41364</v>
          </cell>
          <cell r="M4125" t="str">
            <v>SG</v>
          </cell>
          <cell r="N4125" t="str">
            <v>EXP</v>
          </cell>
          <cell r="O4125" t="str">
            <v>PH500</v>
          </cell>
          <cell r="P4125" t="str">
            <v>4199</v>
          </cell>
          <cell r="Q4125" t="str">
            <v>Professional &amp; Technical</v>
          </cell>
          <cell r="R4125" t="str">
            <v>Other Expenditures</v>
          </cell>
          <cell r="S4125" t="str">
            <v>Non Salary</v>
          </cell>
        </row>
        <row r="4126">
          <cell r="A4126" t="str">
            <v>PH5102</v>
          </cell>
          <cell r="E4126">
            <v>53.3</v>
          </cell>
          <cell r="F4126">
            <v>0</v>
          </cell>
          <cell r="G4126">
            <v>53.3</v>
          </cell>
          <cell r="H4126">
            <v>173.05</v>
          </cell>
          <cell r="I4126">
            <v>119.75</v>
          </cell>
          <cell r="J4126">
            <v>1326</v>
          </cell>
          <cell r="L4126">
            <v>41364</v>
          </cell>
          <cell r="M4126" t="str">
            <v>SG</v>
          </cell>
          <cell r="N4126" t="str">
            <v>EXP</v>
          </cell>
          <cell r="O4126" t="str">
            <v>PH500</v>
          </cell>
          <cell r="P4126" t="str">
            <v>4225</v>
          </cell>
          <cell r="Q4126" t="str">
            <v>Business Travel Expenses</v>
          </cell>
          <cell r="R4126" t="str">
            <v>Other Expenditures</v>
          </cell>
          <cell r="S4126" t="str">
            <v>Non Salary</v>
          </cell>
        </row>
        <row r="4127">
          <cell r="A4127" t="str">
            <v>PH5102</v>
          </cell>
          <cell r="E4127">
            <v>492.28</v>
          </cell>
          <cell r="F4127">
            <v>1614.03</v>
          </cell>
          <cell r="G4127">
            <v>2106.31</v>
          </cell>
          <cell r="H4127">
            <v>249.6</v>
          </cell>
          <cell r="I4127">
            <v>-1856.71</v>
          </cell>
          <cell r="J4127">
            <v>1912.7</v>
          </cell>
          <cell r="L4127">
            <v>41364</v>
          </cell>
          <cell r="M4127" t="str">
            <v>SG</v>
          </cell>
          <cell r="N4127" t="str">
            <v>EXP</v>
          </cell>
          <cell r="O4127" t="str">
            <v>PH500</v>
          </cell>
          <cell r="P4127" t="str">
            <v>4515</v>
          </cell>
          <cell r="Q4127" t="str">
            <v>Contracted Services</v>
          </cell>
          <cell r="R4127" t="str">
            <v>Other Expenditures</v>
          </cell>
          <cell r="S4127" t="str">
            <v>Non Salary</v>
          </cell>
        </row>
        <row r="4128">
          <cell r="A4128" t="str">
            <v>PH5102</v>
          </cell>
          <cell r="E4128">
            <v>0</v>
          </cell>
          <cell r="F4128">
            <v>0</v>
          </cell>
          <cell r="G4128">
            <v>0</v>
          </cell>
          <cell r="H4128">
            <v>93.17</v>
          </cell>
          <cell r="I4128">
            <v>93.17</v>
          </cell>
          <cell r="J4128">
            <v>714</v>
          </cell>
          <cell r="L4128">
            <v>41364</v>
          </cell>
          <cell r="M4128" t="str">
            <v>SG</v>
          </cell>
          <cell r="N4128" t="str">
            <v>EXP</v>
          </cell>
          <cell r="O4128" t="str">
            <v>PH500</v>
          </cell>
          <cell r="P4128" t="str">
            <v>4760</v>
          </cell>
          <cell r="Q4128" t="str">
            <v>Insurance, Parking &amp; Metrage</v>
          </cell>
          <cell r="R4128" t="str">
            <v>Other Expenditures</v>
          </cell>
          <cell r="S4128" t="str">
            <v>Non Salary</v>
          </cell>
        </row>
        <row r="4129">
          <cell r="A4129" t="str">
            <v>PH5102</v>
          </cell>
          <cell r="E4129">
            <v>26.5</v>
          </cell>
          <cell r="F4129">
            <v>0</v>
          </cell>
          <cell r="G4129">
            <v>26.5</v>
          </cell>
          <cell r="H4129">
            <v>133.11000000000001</v>
          </cell>
          <cell r="I4129">
            <v>106.61</v>
          </cell>
          <cell r="J4129">
            <v>1020</v>
          </cell>
          <cell r="L4129">
            <v>41364</v>
          </cell>
          <cell r="M4129" t="str">
            <v>SG</v>
          </cell>
          <cell r="N4129" t="str">
            <v>EXP</v>
          </cell>
          <cell r="O4129" t="str">
            <v>PH500</v>
          </cell>
          <cell r="P4129" t="str">
            <v>4770</v>
          </cell>
          <cell r="Q4129" t="str">
            <v>Insurance, Parking &amp; Metrage</v>
          </cell>
          <cell r="R4129" t="str">
            <v>Other Expenditures</v>
          </cell>
          <cell r="S4129" t="str">
            <v>Non Salary</v>
          </cell>
        </row>
        <row r="4130">
          <cell r="A4130" t="str">
            <v>PH5102</v>
          </cell>
          <cell r="E4130">
            <v>69.5</v>
          </cell>
          <cell r="F4130">
            <v>0</v>
          </cell>
          <cell r="G4130">
            <v>69.5</v>
          </cell>
          <cell r="H4130">
            <v>2169.6999999999998</v>
          </cell>
          <cell r="I4130">
            <v>2100.1999999999998</v>
          </cell>
          <cell r="J4130">
            <v>16626</v>
          </cell>
          <cell r="L4130">
            <v>41364</v>
          </cell>
          <cell r="M4130" t="str">
            <v>SG</v>
          </cell>
          <cell r="N4130" t="str">
            <v>EXP</v>
          </cell>
          <cell r="O4130" t="str">
            <v>PH500</v>
          </cell>
          <cell r="P4130" t="str">
            <v>4775</v>
          </cell>
          <cell r="Q4130" t="str">
            <v>Insurance, Parking &amp; Metrage</v>
          </cell>
          <cell r="R4130" t="str">
            <v>Other Expenditures</v>
          </cell>
          <cell r="S4130" t="str">
            <v>Non Salary</v>
          </cell>
        </row>
        <row r="4131">
          <cell r="A4131" t="str">
            <v>PH5102</v>
          </cell>
          <cell r="E4131">
            <v>300</v>
          </cell>
          <cell r="F4131">
            <v>0</v>
          </cell>
          <cell r="G4131">
            <v>300</v>
          </cell>
          <cell r="H4131">
            <v>0</v>
          </cell>
          <cell r="I4131">
            <v>-300</v>
          </cell>
          <cell r="J4131">
            <v>0</v>
          </cell>
          <cell r="L4131">
            <v>41364</v>
          </cell>
          <cell r="M4131" t="str">
            <v>SG</v>
          </cell>
          <cell r="N4131" t="str">
            <v>EXP</v>
          </cell>
          <cell r="O4131" t="str">
            <v>PH500</v>
          </cell>
          <cell r="P4131" t="str">
            <v>7080</v>
          </cell>
          <cell r="Q4131" t="str">
            <v>IDC's</v>
          </cell>
          <cell r="R4131" t="str">
            <v>Other Expenditures</v>
          </cell>
          <cell r="S4131" t="str">
            <v>Non Salary</v>
          </cell>
        </row>
        <row r="4132">
          <cell r="A4132" t="str">
            <v>PH5102</v>
          </cell>
          <cell r="E4132">
            <v>-129893.32</v>
          </cell>
          <cell r="F4132">
            <v>0</v>
          </cell>
          <cell r="G4132">
            <v>-129893.32</v>
          </cell>
          <cell r="H4132">
            <v>-123006.97</v>
          </cell>
          <cell r="I4132">
            <v>6886.35</v>
          </cell>
          <cell r="J4132">
            <v>-419361.28000000003</v>
          </cell>
          <cell r="L4132">
            <v>41364</v>
          </cell>
          <cell r="M4132" t="str">
            <v>SG</v>
          </cell>
          <cell r="N4132" t="str">
            <v>REV</v>
          </cell>
          <cell r="O4132" t="str">
            <v>PH500</v>
          </cell>
          <cell r="P4132" t="str">
            <v>8010</v>
          </cell>
          <cell r="Q4132" t="str">
            <v>Grants and Subsidies</v>
          </cell>
          <cell r="R4132" t="str">
            <v>Revenue</v>
          </cell>
          <cell r="S4132" t="str">
            <v>Non Salary</v>
          </cell>
        </row>
        <row r="4133">
          <cell r="A4133" t="str">
            <v>PH5103</v>
          </cell>
          <cell r="E4133">
            <v>111762.11</v>
          </cell>
          <cell r="F4133">
            <v>0</v>
          </cell>
          <cell r="G4133">
            <v>111762.11</v>
          </cell>
          <cell r="H4133">
            <v>147864.07999999999</v>
          </cell>
          <cell r="I4133">
            <v>36101.97</v>
          </cell>
          <cell r="J4133">
            <v>507796.38</v>
          </cell>
          <cell r="L4133">
            <v>41364</v>
          </cell>
          <cell r="M4133" t="str">
            <v>OG</v>
          </cell>
          <cell r="N4133" t="str">
            <v>EXP</v>
          </cell>
          <cell r="O4133" t="str">
            <v>PH500</v>
          </cell>
          <cell r="P4133" t="str">
            <v>1015</v>
          </cell>
          <cell r="Q4133" t="str">
            <v>Salaries &amp; Benefits</v>
          </cell>
          <cell r="R4133" t="str">
            <v>Other Expenditures</v>
          </cell>
          <cell r="S4133" t="str">
            <v>Salaries &amp; Benefits</v>
          </cell>
        </row>
        <row r="4134">
          <cell r="A4134" t="str">
            <v>PH5103</v>
          </cell>
          <cell r="E4134">
            <v>4413.63</v>
          </cell>
          <cell r="F4134">
            <v>0</v>
          </cell>
          <cell r="G4134">
            <v>4413.63</v>
          </cell>
          <cell r="H4134">
            <v>4019.22</v>
          </cell>
          <cell r="I4134">
            <v>-394.41</v>
          </cell>
          <cell r="J4134">
            <v>13807</v>
          </cell>
          <cell r="L4134">
            <v>41364</v>
          </cell>
          <cell r="M4134" t="str">
            <v>OG</v>
          </cell>
          <cell r="N4134" t="str">
            <v>EXP</v>
          </cell>
          <cell r="O4134" t="str">
            <v>PH500</v>
          </cell>
          <cell r="P4134" t="str">
            <v>1025</v>
          </cell>
          <cell r="Q4134" t="str">
            <v>Salaries &amp; Benefits</v>
          </cell>
          <cell r="R4134" t="str">
            <v>Other Expenditures</v>
          </cell>
          <cell r="S4134" t="str">
            <v>Overtime</v>
          </cell>
        </row>
        <row r="4135">
          <cell r="A4135" t="str">
            <v>PH5103</v>
          </cell>
          <cell r="E4135">
            <v>0</v>
          </cell>
          <cell r="F4135">
            <v>0</v>
          </cell>
          <cell r="G4135">
            <v>0</v>
          </cell>
          <cell r="H4135">
            <v>-23335.97</v>
          </cell>
          <cell r="I4135">
            <v>-23335.97</v>
          </cell>
          <cell r="J4135">
            <v>-80164.800000000003</v>
          </cell>
          <cell r="L4135">
            <v>41364</v>
          </cell>
          <cell r="M4135" t="str">
            <v>OG</v>
          </cell>
          <cell r="N4135" t="str">
            <v>EXP</v>
          </cell>
          <cell r="O4135" t="str">
            <v>PH500</v>
          </cell>
          <cell r="P4135" t="str">
            <v>1520</v>
          </cell>
          <cell r="Q4135" t="str">
            <v>Salaries &amp; Benefits</v>
          </cell>
          <cell r="R4135" t="str">
            <v>Other Expenditures</v>
          </cell>
          <cell r="S4135" t="str">
            <v>Gapping</v>
          </cell>
        </row>
        <row r="4136">
          <cell r="A4136" t="str">
            <v>PH5103</v>
          </cell>
          <cell r="E4136">
            <v>5524.08</v>
          </cell>
          <cell r="F4136">
            <v>0</v>
          </cell>
          <cell r="G4136">
            <v>5524.08</v>
          </cell>
          <cell r="H4136">
            <v>6600.64</v>
          </cell>
          <cell r="I4136">
            <v>1076.56</v>
          </cell>
          <cell r="J4136">
            <v>22668</v>
          </cell>
          <cell r="L4136">
            <v>41364</v>
          </cell>
          <cell r="M4136" t="str">
            <v>OG</v>
          </cell>
          <cell r="N4136" t="str">
            <v>EXP</v>
          </cell>
          <cell r="O4136" t="str">
            <v>PH500</v>
          </cell>
          <cell r="P4136" t="str">
            <v>1711</v>
          </cell>
          <cell r="Q4136" t="str">
            <v>Salaries &amp; Benefits</v>
          </cell>
          <cell r="R4136" t="str">
            <v>Other Expenditures</v>
          </cell>
          <cell r="S4136" t="str">
            <v>Salaries &amp; Benefits</v>
          </cell>
        </row>
        <row r="4137">
          <cell r="A4137" t="str">
            <v>PH5103</v>
          </cell>
          <cell r="E4137">
            <v>2576.4699999999998</v>
          </cell>
          <cell r="F4137">
            <v>0</v>
          </cell>
          <cell r="G4137">
            <v>2576.4699999999998</v>
          </cell>
          <cell r="H4137">
            <v>3092.4</v>
          </cell>
          <cell r="I4137">
            <v>515.92999999999995</v>
          </cell>
          <cell r="J4137">
            <v>10620</v>
          </cell>
          <cell r="L4137">
            <v>41364</v>
          </cell>
          <cell r="M4137" t="str">
            <v>OG</v>
          </cell>
          <cell r="N4137" t="str">
            <v>EXP</v>
          </cell>
          <cell r="O4137" t="str">
            <v>PH500</v>
          </cell>
          <cell r="P4137" t="str">
            <v>1712</v>
          </cell>
          <cell r="Q4137" t="str">
            <v>Salaries &amp; Benefits</v>
          </cell>
          <cell r="R4137" t="str">
            <v>Other Expenditures</v>
          </cell>
          <cell r="S4137" t="str">
            <v>Salaries &amp; Benefits</v>
          </cell>
        </row>
        <row r="4138">
          <cell r="A4138" t="str">
            <v>PH5103</v>
          </cell>
          <cell r="E4138">
            <v>2950.92</v>
          </cell>
          <cell r="F4138">
            <v>0</v>
          </cell>
          <cell r="G4138">
            <v>2950.92</v>
          </cell>
          <cell r="H4138">
            <v>2960.96</v>
          </cell>
          <cell r="I4138">
            <v>10.039999999999999</v>
          </cell>
          <cell r="J4138">
            <v>10167.959999999999</v>
          </cell>
          <cell r="L4138">
            <v>41364</v>
          </cell>
          <cell r="M4138" t="str">
            <v>OG</v>
          </cell>
          <cell r="N4138" t="str">
            <v>EXP</v>
          </cell>
          <cell r="O4138" t="str">
            <v>PH500</v>
          </cell>
          <cell r="P4138" t="str">
            <v>1720</v>
          </cell>
          <cell r="Q4138" t="str">
            <v>Salaries &amp; Benefits</v>
          </cell>
          <cell r="R4138" t="str">
            <v>Other Expenditures</v>
          </cell>
          <cell r="S4138" t="str">
            <v>Salaries &amp; Benefits</v>
          </cell>
        </row>
        <row r="4139">
          <cell r="A4139" t="str">
            <v>PH5103</v>
          </cell>
          <cell r="E4139">
            <v>900.45</v>
          </cell>
          <cell r="F4139">
            <v>0</v>
          </cell>
          <cell r="G4139">
            <v>900.45</v>
          </cell>
          <cell r="H4139">
            <v>1103.6400000000001</v>
          </cell>
          <cell r="I4139">
            <v>203.19</v>
          </cell>
          <cell r="J4139">
            <v>3790.19</v>
          </cell>
          <cell r="L4139">
            <v>41364</v>
          </cell>
          <cell r="M4139" t="str">
            <v>OG</v>
          </cell>
          <cell r="N4139" t="str">
            <v>EXP</v>
          </cell>
          <cell r="O4139" t="str">
            <v>PH500</v>
          </cell>
          <cell r="P4139" t="str">
            <v>1730</v>
          </cell>
          <cell r="Q4139" t="str">
            <v>Salaries &amp; Benefits</v>
          </cell>
          <cell r="R4139" t="str">
            <v>Other Expenditures</v>
          </cell>
          <cell r="S4139" t="str">
            <v>Salaries &amp; Benefits</v>
          </cell>
        </row>
        <row r="4140">
          <cell r="A4140" t="str">
            <v>PH5103</v>
          </cell>
          <cell r="E4140">
            <v>2919.64</v>
          </cell>
          <cell r="F4140">
            <v>0</v>
          </cell>
          <cell r="G4140">
            <v>2919.64</v>
          </cell>
          <cell r="H4140">
            <v>4163.12</v>
          </cell>
          <cell r="I4140">
            <v>1243.48</v>
          </cell>
          <cell r="J4140">
            <v>7301.95</v>
          </cell>
          <cell r="L4140">
            <v>41364</v>
          </cell>
          <cell r="M4140" t="str">
            <v>OG</v>
          </cell>
          <cell r="N4140" t="str">
            <v>EXP</v>
          </cell>
          <cell r="O4140" t="str">
            <v>PH500</v>
          </cell>
          <cell r="P4140" t="str">
            <v>1740</v>
          </cell>
          <cell r="Q4140" t="str">
            <v>Salaries &amp; Benefits</v>
          </cell>
          <cell r="R4140" t="str">
            <v>Other Expenditures</v>
          </cell>
          <cell r="S4140" t="str">
            <v>Salaries &amp; Benefits</v>
          </cell>
        </row>
        <row r="4141">
          <cell r="A4141" t="str">
            <v>PH5103</v>
          </cell>
          <cell r="E4141">
            <v>122.95</v>
          </cell>
          <cell r="F4141">
            <v>0</v>
          </cell>
          <cell r="G4141">
            <v>122.95</v>
          </cell>
          <cell r="H4141">
            <v>203.35</v>
          </cell>
          <cell r="I4141">
            <v>80.400000000000006</v>
          </cell>
          <cell r="J4141">
            <v>406.22</v>
          </cell>
          <cell r="L4141">
            <v>41364</v>
          </cell>
          <cell r="M4141" t="str">
            <v>OG</v>
          </cell>
          <cell r="N4141" t="str">
            <v>EXP</v>
          </cell>
          <cell r="O4141" t="str">
            <v>PH500</v>
          </cell>
          <cell r="P4141" t="str">
            <v>1745</v>
          </cell>
          <cell r="Q4141" t="str">
            <v>Salaries &amp; Benefits</v>
          </cell>
          <cell r="R4141" t="str">
            <v>Other Expenditures</v>
          </cell>
          <cell r="S4141" t="str">
            <v>Salaries &amp; Benefits</v>
          </cell>
        </row>
        <row r="4142">
          <cell r="A4142" t="str">
            <v>PH5103</v>
          </cell>
          <cell r="E4142">
            <v>2313.17</v>
          </cell>
          <cell r="F4142">
            <v>0</v>
          </cell>
          <cell r="G4142">
            <v>2313.17</v>
          </cell>
          <cell r="H4142">
            <v>2883.37</v>
          </cell>
          <cell r="I4142">
            <v>570.20000000000005</v>
          </cell>
          <cell r="J4142">
            <v>9902.02</v>
          </cell>
          <cell r="L4142">
            <v>41364</v>
          </cell>
          <cell r="M4142" t="str">
            <v>OG</v>
          </cell>
          <cell r="N4142" t="str">
            <v>EXP</v>
          </cell>
          <cell r="O4142" t="str">
            <v>PH500</v>
          </cell>
          <cell r="P4142" t="str">
            <v>1750</v>
          </cell>
          <cell r="Q4142" t="str">
            <v>Salaries &amp; Benefits</v>
          </cell>
          <cell r="R4142" t="str">
            <v>Other Expenditures</v>
          </cell>
          <cell r="S4142" t="str">
            <v>Salaries &amp; Benefits</v>
          </cell>
        </row>
        <row r="4143">
          <cell r="A4143" t="str">
            <v>PH5103</v>
          </cell>
          <cell r="E4143">
            <v>6646.13</v>
          </cell>
          <cell r="F4143">
            <v>0</v>
          </cell>
          <cell r="G4143">
            <v>6646.13</v>
          </cell>
          <cell r="H4143">
            <v>9077.7099999999991</v>
          </cell>
          <cell r="I4143">
            <v>2431.58</v>
          </cell>
          <cell r="J4143">
            <v>16146.9</v>
          </cell>
          <cell r="L4143">
            <v>41364</v>
          </cell>
          <cell r="M4143" t="str">
            <v>OG</v>
          </cell>
          <cell r="N4143" t="str">
            <v>EXP</v>
          </cell>
          <cell r="O4143" t="str">
            <v>PH500</v>
          </cell>
          <cell r="P4143" t="str">
            <v>1760</v>
          </cell>
          <cell r="Q4143" t="str">
            <v>Salaries &amp; Benefits</v>
          </cell>
          <cell r="R4143" t="str">
            <v>Other Expenditures</v>
          </cell>
          <cell r="S4143" t="str">
            <v>Salaries &amp; Benefits</v>
          </cell>
        </row>
        <row r="4144">
          <cell r="A4144" t="str">
            <v>PH5103</v>
          </cell>
          <cell r="E4144">
            <v>10043.52</v>
          </cell>
          <cell r="F4144">
            <v>0</v>
          </cell>
          <cell r="G4144">
            <v>10043.52</v>
          </cell>
          <cell r="H4144">
            <v>15404.14</v>
          </cell>
          <cell r="I4144">
            <v>5360.62</v>
          </cell>
          <cell r="J4144">
            <v>52900.95</v>
          </cell>
          <cell r="L4144">
            <v>41364</v>
          </cell>
          <cell r="M4144" t="str">
            <v>OG</v>
          </cell>
          <cell r="N4144" t="str">
            <v>EXP</v>
          </cell>
          <cell r="O4144" t="str">
            <v>PH500</v>
          </cell>
          <cell r="P4144" t="str">
            <v>1770</v>
          </cell>
          <cell r="Q4144" t="str">
            <v>Salaries &amp; Benefits</v>
          </cell>
          <cell r="R4144" t="str">
            <v>Other Expenditures</v>
          </cell>
          <cell r="S4144" t="str">
            <v>Salaries &amp; Benefits</v>
          </cell>
        </row>
        <row r="4145">
          <cell r="A4145" t="str">
            <v>PH5103</v>
          </cell>
          <cell r="E4145">
            <v>812.06</v>
          </cell>
          <cell r="F4145">
            <v>0</v>
          </cell>
          <cell r="G4145">
            <v>812.06</v>
          </cell>
          <cell r="H4145">
            <v>933</v>
          </cell>
          <cell r="I4145">
            <v>120.94</v>
          </cell>
          <cell r="J4145">
            <v>7500</v>
          </cell>
          <cell r="L4145">
            <v>41364</v>
          </cell>
          <cell r="M4145" t="str">
            <v>OG</v>
          </cell>
          <cell r="N4145" t="str">
            <v>EXP</v>
          </cell>
          <cell r="O4145" t="str">
            <v>PH500</v>
          </cell>
          <cell r="P4145" t="str">
            <v>2010</v>
          </cell>
          <cell r="Q4145" t="str">
            <v>Office Supplies</v>
          </cell>
          <cell r="R4145" t="str">
            <v>Other Expenditures</v>
          </cell>
          <cell r="S4145" t="str">
            <v>Non Salary</v>
          </cell>
        </row>
        <row r="4146">
          <cell r="A4146" t="str">
            <v>PH5103</v>
          </cell>
          <cell r="E4146">
            <v>1166.25</v>
          </cell>
          <cell r="F4146">
            <v>0</v>
          </cell>
          <cell r="G4146">
            <v>1166.25</v>
          </cell>
          <cell r="H4146">
            <v>0</v>
          </cell>
          <cell r="I4146">
            <v>-1166.25</v>
          </cell>
          <cell r="J4146">
            <v>0</v>
          </cell>
          <cell r="L4146">
            <v>41364</v>
          </cell>
          <cell r="M4146" t="str">
            <v>OG</v>
          </cell>
          <cell r="N4146" t="str">
            <v>EXP</v>
          </cell>
          <cell r="O4146" t="str">
            <v>PH500</v>
          </cell>
          <cell r="P4146" t="str">
            <v>2040</v>
          </cell>
          <cell r="Q4146" t="str">
            <v>Office Supplies</v>
          </cell>
          <cell r="R4146" t="str">
            <v>Other Expenditures</v>
          </cell>
          <cell r="S4146" t="str">
            <v>Non Salary</v>
          </cell>
        </row>
        <row r="4147">
          <cell r="A4147" t="str">
            <v>PH5103</v>
          </cell>
          <cell r="E4147">
            <v>33.549999999999997</v>
          </cell>
          <cell r="F4147">
            <v>0</v>
          </cell>
          <cell r="G4147">
            <v>33.549999999999997</v>
          </cell>
          <cell r="H4147">
            <v>0</v>
          </cell>
          <cell r="I4147">
            <v>-33.549999999999997</v>
          </cell>
          <cell r="J4147">
            <v>0</v>
          </cell>
          <cell r="L4147">
            <v>41364</v>
          </cell>
          <cell r="M4147" t="str">
            <v>OG</v>
          </cell>
          <cell r="N4147" t="str">
            <v>EXP</v>
          </cell>
          <cell r="O4147" t="str">
            <v>PH500</v>
          </cell>
          <cell r="P4147" t="str">
            <v>2730</v>
          </cell>
          <cell r="Q4147" t="str">
            <v>Other Supplies</v>
          </cell>
          <cell r="R4147" t="str">
            <v>Other Expenditures</v>
          </cell>
          <cell r="S4147" t="str">
            <v>Non Salary</v>
          </cell>
        </row>
        <row r="4148">
          <cell r="A4148" t="str">
            <v>PH5103</v>
          </cell>
          <cell r="E4148">
            <v>0</v>
          </cell>
          <cell r="F4148">
            <v>0</v>
          </cell>
          <cell r="G4148">
            <v>0</v>
          </cell>
          <cell r="H4148">
            <v>1500</v>
          </cell>
          <cell r="I4148">
            <v>1500</v>
          </cell>
          <cell r="J4148">
            <v>1500</v>
          </cell>
          <cell r="L4148">
            <v>41364</v>
          </cell>
          <cell r="M4148" t="str">
            <v>OG</v>
          </cell>
          <cell r="N4148" t="str">
            <v>EXP</v>
          </cell>
          <cell r="O4148" t="str">
            <v>PH500</v>
          </cell>
          <cell r="P4148" t="str">
            <v>2999</v>
          </cell>
          <cell r="Q4148" t="str">
            <v>Other Supplies</v>
          </cell>
          <cell r="R4148" t="str">
            <v>Other Expenditures</v>
          </cell>
          <cell r="S4148" t="str">
            <v>Non Salary</v>
          </cell>
        </row>
        <row r="4149">
          <cell r="A4149" t="str">
            <v>PH5103</v>
          </cell>
          <cell r="E4149">
            <v>62.25</v>
          </cell>
          <cell r="F4149">
            <v>0</v>
          </cell>
          <cell r="G4149">
            <v>62.25</v>
          </cell>
          <cell r="H4149">
            <v>0</v>
          </cell>
          <cell r="I4149">
            <v>-62.25</v>
          </cell>
          <cell r="J4149">
            <v>0</v>
          </cell>
          <cell r="L4149">
            <v>41364</v>
          </cell>
          <cell r="M4149" t="str">
            <v>OG</v>
          </cell>
          <cell r="N4149" t="str">
            <v>EXP</v>
          </cell>
          <cell r="O4149" t="str">
            <v>PH500</v>
          </cell>
          <cell r="P4149" t="str">
            <v>4225</v>
          </cell>
          <cell r="Q4149" t="str">
            <v>Business Travel Expenses</v>
          </cell>
          <cell r="R4149" t="str">
            <v>Other Expenditures</v>
          </cell>
          <cell r="S4149" t="str">
            <v>Non Salary</v>
          </cell>
        </row>
        <row r="4150">
          <cell r="A4150" t="str">
            <v>PH5103</v>
          </cell>
          <cell r="E4150">
            <v>81.25</v>
          </cell>
          <cell r="F4150">
            <v>0</v>
          </cell>
          <cell r="G4150">
            <v>81.25</v>
          </cell>
          <cell r="H4150">
            <v>391.5</v>
          </cell>
          <cell r="I4150">
            <v>310.25</v>
          </cell>
          <cell r="J4150">
            <v>3000</v>
          </cell>
          <cell r="L4150">
            <v>41364</v>
          </cell>
          <cell r="M4150" t="str">
            <v>OG</v>
          </cell>
          <cell r="N4150" t="str">
            <v>EXP</v>
          </cell>
          <cell r="O4150" t="str">
            <v>PH500</v>
          </cell>
          <cell r="P4150" t="str">
            <v>4770</v>
          </cell>
          <cell r="Q4150" t="str">
            <v>Insurance, Parking &amp; Metrage</v>
          </cell>
          <cell r="R4150" t="str">
            <v>Other Expenditures</v>
          </cell>
          <cell r="S4150" t="str">
            <v>Non Salary</v>
          </cell>
        </row>
        <row r="4151">
          <cell r="A4151" t="str">
            <v>PH5103</v>
          </cell>
          <cell r="E4151">
            <v>30.89</v>
          </cell>
          <cell r="F4151">
            <v>0</v>
          </cell>
          <cell r="G4151">
            <v>30.89</v>
          </cell>
          <cell r="H4151">
            <v>1566</v>
          </cell>
          <cell r="I4151">
            <v>1535.11</v>
          </cell>
          <cell r="J4151">
            <v>12000</v>
          </cell>
          <cell r="L4151">
            <v>41364</v>
          </cell>
          <cell r="M4151" t="str">
            <v>OG</v>
          </cell>
          <cell r="N4151" t="str">
            <v>EXP</v>
          </cell>
          <cell r="O4151" t="str">
            <v>PH500</v>
          </cell>
          <cell r="P4151" t="str">
            <v>4775</v>
          </cell>
          <cell r="Q4151" t="str">
            <v>Insurance, Parking &amp; Metrage</v>
          </cell>
          <cell r="R4151" t="str">
            <v>Other Expenditures</v>
          </cell>
          <cell r="S4151" t="str">
            <v>Non Salary</v>
          </cell>
        </row>
        <row r="4152">
          <cell r="A4152" t="str">
            <v>PH5103</v>
          </cell>
          <cell r="E4152">
            <v>5.65</v>
          </cell>
          <cell r="F4152">
            <v>0</v>
          </cell>
          <cell r="G4152">
            <v>5.65</v>
          </cell>
          <cell r="H4152">
            <v>0</v>
          </cell>
          <cell r="I4152">
            <v>-5.65</v>
          </cell>
          <cell r="J4152">
            <v>0</v>
          </cell>
          <cell r="L4152">
            <v>41364</v>
          </cell>
          <cell r="M4152" t="str">
            <v>OG</v>
          </cell>
          <cell r="N4152" t="str">
            <v>EXP</v>
          </cell>
          <cell r="O4152" t="str">
            <v>PH500</v>
          </cell>
          <cell r="P4152" t="str">
            <v>6570</v>
          </cell>
          <cell r="Q4152" t="str">
            <v>Other Expenditures</v>
          </cell>
          <cell r="R4152" t="str">
            <v>Other Expenditures</v>
          </cell>
          <cell r="S4152" t="str">
            <v>Non Salary</v>
          </cell>
        </row>
        <row r="4153">
          <cell r="A4153" t="str">
            <v>PH5103</v>
          </cell>
          <cell r="E4153">
            <v>0</v>
          </cell>
          <cell r="F4153">
            <v>0</v>
          </cell>
          <cell r="G4153">
            <v>0</v>
          </cell>
          <cell r="H4153">
            <v>85</v>
          </cell>
          <cell r="I4153">
            <v>85</v>
          </cell>
          <cell r="J4153">
            <v>2000</v>
          </cell>
          <cell r="L4153">
            <v>41364</v>
          </cell>
          <cell r="M4153" t="str">
            <v>OG</v>
          </cell>
          <cell r="N4153" t="str">
            <v>EXP</v>
          </cell>
          <cell r="O4153" t="str">
            <v>PH500</v>
          </cell>
          <cell r="P4153" t="str">
            <v>6580</v>
          </cell>
          <cell r="Q4153" t="str">
            <v>Other Expenditures</v>
          </cell>
          <cell r="R4153" t="str">
            <v>Other Expenditures</v>
          </cell>
          <cell r="S4153" t="str">
            <v>Non Salary</v>
          </cell>
        </row>
        <row r="4154">
          <cell r="A4154" t="str">
            <v>PH5103</v>
          </cell>
          <cell r="E4154">
            <v>44.55</v>
          </cell>
          <cell r="F4154">
            <v>0</v>
          </cell>
          <cell r="G4154">
            <v>44.55</v>
          </cell>
          <cell r="H4154">
            <v>382.5</v>
          </cell>
          <cell r="I4154">
            <v>337.95</v>
          </cell>
          <cell r="J4154">
            <v>9000</v>
          </cell>
          <cell r="L4154">
            <v>41364</v>
          </cell>
          <cell r="M4154" t="str">
            <v>OG</v>
          </cell>
          <cell r="N4154" t="str">
            <v>EXP</v>
          </cell>
          <cell r="O4154" t="str">
            <v>PH500</v>
          </cell>
          <cell r="P4154" t="str">
            <v>6610</v>
          </cell>
          <cell r="Q4154" t="str">
            <v>Other Expenditures</v>
          </cell>
          <cell r="R4154" t="str">
            <v>Other Expenditures</v>
          </cell>
          <cell r="S4154" t="str">
            <v>Non Salary</v>
          </cell>
        </row>
        <row r="4155">
          <cell r="A4155" t="str">
            <v>PH5103</v>
          </cell>
          <cell r="E4155">
            <v>0</v>
          </cell>
          <cell r="F4155">
            <v>0</v>
          </cell>
          <cell r="G4155">
            <v>0</v>
          </cell>
          <cell r="H4155">
            <v>486</v>
          </cell>
          <cell r="I4155">
            <v>486</v>
          </cell>
          <cell r="J4155">
            <v>20000</v>
          </cell>
          <cell r="L4155">
            <v>41364</v>
          </cell>
          <cell r="M4155" t="str">
            <v>OG</v>
          </cell>
          <cell r="N4155" t="str">
            <v>EXP</v>
          </cell>
          <cell r="O4155" t="str">
            <v>PH500</v>
          </cell>
          <cell r="P4155" t="str">
            <v>7030</v>
          </cell>
          <cell r="Q4155" t="str">
            <v>IDC's</v>
          </cell>
          <cell r="R4155" t="str">
            <v>Other Expenditures</v>
          </cell>
          <cell r="S4155" t="str">
            <v>Non Salary</v>
          </cell>
        </row>
        <row r="4156">
          <cell r="A4156" t="str">
            <v>PH5103</v>
          </cell>
          <cell r="E4156">
            <v>0</v>
          </cell>
          <cell r="F4156">
            <v>0</v>
          </cell>
          <cell r="G4156">
            <v>0</v>
          </cell>
          <cell r="H4156">
            <v>243</v>
          </cell>
          <cell r="I4156">
            <v>243</v>
          </cell>
          <cell r="J4156">
            <v>10000</v>
          </cell>
          <cell r="L4156">
            <v>41364</v>
          </cell>
          <cell r="M4156" t="str">
            <v>OG</v>
          </cell>
          <cell r="N4156" t="str">
            <v>EXP</v>
          </cell>
          <cell r="O4156" t="str">
            <v>PH500</v>
          </cell>
          <cell r="P4156" t="str">
            <v>7035</v>
          </cell>
          <cell r="Q4156" t="str">
            <v>IDC's</v>
          </cell>
          <cell r="R4156" t="str">
            <v>Other Expenditures</v>
          </cell>
          <cell r="S4156" t="str">
            <v>Non Salary</v>
          </cell>
        </row>
        <row r="4157">
          <cell r="A4157" t="str">
            <v>PH5103</v>
          </cell>
          <cell r="E4157">
            <v>736.04</v>
          </cell>
          <cell r="F4157">
            <v>0</v>
          </cell>
          <cell r="G4157">
            <v>736.04</v>
          </cell>
          <cell r="H4157">
            <v>819.36</v>
          </cell>
          <cell r="I4157">
            <v>83.32</v>
          </cell>
          <cell r="J4157">
            <v>3277.45</v>
          </cell>
          <cell r="L4157">
            <v>41364</v>
          </cell>
          <cell r="M4157" t="str">
            <v>OG</v>
          </cell>
          <cell r="N4157" t="str">
            <v>EXP</v>
          </cell>
          <cell r="O4157" t="str">
            <v>PH500</v>
          </cell>
          <cell r="P4157" t="str">
            <v>7125</v>
          </cell>
          <cell r="Q4157" t="str">
            <v>IDC's</v>
          </cell>
          <cell r="R4157" t="str">
            <v>Other Expenditures</v>
          </cell>
          <cell r="S4157" t="str">
            <v>Non Salary</v>
          </cell>
        </row>
        <row r="4158">
          <cell r="A4158" t="str">
            <v>PH5103</v>
          </cell>
          <cell r="E4158">
            <v>-2863.2</v>
          </cell>
          <cell r="F4158">
            <v>0</v>
          </cell>
          <cell r="G4158">
            <v>-2863.2</v>
          </cell>
          <cell r="H4158">
            <v>0</v>
          </cell>
          <cell r="I4158">
            <v>2863.2</v>
          </cell>
          <cell r="J4158">
            <v>0</v>
          </cell>
          <cell r="L4158">
            <v>41364</v>
          </cell>
          <cell r="M4158" t="str">
            <v>OG</v>
          </cell>
          <cell r="N4158" t="str">
            <v>REV</v>
          </cell>
          <cell r="O4158" t="str">
            <v>PH500</v>
          </cell>
          <cell r="P4158" t="str">
            <v>7540</v>
          </cell>
          <cell r="Q4158" t="str">
            <v>IDR's</v>
          </cell>
          <cell r="R4158" t="str">
            <v>Revenue</v>
          </cell>
          <cell r="S4158" t="str">
            <v>Non Salary</v>
          </cell>
        </row>
        <row r="4159">
          <cell r="A4159" t="str">
            <v>PH5103</v>
          </cell>
          <cell r="E4159">
            <v>0</v>
          </cell>
          <cell r="F4159">
            <v>0</v>
          </cell>
          <cell r="G4159">
            <v>0</v>
          </cell>
          <cell r="H4159">
            <v>-33.53</v>
          </cell>
          <cell r="I4159">
            <v>-33.53</v>
          </cell>
          <cell r="J4159">
            <v>-630</v>
          </cell>
          <cell r="L4159">
            <v>41364</v>
          </cell>
          <cell r="M4159" t="str">
            <v>OG</v>
          </cell>
          <cell r="N4159" t="str">
            <v>REV</v>
          </cell>
          <cell r="O4159" t="str">
            <v>PH500</v>
          </cell>
          <cell r="P4159" t="str">
            <v>7720</v>
          </cell>
          <cell r="Q4159" t="str">
            <v>IDR's</v>
          </cell>
          <cell r="R4159" t="str">
            <v>Revenue</v>
          </cell>
          <cell r="S4159" t="str">
            <v>Non Salary</v>
          </cell>
        </row>
        <row r="4160">
          <cell r="A4160" t="str">
            <v>PH5103</v>
          </cell>
          <cell r="E4160">
            <v>0</v>
          </cell>
          <cell r="F4160">
            <v>0</v>
          </cell>
          <cell r="G4160">
            <v>0</v>
          </cell>
          <cell r="H4160">
            <v>0</v>
          </cell>
          <cell r="I4160">
            <v>0</v>
          </cell>
          <cell r="J4160">
            <v>0</v>
          </cell>
          <cell r="L4160">
            <v>41364</v>
          </cell>
          <cell r="M4160" t="str">
            <v>OG</v>
          </cell>
          <cell r="N4160" t="str">
            <v>REV</v>
          </cell>
          <cell r="O4160" t="str">
            <v>PH500</v>
          </cell>
          <cell r="P4160" t="str">
            <v>8510</v>
          </cell>
          <cell r="Q4160" t="str">
            <v>Fees &amp; Service Charges</v>
          </cell>
          <cell r="R4160" t="str">
            <v>Revenue</v>
          </cell>
          <cell r="S4160" t="str">
            <v>Non Salary</v>
          </cell>
        </row>
        <row r="4161">
          <cell r="A4161" t="str">
            <v>PH5103</v>
          </cell>
          <cell r="E4161">
            <v>-24011.66</v>
          </cell>
          <cell r="F4161">
            <v>0</v>
          </cell>
          <cell r="G4161">
            <v>-24011.66</v>
          </cell>
          <cell r="H4161">
            <v>-180409.49</v>
          </cell>
          <cell r="I4161">
            <v>-156397.82999999999</v>
          </cell>
          <cell r="J4161">
            <v>-649337.1</v>
          </cell>
          <cell r="L4161">
            <v>41364</v>
          </cell>
          <cell r="M4161" t="str">
            <v>OG</v>
          </cell>
          <cell r="N4161" t="str">
            <v>REV</v>
          </cell>
          <cell r="O4161" t="str">
            <v>PH500</v>
          </cell>
          <cell r="P4161" t="str">
            <v>8515</v>
          </cell>
          <cell r="Q4161" t="str">
            <v>Fees &amp; Service Charges</v>
          </cell>
          <cell r="R4161" t="str">
            <v>Revenue</v>
          </cell>
          <cell r="S4161" t="str">
            <v>Non Salary</v>
          </cell>
        </row>
        <row r="4162">
          <cell r="A4162" t="str">
            <v>PH5104</v>
          </cell>
          <cell r="E4162">
            <v>404496.46</v>
          </cell>
          <cell r="F4162">
            <v>0</v>
          </cell>
          <cell r="G4162">
            <v>404496.46</v>
          </cell>
          <cell r="H4162">
            <v>431957.4</v>
          </cell>
          <cell r="I4162">
            <v>27460.94</v>
          </cell>
          <cell r="J4162">
            <v>1495700.96</v>
          </cell>
          <cell r="L4162">
            <v>41364</v>
          </cell>
          <cell r="M4162" t="str">
            <v>SG</v>
          </cell>
          <cell r="N4162" t="str">
            <v>EXP</v>
          </cell>
          <cell r="O4162" t="str">
            <v>PH500</v>
          </cell>
          <cell r="P4162" t="str">
            <v>1015</v>
          </cell>
          <cell r="Q4162" t="str">
            <v>Salaries &amp; Benefits</v>
          </cell>
          <cell r="R4162" t="str">
            <v>Other Expenditures</v>
          </cell>
          <cell r="S4162" t="str">
            <v>Salaries &amp; Benefits</v>
          </cell>
        </row>
        <row r="4163">
          <cell r="A4163" t="str">
            <v>PH5104</v>
          </cell>
          <cell r="E4163">
            <v>8712.7800000000007</v>
          </cell>
          <cell r="F4163">
            <v>0</v>
          </cell>
          <cell r="G4163">
            <v>8712.7800000000007</v>
          </cell>
          <cell r="H4163">
            <v>9955.59</v>
          </cell>
          <cell r="I4163">
            <v>1242.81</v>
          </cell>
          <cell r="J4163">
            <v>34199.879999999997</v>
          </cell>
          <cell r="L4163">
            <v>41364</v>
          </cell>
          <cell r="M4163" t="str">
            <v>SG</v>
          </cell>
          <cell r="N4163" t="str">
            <v>EXP</v>
          </cell>
          <cell r="O4163" t="str">
            <v>PH500</v>
          </cell>
          <cell r="P4163" t="str">
            <v>1025</v>
          </cell>
          <cell r="Q4163" t="str">
            <v>Salaries &amp; Benefits</v>
          </cell>
          <cell r="R4163" t="str">
            <v>Other Expenditures</v>
          </cell>
          <cell r="S4163" t="str">
            <v>Overtime</v>
          </cell>
        </row>
        <row r="4164">
          <cell r="A4164" t="str">
            <v>PH5104</v>
          </cell>
          <cell r="E4164">
            <v>0</v>
          </cell>
          <cell r="F4164">
            <v>0</v>
          </cell>
          <cell r="G4164">
            <v>0</v>
          </cell>
          <cell r="H4164">
            <v>1066.8</v>
          </cell>
          <cell r="I4164">
            <v>1066.8</v>
          </cell>
          <cell r="J4164">
            <v>1066.8</v>
          </cell>
          <cell r="L4164">
            <v>41364</v>
          </cell>
          <cell r="M4164" t="str">
            <v>SG</v>
          </cell>
          <cell r="N4164" t="str">
            <v>EXP</v>
          </cell>
          <cell r="O4164" t="str">
            <v>PH500</v>
          </cell>
          <cell r="P4164" t="str">
            <v>1050</v>
          </cell>
          <cell r="Q4164" t="str">
            <v>Salaries &amp; Benefits</v>
          </cell>
          <cell r="R4164" t="str">
            <v>Other Expenditures</v>
          </cell>
          <cell r="S4164" t="str">
            <v>Salaries &amp; Benefits</v>
          </cell>
        </row>
        <row r="4165">
          <cell r="A4165" t="str">
            <v>PH5104</v>
          </cell>
          <cell r="E4165">
            <v>0</v>
          </cell>
          <cell r="F4165">
            <v>0</v>
          </cell>
          <cell r="G4165">
            <v>0</v>
          </cell>
          <cell r="H4165">
            <v>-27567.16</v>
          </cell>
          <cell r="I4165">
            <v>-27567.16</v>
          </cell>
          <cell r="J4165">
            <v>-91974.58</v>
          </cell>
          <cell r="L4165">
            <v>41364</v>
          </cell>
          <cell r="M4165" t="str">
            <v>SG</v>
          </cell>
          <cell r="N4165" t="str">
            <v>EXP</v>
          </cell>
          <cell r="O4165" t="str">
            <v>PH500</v>
          </cell>
          <cell r="P4165" t="str">
            <v>1520</v>
          </cell>
          <cell r="Q4165" t="str">
            <v>Salaries &amp; Benefits</v>
          </cell>
          <cell r="R4165" t="str">
            <v>Other Expenditures</v>
          </cell>
          <cell r="S4165" t="str">
            <v>Gapping</v>
          </cell>
        </row>
        <row r="4166">
          <cell r="A4166" t="str">
            <v>PH5104</v>
          </cell>
          <cell r="E4166">
            <v>23198.28</v>
          </cell>
          <cell r="F4166">
            <v>0</v>
          </cell>
          <cell r="G4166">
            <v>23198.28</v>
          </cell>
          <cell r="H4166">
            <v>25378.71</v>
          </cell>
          <cell r="I4166">
            <v>2180.4299999999998</v>
          </cell>
          <cell r="J4166">
            <v>88645.2</v>
          </cell>
          <cell r="L4166">
            <v>41364</v>
          </cell>
          <cell r="M4166" t="str">
            <v>SG</v>
          </cell>
          <cell r="N4166" t="str">
            <v>EXP</v>
          </cell>
          <cell r="O4166" t="str">
            <v>PH500</v>
          </cell>
          <cell r="P4166" t="str">
            <v>1711</v>
          </cell>
          <cell r="Q4166" t="str">
            <v>Salaries &amp; Benefits</v>
          </cell>
          <cell r="R4166" t="str">
            <v>Other Expenditures</v>
          </cell>
          <cell r="S4166" t="str">
            <v>Salaries &amp; Benefits</v>
          </cell>
        </row>
        <row r="4167">
          <cell r="A4167" t="str">
            <v>PH5104</v>
          </cell>
          <cell r="E4167">
            <v>10645.96</v>
          </cell>
          <cell r="F4167">
            <v>0</v>
          </cell>
          <cell r="G4167">
            <v>10645.96</v>
          </cell>
          <cell r="H4167">
            <v>11988.65</v>
          </cell>
          <cell r="I4167">
            <v>1342.69</v>
          </cell>
          <cell r="J4167">
            <v>41869.68</v>
          </cell>
          <cell r="L4167">
            <v>41364</v>
          </cell>
          <cell r="M4167" t="str">
            <v>SG</v>
          </cell>
          <cell r="N4167" t="str">
            <v>EXP</v>
          </cell>
          <cell r="O4167" t="str">
            <v>PH500</v>
          </cell>
          <cell r="P4167" t="str">
            <v>1712</v>
          </cell>
          <cell r="Q4167" t="str">
            <v>Salaries &amp; Benefits</v>
          </cell>
          <cell r="R4167" t="str">
            <v>Other Expenditures</v>
          </cell>
          <cell r="S4167" t="str">
            <v>Salaries &amp; Benefits</v>
          </cell>
        </row>
        <row r="4168">
          <cell r="A4168" t="str">
            <v>PH5104</v>
          </cell>
          <cell r="E4168">
            <v>9405.56</v>
          </cell>
          <cell r="F4168">
            <v>0</v>
          </cell>
          <cell r="G4168">
            <v>9405.56</v>
          </cell>
          <cell r="H4168">
            <v>8649.9500000000007</v>
          </cell>
          <cell r="I4168">
            <v>-755.61</v>
          </cell>
          <cell r="J4168">
            <v>29950.58</v>
          </cell>
          <cell r="L4168">
            <v>41364</v>
          </cell>
          <cell r="M4168" t="str">
            <v>SG</v>
          </cell>
          <cell r="N4168" t="str">
            <v>EXP</v>
          </cell>
          <cell r="O4168" t="str">
            <v>PH500</v>
          </cell>
          <cell r="P4168" t="str">
            <v>1720</v>
          </cell>
          <cell r="Q4168" t="str">
            <v>Salaries &amp; Benefits</v>
          </cell>
          <cell r="R4168" t="str">
            <v>Other Expenditures</v>
          </cell>
          <cell r="S4168" t="str">
            <v>Salaries &amp; Benefits</v>
          </cell>
        </row>
        <row r="4169">
          <cell r="A4169" t="str">
            <v>PH5104</v>
          </cell>
          <cell r="E4169">
            <v>2909.79</v>
          </cell>
          <cell r="F4169">
            <v>0</v>
          </cell>
          <cell r="G4169">
            <v>2909.79</v>
          </cell>
          <cell r="H4169">
            <v>3224.03</v>
          </cell>
          <cell r="I4169">
            <v>314.24</v>
          </cell>
          <cell r="J4169">
            <v>11163.9</v>
          </cell>
          <cell r="L4169">
            <v>41364</v>
          </cell>
          <cell r="M4169" t="str">
            <v>SG</v>
          </cell>
          <cell r="N4169" t="str">
            <v>EXP</v>
          </cell>
          <cell r="O4169" t="str">
            <v>PH500</v>
          </cell>
          <cell r="P4169" t="str">
            <v>1730</v>
          </cell>
          <cell r="Q4169" t="str">
            <v>Salaries &amp; Benefits</v>
          </cell>
          <cell r="R4169" t="str">
            <v>Other Expenditures</v>
          </cell>
          <cell r="S4169" t="str">
            <v>Salaries &amp; Benefits</v>
          </cell>
        </row>
        <row r="4170">
          <cell r="A4170" t="str">
            <v>PH5104</v>
          </cell>
          <cell r="E4170">
            <v>11390.59</v>
          </cell>
          <cell r="F4170">
            <v>0</v>
          </cell>
          <cell r="G4170">
            <v>11390.59</v>
          </cell>
          <cell r="H4170">
            <v>12199.63</v>
          </cell>
          <cell r="I4170">
            <v>809.04</v>
          </cell>
          <cell r="J4170">
            <v>21254.62</v>
          </cell>
          <cell r="L4170">
            <v>41364</v>
          </cell>
          <cell r="M4170" t="str">
            <v>SG</v>
          </cell>
          <cell r="N4170" t="str">
            <v>EXP</v>
          </cell>
          <cell r="O4170" t="str">
            <v>PH500</v>
          </cell>
          <cell r="P4170" t="str">
            <v>1740</v>
          </cell>
          <cell r="Q4170" t="str">
            <v>Salaries &amp; Benefits</v>
          </cell>
          <cell r="R4170" t="str">
            <v>Other Expenditures</v>
          </cell>
          <cell r="S4170" t="str">
            <v>Salaries &amp; Benefits</v>
          </cell>
        </row>
        <row r="4171">
          <cell r="A4171" t="str">
            <v>PH5104</v>
          </cell>
          <cell r="E4171">
            <v>540.04999999999995</v>
          </cell>
          <cell r="F4171">
            <v>0</v>
          </cell>
          <cell r="G4171">
            <v>540.04999999999995</v>
          </cell>
          <cell r="H4171">
            <v>598.76</v>
          </cell>
          <cell r="I4171">
            <v>58.71</v>
          </cell>
          <cell r="J4171">
            <v>1196.5</v>
          </cell>
          <cell r="L4171">
            <v>41364</v>
          </cell>
          <cell r="M4171" t="str">
            <v>SG</v>
          </cell>
          <cell r="N4171" t="str">
            <v>EXP</v>
          </cell>
          <cell r="O4171" t="str">
            <v>PH500</v>
          </cell>
          <cell r="P4171" t="str">
            <v>1745</v>
          </cell>
          <cell r="Q4171" t="str">
            <v>Salaries &amp; Benefits</v>
          </cell>
          <cell r="R4171" t="str">
            <v>Other Expenditures</v>
          </cell>
          <cell r="S4171" t="str">
            <v>Salaries &amp; Benefits</v>
          </cell>
        </row>
        <row r="4172">
          <cell r="A4172" t="str">
            <v>PH5104</v>
          </cell>
          <cell r="E4172">
            <v>8233.81</v>
          </cell>
          <cell r="F4172">
            <v>0</v>
          </cell>
          <cell r="G4172">
            <v>8233.81</v>
          </cell>
          <cell r="H4172">
            <v>8423.2099999999991</v>
          </cell>
          <cell r="I4172">
            <v>189.4</v>
          </cell>
          <cell r="J4172">
            <v>29166.13</v>
          </cell>
          <cell r="L4172">
            <v>41364</v>
          </cell>
          <cell r="M4172" t="str">
            <v>SG</v>
          </cell>
          <cell r="N4172" t="str">
            <v>EXP</v>
          </cell>
          <cell r="O4172" t="str">
            <v>PH500</v>
          </cell>
          <cell r="P4172" t="str">
            <v>1750</v>
          </cell>
          <cell r="Q4172" t="str">
            <v>Salaries &amp; Benefits</v>
          </cell>
          <cell r="R4172" t="str">
            <v>Other Expenditures</v>
          </cell>
          <cell r="S4172" t="str">
            <v>Salaries &amp; Benefits</v>
          </cell>
        </row>
        <row r="4173">
          <cell r="A4173" t="str">
            <v>PH5104</v>
          </cell>
          <cell r="E4173">
            <v>23603.75</v>
          </cell>
          <cell r="F4173">
            <v>0</v>
          </cell>
          <cell r="G4173">
            <v>23603.75</v>
          </cell>
          <cell r="H4173">
            <v>26460.71</v>
          </cell>
          <cell r="I4173">
            <v>2856.96</v>
          </cell>
          <cell r="J4173">
            <v>46741.279999999999</v>
          </cell>
          <cell r="L4173">
            <v>41364</v>
          </cell>
          <cell r="M4173" t="str">
            <v>SG</v>
          </cell>
          <cell r="N4173" t="str">
            <v>EXP</v>
          </cell>
          <cell r="O4173" t="str">
            <v>PH500</v>
          </cell>
          <cell r="P4173" t="str">
            <v>1760</v>
          </cell>
          <cell r="Q4173" t="str">
            <v>Salaries &amp; Benefits</v>
          </cell>
          <cell r="R4173" t="str">
            <v>Other Expenditures</v>
          </cell>
          <cell r="S4173" t="str">
            <v>Salaries &amp; Benefits</v>
          </cell>
        </row>
        <row r="4174">
          <cell r="A4174" t="str">
            <v>PH5104</v>
          </cell>
          <cell r="E4174">
            <v>42063.360000000001</v>
          </cell>
          <cell r="F4174">
            <v>0</v>
          </cell>
          <cell r="G4174">
            <v>42063.360000000001</v>
          </cell>
          <cell r="H4174">
            <v>42549.36</v>
          </cell>
          <cell r="I4174">
            <v>486</v>
          </cell>
          <cell r="J4174">
            <v>147227.41</v>
          </cell>
          <cell r="L4174">
            <v>41364</v>
          </cell>
          <cell r="M4174" t="str">
            <v>SG</v>
          </cell>
          <cell r="N4174" t="str">
            <v>EXP</v>
          </cell>
          <cell r="O4174" t="str">
            <v>PH500</v>
          </cell>
          <cell r="P4174" t="str">
            <v>1770</v>
          </cell>
          <cell r="Q4174" t="str">
            <v>Salaries &amp; Benefits</v>
          </cell>
          <cell r="R4174" t="str">
            <v>Other Expenditures</v>
          </cell>
          <cell r="S4174" t="str">
            <v>Salaries &amp; Benefits</v>
          </cell>
        </row>
        <row r="4175">
          <cell r="A4175" t="str">
            <v>PH5104</v>
          </cell>
          <cell r="E4175">
            <v>7040.72</v>
          </cell>
          <cell r="F4175">
            <v>0</v>
          </cell>
          <cell r="G4175">
            <v>7040.72</v>
          </cell>
          <cell r="H4175">
            <v>0</v>
          </cell>
          <cell r="I4175">
            <v>-7040.72</v>
          </cell>
          <cell r="J4175">
            <v>0</v>
          </cell>
          <cell r="L4175">
            <v>41364</v>
          </cell>
          <cell r="M4175" t="str">
            <v>SG</v>
          </cell>
          <cell r="N4175" t="str">
            <v>EXP</v>
          </cell>
          <cell r="O4175" t="str">
            <v>PH500</v>
          </cell>
          <cell r="P4175" t="str">
            <v>1840</v>
          </cell>
          <cell r="Q4175" t="str">
            <v>Salaries &amp; Benefits</v>
          </cell>
          <cell r="R4175" t="str">
            <v>Other Expenditures</v>
          </cell>
          <cell r="S4175" t="str">
            <v>Salaries &amp; Benefits</v>
          </cell>
        </row>
        <row r="4176">
          <cell r="A4176" t="str">
            <v>PH5104</v>
          </cell>
          <cell r="E4176">
            <v>0</v>
          </cell>
          <cell r="F4176">
            <v>0</v>
          </cell>
          <cell r="G4176">
            <v>0</v>
          </cell>
          <cell r="H4176">
            <v>1818.65</v>
          </cell>
          <cell r="I4176">
            <v>1818.65</v>
          </cell>
          <cell r="J4176">
            <v>6247.5</v>
          </cell>
          <cell r="L4176">
            <v>41364</v>
          </cell>
          <cell r="M4176" t="str">
            <v>SG</v>
          </cell>
          <cell r="N4176" t="str">
            <v>EXP</v>
          </cell>
          <cell r="O4176" t="str">
            <v>PH500</v>
          </cell>
          <cell r="P4176" t="str">
            <v>1850</v>
          </cell>
          <cell r="Q4176" t="str">
            <v>Salaries &amp; Benefits</v>
          </cell>
          <cell r="R4176" t="str">
            <v>Other Expenditures</v>
          </cell>
          <cell r="S4176" t="str">
            <v>Salaries &amp; Benefits</v>
          </cell>
        </row>
        <row r="4177">
          <cell r="A4177" t="str">
            <v>PH5104</v>
          </cell>
          <cell r="E4177">
            <v>868.7</v>
          </cell>
          <cell r="F4177">
            <v>0</v>
          </cell>
          <cell r="G4177">
            <v>868.7</v>
          </cell>
          <cell r="H4177">
            <v>0</v>
          </cell>
          <cell r="I4177">
            <v>-868.7</v>
          </cell>
          <cell r="J4177">
            <v>0</v>
          </cell>
          <cell r="L4177">
            <v>41364</v>
          </cell>
          <cell r="M4177" t="str">
            <v>SG</v>
          </cell>
          <cell r="N4177" t="str">
            <v>EXP</v>
          </cell>
          <cell r="O4177" t="str">
            <v>PH500</v>
          </cell>
          <cell r="P4177" t="str">
            <v>4770</v>
          </cell>
          <cell r="Q4177" t="str">
            <v>Insurance, Parking &amp; Metrage</v>
          </cell>
          <cell r="R4177" t="str">
            <v>Other Expenditures</v>
          </cell>
          <cell r="S4177" t="str">
            <v>Non Salary</v>
          </cell>
        </row>
        <row r="4178">
          <cell r="A4178" t="str">
            <v>PH5104</v>
          </cell>
          <cell r="E4178">
            <v>7669.81</v>
          </cell>
          <cell r="F4178">
            <v>0</v>
          </cell>
          <cell r="G4178">
            <v>7669.81</v>
          </cell>
          <cell r="H4178">
            <v>0</v>
          </cell>
          <cell r="I4178">
            <v>-7669.81</v>
          </cell>
          <cell r="J4178">
            <v>0</v>
          </cell>
          <cell r="L4178">
            <v>41364</v>
          </cell>
          <cell r="M4178" t="str">
            <v>SG</v>
          </cell>
          <cell r="N4178" t="str">
            <v>EXP</v>
          </cell>
          <cell r="O4178" t="str">
            <v>PH500</v>
          </cell>
          <cell r="P4178" t="str">
            <v>4775</v>
          </cell>
          <cell r="Q4178" t="str">
            <v>Insurance, Parking &amp; Metrage</v>
          </cell>
          <cell r="R4178" t="str">
            <v>Other Expenditures</v>
          </cell>
          <cell r="S4178" t="str">
            <v>Non Salary</v>
          </cell>
        </row>
        <row r="4179">
          <cell r="A4179" t="str">
            <v>PH5104</v>
          </cell>
          <cell r="E4179">
            <v>-420584.72</v>
          </cell>
          <cell r="F4179">
            <v>0</v>
          </cell>
          <cell r="G4179">
            <v>-420584.72</v>
          </cell>
          <cell r="H4179">
            <v>-417528.22</v>
          </cell>
          <cell r="I4179">
            <v>3056.5</v>
          </cell>
          <cell r="J4179">
            <v>-1396841.75</v>
          </cell>
          <cell r="L4179">
            <v>41364</v>
          </cell>
          <cell r="M4179" t="str">
            <v>SG</v>
          </cell>
          <cell r="N4179" t="str">
            <v>REV</v>
          </cell>
          <cell r="O4179" t="str">
            <v>PH500</v>
          </cell>
          <cell r="P4179" t="str">
            <v>8010</v>
          </cell>
          <cell r="Q4179" t="str">
            <v>Grants and Subsidies</v>
          </cell>
          <cell r="R4179" t="str">
            <v>Revenue</v>
          </cell>
          <cell r="S4179" t="str">
            <v>Non Salary</v>
          </cell>
        </row>
        <row r="4180">
          <cell r="A4180" t="str">
            <v>PH5105</v>
          </cell>
          <cell r="E4180">
            <v>0</v>
          </cell>
          <cell r="F4180">
            <v>0</v>
          </cell>
          <cell r="G4180">
            <v>0</v>
          </cell>
          <cell r="H4180">
            <v>14.85</v>
          </cell>
          <cell r="I4180">
            <v>14.85</v>
          </cell>
          <cell r="J4180">
            <v>51</v>
          </cell>
          <cell r="L4180">
            <v>41364</v>
          </cell>
          <cell r="M4180" t="str">
            <v>SG</v>
          </cell>
          <cell r="N4180" t="str">
            <v>EXP</v>
          </cell>
          <cell r="O4180" t="str">
            <v>PH500</v>
          </cell>
          <cell r="P4180" t="str">
            <v>1011</v>
          </cell>
          <cell r="Q4180" t="str">
            <v>Salaries &amp; Benefits</v>
          </cell>
          <cell r="R4180" t="str">
            <v>Other Expenditures</v>
          </cell>
          <cell r="S4180" t="str">
            <v>Salaries &amp; Benefits</v>
          </cell>
        </row>
        <row r="4181">
          <cell r="A4181" t="str">
            <v>PH5105</v>
          </cell>
          <cell r="E4181">
            <v>374724.4</v>
          </cell>
          <cell r="F4181">
            <v>0</v>
          </cell>
          <cell r="G4181">
            <v>374724.4</v>
          </cell>
          <cell r="H4181">
            <v>371740.32</v>
          </cell>
          <cell r="I4181">
            <v>-2984.08</v>
          </cell>
          <cell r="J4181">
            <v>1288902.83</v>
          </cell>
          <cell r="L4181">
            <v>41364</v>
          </cell>
          <cell r="M4181" t="str">
            <v>SG</v>
          </cell>
          <cell r="N4181" t="str">
            <v>EXP</v>
          </cell>
          <cell r="O4181" t="str">
            <v>PH500</v>
          </cell>
          <cell r="P4181" t="str">
            <v>1015</v>
          </cell>
          <cell r="Q4181" t="str">
            <v>Salaries &amp; Benefits</v>
          </cell>
          <cell r="R4181" t="str">
            <v>Other Expenditures</v>
          </cell>
          <cell r="S4181" t="str">
            <v>Salaries &amp; Benefits</v>
          </cell>
        </row>
        <row r="4182">
          <cell r="A4182" t="str">
            <v>PH5105</v>
          </cell>
          <cell r="E4182">
            <v>4724.5200000000004</v>
          </cell>
          <cell r="F4182">
            <v>0</v>
          </cell>
          <cell r="G4182">
            <v>4724.5200000000004</v>
          </cell>
          <cell r="H4182">
            <v>5543.21</v>
          </cell>
          <cell r="I4182">
            <v>818.69</v>
          </cell>
          <cell r="J4182">
            <v>19042.29</v>
          </cell>
          <cell r="L4182">
            <v>41364</v>
          </cell>
          <cell r="M4182" t="str">
            <v>SG</v>
          </cell>
          <cell r="N4182" t="str">
            <v>EXP</v>
          </cell>
          <cell r="O4182" t="str">
            <v>PH500</v>
          </cell>
          <cell r="P4182" t="str">
            <v>1025</v>
          </cell>
          <cell r="Q4182" t="str">
            <v>Salaries &amp; Benefits</v>
          </cell>
          <cell r="R4182" t="str">
            <v>Other Expenditures</v>
          </cell>
          <cell r="S4182" t="str">
            <v>Overtime</v>
          </cell>
        </row>
        <row r="4183">
          <cell r="A4183" t="str">
            <v>PH5105</v>
          </cell>
          <cell r="E4183">
            <v>408.61</v>
          </cell>
          <cell r="F4183">
            <v>0</v>
          </cell>
          <cell r="G4183">
            <v>408.61</v>
          </cell>
          <cell r="H4183">
            <v>0</v>
          </cell>
          <cell r="I4183">
            <v>-408.61</v>
          </cell>
          <cell r="J4183">
            <v>0</v>
          </cell>
          <cell r="L4183">
            <v>41364</v>
          </cell>
          <cell r="M4183" t="str">
            <v>SG</v>
          </cell>
          <cell r="N4183" t="str">
            <v>EXP</v>
          </cell>
          <cell r="O4183" t="str">
            <v>PH500</v>
          </cell>
          <cell r="P4183" t="str">
            <v>1050</v>
          </cell>
          <cell r="Q4183" t="str">
            <v>Salaries &amp; Benefits</v>
          </cell>
          <cell r="R4183" t="str">
            <v>Other Expenditures</v>
          </cell>
          <cell r="S4183" t="str">
            <v>Salaries &amp; Benefits</v>
          </cell>
        </row>
        <row r="4184">
          <cell r="A4184" t="str">
            <v>PH5105</v>
          </cell>
          <cell r="E4184">
            <v>0</v>
          </cell>
          <cell r="F4184">
            <v>0</v>
          </cell>
          <cell r="G4184">
            <v>0</v>
          </cell>
          <cell r="H4184">
            <v>-23754.66</v>
          </cell>
          <cell r="I4184">
            <v>-23754.66</v>
          </cell>
          <cell r="J4184">
            <v>-79386.320000000007</v>
          </cell>
          <cell r="L4184">
            <v>41364</v>
          </cell>
          <cell r="M4184" t="str">
            <v>SG</v>
          </cell>
          <cell r="N4184" t="str">
            <v>EXP</v>
          </cell>
          <cell r="O4184" t="str">
            <v>PH500</v>
          </cell>
          <cell r="P4184" t="str">
            <v>1520</v>
          </cell>
          <cell r="Q4184" t="str">
            <v>Salaries &amp; Benefits</v>
          </cell>
          <cell r="R4184" t="str">
            <v>Other Expenditures</v>
          </cell>
          <cell r="S4184" t="str">
            <v>Gapping</v>
          </cell>
        </row>
        <row r="4185">
          <cell r="A4185" t="str">
            <v>PH5105</v>
          </cell>
          <cell r="E4185">
            <v>19752.18</v>
          </cell>
          <cell r="F4185">
            <v>0</v>
          </cell>
          <cell r="G4185">
            <v>19752.18</v>
          </cell>
          <cell r="H4185">
            <v>20794.259999999998</v>
          </cell>
          <cell r="I4185">
            <v>1042.08</v>
          </cell>
          <cell r="J4185">
            <v>72901.2</v>
          </cell>
          <cell r="L4185">
            <v>41364</v>
          </cell>
          <cell r="M4185" t="str">
            <v>SG</v>
          </cell>
          <cell r="N4185" t="str">
            <v>EXP</v>
          </cell>
          <cell r="O4185" t="str">
            <v>PH500</v>
          </cell>
          <cell r="P4185" t="str">
            <v>1711</v>
          </cell>
          <cell r="Q4185" t="str">
            <v>Salaries &amp; Benefits</v>
          </cell>
          <cell r="R4185" t="str">
            <v>Other Expenditures</v>
          </cell>
          <cell r="S4185" t="str">
            <v>Salaries &amp; Benefits</v>
          </cell>
        </row>
        <row r="4186">
          <cell r="A4186" t="str">
            <v>PH5105</v>
          </cell>
          <cell r="E4186">
            <v>9470.01</v>
          </cell>
          <cell r="F4186">
            <v>0</v>
          </cell>
          <cell r="G4186">
            <v>9470.01</v>
          </cell>
          <cell r="H4186">
            <v>9825.74</v>
          </cell>
          <cell r="I4186">
            <v>355.73</v>
          </cell>
          <cell r="J4186">
            <v>34441.68</v>
          </cell>
          <cell r="L4186">
            <v>41364</v>
          </cell>
          <cell r="M4186" t="str">
            <v>SG</v>
          </cell>
          <cell r="N4186" t="str">
            <v>EXP</v>
          </cell>
          <cell r="O4186" t="str">
            <v>PH500</v>
          </cell>
          <cell r="P4186" t="str">
            <v>1712</v>
          </cell>
          <cell r="Q4186" t="str">
            <v>Salaries &amp; Benefits</v>
          </cell>
          <cell r="R4186" t="str">
            <v>Other Expenditures</v>
          </cell>
          <cell r="S4186" t="str">
            <v>Salaries &amp; Benefits</v>
          </cell>
        </row>
        <row r="4187">
          <cell r="A4187" t="str">
            <v>PH5105</v>
          </cell>
          <cell r="E4187">
            <v>8586.51</v>
          </cell>
          <cell r="F4187">
            <v>0</v>
          </cell>
          <cell r="G4187">
            <v>8586.51</v>
          </cell>
          <cell r="H4187">
            <v>7444.11</v>
          </cell>
          <cell r="I4187">
            <v>-1142.4000000000001</v>
          </cell>
          <cell r="J4187">
            <v>25810.26</v>
          </cell>
          <cell r="L4187">
            <v>41364</v>
          </cell>
          <cell r="M4187" t="str">
            <v>SG</v>
          </cell>
          <cell r="N4187" t="str">
            <v>EXP</v>
          </cell>
          <cell r="O4187" t="str">
            <v>PH500</v>
          </cell>
          <cell r="P4187" t="str">
            <v>1720</v>
          </cell>
          <cell r="Q4187" t="str">
            <v>Salaries &amp; Benefits</v>
          </cell>
          <cell r="R4187" t="str">
            <v>Other Expenditures</v>
          </cell>
          <cell r="S4187" t="str">
            <v>Salaries &amp; Benefits</v>
          </cell>
        </row>
        <row r="4188">
          <cell r="A4188" t="str">
            <v>PH5105</v>
          </cell>
          <cell r="E4188">
            <v>2607.04</v>
          </cell>
          <cell r="F4188">
            <v>0</v>
          </cell>
          <cell r="G4188">
            <v>2607.04</v>
          </cell>
          <cell r="H4188">
            <v>2774.58</v>
          </cell>
          <cell r="I4188">
            <v>167.54</v>
          </cell>
          <cell r="J4188">
            <v>9620.36</v>
          </cell>
          <cell r="L4188">
            <v>41364</v>
          </cell>
          <cell r="M4188" t="str">
            <v>SG</v>
          </cell>
          <cell r="N4188" t="str">
            <v>EXP</v>
          </cell>
          <cell r="O4188" t="str">
            <v>PH500</v>
          </cell>
          <cell r="P4188" t="str">
            <v>1730</v>
          </cell>
          <cell r="Q4188" t="str">
            <v>Salaries &amp; Benefits</v>
          </cell>
          <cell r="R4188" t="str">
            <v>Other Expenditures</v>
          </cell>
          <cell r="S4188" t="str">
            <v>Salaries &amp; Benefits</v>
          </cell>
        </row>
        <row r="4189">
          <cell r="A4189" t="str">
            <v>PH5105</v>
          </cell>
          <cell r="E4189">
            <v>10542.21</v>
          </cell>
          <cell r="F4189">
            <v>0</v>
          </cell>
          <cell r="G4189">
            <v>10542.21</v>
          </cell>
          <cell r="H4189">
            <v>10495.82</v>
          </cell>
          <cell r="I4189">
            <v>-46.39</v>
          </cell>
          <cell r="J4189">
            <v>18099.64</v>
          </cell>
          <cell r="L4189">
            <v>41364</v>
          </cell>
          <cell r="M4189" t="str">
            <v>SG</v>
          </cell>
          <cell r="N4189" t="str">
            <v>EXP</v>
          </cell>
          <cell r="O4189" t="str">
            <v>PH500</v>
          </cell>
          <cell r="P4189" t="str">
            <v>1740</v>
          </cell>
          <cell r="Q4189" t="str">
            <v>Salaries &amp; Benefits</v>
          </cell>
          <cell r="R4189" t="str">
            <v>Other Expenditures</v>
          </cell>
          <cell r="S4189" t="str">
            <v>Salaries &amp; Benefits</v>
          </cell>
        </row>
        <row r="4190">
          <cell r="A4190" t="str">
            <v>PH5105</v>
          </cell>
          <cell r="E4190">
            <v>407.95</v>
          </cell>
          <cell r="F4190">
            <v>0</v>
          </cell>
          <cell r="G4190">
            <v>407.95</v>
          </cell>
          <cell r="H4190">
            <v>521.77</v>
          </cell>
          <cell r="I4190">
            <v>113.82</v>
          </cell>
          <cell r="J4190">
            <v>1031.07</v>
          </cell>
          <cell r="L4190">
            <v>41364</v>
          </cell>
          <cell r="M4190" t="str">
            <v>SG</v>
          </cell>
          <cell r="N4190" t="str">
            <v>EXP</v>
          </cell>
          <cell r="O4190" t="str">
            <v>PH500</v>
          </cell>
          <cell r="P4190" t="str">
            <v>1745</v>
          </cell>
          <cell r="Q4190" t="str">
            <v>Salaries &amp; Benefits</v>
          </cell>
          <cell r="R4190" t="str">
            <v>Other Expenditures</v>
          </cell>
          <cell r="S4190" t="str">
            <v>Salaries &amp; Benefits</v>
          </cell>
        </row>
        <row r="4191">
          <cell r="A4191" t="str">
            <v>PH5105</v>
          </cell>
          <cell r="E4191">
            <v>7463.35</v>
          </cell>
          <cell r="F4191">
            <v>0</v>
          </cell>
          <cell r="G4191">
            <v>7463.35</v>
          </cell>
          <cell r="H4191">
            <v>7248.97</v>
          </cell>
          <cell r="I4191">
            <v>-214.38</v>
          </cell>
          <cell r="J4191">
            <v>25133.57</v>
          </cell>
          <cell r="L4191">
            <v>41364</v>
          </cell>
          <cell r="M4191" t="str">
            <v>SG</v>
          </cell>
          <cell r="N4191" t="str">
            <v>EXP</v>
          </cell>
          <cell r="O4191" t="str">
            <v>PH500</v>
          </cell>
          <cell r="P4191" t="str">
            <v>1750</v>
          </cell>
          <cell r="Q4191" t="str">
            <v>Salaries &amp; Benefits</v>
          </cell>
          <cell r="R4191" t="str">
            <v>Other Expenditures</v>
          </cell>
          <cell r="S4191" t="str">
            <v>Salaries &amp; Benefits</v>
          </cell>
        </row>
        <row r="4192">
          <cell r="A4192" t="str">
            <v>PH5105</v>
          </cell>
          <cell r="E4192">
            <v>21305.87</v>
          </cell>
          <cell r="F4192">
            <v>0</v>
          </cell>
          <cell r="G4192">
            <v>21305.87</v>
          </cell>
          <cell r="H4192">
            <v>22779.75</v>
          </cell>
          <cell r="I4192">
            <v>1473.88</v>
          </cell>
          <cell r="J4192">
            <v>39821.18</v>
          </cell>
          <cell r="L4192">
            <v>41364</v>
          </cell>
          <cell r="M4192" t="str">
            <v>SG</v>
          </cell>
          <cell r="N4192" t="str">
            <v>EXP</v>
          </cell>
          <cell r="O4192" t="str">
            <v>PH500</v>
          </cell>
          <cell r="P4192" t="str">
            <v>1760</v>
          </cell>
          <cell r="Q4192" t="str">
            <v>Salaries &amp; Benefits</v>
          </cell>
          <cell r="R4192" t="str">
            <v>Other Expenditures</v>
          </cell>
          <cell r="S4192" t="str">
            <v>Salaries &amp; Benefits</v>
          </cell>
        </row>
        <row r="4193">
          <cell r="A4193" t="str">
            <v>PH5105</v>
          </cell>
          <cell r="E4193">
            <v>38215.32</v>
          </cell>
          <cell r="F4193">
            <v>0</v>
          </cell>
          <cell r="G4193">
            <v>38215.32</v>
          </cell>
          <cell r="H4193">
            <v>40385.870000000003</v>
          </cell>
          <cell r="I4193">
            <v>2170.5500000000002</v>
          </cell>
          <cell r="J4193">
            <v>139797.59</v>
          </cell>
          <cell r="L4193">
            <v>41364</v>
          </cell>
          <cell r="M4193" t="str">
            <v>SG</v>
          </cell>
          <cell r="N4193" t="str">
            <v>EXP</v>
          </cell>
          <cell r="O4193" t="str">
            <v>PH500</v>
          </cell>
          <cell r="P4193" t="str">
            <v>1770</v>
          </cell>
          <cell r="Q4193" t="str">
            <v>Salaries &amp; Benefits</v>
          </cell>
          <cell r="R4193" t="str">
            <v>Other Expenditures</v>
          </cell>
          <cell r="S4193" t="str">
            <v>Salaries &amp; Benefits</v>
          </cell>
        </row>
        <row r="4194">
          <cell r="A4194" t="str">
            <v>PH5105</v>
          </cell>
          <cell r="E4194">
            <v>1060</v>
          </cell>
          <cell r="F4194">
            <v>0</v>
          </cell>
          <cell r="G4194">
            <v>1060</v>
          </cell>
          <cell r="H4194">
            <v>0</v>
          </cell>
          <cell r="I4194">
            <v>-1060</v>
          </cell>
          <cell r="J4194">
            <v>0</v>
          </cell>
          <cell r="L4194">
            <v>41364</v>
          </cell>
          <cell r="M4194" t="str">
            <v>SG</v>
          </cell>
          <cell r="N4194" t="str">
            <v>EXP</v>
          </cell>
          <cell r="O4194" t="str">
            <v>PH500</v>
          </cell>
          <cell r="P4194" t="str">
            <v>1840</v>
          </cell>
          <cell r="Q4194" t="str">
            <v>Salaries &amp; Benefits</v>
          </cell>
          <cell r="R4194" t="str">
            <v>Other Expenditures</v>
          </cell>
          <cell r="S4194" t="str">
            <v>Salaries &amp; Benefits</v>
          </cell>
        </row>
        <row r="4195">
          <cell r="A4195" t="str">
            <v>PH5105</v>
          </cell>
          <cell r="E4195">
            <v>0</v>
          </cell>
          <cell r="F4195">
            <v>0</v>
          </cell>
          <cell r="G4195">
            <v>0</v>
          </cell>
          <cell r="H4195">
            <v>862.96</v>
          </cell>
          <cell r="I4195">
            <v>862.96</v>
          </cell>
          <cell r="J4195">
            <v>2964.5</v>
          </cell>
          <cell r="L4195">
            <v>41364</v>
          </cell>
          <cell r="M4195" t="str">
            <v>SG</v>
          </cell>
          <cell r="N4195" t="str">
            <v>EXP</v>
          </cell>
          <cell r="O4195" t="str">
            <v>PH500</v>
          </cell>
          <cell r="P4195" t="str">
            <v>1850</v>
          </cell>
          <cell r="Q4195" t="str">
            <v>Salaries &amp; Benefits</v>
          </cell>
          <cell r="R4195" t="str">
            <v>Other Expenditures</v>
          </cell>
          <cell r="S4195" t="str">
            <v>Salaries &amp; Benefits</v>
          </cell>
        </row>
        <row r="4196">
          <cell r="A4196" t="str">
            <v>PH5105</v>
          </cell>
          <cell r="E4196">
            <v>15.6</v>
          </cell>
          <cell r="F4196">
            <v>0</v>
          </cell>
          <cell r="G4196">
            <v>15.6</v>
          </cell>
          <cell r="H4196">
            <v>0</v>
          </cell>
          <cell r="I4196">
            <v>-15.6</v>
          </cell>
          <cell r="J4196">
            <v>0</v>
          </cell>
          <cell r="L4196">
            <v>41364</v>
          </cell>
          <cell r="M4196" t="str">
            <v>SG</v>
          </cell>
          <cell r="N4196" t="str">
            <v>EXP</v>
          </cell>
          <cell r="O4196" t="str">
            <v>PH500</v>
          </cell>
          <cell r="P4196" t="str">
            <v>4225</v>
          </cell>
          <cell r="Q4196" t="str">
            <v>Business Travel Expenses</v>
          </cell>
          <cell r="R4196" t="str">
            <v>Other Expenditures</v>
          </cell>
          <cell r="S4196" t="str">
            <v>Non Salary</v>
          </cell>
        </row>
        <row r="4197">
          <cell r="A4197" t="str">
            <v>PH5105</v>
          </cell>
          <cell r="E4197">
            <v>537.39</v>
          </cell>
          <cell r="F4197">
            <v>0</v>
          </cell>
          <cell r="G4197">
            <v>537.39</v>
          </cell>
          <cell r="H4197">
            <v>0</v>
          </cell>
          <cell r="I4197">
            <v>-537.39</v>
          </cell>
          <cell r="J4197">
            <v>0</v>
          </cell>
          <cell r="L4197">
            <v>41364</v>
          </cell>
          <cell r="M4197" t="str">
            <v>SG</v>
          </cell>
          <cell r="N4197" t="str">
            <v>EXP</v>
          </cell>
          <cell r="O4197" t="str">
            <v>PH500</v>
          </cell>
          <cell r="P4197" t="str">
            <v>4770</v>
          </cell>
          <cell r="Q4197" t="str">
            <v>Insurance, Parking &amp; Metrage</v>
          </cell>
          <cell r="R4197" t="str">
            <v>Other Expenditures</v>
          </cell>
          <cell r="S4197" t="str">
            <v>Non Salary</v>
          </cell>
        </row>
        <row r="4198">
          <cell r="A4198" t="str">
            <v>PH5105</v>
          </cell>
          <cell r="E4198">
            <v>8464.39</v>
          </cell>
          <cell r="F4198">
            <v>0</v>
          </cell>
          <cell r="G4198">
            <v>8464.39</v>
          </cell>
          <cell r="H4198">
            <v>0</v>
          </cell>
          <cell r="I4198">
            <v>-8464.39</v>
          </cell>
          <cell r="J4198">
            <v>0</v>
          </cell>
          <cell r="L4198">
            <v>41364</v>
          </cell>
          <cell r="M4198" t="str">
            <v>SG</v>
          </cell>
          <cell r="N4198" t="str">
            <v>EXP</v>
          </cell>
          <cell r="O4198" t="str">
            <v>PH500</v>
          </cell>
          <cell r="P4198" t="str">
            <v>4775</v>
          </cell>
          <cell r="Q4198" t="str">
            <v>Insurance, Parking &amp; Metrage</v>
          </cell>
          <cell r="R4198" t="str">
            <v>Other Expenditures</v>
          </cell>
          <cell r="S4198" t="str">
            <v>Non Salary</v>
          </cell>
        </row>
        <row r="4199">
          <cell r="A4199" t="str">
            <v>PH5105</v>
          </cell>
          <cell r="E4199">
            <v>-381214.01</v>
          </cell>
          <cell r="F4199">
            <v>0</v>
          </cell>
          <cell r="G4199">
            <v>-381214.01</v>
          </cell>
          <cell r="H4199">
            <v>-357508.17</v>
          </cell>
          <cell r="I4199">
            <v>23705.84</v>
          </cell>
          <cell r="J4199">
            <v>-1198672.99</v>
          </cell>
          <cell r="L4199">
            <v>41364</v>
          </cell>
          <cell r="M4199" t="str">
            <v>SG</v>
          </cell>
          <cell r="N4199" t="str">
            <v>REV</v>
          </cell>
          <cell r="O4199" t="str">
            <v>PH500</v>
          </cell>
          <cell r="P4199" t="str">
            <v>8010</v>
          </cell>
          <cell r="Q4199" t="str">
            <v>Grants and Subsidies</v>
          </cell>
          <cell r="R4199" t="str">
            <v>Revenue</v>
          </cell>
          <cell r="S4199" t="str">
            <v>Non Salary</v>
          </cell>
        </row>
        <row r="4200">
          <cell r="A4200" t="str">
            <v>PH5106</v>
          </cell>
          <cell r="E4200">
            <v>323071.34000000003</v>
          </cell>
          <cell r="F4200">
            <v>0</v>
          </cell>
          <cell r="G4200">
            <v>323071.34000000003</v>
          </cell>
          <cell r="H4200">
            <v>380675.61</v>
          </cell>
          <cell r="I4200">
            <v>57604.27</v>
          </cell>
          <cell r="J4200">
            <v>1317509.17</v>
          </cell>
          <cell r="L4200">
            <v>41364</v>
          </cell>
          <cell r="M4200" t="str">
            <v>SG</v>
          </cell>
          <cell r="N4200" t="str">
            <v>EXP</v>
          </cell>
          <cell r="O4200" t="str">
            <v>PH500</v>
          </cell>
          <cell r="P4200" t="str">
            <v>1015</v>
          </cell>
          <cell r="Q4200" t="str">
            <v>Salaries &amp; Benefits</v>
          </cell>
          <cell r="R4200" t="str">
            <v>Other Expenditures</v>
          </cell>
          <cell r="S4200" t="str">
            <v>Salaries &amp; Benefits</v>
          </cell>
        </row>
        <row r="4201">
          <cell r="A4201" t="str">
            <v>PH5106</v>
          </cell>
          <cell r="E4201">
            <v>8401.2000000000007</v>
          </cell>
          <cell r="F4201">
            <v>0</v>
          </cell>
          <cell r="G4201">
            <v>8401.2000000000007</v>
          </cell>
          <cell r="H4201">
            <v>8975.4599999999991</v>
          </cell>
          <cell r="I4201">
            <v>574.26</v>
          </cell>
          <cell r="J4201">
            <v>30832.89</v>
          </cell>
          <cell r="L4201">
            <v>41364</v>
          </cell>
          <cell r="M4201" t="str">
            <v>SG</v>
          </cell>
          <cell r="N4201" t="str">
            <v>EXP</v>
          </cell>
          <cell r="O4201" t="str">
            <v>PH500</v>
          </cell>
          <cell r="P4201" t="str">
            <v>1025</v>
          </cell>
          <cell r="Q4201" t="str">
            <v>Salaries &amp; Benefits</v>
          </cell>
          <cell r="R4201" t="str">
            <v>Other Expenditures</v>
          </cell>
          <cell r="S4201" t="str">
            <v>Overtime</v>
          </cell>
        </row>
        <row r="4202">
          <cell r="A4202" t="str">
            <v>PH5106</v>
          </cell>
          <cell r="E4202">
            <v>3492.6</v>
          </cell>
          <cell r="F4202">
            <v>0</v>
          </cell>
          <cell r="G4202">
            <v>3492.6</v>
          </cell>
          <cell r="H4202">
            <v>0</v>
          </cell>
          <cell r="I4202">
            <v>-3492.6</v>
          </cell>
          <cell r="J4202">
            <v>0</v>
          </cell>
          <cell r="L4202">
            <v>41364</v>
          </cell>
          <cell r="M4202" t="str">
            <v>SG</v>
          </cell>
          <cell r="N4202" t="str">
            <v>EXP</v>
          </cell>
          <cell r="O4202" t="str">
            <v>PH500</v>
          </cell>
          <cell r="P4202" t="str">
            <v>1050</v>
          </cell>
          <cell r="Q4202" t="str">
            <v>Salaries &amp; Benefits</v>
          </cell>
          <cell r="R4202" t="str">
            <v>Other Expenditures</v>
          </cell>
          <cell r="S4202" t="str">
            <v>Salaries &amp; Benefits</v>
          </cell>
        </row>
        <row r="4203">
          <cell r="A4203" t="str">
            <v>PH5106</v>
          </cell>
          <cell r="E4203">
            <v>0</v>
          </cell>
          <cell r="F4203">
            <v>0</v>
          </cell>
          <cell r="G4203">
            <v>0</v>
          </cell>
          <cell r="H4203">
            <v>-24305.33</v>
          </cell>
          <cell r="I4203">
            <v>-24305.33</v>
          </cell>
          <cell r="J4203">
            <v>-81157.98</v>
          </cell>
          <cell r="L4203">
            <v>41364</v>
          </cell>
          <cell r="M4203" t="str">
            <v>SG</v>
          </cell>
          <cell r="N4203" t="str">
            <v>EXP</v>
          </cell>
          <cell r="O4203" t="str">
            <v>PH500</v>
          </cell>
          <cell r="P4203" t="str">
            <v>1520</v>
          </cell>
          <cell r="Q4203" t="str">
            <v>Salaries &amp; Benefits</v>
          </cell>
          <cell r="R4203" t="str">
            <v>Other Expenditures</v>
          </cell>
          <cell r="S4203" t="str">
            <v>Gapping</v>
          </cell>
        </row>
        <row r="4204">
          <cell r="A4204" t="str">
            <v>PH5106</v>
          </cell>
          <cell r="E4204">
            <v>15608.51</v>
          </cell>
          <cell r="F4204">
            <v>0</v>
          </cell>
          <cell r="G4204">
            <v>15608.51</v>
          </cell>
          <cell r="H4204">
            <v>21268.06</v>
          </cell>
          <cell r="I4204">
            <v>5659.55</v>
          </cell>
          <cell r="J4204">
            <v>74528.320000000007</v>
          </cell>
          <cell r="L4204">
            <v>41364</v>
          </cell>
          <cell r="M4204" t="str">
            <v>SG</v>
          </cell>
          <cell r="N4204" t="str">
            <v>EXP</v>
          </cell>
          <cell r="O4204" t="str">
            <v>PH500</v>
          </cell>
          <cell r="P4204" t="str">
            <v>1711</v>
          </cell>
          <cell r="Q4204" t="str">
            <v>Salaries &amp; Benefits</v>
          </cell>
          <cell r="R4204" t="str">
            <v>Other Expenditures</v>
          </cell>
          <cell r="S4204" t="str">
            <v>Salaries &amp; Benefits</v>
          </cell>
        </row>
        <row r="4205">
          <cell r="A4205" t="str">
            <v>PH5106</v>
          </cell>
          <cell r="E4205">
            <v>7472.42</v>
          </cell>
          <cell r="F4205">
            <v>0</v>
          </cell>
          <cell r="G4205">
            <v>7472.42</v>
          </cell>
          <cell r="H4205">
            <v>10052.870000000001</v>
          </cell>
          <cell r="I4205">
            <v>2580.4499999999998</v>
          </cell>
          <cell r="J4205">
            <v>35221.68</v>
          </cell>
          <cell r="L4205">
            <v>41364</v>
          </cell>
          <cell r="M4205" t="str">
            <v>SG</v>
          </cell>
          <cell r="N4205" t="str">
            <v>EXP</v>
          </cell>
          <cell r="O4205" t="str">
            <v>PH500</v>
          </cell>
          <cell r="P4205" t="str">
            <v>1712</v>
          </cell>
          <cell r="Q4205" t="str">
            <v>Salaries &amp; Benefits</v>
          </cell>
          <cell r="R4205" t="str">
            <v>Other Expenditures</v>
          </cell>
          <cell r="S4205" t="str">
            <v>Salaries &amp; Benefits</v>
          </cell>
        </row>
        <row r="4206">
          <cell r="A4206" t="str">
            <v>PH5106</v>
          </cell>
          <cell r="E4206">
            <v>7614.59</v>
          </cell>
          <cell r="F4206">
            <v>0</v>
          </cell>
          <cell r="G4206">
            <v>7614.59</v>
          </cell>
          <cell r="H4206">
            <v>7610.93</v>
          </cell>
          <cell r="I4206">
            <v>-3.66</v>
          </cell>
          <cell r="J4206">
            <v>26382.29</v>
          </cell>
          <cell r="L4206">
            <v>41364</v>
          </cell>
          <cell r="M4206" t="str">
            <v>SG</v>
          </cell>
          <cell r="N4206" t="str">
            <v>EXP</v>
          </cell>
          <cell r="O4206" t="str">
            <v>PH500</v>
          </cell>
          <cell r="P4206" t="str">
            <v>1720</v>
          </cell>
          <cell r="Q4206" t="str">
            <v>Salaries &amp; Benefits</v>
          </cell>
          <cell r="R4206" t="str">
            <v>Other Expenditures</v>
          </cell>
          <cell r="S4206" t="str">
            <v>Salaries &amp; Benefits</v>
          </cell>
        </row>
        <row r="4207">
          <cell r="A4207" t="str">
            <v>PH5106</v>
          </cell>
          <cell r="E4207">
            <v>2311.5300000000002</v>
          </cell>
          <cell r="F4207">
            <v>0</v>
          </cell>
          <cell r="G4207">
            <v>2311.5300000000002</v>
          </cell>
          <cell r="H4207">
            <v>2837.66</v>
          </cell>
          <cell r="I4207">
            <v>526.13</v>
          </cell>
          <cell r="J4207">
            <v>9837</v>
          </cell>
          <cell r="L4207">
            <v>41364</v>
          </cell>
          <cell r="M4207" t="str">
            <v>SG</v>
          </cell>
          <cell r="N4207" t="str">
            <v>EXP</v>
          </cell>
          <cell r="O4207" t="str">
            <v>PH500</v>
          </cell>
          <cell r="P4207" t="str">
            <v>1730</v>
          </cell>
          <cell r="Q4207" t="str">
            <v>Salaries &amp; Benefits</v>
          </cell>
          <cell r="R4207" t="str">
            <v>Other Expenditures</v>
          </cell>
          <cell r="S4207" t="str">
            <v>Salaries &amp; Benefits</v>
          </cell>
        </row>
        <row r="4208">
          <cell r="A4208" t="str">
            <v>PH5106</v>
          </cell>
          <cell r="E4208">
            <v>9147.2000000000007</v>
          </cell>
          <cell r="F4208">
            <v>0</v>
          </cell>
          <cell r="G4208">
            <v>9147.2000000000007</v>
          </cell>
          <cell r="H4208">
            <v>10704.24</v>
          </cell>
          <cell r="I4208">
            <v>1557.04</v>
          </cell>
          <cell r="J4208">
            <v>18735.5</v>
          </cell>
          <cell r="L4208">
            <v>41364</v>
          </cell>
          <cell r="M4208" t="str">
            <v>SG</v>
          </cell>
          <cell r="N4208" t="str">
            <v>EXP</v>
          </cell>
          <cell r="O4208" t="str">
            <v>PH500</v>
          </cell>
          <cell r="P4208" t="str">
            <v>1740</v>
          </cell>
          <cell r="Q4208" t="str">
            <v>Salaries &amp; Benefits</v>
          </cell>
          <cell r="R4208" t="str">
            <v>Other Expenditures</v>
          </cell>
          <cell r="S4208" t="str">
            <v>Salaries &amp; Benefits</v>
          </cell>
        </row>
        <row r="4209">
          <cell r="A4209" t="str">
            <v>PH5106</v>
          </cell>
          <cell r="E4209">
            <v>352.18</v>
          </cell>
          <cell r="F4209">
            <v>0</v>
          </cell>
          <cell r="G4209">
            <v>352.18</v>
          </cell>
          <cell r="H4209">
            <v>528.52</v>
          </cell>
          <cell r="I4209">
            <v>176.34</v>
          </cell>
          <cell r="J4209">
            <v>1053.96</v>
          </cell>
          <cell r="L4209">
            <v>41364</v>
          </cell>
          <cell r="M4209" t="str">
            <v>SG</v>
          </cell>
          <cell r="N4209" t="str">
            <v>EXP</v>
          </cell>
          <cell r="O4209" t="str">
            <v>PH500</v>
          </cell>
          <cell r="P4209" t="str">
            <v>1745</v>
          </cell>
          <cell r="Q4209" t="str">
            <v>Salaries &amp; Benefits</v>
          </cell>
          <cell r="R4209" t="str">
            <v>Other Expenditures</v>
          </cell>
          <cell r="S4209" t="str">
            <v>Salaries &amp; Benefits</v>
          </cell>
        </row>
        <row r="4210">
          <cell r="A4210" t="str">
            <v>PH5106</v>
          </cell>
          <cell r="E4210">
            <v>6649.12</v>
          </cell>
          <cell r="F4210">
            <v>0</v>
          </cell>
          <cell r="G4210">
            <v>6649.12</v>
          </cell>
          <cell r="H4210">
            <v>7423.21</v>
          </cell>
          <cell r="I4210">
            <v>774.09</v>
          </cell>
          <cell r="J4210">
            <v>25691.4</v>
          </cell>
          <cell r="L4210">
            <v>41364</v>
          </cell>
          <cell r="M4210" t="str">
            <v>SG</v>
          </cell>
          <cell r="N4210" t="str">
            <v>EXP</v>
          </cell>
          <cell r="O4210" t="str">
            <v>PH500</v>
          </cell>
          <cell r="P4210" t="str">
            <v>1750</v>
          </cell>
          <cell r="Q4210" t="str">
            <v>Salaries &amp; Benefits</v>
          </cell>
          <cell r="R4210" t="str">
            <v>Other Expenditures</v>
          </cell>
          <cell r="S4210" t="str">
            <v>Salaries &amp; Benefits</v>
          </cell>
        </row>
        <row r="4211">
          <cell r="A4211" t="str">
            <v>PH5106</v>
          </cell>
          <cell r="E4211">
            <v>18490.16</v>
          </cell>
          <cell r="F4211">
            <v>0</v>
          </cell>
          <cell r="G4211">
            <v>18490.16</v>
          </cell>
          <cell r="H4211">
            <v>23272.32</v>
          </cell>
          <cell r="I4211">
            <v>4782.16</v>
          </cell>
          <cell r="J4211">
            <v>41194.910000000003</v>
          </cell>
          <cell r="L4211">
            <v>41364</v>
          </cell>
          <cell r="M4211" t="str">
            <v>SG</v>
          </cell>
          <cell r="N4211" t="str">
            <v>EXP</v>
          </cell>
          <cell r="O4211" t="str">
            <v>PH500</v>
          </cell>
          <cell r="P4211" t="str">
            <v>1760</v>
          </cell>
          <cell r="Q4211" t="str">
            <v>Salaries &amp; Benefits</v>
          </cell>
          <cell r="R4211" t="str">
            <v>Other Expenditures</v>
          </cell>
          <cell r="S4211" t="str">
            <v>Salaries &amp; Benefits</v>
          </cell>
        </row>
        <row r="4212">
          <cell r="A4212" t="str">
            <v>PH5106</v>
          </cell>
          <cell r="E4212">
            <v>34746</v>
          </cell>
          <cell r="F4212">
            <v>0</v>
          </cell>
          <cell r="G4212">
            <v>34746</v>
          </cell>
          <cell r="H4212">
            <v>41181.519999999997</v>
          </cell>
          <cell r="I4212">
            <v>6435.52</v>
          </cell>
          <cell r="J4212">
            <v>142571.31</v>
          </cell>
          <cell r="L4212">
            <v>41364</v>
          </cell>
          <cell r="M4212" t="str">
            <v>SG</v>
          </cell>
          <cell r="N4212" t="str">
            <v>EXP</v>
          </cell>
          <cell r="O4212" t="str">
            <v>PH500</v>
          </cell>
          <cell r="P4212" t="str">
            <v>1770</v>
          </cell>
          <cell r="Q4212" t="str">
            <v>Salaries &amp; Benefits</v>
          </cell>
          <cell r="R4212" t="str">
            <v>Other Expenditures</v>
          </cell>
          <cell r="S4212" t="str">
            <v>Salaries &amp; Benefits</v>
          </cell>
        </row>
        <row r="4213">
          <cell r="A4213" t="str">
            <v>PH5106</v>
          </cell>
          <cell r="E4213">
            <v>0</v>
          </cell>
          <cell r="F4213">
            <v>0</v>
          </cell>
          <cell r="G4213">
            <v>0</v>
          </cell>
          <cell r="H4213">
            <v>805.92</v>
          </cell>
          <cell r="I4213">
            <v>805.92</v>
          </cell>
          <cell r="J4213">
            <v>2768.5</v>
          </cell>
          <cell r="L4213">
            <v>41364</v>
          </cell>
          <cell r="M4213" t="str">
            <v>SG</v>
          </cell>
          <cell r="N4213" t="str">
            <v>EXP</v>
          </cell>
          <cell r="O4213" t="str">
            <v>PH500</v>
          </cell>
          <cell r="P4213" t="str">
            <v>1850</v>
          </cell>
          <cell r="Q4213" t="str">
            <v>Salaries &amp; Benefits</v>
          </cell>
          <cell r="R4213" t="str">
            <v>Other Expenditures</v>
          </cell>
          <cell r="S4213" t="str">
            <v>Salaries &amp; Benefits</v>
          </cell>
        </row>
        <row r="4214">
          <cell r="A4214" t="str">
            <v>PH5106</v>
          </cell>
          <cell r="E4214">
            <v>751.29</v>
          </cell>
          <cell r="F4214">
            <v>0</v>
          </cell>
          <cell r="G4214">
            <v>751.29</v>
          </cell>
          <cell r="H4214">
            <v>0</v>
          </cell>
          <cell r="I4214">
            <v>-751.29</v>
          </cell>
          <cell r="J4214">
            <v>0</v>
          </cell>
          <cell r="L4214">
            <v>41364</v>
          </cell>
          <cell r="M4214" t="str">
            <v>SG</v>
          </cell>
          <cell r="N4214" t="str">
            <v>EXP</v>
          </cell>
          <cell r="O4214" t="str">
            <v>PH500</v>
          </cell>
          <cell r="P4214" t="str">
            <v>4340</v>
          </cell>
          <cell r="Q4214" t="str">
            <v>Training &amp; Development</v>
          </cell>
          <cell r="R4214" t="str">
            <v>Other Expenditures</v>
          </cell>
          <cell r="S4214" t="str">
            <v>Non Salary</v>
          </cell>
        </row>
        <row r="4215">
          <cell r="A4215" t="str">
            <v>PH5106</v>
          </cell>
          <cell r="E4215">
            <v>322.75</v>
          </cell>
          <cell r="F4215">
            <v>0</v>
          </cell>
          <cell r="G4215">
            <v>322.75</v>
          </cell>
          <cell r="H4215">
            <v>0</v>
          </cell>
          <cell r="I4215">
            <v>-322.75</v>
          </cell>
          <cell r="J4215">
            <v>0</v>
          </cell>
          <cell r="L4215">
            <v>41364</v>
          </cell>
          <cell r="M4215" t="str">
            <v>SG</v>
          </cell>
          <cell r="N4215" t="str">
            <v>EXP</v>
          </cell>
          <cell r="O4215" t="str">
            <v>PH500</v>
          </cell>
          <cell r="P4215" t="str">
            <v>4770</v>
          </cell>
          <cell r="Q4215" t="str">
            <v>Insurance, Parking &amp; Metrage</v>
          </cell>
          <cell r="R4215" t="str">
            <v>Other Expenditures</v>
          </cell>
          <cell r="S4215" t="str">
            <v>Non Salary</v>
          </cell>
        </row>
        <row r="4216">
          <cell r="A4216" t="str">
            <v>PH5106</v>
          </cell>
          <cell r="E4216">
            <v>5757.86</v>
          </cell>
          <cell r="F4216">
            <v>0</v>
          </cell>
          <cell r="G4216">
            <v>5757.86</v>
          </cell>
          <cell r="H4216">
            <v>0</v>
          </cell>
          <cell r="I4216">
            <v>-5757.86</v>
          </cell>
          <cell r="J4216">
            <v>0</v>
          </cell>
          <cell r="L4216">
            <v>41364</v>
          </cell>
          <cell r="M4216" t="str">
            <v>SG</v>
          </cell>
          <cell r="N4216" t="str">
            <v>EXP</v>
          </cell>
          <cell r="O4216" t="str">
            <v>PH500</v>
          </cell>
          <cell r="P4216" t="str">
            <v>4775</v>
          </cell>
          <cell r="Q4216" t="str">
            <v>Insurance, Parking &amp; Metrage</v>
          </cell>
          <cell r="R4216" t="str">
            <v>Other Expenditures</v>
          </cell>
          <cell r="S4216" t="str">
            <v>Non Salary</v>
          </cell>
        </row>
        <row r="4217">
          <cell r="A4217" t="str">
            <v>PH5106</v>
          </cell>
          <cell r="E4217">
            <v>-333141.56</v>
          </cell>
          <cell r="F4217">
            <v>0</v>
          </cell>
          <cell r="G4217">
            <v>-333141.56</v>
          </cell>
          <cell r="H4217">
            <v>-368273.24</v>
          </cell>
          <cell r="I4217">
            <v>-35131.68</v>
          </cell>
          <cell r="J4217">
            <v>-1233876.6299999999</v>
          </cell>
          <cell r="L4217">
            <v>41364</v>
          </cell>
          <cell r="M4217" t="str">
            <v>SG</v>
          </cell>
          <cell r="N4217" t="str">
            <v>REV</v>
          </cell>
          <cell r="O4217" t="str">
            <v>PH500</v>
          </cell>
          <cell r="P4217" t="str">
            <v>8010</v>
          </cell>
          <cell r="Q4217" t="str">
            <v>Grants and Subsidies</v>
          </cell>
          <cell r="R4217" t="str">
            <v>Revenue</v>
          </cell>
          <cell r="S4217" t="str">
            <v>Non Salary</v>
          </cell>
        </row>
        <row r="4218">
          <cell r="A4218" t="str">
            <v>PH5107</v>
          </cell>
          <cell r="E4218">
            <v>602620.46</v>
          </cell>
          <cell r="F4218">
            <v>0</v>
          </cell>
          <cell r="G4218">
            <v>602620.46</v>
          </cell>
          <cell r="H4218">
            <v>605627.4</v>
          </cell>
          <cell r="I4218">
            <v>3006.94</v>
          </cell>
          <cell r="J4218">
            <v>2106800.4900000002</v>
          </cell>
          <cell r="L4218">
            <v>41364</v>
          </cell>
          <cell r="M4218" t="str">
            <v>SG</v>
          </cell>
          <cell r="N4218" t="str">
            <v>EXP</v>
          </cell>
          <cell r="O4218" t="str">
            <v>PH500</v>
          </cell>
          <cell r="P4218" t="str">
            <v>1015</v>
          </cell>
          <cell r="Q4218" t="str">
            <v>Salaries &amp; Benefits</v>
          </cell>
          <cell r="R4218" t="str">
            <v>Other Expenditures</v>
          </cell>
          <cell r="S4218" t="str">
            <v>Salaries &amp; Benefits</v>
          </cell>
        </row>
        <row r="4219">
          <cell r="A4219" t="str">
            <v>PH5107</v>
          </cell>
          <cell r="E4219">
            <v>17276.27</v>
          </cell>
          <cell r="F4219">
            <v>0</v>
          </cell>
          <cell r="G4219">
            <v>17276.27</v>
          </cell>
          <cell r="H4219">
            <v>22919.45</v>
          </cell>
          <cell r="I4219">
            <v>5643.18</v>
          </cell>
          <cell r="J4219">
            <v>78733.929999999993</v>
          </cell>
          <cell r="L4219">
            <v>41364</v>
          </cell>
          <cell r="M4219" t="str">
            <v>SG</v>
          </cell>
          <cell r="N4219" t="str">
            <v>EXP</v>
          </cell>
          <cell r="O4219" t="str">
            <v>PH500</v>
          </cell>
          <cell r="P4219" t="str">
            <v>1025</v>
          </cell>
          <cell r="Q4219" t="str">
            <v>Salaries &amp; Benefits</v>
          </cell>
          <cell r="R4219" t="str">
            <v>Other Expenditures</v>
          </cell>
          <cell r="S4219" t="str">
            <v>Overtime</v>
          </cell>
        </row>
        <row r="4220">
          <cell r="A4220" t="str">
            <v>PH5107</v>
          </cell>
          <cell r="E4220">
            <v>7270.31</v>
          </cell>
          <cell r="F4220">
            <v>0</v>
          </cell>
          <cell r="G4220">
            <v>7270.31</v>
          </cell>
          <cell r="H4220">
            <v>6397.19</v>
          </cell>
          <cell r="I4220">
            <v>-873.12</v>
          </cell>
          <cell r="J4220">
            <v>6397.19</v>
          </cell>
          <cell r="L4220">
            <v>41364</v>
          </cell>
          <cell r="M4220" t="str">
            <v>SG</v>
          </cell>
          <cell r="N4220" t="str">
            <v>EXP</v>
          </cell>
          <cell r="O4220" t="str">
            <v>PH500</v>
          </cell>
          <cell r="P4220" t="str">
            <v>1050</v>
          </cell>
          <cell r="Q4220" t="str">
            <v>Salaries &amp; Benefits</v>
          </cell>
          <cell r="R4220" t="str">
            <v>Other Expenditures</v>
          </cell>
          <cell r="S4220" t="str">
            <v>Salaries &amp; Benefits</v>
          </cell>
        </row>
        <row r="4221">
          <cell r="A4221" t="str">
            <v>PH5107</v>
          </cell>
          <cell r="E4221">
            <v>0</v>
          </cell>
          <cell r="F4221">
            <v>0</v>
          </cell>
          <cell r="G4221">
            <v>0</v>
          </cell>
          <cell r="H4221">
            <v>-38805.99</v>
          </cell>
          <cell r="I4221">
            <v>-38805.99</v>
          </cell>
          <cell r="J4221">
            <v>-129294.51</v>
          </cell>
          <cell r="L4221">
            <v>41364</v>
          </cell>
          <cell r="M4221" t="str">
            <v>SG</v>
          </cell>
          <cell r="N4221" t="str">
            <v>EXP</v>
          </cell>
          <cell r="O4221" t="str">
            <v>PH500</v>
          </cell>
          <cell r="P4221" t="str">
            <v>1520</v>
          </cell>
          <cell r="Q4221" t="str">
            <v>Salaries &amp; Benefits</v>
          </cell>
          <cell r="R4221" t="str">
            <v>Other Expenditures</v>
          </cell>
          <cell r="S4221" t="str">
            <v>Gapping</v>
          </cell>
        </row>
        <row r="4222">
          <cell r="A4222" t="str">
            <v>PH5107</v>
          </cell>
          <cell r="E4222">
            <v>31301.19</v>
          </cell>
          <cell r="F4222">
            <v>0</v>
          </cell>
          <cell r="G4222">
            <v>31301.19</v>
          </cell>
          <cell r="H4222">
            <v>33126.76</v>
          </cell>
          <cell r="I4222">
            <v>1825.57</v>
          </cell>
          <cell r="J4222">
            <v>114987.84</v>
          </cell>
          <cell r="L4222">
            <v>41364</v>
          </cell>
          <cell r="M4222" t="str">
            <v>SG</v>
          </cell>
          <cell r="N4222" t="str">
            <v>EXP</v>
          </cell>
          <cell r="O4222" t="str">
            <v>PH500</v>
          </cell>
          <cell r="P4222" t="str">
            <v>1711</v>
          </cell>
          <cell r="Q4222" t="str">
            <v>Salaries &amp; Benefits</v>
          </cell>
          <cell r="R4222" t="str">
            <v>Other Expenditures</v>
          </cell>
          <cell r="S4222" t="str">
            <v>Salaries &amp; Benefits</v>
          </cell>
        </row>
        <row r="4223">
          <cell r="A4223" t="str">
            <v>PH5107</v>
          </cell>
          <cell r="E4223">
            <v>14934.88</v>
          </cell>
          <cell r="F4223">
            <v>0</v>
          </cell>
          <cell r="G4223">
            <v>14934.88</v>
          </cell>
          <cell r="H4223">
            <v>15060.08</v>
          </cell>
          <cell r="I4223">
            <v>125.2</v>
          </cell>
          <cell r="J4223">
            <v>54037.2</v>
          </cell>
          <cell r="L4223">
            <v>41364</v>
          </cell>
          <cell r="M4223" t="str">
            <v>SG</v>
          </cell>
          <cell r="N4223" t="str">
            <v>EXP</v>
          </cell>
          <cell r="O4223" t="str">
            <v>PH500</v>
          </cell>
          <cell r="P4223" t="str">
            <v>1712</v>
          </cell>
          <cell r="Q4223" t="str">
            <v>Salaries &amp; Benefits</v>
          </cell>
          <cell r="R4223" t="str">
            <v>Other Expenditures</v>
          </cell>
          <cell r="S4223" t="str">
            <v>Salaries &amp; Benefits</v>
          </cell>
        </row>
        <row r="4224">
          <cell r="A4224" t="str">
            <v>PH5107</v>
          </cell>
          <cell r="E4224">
            <v>13733</v>
          </cell>
          <cell r="F4224">
            <v>0</v>
          </cell>
          <cell r="G4224">
            <v>13733</v>
          </cell>
          <cell r="H4224">
            <v>11691.66</v>
          </cell>
          <cell r="I4224">
            <v>-2041.34</v>
          </cell>
          <cell r="J4224">
            <v>40546.26</v>
          </cell>
          <cell r="L4224">
            <v>41364</v>
          </cell>
          <cell r="M4224" t="str">
            <v>SG</v>
          </cell>
          <cell r="N4224" t="str">
            <v>EXP</v>
          </cell>
          <cell r="O4224" t="str">
            <v>PH500</v>
          </cell>
          <cell r="P4224" t="str">
            <v>1720</v>
          </cell>
          <cell r="Q4224" t="str">
            <v>Salaries &amp; Benefits</v>
          </cell>
          <cell r="R4224" t="str">
            <v>Other Expenditures</v>
          </cell>
          <cell r="S4224" t="str">
            <v>Salaries &amp; Benefits</v>
          </cell>
        </row>
        <row r="4225">
          <cell r="A4225" t="str">
            <v>PH5107</v>
          </cell>
          <cell r="E4225">
            <v>4233.99</v>
          </cell>
          <cell r="F4225">
            <v>0</v>
          </cell>
          <cell r="G4225">
            <v>4233.99</v>
          </cell>
          <cell r="H4225">
            <v>4357.71</v>
          </cell>
          <cell r="I4225">
            <v>123.72</v>
          </cell>
          <cell r="J4225">
            <v>15166.99</v>
          </cell>
          <cell r="L4225">
            <v>41364</v>
          </cell>
          <cell r="M4225" t="str">
            <v>SG</v>
          </cell>
          <cell r="N4225" t="str">
            <v>EXP</v>
          </cell>
          <cell r="O4225" t="str">
            <v>PH500</v>
          </cell>
          <cell r="P4225" t="str">
            <v>1730</v>
          </cell>
          <cell r="Q4225" t="str">
            <v>Salaries &amp; Benefits</v>
          </cell>
          <cell r="R4225" t="str">
            <v>Other Expenditures</v>
          </cell>
          <cell r="S4225" t="str">
            <v>Salaries &amp; Benefits</v>
          </cell>
        </row>
        <row r="4226">
          <cell r="A4226" t="str">
            <v>PH5107</v>
          </cell>
          <cell r="E4226">
            <v>18787.86</v>
          </cell>
          <cell r="F4226">
            <v>0</v>
          </cell>
          <cell r="G4226">
            <v>18787.86</v>
          </cell>
          <cell r="H4226">
            <v>17101.560000000001</v>
          </cell>
          <cell r="I4226">
            <v>-1686.3</v>
          </cell>
          <cell r="J4226">
            <v>30221.82</v>
          </cell>
          <cell r="L4226">
            <v>41364</v>
          </cell>
          <cell r="M4226" t="str">
            <v>SG</v>
          </cell>
          <cell r="N4226" t="str">
            <v>EXP</v>
          </cell>
          <cell r="O4226" t="str">
            <v>PH500</v>
          </cell>
          <cell r="P4226" t="str">
            <v>1740</v>
          </cell>
          <cell r="Q4226" t="str">
            <v>Salaries &amp; Benefits</v>
          </cell>
          <cell r="R4226" t="str">
            <v>Other Expenditures</v>
          </cell>
          <cell r="S4226" t="str">
            <v>Salaries &amp; Benefits</v>
          </cell>
        </row>
        <row r="4227">
          <cell r="A4227" t="str">
            <v>PH5107</v>
          </cell>
          <cell r="E4227">
            <v>610.49</v>
          </cell>
          <cell r="F4227">
            <v>0</v>
          </cell>
          <cell r="G4227">
            <v>610.49</v>
          </cell>
          <cell r="H4227">
            <v>834.27</v>
          </cell>
          <cell r="I4227">
            <v>223.78</v>
          </cell>
          <cell r="J4227">
            <v>1685.36</v>
          </cell>
          <cell r="L4227">
            <v>41364</v>
          </cell>
          <cell r="M4227" t="str">
            <v>SG</v>
          </cell>
          <cell r="N4227" t="str">
            <v>EXP</v>
          </cell>
          <cell r="O4227" t="str">
            <v>PH500</v>
          </cell>
          <cell r="P4227" t="str">
            <v>1745</v>
          </cell>
          <cell r="Q4227" t="str">
            <v>Salaries &amp; Benefits</v>
          </cell>
          <cell r="R4227" t="str">
            <v>Other Expenditures</v>
          </cell>
          <cell r="S4227" t="str">
            <v>Salaries &amp; Benefits</v>
          </cell>
        </row>
        <row r="4228">
          <cell r="A4228" t="str">
            <v>PH5107</v>
          </cell>
          <cell r="E4228">
            <v>12274.76</v>
          </cell>
          <cell r="F4228">
            <v>0</v>
          </cell>
          <cell r="G4228">
            <v>12274.76</v>
          </cell>
          <cell r="H4228">
            <v>11809.79</v>
          </cell>
          <cell r="I4228">
            <v>-464.97</v>
          </cell>
          <cell r="J4228">
            <v>41082.559999999998</v>
          </cell>
          <cell r="L4228">
            <v>41364</v>
          </cell>
          <cell r="M4228" t="str">
            <v>SG</v>
          </cell>
          <cell r="N4228" t="str">
            <v>EXP</v>
          </cell>
          <cell r="O4228" t="str">
            <v>PH500</v>
          </cell>
          <cell r="P4228" t="str">
            <v>1750</v>
          </cell>
          <cell r="Q4228" t="str">
            <v>Salaries &amp; Benefits</v>
          </cell>
          <cell r="R4228" t="str">
            <v>Other Expenditures</v>
          </cell>
          <cell r="S4228" t="str">
            <v>Salaries &amp; Benefits</v>
          </cell>
        </row>
        <row r="4229">
          <cell r="A4229" t="str">
            <v>PH5107</v>
          </cell>
          <cell r="E4229">
            <v>37003.94</v>
          </cell>
          <cell r="F4229">
            <v>0</v>
          </cell>
          <cell r="G4229">
            <v>37003.94</v>
          </cell>
          <cell r="H4229">
            <v>37051.050000000003</v>
          </cell>
          <cell r="I4229">
            <v>47.11</v>
          </cell>
          <cell r="J4229">
            <v>66391.58</v>
          </cell>
          <cell r="L4229">
            <v>41364</v>
          </cell>
          <cell r="M4229" t="str">
            <v>SG</v>
          </cell>
          <cell r="N4229" t="str">
            <v>EXP</v>
          </cell>
          <cell r="O4229" t="str">
            <v>PH500</v>
          </cell>
          <cell r="P4229" t="str">
            <v>1760</v>
          </cell>
          <cell r="Q4229" t="str">
            <v>Salaries &amp; Benefits</v>
          </cell>
          <cell r="R4229" t="str">
            <v>Other Expenditures</v>
          </cell>
          <cell r="S4229" t="str">
            <v>Salaries &amp; Benefits</v>
          </cell>
        </row>
        <row r="4230">
          <cell r="A4230" t="str">
            <v>PH5107</v>
          </cell>
          <cell r="E4230">
            <v>51304.87</v>
          </cell>
          <cell r="F4230">
            <v>0</v>
          </cell>
          <cell r="G4230">
            <v>51304.87</v>
          </cell>
          <cell r="H4230">
            <v>63029.91</v>
          </cell>
          <cell r="I4230">
            <v>11725.04</v>
          </cell>
          <cell r="J4230">
            <v>218883.06</v>
          </cell>
          <cell r="L4230">
            <v>41364</v>
          </cell>
          <cell r="M4230" t="str">
            <v>SG</v>
          </cell>
          <cell r="N4230" t="str">
            <v>EXP</v>
          </cell>
          <cell r="O4230" t="str">
            <v>PH500</v>
          </cell>
          <cell r="P4230" t="str">
            <v>1770</v>
          </cell>
          <cell r="Q4230" t="str">
            <v>Salaries &amp; Benefits</v>
          </cell>
          <cell r="R4230" t="str">
            <v>Other Expenditures</v>
          </cell>
          <cell r="S4230" t="str">
            <v>Salaries &amp; Benefits</v>
          </cell>
        </row>
        <row r="4231">
          <cell r="A4231" t="str">
            <v>PH5107</v>
          </cell>
          <cell r="E4231">
            <v>1214</v>
          </cell>
          <cell r="F4231">
            <v>0</v>
          </cell>
          <cell r="G4231">
            <v>1214</v>
          </cell>
          <cell r="H4231">
            <v>0</v>
          </cell>
          <cell r="I4231">
            <v>-1214</v>
          </cell>
          <cell r="J4231">
            <v>0</v>
          </cell>
          <cell r="L4231">
            <v>41364</v>
          </cell>
          <cell r="M4231" t="str">
            <v>SG</v>
          </cell>
          <cell r="N4231" t="str">
            <v>EXP</v>
          </cell>
          <cell r="O4231" t="str">
            <v>PH500</v>
          </cell>
          <cell r="P4231" t="str">
            <v>1840</v>
          </cell>
          <cell r="Q4231" t="str">
            <v>Salaries &amp; Benefits</v>
          </cell>
          <cell r="R4231" t="str">
            <v>Other Expenditures</v>
          </cell>
          <cell r="S4231" t="str">
            <v>Salaries &amp; Benefits</v>
          </cell>
        </row>
        <row r="4232">
          <cell r="A4232" t="str">
            <v>PH5107</v>
          </cell>
          <cell r="E4232">
            <v>134.43</v>
          </cell>
          <cell r="F4232">
            <v>0</v>
          </cell>
          <cell r="G4232">
            <v>134.43</v>
          </cell>
          <cell r="H4232">
            <v>2370.87</v>
          </cell>
          <cell r="I4232">
            <v>2236.44</v>
          </cell>
          <cell r="J4232">
            <v>8144.54</v>
          </cell>
          <cell r="L4232">
            <v>41364</v>
          </cell>
          <cell r="M4232" t="str">
            <v>SG</v>
          </cell>
          <cell r="N4232" t="str">
            <v>EXP</v>
          </cell>
          <cell r="O4232" t="str">
            <v>PH500</v>
          </cell>
          <cell r="P4232" t="str">
            <v>1850</v>
          </cell>
          <cell r="Q4232" t="str">
            <v>Salaries &amp; Benefits</v>
          </cell>
          <cell r="R4232" t="str">
            <v>Other Expenditures</v>
          </cell>
          <cell r="S4232" t="str">
            <v>Salaries &amp; Benefits</v>
          </cell>
        </row>
        <row r="4233">
          <cell r="A4233" t="str">
            <v>PH5107</v>
          </cell>
          <cell r="E4233">
            <v>3390</v>
          </cell>
          <cell r="F4233">
            <v>0</v>
          </cell>
          <cell r="G4233">
            <v>3390</v>
          </cell>
          <cell r="H4233">
            <v>0</v>
          </cell>
          <cell r="I4233">
            <v>-3390</v>
          </cell>
          <cell r="J4233">
            <v>0</v>
          </cell>
          <cell r="L4233">
            <v>41364</v>
          </cell>
          <cell r="M4233" t="str">
            <v>SG</v>
          </cell>
          <cell r="N4233" t="str">
            <v>EXP</v>
          </cell>
          <cell r="O4233" t="str">
            <v>PH500</v>
          </cell>
          <cell r="P4233" t="str">
            <v>4225</v>
          </cell>
          <cell r="Q4233" t="str">
            <v>Business Travel Expenses</v>
          </cell>
          <cell r="R4233" t="str">
            <v>Other Expenditures</v>
          </cell>
          <cell r="S4233" t="str">
            <v>Non Salary</v>
          </cell>
        </row>
        <row r="4234">
          <cell r="A4234" t="str">
            <v>PH5107</v>
          </cell>
          <cell r="E4234">
            <v>1500</v>
          </cell>
          <cell r="F4234">
            <v>0</v>
          </cell>
          <cell r="G4234">
            <v>1500</v>
          </cell>
          <cell r="H4234">
            <v>0</v>
          </cell>
          <cell r="I4234">
            <v>-1500</v>
          </cell>
          <cell r="J4234">
            <v>0</v>
          </cell>
          <cell r="L4234">
            <v>41364</v>
          </cell>
          <cell r="M4234" t="str">
            <v>SG</v>
          </cell>
          <cell r="N4234" t="str">
            <v>EXP</v>
          </cell>
          <cell r="O4234" t="str">
            <v>PH500</v>
          </cell>
          <cell r="P4234" t="str">
            <v>4340</v>
          </cell>
          <cell r="Q4234" t="str">
            <v>Training &amp; Development</v>
          </cell>
          <cell r="R4234" t="str">
            <v>Other Expenditures</v>
          </cell>
          <cell r="S4234" t="str">
            <v>Non Salary</v>
          </cell>
        </row>
        <row r="4235">
          <cell r="A4235" t="str">
            <v>PH5107</v>
          </cell>
          <cell r="E4235">
            <v>911.65</v>
          </cell>
          <cell r="F4235">
            <v>0</v>
          </cell>
          <cell r="G4235">
            <v>911.65</v>
          </cell>
          <cell r="H4235">
            <v>0</v>
          </cell>
          <cell r="I4235">
            <v>-911.65</v>
          </cell>
          <cell r="J4235">
            <v>0</v>
          </cell>
          <cell r="L4235">
            <v>41364</v>
          </cell>
          <cell r="M4235" t="str">
            <v>SG</v>
          </cell>
          <cell r="N4235" t="str">
            <v>EXP</v>
          </cell>
          <cell r="O4235" t="str">
            <v>PH500</v>
          </cell>
          <cell r="P4235" t="str">
            <v>4770</v>
          </cell>
          <cell r="Q4235" t="str">
            <v>Insurance, Parking &amp; Metrage</v>
          </cell>
          <cell r="R4235" t="str">
            <v>Other Expenditures</v>
          </cell>
          <cell r="S4235" t="str">
            <v>Non Salary</v>
          </cell>
        </row>
        <row r="4236">
          <cell r="A4236" t="str">
            <v>PH5107</v>
          </cell>
          <cell r="E4236">
            <v>5425.22</v>
          </cell>
          <cell r="F4236">
            <v>0</v>
          </cell>
          <cell r="G4236">
            <v>5425.22</v>
          </cell>
          <cell r="H4236">
            <v>0</v>
          </cell>
          <cell r="I4236">
            <v>-5425.22</v>
          </cell>
          <cell r="J4236">
            <v>0</v>
          </cell>
          <cell r="L4236">
            <v>41364</v>
          </cell>
          <cell r="M4236" t="str">
            <v>SG</v>
          </cell>
          <cell r="N4236" t="str">
            <v>EXP</v>
          </cell>
          <cell r="O4236" t="str">
            <v>PH500</v>
          </cell>
          <cell r="P4236" t="str">
            <v>4775</v>
          </cell>
          <cell r="Q4236" t="str">
            <v>Insurance, Parking &amp; Metrage</v>
          </cell>
          <cell r="R4236" t="str">
            <v>Other Expenditures</v>
          </cell>
          <cell r="S4236" t="str">
            <v>Non Salary</v>
          </cell>
        </row>
        <row r="4237">
          <cell r="A4237" t="str">
            <v>PH5107</v>
          </cell>
          <cell r="E4237">
            <v>-617945.49</v>
          </cell>
          <cell r="F4237">
            <v>0</v>
          </cell>
          <cell r="G4237">
            <v>-617945.49</v>
          </cell>
          <cell r="H4237">
            <v>-594428.79</v>
          </cell>
          <cell r="I4237">
            <v>23516.7</v>
          </cell>
          <cell r="J4237">
            <v>-1990338.02</v>
          </cell>
          <cell r="L4237">
            <v>41364</v>
          </cell>
          <cell r="M4237" t="str">
            <v>SG</v>
          </cell>
          <cell r="N4237" t="str">
            <v>REV</v>
          </cell>
          <cell r="O4237" t="str">
            <v>PH500</v>
          </cell>
          <cell r="P4237" t="str">
            <v>8010</v>
          </cell>
          <cell r="Q4237" t="str">
            <v>Grants and Subsidies</v>
          </cell>
          <cell r="R4237" t="str">
            <v>Revenue</v>
          </cell>
          <cell r="S4237" t="str">
            <v>Non Salary</v>
          </cell>
        </row>
        <row r="4238">
          <cell r="A4238" t="str">
            <v>PH5108</v>
          </cell>
          <cell r="E4238">
            <v>286392.65999999997</v>
          </cell>
          <cell r="F4238">
            <v>0</v>
          </cell>
          <cell r="G4238">
            <v>286392.65999999997</v>
          </cell>
          <cell r="H4238">
            <v>290397.52</v>
          </cell>
          <cell r="I4238">
            <v>4004.86</v>
          </cell>
          <cell r="J4238">
            <v>1009554.53</v>
          </cell>
          <cell r="L4238">
            <v>41364</v>
          </cell>
          <cell r="M4238" t="str">
            <v>SG</v>
          </cell>
          <cell r="N4238" t="str">
            <v>EXP</v>
          </cell>
          <cell r="O4238" t="str">
            <v>PH500</v>
          </cell>
          <cell r="P4238" t="str">
            <v>1015</v>
          </cell>
          <cell r="Q4238" t="str">
            <v>Salaries &amp; Benefits</v>
          </cell>
          <cell r="R4238" t="str">
            <v>Other Expenditures</v>
          </cell>
          <cell r="S4238" t="str">
            <v>Salaries &amp; Benefits</v>
          </cell>
        </row>
        <row r="4239">
          <cell r="A4239" t="str">
            <v>PH5108</v>
          </cell>
          <cell r="E4239">
            <v>4499.33</v>
          </cell>
          <cell r="F4239">
            <v>0</v>
          </cell>
          <cell r="G4239">
            <v>4499.33</v>
          </cell>
          <cell r="H4239">
            <v>5768.22</v>
          </cell>
          <cell r="I4239">
            <v>1268.8900000000001</v>
          </cell>
          <cell r="J4239">
            <v>19815.25</v>
          </cell>
          <cell r="L4239">
            <v>41364</v>
          </cell>
          <cell r="M4239" t="str">
            <v>SG</v>
          </cell>
          <cell r="N4239" t="str">
            <v>EXP</v>
          </cell>
          <cell r="O4239" t="str">
            <v>PH500</v>
          </cell>
          <cell r="P4239" t="str">
            <v>1025</v>
          </cell>
          <cell r="Q4239" t="str">
            <v>Salaries &amp; Benefits</v>
          </cell>
          <cell r="R4239" t="str">
            <v>Other Expenditures</v>
          </cell>
          <cell r="S4239" t="str">
            <v>Overtime</v>
          </cell>
        </row>
        <row r="4240">
          <cell r="A4240" t="str">
            <v>PH5108</v>
          </cell>
          <cell r="E4240">
            <v>0</v>
          </cell>
          <cell r="F4240">
            <v>0</v>
          </cell>
          <cell r="G4240">
            <v>0</v>
          </cell>
          <cell r="H4240">
            <v>836.43</v>
          </cell>
          <cell r="I4240">
            <v>836.43</v>
          </cell>
          <cell r="J4240">
            <v>836.43</v>
          </cell>
          <cell r="L4240">
            <v>41364</v>
          </cell>
          <cell r="M4240" t="str">
            <v>SG</v>
          </cell>
          <cell r="N4240" t="str">
            <v>EXP</v>
          </cell>
          <cell r="O4240" t="str">
            <v>PH500</v>
          </cell>
          <cell r="P4240" t="str">
            <v>1050</v>
          </cell>
          <cell r="Q4240" t="str">
            <v>Salaries &amp; Benefits</v>
          </cell>
          <cell r="R4240" t="str">
            <v>Other Expenditures</v>
          </cell>
          <cell r="S4240" t="str">
            <v>Salaries &amp; Benefits</v>
          </cell>
        </row>
        <row r="4241">
          <cell r="A4241" t="str">
            <v>PH5108</v>
          </cell>
          <cell r="E4241">
            <v>0</v>
          </cell>
          <cell r="F4241">
            <v>0</v>
          </cell>
          <cell r="G4241">
            <v>0</v>
          </cell>
          <cell r="H4241">
            <v>-18625.34</v>
          </cell>
          <cell r="I4241">
            <v>-18625.34</v>
          </cell>
          <cell r="J4241">
            <v>-62249.62</v>
          </cell>
          <cell r="L4241">
            <v>41364</v>
          </cell>
          <cell r="M4241" t="str">
            <v>SG</v>
          </cell>
          <cell r="N4241" t="str">
            <v>EXP</v>
          </cell>
          <cell r="O4241" t="str">
            <v>PH500</v>
          </cell>
          <cell r="P4241" t="str">
            <v>1520</v>
          </cell>
          <cell r="Q4241" t="str">
            <v>Salaries &amp; Benefits</v>
          </cell>
          <cell r="R4241" t="str">
            <v>Other Expenditures</v>
          </cell>
          <cell r="S4241" t="str">
            <v>Gapping</v>
          </cell>
        </row>
        <row r="4242">
          <cell r="A4242" t="str">
            <v>PH5108</v>
          </cell>
          <cell r="E4242">
            <v>15083</v>
          </cell>
          <cell r="F4242">
            <v>0</v>
          </cell>
          <cell r="G4242">
            <v>15083</v>
          </cell>
          <cell r="H4242">
            <v>16450.91</v>
          </cell>
          <cell r="I4242">
            <v>1367.91</v>
          </cell>
          <cell r="J4242">
            <v>57985.2</v>
          </cell>
          <cell r="L4242">
            <v>41364</v>
          </cell>
          <cell r="M4242" t="str">
            <v>SG</v>
          </cell>
          <cell r="N4242" t="str">
            <v>EXP</v>
          </cell>
          <cell r="O4242" t="str">
            <v>PH500</v>
          </cell>
          <cell r="P4242" t="str">
            <v>1711</v>
          </cell>
          <cell r="Q4242" t="str">
            <v>Salaries &amp; Benefits</v>
          </cell>
          <cell r="R4242" t="str">
            <v>Other Expenditures</v>
          </cell>
          <cell r="S4242" t="str">
            <v>Salaries &amp; Benefits</v>
          </cell>
        </row>
        <row r="4243">
          <cell r="A4243" t="str">
            <v>PH5108</v>
          </cell>
          <cell r="E4243">
            <v>7239.76</v>
          </cell>
          <cell r="F4243">
            <v>0</v>
          </cell>
          <cell r="G4243">
            <v>7239.76</v>
          </cell>
          <cell r="H4243">
            <v>7806.08</v>
          </cell>
          <cell r="I4243">
            <v>566.32000000000005</v>
          </cell>
          <cell r="J4243">
            <v>27505.68</v>
          </cell>
          <cell r="L4243">
            <v>41364</v>
          </cell>
          <cell r="M4243" t="str">
            <v>SG</v>
          </cell>
          <cell r="N4243" t="str">
            <v>EXP</v>
          </cell>
          <cell r="O4243" t="str">
            <v>PH500</v>
          </cell>
          <cell r="P4243" t="str">
            <v>1712</v>
          </cell>
          <cell r="Q4243" t="str">
            <v>Salaries &amp; Benefits</v>
          </cell>
          <cell r="R4243" t="str">
            <v>Other Expenditures</v>
          </cell>
          <cell r="S4243" t="str">
            <v>Salaries &amp; Benefits</v>
          </cell>
        </row>
        <row r="4244">
          <cell r="A4244" t="str">
            <v>PH5108</v>
          </cell>
          <cell r="E4244">
            <v>7080.44</v>
          </cell>
          <cell r="F4244">
            <v>0</v>
          </cell>
          <cell r="G4244">
            <v>7080.44</v>
          </cell>
          <cell r="H4244">
            <v>5815.22</v>
          </cell>
          <cell r="I4244">
            <v>-1265.22</v>
          </cell>
          <cell r="J4244">
            <v>20216.310000000001</v>
          </cell>
          <cell r="L4244">
            <v>41364</v>
          </cell>
          <cell r="M4244" t="str">
            <v>SG</v>
          </cell>
          <cell r="N4244" t="str">
            <v>EXP</v>
          </cell>
          <cell r="O4244" t="str">
            <v>PH500</v>
          </cell>
          <cell r="P4244" t="str">
            <v>1720</v>
          </cell>
          <cell r="Q4244" t="str">
            <v>Salaries &amp; Benefits</v>
          </cell>
          <cell r="R4244" t="str">
            <v>Other Expenditures</v>
          </cell>
          <cell r="S4244" t="str">
            <v>Salaries &amp; Benefits</v>
          </cell>
        </row>
        <row r="4245">
          <cell r="A4245" t="str">
            <v>PH5108</v>
          </cell>
          <cell r="E4245">
            <v>2147.0500000000002</v>
          </cell>
          <cell r="F4245">
            <v>0</v>
          </cell>
          <cell r="G4245">
            <v>2147.0500000000002</v>
          </cell>
          <cell r="H4245">
            <v>2167.46</v>
          </cell>
          <cell r="I4245">
            <v>20.41</v>
          </cell>
          <cell r="J4245">
            <v>7535.3</v>
          </cell>
          <cell r="L4245">
            <v>41364</v>
          </cell>
          <cell r="M4245" t="str">
            <v>SG</v>
          </cell>
          <cell r="N4245" t="str">
            <v>EXP</v>
          </cell>
          <cell r="O4245" t="str">
            <v>PH500</v>
          </cell>
          <cell r="P4245" t="str">
            <v>1730</v>
          </cell>
          <cell r="Q4245" t="str">
            <v>Salaries &amp; Benefits</v>
          </cell>
          <cell r="R4245" t="str">
            <v>Other Expenditures</v>
          </cell>
          <cell r="S4245" t="str">
            <v>Salaries &amp; Benefits</v>
          </cell>
        </row>
        <row r="4246">
          <cell r="A4246" t="str">
            <v>PH5108</v>
          </cell>
          <cell r="E4246">
            <v>7661.19</v>
          </cell>
          <cell r="F4246">
            <v>0</v>
          </cell>
          <cell r="G4246">
            <v>7661.19</v>
          </cell>
          <cell r="H4246">
            <v>8193.23</v>
          </cell>
          <cell r="I4246">
            <v>532.04</v>
          </cell>
          <cell r="J4246">
            <v>13893</v>
          </cell>
          <cell r="L4246">
            <v>41364</v>
          </cell>
          <cell r="M4246" t="str">
            <v>SG</v>
          </cell>
          <cell r="N4246" t="str">
            <v>EXP</v>
          </cell>
          <cell r="O4246" t="str">
            <v>PH500</v>
          </cell>
          <cell r="P4246" t="str">
            <v>1740</v>
          </cell>
          <cell r="Q4246" t="str">
            <v>Salaries &amp; Benefits</v>
          </cell>
          <cell r="R4246" t="str">
            <v>Other Expenditures</v>
          </cell>
          <cell r="S4246" t="str">
            <v>Salaries &amp; Benefits</v>
          </cell>
        </row>
        <row r="4247">
          <cell r="A4247" t="str">
            <v>PH5108</v>
          </cell>
          <cell r="E4247">
            <v>361.46</v>
          </cell>
          <cell r="F4247">
            <v>0</v>
          </cell>
          <cell r="G4247">
            <v>361.46</v>
          </cell>
          <cell r="H4247">
            <v>416.51</v>
          </cell>
          <cell r="I4247">
            <v>55.05</v>
          </cell>
          <cell r="J4247">
            <v>807.6</v>
          </cell>
          <cell r="L4247">
            <v>41364</v>
          </cell>
          <cell r="M4247" t="str">
            <v>SG</v>
          </cell>
          <cell r="N4247" t="str">
            <v>EXP</v>
          </cell>
          <cell r="O4247" t="str">
            <v>PH500</v>
          </cell>
          <cell r="P4247" t="str">
            <v>1745</v>
          </cell>
          <cell r="Q4247" t="str">
            <v>Salaries &amp; Benefits</v>
          </cell>
          <cell r="R4247" t="str">
            <v>Other Expenditures</v>
          </cell>
          <cell r="S4247" t="str">
            <v>Salaries &amp; Benefits</v>
          </cell>
        </row>
        <row r="4248">
          <cell r="A4248" t="str">
            <v>PH5108</v>
          </cell>
          <cell r="E4248">
            <v>5738.03</v>
          </cell>
          <cell r="F4248">
            <v>0</v>
          </cell>
          <cell r="G4248">
            <v>5738.03</v>
          </cell>
          <cell r="H4248">
            <v>5662.78</v>
          </cell>
          <cell r="I4248">
            <v>-75.25</v>
          </cell>
          <cell r="J4248">
            <v>19686.28</v>
          </cell>
          <cell r="L4248">
            <v>41364</v>
          </cell>
          <cell r="M4248" t="str">
            <v>SG</v>
          </cell>
          <cell r="N4248" t="str">
            <v>EXP</v>
          </cell>
          <cell r="O4248" t="str">
            <v>PH500</v>
          </cell>
          <cell r="P4248" t="str">
            <v>1750</v>
          </cell>
          <cell r="Q4248" t="str">
            <v>Salaries &amp; Benefits</v>
          </cell>
          <cell r="R4248" t="str">
            <v>Other Expenditures</v>
          </cell>
          <cell r="S4248" t="str">
            <v>Salaries &amp; Benefits</v>
          </cell>
        </row>
        <row r="4249">
          <cell r="A4249" t="str">
            <v>PH5108</v>
          </cell>
          <cell r="E4249">
            <v>16092.99</v>
          </cell>
          <cell r="F4249">
            <v>0</v>
          </cell>
          <cell r="G4249">
            <v>16092.99</v>
          </cell>
          <cell r="H4249">
            <v>17805.169999999998</v>
          </cell>
          <cell r="I4249">
            <v>1712.18</v>
          </cell>
          <cell r="J4249">
            <v>30594.38</v>
          </cell>
          <cell r="L4249">
            <v>41364</v>
          </cell>
          <cell r="M4249" t="str">
            <v>SG</v>
          </cell>
          <cell r="N4249" t="str">
            <v>EXP</v>
          </cell>
          <cell r="O4249" t="str">
            <v>PH500</v>
          </cell>
          <cell r="P4249" t="str">
            <v>1760</v>
          </cell>
          <cell r="Q4249" t="str">
            <v>Salaries &amp; Benefits</v>
          </cell>
          <cell r="R4249" t="str">
            <v>Other Expenditures</v>
          </cell>
          <cell r="S4249" t="str">
            <v>Salaries &amp; Benefits</v>
          </cell>
        </row>
        <row r="4250">
          <cell r="A4250" t="str">
            <v>PH5108</v>
          </cell>
          <cell r="E4250">
            <v>29705.32</v>
          </cell>
          <cell r="F4250">
            <v>0</v>
          </cell>
          <cell r="G4250">
            <v>29705.32</v>
          </cell>
          <cell r="H4250">
            <v>31777.63</v>
          </cell>
          <cell r="I4250">
            <v>2072.31</v>
          </cell>
          <cell r="J4250">
            <v>110235.14</v>
          </cell>
          <cell r="L4250">
            <v>41364</v>
          </cell>
          <cell r="M4250" t="str">
            <v>SG</v>
          </cell>
          <cell r="N4250" t="str">
            <v>EXP</v>
          </cell>
          <cell r="O4250" t="str">
            <v>PH500</v>
          </cell>
          <cell r="P4250" t="str">
            <v>1770</v>
          </cell>
          <cell r="Q4250" t="str">
            <v>Salaries &amp; Benefits</v>
          </cell>
          <cell r="R4250" t="str">
            <v>Other Expenditures</v>
          </cell>
          <cell r="S4250" t="str">
            <v>Salaries &amp; Benefits</v>
          </cell>
        </row>
        <row r="4251">
          <cell r="A4251" t="str">
            <v>PH5108</v>
          </cell>
          <cell r="E4251">
            <v>2558.6799999999998</v>
          </cell>
          <cell r="F4251">
            <v>0</v>
          </cell>
          <cell r="G4251">
            <v>2558.6799999999998</v>
          </cell>
          <cell r="H4251">
            <v>0</v>
          </cell>
          <cell r="I4251">
            <v>-2558.6799999999998</v>
          </cell>
          <cell r="J4251">
            <v>0</v>
          </cell>
          <cell r="L4251">
            <v>41364</v>
          </cell>
          <cell r="M4251" t="str">
            <v>SG</v>
          </cell>
          <cell r="N4251" t="str">
            <v>EXP</v>
          </cell>
          <cell r="O4251" t="str">
            <v>PH500</v>
          </cell>
          <cell r="P4251" t="str">
            <v>1840</v>
          </cell>
          <cell r="Q4251" t="str">
            <v>Salaries &amp; Benefits</v>
          </cell>
          <cell r="R4251" t="str">
            <v>Other Expenditures</v>
          </cell>
          <cell r="S4251" t="str">
            <v>Salaries &amp; Benefits</v>
          </cell>
        </row>
        <row r="4252">
          <cell r="A4252" t="str">
            <v>PH5108</v>
          </cell>
          <cell r="E4252">
            <v>134.43</v>
          </cell>
          <cell r="F4252">
            <v>0</v>
          </cell>
          <cell r="G4252">
            <v>134.43</v>
          </cell>
          <cell r="H4252">
            <v>698.93</v>
          </cell>
          <cell r="I4252">
            <v>564.5</v>
          </cell>
          <cell r="J4252">
            <v>2401</v>
          </cell>
          <cell r="L4252">
            <v>41364</v>
          </cell>
          <cell r="M4252" t="str">
            <v>SG</v>
          </cell>
          <cell r="N4252" t="str">
            <v>EXP</v>
          </cell>
          <cell r="O4252" t="str">
            <v>PH500</v>
          </cell>
          <cell r="P4252" t="str">
            <v>1850</v>
          </cell>
          <cell r="Q4252" t="str">
            <v>Salaries &amp; Benefits</v>
          </cell>
          <cell r="R4252" t="str">
            <v>Other Expenditures</v>
          </cell>
          <cell r="S4252" t="str">
            <v>Salaries &amp; Benefits</v>
          </cell>
        </row>
        <row r="4253">
          <cell r="A4253" t="str">
            <v>PH5108</v>
          </cell>
          <cell r="E4253">
            <v>0</v>
          </cell>
          <cell r="F4253">
            <v>0</v>
          </cell>
          <cell r="G4253">
            <v>0</v>
          </cell>
          <cell r="H4253">
            <v>0</v>
          </cell>
          <cell r="I4253">
            <v>0</v>
          </cell>
          <cell r="J4253">
            <v>0</v>
          </cell>
          <cell r="L4253">
            <v>41364</v>
          </cell>
          <cell r="M4253" t="str">
            <v>SG</v>
          </cell>
          <cell r="N4253" t="str">
            <v>EXP</v>
          </cell>
          <cell r="O4253" t="str">
            <v>PH500</v>
          </cell>
          <cell r="P4253" t="str">
            <v>4340</v>
          </cell>
          <cell r="Q4253" t="str">
            <v>Training &amp; Development</v>
          </cell>
          <cell r="R4253" t="str">
            <v>Other Expenditures</v>
          </cell>
          <cell r="S4253" t="str">
            <v>Non Salary</v>
          </cell>
        </row>
        <row r="4254">
          <cell r="A4254" t="str">
            <v>PH5108</v>
          </cell>
          <cell r="E4254">
            <v>660.5</v>
          </cell>
          <cell r="F4254">
            <v>0</v>
          </cell>
          <cell r="G4254">
            <v>660.5</v>
          </cell>
          <cell r="H4254">
            <v>0</v>
          </cell>
          <cell r="I4254">
            <v>-660.5</v>
          </cell>
          <cell r="J4254">
            <v>0</v>
          </cell>
          <cell r="L4254">
            <v>41364</v>
          </cell>
          <cell r="M4254" t="str">
            <v>SG</v>
          </cell>
          <cell r="N4254" t="str">
            <v>EXP</v>
          </cell>
          <cell r="O4254" t="str">
            <v>PH500</v>
          </cell>
          <cell r="P4254" t="str">
            <v>4770</v>
          </cell>
          <cell r="Q4254" t="str">
            <v>Insurance, Parking &amp; Metrage</v>
          </cell>
          <cell r="R4254" t="str">
            <v>Other Expenditures</v>
          </cell>
          <cell r="S4254" t="str">
            <v>Non Salary</v>
          </cell>
        </row>
        <row r="4255">
          <cell r="A4255" t="str">
            <v>PH5108</v>
          </cell>
          <cell r="E4255">
            <v>5108.26</v>
          </cell>
          <cell r="F4255">
            <v>0</v>
          </cell>
          <cell r="G4255">
            <v>5108.26</v>
          </cell>
          <cell r="H4255">
            <v>0</v>
          </cell>
          <cell r="I4255">
            <v>-5108.26</v>
          </cell>
          <cell r="J4255">
            <v>0</v>
          </cell>
          <cell r="L4255">
            <v>41364</v>
          </cell>
          <cell r="M4255" t="str">
            <v>SG</v>
          </cell>
          <cell r="N4255" t="str">
            <v>EXP</v>
          </cell>
          <cell r="O4255" t="str">
            <v>PH500</v>
          </cell>
          <cell r="P4255" t="str">
            <v>4775</v>
          </cell>
          <cell r="Q4255" t="str">
            <v>Insurance, Parking &amp; Metrage</v>
          </cell>
          <cell r="R4255" t="str">
            <v>Other Expenditures</v>
          </cell>
          <cell r="S4255" t="str">
            <v>Non Salary</v>
          </cell>
        </row>
        <row r="4256">
          <cell r="A4256" t="str">
            <v>PH5108</v>
          </cell>
          <cell r="E4256">
            <v>-292847.33</v>
          </cell>
          <cell r="F4256">
            <v>0</v>
          </cell>
          <cell r="G4256">
            <v>-292847.33</v>
          </cell>
          <cell r="H4256">
            <v>-281378.06</v>
          </cell>
          <cell r="I4256">
            <v>11469.27</v>
          </cell>
          <cell r="J4256">
            <v>-944112.25</v>
          </cell>
          <cell r="L4256">
            <v>41364</v>
          </cell>
          <cell r="M4256" t="str">
            <v>SG</v>
          </cell>
          <cell r="N4256" t="str">
            <v>REV</v>
          </cell>
          <cell r="O4256" t="str">
            <v>PH500</v>
          </cell>
          <cell r="P4256" t="str">
            <v>8010</v>
          </cell>
          <cell r="Q4256" t="str">
            <v>Grants and Subsidies</v>
          </cell>
          <cell r="R4256" t="str">
            <v>Revenue</v>
          </cell>
          <cell r="S4256" t="str">
            <v>Non Salary</v>
          </cell>
        </row>
        <row r="4257">
          <cell r="A4257" t="str">
            <v>PH5109</v>
          </cell>
          <cell r="E4257">
            <v>204024.49</v>
          </cell>
          <cell r="F4257">
            <v>0</v>
          </cell>
          <cell r="G4257">
            <v>204024.49</v>
          </cell>
          <cell r="H4257">
            <v>241235.4</v>
          </cell>
          <cell r="I4257">
            <v>37210.910000000003</v>
          </cell>
          <cell r="J4257">
            <v>840721.46</v>
          </cell>
          <cell r="L4257">
            <v>41364</v>
          </cell>
          <cell r="M4257" t="str">
            <v>SG</v>
          </cell>
          <cell r="N4257" t="str">
            <v>EXP</v>
          </cell>
          <cell r="O4257" t="str">
            <v>PH500</v>
          </cell>
          <cell r="P4257" t="str">
            <v>1015</v>
          </cell>
          <cell r="Q4257" t="str">
            <v>Salaries &amp; Benefits</v>
          </cell>
          <cell r="R4257" t="str">
            <v>Other Expenditures</v>
          </cell>
          <cell r="S4257" t="str">
            <v>Salaries &amp; Benefits</v>
          </cell>
        </row>
        <row r="4258">
          <cell r="A4258" t="str">
            <v>PH5109</v>
          </cell>
          <cell r="E4258">
            <v>1971.47</v>
          </cell>
          <cell r="F4258">
            <v>0</v>
          </cell>
          <cell r="G4258">
            <v>1971.47</v>
          </cell>
          <cell r="H4258">
            <v>4294.91</v>
          </cell>
          <cell r="I4258">
            <v>2323.44</v>
          </cell>
          <cell r="J4258">
            <v>14754.1</v>
          </cell>
          <cell r="L4258">
            <v>41364</v>
          </cell>
          <cell r="M4258" t="str">
            <v>SG</v>
          </cell>
          <cell r="N4258" t="str">
            <v>EXP</v>
          </cell>
          <cell r="O4258" t="str">
            <v>PH500</v>
          </cell>
          <cell r="P4258" t="str">
            <v>1025</v>
          </cell>
          <cell r="Q4258" t="str">
            <v>Salaries &amp; Benefits</v>
          </cell>
          <cell r="R4258" t="str">
            <v>Other Expenditures</v>
          </cell>
          <cell r="S4258" t="str">
            <v>Overtime</v>
          </cell>
        </row>
        <row r="4259">
          <cell r="A4259" t="str">
            <v>PH5109</v>
          </cell>
          <cell r="E4259">
            <v>0</v>
          </cell>
          <cell r="F4259">
            <v>0</v>
          </cell>
          <cell r="G4259">
            <v>0</v>
          </cell>
          <cell r="H4259">
            <v>-15382.13</v>
          </cell>
          <cell r="I4259">
            <v>-15382.13</v>
          </cell>
          <cell r="J4259">
            <v>-51637.46</v>
          </cell>
          <cell r="L4259">
            <v>41364</v>
          </cell>
          <cell r="M4259" t="str">
            <v>SG</v>
          </cell>
          <cell r="N4259" t="str">
            <v>EXP</v>
          </cell>
          <cell r="O4259" t="str">
            <v>PH500</v>
          </cell>
          <cell r="P4259" t="str">
            <v>1520</v>
          </cell>
          <cell r="Q4259" t="str">
            <v>Salaries &amp; Benefits</v>
          </cell>
          <cell r="R4259" t="str">
            <v>Other Expenditures</v>
          </cell>
          <cell r="S4259" t="str">
            <v>Gapping</v>
          </cell>
        </row>
        <row r="4260">
          <cell r="A4260" t="str">
            <v>PH5109</v>
          </cell>
          <cell r="E4260">
            <v>11076.83</v>
          </cell>
          <cell r="F4260">
            <v>0</v>
          </cell>
          <cell r="G4260">
            <v>11076.83</v>
          </cell>
          <cell r="H4260">
            <v>13141.86</v>
          </cell>
          <cell r="I4260">
            <v>2065.0300000000002</v>
          </cell>
          <cell r="J4260">
            <v>46621.2</v>
          </cell>
          <cell r="L4260">
            <v>41364</v>
          </cell>
          <cell r="M4260" t="str">
            <v>SG</v>
          </cell>
          <cell r="N4260" t="str">
            <v>EXP</v>
          </cell>
          <cell r="O4260" t="str">
            <v>PH500</v>
          </cell>
          <cell r="P4260" t="str">
            <v>1711</v>
          </cell>
          <cell r="Q4260" t="str">
            <v>Salaries &amp; Benefits</v>
          </cell>
          <cell r="R4260" t="str">
            <v>Other Expenditures</v>
          </cell>
          <cell r="S4260" t="str">
            <v>Salaries &amp; Benefits</v>
          </cell>
        </row>
        <row r="4261">
          <cell r="A4261" t="str">
            <v>PH5109</v>
          </cell>
          <cell r="E4261">
            <v>5352.66</v>
          </cell>
          <cell r="F4261">
            <v>0</v>
          </cell>
          <cell r="G4261">
            <v>5352.66</v>
          </cell>
          <cell r="H4261">
            <v>6240.68</v>
          </cell>
          <cell r="I4261">
            <v>888.02</v>
          </cell>
          <cell r="J4261">
            <v>22129.68</v>
          </cell>
          <cell r="L4261">
            <v>41364</v>
          </cell>
          <cell r="M4261" t="str">
            <v>SG</v>
          </cell>
          <cell r="N4261" t="str">
            <v>EXP</v>
          </cell>
          <cell r="O4261" t="str">
            <v>PH500</v>
          </cell>
          <cell r="P4261" t="str">
            <v>1712</v>
          </cell>
          <cell r="Q4261" t="str">
            <v>Salaries &amp; Benefits</v>
          </cell>
          <cell r="R4261" t="str">
            <v>Other Expenditures</v>
          </cell>
          <cell r="S4261" t="str">
            <v>Salaries &amp; Benefits</v>
          </cell>
        </row>
        <row r="4262">
          <cell r="A4262" t="str">
            <v>PH5109</v>
          </cell>
          <cell r="E4262">
            <v>4962.22</v>
          </cell>
          <cell r="F4262">
            <v>0</v>
          </cell>
          <cell r="G4262">
            <v>4962.22</v>
          </cell>
          <cell r="H4262">
            <v>4830.75</v>
          </cell>
          <cell r="I4262">
            <v>-131.47</v>
          </cell>
          <cell r="J4262">
            <v>16834.62</v>
          </cell>
          <cell r="L4262">
            <v>41364</v>
          </cell>
          <cell r="M4262" t="str">
            <v>SG</v>
          </cell>
          <cell r="N4262" t="str">
            <v>EXP</v>
          </cell>
          <cell r="O4262" t="str">
            <v>PH500</v>
          </cell>
          <cell r="P4262" t="str">
            <v>1720</v>
          </cell>
          <cell r="Q4262" t="str">
            <v>Salaries &amp; Benefits</v>
          </cell>
          <cell r="R4262" t="str">
            <v>Other Expenditures</v>
          </cell>
          <cell r="S4262" t="str">
            <v>Salaries &amp; Benefits</v>
          </cell>
        </row>
        <row r="4263">
          <cell r="A4263" t="str">
            <v>PH5109</v>
          </cell>
          <cell r="E4263">
            <v>1508.49</v>
          </cell>
          <cell r="F4263">
            <v>0</v>
          </cell>
          <cell r="G4263">
            <v>1508.49</v>
          </cell>
          <cell r="H4263">
            <v>1801.43</v>
          </cell>
          <cell r="I4263">
            <v>292.94</v>
          </cell>
          <cell r="J4263">
            <v>6278.25</v>
          </cell>
          <cell r="L4263">
            <v>41364</v>
          </cell>
          <cell r="M4263" t="str">
            <v>SG</v>
          </cell>
          <cell r="N4263" t="str">
            <v>EXP</v>
          </cell>
          <cell r="O4263" t="str">
            <v>PH500</v>
          </cell>
          <cell r="P4263" t="str">
            <v>1730</v>
          </cell>
          <cell r="Q4263" t="str">
            <v>Salaries &amp; Benefits</v>
          </cell>
          <cell r="R4263" t="str">
            <v>Other Expenditures</v>
          </cell>
          <cell r="S4263" t="str">
            <v>Salaries &amp; Benefits</v>
          </cell>
        </row>
        <row r="4264">
          <cell r="A4264" t="str">
            <v>PH5109</v>
          </cell>
          <cell r="E4264">
            <v>5757.77</v>
          </cell>
          <cell r="F4264">
            <v>0</v>
          </cell>
          <cell r="G4264">
            <v>5757.77</v>
          </cell>
          <cell r="H4264">
            <v>6800.83</v>
          </cell>
          <cell r="I4264">
            <v>1043.06</v>
          </cell>
          <cell r="J4264">
            <v>11789.68</v>
          </cell>
          <cell r="L4264">
            <v>41364</v>
          </cell>
          <cell r="M4264" t="str">
            <v>SG</v>
          </cell>
          <cell r="N4264" t="str">
            <v>EXP</v>
          </cell>
          <cell r="O4264" t="str">
            <v>PH500</v>
          </cell>
          <cell r="P4264" t="str">
            <v>1740</v>
          </cell>
          <cell r="Q4264" t="str">
            <v>Salaries &amp; Benefits</v>
          </cell>
          <cell r="R4264" t="str">
            <v>Other Expenditures</v>
          </cell>
          <cell r="S4264" t="str">
            <v>Salaries &amp; Benefits</v>
          </cell>
        </row>
        <row r="4265">
          <cell r="A4265" t="str">
            <v>PH5109</v>
          </cell>
          <cell r="E4265">
            <v>226.12</v>
          </cell>
          <cell r="F4265">
            <v>0</v>
          </cell>
          <cell r="G4265">
            <v>226.12</v>
          </cell>
          <cell r="H4265">
            <v>347.22</v>
          </cell>
          <cell r="I4265">
            <v>121.1</v>
          </cell>
          <cell r="J4265">
            <v>672.54</v>
          </cell>
          <cell r="L4265">
            <v>41364</v>
          </cell>
          <cell r="M4265" t="str">
            <v>SG</v>
          </cell>
          <cell r="N4265" t="str">
            <v>EXP</v>
          </cell>
          <cell r="O4265" t="str">
            <v>PH500</v>
          </cell>
          <cell r="P4265" t="str">
            <v>1745</v>
          </cell>
          <cell r="Q4265" t="str">
            <v>Salaries &amp; Benefits</v>
          </cell>
          <cell r="R4265" t="str">
            <v>Other Expenditures</v>
          </cell>
          <cell r="S4265" t="str">
            <v>Salaries &amp; Benefits</v>
          </cell>
        </row>
        <row r="4266">
          <cell r="A4266" t="str">
            <v>PH5109</v>
          </cell>
          <cell r="E4266">
            <v>4037.57</v>
          </cell>
          <cell r="F4266">
            <v>0</v>
          </cell>
          <cell r="G4266">
            <v>4037.57</v>
          </cell>
          <cell r="H4266">
            <v>4704.12</v>
          </cell>
          <cell r="I4266">
            <v>666.55</v>
          </cell>
          <cell r="J4266">
            <v>16394.04</v>
          </cell>
          <cell r="L4266">
            <v>41364</v>
          </cell>
          <cell r="M4266" t="str">
            <v>SG</v>
          </cell>
          <cell r="N4266" t="str">
            <v>EXP</v>
          </cell>
          <cell r="O4266" t="str">
            <v>PH500</v>
          </cell>
          <cell r="P4266" t="str">
            <v>1750</v>
          </cell>
          <cell r="Q4266" t="str">
            <v>Salaries &amp; Benefits</v>
          </cell>
          <cell r="R4266" t="str">
            <v>Other Expenditures</v>
          </cell>
          <cell r="S4266" t="str">
            <v>Salaries &amp; Benefits</v>
          </cell>
        </row>
        <row r="4267">
          <cell r="A4267" t="str">
            <v>PH5109</v>
          </cell>
          <cell r="E4267">
            <v>11678.88</v>
          </cell>
          <cell r="F4267">
            <v>0</v>
          </cell>
          <cell r="G4267">
            <v>11678.88</v>
          </cell>
          <cell r="H4267">
            <v>14796.96</v>
          </cell>
          <cell r="I4267">
            <v>3118.08</v>
          </cell>
          <cell r="J4267">
            <v>25980.98</v>
          </cell>
          <cell r="L4267">
            <v>41364</v>
          </cell>
          <cell r="M4267" t="str">
            <v>SG</v>
          </cell>
          <cell r="N4267" t="str">
            <v>EXP</v>
          </cell>
          <cell r="O4267" t="str">
            <v>PH500</v>
          </cell>
          <cell r="P4267" t="str">
            <v>1760</v>
          </cell>
          <cell r="Q4267" t="str">
            <v>Salaries &amp; Benefits</v>
          </cell>
          <cell r="R4267" t="str">
            <v>Other Expenditures</v>
          </cell>
          <cell r="S4267" t="str">
            <v>Salaries &amp; Benefits</v>
          </cell>
        </row>
        <row r="4268">
          <cell r="A4268" t="str">
            <v>PH5109</v>
          </cell>
          <cell r="E4268">
            <v>21115.54</v>
          </cell>
          <cell r="F4268">
            <v>0</v>
          </cell>
          <cell r="G4268">
            <v>21115.54</v>
          </cell>
          <cell r="H4268">
            <v>26233.87</v>
          </cell>
          <cell r="I4268">
            <v>5118.33</v>
          </cell>
          <cell r="J4268">
            <v>91196.71</v>
          </cell>
          <cell r="L4268">
            <v>41364</v>
          </cell>
          <cell r="M4268" t="str">
            <v>SG</v>
          </cell>
          <cell r="N4268" t="str">
            <v>EXP</v>
          </cell>
          <cell r="O4268" t="str">
            <v>PH500</v>
          </cell>
          <cell r="P4268" t="str">
            <v>1770</v>
          </cell>
          <cell r="Q4268" t="str">
            <v>Salaries &amp; Benefits</v>
          </cell>
          <cell r="R4268" t="str">
            <v>Other Expenditures</v>
          </cell>
          <cell r="S4268" t="str">
            <v>Salaries &amp; Benefits</v>
          </cell>
        </row>
        <row r="4269">
          <cell r="A4269" t="str">
            <v>PH5109</v>
          </cell>
          <cell r="E4269">
            <v>0</v>
          </cell>
          <cell r="F4269">
            <v>0</v>
          </cell>
          <cell r="G4269">
            <v>0</v>
          </cell>
          <cell r="H4269">
            <v>328.07</v>
          </cell>
          <cell r="I4269">
            <v>328.07</v>
          </cell>
          <cell r="J4269">
            <v>1127</v>
          </cell>
          <cell r="L4269">
            <v>41364</v>
          </cell>
          <cell r="M4269" t="str">
            <v>SG</v>
          </cell>
          <cell r="N4269" t="str">
            <v>EXP</v>
          </cell>
          <cell r="O4269" t="str">
            <v>PH500</v>
          </cell>
          <cell r="P4269" t="str">
            <v>1850</v>
          </cell>
          <cell r="Q4269" t="str">
            <v>Salaries &amp; Benefits</v>
          </cell>
          <cell r="R4269" t="str">
            <v>Other Expenditures</v>
          </cell>
          <cell r="S4269" t="str">
            <v>Salaries &amp; Benefits</v>
          </cell>
        </row>
        <row r="4270">
          <cell r="A4270" t="str">
            <v>PH5109</v>
          </cell>
          <cell r="E4270">
            <v>-82.69</v>
          </cell>
          <cell r="F4270">
            <v>0</v>
          </cell>
          <cell r="G4270">
            <v>-82.69</v>
          </cell>
          <cell r="H4270">
            <v>0</v>
          </cell>
          <cell r="I4270">
            <v>82.69</v>
          </cell>
          <cell r="J4270">
            <v>0</v>
          </cell>
          <cell r="L4270">
            <v>41364</v>
          </cell>
          <cell r="M4270" t="str">
            <v>SG</v>
          </cell>
          <cell r="N4270" t="str">
            <v>EXP</v>
          </cell>
          <cell r="O4270" t="str">
            <v>PH500</v>
          </cell>
          <cell r="P4270" t="str">
            <v>1851</v>
          </cell>
          <cell r="Q4270" t="str">
            <v>Salaries &amp; Benefits</v>
          </cell>
          <cell r="R4270" t="str">
            <v>Other Expenditures</v>
          </cell>
          <cell r="S4270" t="str">
            <v>Salaries &amp; Benefits</v>
          </cell>
        </row>
        <row r="4271">
          <cell r="A4271" t="str">
            <v>PH5109</v>
          </cell>
          <cell r="E4271">
            <v>198.8</v>
          </cell>
          <cell r="F4271">
            <v>0</v>
          </cell>
          <cell r="G4271">
            <v>198.8</v>
          </cell>
          <cell r="H4271">
            <v>0</v>
          </cell>
          <cell r="I4271">
            <v>-198.8</v>
          </cell>
          <cell r="J4271">
            <v>0</v>
          </cell>
          <cell r="L4271">
            <v>41364</v>
          </cell>
          <cell r="M4271" t="str">
            <v>SG</v>
          </cell>
          <cell r="N4271" t="str">
            <v>EXP</v>
          </cell>
          <cell r="O4271" t="str">
            <v>PH500</v>
          </cell>
          <cell r="P4271" t="str">
            <v>4770</v>
          </cell>
          <cell r="Q4271" t="str">
            <v>Insurance, Parking &amp; Metrage</v>
          </cell>
          <cell r="R4271" t="str">
            <v>Other Expenditures</v>
          </cell>
          <cell r="S4271" t="str">
            <v>Non Salary</v>
          </cell>
        </row>
        <row r="4272">
          <cell r="A4272" t="str">
            <v>PH5109</v>
          </cell>
          <cell r="E4272">
            <v>2245.7600000000002</v>
          </cell>
          <cell r="F4272">
            <v>0</v>
          </cell>
          <cell r="G4272">
            <v>2245.7600000000002</v>
          </cell>
          <cell r="H4272">
            <v>0</v>
          </cell>
          <cell r="I4272">
            <v>-2245.7600000000002</v>
          </cell>
          <cell r="J4272">
            <v>0</v>
          </cell>
          <cell r="L4272">
            <v>41364</v>
          </cell>
          <cell r="M4272" t="str">
            <v>SG</v>
          </cell>
          <cell r="N4272" t="str">
            <v>EXP</v>
          </cell>
          <cell r="O4272" t="str">
            <v>PH500</v>
          </cell>
          <cell r="P4272" t="str">
            <v>4775</v>
          </cell>
          <cell r="Q4272" t="str">
            <v>Insurance, Parking &amp; Metrage</v>
          </cell>
          <cell r="R4272" t="str">
            <v>Other Expenditures</v>
          </cell>
          <cell r="S4272" t="str">
            <v>Non Salary</v>
          </cell>
        </row>
        <row r="4273">
          <cell r="A4273" t="str">
            <v>PH5109</v>
          </cell>
          <cell r="E4273">
            <v>-205555.43</v>
          </cell>
          <cell r="F4273">
            <v>0</v>
          </cell>
          <cell r="G4273">
            <v>-205555.43</v>
          </cell>
          <cell r="H4273">
            <v>-232030.48</v>
          </cell>
          <cell r="I4273">
            <v>-26475.05</v>
          </cell>
          <cell r="J4273">
            <v>-782147.05</v>
          </cell>
          <cell r="L4273">
            <v>41364</v>
          </cell>
          <cell r="M4273" t="str">
            <v>SG</v>
          </cell>
          <cell r="N4273" t="str">
            <v>REV</v>
          </cell>
          <cell r="O4273" t="str">
            <v>PH500</v>
          </cell>
          <cell r="P4273" t="str">
            <v>8010</v>
          </cell>
          <cell r="Q4273" t="str">
            <v>Grants and Subsidies</v>
          </cell>
          <cell r="R4273" t="str">
            <v>Revenue</v>
          </cell>
          <cell r="S4273" t="str">
            <v>Non Salary</v>
          </cell>
        </row>
        <row r="4274">
          <cell r="A4274" t="str">
            <v>PH5110</v>
          </cell>
          <cell r="E4274">
            <v>310624.39</v>
          </cell>
          <cell r="F4274">
            <v>0</v>
          </cell>
          <cell r="G4274">
            <v>310624.39</v>
          </cell>
          <cell r="H4274">
            <v>296355.92</v>
          </cell>
          <cell r="I4274">
            <v>-14268.47</v>
          </cell>
          <cell r="J4274">
            <v>1030016.93</v>
          </cell>
          <cell r="L4274">
            <v>41364</v>
          </cell>
          <cell r="M4274" t="str">
            <v>SG</v>
          </cell>
          <cell r="N4274" t="str">
            <v>EXP</v>
          </cell>
          <cell r="O4274" t="str">
            <v>PH500</v>
          </cell>
          <cell r="P4274" t="str">
            <v>1015</v>
          </cell>
          <cell r="Q4274" t="str">
            <v>Salaries &amp; Benefits</v>
          </cell>
          <cell r="R4274" t="str">
            <v>Other Expenditures</v>
          </cell>
          <cell r="S4274" t="str">
            <v>Salaries &amp; Benefits</v>
          </cell>
        </row>
        <row r="4275">
          <cell r="A4275" t="str">
            <v>PH5110</v>
          </cell>
          <cell r="E4275">
            <v>6346.84</v>
          </cell>
          <cell r="F4275">
            <v>0</v>
          </cell>
          <cell r="G4275">
            <v>6346.84</v>
          </cell>
          <cell r="H4275">
            <v>3109.6</v>
          </cell>
          <cell r="I4275">
            <v>-3237.24</v>
          </cell>
          <cell r="J4275">
            <v>10682.28</v>
          </cell>
          <cell r="L4275">
            <v>41364</v>
          </cell>
          <cell r="M4275" t="str">
            <v>SG</v>
          </cell>
          <cell r="N4275" t="str">
            <v>EXP</v>
          </cell>
          <cell r="O4275" t="str">
            <v>PH500</v>
          </cell>
          <cell r="P4275" t="str">
            <v>1025</v>
          </cell>
          <cell r="Q4275" t="str">
            <v>Salaries &amp; Benefits</v>
          </cell>
          <cell r="R4275" t="str">
            <v>Other Expenditures</v>
          </cell>
          <cell r="S4275" t="str">
            <v>Overtime</v>
          </cell>
        </row>
        <row r="4276">
          <cell r="A4276" t="str">
            <v>PH5110</v>
          </cell>
          <cell r="E4276">
            <v>7797.02</v>
          </cell>
          <cell r="F4276">
            <v>0</v>
          </cell>
          <cell r="G4276">
            <v>7797.02</v>
          </cell>
          <cell r="H4276">
            <v>1254.6500000000001</v>
          </cell>
          <cell r="I4276">
            <v>-6542.37</v>
          </cell>
          <cell r="J4276">
            <v>1254.6500000000001</v>
          </cell>
          <cell r="L4276">
            <v>41364</v>
          </cell>
          <cell r="M4276" t="str">
            <v>SG</v>
          </cell>
          <cell r="N4276" t="str">
            <v>EXP</v>
          </cell>
          <cell r="O4276" t="str">
            <v>PH500</v>
          </cell>
          <cell r="P4276" t="str">
            <v>1050</v>
          </cell>
          <cell r="Q4276" t="str">
            <v>Salaries &amp; Benefits</v>
          </cell>
          <cell r="R4276" t="str">
            <v>Other Expenditures</v>
          </cell>
          <cell r="S4276" t="str">
            <v>Salaries &amp; Benefits</v>
          </cell>
        </row>
        <row r="4277">
          <cell r="A4277" t="str">
            <v>PH5110</v>
          </cell>
          <cell r="E4277">
            <v>0</v>
          </cell>
          <cell r="F4277">
            <v>0</v>
          </cell>
          <cell r="G4277">
            <v>0</v>
          </cell>
          <cell r="H4277">
            <v>-18974.060000000001</v>
          </cell>
          <cell r="I4277">
            <v>-18974.060000000001</v>
          </cell>
          <cell r="J4277">
            <v>-63361.05</v>
          </cell>
          <cell r="L4277">
            <v>41364</v>
          </cell>
          <cell r="M4277" t="str">
            <v>SG</v>
          </cell>
          <cell r="N4277" t="str">
            <v>EXP</v>
          </cell>
          <cell r="O4277" t="str">
            <v>PH500</v>
          </cell>
          <cell r="P4277" t="str">
            <v>1520</v>
          </cell>
          <cell r="Q4277" t="str">
            <v>Salaries &amp; Benefits</v>
          </cell>
          <cell r="R4277" t="str">
            <v>Other Expenditures</v>
          </cell>
          <cell r="S4277" t="str">
            <v>Gapping</v>
          </cell>
        </row>
        <row r="4278">
          <cell r="A4278" t="str">
            <v>PH5110</v>
          </cell>
          <cell r="E4278">
            <v>14577.84</v>
          </cell>
          <cell r="F4278">
            <v>0</v>
          </cell>
          <cell r="G4278">
            <v>14577.84</v>
          </cell>
          <cell r="H4278">
            <v>16209.81</v>
          </cell>
          <cell r="I4278">
            <v>1631.97</v>
          </cell>
          <cell r="J4278">
            <v>57157.2</v>
          </cell>
          <cell r="L4278">
            <v>41364</v>
          </cell>
          <cell r="M4278" t="str">
            <v>SG</v>
          </cell>
          <cell r="N4278" t="str">
            <v>EXP</v>
          </cell>
          <cell r="O4278" t="str">
            <v>PH500</v>
          </cell>
          <cell r="P4278" t="str">
            <v>1711</v>
          </cell>
          <cell r="Q4278" t="str">
            <v>Salaries &amp; Benefits</v>
          </cell>
          <cell r="R4278" t="str">
            <v>Other Expenditures</v>
          </cell>
          <cell r="S4278" t="str">
            <v>Salaries &amp; Benefits</v>
          </cell>
        </row>
        <row r="4279">
          <cell r="A4279" t="str">
            <v>PH5110</v>
          </cell>
          <cell r="E4279">
            <v>6986.34</v>
          </cell>
          <cell r="F4279">
            <v>0</v>
          </cell>
          <cell r="G4279">
            <v>6986.34</v>
          </cell>
          <cell r="H4279">
            <v>7662.83</v>
          </cell>
          <cell r="I4279">
            <v>676.49</v>
          </cell>
          <cell r="J4279">
            <v>27013.68</v>
          </cell>
          <cell r="L4279">
            <v>41364</v>
          </cell>
          <cell r="M4279" t="str">
            <v>SG</v>
          </cell>
          <cell r="N4279" t="str">
            <v>EXP</v>
          </cell>
          <cell r="O4279" t="str">
            <v>PH500</v>
          </cell>
          <cell r="P4279" t="str">
            <v>1712</v>
          </cell>
          <cell r="Q4279" t="str">
            <v>Salaries &amp; Benefits</v>
          </cell>
          <cell r="R4279" t="str">
            <v>Other Expenditures</v>
          </cell>
          <cell r="S4279" t="str">
            <v>Salaries &amp; Benefits</v>
          </cell>
        </row>
        <row r="4280">
          <cell r="A4280" t="str">
            <v>PH5110</v>
          </cell>
          <cell r="E4280">
            <v>6762.17</v>
          </cell>
          <cell r="F4280">
            <v>0</v>
          </cell>
          <cell r="G4280">
            <v>6762.17</v>
          </cell>
          <cell r="H4280">
            <v>5934.56</v>
          </cell>
          <cell r="I4280">
            <v>-827.61</v>
          </cell>
          <cell r="J4280">
            <v>20480.330000000002</v>
          </cell>
          <cell r="L4280">
            <v>41364</v>
          </cell>
          <cell r="M4280" t="str">
            <v>SG</v>
          </cell>
          <cell r="N4280" t="str">
            <v>EXP</v>
          </cell>
          <cell r="O4280" t="str">
            <v>PH500</v>
          </cell>
          <cell r="P4280" t="str">
            <v>1720</v>
          </cell>
          <cell r="Q4280" t="str">
            <v>Salaries &amp; Benefits</v>
          </cell>
          <cell r="R4280" t="str">
            <v>Other Expenditures</v>
          </cell>
          <cell r="S4280" t="str">
            <v>Salaries &amp; Benefits</v>
          </cell>
        </row>
        <row r="4281">
          <cell r="A4281" t="str">
            <v>PH5110</v>
          </cell>
          <cell r="E4281">
            <v>2085.38</v>
          </cell>
          <cell r="F4281">
            <v>0</v>
          </cell>
          <cell r="G4281">
            <v>2085.38</v>
          </cell>
          <cell r="H4281">
            <v>2211.89</v>
          </cell>
          <cell r="I4281">
            <v>126.51</v>
          </cell>
          <cell r="J4281">
            <v>7688.05</v>
          </cell>
          <cell r="L4281">
            <v>41364</v>
          </cell>
          <cell r="M4281" t="str">
            <v>SG</v>
          </cell>
          <cell r="N4281" t="str">
            <v>EXP</v>
          </cell>
          <cell r="O4281" t="str">
            <v>PH500</v>
          </cell>
          <cell r="P4281" t="str">
            <v>1730</v>
          </cell>
          <cell r="Q4281" t="str">
            <v>Salaries &amp; Benefits</v>
          </cell>
          <cell r="R4281" t="str">
            <v>Other Expenditures</v>
          </cell>
          <cell r="S4281" t="str">
            <v>Salaries &amp; Benefits</v>
          </cell>
        </row>
        <row r="4282">
          <cell r="A4282" t="str">
            <v>PH5110</v>
          </cell>
          <cell r="E4282">
            <v>9122.85</v>
          </cell>
          <cell r="F4282">
            <v>0</v>
          </cell>
          <cell r="G4282">
            <v>9122.85</v>
          </cell>
          <cell r="H4282">
            <v>8361.34</v>
          </cell>
          <cell r="I4282">
            <v>-761.51</v>
          </cell>
          <cell r="J4282">
            <v>14944.66</v>
          </cell>
          <cell r="L4282">
            <v>41364</v>
          </cell>
          <cell r="M4282" t="str">
            <v>SG</v>
          </cell>
          <cell r="N4282" t="str">
            <v>EXP</v>
          </cell>
          <cell r="O4282" t="str">
            <v>PH500</v>
          </cell>
          <cell r="P4282" t="str">
            <v>1740</v>
          </cell>
          <cell r="Q4282" t="str">
            <v>Salaries &amp; Benefits</v>
          </cell>
          <cell r="R4282" t="str">
            <v>Other Expenditures</v>
          </cell>
          <cell r="S4282" t="str">
            <v>Salaries &amp; Benefits</v>
          </cell>
        </row>
        <row r="4283">
          <cell r="A4283" t="str">
            <v>PH5110</v>
          </cell>
          <cell r="E4283">
            <v>369.77</v>
          </cell>
          <cell r="F4283">
            <v>0</v>
          </cell>
          <cell r="G4283">
            <v>369.77</v>
          </cell>
          <cell r="H4283">
            <v>418.66</v>
          </cell>
          <cell r="I4283">
            <v>48.89</v>
          </cell>
          <cell r="J4283">
            <v>823.98</v>
          </cell>
          <cell r="L4283">
            <v>41364</v>
          </cell>
          <cell r="M4283" t="str">
            <v>SG</v>
          </cell>
          <cell r="N4283" t="str">
            <v>EXP</v>
          </cell>
          <cell r="O4283" t="str">
            <v>PH500</v>
          </cell>
          <cell r="P4283" t="str">
            <v>1745</v>
          </cell>
          <cell r="Q4283" t="str">
            <v>Salaries &amp; Benefits</v>
          </cell>
          <cell r="R4283" t="str">
            <v>Other Expenditures</v>
          </cell>
          <cell r="S4283" t="str">
            <v>Salaries &amp; Benefits</v>
          </cell>
        </row>
        <row r="4284">
          <cell r="A4284" t="str">
            <v>PH5110</v>
          </cell>
          <cell r="E4284">
            <v>6289.27</v>
          </cell>
          <cell r="F4284">
            <v>0</v>
          </cell>
          <cell r="G4284">
            <v>6289.27</v>
          </cell>
          <cell r="H4284">
            <v>5778.97</v>
          </cell>
          <cell r="I4284">
            <v>-510.3</v>
          </cell>
          <cell r="J4284">
            <v>20085.310000000001</v>
          </cell>
          <cell r="L4284">
            <v>41364</v>
          </cell>
          <cell r="M4284" t="str">
            <v>SG</v>
          </cell>
          <cell r="N4284" t="str">
            <v>EXP</v>
          </cell>
          <cell r="O4284" t="str">
            <v>PH500</v>
          </cell>
          <cell r="P4284" t="str">
            <v>1750</v>
          </cell>
          <cell r="Q4284" t="str">
            <v>Salaries &amp; Benefits</v>
          </cell>
          <cell r="R4284" t="str">
            <v>Other Expenditures</v>
          </cell>
          <cell r="S4284" t="str">
            <v>Salaries &amp; Benefits</v>
          </cell>
        </row>
        <row r="4285">
          <cell r="A4285" t="str">
            <v>PH5110</v>
          </cell>
          <cell r="E4285">
            <v>18632.04</v>
          </cell>
          <cell r="F4285">
            <v>0</v>
          </cell>
          <cell r="G4285">
            <v>18632.04</v>
          </cell>
          <cell r="H4285">
            <v>18168.32</v>
          </cell>
          <cell r="I4285">
            <v>-463.72</v>
          </cell>
          <cell r="J4285">
            <v>32901.08</v>
          </cell>
          <cell r="L4285">
            <v>41364</v>
          </cell>
          <cell r="M4285" t="str">
            <v>SG</v>
          </cell>
          <cell r="N4285" t="str">
            <v>EXP</v>
          </cell>
          <cell r="O4285" t="str">
            <v>PH500</v>
          </cell>
          <cell r="P4285" t="str">
            <v>1760</v>
          </cell>
          <cell r="Q4285" t="str">
            <v>Salaries &amp; Benefits</v>
          </cell>
          <cell r="R4285" t="str">
            <v>Other Expenditures</v>
          </cell>
          <cell r="S4285" t="str">
            <v>Salaries &amp; Benefits</v>
          </cell>
        </row>
        <row r="4286">
          <cell r="A4286" t="str">
            <v>PH5110</v>
          </cell>
          <cell r="E4286">
            <v>30241.27</v>
          </cell>
          <cell r="F4286">
            <v>0</v>
          </cell>
          <cell r="G4286">
            <v>30241.27</v>
          </cell>
          <cell r="H4286">
            <v>31830.62</v>
          </cell>
          <cell r="I4286">
            <v>1589.35</v>
          </cell>
          <cell r="J4286">
            <v>110417.04</v>
          </cell>
          <cell r="L4286">
            <v>41364</v>
          </cell>
          <cell r="M4286" t="str">
            <v>SG</v>
          </cell>
          <cell r="N4286" t="str">
            <v>EXP</v>
          </cell>
          <cell r="O4286" t="str">
            <v>PH500</v>
          </cell>
          <cell r="P4286" t="str">
            <v>1770</v>
          </cell>
          <cell r="Q4286" t="str">
            <v>Salaries &amp; Benefits</v>
          </cell>
          <cell r="R4286" t="str">
            <v>Other Expenditures</v>
          </cell>
          <cell r="S4286" t="str">
            <v>Salaries &amp; Benefits</v>
          </cell>
        </row>
        <row r="4287">
          <cell r="A4287" t="str">
            <v>PH5110</v>
          </cell>
          <cell r="E4287">
            <v>920</v>
          </cell>
          <cell r="F4287">
            <v>0</v>
          </cell>
          <cell r="G4287">
            <v>920</v>
          </cell>
          <cell r="H4287">
            <v>0</v>
          </cell>
          <cell r="I4287">
            <v>-920</v>
          </cell>
          <cell r="J4287">
            <v>0</v>
          </cell>
          <cell r="L4287">
            <v>41364</v>
          </cell>
          <cell r="M4287" t="str">
            <v>SG</v>
          </cell>
          <cell r="N4287" t="str">
            <v>EXP</v>
          </cell>
          <cell r="O4287" t="str">
            <v>PH500</v>
          </cell>
          <cell r="P4287" t="str">
            <v>1840</v>
          </cell>
          <cell r="Q4287" t="str">
            <v>Salaries &amp; Benefits</v>
          </cell>
          <cell r="R4287" t="str">
            <v>Other Expenditures</v>
          </cell>
          <cell r="S4287" t="str">
            <v>Salaries &amp; Benefits</v>
          </cell>
        </row>
        <row r="4288">
          <cell r="A4288" t="str">
            <v>PH5110</v>
          </cell>
          <cell r="E4288">
            <v>543.05999999999995</v>
          </cell>
          <cell r="F4288">
            <v>0</v>
          </cell>
          <cell r="G4288">
            <v>543.05999999999995</v>
          </cell>
          <cell r="H4288">
            <v>1105.45</v>
          </cell>
          <cell r="I4288">
            <v>562.39</v>
          </cell>
          <cell r="J4288">
            <v>3797.5</v>
          </cell>
          <cell r="L4288">
            <v>41364</v>
          </cell>
          <cell r="M4288" t="str">
            <v>SG</v>
          </cell>
          <cell r="N4288" t="str">
            <v>EXP</v>
          </cell>
          <cell r="O4288" t="str">
            <v>PH500</v>
          </cell>
          <cell r="P4288" t="str">
            <v>1850</v>
          </cell>
          <cell r="Q4288" t="str">
            <v>Salaries &amp; Benefits</v>
          </cell>
          <cell r="R4288" t="str">
            <v>Other Expenditures</v>
          </cell>
          <cell r="S4288" t="str">
            <v>Salaries &amp; Benefits</v>
          </cell>
        </row>
        <row r="4289">
          <cell r="A4289" t="str">
            <v>PH5110</v>
          </cell>
          <cell r="E4289">
            <v>791.2</v>
          </cell>
          <cell r="F4289">
            <v>0</v>
          </cell>
          <cell r="G4289">
            <v>791.2</v>
          </cell>
          <cell r="H4289">
            <v>783</v>
          </cell>
          <cell r="I4289">
            <v>-8.1999999999999993</v>
          </cell>
          <cell r="J4289">
            <v>6000</v>
          </cell>
          <cell r="L4289">
            <v>41364</v>
          </cell>
          <cell r="M4289" t="str">
            <v>SG</v>
          </cell>
          <cell r="N4289" t="str">
            <v>EXP</v>
          </cell>
          <cell r="O4289" t="str">
            <v>PH500</v>
          </cell>
          <cell r="P4289" t="str">
            <v>4225</v>
          </cell>
          <cell r="Q4289" t="str">
            <v>Business Travel Expenses</v>
          </cell>
          <cell r="R4289" t="str">
            <v>Other Expenditures</v>
          </cell>
          <cell r="S4289" t="str">
            <v>Non Salary</v>
          </cell>
        </row>
        <row r="4290">
          <cell r="A4290" t="str">
            <v>PH5110</v>
          </cell>
          <cell r="E4290">
            <v>227.1</v>
          </cell>
          <cell r="F4290">
            <v>0</v>
          </cell>
          <cell r="G4290">
            <v>227.1</v>
          </cell>
          <cell r="H4290">
            <v>0</v>
          </cell>
          <cell r="I4290">
            <v>-227.1</v>
          </cell>
          <cell r="J4290">
            <v>0</v>
          </cell>
          <cell r="L4290">
            <v>41364</v>
          </cell>
          <cell r="M4290" t="str">
            <v>SG</v>
          </cell>
          <cell r="N4290" t="str">
            <v>EXP</v>
          </cell>
          <cell r="O4290" t="str">
            <v>PH500</v>
          </cell>
          <cell r="P4290" t="str">
            <v>4770</v>
          </cell>
          <cell r="Q4290" t="str">
            <v>Insurance, Parking &amp; Metrage</v>
          </cell>
          <cell r="R4290" t="str">
            <v>Other Expenditures</v>
          </cell>
          <cell r="S4290" t="str">
            <v>Non Salary</v>
          </cell>
        </row>
        <row r="4291">
          <cell r="A4291" t="str">
            <v>PH5110</v>
          </cell>
          <cell r="E4291">
            <v>1356.45</v>
          </cell>
          <cell r="F4291">
            <v>0</v>
          </cell>
          <cell r="G4291">
            <v>1356.45</v>
          </cell>
          <cell r="H4291">
            <v>0</v>
          </cell>
          <cell r="I4291">
            <v>-1356.45</v>
          </cell>
          <cell r="J4291">
            <v>0</v>
          </cell>
          <cell r="L4291">
            <v>41364</v>
          </cell>
          <cell r="M4291" t="str">
            <v>SG</v>
          </cell>
          <cell r="N4291" t="str">
            <v>EXP</v>
          </cell>
          <cell r="O4291" t="str">
            <v>PH500</v>
          </cell>
          <cell r="P4291" t="str">
            <v>4775</v>
          </cell>
          <cell r="Q4291" t="str">
            <v>Insurance, Parking &amp; Metrage</v>
          </cell>
          <cell r="R4291" t="str">
            <v>Other Expenditures</v>
          </cell>
          <cell r="S4291" t="str">
            <v>Non Salary</v>
          </cell>
        </row>
        <row r="4292">
          <cell r="A4292" t="str">
            <v>PH5110</v>
          </cell>
          <cell r="E4292">
            <v>-317754.74</v>
          </cell>
          <cell r="F4292">
            <v>0</v>
          </cell>
          <cell r="G4292">
            <v>-317754.74</v>
          </cell>
          <cell r="H4292">
            <v>-285158.68</v>
          </cell>
          <cell r="I4292">
            <v>32596.06</v>
          </cell>
          <cell r="J4292">
            <v>-959926.18</v>
          </cell>
          <cell r="L4292">
            <v>41364</v>
          </cell>
          <cell r="M4292" t="str">
            <v>SG</v>
          </cell>
          <cell r="N4292" t="str">
            <v>REV</v>
          </cell>
          <cell r="O4292" t="str">
            <v>PH500</v>
          </cell>
          <cell r="P4292" t="str">
            <v>8010</v>
          </cell>
          <cell r="Q4292" t="str">
            <v>Grants and Subsidies</v>
          </cell>
          <cell r="R4292" t="str">
            <v>Revenue</v>
          </cell>
          <cell r="S4292" t="str">
            <v>Non Salary</v>
          </cell>
        </row>
        <row r="4293">
          <cell r="A4293" t="str">
            <v>PH5111</v>
          </cell>
          <cell r="E4293">
            <v>164838.14000000001</v>
          </cell>
          <cell r="F4293">
            <v>0</v>
          </cell>
          <cell r="G4293">
            <v>164838.14000000001</v>
          </cell>
          <cell r="H4293">
            <v>180874.68</v>
          </cell>
          <cell r="I4293">
            <v>16036.54</v>
          </cell>
          <cell r="J4293">
            <v>633430.04</v>
          </cell>
          <cell r="L4293">
            <v>41364</v>
          </cell>
          <cell r="M4293" t="str">
            <v>SG</v>
          </cell>
          <cell r="N4293" t="str">
            <v>EXP</v>
          </cell>
          <cell r="O4293" t="str">
            <v>PH500</v>
          </cell>
          <cell r="P4293" t="str">
            <v>1015</v>
          </cell>
          <cell r="Q4293" t="str">
            <v>Salaries &amp; Benefits</v>
          </cell>
          <cell r="R4293" t="str">
            <v>Other Expenditures</v>
          </cell>
          <cell r="S4293" t="str">
            <v>Salaries &amp; Benefits</v>
          </cell>
        </row>
        <row r="4294">
          <cell r="A4294" t="str">
            <v>PH5111</v>
          </cell>
          <cell r="E4294">
            <v>1350.31</v>
          </cell>
          <cell r="F4294">
            <v>0</v>
          </cell>
          <cell r="G4294">
            <v>1350.31</v>
          </cell>
          <cell r="H4294">
            <v>5629.51</v>
          </cell>
          <cell r="I4294">
            <v>4279.2</v>
          </cell>
          <cell r="J4294">
            <v>19338.77</v>
          </cell>
          <cell r="L4294">
            <v>41364</v>
          </cell>
          <cell r="M4294" t="str">
            <v>SG</v>
          </cell>
          <cell r="N4294" t="str">
            <v>EXP</v>
          </cell>
          <cell r="O4294" t="str">
            <v>PH500</v>
          </cell>
          <cell r="P4294" t="str">
            <v>1025</v>
          </cell>
          <cell r="Q4294" t="str">
            <v>Salaries &amp; Benefits</v>
          </cell>
          <cell r="R4294" t="str">
            <v>Other Expenditures</v>
          </cell>
          <cell r="S4294" t="str">
            <v>Overtime</v>
          </cell>
        </row>
        <row r="4295">
          <cell r="A4295" t="str">
            <v>PH5111</v>
          </cell>
          <cell r="E4295">
            <v>0</v>
          </cell>
          <cell r="F4295">
            <v>0</v>
          </cell>
          <cell r="G4295">
            <v>0</v>
          </cell>
          <cell r="H4295">
            <v>-11589.64</v>
          </cell>
          <cell r="I4295">
            <v>-11589.64</v>
          </cell>
          <cell r="J4295">
            <v>-39034.379999999997</v>
          </cell>
          <cell r="L4295">
            <v>41364</v>
          </cell>
          <cell r="M4295" t="str">
            <v>SG</v>
          </cell>
          <cell r="N4295" t="str">
            <v>EXP</v>
          </cell>
          <cell r="O4295" t="str">
            <v>PH500</v>
          </cell>
          <cell r="P4295" t="str">
            <v>1520</v>
          </cell>
          <cell r="Q4295" t="str">
            <v>Salaries &amp; Benefits</v>
          </cell>
          <cell r="R4295" t="str">
            <v>Other Expenditures</v>
          </cell>
          <cell r="S4295" t="str">
            <v>Gapping</v>
          </cell>
        </row>
        <row r="4296">
          <cell r="A4296" t="str">
            <v>PH5111</v>
          </cell>
          <cell r="E4296">
            <v>8926.58</v>
          </cell>
          <cell r="F4296">
            <v>0</v>
          </cell>
          <cell r="G4296">
            <v>8926.58</v>
          </cell>
          <cell r="H4296">
            <v>10073.91</v>
          </cell>
          <cell r="I4296">
            <v>1147.33</v>
          </cell>
          <cell r="J4296">
            <v>36085.199999999997</v>
          </cell>
          <cell r="L4296">
            <v>41364</v>
          </cell>
          <cell r="M4296" t="str">
            <v>SG</v>
          </cell>
          <cell r="N4296" t="str">
            <v>EXP</v>
          </cell>
          <cell r="O4296" t="str">
            <v>PH500</v>
          </cell>
          <cell r="P4296" t="str">
            <v>1711</v>
          </cell>
          <cell r="Q4296" t="str">
            <v>Salaries &amp; Benefits</v>
          </cell>
          <cell r="R4296" t="str">
            <v>Other Expenditures</v>
          </cell>
          <cell r="S4296" t="str">
            <v>Salaries &amp; Benefits</v>
          </cell>
        </row>
        <row r="4297">
          <cell r="A4297" t="str">
            <v>PH5111</v>
          </cell>
          <cell r="E4297">
            <v>4347.59</v>
          </cell>
          <cell r="F4297">
            <v>0</v>
          </cell>
          <cell r="G4297">
            <v>4347.59</v>
          </cell>
          <cell r="H4297">
            <v>4818.53</v>
          </cell>
          <cell r="I4297">
            <v>470.94</v>
          </cell>
          <cell r="J4297">
            <v>17245.68</v>
          </cell>
          <cell r="L4297">
            <v>41364</v>
          </cell>
          <cell r="M4297" t="str">
            <v>SG</v>
          </cell>
          <cell r="N4297" t="str">
            <v>EXP</v>
          </cell>
          <cell r="O4297" t="str">
            <v>PH500</v>
          </cell>
          <cell r="P4297" t="str">
            <v>1712</v>
          </cell>
          <cell r="Q4297" t="str">
            <v>Salaries &amp; Benefits</v>
          </cell>
          <cell r="R4297" t="str">
            <v>Other Expenditures</v>
          </cell>
          <cell r="S4297" t="str">
            <v>Salaries &amp; Benefits</v>
          </cell>
        </row>
        <row r="4298">
          <cell r="A4298" t="str">
            <v>PH5111</v>
          </cell>
          <cell r="E4298">
            <v>3918.01</v>
          </cell>
          <cell r="F4298">
            <v>0</v>
          </cell>
          <cell r="G4298">
            <v>3918.01</v>
          </cell>
          <cell r="H4298">
            <v>3622.03</v>
          </cell>
          <cell r="I4298">
            <v>-295.98</v>
          </cell>
          <cell r="J4298">
            <v>12683.62</v>
          </cell>
          <cell r="L4298">
            <v>41364</v>
          </cell>
          <cell r="M4298" t="str">
            <v>SG</v>
          </cell>
          <cell r="N4298" t="str">
            <v>EXP</v>
          </cell>
          <cell r="O4298" t="str">
            <v>PH500</v>
          </cell>
          <cell r="P4298" t="str">
            <v>1720</v>
          </cell>
          <cell r="Q4298" t="str">
            <v>Salaries &amp; Benefits</v>
          </cell>
          <cell r="R4298" t="str">
            <v>Other Expenditures</v>
          </cell>
          <cell r="S4298" t="str">
            <v>Salaries &amp; Benefits</v>
          </cell>
        </row>
        <row r="4299">
          <cell r="A4299" t="str">
            <v>PH5111</v>
          </cell>
          <cell r="E4299">
            <v>1191.6199999999999</v>
          </cell>
          <cell r="F4299">
            <v>0</v>
          </cell>
          <cell r="G4299">
            <v>1191.6199999999999</v>
          </cell>
          <cell r="H4299">
            <v>1350.92</v>
          </cell>
          <cell r="I4299">
            <v>159.30000000000001</v>
          </cell>
          <cell r="J4299">
            <v>4731.04</v>
          </cell>
          <cell r="L4299">
            <v>41364</v>
          </cell>
          <cell r="M4299" t="str">
            <v>SG</v>
          </cell>
          <cell r="N4299" t="str">
            <v>EXP</v>
          </cell>
          <cell r="O4299" t="str">
            <v>PH500</v>
          </cell>
          <cell r="P4299" t="str">
            <v>1730</v>
          </cell>
          <cell r="Q4299" t="str">
            <v>Salaries &amp; Benefits</v>
          </cell>
          <cell r="R4299" t="str">
            <v>Other Expenditures</v>
          </cell>
          <cell r="S4299" t="str">
            <v>Salaries &amp; Benefits</v>
          </cell>
        </row>
        <row r="4300">
          <cell r="A4300" t="str">
            <v>PH5111</v>
          </cell>
          <cell r="E4300">
            <v>4570.97</v>
          </cell>
          <cell r="F4300">
            <v>0</v>
          </cell>
          <cell r="G4300">
            <v>4570.97</v>
          </cell>
          <cell r="H4300">
            <v>5092.97</v>
          </cell>
          <cell r="I4300">
            <v>522</v>
          </cell>
          <cell r="J4300">
            <v>8634.7000000000007</v>
          </cell>
          <cell r="L4300">
            <v>41364</v>
          </cell>
          <cell r="M4300" t="str">
            <v>SG</v>
          </cell>
          <cell r="N4300" t="str">
            <v>EXP</v>
          </cell>
          <cell r="O4300" t="str">
            <v>PH500</v>
          </cell>
          <cell r="P4300" t="str">
            <v>1740</v>
          </cell>
          <cell r="Q4300" t="str">
            <v>Salaries &amp; Benefits</v>
          </cell>
          <cell r="R4300" t="str">
            <v>Other Expenditures</v>
          </cell>
          <cell r="S4300" t="str">
            <v>Salaries &amp; Benefits</v>
          </cell>
        </row>
        <row r="4301">
          <cell r="A4301" t="str">
            <v>PH5111</v>
          </cell>
          <cell r="E4301">
            <v>199.44</v>
          </cell>
          <cell r="F4301">
            <v>0</v>
          </cell>
          <cell r="G4301">
            <v>199.44</v>
          </cell>
          <cell r="H4301">
            <v>269.94</v>
          </cell>
          <cell r="I4301">
            <v>70.5</v>
          </cell>
          <cell r="J4301">
            <v>506.72</v>
          </cell>
          <cell r="L4301">
            <v>41364</v>
          </cell>
          <cell r="M4301" t="str">
            <v>SG</v>
          </cell>
          <cell r="N4301" t="str">
            <v>EXP</v>
          </cell>
          <cell r="O4301" t="str">
            <v>PH500</v>
          </cell>
          <cell r="P4301" t="str">
            <v>1745</v>
          </cell>
          <cell r="Q4301" t="str">
            <v>Salaries &amp; Benefits</v>
          </cell>
          <cell r="R4301" t="str">
            <v>Other Expenditures</v>
          </cell>
          <cell r="S4301" t="str">
            <v>Salaries &amp; Benefits</v>
          </cell>
        </row>
        <row r="4302">
          <cell r="A4302" t="str">
            <v>PH5111</v>
          </cell>
          <cell r="E4302">
            <v>3254.13</v>
          </cell>
          <cell r="F4302">
            <v>0</v>
          </cell>
          <cell r="G4302">
            <v>3254.13</v>
          </cell>
          <cell r="H4302">
            <v>3527.07</v>
          </cell>
          <cell r="I4302">
            <v>272.94</v>
          </cell>
          <cell r="J4302">
            <v>12351.87</v>
          </cell>
          <cell r="L4302">
            <v>41364</v>
          </cell>
          <cell r="M4302" t="str">
            <v>SG</v>
          </cell>
          <cell r="N4302" t="str">
            <v>EXP</v>
          </cell>
          <cell r="O4302" t="str">
            <v>PH500</v>
          </cell>
          <cell r="P4302" t="str">
            <v>1750</v>
          </cell>
          <cell r="Q4302" t="str">
            <v>Salaries &amp; Benefits</v>
          </cell>
          <cell r="R4302" t="str">
            <v>Other Expenditures</v>
          </cell>
          <cell r="S4302" t="str">
            <v>Salaries &amp; Benefits</v>
          </cell>
        </row>
        <row r="4303">
          <cell r="A4303" t="str">
            <v>PH5111</v>
          </cell>
          <cell r="E4303">
            <v>9373.2000000000007</v>
          </cell>
          <cell r="F4303">
            <v>0</v>
          </cell>
          <cell r="G4303">
            <v>9373.2000000000007</v>
          </cell>
          <cell r="H4303">
            <v>11107.23</v>
          </cell>
          <cell r="I4303">
            <v>1734.03</v>
          </cell>
          <cell r="J4303">
            <v>19060.88</v>
          </cell>
          <cell r="L4303">
            <v>41364</v>
          </cell>
          <cell r="M4303" t="str">
            <v>SG</v>
          </cell>
          <cell r="N4303" t="str">
            <v>EXP</v>
          </cell>
          <cell r="O4303" t="str">
            <v>PH500</v>
          </cell>
          <cell r="P4303" t="str">
            <v>1760</v>
          </cell>
          <cell r="Q4303" t="str">
            <v>Salaries &amp; Benefits</v>
          </cell>
          <cell r="R4303" t="str">
            <v>Other Expenditures</v>
          </cell>
          <cell r="S4303" t="str">
            <v>Salaries &amp; Benefits</v>
          </cell>
        </row>
        <row r="4304">
          <cell r="A4304" t="str">
            <v>PH5111</v>
          </cell>
          <cell r="E4304">
            <v>17573.650000000001</v>
          </cell>
          <cell r="F4304">
            <v>0</v>
          </cell>
          <cell r="G4304">
            <v>17573.650000000001</v>
          </cell>
          <cell r="H4304">
            <v>19872.07</v>
          </cell>
          <cell r="I4304">
            <v>2298.42</v>
          </cell>
          <cell r="J4304">
            <v>69348.960000000006</v>
          </cell>
          <cell r="L4304">
            <v>41364</v>
          </cell>
          <cell r="M4304" t="str">
            <v>SG</v>
          </cell>
          <cell r="N4304" t="str">
            <v>EXP</v>
          </cell>
          <cell r="O4304" t="str">
            <v>PH500</v>
          </cell>
          <cell r="P4304" t="str">
            <v>1770</v>
          </cell>
          <cell r="Q4304" t="str">
            <v>Salaries &amp; Benefits</v>
          </cell>
          <cell r="R4304" t="str">
            <v>Other Expenditures</v>
          </cell>
          <cell r="S4304" t="str">
            <v>Salaries &amp; Benefits</v>
          </cell>
        </row>
        <row r="4305">
          <cell r="A4305" t="str">
            <v>PH5111</v>
          </cell>
          <cell r="E4305">
            <v>0</v>
          </cell>
          <cell r="F4305">
            <v>0</v>
          </cell>
          <cell r="G4305">
            <v>0</v>
          </cell>
          <cell r="H4305">
            <v>841.57</v>
          </cell>
          <cell r="I4305">
            <v>841.57</v>
          </cell>
          <cell r="J4305">
            <v>2891</v>
          </cell>
          <cell r="L4305">
            <v>41364</v>
          </cell>
          <cell r="M4305" t="str">
            <v>SG</v>
          </cell>
          <cell r="N4305" t="str">
            <v>EXP</v>
          </cell>
          <cell r="O4305" t="str">
            <v>PH500</v>
          </cell>
          <cell r="P4305" t="str">
            <v>1850</v>
          </cell>
          <cell r="Q4305" t="str">
            <v>Salaries &amp; Benefits</v>
          </cell>
          <cell r="R4305" t="str">
            <v>Other Expenditures</v>
          </cell>
          <cell r="S4305" t="str">
            <v>Salaries &amp; Benefits</v>
          </cell>
        </row>
        <row r="4306">
          <cell r="A4306" t="str">
            <v>PH5111</v>
          </cell>
          <cell r="E4306">
            <v>393.55</v>
          </cell>
          <cell r="F4306">
            <v>0</v>
          </cell>
          <cell r="G4306">
            <v>393.55</v>
          </cell>
          <cell r="H4306">
            <v>0</v>
          </cell>
          <cell r="I4306">
            <v>-393.55</v>
          </cell>
          <cell r="J4306">
            <v>0</v>
          </cell>
          <cell r="L4306">
            <v>41364</v>
          </cell>
          <cell r="M4306" t="str">
            <v>SG</v>
          </cell>
          <cell r="N4306" t="str">
            <v>EXP</v>
          </cell>
          <cell r="O4306" t="str">
            <v>PH500</v>
          </cell>
          <cell r="P4306" t="str">
            <v>4770</v>
          </cell>
          <cell r="Q4306" t="str">
            <v>Insurance, Parking &amp; Metrage</v>
          </cell>
          <cell r="R4306" t="str">
            <v>Other Expenditures</v>
          </cell>
          <cell r="S4306" t="str">
            <v>Non Salary</v>
          </cell>
        </row>
        <row r="4307">
          <cell r="A4307" t="str">
            <v>PH5111</v>
          </cell>
          <cell r="E4307">
            <v>4018.58</v>
          </cell>
          <cell r="F4307">
            <v>0</v>
          </cell>
          <cell r="G4307">
            <v>4018.58</v>
          </cell>
          <cell r="H4307">
            <v>0</v>
          </cell>
          <cell r="I4307">
            <v>-4018.58</v>
          </cell>
          <cell r="J4307">
            <v>0</v>
          </cell>
          <cell r="L4307">
            <v>41364</v>
          </cell>
          <cell r="M4307" t="str">
            <v>SG</v>
          </cell>
          <cell r="N4307" t="str">
            <v>EXP</v>
          </cell>
          <cell r="O4307" t="str">
            <v>PH500</v>
          </cell>
          <cell r="P4307" t="str">
            <v>4775</v>
          </cell>
          <cell r="Q4307" t="str">
            <v>Insurance, Parking &amp; Metrage</v>
          </cell>
          <cell r="R4307" t="str">
            <v>Other Expenditures</v>
          </cell>
          <cell r="S4307" t="str">
            <v>Non Salary</v>
          </cell>
        </row>
        <row r="4308">
          <cell r="A4308" t="str">
            <v>PH5111</v>
          </cell>
          <cell r="E4308">
            <v>-167966.83</v>
          </cell>
          <cell r="F4308">
            <v>0</v>
          </cell>
          <cell r="G4308">
            <v>-167966.83</v>
          </cell>
          <cell r="H4308">
            <v>-176618.1</v>
          </cell>
          <cell r="I4308">
            <v>-8651.27</v>
          </cell>
          <cell r="J4308">
            <v>-597955.54</v>
          </cell>
          <cell r="L4308">
            <v>41364</v>
          </cell>
          <cell r="M4308" t="str">
            <v>SG</v>
          </cell>
          <cell r="N4308" t="str">
            <v>REV</v>
          </cell>
          <cell r="O4308" t="str">
            <v>PH500</v>
          </cell>
          <cell r="P4308" t="str">
            <v>8010</v>
          </cell>
          <cell r="Q4308" t="str">
            <v>Grants and Subsidies</v>
          </cell>
          <cell r="R4308" t="str">
            <v>Revenue</v>
          </cell>
          <cell r="S4308" t="str">
            <v>Non Salary</v>
          </cell>
        </row>
        <row r="4309">
          <cell r="A4309" t="str">
            <v>PH5112</v>
          </cell>
          <cell r="E4309">
            <v>1618.04</v>
          </cell>
          <cell r="F4309">
            <v>0</v>
          </cell>
          <cell r="G4309">
            <v>1618.04</v>
          </cell>
          <cell r="H4309">
            <v>1533.57</v>
          </cell>
          <cell r="I4309">
            <v>-84.47</v>
          </cell>
          <cell r="J4309">
            <v>9085.15</v>
          </cell>
          <cell r="L4309">
            <v>41364</v>
          </cell>
          <cell r="M4309" t="str">
            <v>SG</v>
          </cell>
          <cell r="N4309" t="str">
            <v>EXP</v>
          </cell>
          <cell r="O4309" t="str">
            <v>PH500</v>
          </cell>
          <cell r="P4309" t="str">
            <v>2010</v>
          </cell>
          <cell r="Q4309" t="str">
            <v>Office Supplies</v>
          </cell>
          <cell r="R4309" t="str">
            <v>Other Expenditures</v>
          </cell>
          <cell r="S4309" t="str">
            <v>Non Salary</v>
          </cell>
        </row>
        <row r="4310">
          <cell r="A4310" t="str">
            <v>PH5112</v>
          </cell>
          <cell r="E4310">
            <v>0</v>
          </cell>
          <cell r="F4310">
            <v>0</v>
          </cell>
          <cell r="G4310">
            <v>0</v>
          </cell>
          <cell r="H4310">
            <v>30.61</v>
          </cell>
          <cell r="I4310">
            <v>30.61</v>
          </cell>
          <cell r="J4310">
            <v>181.38</v>
          </cell>
          <cell r="L4310">
            <v>41364</v>
          </cell>
          <cell r="M4310" t="str">
            <v>SG</v>
          </cell>
          <cell r="N4310" t="str">
            <v>EXP</v>
          </cell>
          <cell r="O4310" t="str">
            <v>PH500</v>
          </cell>
          <cell r="P4310" t="str">
            <v>2035</v>
          </cell>
          <cell r="Q4310" t="str">
            <v>Office Supplies</v>
          </cell>
          <cell r="R4310" t="str">
            <v>Other Expenditures</v>
          </cell>
          <cell r="S4310" t="str">
            <v>Non Salary</v>
          </cell>
        </row>
        <row r="4311">
          <cell r="A4311" t="str">
            <v>PH5112</v>
          </cell>
          <cell r="E4311">
            <v>336.81</v>
          </cell>
          <cell r="F4311">
            <v>0</v>
          </cell>
          <cell r="G4311">
            <v>336.81</v>
          </cell>
          <cell r="H4311">
            <v>567.64</v>
          </cell>
          <cell r="I4311">
            <v>230.83</v>
          </cell>
          <cell r="J4311">
            <v>3362.75</v>
          </cell>
          <cell r="L4311">
            <v>41364</v>
          </cell>
          <cell r="M4311" t="str">
            <v>SG</v>
          </cell>
          <cell r="N4311" t="str">
            <v>EXP</v>
          </cell>
          <cell r="O4311" t="str">
            <v>PH500</v>
          </cell>
          <cell r="P4311" t="str">
            <v>2040</v>
          </cell>
          <cell r="Q4311" t="str">
            <v>Office Supplies</v>
          </cell>
          <cell r="R4311" t="str">
            <v>Other Expenditures</v>
          </cell>
          <cell r="S4311" t="str">
            <v>Non Salary</v>
          </cell>
        </row>
        <row r="4312">
          <cell r="A4312" t="str">
            <v>PH5112</v>
          </cell>
          <cell r="E4312">
            <v>0</v>
          </cell>
          <cell r="F4312">
            <v>0</v>
          </cell>
          <cell r="G4312">
            <v>0</v>
          </cell>
          <cell r="H4312">
            <v>140.85</v>
          </cell>
          <cell r="I4312">
            <v>140.85</v>
          </cell>
          <cell r="J4312">
            <v>834.46</v>
          </cell>
          <cell r="L4312">
            <v>41364</v>
          </cell>
          <cell r="M4312" t="str">
            <v>SG</v>
          </cell>
          <cell r="N4312" t="str">
            <v>EXP</v>
          </cell>
          <cell r="O4312" t="str">
            <v>PH500</v>
          </cell>
          <cell r="P4312" t="str">
            <v>2080</v>
          </cell>
          <cell r="Q4312" t="str">
            <v>Office Supplies</v>
          </cell>
          <cell r="R4312" t="str">
            <v>Other Expenditures</v>
          </cell>
          <cell r="S4312" t="str">
            <v>Non Salary</v>
          </cell>
        </row>
        <row r="4313">
          <cell r="A4313" t="str">
            <v>PH5112</v>
          </cell>
          <cell r="E4313">
            <v>0</v>
          </cell>
          <cell r="F4313">
            <v>0</v>
          </cell>
          <cell r="G4313">
            <v>0</v>
          </cell>
          <cell r="H4313">
            <v>158.26</v>
          </cell>
          <cell r="I4313">
            <v>158.26</v>
          </cell>
          <cell r="J4313">
            <v>937.6</v>
          </cell>
          <cell r="L4313">
            <v>41364</v>
          </cell>
          <cell r="M4313" t="str">
            <v>SG</v>
          </cell>
          <cell r="N4313" t="str">
            <v>EXP</v>
          </cell>
          <cell r="O4313" t="str">
            <v>PH500</v>
          </cell>
          <cell r="P4313" t="str">
            <v>2082</v>
          </cell>
          <cell r="Q4313" t="str">
            <v>Office Supplies</v>
          </cell>
          <cell r="R4313" t="str">
            <v>Other Expenditures</v>
          </cell>
          <cell r="S4313" t="str">
            <v>Non Salary</v>
          </cell>
        </row>
        <row r="4314">
          <cell r="A4314" t="str">
            <v>PH5112</v>
          </cell>
          <cell r="E4314">
            <v>14.98</v>
          </cell>
          <cell r="F4314">
            <v>76.319999999999993</v>
          </cell>
          <cell r="G4314">
            <v>91.3</v>
          </cell>
          <cell r="H4314">
            <v>376.71</v>
          </cell>
          <cell r="I4314">
            <v>285.41000000000003</v>
          </cell>
          <cell r="J4314">
            <v>2231.6799999999998</v>
          </cell>
          <cell r="L4314">
            <v>41364</v>
          </cell>
          <cell r="M4314" t="str">
            <v>SG</v>
          </cell>
          <cell r="N4314" t="str">
            <v>EXP</v>
          </cell>
          <cell r="O4314" t="str">
            <v>PH500</v>
          </cell>
          <cell r="P4314" t="str">
            <v>2099</v>
          </cell>
          <cell r="Q4314" t="str">
            <v>Office Supplies</v>
          </cell>
          <cell r="R4314" t="str">
            <v>Other Expenditures</v>
          </cell>
          <cell r="S4314" t="str">
            <v>Non Salary</v>
          </cell>
        </row>
        <row r="4315">
          <cell r="A4315" t="str">
            <v>PH5112</v>
          </cell>
          <cell r="E4315">
            <v>1308.6300000000001</v>
          </cell>
          <cell r="F4315">
            <v>1276.07</v>
          </cell>
          <cell r="G4315">
            <v>2584.6999999999998</v>
          </cell>
          <cell r="H4315">
            <v>0</v>
          </cell>
          <cell r="I4315">
            <v>-2584.6999999999998</v>
          </cell>
          <cell r="J4315">
            <v>0</v>
          </cell>
          <cell r="L4315">
            <v>41364</v>
          </cell>
          <cell r="M4315" t="str">
            <v>SG</v>
          </cell>
          <cell r="N4315" t="str">
            <v>EXP</v>
          </cell>
          <cell r="O4315" t="str">
            <v>PH500</v>
          </cell>
          <cell r="P4315" t="str">
            <v>2450</v>
          </cell>
          <cell r="Q4315" t="str">
            <v>Chemicals</v>
          </cell>
          <cell r="R4315" t="str">
            <v>Other Expenditures</v>
          </cell>
          <cell r="S4315" t="str">
            <v>Non Salary</v>
          </cell>
        </row>
        <row r="4316">
          <cell r="A4316" t="str">
            <v>PH5112</v>
          </cell>
          <cell r="E4316">
            <v>0</v>
          </cell>
          <cell r="F4316">
            <v>988.73</v>
          </cell>
          <cell r="G4316">
            <v>988.73</v>
          </cell>
          <cell r="H4316">
            <v>0</v>
          </cell>
          <cell r="I4316">
            <v>-988.73</v>
          </cell>
          <cell r="J4316">
            <v>0</v>
          </cell>
          <cell r="L4316">
            <v>41364</v>
          </cell>
          <cell r="M4316" t="str">
            <v>SG</v>
          </cell>
          <cell r="N4316" t="str">
            <v>EXP</v>
          </cell>
          <cell r="O4316" t="str">
            <v>PH500</v>
          </cell>
          <cell r="P4316" t="str">
            <v>2460</v>
          </cell>
          <cell r="Q4316" t="str">
            <v>Chemicals</v>
          </cell>
          <cell r="R4316" t="str">
            <v>Other Expenditures</v>
          </cell>
          <cell r="S4316" t="str">
            <v>Non Salary</v>
          </cell>
        </row>
        <row r="4317">
          <cell r="A4317" t="str">
            <v>PH5112</v>
          </cell>
          <cell r="E4317">
            <v>0</v>
          </cell>
          <cell r="F4317">
            <v>0</v>
          </cell>
          <cell r="G4317">
            <v>0</v>
          </cell>
          <cell r="H4317">
            <v>512.34</v>
          </cell>
          <cell r="I4317">
            <v>512.34</v>
          </cell>
          <cell r="J4317">
            <v>3035.2</v>
          </cell>
          <cell r="L4317">
            <v>41364</v>
          </cell>
          <cell r="M4317" t="str">
            <v>SG</v>
          </cell>
          <cell r="N4317" t="str">
            <v>EXP</v>
          </cell>
          <cell r="O4317" t="str">
            <v>PH500</v>
          </cell>
          <cell r="P4317" t="str">
            <v>2499</v>
          </cell>
          <cell r="Q4317" t="str">
            <v>Chemicals</v>
          </cell>
          <cell r="R4317" t="str">
            <v>Other Expenditures</v>
          </cell>
          <cell r="S4317" t="str">
            <v>Non Salary</v>
          </cell>
        </row>
        <row r="4318">
          <cell r="A4318" t="str">
            <v>PH5112</v>
          </cell>
          <cell r="E4318">
            <v>0</v>
          </cell>
          <cell r="F4318">
            <v>0</v>
          </cell>
          <cell r="G4318">
            <v>0</v>
          </cell>
          <cell r="H4318">
            <v>170.2</v>
          </cell>
          <cell r="I4318">
            <v>170.2</v>
          </cell>
          <cell r="J4318">
            <v>1008.34</v>
          </cell>
          <cell r="L4318">
            <v>41364</v>
          </cell>
          <cell r="M4318" t="str">
            <v>SG</v>
          </cell>
          <cell r="N4318" t="str">
            <v>EXP</v>
          </cell>
          <cell r="O4318" t="str">
            <v>PH500</v>
          </cell>
          <cell r="P4318" t="str">
            <v>2600</v>
          </cell>
          <cell r="Q4318" t="str">
            <v>Other Supplies</v>
          </cell>
          <cell r="R4318" t="str">
            <v>Other Expenditures</v>
          </cell>
          <cell r="S4318" t="str">
            <v>Non Salary</v>
          </cell>
        </row>
        <row r="4319">
          <cell r="A4319" t="str">
            <v>PH5112</v>
          </cell>
          <cell r="E4319">
            <v>0</v>
          </cell>
          <cell r="F4319">
            <v>0</v>
          </cell>
          <cell r="G4319">
            <v>0</v>
          </cell>
          <cell r="H4319">
            <v>161.43</v>
          </cell>
          <cell r="I4319">
            <v>161.43</v>
          </cell>
          <cell r="J4319">
            <v>956.35</v>
          </cell>
          <cell r="L4319">
            <v>41364</v>
          </cell>
          <cell r="M4319" t="str">
            <v>SG</v>
          </cell>
          <cell r="N4319" t="str">
            <v>EXP</v>
          </cell>
          <cell r="O4319" t="str">
            <v>PH500</v>
          </cell>
          <cell r="P4319" t="str">
            <v>2650</v>
          </cell>
          <cell r="Q4319" t="str">
            <v>Other Supplies</v>
          </cell>
          <cell r="R4319" t="str">
            <v>Other Expenditures</v>
          </cell>
          <cell r="S4319" t="str">
            <v>Non Salary</v>
          </cell>
        </row>
        <row r="4320">
          <cell r="A4320" t="str">
            <v>PH5112</v>
          </cell>
          <cell r="E4320">
            <v>100.67</v>
          </cell>
          <cell r="F4320">
            <v>0</v>
          </cell>
          <cell r="G4320">
            <v>100.67</v>
          </cell>
          <cell r="H4320">
            <v>403.58</v>
          </cell>
          <cell r="I4320">
            <v>302.91000000000003</v>
          </cell>
          <cell r="J4320">
            <v>2390.88</v>
          </cell>
          <cell r="L4320">
            <v>41364</v>
          </cell>
          <cell r="M4320" t="str">
            <v>SG</v>
          </cell>
          <cell r="N4320" t="str">
            <v>EXP</v>
          </cell>
          <cell r="O4320" t="str">
            <v>PH500</v>
          </cell>
          <cell r="P4320" t="str">
            <v>2660</v>
          </cell>
          <cell r="Q4320" t="str">
            <v>Other Supplies</v>
          </cell>
          <cell r="R4320" t="str">
            <v>Other Expenditures</v>
          </cell>
          <cell r="S4320" t="str">
            <v>Non Salary</v>
          </cell>
        </row>
        <row r="4321">
          <cell r="A4321" t="str">
            <v>PH5112</v>
          </cell>
          <cell r="E4321">
            <v>0</v>
          </cell>
          <cell r="F4321">
            <v>0</v>
          </cell>
          <cell r="G4321">
            <v>0</v>
          </cell>
          <cell r="H4321">
            <v>161.43</v>
          </cell>
          <cell r="I4321">
            <v>161.43</v>
          </cell>
          <cell r="J4321">
            <v>956.35</v>
          </cell>
          <cell r="L4321">
            <v>41364</v>
          </cell>
          <cell r="M4321" t="str">
            <v>SG</v>
          </cell>
          <cell r="N4321" t="str">
            <v>EXP</v>
          </cell>
          <cell r="O4321" t="str">
            <v>PH500</v>
          </cell>
          <cell r="P4321" t="str">
            <v>2665</v>
          </cell>
          <cell r="Q4321" t="str">
            <v>Other Supplies</v>
          </cell>
          <cell r="R4321" t="str">
            <v>Other Expenditures</v>
          </cell>
          <cell r="S4321" t="str">
            <v>Non Salary</v>
          </cell>
        </row>
        <row r="4322">
          <cell r="A4322" t="str">
            <v>PH5112</v>
          </cell>
          <cell r="E4322">
            <v>0</v>
          </cell>
          <cell r="F4322">
            <v>0</v>
          </cell>
          <cell r="G4322">
            <v>0</v>
          </cell>
          <cell r="H4322">
            <v>48.43</v>
          </cell>
          <cell r="I4322">
            <v>48.43</v>
          </cell>
          <cell r="J4322">
            <v>286.91000000000003</v>
          </cell>
          <cell r="L4322">
            <v>41364</v>
          </cell>
          <cell r="M4322" t="str">
            <v>SG</v>
          </cell>
          <cell r="N4322" t="str">
            <v>EXP</v>
          </cell>
          <cell r="O4322" t="str">
            <v>PH500</v>
          </cell>
          <cell r="P4322" t="str">
            <v>2710</v>
          </cell>
          <cell r="Q4322" t="str">
            <v>Other Supplies</v>
          </cell>
          <cell r="R4322" t="str">
            <v>Other Expenditures</v>
          </cell>
          <cell r="S4322" t="str">
            <v>Non Salary</v>
          </cell>
        </row>
        <row r="4323">
          <cell r="A4323" t="str">
            <v>PH5112</v>
          </cell>
          <cell r="E4323">
            <v>15.2</v>
          </cell>
          <cell r="F4323">
            <v>0</v>
          </cell>
          <cell r="G4323">
            <v>15.2</v>
          </cell>
          <cell r="H4323">
            <v>0</v>
          </cell>
          <cell r="I4323">
            <v>-15.2</v>
          </cell>
          <cell r="J4323">
            <v>0</v>
          </cell>
          <cell r="L4323">
            <v>41364</v>
          </cell>
          <cell r="M4323" t="str">
            <v>SG</v>
          </cell>
          <cell r="N4323" t="str">
            <v>EXP</v>
          </cell>
          <cell r="O4323" t="str">
            <v>PH500</v>
          </cell>
          <cell r="P4323" t="str">
            <v>2823</v>
          </cell>
          <cell r="Q4323" t="str">
            <v>Other Supplies</v>
          </cell>
          <cell r="R4323" t="str">
            <v>Other Expenditures</v>
          </cell>
          <cell r="S4323" t="str">
            <v>Non Salary</v>
          </cell>
        </row>
        <row r="4324">
          <cell r="A4324" t="str">
            <v>PH5112</v>
          </cell>
          <cell r="E4324">
            <v>462.29</v>
          </cell>
          <cell r="F4324">
            <v>0</v>
          </cell>
          <cell r="G4324">
            <v>462.29</v>
          </cell>
          <cell r="H4324">
            <v>0</v>
          </cell>
          <cell r="I4324">
            <v>-462.29</v>
          </cell>
          <cell r="J4324">
            <v>0</v>
          </cell>
          <cell r="L4324">
            <v>41364</v>
          </cell>
          <cell r="M4324" t="str">
            <v>SG</v>
          </cell>
          <cell r="N4324" t="str">
            <v>EXP</v>
          </cell>
          <cell r="O4324" t="str">
            <v>PH500</v>
          </cell>
          <cell r="P4324" t="str">
            <v>2999</v>
          </cell>
          <cell r="Q4324" t="str">
            <v>Other Supplies</v>
          </cell>
          <cell r="R4324" t="str">
            <v>Other Expenditures</v>
          </cell>
          <cell r="S4324" t="str">
            <v>Non Salary</v>
          </cell>
        </row>
        <row r="4325">
          <cell r="A4325" t="str">
            <v>PH5112</v>
          </cell>
          <cell r="E4325">
            <v>0</v>
          </cell>
          <cell r="F4325">
            <v>0</v>
          </cell>
          <cell r="G4325">
            <v>0</v>
          </cell>
          <cell r="H4325">
            <v>167.73</v>
          </cell>
          <cell r="I4325">
            <v>167.73</v>
          </cell>
          <cell r="J4325">
            <v>760</v>
          </cell>
          <cell r="L4325">
            <v>41364</v>
          </cell>
          <cell r="M4325" t="str">
            <v>SG</v>
          </cell>
          <cell r="N4325" t="str">
            <v>EXP</v>
          </cell>
          <cell r="O4325" t="str">
            <v>PH500</v>
          </cell>
          <cell r="P4325" t="str">
            <v>3030</v>
          </cell>
          <cell r="Q4325" t="str">
            <v>General Equipment</v>
          </cell>
          <cell r="R4325" t="str">
            <v>Other Expenditures</v>
          </cell>
          <cell r="S4325" t="str">
            <v>Non Salary</v>
          </cell>
        </row>
        <row r="4326">
          <cell r="A4326" t="str">
            <v>PH5112</v>
          </cell>
          <cell r="E4326">
            <v>0</v>
          </cell>
          <cell r="F4326">
            <v>0</v>
          </cell>
          <cell r="G4326">
            <v>0</v>
          </cell>
          <cell r="H4326">
            <v>3071.05</v>
          </cell>
          <cell r="I4326">
            <v>3071.05</v>
          </cell>
          <cell r="J4326">
            <v>13915</v>
          </cell>
          <cell r="L4326">
            <v>41364</v>
          </cell>
          <cell r="M4326" t="str">
            <v>SG</v>
          </cell>
          <cell r="N4326" t="str">
            <v>EXP</v>
          </cell>
          <cell r="O4326" t="str">
            <v>PH500</v>
          </cell>
          <cell r="P4326" t="str">
            <v>3055</v>
          </cell>
          <cell r="Q4326" t="str">
            <v>General Equipment</v>
          </cell>
          <cell r="R4326" t="str">
            <v>Other Expenditures</v>
          </cell>
          <cell r="S4326" t="str">
            <v>Non Salary</v>
          </cell>
        </row>
        <row r="4327">
          <cell r="A4327" t="str">
            <v>PH5112</v>
          </cell>
          <cell r="E4327">
            <v>0</v>
          </cell>
          <cell r="F4327">
            <v>0</v>
          </cell>
          <cell r="G4327">
            <v>0</v>
          </cell>
          <cell r="H4327">
            <v>527.66999999999996</v>
          </cell>
          <cell r="I4327">
            <v>527.66999999999996</v>
          </cell>
          <cell r="J4327">
            <v>2390.88</v>
          </cell>
          <cell r="L4327">
            <v>41364</v>
          </cell>
          <cell r="M4327" t="str">
            <v>SG</v>
          </cell>
          <cell r="N4327" t="str">
            <v>EXP</v>
          </cell>
          <cell r="O4327" t="str">
            <v>PH500</v>
          </cell>
          <cell r="P4327" t="str">
            <v>3410</v>
          </cell>
          <cell r="Q4327" t="str">
            <v>Computer Hardware &amp; Software</v>
          </cell>
          <cell r="R4327" t="str">
            <v>Other Expenditures</v>
          </cell>
          <cell r="S4327" t="str">
            <v>Non Salary</v>
          </cell>
        </row>
        <row r="4328">
          <cell r="A4328" t="str">
            <v>PH5112</v>
          </cell>
          <cell r="E4328">
            <v>0</v>
          </cell>
          <cell r="F4328">
            <v>0</v>
          </cell>
          <cell r="G4328">
            <v>0</v>
          </cell>
          <cell r="H4328">
            <v>59.13</v>
          </cell>
          <cell r="I4328">
            <v>59.13</v>
          </cell>
          <cell r="J4328">
            <v>453.13</v>
          </cell>
          <cell r="L4328">
            <v>41364</v>
          </cell>
          <cell r="M4328" t="str">
            <v>SG</v>
          </cell>
          <cell r="N4328" t="str">
            <v>EXP</v>
          </cell>
          <cell r="O4328" t="str">
            <v>PH500</v>
          </cell>
          <cell r="P4328" t="str">
            <v>4082</v>
          </cell>
          <cell r="Q4328" t="str">
            <v>Professional &amp; Technical</v>
          </cell>
          <cell r="R4328" t="str">
            <v>Other Expenditures</v>
          </cell>
          <cell r="S4328" t="str">
            <v>Non Salary</v>
          </cell>
        </row>
        <row r="4329">
          <cell r="A4329" t="str">
            <v>PH5112</v>
          </cell>
          <cell r="E4329">
            <v>11.93</v>
          </cell>
          <cell r="F4329">
            <v>10.15</v>
          </cell>
          <cell r="G4329">
            <v>22.08</v>
          </cell>
          <cell r="H4329">
            <v>286.56</v>
          </cell>
          <cell r="I4329">
            <v>264.48</v>
          </cell>
          <cell r="J4329">
            <v>2195.92</v>
          </cell>
          <cell r="L4329">
            <v>41364</v>
          </cell>
          <cell r="M4329" t="str">
            <v>SG</v>
          </cell>
          <cell r="N4329" t="str">
            <v>EXP</v>
          </cell>
          <cell r="O4329" t="str">
            <v>PH500</v>
          </cell>
          <cell r="P4329" t="str">
            <v>4199</v>
          </cell>
          <cell r="Q4329" t="str">
            <v>Professional &amp; Technical</v>
          </cell>
          <cell r="R4329" t="str">
            <v>Other Expenditures</v>
          </cell>
          <cell r="S4329" t="str">
            <v>Non Salary</v>
          </cell>
        </row>
        <row r="4330">
          <cell r="A4330" t="str">
            <v>PH5112</v>
          </cell>
          <cell r="E4330">
            <v>-0.01</v>
          </cell>
          <cell r="F4330">
            <v>0</v>
          </cell>
          <cell r="G4330">
            <v>-0.01</v>
          </cell>
          <cell r="H4330">
            <v>955.26</v>
          </cell>
          <cell r="I4330">
            <v>955.27</v>
          </cell>
          <cell r="J4330">
            <v>7320</v>
          </cell>
          <cell r="L4330">
            <v>41364</v>
          </cell>
          <cell r="M4330" t="str">
            <v>SG</v>
          </cell>
          <cell r="N4330" t="str">
            <v>EXP</v>
          </cell>
          <cell r="O4330" t="str">
            <v>PH500</v>
          </cell>
          <cell r="P4330" t="str">
            <v>4225</v>
          </cell>
          <cell r="Q4330" t="str">
            <v>Business Travel Expenses</v>
          </cell>
          <cell r="R4330" t="str">
            <v>Other Expenditures</v>
          </cell>
          <cell r="S4330" t="str">
            <v>Non Salary</v>
          </cell>
        </row>
        <row r="4331">
          <cell r="A4331" t="str">
            <v>PH5112</v>
          </cell>
          <cell r="E4331">
            <v>0</v>
          </cell>
          <cell r="F4331">
            <v>0</v>
          </cell>
          <cell r="G4331">
            <v>0</v>
          </cell>
          <cell r="H4331">
            <v>27.67</v>
          </cell>
          <cell r="I4331">
            <v>27.67</v>
          </cell>
          <cell r="J4331">
            <v>212</v>
          </cell>
          <cell r="L4331">
            <v>41364</v>
          </cell>
          <cell r="M4331" t="str">
            <v>SG</v>
          </cell>
          <cell r="N4331" t="str">
            <v>EXP</v>
          </cell>
          <cell r="O4331" t="str">
            <v>PH500</v>
          </cell>
          <cell r="P4331" t="str">
            <v>4230</v>
          </cell>
          <cell r="Q4331" t="str">
            <v>Business Travel Expenses</v>
          </cell>
          <cell r="R4331" t="str">
            <v>Other Expenditures</v>
          </cell>
          <cell r="S4331" t="str">
            <v>Non Salary</v>
          </cell>
        </row>
        <row r="4332">
          <cell r="A4332" t="str">
            <v>PH5112</v>
          </cell>
          <cell r="E4332">
            <v>0</v>
          </cell>
          <cell r="F4332">
            <v>0</v>
          </cell>
          <cell r="G4332">
            <v>0</v>
          </cell>
          <cell r="H4332">
            <v>130.5</v>
          </cell>
          <cell r="I4332">
            <v>130.5</v>
          </cell>
          <cell r="J4332">
            <v>1000</v>
          </cell>
          <cell r="L4332">
            <v>41364</v>
          </cell>
          <cell r="M4332" t="str">
            <v>SG</v>
          </cell>
          <cell r="N4332" t="str">
            <v>EXP</v>
          </cell>
          <cell r="O4332" t="str">
            <v>PH500</v>
          </cell>
          <cell r="P4332" t="str">
            <v>4251</v>
          </cell>
          <cell r="Q4332" t="str">
            <v>Conference Expenditures</v>
          </cell>
          <cell r="R4332" t="str">
            <v>Other Expenditures</v>
          </cell>
          <cell r="S4332" t="str">
            <v>Non Salary</v>
          </cell>
        </row>
        <row r="4333">
          <cell r="A4333" t="str">
            <v>PH5112</v>
          </cell>
          <cell r="E4333">
            <v>570.65</v>
          </cell>
          <cell r="F4333">
            <v>0</v>
          </cell>
          <cell r="G4333">
            <v>570.65</v>
          </cell>
          <cell r="H4333">
            <v>0</v>
          </cell>
          <cell r="I4333">
            <v>-570.65</v>
          </cell>
          <cell r="J4333">
            <v>0</v>
          </cell>
          <cell r="L4333">
            <v>41364</v>
          </cell>
          <cell r="M4333" t="str">
            <v>SG</v>
          </cell>
          <cell r="N4333" t="str">
            <v>EXP</v>
          </cell>
          <cell r="O4333" t="str">
            <v>PH500</v>
          </cell>
          <cell r="P4333" t="str">
            <v>4256</v>
          </cell>
          <cell r="Q4333" t="str">
            <v>Conference Expenditures</v>
          </cell>
          <cell r="R4333" t="str">
            <v>Other Expenditures</v>
          </cell>
          <cell r="S4333" t="str">
            <v>Non Salary</v>
          </cell>
        </row>
        <row r="4334">
          <cell r="A4334" t="str">
            <v>PH5112</v>
          </cell>
          <cell r="E4334">
            <v>0</v>
          </cell>
          <cell r="F4334">
            <v>2002.5</v>
          </cell>
          <cell r="G4334">
            <v>2002.5</v>
          </cell>
          <cell r="H4334">
            <v>146.41</v>
          </cell>
          <cell r="I4334">
            <v>-1856.09</v>
          </cell>
          <cell r="J4334">
            <v>1122</v>
          </cell>
          <cell r="L4334">
            <v>41364</v>
          </cell>
          <cell r="M4334" t="str">
            <v>SG</v>
          </cell>
          <cell r="N4334" t="str">
            <v>EXP</v>
          </cell>
          <cell r="O4334" t="str">
            <v>PH500</v>
          </cell>
          <cell r="P4334" t="str">
            <v>4424</v>
          </cell>
          <cell r="Q4334" t="str">
            <v>Contracted Services</v>
          </cell>
          <cell r="R4334" t="str">
            <v>Other Expenditures</v>
          </cell>
          <cell r="S4334" t="str">
            <v>Non Salary</v>
          </cell>
        </row>
        <row r="4335">
          <cell r="A4335" t="str">
            <v>PH5112</v>
          </cell>
          <cell r="E4335">
            <v>0</v>
          </cell>
          <cell r="F4335">
            <v>1370.1</v>
          </cell>
          <cell r="G4335">
            <v>1370.1</v>
          </cell>
          <cell r="H4335">
            <v>0</v>
          </cell>
          <cell r="I4335">
            <v>-1370.1</v>
          </cell>
          <cell r="J4335">
            <v>0</v>
          </cell>
          <cell r="L4335">
            <v>41364</v>
          </cell>
          <cell r="M4335" t="str">
            <v>SG</v>
          </cell>
          <cell r="N4335" t="str">
            <v>EXP</v>
          </cell>
          <cell r="O4335" t="str">
            <v>PH500</v>
          </cell>
          <cell r="P4335" t="str">
            <v>4435</v>
          </cell>
          <cell r="Q4335" t="str">
            <v>Contracted Services</v>
          </cell>
          <cell r="R4335" t="str">
            <v>Other Expenditures</v>
          </cell>
          <cell r="S4335" t="str">
            <v>Non Salary</v>
          </cell>
        </row>
        <row r="4336">
          <cell r="A4336" t="str">
            <v>PH5112</v>
          </cell>
          <cell r="E4336">
            <v>0</v>
          </cell>
          <cell r="F4336">
            <v>0</v>
          </cell>
          <cell r="G4336">
            <v>0</v>
          </cell>
          <cell r="H4336">
            <v>66.400000000000006</v>
          </cell>
          <cell r="I4336">
            <v>66.400000000000006</v>
          </cell>
          <cell r="J4336">
            <v>508.8</v>
          </cell>
          <cell r="L4336">
            <v>41364</v>
          </cell>
          <cell r="M4336" t="str">
            <v>SG</v>
          </cell>
          <cell r="N4336" t="str">
            <v>EXP</v>
          </cell>
          <cell r="O4336" t="str">
            <v>PH500</v>
          </cell>
          <cell r="P4336" t="str">
            <v>4440</v>
          </cell>
          <cell r="Q4336" t="str">
            <v>Contracted Services</v>
          </cell>
          <cell r="R4336" t="str">
            <v>Other Expenditures</v>
          </cell>
          <cell r="S4336" t="str">
            <v>Non Salary</v>
          </cell>
        </row>
        <row r="4337">
          <cell r="A4337" t="str">
            <v>PH5112</v>
          </cell>
          <cell r="E4337">
            <v>543.4</v>
          </cell>
          <cell r="F4337">
            <v>652.63</v>
          </cell>
          <cell r="G4337">
            <v>1196.03</v>
          </cell>
          <cell r="H4337">
            <v>873.64</v>
          </cell>
          <cell r="I4337">
            <v>-322.39</v>
          </cell>
          <cell r="J4337">
            <v>6694.46</v>
          </cell>
          <cell r="L4337">
            <v>41364</v>
          </cell>
          <cell r="M4337" t="str">
            <v>SG</v>
          </cell>
          <cell r="N4337" t="str">
            <v>EXP</v>
          </cell>
          <cell r="O4337" t="str">
            <v>PH500</v>
          </cell>
          <cell r="P4337" t="str">
            <v>4515</v>
          </cell>
          <cell r="Q4337" t="str">
            <v>Contracted Services</v>
          </cell>
          <cell r="R4337" t="str">
            <v>Other Expenditures</v>
          </cell>
          <cell r="S4337" t="str">
            <v>Non Salary</v>
          </cell>
        </row>
        <row r="4338">
          <cell r="A4338" t="str">
            <v>PH5112</v>
          </cell>
          <cell r="E4338">
            <v>0</v>
          </cell>
          <cell r="F4338">
            <v>0</v>
          </cell>
          <cell r="G4338">
            <v>0</v>
          </cell>
          <cell r="H4338">
            <v>226.29</v>
          </cell>
          <cell r="I4338">
            <v>226.29</v>
          </cell>
          <cell r="J4338">
            <v>1734</v>
          </cell>
          <cell r="L4338">
            <v>41364</v>
          </cell>
          <cell r="M4338" t="str">
            <v>SG</v>
          </cell>
          <cell r="N4338" t="str">
            <v>EXP</v>
          </cell>
          <cell r="O4338" t="str">
            <v>PH500</v>
          </cell>
          <cell r="P4338" t="str">
            <v>4760</v>
          </cell>
          <cell r="Q4338" t="str">
            <v>Insurance, Parking &amp; Metrage</v>
          </cell>
          <cell r="R4338" t="str">
            <v>Other Expenditures</v>
          </cell>
          <cell r="S4338" t="str">
            <v>Non Salary</v>
          </cell>
        </row>
        <row r="4339">
          <cell r="A4339" t="str">
            <v>PH5112</v>
          </cell>
          <cell r="E4339">
            <v>0</v>
          </cell>
          <cell r="F4339">
            <v>0</v>
          </cell>
          <cell r="G4339">
            <v>0</v>
          </cell>
          <cell r="H4339">
            <v>974.57</v>
          </cell>
          <cell r="I4339">
            <v>974.57</v>
          </cell>
          <cell r="J4339">
            <v>7468</v>
          </cell>
          <cell r="L4339">
            <v>41364</v>
          </cell>
          <cell r="M4339" t="str">
            <v>SG</v>
          </cell>
          <cell r="N4339" t="str">
            <v>EXP</v>
          </cell>
          <cell r="O4339" t="str">
            <v>PH500</v>
          </cell>
          <cell r="P4339" t="str">
            <v>4770</v>
          </cell>
          <cell r="Q4339" t="str">
            <v>Insurance, Parking &amp; Metrage</v>
          </cell>
          <cell r="R4339" t="str">
            <v>Other Expenditures</v>
          </cell>
          <cell r="S4339" t="str">
            <v>Non Salary</v>
          </cell>
        </row>
        <row r="4340">
          <cell r="A4340" t="str">
            <v>PH5112</v>
          </cell>
          <cell r="E4340">
            <v>0</v>
          </cell>
          <cell r="F4340">
            <v>0</v>
          </cell>
          <cell r="G4340">
            <v>0</v>
          </cell>
          <cell r="H4340">
            <v>18100</v>
          </cell>
          <cell r="I4340">
            <v>18100</v>
          </cell>
          <cell r="J4340">
            <v>57528</v>
          </cell>
          <cell r="L4340">
            <v>41364</v>
          </cell>
          <cell r="M4340" t="str">
            <v>SG</v>
          </cell>
          <cell r="N4340" t="str">
            <v>EXP</v>
          </cell>
          <cell r="O4340" t="str">
            <v>PH500</v>
          </cell>
          <cell r="P4340" t="str">
            <v>4775</v>
          </cell>
          <cell r="Q4340" t="str">
            <v>Insurance, Parking &amp; Metrage</v>
          </cell>
          <cell r="R4340" t="str">
            <v>Other Expenditures</v>
          </cell>
          <cell r="S4340" t="str">
            <v>Non Salary</v>
          </cell>
        </row>
        <row r="4341">
          <cell r="A4341" t="str">
            <v>PH5112</v>
          </cell>
          <cell r="E4341">
            <v>0</v>
          </cell>
          <cell r="F4341">
            <v>381.56</v>
          </cell>
          <cell r="G4341">
            <v>381.56</v>
          </cell>
          <cell r="H4341">
            <v>243.81</v>
          </cell>
          <cell r="I4341">
            <v>-137.75</v>
          </cell>
          <cell r="J4341">
            <v>1868.31</v>
          </cell>
          <cell r="L4341">
            <v>41364</v>
          </cell>
          <cell r="M4341" t="str">
            <v>SG</v>
          </cell>
          <cell r="N4341" t="str">
            <v>EXP</v>
          </cell>
          <cell r="O4341" t="str">
            <v>PH500</v>
          </cell>
          <cell r="P4341" t="str">
            <v>4815</v>
          </cell>
          <cell r="Q4341" t="str">
            <v>Other Services</v>
          </cell>
          <cell r="R4341" t="str">
            <v>Other Expenditures</v>
          </cell>
          <cell r="S4341" t="str">
            <v>Non Salary</v>
          </cell>
        </row>
        <row r="4342">
          <cell r="A4342" t="str">
            <v>PH5112</v>
          </cell>
          <cell r="E4342">
            <v>0</v>
          </cell>
          <cell r="F4342">
            <v>0</v>
          </cell>
          <cell r="G4342">
            <v>0</v>
          </cell>
          <cell r="H4342">
            <v>39.93</v>
          </cell>
          <cell r="I4342">
            <v>39.93</v>
          </cell>
          <cell r="J4342">
            <v>306</v>
          </cell>
          <cell r="L4342">
            <v>41364</v>
          </cell>
          <cell r="M4342" t="str">
            <v>SG</v>
          </cell>
          <cell r="N4342" t="str">
            <v>EXP</v>
          </cell>
          <cell r="O4342" t="str">
            <v>PH500</v>
          </cell>
          <cell r="P4342" t="str">
            <v>4825</v>
          </cell>
          <cell r="Q4342" t="str">
            <v>Other Services</v>
          </cell>
          <cell r="R4342" t="str">
            <v>Other Expenditures</v>
          </cell>
          <cell r="S4342" t="str">
            <v>Non Salary</v>
          </cell>
        </row>
        <row r="4343">
          <cell r="A4343" t="str">
            <v>PH5112</v>
          </cell>
          <cell r="E4343">
            <v>0</v>
          </cell>
          <cell r="F4343">
            <v>0</v>
          </cell>
          <cell r="G4343">
            <v>0</v>
          </cell>
          <cell r="H4343">
            <v>418.8</v>
          </cell>
          <cell r="I4343">
            <v>418.8</v>
          </cell>
          <cell r="J4343">
            <v>17234.53</v>
          </cell>
          <cell r="L4343">
            <v>41364</v>
          </cell>
          <cell r="M4343" t="str">
            <v>SG</v>
          </cell>
          <cell r="N4343" t="str">
            <v>EXP</v>
          </cell>
          <cell r="O4343" t="str">
            <v>PH500</v>
          </cell>
          <cell r="P4343" t="str">
            <v>7030</v>
          </cell>
          <cell r="Q4343" t="str">
            <v>IDC's</v>
          </cell>
          <cell r="R4343" t="str">
            <v>Other Expenditures</v>
          </cell>
          <cell r="S4343" t="str">
            <v>Non Salary</v>
          </cell>
        </row>
        <row r="4344">
          <cell r="A4344" t="str">
            <v>PH5112</v>
          </cell>
          <cell r="E4344">
            <v>0</v>
          </cell>
          <cell r="F4344">
            <v>0</v>
          </cell>
          <cell r="G4344">
            <v>0</v>
          </cell>
          <cell r="H4344">
            <v>121.5</v>
          </cell>
          <cell r="I4344">
            <v>121.5</v>
          </cell>
          <cell r="J4344">
            <v>5000</v>
          </cell>
          <cell r="L4344">
            <v>41364</v>
          </cell>
          <cell r="M4344" t="str">
            <v>SG</v>
          </cell>
          <cell r="N4344" t="str">
            <v>EXP</v>
          </cell>
          <cell r="O4344" t="str">
            <v>PH500</v>
          </cell>
          <cell r="P4344" t="str">
            <v>7035</v>
          </cell>
          <cell r="Q4344" t="str">
            <v>IDC's</v>
          </cell>
          <cell r="R4344" t="str">
            <v>Other Expenditures</v>
          </cell>
          <cell r="S4344" t="str">
            <v>Non Salary</v>
          </cell>
        </row>
        <row r="4345">
          <cell r="A4345" t="str">
            <v>PH5112</v>
          </cell>
          <cell r="E4345">
            <v>25</v>
          </cell>
          <cell r="F4345">
            <v>0</v>
          </cell>
          <cell r="G4345">
            <v>25</v>
          </cell>
          <cell r="H4345">
            <v>0</v>
          </cell>
          <cell r="I4345">
            <v>-25</v>
          </cell>
          <cell r="J4345">
            <v>0</v>
          </cell>
          <cell r="L4345">
            <v>41364</v>
          </cell>
          <cell r="M4345" t="str">
            <v>SG</v>
          </cell>
          <cell r="N4345" t="str">
            <v>EXP</v>
          </cell>
          <cell r="O4345" t="str">
            <v>PH500</v>
          </cell>
          <cell r="P4345" t="str">
            <v>7170</v>
          </cell>
          <cell r="Q4345" t="str">
            <v>IDC's</v>
          </cell>
          <cell r="R4345" t="str">
            <v>Other Expenditures</v>
          </cell>
          <cell r="S4345" t="str">
            <v>Non Salary</v>
          </cell>
        </row>
        <row r="4346">
          <cell r="A4346" t="str">
            <v>PH5112</v>
          </cell>
          <cell r="E4346">
            <v>30656.53</v>
          </cell>
          <cell r="F4346">
            <v>0</v>
          </cell>
          <cell r="G4346">
            <v>30656.53</v>
          </cell>
          <cell r="H4346">
            <v>-899.13</v>
          </cell>
          <cell r="I4346">
            <v>-31555.66</v>
          </cell>
          <cell r="J4346">
            <v>-37929.120000000003</v>
          </cell>
          <cell r="L4346">
            <v>41364</v>
          </cell>
          <cell r="M4346" t="str">
            <v>SG</v>
          </cell>
          <cell r="N4346" t="str">
            <v>REV</v>
          </cell>
          <cell r="O4346" t="str">
            <v>PH500</v>
          </cell>
          <cell r="P4346" t="str">
            <v>8010</v>
          </cell>
          <cell r="Q4346" t="str">
            <v>Grants and Subsidies</v>
          </cell>
          <cell r="R4346" t="str">
            <v>Revenue</v>
          </cell>
          <cell r="S4346" t="str">
            <v>Non Salary</v>
          </cell>
        </row>
        <row r="4347">
          <cell r="A4347" t="str">
            <v>PH5112</v>
          </cell>
          <cell r="E4347">
            <v>-42261.68</v>
          </cell>
          <cell r="F4347">
            <v>0</v>
          </cell>
          <cell r="G4347">
            <v>-42261.68</v>
          </cell>
          <cell r="H4347">
            <v>-29503.14</v>
          </cell>
          <cell r="I4347">
            <v>12758.54</v>
          </cell>
          <cell r="J4347">
            <v>-102405.91</v>
          </cell>
          <cell r="L4347">
            <v>41364</v>
          </cell>
          <cell r="M4347" t="str">
            <v>SG</v>
          </cell>
          <cell r="N4347" t="str">
            <v>REV</v>
          </cell>
          <cell r="O4347" t="str">
            <v>PH500</v>
          </cell>
          <cell r="P4347" t="str">
            <v>8510</v>
          </cell>
          <cell r="Q4347" t="str">
            <v>Fees &amp; Service Charges</v>
          </cell>
          <cell r="R4347" t="str">
            <v>Revenue</v>
          </cell>
          <cell r="S4347" t="str">
            <v>Non Salary</v>
          </cell>
        </row>
        <row r="4348">
          <cell r="A4348" t="str">
            <v>PH5112</v>
          </cell>
          <cell r="E4348">
            <v>-11250</v>
          </cell>
          <cell r="F4348">
            <v>0</v>
          </cell>
          <cell r="G4348">
            <v>-11250</v>
          </cell>
          <cell r="H4348">
            <v>0</v>
          </cell>
          <cell r="I4348">
            <v>11250</v>
          </cell>
          <cell r="J4348">
            <v>0</v>
          </cell>
          <cell r="L4348">
            <v>41364</v>
          </cell>
          <cell r="M4348" t="str">
            <v>SG</v>
          </cell>
          <cell r="N4348" t="str">
            <v>REV</v>
          </cell>
          <cell r="O4348" t="str">
            <v>PH500</v>
          </cell>
          <cell r="P4348" t="str">
            <v>9010</v>
          </cell>
          <cell r="Q4348" t="str">
            <v>Other Revenues</v>
          </cell>
          <cell r="R4348" t="str">
            <v>Revenue</v>
          </cell>
          <cell r="S4348" t="str">
            <v>Non Salary</v>
          </cell>
        </row>
        <row r="4349">
          <cell r="A4349" t="str">
            <v>PH5119</v>
          </cell>
          <cell r="E4349">
            <v>205097.35</v>
          </cell>
          <cell r="F4349">
            <v>0</v>
          </cell>
          <cell r="G4349">
            <v>205097.35</v>
          </cell>
          <cell r="H4349">
            <v>275230.2</v>
          </cell>
          <cell r="I4349">
            <v>70132.850000000006</v>
          </cell>
          <cell r="J4349">
            <v>945198.45</v>
          </cell>
          <cell r="L4349">
            <v>41364</v>
          </cell>
          <cell r="M4349" t="str">
            <v>PF</v>
          </cell>
          <cell r="N4349" t="str">
            <v>EXP</v>
          </cell>
          <cell r="O4349" t="str">
            <v>PH500</v>
          </cell>
          <cell r="P4349" t="str">
            <v>1015</v>
          </cell>
          <cell r="Q4349" t="str">
            <v>Salaries &amp; Benefits</v>
          </cell>
          <cell r="R4349" t="str">
            <v>Other Expenditures</v>
          </cell>
          <cell r="S4349" t="str">
            <v>Salaries &amp; Benefits</v>
          </cell>
        </row>
        <row r="4350">
          <cell r="A4350" t="str">
            <v>PH5119</v>
          </cell>
          <cell r="E4350">
            <v>14746.26</v>
          </cell>
          <cell r="F4350">
            <v>0</v>
          </cell>
          <cell r="G4350">
            <v>14746.26</v>
          </cell>
          <cell r="H4350">
            <v>23947.31</v>
          </cell>
          <cell r="I4350">
            <v>9201.0499999999993</v>
          </cell>
          <cell r="J4350">
            <v>82264.92</v>
          </cell>
          <cell r="L4350">
            <v>41364</v>
          </cell>
          <cell r="M4350" t="str">
            <v>PF</v>
          </cell>
          <cell r="N4350" t="str">
            <v>EXP</v>
          </cell>
          <cell r="O4350" t="str">
            <v>PH500</v>
          </cell>
          <cell r="P4350" t="str">
            <v>1025</v>
          </cell>
          <cell r="Q4350" t="str">
            <v>Salaries &amp; Benefits</v>
          </cell>
          <cell r="R4350" t="str">
            <v>Other Expenditures</v>
          </cell>
          <cell r="S4350" t="str">
            <v>Overtime</v>
          </cell>
        </row>
        <row r="4351">
          <cell r="A4351" t="str">
            <v>PH5119</v>
          </cell>
          <cell r="E4351">
            <v>3133.1</v>
          </cell>
          <cell r="F4351">
            <v>0</v>
          </cell>
          <cell r="G4351">
            <v>3133.1</v>
          </cell>
          <cell r="H4351">
            <v>0</v>
          </cell>
          <cell r="I4351">
            <v>-3133.1</v>
          </cell>
          <cell r="J4351">
            <v>0</v>
          </cell>
          <cell r="L4351">
            <v>41364</v>
          </cell>
          <cell r="M4351" t="str">
            <v>PF</v>
          </cell>
          <cell r="N4351" t="str">
            <v>EXP</v>
          </cell>
          <cell r="O4351" t="str">
            <v>PH500</v>
          </cell>
          <cell r="P4351" t="str">
            <v>1029</v>
          </cell>
          <cell r="Q4351" t="str">
            <v>Salaries &amp; Benefits</v>
          </cell>
          <cell r="R4351" t="str">
            <v>Other Expenditures</v>
          </cell>
          <cell r="S4351" t="str">
            <v>Salaries &amp; Benefits</v>
          </cell>
        </row>
        <row r="4352">
          <cell r="A4352" t="str">
            <v>PH5119</v>
          </cell>
          <cell r="E4352">
            <v>1092</v>
          </cell>
          <cell r="F4352">
            <v>0</v>
          </cell>
          <cell r="G4352">
            <v>1092</v>
          </cell>
          <cell r="H4352">
            <v>0</v>
          </cell>
          <cell r="I4352">
            <v>-1092</v>
          </cell>
          <cell r="J4352">
            <v>0</v>
          </cell>
          <cell r="L4352">
            <v>41364</v>
          </cell>
          <cell r="M4352" t="str">
            <v>PF</v>
          </cell>
          <cell r="N4352" t="str">
            <v>EXP</v>
          </cell>
          <cell r="O4352" t="str">
            <v>PH500</v>
          </cell>
          <cell r="P4352" t="str">
            <v>1045</v>
          </cell>
          <cell r="Q4352" t="str">
            <v>Salaries &amp; Benefits</v>
          </cell>
          <cell r="R4352" t="str">
            <v>Other Expenditures</v>
          </cell>
          <cell r="S4352" t="str">
            <v>Salaries &amp; Benefits</v>
          </cell>
        </row>
        <row r="4353">
          <cell r="A4353" t="str">
            <v>PH5119</v>
          </cell>
          <cell r="E4353">
            <v>3641.4</v>
          </cell>
          <cell r="F4353">
            <v>0</v>
          </cell>
          <cell r="G4353">
            <v>3641.4</v>
          </cell>
          <cell r="H4353">
            <v>0</v>
          </cell>
          <cell r="I4353">
            <v>-3641.4</v>
          </cell>
          <cell r="J4353">
            <v>0</v>
          </cell>
          <cell r="L4353">
            <v>41364</v>
          </cell>
          <cell r="M4353" t="str">
            <v>PF</v>
          </cell>
          <cell r="N4353" t="str">
            <v>EXP</v>
          </cell>
          <cell r="O4353" t="str">
            <v>PH500</v>
          </cell>
          <cell r="P4353" t="str">
            <v>1050</v>
          </cell>
          <cell r="Q4353" t="str">
            <v>Salaries &amp; Benefits</v>
          </cell>
          <cell r="R4353" t="str">
            <v>Other Expenditures</v>
          </cell>
          <cell r="S4353" t="str">
            <v>Salaries &amp; Benefits</v>
          </cell>
        </row>
        <row r="4354">
          <cell r="A4354" t="str">
            <v>PH5119</v>
          </cell>
          <cell r="E4354">
            <v>11595.09</v>
          </cell>
          <cell r="F4354">
            <v>0</v>
          </cell>
          <cell r="G4354">
            <v>11595.09</v>
          </cell>
          <cell r="H4354">
            <v>16209.81</v>
          </cell>
          <cell r="I4354">
            <v>4614.72</v>
          </cell>
          <cell r="J4354">
            <v>55668</v>
          </cell>
          <cell r="L4354">
            <v>41364</v>
          </cell>
          <cell r="M4354" t="str">
            <v>PF</v>
          </cell>
          <cell r="N4354" t="str">
            <v>EXP</v>
          </cell>
          <cell r="O4354" t="str">
            <v>PH500</v>
          </cell>
          <cell r="P4354" t="str">
            <v>1711</v>
          </cell>
          <cell r="Q4354" t="str">
            <v>Salaries &amp; Benefits</v>
          </cell>
          <cell r="R4354" t="str">
            <v>Other Expenditures</v>
          </cell>
          <cell r="S4354" t="str">
            <v>Salaries &amp; Benefits</v>
          </cell>
        </row>
        <row r="4355">
          <cell r="A4355" t="str">
            <v>PH5119</v>
          </cell>
          <cell r="E4355">
            <v>5584.44</v>
          </cell>
          <cell r="F4355">
            <v>0</v>
          </cell>
          <cell r="G4355">
            <v>5584.44</v>
          </cell>
          <cell r="H4355">
            <v>7662.83</v>
          </cell>
          <cell r="I4355">
            <v>2078.39</v>
          </cell>
          <cell r="J4355">
            <v>26316</v>
          </cell>
          <cell r="L4355">
            <v>41364</v>
          </cell>
          <cell r="M4355" t="str">
            <v>PF</v>
          </cell>
          <cell r="N4355" t="str">
            <v>EXP</v>
          </cell>
          <cell r="O4355" t="str">
            <v>PH500</v>
          </cell>
          <cell r="P4355" t="str">
            <v>1712</v>
          </cell>
          <cell r="Q4355" t="str">
            <v>Salaries &amp; Benefits</v>
          </cell>
          <cell r="R4355" t="str">
            <v>Other Expenditures</v>
          </cell>
          <cell r="S4355" t="str">
            <v>Salaries &amp; Benefits</v>
          </cell>
        </row>
        <row r="4356">
          <cell r="A4356" t="str">
            <v>PH5119</v>
          </cell>
          <cell r="E4356">
            <v>4841.5</v>
          </cell>
          <cell r="F4356">
            <v>0</v>
          </cell>
          <cell r="G4356">
            <v>4841.5</v>
          </cell>
          <cell r="H4356">
            <v>5511.4</v>
          </cell>
          <cell r="I4356">
            <v>669.9</v>
          </cell>
          <cell r="J4356">
            <v>18926.78</v>
          </cell>
          <cell r="L4356">
            <v>41364</v>
          </cell>
          <cell r="M4356" t="str">
            <v>PF</v>
          </cell>
          <cell r="N4356" t="str">
            <v>EXP</v>
          </cell>
          <cell r="O4356" t="str">
            <v>PH500</v>
          </cell>
          <cell r="P4356" t="str">
            <v>1720</v>
          </cell>
          <cell r="Q4356" t="str">
            <v>Salaries &amp; Benefits</v>
          </cell>
          <cell r="R4356" t="str">
            <v>Other Expenditures</v>
          </cell>
          <cell r="S4356" t="str">
            <v>Salaries &amp; Benefits</v>
          </cell>
        </row>
        <row r="4357">
          <cell r="A4357" t="str">
            <v>PH5119</v>
          </cell>
          <cell r="E4357">
            <v>1489.5</v>
          </cell>
          <cell r="F4357">
            <v>0</v>
          </cell>
          <cell r="G4357">
            <v>1489.5</v>
          </cell>
          <cell r="H4357">
            <v>2054.5300000000002</v>
          </cell>
          <cell r="I4357">
            <v>565.03</v>
          </cell>
          <cell r="J4357">
            <v>7054.96</v>
          </cell>
          <cell r="L4357">
            <v>41364</v>
          </cell>
          <cell r="M4357" t="str">
            <v>PF</v>
          </cell>
          <cell r="N4357" t="str">
            <v>EXP</v>
          </cell>
          <cell r="O4357" t="str">
            <v>PH500</v>
          </cell>
          <cell r="P4357" t="str">
            <v>1730</v>
          </cell>
          <cell r="Q4357" t="str">
            <v>Salaries &amp; Benefits</v>
          </cell>
          <cell r="R4357" t="str">
            <v>Other Expenditures</v>
          </cell>
          <cell r="S4357" t="str">
            <v>Salaries &amp; Benefits</v>
          </cell>
        </row>
        <row r="4358">
          <cell r="A4358" t="str">
            <v>PH5119</v>
          </cell>
          <cell r="E4358">
            <v>6256.75</v>
          </cell>
          <cell r="F4358">
            <v>0</v>
          </cell>
          <cell r="G4358">
            <v>6256.75</v>
          </cell>
          <cell r="H4358">
            <v>7712.17</v>
          </cell>
          <cell r="I4358">
            <v>1455.42</v>
          </cell>
          <cell r="J4358">
            <v>14663.57</v>
          </cell>
          <cell r="L4358">
            <v>41364</v>
          </cell>
          <cell r="M4358" t="str">
            <v>PF</v>
          </cell>
          <cell r="N4358" t="str">
            <v>EXP</v>
          </cell>
          <cell r="O4358" t="str">
            <v>PH500</v>
          </cell>
          <cell r="P4358" t="str">
            <v>1740</v>
          </cell>
          <cell r="Q4358" t="str">
            <v>Salaries &amp; Benefits</v>
          </cell>
          <cell r="R4358" t="str">
            <v>Other Expenditures</v>
          </cell>
          <cell r="S4358" t="str">
            <v>Salaries &amp; Benefits</v>
          </cell>
        </row>
        <row r="4359">
          <cell r="A4359" t="str">
            <v>PH5119</v>
          </cell>
          <cell r="E4359">
            <v>259.3</v>
          </cell>
          <cell r="F4359">
            <v>0</v>
          </cell>
          <cell r="G4359">
            <v>259.3</v>
          </cell>
          <cell r="H4359">
            <v>345.06</v>
          </cell>
          <cell r="I4359">
            <v>85.76</v>
          </cell>
          <cell r="J4359">
            <v>756.2</v>
          </cell>
          <cell r="L4359">
            <v>41364</v>
          </cell>
          <cell r="M4359" t="str">
            <v>PF</v>
          </cell>
          <cell r="N4359" t="str">
            <v>EXP</v>
          </cell>
          <cell r="O4359" t="str">
            <v>PH500</v>
          </cell>
          <cell r="P4359" t="str">
            <v>1745</v>
          </cell>
          <cell r="Q4359" t="str">
            <v>Salaries &amp; Benefits</v>
          </cell>
          <cell r="R4359" t="str">
            <v>Other Expenditures</v>
          </cell>
          <cell r="S4359" t="str">
            <v>Salaries &amp; Benefits</v>
          </cell>
        </row>
        <row r="4360">
          <cell r="A4360" t="str">
            <v>PH5119</v>
          </cell>
          <cell r="E4360">
            <v>4467.66</v>
          </cell>
          <cell r="F4360">
            <v>0</v>
          </cell>
          <cell r="G4360">
            <v>4467.66</v>
          </cell>
          <cell r="H4360">
            <v>5366.94</v>
          </cell>
          <cell r="I4360">
            <v>899.28</v>
          </cell>
          <cell r="J4360">
            <v>18431.32</v>
          </cell>
          <cell r="L4360">
            <v>41364</v>
          </cell>
          <cell r="M4360" t="str">
            <v>PF</v>
          </cell>
          <cell r="N4360" t="str">
            <v>EXP</v>
          </cell>
          <cell r="O4360" t="str">
            <v>PH500</v>
          </cell>
          <cell r="P4360" t="str">
            <v>1750</v>
          </cell>
          <cell r="Q4360" t="str">
            <v>Salaries &amp; Benefits</v>
          </cell>
          <cell r="R4360" t="str">
            <v>Other Expenditures</v>
          </cell>
          <cell r="S4360" t="str">
            <v>Salaries &amp; Benefits</v>
          </cell>
        </row>
        <row r="4361">
          <cell r="A4361" t="str">
            <v>PH5119</v>
          </cell>
          <cell r="E4361">
            <v>12696.89</v>
          </cell>
          <cell r="F4361">
            <v>0</v>
          </cell>
          <cell r="G4361">
            <v>12696.89</v>
          </cell>
          <cell r="H4361">
            <v>16759.28</v>
          </cell>
          <cell r="I4361">
            <v>4062.39</v>
          </cell>
          <cell r="J4361">
            <v>32293.8</v>
          </cell>
          <cell r="L4361">
            <v>41364</v>
          </cell>
          <cell r="M4361" t="str">
            <v>PF</v>
          </cell>
          <cell r="N4361" t="str">
            <v>EXP</v>
          </cell>
          <cell r="O4361" t="str">
            <v>PH500</v>
          </cell>
          <cell r="P4361" t="str">
            <v>1760</v>
          </cell>
          <cell r="Q4361" t="str">
            <v>Salaries &amp; Benefits</v>
          </cell>
          <cell r="R4361" t="str">
            <v>Other Expenditures</v>
          </cell>
          <cell r="S4361" t="str">
            <v>Salaries &amp; Benefits</v>
          </cell>
        </row>
        <row r="4362">
          <cell r="A4362" t="str">
            <v>PH5119</v>
          </cell>
          <cell r="E4362">
            <v>18801.53</v>
          </cell>
          <cell r="F4362">
            <v>0</v>
          </cell>
          <cell r="G4362">
            <v>18801.53</v>
          </cell>
          <cell r="H4362">
            <v>28739.39</v>
          </cell>
          <cell r="I4362">
            <v>9937.86</v>
          </cell>
          <cell r="J4362">
            <v>98696.81</v>
          </cell>
          <cell r="L4362">
            <v>41364</v>
          </cell>
          <cell r="M4362" t="str">
            <v>PF</v>
          </cell>
          <cell r="N4362" t="str">
            <v>EXP</v>
          </cell>
          <cell r="O4362" t="str">
            <v>PH500</v>
          </cell>
          <cell r="P4362" t="str">
            <v>1770</v>
          </cell>
          <cell r="Q4362" t="str">
            <v>Salaries &amp; Benefits</v>
          </cell>
          <cell r="R4362" t="str">
            <v>Other Expenditures</v>
          </cell>
          <cell r="S4362" t="str">
            <v>Salaries &amp; Benefits</v>
          </cell>
        </row>
        <row r="4363">
          <cell r="A4363" t="str">
            <v>PH5119</v>
          </cell>
          <cell r="E4363">
            <v>1214</v>
          </cell>
          <cell r="F4363">
            <v>0</v>
          </cell>
          <cell r="G4363">
            <v>1214</v>
          </cell>
          <cell r="H4363">
            <v>0</v>
          </cell>
          <cell r="I4363">
            <v>-1214</v>
          </cell>
          <cell r="J4363">
            <v>0</v>
          </cell>
          <cell r="L4363">
            <v>41364</v>
          </cell>
          <cell r="M4363" t="str">
            <v>PF</v>
          </cell>
          <cell r="N4363" t="str">
            <v>EXP</v>
          </cell>
          <cell r="O4363" t="str">
            <v>PH500</v>
          </cell>
          <cell r="P4363" t="str">
            <v>1840</v>
          </cell>
          <cell r="Q4363" t="str">
            <v>Salaries &amp; Benefits</v>
          </cell>
          <cell r="R4363" t="str">
            <v>Other Expenditures</v>
          </cell>
          <cell r="S4363" t="str">
            <v>Salaries &amp; Benefits</v>
          </cell>
        </row>
        <row r="4364">
          <cell r="A4364" t="str">
            <v>PH5119</v>
          </cell>
          <cell r="E4364">
            <v>53.56</v>
          </cell>
          <cell r="F4364">
            <v>0</v>
          </cell>
          <cell r="G4364">
            <v>53.56</v>
          </cell>
          <cell r="H4364">
            <v>675.2</v>
          </cell>
          <cell r="I4364">
            <v>621.64</v>
          </cell>
          <cell r="J4364">
            <v>4000</v>
          </cell>
          <cell r="L4364">
            <v>41364</v>
          </cell>
          <cell r="M4364" t="str">
            <v>PF</v>
          </cell>
          <cell r="N4364" t="str">
            <v>EXP</v>
          </cell>
          <cell r="O4364" t="str">
            <v>PH500</v>
          </cell>
          <cell r="P4364" t="str">
            <v>2010</v>
          </cell>
          <cell r="Q4364" t="str">
            <v>Office Supplies</v>
          </cell>
          <cell r="R4364" t="str">
            <v>Other Expenditures</v>
          </cell>
          <cell r="S4364" t="str">
            <v>Non Salary</v>
          </cell>
        </row>
        <row r="4365">
          <cell r="A4365" t="str">
            <v>PH5119</v>
          </cell>
          <cell r="E4365">
            <v>119.01</v>
          </cell>
          <cell r="F4365">
            <v>0</v>
          </cell>
          <cell r="G4365">
            <v>119.01</v>
          </cell>
          <cell r="H4365">
            <v>168.8</v>
          </cell>
          <cell r="I4365">
            <v>49.79</v>
          </cell>
          <cell r="J4365">
            <v>1000</v>
          </cell>
          <cell r="L4365">
            <v>41364</v>
          </cell>
          <cell r="M4365" t="str">
            <v>PF</v>
          </cell>
          <cell r="N4365" t="str">
            <v>EXP</v>
          </cell>
          <cell r="O4365" t="str">
            <v>PH500</v>
          </cell>
          <cell r="P4365" t="str">
            <v>2660</v>
          </cell>
          <cell r="Q4365" t="str">
            <v>Other Supplies</v>
          </cell>
          <cell r="R4365" t="str">
            <v>Other Expenditures</v>
          </cell>
          <cell r="S4365" t="str">
            <v>Non Salary</v>
          </cell>
        </row>
        <row r="4366">
          <cell r="A4366" t="str">
            <v>PH5119</v>
          </cell>
          <cell r="E4366">
            <v>3673.5</v>
          </cell>
          <cell r="F4366">
            <v>0</v>
          </cell>
          <cell r="G4366">
            <v>3673.5</v>
          </cell>
          <cell r="H4366">
            <v>2473</v>
          </cell>
          <cell r="I4366">
            <v>-1200.5</v>
          </cell>
          <cell r="J4366">
            <v>18950.18</v>
          </cell>
          <cell r="L4366">
            <v>41364</v>
          </cell>
          <cell r="M4366" t="str">
            <v>PF</v>
          </cell>
          <cell r="N4366" t="str">
            <v>EXP</v>
          </cell>
          <cell r="O4366" t="str">
            <v>PH500</v>
          </cell>
          <cell r="P4366" t="str">
            <v>4144</v>
          </cell>
          <cell r="Q4366" t="str">
            <v>Professional &amp; Technical</v>
          </cell>
          <cell r="R4366" t="str">
            <v>Other Expenditures</v>
          </cell>
          <cell r="S4366" t="str">
            <v>Non Salary</v>
          </cell>
        </row>
        <row r="4367">
          <cell r="A4367" t="str">
            <v>PH5119</v>
          </cell>
          <cell r="E4367">
            <v>60.76</v>
          </cell>
          <cell r="F4367">
            <v>51.84</v>
          </cell>
          <cell r="G4367">
            <v>112.6</v>
          </cell>
          <cell r="H4367">
            <v>0</v>
          </cell>
          <cell r="I4367">
            <v>-112.6</v>
          </cell>
          <cell r="J4367">
            <v>0</v>
          </cell>
          <cell r="L4367">
            <v>41364</v>
          </cell>
          <cell r="M4367" t="str">
            <v>PF</v>
          </cell>
          <cell r="N4367" t="str">
            <v>EXP</v>
          </cell>
          <cell r="O4367" t="str">
            <v>PH500</v>
          </cell>
          <cell r="P4367" t="str">
            <v>4199</v>
          </cell>
          <cell r="Q4367" t="str">
            <v>Professional &amp; Technical</v>
          </cell>
          <cell r="R4367" t="str">
            <v>Other Expenditures</v>
          </cell>
          <cell r="S4367" t="str">
            <v>Non Salary</v>
          </cell>
        </row>
        <row r="4368">
          <cell r="A4368" t="str">
            <v>PH5119</v>
          </cell>
          <cell r="E4368">
            <v>1082.9000000000001</v>
          </cell>
          <cell r="F4368">
            <v>0</v>
          </cell>
          <cell r="G4368">
            <v>1082.9000000000001</v>
          </cell>
          <cell r="H4368">
            <v>261</v>
          </cell>
          <cell r="I4368">
            <v>-821.9</v>
          </cell>
          <cell r="J4368">
            <v>2000</v>
          </cell>
          <cell r="L4368">
            <v>41364</v>
          </cell>
          <cell r="M4368" t="str">
            <v>PF</v>
          </cell>
          <cell r="N4368" t="str">
            <v>EXP</v>
          </cell>
          <cell r="O4368" t="str">
            <v>PH500</v>
          </cell>
          <cell r="P4368" t="str">
            <v>4770</v>
          </cell>
          <cell r="Q4368" t="str">
            <v>Insurance, Parking &amp; Metrage</v>
          </cell>
          <cell r="R4368" t="str">
            <v>Other Expenditures</v>
          </cell>
          <cell r="S4368" t="str">
            <v>Non Salary</v>
          </cell>
        </row>
        <row r="4369">
          <cell r="A4369" t="str">
            <v>PH5119</v>
          </cell>
          <cell r="E4369">
            <v>7290.11</v>
          </cell>
          <cell r="F4369">
            <v>0</v>
          </cell>
          <cell r="G4369">
            <v>7290.11</v>
          </cell>
          <cell r="H4369">
            <v>21662.97</v>
          </cell>
          <cell r="I4369">
            <v>14372.86</v>
          </cell>
          <cell r="J4369">
            <v>80114.53</v>
          </cell>
          <cell r="L4369">
            <v>41364</v>
          </cell>
          <cell r="M4369" t="str">
            <v>PF</v>
          </cell>
          <cell r="N4369" t="str">
            <v>EXP</v>
          </cell>
          <cell r="O4369" t="str">
            <v>PH500</v>
          </cell>
          <cell r="P4369" t="str">
            <v>4775</v>
          </cell>
          <cell r="Q4369" t="str">
            <v>Insurance, Parking &amp; Metrage</v>
          </cell>
          <cell r="R4369" t="str">
            <v>Other Expenditures</v>
          </cell>
          <cell r="S4369" t="str">
            <v>Non Salary</v>
          </cell>
        </row>
        <row r="4370">
          <cell r="A4370" t="str">
            <v>PH5119</v>
          </cell>
          <cell r="E4370">
            <v>0</v>
          </cell>
          <cell r="F4370">
            <v>0</v>
          </cell>
          <cell r="G4370">
            <v>0</v>
          </cell>
          <cell r="H4370">
            <v>1305</v>
          </cell>
          <cell r="I4370">
            <v>1305</v>
          </cell>
          <cell r="J4370">
            <v>10000</v>
          </cell>
          <cell r="L4370">
            <v>41364</v>
          </cell>
          <cell r="M4370" t="str">
            <v>PF</v>
          </cell>
          <cell r="N4370" t="str">
            <v>EXP</v>
          </cell>
          <cell r="O4370" t="str">
            <v>PH500</v>
          </cell>
          <cell r="P4370" t="str">
            <v>4811</v>
          </cell>
          <cell r="Q4370" t="str">
            <v>Other Services</v>
          </cell>
          <cell r="R4370" t="str">
            <v>Other Expenditures</v>
          </cell>
          <cell r="S4370" t="str">
            <v>Non Salary</v>
          </cell>
        </row>
        <row r="4371">
          <cell r="A4371" t="str">
            <v>PH5119</v>
          </cell>
          <cell r="E4371">
            <v>0</v>
          </cell>
          <cell r="F4371">
            <v>0</v>
          </cell>
          <cell r="G4371">
            <v>0</v>
          </cell>
          <cell r="H4371">
            <v>97.2</v>
          </cell>
          <cell r="I4371">
            <v>97.2</v>
          </cell>
          <cell r="J4371">
            <v>4000</v>
          </cell>
          <cell r="L4371">
            <v>41364</v>
          </cell>
          <cell r="M4371" t="str">
            <v>PF</v>
          </cell>
          <cell r="N4371" t="str">
            <v>EXP</v>
          </cell>
          <cell r="O4371" t="str">
            <v>PH500</v>
          </cell>
          <cell r="P4371" t="str">
            <v>7030</v>
          </cell>
          <cell r="Q4371" t="str">
            <v>IDC's</v>
          </cell>
          <cell r="R4371" t="str">
            <v>Other Expenditures</v>
          </cell>
          <cell r="S4371" t="str">
            <v>Non Salary</v>
          </cell>
        </row>
        <row r="4372">
          <cell r="A4372" t="str">
            <v>PH5119</v>
          </cell>
          <cell r="E4372">
            <v>0</v>
          </cell>
          <cell r="F4372">
            <v>0</v>
          </cell>
          <cell r="G4372">
            <v>0</v>
          </cell>
          <cell r="H4372">
            <v>97.2</v>
          </cell>
          <cell r="I4372">
            <v>97.2</v>
          </cell>
          <cell r="J4372">
            <v>4000</v>
          </cell>
          <cell r="L4372">
            <v>41364</v>
          </cell>
          <cell r="M4372" t="str">
            <v>PF</v>
          </cell>
          <cell r="N4372" t="str">
            <v>EXP</v>
          </cell>
          <cell r="O4372" t="str">
            <v>PH500</v>
          </cell>
          <cell r="P4372" t="str">
            <v>7035</v>
          </cell>
          <cell r="Q4372" t="str">
            <v>IDC's</v>
          </cell>
          <cell r="R4372" t="str">
            <v>Other Expenditures</v>
          </cell>
          <cell r="S4372" t="str">
            <v>Non Salary</v>
          </cell>
        </row>
        <row r="4373">
          <cell r="A4373" t="str">
            <v>PH5119</v>
          </cell>
          <cell r="E4373">
            <v>-306960.45</v>
          </cell>
          <cell r="F4373">
            <v>0</v>
          </cell>
          <cell r="G4373">
            <v>-306960.45</v>
          </cell>
          <cell r="H4373">
            <v>-416279.29</v>
          </cell>
          <cell r="I4373">
            <v>-109318.84</v>
          </cell>
          <cell r="J4373">
            <v>-1429573.87</v>
          </cell>
          <cell r="L4373">
            <v>41364</v>
          </cell>
          <cell r="M4373" t="str">
            <v>PF</v>
          </cell>
          <cell r="N4373" t="str">
            <v>REV</v>
          </cell>
          <cell r="O4373" t="str">
            <v>PH500</v>
          </cell>
          <cell r="P4373" t="str">
            <v>8010</v>
          </cell>
          <cell r="Q4373" t="str">
            <v>Grants and Subsidies</v>
          </cell>
          <cell r="R4373" t="str">
            <v>Revenue</v>
          </cell>
          <cell r="S4373" t="str">
            <v>Non Salary</v>
          </cell>
        </row>
        <row r="4374">
          <cell r="A4374" t="str">
            <v>PH5121</v>
          </cell>
          <cell r="E4374">
            <v>0</v>
          </cell>
          <cell r="F4374">
            <v>0</v>
          </cell>
          <cell r="G4374">
            <v>0</v>
          </cell>
          <cell r="H4374">
            <v>84.48</v>
          </cell>
          <cell r="I4374">
            <v>84.48</v>
          </cell>
          <cell r="J4374">
            <v>500.44</v>
          </cell>
          <cell r="L4374">
            <v>41364</v>
          </cell>
          <cell r="M4374" t="str">
            <v>SG</v>
          </cell>
          <cell r="N4374" t="str">
            <v>EXP</v>
          </cell>
          <cell r="O4374" t="str">
            <v>PH500</v>
          </cell>
          <cell r="P4374" t="str">
            <v>2010</v>
          </cell>
          <cell r="Q4374" t="str">
            <v>Office Supplies</v>
          </cell>
          <cell r="R4374" t="str">
            <v>Other Expenditures</v>
          </cell>
          <cell r="S4374" t="str">
            <v>Non Salary</v>
          </cell>
        </row>
        <row r="4375">
          <cell r="A4375" t="str">
            <v>PH5121</v>
          </cell>
          <cell r="E4375">
            <v>0</v>
          </cell>
          <cell r="F4375">
            <v>0</v>
          </cell>
          <cell r="G4375">
            <v>0</v>
          </cell>
          <cell r="H4375">
            <v>316.83</v>
          </cell>
          <cell r="I4375">
            <v>316.83</v>
          </cell>
          <cell r="J4375">
            <v>1435.59</v>
          </cell>
          <cell r="L4375">
            <v>41364</v>
          </cell>
          <cell r="M4375" t="str">
            <v>SG</v>
          </cell>
          <cell r="N4375" t="str">
            <v>EXP</v>
          </cell>
          <cell r="O4375" t="str">
            <v>PH500</v>
          </cell>
          <cell r="P4375" t="str">
            <v>3410</v>
          </cell>
          <cell r="Q4375" t="str">
            <v>Computer Hardware &amp; Software</v>
          </cell>
          <cell r="R4375" t="str">
            <v>Other Expenditures</v>
          </cell>
          <cell r="S4375" t="str">
            <v>Non Salary</v>
          </cell>
        </row>
        <row r="4376">
          <cell r="A4376" t="str">
            <v>PH5121</v>
          </cell>
          <cell r="E4376">
            <v>0</v>
          </cell>
          <cell r="F4376">
            <v>0</v>
          </cell>
          <cell r="G4376">
            <v>0</v>
          </cell>
          <cell r="H4376">
            <v>652.5</v>
          </cell>
          <cell r="I4376">
            <v>652.5</v>
          </cell>
          <cell r="J4376">
            <v>5000</v>
          </cell>
          <cell r="L4376">
            <v>41364</v>
          </cell>
          <cell r="M4376" t="str">
            <v>SG</v>
          </cell>
          <cell r="N4376" t="str">
            <v>EXP</v>
          </cell>
          <cell r="O4376" t="str">
            <v>PH500</v>
          </cell>
          <cell r="P4376" t="str">
            <v>4690</v>
          </cell>
          <cell r="Q4376" t="str">
            <v>Insurance, Parking &amp; Metrage</v>
          </cell>
          <cell r="R4376" t="str">
            <v>Other Expenditures</v>
          </cell>
          <cell r="S4376" t="str">
            <v>Non Salary</v>
          </cell>
        </row>
        <row r="4377">
          <cell r="A4377" t="str">
            <v>PH5121</v>
          </cell>
          <cell r="E4377">
            <v>0</v>
          </cell>
          <cell r="F4377">
            <v>0</v>
          </cell>
          <cell r="G4377">
            <v>0</v>
          </cell>
          <cell r="H4377">
            <v>66.55</v>
          </cell>
          <cell r="I4377">
            <v>66.55</v>
          </cell>
          <cell r="J4377">
            <v>510</v>
          </cell>
          <cell r="L4377">
            <v>41364</v>
          </cell>
          <cell r="M4377" t="str">
            <v>SG</v>
          </cell>
          <cell r="N4377" t="str">
            <v>EXP</v>
          </cell>
          <cell r="O4377" t="str">
            <v>PH500</v>
          </cell>
          <cell r="P4377" t="str">
            <v>4770</v>
          </cell>
          <cell r="Q4377" t="str">
            <v>Insurance, Parking &amp; Metrage</v>
          </cell>
          <cell r="R4377" t="str">
            <v>Other Expenditures</v>
          </cell>
          <cell r="S4377" t="str">
            <v>Non Salary</v>
          </cell>
        </row>
        <row r="4378">
          <cell r="A4378" t="str">
            <v>PH5121</v>
          </cell>
          <cell r="E4378">
            <v>0</v>
          </cell>
          <cell r="F4378">
            <v>0</v>
          </cell>
          <cell r="G4378">
            <v>0</v>
          </cell>
          <cell r="H4378">
            <v>931.77</v>
          </cell>
          <cell r="I4378">
            <v>931.77</v>
          </cell>
          <cell r="J4378">
            <v>7140</v>
          </cell>
          <cell r="L4378">
            <v>41364</v>
          </cell>
          <cell r="M4378" t="str">
            <v>SG</v>
          </cell>
          <cell r="N4378" t="str">
            <v>EXP</v>
          </cell>
          <cell r="O4378" t="str">
            <v>PH500</v>
          </cell>
          <cell r="P4378" t="str">
            <v>4775</v>
          </cell>
          <cell r="Q4378" t="str">
            <v>Insurance, Parking &amp; Metrage</v>
          </cell>
          <cell r="R4378" t="str">
            <v>Other Expenditures</v>
          </cell>
          <cell r="S4378" t="str">
            <v>Non Salary</v>
          </cell>
        </row>
        <row r="4379">
          <cell r="A4379" t="str">
            <v>PH5121</v>
          </cell>
          <cell r="E4379">
            <v>0</v>
          </cell>
          <cell r="F4379">
            <v>0</v>
          </cell>
          <cell r="G4379">
            <v>0</v>
          </cell>
          <cell r="H4379">
            <v>99.84</v>
          </cell>
          <cell r="I4379">
            <v>99.84</v>
          </cell>
          <cell r="J4379">
            <v>765.08</v>
          </cell>
          <cell r="L4379">
            <v>41364</v>
          </cell>
          <cell r="M4379" t="str">
            <v>SG</v>
          </cell>
          <cell r="N4379" t="str">
            <v>EXP</v>
          </cell>
          <cell r="O4379" t="str">
            <v>PH500</v>
          </cell>
          <cell r="P4379" t="str">
            <v>4811</v>
          </cell>
          <cell r="Q4379" t="str">
            <v>Other Services</v>
          </cell>
          <cell r="R4379" t="str">
            <v>Other Expenditures</v>
          </cell>
          <cell r="S4379" t="str">
            <v>Non Salary</v>
          </cell>
        </row>
        <row r="4380">
          <cell r="A4380" t="str">
            <v>PH5121</v>
          </cell>
          <cell r="E4380">
            <v>263.97000000000003</v>
          </cell>
          <cell r="F4380">
            <v>0</v>
          </cell>
          <cell r="G4380">
            <v>263.97000000000003</v>
          </cell>
          <cell r="H4380">
            <v>293.85000000000002</v>
          </cell>
          <cell r="I4380">
            <v>29.88</v>
          </cell>
          <cell r="J4380">
            <v>1175.4000000000001</v>
          </cell>
          <cell r="L4380">
            <v>41364</v>
          </cell>
          <cell r="M4380" t="str">
            <v>SG</v>
          </cell>
          <cell r="N4380" t="str">
            <v>EXP</v>
          </cell>
          <cell r="O4380" t="str">
            <v>PH500</v>
          </cell>
          <cell r="P4380" t="str">
            <v>7125</v>
          </cell>
          <cell r="Q4380" t="str">
            <v>IDC's</v>
          </cell>
          <cell r="R4380" t="str">
            <v>Other Expenditures</v>
          </cell>
          <cell r="S4380" t="str">
            <v>Non Salary</v>
          </cell>
        </row>
        <row r="4381">
          <cell r="A4381" t="str">
            <v>PH5121</v>
          </cell>
          <cell r="E4381">
            <v>0</v>
          </cell>
          <cell r="F4381">
            <v>0</v>
          </cell>
          <cell r="G4381">
            <v>0</v>
          </cell>
          <cell r="H4381">
            <v>-1834.37</v>
          </cell>
          <cell r="I4381">
            <v>-1834.37</v>
          </cell>
          <cell r="J4381">
            <v>-50644.88</v>
          </cell>
          <cell r="L4381">
            <v>41364</v>
          </cell>
          <cell r="M4381" t="str">
            <v>SG</v>
          </cell>
          <cell r="N4381" t="str">
            <v>REV</v>
          </cell>
          <cell r="O4381" t="str">
            <v>PH500</v>
          </cell>
          <cell r="P4381" t="str">
            <v>8010</v>
          </cell>
          <cell r="Q4381" t="str">
            <v>Grants and Subsidies</v>
          </cell>
          <cell r="R4381" t="str">
            <v>Revenue</v>
          </cell>
          <cell r="S4381" t="str">
            <v>Non Salary</v>
          </cell>
        </row>
        <row r="4382">
          <cell r="A4382" t="str">
            <v>PH5122</v>
          </cell>
          <cell r="E4382">
            <v>30257.79</v>
          </cell>
          <cell r="F4382">
            <v>0</v>
          </cell>
          <cell r="G4382">
            <v>30257.79</v>
          </cell>
          <cell r="H4382">
            <v>55109.89</v>
          </cell>
          <cell r="I4382">
            <v>24852.1</v>
          </cell>
          <cell r="J4382">
            <v>189258.93</v>
          </cell>
          <cell r="L4382">
            <v>41364</v>
          </cell>
          <cell r="M4382" t="str">
            <v>SG</v>
          </cell>
          <cell r="N4382" t="str">
            <v>EXP</v>
          </cell>
          <cell r="O4382" t="str">
            <v>PH500</v>
          </cell>
          <cell r="P4382" t="str">
            <v>1015</v>
          </cell>
          <cell r="Q4382" t="str">
            <v>Salaries &amp; Benefits</v>
          </cell>
          <cell r="R4382" t="str">
            <v>Other Expenditures</v>
          </cell>
          <cell r="S4382" t="str">
            <v>Salaries &amp; Benefits</v>
          </cell>
        </row>
        <row r="4383">
          <cell r="A4383" t="str">
            <v>PH5122</v>
          </cell>
          <cell r="E4383">
            <v>552.57000000000005</v>
          </cell>
          <cell r="F4383">
            <v>0</v>
          </cell>
          <cell r="G4383">
            <v>552.57000000000005</v>
          </cell>
          <cell r="H4383">
            <v>3697.43</v>
          </cell>
          <cell r="I4383">
            <v>3144.86</v>
          </cell>
          <cell r="J4383">
            <v>12701.54</v>
          </cell>
          <cell r="L4383">
            <v>41364</v>
          </cell>
          <cell r="M4383" t="str">
            <v>SG</v>
          </cell>
          <cell r="N4383" t="str">
            <v>EXP</v>
          </cell>
          <cell r="O4383" t="str">
            <v>PH500</v>
          </cell>
          <cell r="P4383" t="str">
            <v>1025</v>
          </cell>
          <cell r="Q4383" t="str">
            <v>Salaries &amp; Benefits</v>
          </cell>
          <cell r="R4383" t="str">
            <v>Other Expenditures</v>
          </cell>
          <cell r="S4383" t="str">
            <v>Overtime</v>
          </cell>
        </row>
        <row r="4384">
          <cell r="A4384" t="str">
            <v>PH5122</v>
          </cell>
          <cell r="E4384">
            <v>0</v>
          </cell>
          <cell r="F4384">
            <v>0</v>
          </cell>
          <cell r="G4384">
            <v>0</v>
          </cell>
          <cell r="H4384">
            <v>930.93</v>
          </cell>
          <cell r="I4384">
            <v>930.93</v>
          </cell>
          <cell r="J4384">
            <v>930.93</v>
          </cell>
          <cell r="L4384">
            <v>41364</v>
          </cell>
          <cell r="M4384" t="str">
            <v>SG</v>
          </cell>
          <cell r="N4384" t="str">
            <v>EXP</v>
          </cell>
          <cell r="O4384" t="str">
            <v>PH500</v>
          </cell>
          <cell r="P4384" t="str">
            <v>1050</v>
          </cell>
          <cell r="Q4384" t="str">
            <v>Salaries &amp; Benefits</v>
          </cell>
          <cell r="R4384" t="str">
            <v>Other Expenditures</v>
          </cell>
          <cell r="S4384" t="str">
            <v>Salaries &amp; Benefits</v>
          </cell>
        </row>
        <row r="4385">
          <cell r="A4385" t="str">
            <v>PH5122</v>
          </cell>
          <cell r="E4385">
            <v>0</v>
          </cell>
          <cell r="F4385">
            <v>0</v>
          </cell>
          <cell r="G4385">
            <v>0</v>
          </cell>
          <cell r="H4385">
            <v>-3616.15</v>
          </cell>
          <cell r="I4385">
            <v>-3616.15</v>
          </cell>
          <cell r="J4385">
            <v>-12661.24</v>
          </cell>
          <cell r="L4385">
            <v>41364</v>
          </cell>
          <cell r="M4385" t="str">
            <v>SG</v>
          </cell>
          <cell r="N4385" t="str">
            <v>EXP</v>
          </cell>
          <cell r="O4385" t="str">
            <v>PH500</v>
          </cell>
          <cell r="P4385" t="str">
            <v>1520</v>
          </cell>
          <cell r="Q4385" t="str">
            <v>Salaries &amp; Benefits</v>
          </cell>
          <cell r="R4385" t="str">
            <v>Other Expenditures</v>
          </cell>
          <cell r="S4385" t="str">
            <v>Gapping</v>
          </cell>
        </row>
        <row r="4386">
          <cell r="A4386" t="str">
            <v>PH5122</v>
          </cell>
          <cell r="E4386">
            <v>1823.43</v>
          </cell>
          <cell r="F4386">
            <v>0</v>
          </cell>
          <cell r="G4386">
            <v>1823.43</v>
          </cell>
          <cell r="H4386">
            <v>2550.7199999999998</v>
          </cell>
          <cell r="I4386">
            <v>727.29</v>
          </cell>
          <cell r="J4386">
            <v>8759.76</v>
          </cell>
          <cell r="L4386">
            <v>41364</v>
          </cell>
          <cell r="M4386" t="str">
            <v>SG</v>
          </cell>
          <cell r="N4386" t="str">
            <v>EXP</v>
          </cell>
          <cell r="O4386" t="str">
            <v>PH500</v>
          </cell>
          <cell r="P4386" t="str">
            <v>1711</v>
          </cell>
          <cell r="Q4386" t="str">
            <v>Salaries &amp; Benefits</v>
          </cell>
          <cell r="R4386" t="str">
            <v>Other Expenditures</v>
          </cell>
          <cell r="S4386" t="str">
            <v>Salaries &amp; Benefits</v>
          </cell>
        </row>
        <row r="4387">
          <cell r="A4387" t="str">
            <v>PH5122</v>
          </cell>
          <cell r="E4387">
            <v>865.12</v>
          </cell>
          <cell r="F4387">
            <v>0</v>
          </cell>
          <cell r="G4387">
            <v>865.12</v>
          </cell>
          <cell r="H4387">
            <v>2838.9</v>
          </cell>
          <cell r="I4387">
            <v>1973.78</v>
          </cell>
          <cell r="J4387">
            <v>9749.5</v>
          </cell>
          <cell r="L4387">
            <v>41364</v>
          </cell>
          <cell r="M4387" t="str">
            <v>SG</v>
          </cell>
          <cell r="N4387" t="str">
            <v>EXP</v>
          </cell>
          <cell r="O4387" t="str">
            <v>PH500</v>
          </cell>
          <cell r="P4387" t="str">
            <v>1712</v>
          </cell>
          <cell r="Q4387" t="str">
            <v>Salaries &amp; Benefits</v>
          </cell>
          <cell r="R4387" t="str">
            <v>Other Expenditures</v>
          </cell>
          <cell r="S4387" t="str">
            <v>Salaries &amp; Benefits</v>
          </cell>
        </row>
        <row r="4388">
          <cell r="A4388" t="str">
            <v>PH5122</v>
          </cell>
          <cell r="E4388">
            <v>695.62</v>
          </cell>
          <cell r="F4388">
            <v>0</v>
          </cell>
          <cell r="G4388">
            <v>695.62</v>
          </cell>
          <cell r="H4388">
            <v>1103.5999999999999</v>
          </cell>
          <cell r="I4388">
            <v>407.98</v>
          </cell>
          <cell r="J4388">
            <v>3789.92</v>
          </cell>
          <cell r="L4388">
            <v>41364</v>
          </cell>
          <cell r="M4388" t="str">
            <v>SG</v>
          </cell>
          <cell r="N4388" t="str">
            <v>EXP</v>
          </cell>
          <cell r="O4388" t="str">
            <v>PH500</v>
          </cell>
          <cell r="P4388" t="str">
            <v>1720</v>
          </cell>
          <cell r="Q4388" t="str">
            <v>Salaries &amp; Benefits</v>
          </cell>
          <cell r="R4388" t="str">
            <v>Other Expenditures</v>
          </cell>
          <cell r="S4388" t="str">
            <v>Salaries &amp; Benefits</v>
          </cell>
        </row>
        <row r="4389">
          <cell r="A4389" t="str">
            <v>PH5122</v>
          </cell>
          <cell r="E4389">
            <v>210.62</v>
          </cell>
          <cell r="F4389">
            <v>0</v>
          </cell>
          <cell r="G4389">
            <v>210.62</v>
          </cell>
          <cell r="H4389">
            <v>411.31</v>
          </cell>
          <cell r="I4389">
            <v>200.69</v>
          </cell>
          <cell r="J4389">
            <v>1412.63</v>
          </cell>
          <cell r="L4389">
            <v>41364</v>
          </cell>
          <cell r="M4389" t="str">
            <v>SG</v>
          </cell>
          <cell r="N4389" t="str">
            <v>EXP</v>
          </cell>
          <cell r="O4389" t="str">
            <v>PH500</v>
          </cell>
          <cell r="P4389" t="str">
            <v>1730</v>
          </cell>
          <cell r="Q4389" t="str">
            <v>Salaries &amp; Benefits</v>
          </cell>
          <cell r="R4389" t="str">
            <v>Other Expenditures</v>
          </cell>
          <cell r="S4389" t="str">
            <v>Salaries &amp; Benefits</v>
          </cell>
        </row>
        <row r="4390">
          <cell r="A4390" t="str">
            <v>PH5122</v>
          </cell>
          <cell r="E4390">
            <v>787.05</v>
          </cell>
          <cell r="F4390">
            <v>0</v>
          </cell>
          <cell r="G4390">
            <v>787.05</v>
          </cell>
          <cell r="H4390">
            <v>1540.42</v>
          </cell>
          <cell r="I4390">
            <v>753.37</v>
          </cell>
          <cell r="J4390">
            <v>3414.8</v>
          </cell>
          <cell r="L4390">
            <v>41364</v>
          </cell>
          <cell r="M4390" t="str">
            <v>SG</v>
          </cell>
          <cell r="N4390" t="str">
            <v>EXP</v>
          </cell>
          <cell r="O4390" t="str">
            <v>PH500</v>
          </cell>
          <cell r="P4390" t="str">
            <v>1740</v>
          </cell>
          <cell r="Q4390" t="str">
            <v>Salaries &amp; Benefits</v>
          </cell>
          <cell r="R4390" t="str">
            <v>Other Expenditures</v>
          </cell>
          <cell r="S4390" t="str">
            <v>Salaries &amp; Benefits</v>
          </cell>
        </row>
        <row r="4391">
          <cell r="A4391" t="str">
            <v>PH5122</v>
          </cell>
          <cell r="E4391">
            <v>44.89</v>
          </cell>
          <cell r="F4391">
            <v>0</v>
          </cell>
          <cell r="G4391">
            <v>44.89</v>
          </cell>
          <cell r="H4391">
            <v>61.2</v>
          </cell>
          <cell r="I4391">
            <v>16.309999999999999</v>
          </cell>
          <cell r="J4391">
            <v>151.4</v>
          </cell>
          <cell r="L4391">
            <v>41364</v>
          </cell>
          <cell r="M4391" t="str">
            <v>SG</v>
          </cell>
          <cell r="N4391" t="str">
            <v>EXP</v>
          </cell>
          <cell r="O4391" t="str">
            <v>PH500</v>
          </cell>
          <cell r="P4391" t="str">
            <v>1745</v>
          </cell>
          <cell r="Q4391" t="str">
            <v>Salaries &amp; Benefits</v>
          </cell>
          <cell r="R4391" t="str">
            <v>Other Expenditures</v>
          </cell>
          <cell r="S4391" t="str">
            <v>Salaries &amp; Benefits</v>
          </cell>
        </row>
        <row r="4392">
          <cell r="A4392" t="str">
            <v>PH5122</v>
          </cell>
          <cell r="E4392">
            <v>603.27</v>
          </cell>
          <cell r="F4392">
            <v>0</v>
          </cell>
          <cell r="G4392">
            <v>603.27</v>
          </cell>
          <cell r="H4392">
            <v>1074.67</v>
          </cell>
          <cell r="I4392">
            <v>471.4</v>
          </cell>
          <cell r="J4392">
            <v>3690.55</v>
          </cell>
          <cell r="L4392">
            <v>41364</v>
          </cell>
          <cell r="M4392" t="str">
            <v>SG</v>
          </cell>
          <cell r="N4392" t="str">
            <v>EXP</v>
          </cell>
          <cell r="O4392" t="str">
            <v>PH500</v>
          </cell>
          <cell r="P4392" t="str">
            <v>1750</v>
          </cell>
          <cell r="Q4392" t="str">
            <v>Salaries &amp; Benefits</v>
          </cell>
          <cell r="R4392" t="str">
            <v>Other Expenditures</v>
          </cell>
          <cell r="S4392" t="str">
            <v>Salaries &amp; Benefits</v>
          </cell>
        </row>
        <row r="4393">
          <cell r="A4393" t="str">
            <v>PH5122</v>
          </cell>
          <cell r="E4393">
            <v>1641.54</v>
          </cell>
          <cell r="F4393">
            <v>0</v>
          </cell>
          <cell r="G4393">
            <v>1641.54</v>
          </cell>
          <cell r="H4393">
            <v>3327.99</v>
          </cell>
          <cell r="I4393">
            <v>1686.45</v>
          </cell>
          <cell r="J4393">
            <v>7446.77</v>
          </cell>
          <cell r="L4393">
            <v>41364</v>
          </cell>
          <cell r="M4393" t="str">
            <v>SG</v>
          </cell>
          <cell r="N4393" t="str">
            <v>EXP</v>
          </cell>
          <cell r="O4393" t="str">
            <v>PH500</v>
          </cell>
          <cell r="P4393" t="str">
            <v>1760</v>
          </cell>
          <cell r="Q4393" t="str">
            <v>Salaries &amp; Benefits</v>
          </cell>
          <cell r="R4393" t="str">
            <v>Other Expenditures</v>
          </cell>
          <cell r="S4393" t="str">
            <v>Salaries &amp; Benefits</v>
          </cell>
        </row>
        <row r="4394">
          <cell r="A4394" t="str">
            <v>PH5122</v>
          </cell>
          <cell r="E4394">
            <v>2957.17</v>
          </cell>
          <cell r="F4394">
            <v>0</v>
          </cell>
          <cell r="G4394">
            <v>2957.17</v>
          </cell>
          <cell r="H4394">
            <v>5595.18</v>
          </cell>
          <cell r="I4394">
            <v>2638.01</v>
          </cell>
          <cell r="J4394">
            <v>19215.25</v>
          </cell>
          <cell r="L4394">
            <v>41364</v>
          </cell>
          <cell r="M4394" t="str">
            <v>SG</v>
          </cell>
          <cell r="N4394" t="str">
            <v>EXP</v>
          </cell>
          <cell r="O4394" t="str">
            <v>PH500</v>
          </cell>
          <cell r="P4394" t="str">
            <v>1770</v>
          </cell>
          <cell r="Q4394" t="str">
            <v>Salaries &amp; Benefits</v>
          </cell>
          <cell r="R4394" t="str">
            <v>Other Expenditures</v>
          </cell>
          <cell r="S4394" t="str">
            <v>Salaries &amp; Benefits</v>
          </cell>
        </row>
        <row r="4395">
          <cell r="A4395" t="str">
            <v>PH5122</v>
          </cell>
          <cell r="E4395">
            <v>0</v>
          </cell>
          <cell r="F4395">
            <v>0</v>
          </cell>
          <cell r="G4395">
            <v>0</v>
          </cell>
          <cell r="H4395">
            <v>791.64</v>
          </cell>
          <cell r="I4395">
            <v>791.64</v>
          </cell>
          <cell r="J4395">
            <v>2719.5</v>
          </cell>
          <cell r="L4395">
            <v>41364</v>
          </cell>
          <cell r="M4395" t="str">
            <v>SG</v>
          </cell>
          <cell r="N4395" t="str">
            <v>EXP</v>
          </cell>
          <cell r="O4395" t="str">
            <v>PH500</v>
          </cell>
          <cell r="P4395" t="str">
            <v>1850</v>
          </cell>
          <cell r="Q4395" t="str">
            <v>Salaries &amp; Benefits</v>
          </cell>
          <cell r="R4395" t="str">
            <v>Other Expenditures</v>
          </cell>
          <cell r="S4395" t="str">
            <v>Salaries &amp; Benefits</v>
          </cell>
        </row>
        <row r="4396">
          <cell r="A4396" t="str">
            <v>PH5122</v>
          </cell>
          <cell r="E4396">
            <v>0</v>
          </cell>
          <cell r="F4396">
            <v>0</v>
          </cell>
          <cell r="G4396">
            <v>0</v>
          </cell>
          <cell r="H4396">
            <v>81.78</v>
          </cell>
          <cell r="I4396">
            <v>81.78</v>
          </cell>
          <cell r="J4396">
            <v>484.48</v>
          </cell>
          <cell r="L4396">
            <v>41364</v>
          </cell>
          <cell r="M4396" t="str">
            <v>SG</v>
          </cell>
          <cell r="N4396" t="str">
            <v>EXP</v>
          </cell>
          <cell r="O4396" t="str">
            <v>PH500</v>
          </cell>
          <cell r="P4396" t="str">
            <v>2040</v>
          </cell>
          <cell r="Q4396" t="str">
            <v>Office Supplies</v>
          </cell>
          <cell r="R4396" t="str">
            <v>Other Expenditures</v>
          </cell>
          <cell r="S4396" t="str">
            <v>Non Salary</v>
          </cell>
        </row>
        <row r="4397">
          <cell r="A4397" t="str">
            <v>PH5122</v>
          </cell>
          <cell r="E4397">
            <v>0</v>
          </cell>
          <cell r="F4397">
            <v>0</v>
          </cell>
          <cell r="G4397">
            <v>0</v>
          </cell>
          <cell r="H4397">
            <v>58.06</v>
          </cell>
          <cell r="I4397">
            <v>58.06</v>
          </cell>
          <cell r="J4397">
            <v>344</v>
          </cell>
          <cell r="L4397">
            <v>41364</v>
          </cell>
          <cell r="M4397" t="str">
            <v>SG</v>
          </cell>
          <cell r="N4397" t="str">
            <v>EXP</v>
          </cell>
          <cell r="O4397" t="str">
            <v>PH500</v>
          </cell>
          <cell r="P4397" t="str">
            <v>2080</v>
          </cell>
          <cell r="Q4397" t="str">
            <v>Office Supplies</v>
          </cell>
          <cell r="R4397" t="str">
            <v>Other Expenditures</v>
          </cell>
          <cell r="S4397" t="str">
            <v>Non Salary</v>
          </cell>
        </row>
        <row r="4398">
          <cell r="A4398" t="str">
            <v>PH5122</v>
          </cell>
          <cell r="E4398">
            <v>0</v>
          </cell>
          <cell r="F4398">
            <v>0</v>
          </cell>
          <cell r="G4398">
            <v>0</v>
          </cell>
          <cell r="H4398">
            <v>1410.29</v>
          </cell>
          <cell r="I4398">
            <v>1410.29</v>
          </cell>
          <cell r="J4398">
            <v>8354.7999999999993</v>
          </cell>
          <cell r="L4398">
            <v>41364</v>
          </cell>
          <cell r="M4398" t="str">
            <v>SG</v>
          </cell>
          <cell r="N4398" t="str">
            <v>EXP</v>
          </cell>
          <cell r="O4398" t="str">
            <v>PH500</v>
          </cell>
          <cell r="P4398" t="str">
            <v>2499</v>
          </cell>
          <cell r="Q4398" t="str">
            <v>Chemicals</v>
          </cell>
          <cell r="R4398" t="str">
            <v>Other Expenditures</v>
          </cell>
          <cell r="S4398" t="str">
            <v>Non Salary</v>
          </cell>
        </row>
        <row r="4399">
          <cell r="A4399" t="str">
            <v>PH5122</v>
          </cell>
          <cell r="E4399">
            <v>0</v>
          </cell>
          <cell r="F4399">
            <v>0</v>
          </cell>
          <cell r="G4399">
            <v>0</v>
          </cell>
          <cell r="H4399">
            <v>73.34</v>
          </cell>
          <cell r="I4399">
            <v>73.34</v>
          </cell>
          <cell r="J4399">
            <v>434.53</v>
          </cell>
          <cell r="L4399">
            <v>41364</v>
          </cell>
          <cell r="M4399" t="str">
            <v>SG</v>
          </cell>
          <cell r="N4399" t="str">
            <v>EXP</v>
          </cell>
          <cell r="O4399" t="str">
            <v>PH500</v>
          </cell>
          <cell r="P4399" t="str">
            <v>2650</v>
          </cell>
          <cell r="Q4399" t="str">
            <v>Other Supplies</v>
          </cell>
          <cell r="R4399" t="str">
            <v>Other Expenditures</v>
          </cell>
          <cell r="S4399" t="str">
            <v>Non Salary</v>
          </cell>
        </row>
        <row r="4400">
          <cell r="A4400" t="str">
            <v>PH5122</v>
          </cell>
          <cell r="E4400">
            <v>0</v>
          </cell>
          <cell r="F4400">
            <v>0</v>
          </cell>
          <cell r="G4400">
            <v>0</v>
          </cell>
          <cell r="H4400">
            <v>161.43</v>
          </cell>
          <cell r="I4400">
            <v>161.43</v>
          </cell>
          <cell r="J4400">
            <v>956.35</v>
          </cell>
          <cell r="L4400">
            <v>41364</v>
          </cell>
          <cell r="M4400" t="str">
            <v>SG</v>
          </cell>
          <cell r="N4400" t="str">
            <v>EXP</v>
          </cell>
          <cell r="O4400" t="str">
            <v>PH500</v>
          </cell>
          <cell r="P4400" t="str">
            <v>2660</v>
          </cell>
          <cell r="Q4400" t="str">
            <v>Other Supplies</v>
          </cell>
          <cell r="R4400" t="str">
            <v>Other Expenditures</v>
          </cell>
          <cell r="S4400" t="str">
            <v>Non Salary</v>
          </cell>
        </row>
        <row r="4401">
          <cell r="A4401" t="str">
            <v>PH5122</v>
          </cell>
          <cell r="E4401">
            <v>0</v>
          </cell>
          <cell r="F4401">
            <v>0</v>
          </cell>
          <cell r="G4401">
            <v>0</v>
          </cell>
          <cell r="H4401">
            <v>93.91</v>
          </cell>
          <cell r="I4401">
            <v>93.91</v>
          </cell>
          <cell r="J4401">
            <v>556.35</v>
          </cell>
          <cell r="L4401">
            <v>41364</v>
          </cell>
          <cell r="M4401" t="str">
            <v>SG</v>
          </cell>
          <cell r="N4401" t="str">
            <v>EXP</v>
          </cell>
          <cell r="O4401" t="str">
            <v>PH500</v>
          </cell>
          <cell r="P4401" t="str">
            <v>2665</v>
          </cell>
          <cell r="Q4401" t="str">
            <v>Other Supplies</v>
          </cell>
          <cell r="R4401" t="str">
            <v>Other Expenditures</v>
          </cell>
          <cell r="S4401" t="str">
            <v>Non Salary</v>
          </cell>
        </row>
        <row r="4402">
          <cell r="A4402" t="str">
            <v>PH5122</v>
          </cell>
          <cell r="E4402">
            <v>0</v>
          </cell>
          <cell r="F4402">
            <v>345.48</v>
          </cell>
          <cell r="G4402">
            <v>345.48</v>
          </cell>
          <cell r="H4402">
            <v>0</v>
          </cell>
          <cell r="I4402">
            <v>-345.48</v>
          </cell>
          <cell r="J4402">
            <v>0</v>
          </cell>
          <cell r="L4402">
            <v>41364</v>
          </cell>
          <cell r="M4402" t="str">
            <v>SG</v>
          </cell>
          <cell r="N4402" t="str">
            <v>EXP</v>
          </cell>
          <cell r="O4402" t="str">
            <v>PH500</v>
          </cell>
          <cell r="P4402" t="str">
            <v>2823</v>
          </cell>
          <cell r="Q4402" t="str">
            <v>Other Supplies</v>
          </cell>
          <cell r="R4402" t="str">
            <v>Other Expenditures</v>
          </cell>
          <cell r="S4402" t="str">
            <v>Non Salary</v>
          </cell>
        </row>
        <row r="4403">
          <cell r="A4403" t="str">
            <v>PH5122</v>
          </cell>
          <cell r="E4403">
            <v>0</v>
          </cell>
          <cell r="F4403">
            <v>0</v>
          </cell>
          <cell r="G4403">
            <v>0</v>
          </cell>
          <cell r="H4403">
            <v>1141.5999999999999</v>
          </cell>
          <cell r="I4403">
            <v>1141.5999999999999</v>
          </cell>
          <cell r="J4403">
            <v>5172.6400000000003</v>
          </cell>
          <cell r="L4403">
            <v>41364</v>
          </cell>
          <cell r="M4403" t="str">
            <v>SG</v>
          </cell>
          <cell r="N4403" t="str">
            <v>EXP</v>
          </cell>
          <cell r="O4403" t="str">
            <v>PH500</v>
          </cell>
          <cell r="P4403" t="str">
            <v>3099</v>
          </cell>
          <cell r="Q4403" t="str">
            <v>General Equipment</v>
          </cell>
          <cell r="R4403" t="str">
            <v>Other Expenditures</v>
          </cell>
          <cell r="S4403" t="str">
            <v>Non Salary</v>
          </cell>
        </row>
        <row r="4404">
          <cell r="A4404" t="str">
            <v>PH5122</v>
          </cell>
          <cell r="E4404">
            <v>0</v>
          </cell>
          <cell r="F4404">
            <v>0</v>
          </cell>
          <cell r="G4404">
            <v>0</v>
          </cell>
          <cell r="H4404">
            <v>133.11000000000001</v>
          </cell>
          <cell r="I4404">
            <v>133.11000000000001</v>
          </cell>
          <cell r="J4404">
            <v>1020</v>
          </cell>
          <cell r="L4404">
            <v>41364</v>
          </cell>
          <cell r="M4404" t="str">
            <v>SG</v>
          </cell>
          <cell r="N4404" t="str">
            <v>EXP</v>
          </cell>
          <cell r="O4404" t="str">
            <v>PH500</v>
          </cell>
          <cell r="P4404" t="str">
            <v>4225</v>
          </cell>
          <cell r="Q4404" t="str">
            <v>Business Travel Expenses</v>
          </cell>
          <cell r="R4404" t="str">
            <v>Other Expenditures</v>
          </cell>
          <cell r="S4404" t="str">
            <v>Non Salary</v>
          </cell>
        </row>
        <row r="4405">
          <cell r="A4405" t="str">
            <v>PH5122</v>
          </cell>
          <cell r="E4405">
            <v>0</v>
          </cell>
          <cell r="F4405">
            <v>0</v>
          </cell>
          <cell r="G4405">
            <v>0</v>
          </cell>
          <cell r="H4405">
            <v>624.4</v>
          </cell>
          <cell r="I4405">
            <v>624.4</v>
          </cell>
          <cell r="J4405">
            <v>4784.6400000000003</v>
          </cell>
          <cell r="L4405">
            <v>41364</v>
          </cell>
          <cell r="M4405" t="str">
            <v>SG</v>
          </cell>
          <cell r="N4405" t="str">
            <v>EXP</v>
          </cell>
          <cell r="O4405" t="str">
            <v>PH500</v>
          </cell>
          <cell r="P4405" t="str">
            <v>4570</v>
          </cell>
          <cell r="Q4405" t="str">
            <v>Contracted Services</v>
          </cell>
          <cell r="R4405" t="str">
            <v>Other Expenditures</v>
          </cell>
          <cell r="S4405" t="str">
            <v>Non Salary</v>
          </cell>
        </row>
        <row r="4406">
          <cell r="A4406" t="str">
            <v>PH5122</v>
          </cell>
          <cell r="E4406">
            <v>90</v>
          </cell>
          <cell r="F4406">
            <v>0</v>
          </cell>
          <cell r="G4406">
            <v>90</v>
          </cell>
          <cell r="H4406">
            <v>133.11000000000001</v>
          </cell>
          <cell r="I4406">
            <v>43.11</v>
          </cell>
          <cell r="J4406">
            <v>1020</v>
          </cell>
          <cell r="L4406">
            <v>41364</v>
          </cell>
          <cell r="M4406" t="str">
            <v>SG</v>
          </cell>
          <cell r="N4406" t="str">
            <v>EXP</v>
          </cell>
          <cell r="O4406" t="str">
            <v>PH500</v>
          </cell>
          <cell r="P4406" t="str">
            <v>4760</v>
          </cell>
          <cell r="Q4406" t="str">
            <v>Insurance, Parking &amp; Metrage</v>
          </cell>
          <cell r="R4406" t="str">
            <v>Other Expenditures</v>
          </cell>
          <cell r="S4406" t="str">
            <v>Non Salary</v>
          </cell>
        </row>
        <row r="4407">
          <cell r="A4407" t="str">
            <v>PH5122</v>
          </cell>
          <cell r="E4407">
            <v>74</v>
          </cell>
          <cell r="F4407">
            <v>0</v>
          </cell>
          <cell r="G4407">
            <v>74</v>
          </cell>
          <cell r="H4407">
            <v>0</v>
          </cell>
          <cell r="I4407">
            <v>-74</v>
          </cell>
          <cell r="J4407">
            <v>0</v>
          </cell>
          <cell r="L4407">
            <v>41364</v>
          </cell>
          <cell r="M4407" t="str">
            <v>SG</v>
          </cell>
          <cell r="N4407" t="str">
            <v>EXP</v>
          </cell>
          <cell r="O4407" t="str">
            <v>PH500</v>
          </cell>
          <cell r="P4407" t="str">
            <v>4770</v>
          </cell>
          <cell r="Q4407" t="str">
            <v>Insurance, Parking &amp; Metrage</v>
          </cell>
          <cell r="R4407" t="str">
            <v>Other Expenditures</v>
          </cell>
          <cell r="S4407" t="str">
            <v>Non Salary</v>
          </cell>
        </row>
        <row r="4408">
          <cell r="A4408" t="str">
            <v>PH5122</v>
          </cell>
          <cell r="E4408">
            <v>9.36</v>
          </cell>
          <cell r="F4408">
            <v>0</v>
          </cell>
          <cell r="G4408">
            <v>9.36</v>
          </cell>
          <cell r="H4408">
            <v>1338.93</v>
          </cell>
          <cell r="I4408">
            <v>1329.57</v>
          </cell>
          <cell r="J4408">
            <v>10260</v>
          </cell>
          <cell r="L4408">
            <v>41364</v>
          </cell>
          <cell r="M4408" t="str">
            <v>SG</v>
          </cell>
          <cell r="N4408" t="str">
            <v>EXP</v>
          </cell>
          <cell r="O4408" t="str">
            <v>PH500</v>
          </cell>
          <cell r="P4408" t="str">
            <v>4775</v>
          </cell>
          <cell r="Q4408" t="str">
            <v>Insurance, Parking &amp; Metrage</v>
          </cell>
          <cell r="R4408" t="str">
            <v>Other Expenditures</v>
          </cell>
          <cell r="S4408" t="str">
            <v>Non Salary</v>
          </cell>
        </row>
        <row r="4409">
          <cell r="A4409" t="str">
            <v>PH5122</v>
          </cell>
          <cell r="E4409">
            <v>0</v>
          </cell>
          <cell r="F4409">
            <v>0</v>
          </cell>
          <cell r="G4409">
            <v>0</v>
          </cell>
          <cell r="H4409">
            <v>624.02</v>
          </cell>
          <cell r="I4409">
            <v>624.02</v>
          </cell>
          <cell r="J4409">
            <v>4781.76</v>
          </cell>
          <cell r="L4409">
            <v>41364</v>
          </cell>
          <cell r="M4409" t="str">
            <v>SG</v>
          </cell>
          <cell r="N4409" t="str">
            <v>EXP</v>
          </cell>
          <cell r="O4409" t="str">
            <v>PH500</v>
          </cell>
          <cell r="P4409" t="str">
            <v>4811</v>
          </cell>
          <cell r="Q4409" t="str">
            <v>Other Services</v>
          </cell>
          <cell r="R4409" t="str">
            <v>Other Expenditures</v>
          </cell>
          <cell r="S4409" t="str">
            <v>Non Salary</v>
          </cell>
        </row>
        <row r="4410">
          <cell r="A4410" t="str">
            <v>PH5122</v>
          </cell>
          <cell r="E4410">
            <v>0</v>
          </cell>
          <cell r="F4410">
            <v>0</v>
          </cell>
          <cell r="G4410">
            <v>0</v>
          </cell>
          <cell r="H4410">
            <v>72.900000000000006</v>
          </cell>
          <cell r="I4410">
            <v>72.900000000000006</v>
          </cell>
          <cell r="J4410">
            <v>3000</v>
          </cell>
          <cell r="L4410">
            <v>41364</v>
          </cell>
          <cell r="M4410" t="str">
            <v>SG</v>
          </cell>
          <cell r="N4410" t="str">
            <v>EXP</v>
          </cell>
          <cell r="O4410" t="str">
            <v>PH500</v>
          </cell>
          <cell r="P4410" t="str">
            <v>7025</v>
          </cell>
          <cell r="Q4410" t="str">
            <v>IDC's</v>
          </cell>
          <cell r="R4410" t="str">
            <v>Other Expenditures</v>
          </cell>
          <cell r="S4410" t="str">
            <v>Non Salary</v>
          </cell>
        </row>
        <row r="4411">
          <cell r="A4411" t="str">
            <v>PH5122</v>
          </cell>
          <cell r="E4411">
            <v>0</v>
          </cell>
          <cell r="F4411">
            <v>0</v>
          </cell>
          <cell r="G4411">
            <v>0</v>
          </cell>
          <cell r="H4411">
            <v>287.05</v>
          </cell>
          <cell r="I4411">
            <v>287.05</v>
          </cell>
          <cell r="J4411">
            <v>11812.72</v>
          </cell>
          <cell r="L4411">
            <v>41364</v>
          </cell>
          <cell r="M4411" t="str">
            <v>SG</v>
          </cell>
          <cell r="N4411" t="str">
            <v>EXP</v>
          </cell>
          <cell r="O4411" t="str">
            <v>PH500</v>
          </cell>
          <cell r="P4411" t="str">
            <v>7100</v>
          </cell>
          <cell r="Q4411" t="str">
            <v>IDC's</v>
          </cell>
          <cell r="R4411" t="str">
            <v>Other Expenditures</v>
          </cell>
          <cell r="S4411" t="str">
            <v>Non Salary</v>
          </cell>
        </row>
        <row r="4412">
          <cell r="A4412" t="str">
            <v>PH5122</v>
          </cell>
          <cell r="E4412">
            <v>0</v>
          </cell>
          <cell r="F4412">
            <v>0</v>
          </cell>
          <cell r="G4412">
            <v>0</v>
          </cell>
          <cell r="H4412">
            <v>4582.8</v>
          </cell>
          <cell r="I4412">
            <v>4582.8</v>
          </cell>
          <cell r="J4412">
            <v>36000</v>
          </cell>
          <cell r="L4412">
            <v>41364</v>
          </cell>
          <cell r="M4412" t="str">
            <v>SG</v>
          </cell>
          <cell r="N4412" t="str">
            <v>EXP</v>
          </cell>
          <cell r="O4412" t="str">
            <v>PH500</v>
          </cell>
          <cell r="P4412" t="str">
            <v>7102</v>
          </cell>
          <cell r="Q4412" t="str">
            <v>IDC's</v>
          </cell>
          <cell r="R4412" t="str">
            <v>Other Expenditures</v>
          </cell>
          <cell r="S4412" t="str">
            <v>Non Salary</v>
          </cell>
        </row>
        <row r="4413">
          <cell r="A4413" t="str">
            <v>PH5122</v>
          </cell>
          <cell r="E4413">
            <v>1055.8699999999999</v>
          </cell>
          <cell r="F4413">
            <v>0</v>
          </cell>
          <cell r="G4413">
            <v>1055.8699999999999</v>
          </cell>
          <cell r="H4413">
            <v>1175.4000000000001</v>
          </cell>
          <cell r="I4413">
            <v>119.53</v>
          </cell>
          <cell r="J4413">
            <v>4701.59</v>
          </cell>
          <cell r="L4413">
            <v>41364</v>
          </cell>
          <cell r="M4413" t="str">
            <v>SG</v>
          </cell>
          <cell r="N4413" t="str">
            <v>EXP</v>
          </cell>
          <cell r="O4413" t="str">
            <v>PH500</v>
          </cell>
          <cell r="P4413" t="str">
            <v>7125</v>
          </cell>
          <cell r="Q4413" t="str">
            <v>IDC's</v>
          </cell>
          <cell r="R4413" t="str">
            <v>Other Expenditures</v>
          </cell>
          <cell r="S4413" t="str">
            <v>Non Salary</v>
          </cell>
        </row>
        <row r="4414">
          <cell r="A4414" t="str">
            <v>PH5122</v>
          </cell>
          <cell r="E4414">
            <v>-30718.43</v>
          </cell>
          <cell r="F4414">
            <v>0</v>
          </cell>
          <cell r="G4414">
            <v>-30718.43</v>
          </cell>
          <cell r="H4414">
            <v>-65557.39</v>
          </cell>
          <cell r="I4414">
            <v>-34838.959999999999</v>
          </cell>
          <cell r="J4414">
            <v>-553678.28</v>
          </cell>
          <cell r="L4414">
            <v>41364</v>
          </cell>
          <cell r="M4414" t="str">
            <v>SG</v>
          </cell>
          <cell r="N4414" t="str">
            <v>REV</v>
          </cell>
          <cell r="O4414" t="str">
            <v>PH500</v>
          </cell>
          <cell r="P4414" t="str">
            <v>8010</v>
          </cell>
          <cell r="Q4414" t="str">
            <v>Grants and Subsidies</v>
          </cell>
          <cell r="R4414" t="str">
            <v>Revenue</v>
          </cell>
          <cell r="S4414" t="str">
            <v>Non Salary</v>
          </cell>
        </row>
        <row r="4415">
          <cell r="A4415" t="str">
            <v>PH5126</v>
          </cell>
          <cell r="E4415">
            <v>66058.14</v>
          </cell>
          <cell r="F4415">
            <v>0</v>
          </cell>
          <cell r="G4415">
            <v>66058.14</v>
          </cell>
          <cell r="H4415">
            <v>0</v>
          </cell>
          <cell r="I4415">
            <v>-66058.14</v>
          </cell>
          <cell r="J4415">
            <v>0</v>
          </cell>
          <cell r="L4415">
            <v>41364</v>
          </cell>
          <cell r="M4415" t="str">
            <v>OG</v>
          </cell>
          <cell r="N4415" t="str">
            <v>EXP</v>
          </cell>
          <cell r="O4415" t="str">
            <v>PH500</v>
          </cell>
          <cell r="P4415" t="str">
            <v>1015</v>
          </cell>
          <cell r="Q4415" t="str">
            <v>Salaries &amp; Benefits</v>
          </cell>
          <cell r="R4415" t="str">
            <v>Other Expenditures</v>
          </cell>
          <cell r="S4415" t="str">
            <v>Salaries &amp; Benefits</v>
          </cell>
        </row>
        <row r="4416">
          <cell r="A4416" t="str">
            <v>PH5126</v>
          </cell>
          <cell r="E4416">
            <v>2547.09</v>
          </cell>
          <cell r="F4416">
            <v>0</v>
          </cell>
          <cell r="G4416">
            <v>2547.09</v>
          </cell>
          <cell r="H4416">
            <v>0</v>
          </cell>
          <cell r="I4416">
            <v>-2547.09</v>
          </cell>
          <cell r="J4416">
            <v>0</v>
          </cell>
          <cell r="L4416">
            <v>41364</v>
          </cell>
          <cell r="M4416" t="str">
            <v>OG</v>
          </cell>
          <cell r="N4416" t="str">
            <v>EXP</v>
          </cell>
          <cell r="O4416" t="str">
            <v>PH500</v>
          </cell>
          <cell r="P4416" t="str">
            <v>1711</v>
          </cell>
          <cell r="Q4416" t="str">
            <v>Salaries &amp; Benefits</v>
          </cell>
          <cell r="R4416" t="str">
            <v>Other Expenditures</v>
          </cell>
          <cell r="S4416" t="str">
            <v>Salaries &amp; Benefits</v>
          </cell>
        </row>
        <row r="4417">
          <cell r="A4417" t="str">
            <v>PH5126</v>
          </cell>
          <cell r="E4417">
            <v>1234.05</v>
          </cell>
          <cell r="F4417">
            <v>0</v>
          </cell>
          <cell r="G4417">
            <v>1234.05</v>
          </cell>
          <cell r="H4417">
            <v>0</v>
          </cell>
          <cell r="I4417">
            <v>-1234.05</v>
          </cell>
          <cell r="J4417">
            <v>0</v>
          </cell>
          <cell r="L4417">
            <v>41364</v>
          </cell>
          <cell r="M4417" t="str">
            <v>OG</v>
          </cell>
          <cell r="N4417" t="str">
            <v>EXP</v>
          </cell>
          <cell r="O4417" t="str">
            <v>PH500</v>
          </cell>
          <cell r="P4417" t="str">
            <v>1712</v>
          </cell>
          <cell r="Q4417" t="str">
            <v>Salaries &amp; Benefits</v>
          </cell>
          <cell r="R4417" t="str">
            <v>Other Expenditures</v>
          </cell>
          <cell r="S4417" t="str">
            <v>Salaries &amp; Benefits</v>
          </cell>
        </row>
        <row r="4418">
          <cell r="A4418" t="str">
            <v>PH5126</v>
          </cell>
          <cell r="E4418">
            <v>1609.35</v>
          </cell>
          <cell r="F4418">
            <v>0</v>
          </cell>
          <cell r="G4418">
            <v>1609.35</v>
          </cell>
          <cell r="H4418">
            <v>0</v>
          </cell>
          <cell r="I4418">
            <v>-1609.35</v>
          </cell>
          <cell r="J4418">
            <v>0</v>
          </cell>
          <cell r="L4418">
            <v>41364</v>
          </cell>
          <cell r="M4418" t="str">
            <v>OG</v>
          </cell>
          <cell r="N4418" t="str">
            <v>EXP</v>
          </cell>
          <cell r="O4418" t="str">
            <v>PH500</v>
          </cell>
          <cell r="P4418" t="str">
            <v>1720</v>
          </cell>
          <cell r="Q4418" t="str">
            <v>Salaries &amp; Benefits</v>
          </cell>
          <cell r="R4418" t="str">
            <v>Other Expenditures</v>
          </cell>
          <cell r="S4418" t="str">
            <v>Salaries &amp; Benefits</v>
          </cell>
        </row>
        <row r="4419">
          <cell r="A4419" t="str">
            <v>PH5126</v>
          </cell>
          <cell r="E4419">
            <v>495.56</v>
          </cell>
          <cell r="F4419">
            <v>0</v>
          </cell>
          <cell r="G4419">
            <v>495.56</v>
          </cell>
          <cell r="H4419">
            <v>0</v>
          </cell>
          <cell r="I4419">
            <v>-495.56</v>
          </cell>
          <cell r="J4419">
            <v>0</v>
          </cell>
          <cell r="L4419">
            <v>41364</v>
          </cell>
          <cell r="M4419" t="str">
            <v>OG</v>
          </cell>
          <cell r="N4419" t="str">
            <v>EXP</v>
          </cell>
          <cell r="O4419" t="str">
            <v>PH500</v>
          </cell>
          <cell r="P4419" t="str">
            <v>1730</v>
          </cell>
          <cell r="Q4419" t="str">
            <v>Salaries &amp; Benefits</v>
          </cell>
          <cell r="R4419" t="str">
            <v>Other Expenditures</v>
          </cell>
          <cell r="S4419" t="str">
            <v>Salaries &amp; Benefits</v>
          </cell>
        </row>
        <row r="4420">
          <cell r="A4420" t="str">
            <v>PH5126</v>
          </cell>
          <cell r="E4420">
            <v>2271.46</v>
          </cell>
          <cell r="F4420">
            <v>0</v>
          </cell>
          <cell r="G4420">
            <v>2271.46</v>
          </cell>
          <cell r="H4420">
            <v>0</v>
          </cell>
          <cell r="I4420">
            <v>-2271.46</v>
          </cell>
          <cell r="J4420">
            <v>0</v>
          </cell>
          <cell r="L4420">
            <v>41364</v>
          </cell>
          <cell r="M4420" t="str">
            <v>OG</v>
          </cell>
          <cell r="N4420" t="str">
            <v>EXP</v>
          </cell>
          <cell r="O4420" t="str">
            <v>PH500</v>
          </cell>
          <cell r="P4420" t="str">
            <v>1740</v>
          </cell>
          <cell r="Q4420" t="str">
            <v>Salaries &amp; Benefits</v>
          </cell>
          <cell r="R4420" t="str">
            <v>Other Expenditures</v>
          </cell>
          <cell r="S4420" t="str">
            <v>Salaries &amp; Benefits</v>
          </cell>
        </row>
        <row r="4421">
          <cell r="A4421" t="str">
            <v>PH5126</v>
          </cell>
          <cell r="E4421">
            <v>92</v>
          </cell>
          <cell r="F4421">
            <v>0</v>
          </cell>
          <cell r="G4421">
            <v>92</v>
          </cell>
          <cell r="H4421">
            <v>0</v>
          </cell>
          <cell r="I4421">
            <v>-92</v>
          </cell>
          <cell r="J4421">
            <v>0</v>
          </cell>
          <cell r="L4421">
            <v>41364</v>
          </cell>
          <cell r="M4421" t="str">
            <v>OG</v>
          </cell>
          <cell r="N4421" t="str">
            <v>EXP</v>
          </cell>
          <cell r="O4421" t="str">
            <v>PH500</v>
          </cell>
          <cell r="P4421" t="str">
            <v>1745</v>
          </cell>
          <cell r="Q4421" t="str">
            <v>Salaries &amp; Benefits</v>
          </cell>
          <cell r="R4421" t="str">
            <v>Other Expenditures</v>
          </cell>
          <cell r="S4421" t="str">
            <v>Salaries &amp; Benefits</v>
          </cell>
        </row>
        <row r="4422">
          <cell r="A4422" t="str">
            <v>PH5126</v>
          </cell>
          <cell r="E4422">
            <v>1314.88</v>
          </cell>
          <cell r="F4422">
            <v>0</v>
          </cell>
          <cell r="G4422">
            <v>1314.88</v>
          </cell>
          <cell r="H4422">
            <v>0</v>
          </cell>
          <cell r="I4422">
            <v>-1314.88</v>
          </cell>
          <cell r="J4422">
            <v>0</v>
          </cell>
          <cell r="L4422">
            <v>41364</v>
          </cell>
          <cell r="M4422" t="str">
            <v>OG</v>
          </cell>
          <cell r="N4422" t="str">
            <v>EXP</v>
          </cell>
          <cell r="O4422" t="str">
            <v>PH500</v>
          </cell>
          <cell r="P4422" t="str">
            <v>1750</v>
          </cell>
          <cell r="Q4422" t="str">
            <v>Salaries &amp; Benefits</v>
          </cell>
          <cell r="R4422" t="str">
            <v>Other Expenditures</v>
          </cell>
          <cell r="S4422" t="str">
            <v>Salaries &amp; Benefits</v>
          </cell>
        </row>
        <row r="4423">
          <cell r="A4423" t="str">
            <v>PH5126</v>
          </cell>
          <cell r="E4423">
            <v>4746.74</v>
          </cell>
          <cell r="F4423">
            <v>0</v>
          </cell>
          <cell r="G4423">
            <v>4746.74</v>
          </cell>
          <cell r="H4423">
            <v>0</v>
          </cell>
          <cell r="I4423">
            <v>-4746.74</v>
          </cell>
          <cell r="J4423">
            <v>0</v>
          </cell>
          <cell r="L4423">
            <v>41364</v>
          </cell>
          <cell r="M4423" t="str">
            <v>OG</v>
          </cell>
          <cell r="N4423" t="str">
            <v>EXP</v>
          </cell>
          <cell r="O4423" t="str">
            <v>PH500</v>
          </cell>
          <cell r="P4423" t="str">
            <v>1760</v>
          </cell>
          <cell r="Q4423" t="str">
            <v>Salaries &amp; Benefits</v>
          </cell>
          <cell r="R4423" t="str">
            <v>Other Expenditures</v>
          </cell>
          <cell r="S4423" t="str">
            <v>Salaries &amp; Benefits</v>
          </cell>
        </row>
        <row r="4424">
          <cell r="A4424" t="str">
            <v>PH5126</v>
          </cell>
          <cell r="E4424">
            <v>7487.4</v>
          </cell>
          <cell r="F4424">
            <v>0</v>
          </cell>
          <cell r="G4424">
            <v>7487.4</v>
          </cell>
          <cell r="H4424">
            <v>0</v>
          </cell>
          <cell r="I4424">
            <v>-7487.4</v>
          </cell>
          <cell r="J4424">
            <v>0</v>
          </cell>
          <cell r="L4424">
            <v>41364</v>
          </cell>
          <cell r="M4424" t="str">
            <v>OG</v>
          </cell>
          <cell r="N4424" t="str">
            <v>EXP</v>
          </cell>
          <cell r="O4424" t="str">
            <v>PH500</v>
          </cell>
          <cell r="P4424" t="str">
            <v>1770</v>
          </cell>
          <cell r="Q4424" t="str">
            <v>Salaries &amp; Benefits</v>
          </cell>
          <cell r="R4424" t="str">
            <v>Other Expenditures</v>
          </cell>
          <cell r="S4424" t="str">
            <v>Salaries &amp; Benefits</v>
          </cell>
        </row>
        <row r="4425">
          <cell r="A4425" t="str">
            <v>PH5126</v>
          </cell>
          <cell r="E4425">
            <v>-1087.07</v>
          </cell>
          <cell r="F4425">
            <v>0</v>
          </cell>
          <cell r="G4425">
            <v>-1087.07</v>
          </cell>
          <cell r="H4425">
            <v>0</v>
          </cell>
          <cell r="I4425">
            <v>1087.07</v>
          </cell>
          <cell r="J4425">
            <v>0</v>
          </cell>
          <cell r="L4425">
            <v>41364</v>
          </cell>
          <cell r="M4425" t="str">
            <v>OG</v>
          </cell>
          <cell r="N4425" t="str">
            <v>EXP</v>
          </cell>
          <cell r="O4425" t="str">
            <v>PH500</v>
          </cell>
          <cell r="P4425" t="str">
            <v>1850</v>
          </cell>
          <cell r="Q4425" t="str">
            <v>Salaries &amp; Benefits</v>
          </cell>
          <cell r="R4425" t="str">
            <v>Other Expenditures</v>
          </cell>
          <cell r="S4425" t="str">
            <v>Salaries &amp; Benefits</v>
          </cell>
        </row>
        <row r="4426">
          <cell r="A4426" t="str">
            <v>PH5126</v>
          </cell>
          <cell r="E4426">
            <v>15</v>
          </cell>
          <cell r="F4426">
            <v>0</v>
          </cell>
          <cell r="G4426">
            <v>15</v>
          </cell>
          <cell r="H4426">
            <v>0</v>
          </cell>
          <cell r="I4426">
            <v>-15</v>
          </cell>
          <cell r="J4426">
            <v>0</v>
          </cell>
          <cell r="L4426">
            <v>41364</v>
          </cell>
          <cell r="M4426" t="str">
            <v>OG</v>
          </cell>
          <cell r="N4426" t="str">
            <v>EXP</v>
          </cell>
          <cell r="O4426" t="str">
            <v>PH500</v>
          </cell>
          <cell r="P4426" t="str">
            <v>4770</v>
          </cell>
          <cell r="Q4426" t="str">
            <v>Insurance, Parking &amp; Metrage</v>
          </cell>
          <cell r="R4426" t="str">
            <v>Other Expenditures</v>
          </cell>
          <cell r="S4426" t="str">
            <v>Non Salary</v>
          </cell>
        </row>
        <row r="4427">
          <cell r="A4427" t="str">
            <v>PH5126</v>
          </cell>
          <cell r="E4427">
            <v>26</v>
          </cell>
          <cell r="F4427">
            <v>0</v>
          </cell>
          <cell r="G4427">
            <v>26</v>
          </cell>
          <cell r="H4427">
            <v>0</v>
          </cell>
          <cell r="I4427">
            <v>-26</v>
          </cell>
          <cell r="J4427">
            <v>0</v>
          </cell>
          <cell r="L4427">
            <v>41364</v>
          </cell>
          <cell r="M4427" t="str">
            <v>OG</v>
          </cell>
          <cell r="N4427" t="str">
            <v>EXP</v>
          </cell>
          <cell r="O4427" t="str">
            <v>PH500</v>
          </cell>
          <cell r="P4427" t="str">
            <v>4775</v>
          </cell>
          <cell r="Q4427" t="str">
            <v>Insurance, Parking &amp; Metrage</v>
          </cell>
          <cell r="R4427" t="str">
            <v>Other Expenditures</v>
          </cell>
          <cell r="S4427" t="str">
            <v>Non Salary</v>
          </cell>
        </row>
        <row r="4428">
          <cell r="A4428" t="str">
            <v>PH5126</v>
          </cell>
          <cell r="E4428">
            <v>-87646.84</v>
          </cell>
          <cell r="F4428">
            <v>0</v>
          </cell>
          <cell r="G4428">
            <v>-87646.84</v>
          </cell>
          <cell r="H4428">
            <v>0</v>
          </cell>
          <cell r="I4428">
            <v>87646.84</v>
          </cell>
          <cell r="J4428">
            <v>0</v>
          </cell>
          <cell r="L4428">
            <v>41364</v>
          </cell>
          <cell r="M4428" t="str">
            <v>OG</v>
          </cell>
          <cell r="N4428" t="str">
            <v>REV</v>
          </cell>
          <cell r="O4428" t="str">
            <v>PH500</v>
          </cell>
          <cell r="P4428" t="str">
            <v>9210</v>
          </cell>
          <cell r="Q4428" t="str">
            <v>Other Revenues</v>
          </cell>
          <cell r="R4428" t="str">
            <v>Revenue</v>
          </cell>
          <cell r="S4428" t="str">
            <v>Non Salary</v>
          </cell>
        </row>
        <row r="4429">
          <cell r="A4429" t="str">
            <v>PH5131</v>
          </cell>
          <cell r="E4429">
            <v>0</v>
          </cell>
          <cell r="F4429">
            <v>0</v>
          </cell>
          <cell r="G4429">
            <v>0</v>
          </cell>
          <cell r="H4429">
            <v>4657.6000000000004</v>
          </cell>
          <cell r="I4429">
            <v>4657.6000000000004</v>
          </cell>
          <cell r="J4429">
            <v>16000</v>
          </cell>
          <cell r="L4429">
            <v>41364</v>
          </cell>
          <cell r="M4429" t="str">
            <v>PF</v>
          </cell>
          <cell r="N4429" t="str">
            <v>EXP</v>
          </cell>
          <cell r="O4429" t="str">
            <v>PH500</v>
          </cell>
          <cell r="P4429" t="str">
            <v>1025</v>
          </cell>
          <cell r="Q4429" t="str">
            <v>Salaries &amp; Benefits</v>
          </cell>
          <cell r="R4429" t="str">
            <v>Other Expenditures</v>
          </cell>
          <cell r="S4429" t="str">
            <v>Overtime</v>
          </cell>
        </row>
        <row r="4430">
          <cell r="A4430" t="str">
            <v>PH5131</v>
          </cell>
          <cell r="E4430">
            <v>0</v>
          </cell>
          <cell r="F4430">
            <v>0</v>
          </cell>
          <cell r="G4430">
            <v>0</v>
          </cell>
          <cell r="H4430">
            <v>1206.6199999999999</v>
          </cell>
          <cell r="I4430">
            <v>1206.6199999999999</v>
          </cell>
          <cell r="J4430">
            <v>4145</v>
          </cell>
          <cell r="L4430">
            <v>41364</v>
          </cell>
          <cell r="M4430" t="str">
            <v>PF</v>
          </cell>
          <cell r="N4430" t="str">
            <v>EXP</v>
          </cell>
          <cell r="O4430" t="str">
            <v>PH500</v>
          </cell>
          <cell r="P4430" t="str">
            <v>1850</v>
          </cell>
          <cell r="Q4430" t="str">
            <v>Salaries &amp; Benefits</v>
          </cell>
          <cell r="R4430" t="str">
            <v>Other Expenditures</v>
          </cell>
          <cell r="S4430" t="str">
            <v>Salaries &amp; Benefits</v>
          </cell>
        </row>
        <row r="4431">
          <cell r="A4431" t="str">
            <v>PH5131</v>
          </cell>
          <cell r="E4431">
            <v>0</v>
          </cell>
          <cell r="F4431">
            <v>0</v>
          </cell>
          <cell r="G4431">
            <v>0</v>
          </cell>
          <cell r="H4431">
            <v>239.87</v>
          </cell>
          <cell r="I4431">
            <v>239.87</v>
          </cell>
          <cell r="J4431">
            <v>1421</v>
          </cell>
          <cell r="L4431">
            <v>41364</v>
          </cell>
          <cell r="M4431" t="str">
            <v>PF</v>
          </cell>
          <cell r="N4431" t="str">
            <v>EXP</v>
          </cell>
          <cell r="O4431" t="str">
            <v>PH500</v>
          </cell>
          <cell r="P4431" t="str">
            <v>2013</v>
          </cell>
          <cell r="Q4431" t="str">
            <v>Office Supplies</v>
          </cell>
          <cell r="R4431" t="str">
            <v>Other Expenditures</v>
          </cell>
          <cell r="S4431" t="str">
            <v>Non Salary</v>
          </cell>
        </row>
        <row r="4432">
          <cell r="A4432" t="str">
            <v>PH5131</v>
          </cell>
          <cell r="E4432">
            <v>0</v>
          </cell>
          <cell r="F4432">
            <v>0</v>
          </cell>
          <cell r="G4432">
            <v>0</v>
          </cell>
          <cell r="H4432">
            <v>601.26</v>
          </cell>
          <cell r="I4432">
            <v>601.26</v>
          </cell>
          <cell r="J4432">
            <v>3562</v>
          </cell>
          <cell r="L4432">
            <v>41364</v>
          </cell>
          <cell r="M4432" t="str">
            <v>PF</v>
          </cell>
          <cell r="N4432" t="str">
            <v>EXP</v>
          </cell>
          <cell r="O4432" t="str">
            <v>PH500</v>
          </cell>
          <cell r="P4432" t="str">
            <v>2130</v>
          </cell>
          <cell r="Q4432" t="str">
            <v>Equipment Parts</v>
          </cell>
          <cell r="R4432" t="str">
            <v>Other Expenditures</v>
          </cell>
          <cell r="S4432" t="str">
            <v>Non Salary</v>
          </cell>
        </row>
        <row r="4433">
          <cell r="A4433" t="str">
            <v>PH5131</v>
          </cell>
          <cell r="E4433">
            <v>0</v>
          </cell>
          <cell r="F4433">
            <v>0</v>
          </cell>
          <cell r="G4433">
            <v>0</v>
          </cell>
          <cell r="H4433">
            <v>77.319999999999993</v>
          </cell>
          <cell r="I4433">
            <v>77.319999999999993</v>
          </cell>
          <cell r="J4433">
            <v>458</v>
          </cell>
          <cell r="L4433">
            <v>41364</v>
          </cell>
          <cell r="M4433" t="str">
            <v>PF</v>
          </cell>
          <cell r="N4433" t="str">
            <v>EXP</v>
          </cell>
          <cell r="O4433" t="str">
            <v>PH500</v>
          </cell>
          <cell r="P4433" t="str">
            <v>2199</v>
          </cell>
          <cell r="Q4433" t="str">
            <v>Equipment Parts</v>
          </cell>
          <cell r="R4433" t="str">
            <v>Other Expenditures</v>
          </cell>
          <cell r="S4433" t="str">
            <v>Non Salary</v>
          </cell>
        </row>
        <row r="4434">
          <cell r="A4434" t="str">
            <v>PH5131</v>
          </cell>
          <cell r="E4434">
            <v>0</v>
          </cell>
          <cell r="F4434">
            <v>0</v>
          </cell>
          <cell r="G4434">
            <v>0</v>
          </cell>
          <cell r="H4434">
            <v>230.24</v>
          </cell>
          <cell r="I4434">
            <v>230.24</v>
          </cell>
          <cell r="J4434">
            <v>1364</v>
          </cell>
          <cell r="L4434">
            <v>41364</v>
          </cell>
          <cell r="M4434" t="str">
            <v>PF</v>
          </cell>
          <cell r="N4434" t="str">
            <v>EXP</v>
          </cell>
          <cell r="O4434" t="str">
            <v>PH500</v>
          </cell>
          <cell r="P4434" t="str">
            <v>2499</v>
          </cell>
          <cell r="Q4434" t="str">
            <v>Chemicals</v>
          </cell>
          <cell r="R4434" t="str">
            <v>Other Expenditures</v>
          </cell>
          <cell r="S4434" t="str">
            <v>Non Salary</v>
          </cell>
        </row>
        <row r="4435">
          <cell r="A4435" t="str">
            <v>PH5131</v>
          </cell>
          <cell r="E4435">
            <v>0</v>
          </cell>
          <cell r="F4435">
            <v>7314</v>
          </cell>
          <cell r="G4435">
            <v>7314</v>
          </cell>
          <cell r="H4435">
            <v>0</v>
          </cell>
          <cell r="I4435">
            <v>-7314</v>
          </cell>
          <cell r="J4435">
            <v>0</v>
          </cell>
          <cell r="L4435">
            <v>41364</v>
          </cell>
          <cell r="M4435" t="str">
            <v>PF</v>
          </cell>
          <cell r="N4435" t="str">
            <v>EXP</v>
          </cell>
          <cell r="O4435" t="str">
            <v>PH500</v>
          </cell>
          <cell r="P4435" t="str">
            <v>2790</v>
          </cell>
          <cell r="Q4435" t="str">
            <v>Other Supplies</v>
          </cell>
          <cell r="R4435" t="str">
            <v>Other Expenditures</v>
          </cell>
          <cell r="S4435" t="str">
            <v>Non Salary</v>
          </cell>
        </row>
        <row r="4436">
          <cell r="A4436" t="str">
            <v>PH5131</v>
          </cell>
          <cell r="E4436">
            <v>0</v>
          </cell>
          <cell r="F4436">
            <v>0</v>
          </cell>
          <cell r="G4436">
            <v>0</v>
          </cell>
          <cell r="H4436">
            <v>23120</v>
          </cell>
          <cell r="I4436">
            <v>23120</v>
          </cell>
          <cell r="J4436">
            <v>23120</v>
          </cell>
          <cell r="L4436">
            <v>41364</v>
          </cell>
          <cell r="M4436" t="str">
            <v>PF</v>
          </cell>
          <cell r="N4436" t="str">
            <v>EXP</v>
          </cell>
          <cell r="O4436" t="str">
            <v>PH500</v>
          </cell>
          <cell r="P4436" t="str">
            <v>3099</v>
          </cell>
          <cell r="Q4436" t="str">
            <v>General Equipment</v>
          </cell>
          <cell r="R4436" t="str">
            <v>Other Expenditures</v>
          </cell>
          <cell r="S4436" t="str">
            <v>Non Salary</v>
          </cell>
        </row>
        <row r="4437">
          <cell r="A4437" t="str">
            <v>PH5131</v>
          </cell>
          <cell r="E4437">
            <v>0</v>
          </cell>
          <cell r="F4437">
            <v>0</v>
          </cell>
          <cell r="G4437">
            <v>0</v>
          </cell>
          <cell r="H4437">
            <v>2349</v>
          </cell>
          <cell r="I4437">
            <v>2349</v>
          </cell>
          <cell r="J4437">
            <v>18000</v>
          </cell>
          <cell r="L4437">
            <v>41364</v>
          </cell>
          <cell r="M4437" t="str">
            <v>PF</v>
          </cell>
          <cell r="N4437" t="str">
            <v>EXP</v>
          </cell>
          <cell r="O4437" t="str">
            <v>PH500</v>
          </cell>
          <cell r="P4437" t="str">
            <v>4038</v>
          </cell>
          <cell r="Q4437" t="str">
            <v>Professional &amp; Technical</v>
          </cell>
          <cell r="R4437" t="str">
            <v>Other Expenditures</v>
          </cell>
          <cell r="S4437" t="str">
            <v>Non Salary</v>
          </cell>
        </row>
        <row r="4438">
          <cell r="A4438" t="str">
            <v>PH5131</v>
          </cell>
          <cell r="E4438">
            <v>0</v>
          </cell>
          <cell r="F4438">
            <v>0</v>
          </cell>
          <cell r="G4438">
            <v>0</v>
          </cell>
          <cell r="H4438">
            <v>1696.5</v>
          </cell>
          <cell r="I4438">
            <v>1696.5</v>
          </cell>
          <cell r="J4438">
            <v>13000</v>
          </cell>
          <cell r="L4438">
            <v>41364</v>
          </cell>
          <cell r="M4438" t="str">
            <v>PF</v>
          </cell>
          <cell r="N4438" t="str">
            <v>EXP</v>
          </cell>
          <cell r="O4438" t="str">
            <v>PH500</v>
          </cell>
          <cell r="P4438" t="str">
            <v>4078</v>
          </cell>
          <cell r="Q4438" t="str">
            <v>Professional &amp; Technical</v>
          </cell>
          <cell r="R4438" t="str">
            <v>Other Expenditures</v>
          </cell>
          <cell r="S4438" t="str">
            <v>Non Salary</v>
          </cell>
        </row>
        <row r="4439">
          <cell r="A4439" t="str">
            <v>PH5131</v>
          </cell>
          <cell r="E4439">
            <v>0</v>
          </cell>
          <cell r="F4439">
            <v>0</v>
          </cell>
          <cell r="G4439">
            <v>0</v>
          </cell>
          <cell r="H4439">
            <v>913.5</v>
          </cell>
          <cell r="I4439">
            <v>913.5</v>
          </cell>
          <cell r="J4439">
            <v>7000</v>
          </cell>
          <cell r="L4439">
            <v>41364</v>
          </cell>
          <cell r="M4439" t="str">
            <v>PF</v>
          </cell>
          <cell r="N4439" t="str">
            <v>EXP</v>
          </cell>
          <cell r="O4439" t="str">
            <v>PH500</v>
          </cell>
          <cell r="P4439" t="str">
            <v>4199</v>
          </cell>
          <cell r="Q4439" t="str">
            <v>Professional &amp; Technical</v>
          </cell>
          <cell r="R4439" t="str">
            <v>Other Expenditures</v>
          </cell>
          <cell r="S4439" t="str">
            <v>Non Salary</v>
          </cell>
        </row>
        <row r="4440">
          <cell r="A4440" t="str">
            <v>PH5131</v>
          </cell>
          <cell r="E4440">
            <v>0</v>
          </cell>
          <cell r="F4440">
            <v>457.92</v>
          </cell>
          <cell r="G4440">
            <v>457.92</v>
          </cell>
          <cell r="H4440">
            <v>716.45</v>
          </cell>
          <cell r="I4440">
            <v>258.52999999999997</v>
          </cell>
          <cell r="J4440">
            <v>5490</v>
          </cell>
          <cell r="L4440">
            <v>41364</v>
          </cell>
          <cell r="M4440" t="str">
            <v>PF</v>
          </cell>
          <cell r="N4440" t="str">
            <v>EXP</v>
          </cell>
          <cell r="O4440" t="str">
            <v>PH500</v>
          </cell>
          <cell r="P4440" t="str">
            <v>4310</v>
          </cell>
          <cell r="Q4440" t="str">
            <v>Training &amp; Development</v>
          </cell>
          <cell r="R4440" t="str">
            <v>Other Expenditures</v>
          </cell>
          <cell r="S4440" t="str">
            <v>Non Salary</v>
          </cell>
        </row>
        <row r="4441">
          <cell r="A4441" t="str">
            <v>PH5131</v>
          </cell>
          <cell r="E4441">
            <v>0</v>
          </cell>
          <cell r="F4441">
            <v>0</v>
          </cell>
          <cell r="G4441">
            <v>0</v>
          </cell>
          <cell r="H4441">
            <v>762.12</v>
          </cell>
          <cell r="I4441">
            <v>762.12</v>
          </cell>
          <cell r="J4441">
            <v>5840</v>
          </cell>
          <cell r="L4441">
            <v>41364</v>
          </cell>
          <cell r="M4441" t="str">
            <v>PF</v>
          </cell>
          <cell r="N4441" t="str">
            <v>EXP</v>
          </cell>
          <cell r="O4441" t="str">
            <v>PH500</v>
          </cell>
          <cell r="P4441" t="str">
            <v>4825</v>
          </cell>
          <cell r="Q4441" t="str">
            <v>Other Services</v>
          </cell>
          <cell r="R4441" t="str">
            <v>Other Expenditures</v>
          </cell>
          <cell r="S4441" t="str">
            <v>Non Salary</v>
          </cell>
        </row>
        <row r="4442">
          <cell r="A4442" t="str">
            <v>PH5131</v>
          </cell>
          <cell r="E4442">
            <v>0</v>
          </cell>
          <cell r="F4442">
            <v>0</v>
          </cell>
          <cell r="G4442">
            <v>0</v>
          </cell>
          <cell r="H4442">
            <v>14.58</v>
          </cell>
          <cell r="I4442">
            <v>14.58</v>
          </cell>
          <cell r="J4442">
            <v>600</v>
          </cell>
          <cell r="L4442">
            <v>41364</v>
          </cell>
          <cell r="M4442" t="str">
            <v>PF</v>
          </cell>
          <cell r="N4442" t="str">
            <v>EXP</v>
          </cell>
          <cell r="O4442" t="str">
            <v>PH500</v>
          </cell>
          <cell r="P4442" t="str">
            <v>7130</v>
          </cell>
          <cell r="Q4442" t="str">
            <v>IDC's</v>
          </cell>
          <cell r="R4442" t="str">
            <v>Other Expenditures</v>
          </cell>
          <cell r="S4442" t="str">
            <v>Non Salary</v>
          </cell>
        </row>
        <row r="4443">
          <cell r="A4443" t="str">
            <v>PH5131</v>
          </cell>
          <cell r="E4443">
            <v>-7771.92</v>
          </cell>
          <cell r="F4443">
            <v>0</v>
          </cell>
          <cell r="G4443">
            <v>-7771.92</v>
          </cell>
          <cell r="H4443">
            <v>-36585.06</v>
          </cell>
          <cell r="I4443">
            <v>-28813.14</v>
          </cell>
          <cell r="J4443">
            <v>-100000</v>
          </cell>
          <cell r="L4443">
            <v>41364</v>
          </cell>
          <cell r="M4443" t="str">
            <v>PF</v>
          </cell>
          <cell r="N4443" t="str">
            <v>REV</v>
          </cell>
          <cell r="O4443" t="str">
            <v>PH500</v>
          </cell>
          <cell r="P4443" t="str">
            <v>8010</v>
          </cell>
          <cell r="Q4443" t="str">
            <v>Grants and Subsidies</v>
          </cell>
          <cell r="R4443" t="str">
            <v>Revenue</v>
          </cell>
          <cell r="S4443" t="str">
            <v>Non Salary</v>
          </cell>
        </row>
        <row r="4444">
          <cell r="A4444" t="str">
            <v>PH5132</v>
          </cell>
          <cell r="E4444">
            <v>0</v>
          </cell>
          <cell r="F4444">
            <v>16.23</v>
          </cell>
          <cell r="G4444">
            <v>16.23</v>
          </cell>
          <cell r="H4444">
            <v>0</v>
          </cell>
          <cell r="I4444">
            <v>-16.23</v>
          </cell>
          <cell r="J4444">
            <v>0</v>
          </cell>
          <cell r="L4444">
            <v>41364</v>
          </cell>
          <cell r="M4444" t="str">
            <v>PF</v>
          </cell>
          <cell r="N4444" t="str">
            <v>EXP</v>
          </cell>
          <cell r="O4444" t="str">
            <v>PH500</v>
          </cell>
          <cell r="P4444" t="str">
            <v>2710</v>
          </cell>
          <cell r="Q4444" t="str">
            <v>Other Supplies</v>
          </cell>
          <cell r="R4444" t="str">
            <v>Other Expenditures</v>
          </cell>
          <cell r="S4444" t="str">
            <v>Non Salary</v>
          </cell>
        </row>
        <row r="4445">
          <cell r="A4445" t="str">
            <v>PH5132</v>
          </cell>
          <cell r="E4445">
            <v>23303.040000000001</v>
          </cell>
          <cell r="F4445">
            <v>5647.68</v>
          </cell>
          <cell r="G4445">
            <v>28950.720000000001</v>
          </cell>
          <cell r="H4445">
            <v>0</v>
          </cell>
          <cell r="I4445">
            <v>-28950.720000000001</v>
          </cell>
          <cell r="J4445">
            <v>0</v>
          </cell>
          <cell r="L4445">
            <v>41364</v>
          </cell>
          <cell r="M4445" t="str">
            <v>PF</v>
          </cell>
          <cell r="N4445" t="str">
            <v>EXP</v>
          </cell>
          <cell r="O4445" t="str">
            <v>PH500</v>
          </cell>
          <cell r="P4445" t="str">
            <v>2790</v>
          </cell>
          <cell r="Q4445" t="str">
            <v>Other Supplies</v>
          </cell>
          <cell r="R4445" t="str">
            <v>Other Expenditures</v>
          </cell>
          <cell r="S4445" t="str">
            <v>Non Salary</v>
          </cell>
        </row>
        <row r="4446">
          <cell r="A4446" t="str">
            <v>PH5132</v>
          </cell>
          <cell r="E4446">
            <v>0</v>
          </cell>
          <cell r="F4446">
            <v>0</v>
          </cell>
          <cell r="G4446">
            <v>0</v>
          </cell>
          <cell r="H4446">
            <v>24437.16</v>
          </cell>
          <cell r="I4446">
            <v>24437.16</v>
          </cell>
          <cell r="J4446">
            <v>90508</v>
          </cell>
          <cell r="L4446">
            <v>41364</v>
          </cell>
          <cell r="M4446" t="str">
            <v>PF</v>
          </cell>
          <cell r="N4446" t="str">
            <v>EXP</v>
          </cell>
          <cell r="O4446" t="str">
            <v>PH500</v>
          </cell>
          <cell r="P4446" t="str">
            <v>3020</v>
          </cell>
          <cell r="Q4446" t="str">
            <v>General Equipment</v>
          </cell>
          <cell r="R4446" t="str">
            <v>Other Expenditures</v>
          </cell>
          <cell r="S4446" t="str">
            <v>Non Salary</v>
          </cell>
        </row>
        <row r="4447">
          <cell r="A4447" t="str">
            <v>PH5132</v>
          </cell>
          <cell r="E4447">
            <v>0</v>
          </cell>
          <cell r="F4447">
            <v>0</v>
          </cell>
          <cell r="G4447">
            <v>0</v>
          </cell>
          <cell r="H4447">
            <v>35900.25</v>
          </cell>
          <cell r="I4447">
            <v>35900.25</v>
          </cell>
          <cell r="J4447">
            <v>132963.85</v>
          </cell>
          <cell r="L4447">
            <v>41364</v>
          </cell>
          <cell r="M4447" t="str">
            <v>PF</v>
          </cell>
          <cell r="N4447" t="str">
            <v>EXP</v>
          </cell>
          <cell r="O4447" t="str">
            <v>PH500</v>
          </cell>
          <cell r="P4447" t="str">
            <v>4414</v>
          </cell>
          <cell r="Q4447" t="str">
            <v>Contracted Services</v>
          </cell>
          <cell r="R4447" t="str">
            <v>Other Expenditures</v>
          </cell>
          <cell r="S4447" t="str">
            <v>Non Salary</v>
          </cell>
        </row>
        <row r="4448">
          <cell r="A4448" t="str">
            <v>PH5132</v>
          </cell>
          <cell r="E4448">
            <v>0</v>
          </cell>
          <cell r="F4448">
            <v>25796.16</v>
          </cell>
          <cell r="G4448">
            <v>25796.16</v>
          </cell>
          <cell r="H4448">
            <v>0</v>
          </cell>
          <cell r="I4448">
            <v>-25796.16</v>
          </cell>
          <cell r="J4448">
            <v>0</v>
          </cell>
          <cell r="L4448">
            <v>41364</v>
          </cell>
          <cell r="M4448" t="str">
            <v>PF</v>
          </cell>
          <cell r="N4448" t="str">
            <v>EXP</v>
          </cell>
          <cell r="O4448" t="str">
            <v>PH500</v>
          </cell>
          <cell r="P4448" t="str">
            <v>4424</v>
          </cell>
          <cell r="Q4448" t="str">
            <v>Contracted Services</v>
          </cell>
          <cell r="R4448" t="str">
            <v>Other Expenditures</v>
          </cell>
          <cell r="S4448" t="str">
            <v>Non Salary</v>
          </cell>
        </row>
        <row r="4449">
          <cell r="A4449" t="str">
            <v>PH5132</v>
          </cell>
          <cell r="E4449">
            <v>-54763.11</v>
          </cell>
          <cell r="F4449">
            <v>0</v>
          </cell>
          <cell r="G4449">
            <v>-54763.11</v>
          </cell>
          <cell r="H4449">
            <v>-60337.41</v>
          </cell>
          <cell r="I4449">
            <v>-5574.3</v>
          </cell>
          <cell r="J4449">
            <v>-223471.85</v>
          </cell>
          <cell r="L4449">
            <v>41364</v>
          </cell>
          <cell r="M4449" t="str">
            <v>PF</v>
          </cell>
          <cell r="N4449" t="str">
            <v>REV</v>
          </cell>
          <cell r="O4449" t="str">
            <v>PH500</v>
          </cell>
          <cell r="P4449" t="str">
            <v>8010</v>
          </cell>
          <cell r="Q4449" t="str">
            <v>Grants and Subsidies</v>
          </cell>
          <cell r="R4449" t="str">
            <v>Revenue</v>
          </cell>
          <cell r="S4449" t="str">
            <v>Non Salary</v>
          </cell>
        </row>
        <row r="4450">
          <cell r="A4450" t="str">
            <v>PH5133</v>
          </cell>
          <cell r="E4450">
            <v>140781.32999999999</v>
          </cell>
          <cell r="F4450">
            <v>0</v>
          </cell>
          <cell r="G4450">
            <v>140781.32999999999</v>
          </cell>
          <cell r="H4450">
            <v>174863.08</v>
          </cell>
          <cell r="I4450">
            <v>34081.75</v>
          </cell>
          <cell r="J4450">
            <v>600516.63</v>
          </cell>
          <cell r="L4450">
            <v>41364</v>
          </cell>
          <cell r="M4450" t="str">
            <v>SG</v>
          </cell>
          <cell r="N4450" t="str">
            <v>EXP</v>
          </cell>
          <cell r="O4450" t="str">
            <v>PH500</v>
          </cell>
          <cell r="P4450" t="str">
            <v>1015</v>
          </cell>
          <cell r="Q4450" t="str">
            <v>Salaries &amp; Benefits</v>
          </cell>
          <cell r="R4450" t="str">
            <v>Other Expenditures</v>
          </cell>
          <cell r="S4450" t="str">
            <v>Salaries &amp; Benefits</v>
          </cell>
        </row>
        <row r="4451">
          <cell r="A4451" t="str">
            <v>PH5133</v>
          </cell>
          <cell r="E4451">
            <v>5648.33</v>
          </cell>
          <cell r="F4451">
            <v>0</v>
          </cell>
          <cell r="G4451">
            <v>5648.33</v>
          </cell>
          <cell r="H4451">
            <v>0</v>
          </cell>
          <cell r="I4451">
            <v>-5648.33</v>
          </cell>
          <cell r="J4451">
            <v>0</v>
          </cell>
          <cell r="L4451">
            <v>41364</v>
          </cell>
          <cell r="M4451" t="str">
            <v>SG</v>
          </cell>
          <cell r="N4451" t="str">
            <v>EXP</v>
          </cell>
          <cell r="O4451" t="str">
            <v>PH500</v>
          </cell>
          <cell r="P4451" t="str">
            <v>1025</v>
          </cell>
          <cell r="Q4451" t="str">
            <v>Salaries &amp; Benefits</v>
          </cell>
          <cell r="R4451" t="str">
            <v>Other Expenditures</v>
          </cell>
          <cell r="S4451" t="str">
            <v>Overtime</v>
          </cell>
        </row>
        <row r="4452">
          <cell r="A4452" t="str">
            <v>PH5133</v>
          </cell>
          <cell r="E4452">
            <v>0</v>
          </cell>
          <cell r="F4452">
            <v>0</v>
          </cell>
          <cell r="G4452">
            <v>0</v>
          </cell>
          <cell r="H4452">
            <v>-11148.35</v>
          </cell>
          <cell r="I4452">
            <v>-11148.35</v>
          </cell>
          <cell r="J4452">
            <v>-37027.230000000003</v>
          </cell>
          <cell r="L4452">
            <v>41364</v>
          </cell>
          <cell r="M4452" t="str">
            <v>SG</v>
          </cell>
          <cell r="N4452" t="str">
            <v>EXP</v>
          </cell>
          <cell r="O4452" t="str">
            <v>PH500</v>
          </cell>
          <cell r="P4452" t="str">
            <v>1520</v>
          </cell>
          <cell r="Q4452" t="str">
            <v>Salaries &amp; Benefits</v>
          </cell>
          <cell r="R4452" t="str">
            <v>Other Expenditures</v>
          </cell>
          <cell r="S4452" t="str">
            <v>Gapping</v>
          </cell>
        </row>
        <row r="4453">
          <cell r="A4453" t="str">
            <v>PH5133</v>
          </cell>
          <cell r="E4453">
            <v>6760.72</v>
          </cell>
          <cell r="F4453">
            <v>0</v>
          </cell>
          <cell r="G4453">
            <v>6760.72</v>
          </cell>
          <cell r="H4453">
            <v>10073.91</v>
          </cell>
          <cell r="I4453">
            <v>3313.19</v>
          </cell>
          <cell r="J4453">
            <v>34596</v>
          </cell>
          <cell r="L4453">
            <v>41364</v>
          </cell>
          <cell r="M4453" t="str">
            <v>SG</v>
          </cell>
          <cell r="N4453" t="str">
            <v>EXP</v>
          </cell>
          <cell r="O4453" t="str">
            <v>PH500</v>
          </cell>
          <cell r="P4453" t="str">
            <v>1711</v>
          </cell>
          <cell r="Q4453" t="str">
            <v>Salaries &amp; Benefits</v>
          </cell>
          <cell r="R4453" t="str">
            <v>Other Expenditures</v>
          </cell>
          <cell r="S4453" t="str">
            <v>Salaries &amp; Benefits</v>
          </cell>
        </row>
        <row r="4454">
          <cell r="A4454" t="str">
            <v>PH5133</v>
          </cell>
          <cell r="E4454">
            <v>3305.11</v>
          </cell>
          <cell r="F4454">
            <v>0</v>
          </cell>
          <cell r="G4454">
            <v>3305.11</v>
          </cell>
          <cell r="H4454">
            <v>4818.53</v>
          </cell>
          <cell r="I4454">
            <v>1513.42</v>
          </cell>
          <cell r="J4454">
            <v>16548</v>
          </cell>
          <cell r="L4454">
            <v>41364</v>
          </cell>
          <cell r="M4454" t="str">
            <v>SG</v>
          </cell>
          <cell r="N4454" t="str">
            <v>EXP</v>
          </cell>
          <cell r="O4454" t="str">
            <v>PH500</v>
          </cell>
          <cell r="P4454" t="str">
            <v>1712</v>
          </cell>
          <cell r="Q4454" t="str">
            <v>Salaries &amp; Benefits</v>
          </cell>
          <cell r="R4454" t="str">
            <v>Other Expenditures</v>
          </cell>
          <cell r="S4454" t="str">
            <v>Salaries &amp; Benefits</v>
          </cell>
        </row>
        <row r="4455">
          <cell r="A4455" t="str">
            <v>PH5133</v>
          </cell>
          <cell r="E4455">
            <v>3297.06</v>
          </cell>
          <cell r="F4455">
            <v>0</v>
          </cell>
          <cell r="G4455">
            <v>3297.06</v>
          </cell>
          <cell r="H4455">
            <v>3501.69</v>
          </cell>
          <cell r="I4455">
            <v>204.63</v>
          </cell>
          <cell r="J4455">
            <v>12025.36</v>
          </cell>
          <cell r="L4455">
            <v>41364</v>
          </cell>
          <cell r="M4455" t="str">
            <v>SG</v>
          </cell>
          <cell r="N4455" t="str">
            <v>EXP</v>
          </cell>
          <cell r="O4455" t="str">
            <v>PH500</v>
          </cell>
          <cell r="P4455" t="str">
            <v>1720</v>
          </cell>
          <cell r="Q4455" t="str">
            <v>Salaries &amp; Benefits</v>
          </cell>
          <cell r="R4455" t="str">
            <v>Other Expenditures</v>
          </cell>
          <cell r="S4455" t="str">
            <v>Salaries &amp; Benefits</v>
          </cell>
        </row>
        <row r="4456">
          <cell r="A4456" t="str">
            <v>PH5133</v>
          </cell>
          <cell r="E4456">
            <v>1003.08</v>
          </cell>
          <cell r="F4456">
            <v>0</v>
          </cell>
          <cell r="G4456">
            <v>1003.08</v>
          </cell>
          <cell r="H4456">
            <v>1305.0899999999999</v>
          </cell>
          <cell r="I4456">
            <v>302.01</v>
          </cell>
          <cell r="J4456">
            <v>4482.28</v>
          </cell>
          <cell r="L4456">
            <v>41364</v>
          </cell>
          <cell r="M4456" t="str">
            <v>SG</v>
          </cell>
          <cell r="N4456" t="str">
            <v>EXP</v>
          </cell>
          <cell r="O4456" t="str">
            <v>PH500</v>
          </cell>
          <cell r="P4456" t="str">
            <v>1730</v>
          </cell>
          <cell r="Q4456" t="str">
            <v>Salaries &amp; Benefits</v>
          </cell>
          <cell r="R4456" t="str">
            <v>Other Expenditures</v>
          </cell>
          <cell r="S4456" t="str">
            <v>Salaries &amp; Benefits</v>
          </cell>
        </row>
        <row r="4457">
          <cell r="A4457" t="str">
            <v>PH5133</v>
          </cell>
          <cell r="E4457">
            <v>4133.6400000000003</v>
          </cell>
          <cell r="F4457">
            <v>0</v>
          </cell>
          <cell r="G4457">
            <v>4133.6400000000003</v>
          </cell>
          <cell r="H4457">
            <v>4815.01</v>
          </cell>
          <cell r="I4457">
            <v>681.37</v>
          </cell>
          <cell r="J4457">
            <v>8353.61</v>
          </cell>
          <cell r="L4457">
            <v>41364</v>
          </cell>
          <cell r="M4457" t="str">
            <v>SG</v>
          </cell>
          <cell r="N4457" t="str">
            <v>EXP</v>
          </cell>
          <cell r="O4457" t="str">
            <v>PH500</v>
          </cell>
          <cell r="P4457" t="str">
            <v>1740</v>
          </cell>
          <cell r="Q4457" t="str">
            <v>Salaries &amp; Benefits</v>
          </cell>
          <cell r="R4457" t="str">
            <v>Other Expenditures</v>
          </cell>
          <cell r="S4457" t="str">
            <v>Salaries &amp; Benefits</v>
          </cell>
        </row>
        <row r="4458">
          <cell r="A4458" t="str">
            <v>PH5133</v>
          </cell>
          <cell r="E4458">
            <v>161.41999999999999</v>
          </cell>
          <cell r="F4458">
            <v>0</v>
          </cell>
          <cell r="G4458">
            <v>161.41999999999999</v>
          </cell>
          <cell r="H4458">
            <v>257.25</v>
          </cell>
          <cell r="I4458">
            <v>95.83</v>
          </cell>
          <cell r="J4458">
            <v>480.41</v>
          </cell>
          <cell r="L4458">
            <v>41364</v>
          </cell>
          <cell r="M4458" t="str">
            <v>SG</v>
          </cell>
          <cell r="N4458" t="str">
            <v>EXP</v>
          </cell>
          <cell r="O4458" t="str">
            <v>PH500</v>
          </cell>
          <cell r="P4458" t="str">
            <v>1745</v>
          </cell>
          <cell r="Q4458" t="str">
            <v>Salaries &amp; Benefits</v>
          </cell>
          <cell r="R4458" t="str">
            <v>Other Expenditures</v>
          </cell>
          <cell r="S4458" t="str">
            <v>Salaries &amp; Benefits</v>
          </cell>
        </row>
        <row r="4459">
          <cell r="A4459" t="str">
            <v>PH5133</v>
          </cell>
          <cell r="E4459">
            <v>2768.37</v>
          </cell>
          <cell r="F4459">
            <v>0</v>
          </cell>
          <cell r="G4459">
            <v>2768.37</v>
          </cell>
          <cell r="H4459">
            <v>3409.83</v>
          </cell>
          <cell r="I4459">
            <v>641.46</v>
          </cell>
          <cell r="J4459">
            <v>11710.08</v>
          </cell>
          <cell r="L4459">
            <v>41364</v>
          </cell>
          <cell r="M4459" t="str">
            <v>SG</v>
          </cell>
          <cell r="N4459" t="str">
            <v>EXP</v>
          </cell>
          <cell r="O4459" t="str">
            <v>PH500</v>
          </cell>
          <cell r="P4459" t="str">
            <v>1750</v>
          </cell>
          <cell r="Q4459" t="str">
            <v>Salaries &amp; Benefits</v>
          </cell>
          <cell r="R4459" t="str">
            <v>Other Expenditures</v>
          </cell>
          <cell r="S4459" t="str">
            <v>Salaries &amp; Benefits</v>
          </cell>
        </row>
        <row r="4460">
          <cell r="A4460" t="str">
            <v>PH5133</v>
          </cell>
          <cell r="E4460">
            <v>8378.16</v>
          </cell>
          <cell r="F4460">
            <v>0</v>
          </cell>
          <cell r="G4460">
            <v>8378.16</v>
          </cell>
          <cell r="H4460">
            <v>10508.67</v>
          </cell>
          <cell r="I4460">
            <v>2130.5100000000002</v>
          </cell>
          <cell r="J4460">
            <v>18453.599999999999</v>
          </cell>
          <cell r="L4460">
            <v>41364</v>
          </cell>
          <cell r="M4460" t="str">
            <v>SG</v>
          </cell>
          <cell r="N4460" t="str">
            <v>EXP</v>
          </cell>
          <cell r="O4460" t="str">
            <v>PH500</v>
          </cell>
          <cell r="P4460" t="str">
            <v>1760</v>
          </cell>
          <cell r="Q4460" t="str">
            <v>Salaries &amp; Benefits</v>
          </cell>
          <cell r="R4460" t="str">
            <v>Other Expenditures</v>
          </cell>
          <cell r="S4460" t="str">
            <v>Salaries &amp; Benefits</v>
          </cell>
        </row>
        <row r="4461">
          <cell r="A4461" t="str">
            <v>PH5133</v>
          </cell>
          <cell r="E4461">
            <v>14506.1</v>
          </cell>
          <cell r="F4461">
            <v>0</v>
          </cell>
          <cell r="G4461">
            <v>14506.1</v>
          </cell>
          <cell r="H4461">
            <v>18704.39</v>
          </cell>
          <cell r="I4461">
            <v>4198.29</v>
          </cell>
          <cell r="J4461">
            <v>64234.75</v>
          </cell>
          <cell r="L4461">
            <v>41364</v>
          </cell>
          <cell r="M4461" t="str">
            <v>SG</v>
          </cell>
          <cell r="N4461" t="str">
            <v>EXP</v>
          </cell>
          <cell r="O4461" t="str">
            <v>PH500</v>
          </cell>
          <cell r="P4461" t="str">
            <v>1770</v>
          </cell>
          <cell r="Q4461" t="str">
            <v>Salaries &amp; Benefits</v>
          </cell>
          <cell r="R4461" t="str">
            <v>Other Expenditures</v>
          </cell>
          <cell r="S4461" t="str">
            <v>Salaries &amp; Benefits</v>
          </cell>
        </row>
        <row r="4462">
          <cell r="A4462" t="str">
            <v>PH5133</v>
          </cell>
          <cell r="E4462">
            <v>68.47</v>
          </cell>
          <cell r="F4462">
            <v>0</v>
          </cell>
          <cell r="G4462">
            <v>68.47</v>
          </cell>
          <cell r="H4462">
            <v>664</v>
          </cell>
          <cell r="I4462">
            <v>595.53</v>
          </cell>
          <cell r="J4462">
            <v>2000</v>
          </cell>
          <cell r="L4462">
            <v>41364</v>
          </cell>
          <cell r="M4462" t="str">
            <v>SG</v>
          </cell>
          <cell r="N4462" t="str">
            <v>EXP</v>
          </cell>
          <cell r="O4462" t="str">
            <v>PH500</v>
          </cell>
          <cell r="P4462" t="str">
            <v>2010</v>
          </cell>
          <cell r="Q4462" t="str">
            <v>Office Supplies</v>
          </cell>
          <cell r="R4462" t="str">
            <v>Other Expenditures</v>
          </cell>
          <cell r="S4462" t="str">
            <v>Non Salary</v>
          </cell>
        </row>
        <row r="4463">
          <cell r="A4463" t="str">
            <v>PH5133</v>
          </cell>
          <cell r="E4463">
            <v>486.23</v>
          </cell>
          <cell r="F4463">
            <v>0</v>
          </cell>
          <cell r="G4463">
            <v>486.23</v>
          </cell>
          <cell r="H4463">
            <v>253.2</v>
          </cell>
          <cell r="I4463">
            <v>-233.03</v>
          </cell>
          <cell r="J4463">
            <v>1500</v>
          </cell>
          <cell r="L4463">
            <v>41364</v>
          </cell>
          <cell r="M4463" t="str">
            <v>SG</v>
          </cell>
          <cell r="N4463" t="str">
            <v>EXP</v>
          </cell>
          <cell r="O4463" t="str">
            <v>PH500</v>
          </cell>
          <cell r="P4463" t="str">
            <v>2082</v>
          </cell>
          <cell r="Q4463" t="str">
            <v>Office Supplies</v>
          </cell>
          <cell r="R4463" t="str">
            <v>Other Expenditures</v>
          </cell>
          <cell r="S4463" t="str">
            <v>Non Salary</v>
          </cell>
        </row>
        <row r="4464">
          <cell r="A4464" t="str">
            <v>PH5133</v>
          </cell>
          <cell r="E4464">
            <v>0</v>
          </cell>
          <cell r="F4464">
            <v>0</v>
          </cell>
          <cell r="G4464">
            <v>0</v>
          </cell>
          <cell r="H4464">
            <v>168.8</v>
          </cell>
          <cell r="I4464">
            <v>168.8</v>
          </cell>
          <cell r="J4464">
            <v>1000</v>
          </cell>
          <cell r="L4464">
            <v>41364</v>
          </cell>
          <cell r="M4464" t="str">
            <v>SG</v>
          </cell>
          <cell r="N4464" t="str">
            <v>EXP</v>
          </cell>
          <cell r="O4464" t="str">
            <v>PH500</v>
          </cell>
          <cell r="P4464" t="str">
            <v>2660</v>
          </cell>
          <cell r="Q4464" t="str">
            <v>Other Supplies</v>
          </cell>
          <cell r="R4464" t="str">
            <v>Other Expenditures</v>
          </cell>
          <cell r="S4464" t="str">
            <v>Non Salary</v>
          </cell>
        </row>
        <row r="4465">
          <cell r="A4465" t="str">
            <v>PH5133</v>
          </cell>
          <cell r="E4465">
            <v>0</v>
          </cell>
          <cell r="F4465">
            <v>0</v>
          </cell>
          <cell r="G4465">
            <v>0</v>
          </cell>
          <cell r="H4465">
            <v>168.8</v>
          </cell>
          <cell r="I4465">
            <v>168.8</v>
          </cell>
          <cell r="J4465">
            <v>1000</v>
          </cell>
          <cell r="L4465">
            <v>41364</v>
          </cell>
          <cell r="M4465" t="str">
            <v>SG</v>
          </cell>
          <cell r="N4465" t="str">
            <v>EXP</v>
          </cell>
          <cell r="O4465" t="str">
            <v>PH500</v>
          </cell>
          <cell r="P4465" t="str">
            <v>2665</v>
          </cell>
          <cell r="Q4465" t="str">
            <v>Other Supplies</v>
          </cell>
          <cell r="R4465" t="str">
            <v>Other Expenditures</v>
          </cell>
          <cell r="S4465" t="str">
            <v>Non Salary</v>
          </cell>
        </row>
        <row r="4466">
          <cell r="A4466" t="str">
            <v>PH5133</v>
          </cell>
          <cell r="E4466">
            <v>0</v>
          </cell>
          <cell r="F4466">
            <v>0</v>
          </cell>
          <cell r="G4466">
            <v>0</v>
          </cell>
          <cell r="H4466">
            <v>590.79999999999995</v>
          </cell>
          <cell r="I4466">
            <v>590.79999999999995</v>
          </cell>
          <cell r="J4466">
            <v>3500</v>
          </cell>
          <cell r="L4466">
            <v>41364</v>
          </cell>
          <cell r="M4466" t="str">
            <v>SG</v>
          </cell>
          <cell r="N4466" t="str">
            <v>EXP</v>
          </cell>
          <cell r="O4466" t="str">
            <v>PH500</v>
          </cell>
          <cell r="P4466" t="str">
            <v>2790</v>
          </cell>
          <cell r="Q4466" t="str">
            <v>Other Supplies</v>
          </cell>
          <cell r="R4466" t="str">
            <v>Other Expenditures</v>
          </cell>
          <cell r="S4466" t="str">
            <v>Non Salary</v>
          </cell>
        </row>
        <row r="4467">
          <cell r="A4467" t="str">
            <v>PH5133</v>
          </cell>
          <cell r="E4467">
            <v>0</v>
          </cell>
          <cell r="F4467">
            <v>0</v>
          </cell>
          <cell r="G4467">
            <v>0</v>
          </cell>
          <cell r="H4467">
            <v>253.2</v>
          </cell>
          <cell r="I4467">
            <v>253.2</v>
          </cell>
          <cell r="J4467">
            <v>1500</v>
          </cell>
          <cell r="L4467">
            <v>41364</v>
          </cell>
          <cell r="M4467" t="str">
            <v>SG</v>
          </cell>
          <cell r="N4467" t="str">
            <v>EXP</v>
          </cell>
          <cell r="O4467" t="str">
            <v>PH500</v>
          </cell>
          <cell r="P4467" t="str">
            <v>2995</v>
          </cell>
          <cell r="Q4467" t="str">
            <v>Other Supplies</v>
          </cell>
          <cell r="R4467" t="str">
            <v>Other Expenditures</v>
          </cell>
          <cell r="S4467" t="str">
            <v>Non Salary</v>
          </cell>
        </row>
        <row r="4468">
          <cell r="A4468" t="str">
            <v>PH5133</v>
          </cell>
          <cell r="E4468">
            <v>101.76</v>
          </cell>
          <cell r="F4468">
            <v>0</v>
          </cell>
          <cell r="G4468">
            <v>101.76</v>
          </cell>
          <cell r="H4468">
            <v>441.4</v>
          </cell>
          <cell r="I4468">
            <v>339.64</v>
          </cell>
          <cell r="J4468">
            <v>2000</v>
          </cell>
          <cell r="L4468">
            <v>41364</v>
          </cell>
          <cell r="M4468" t="str">
            <v>SG</v>
          </cell>
          <cell r="N4468" t="str">
            <v>EXP</v>
          </cell>
          <cell r="O4468" t="str">
            <v>PH500</v>
          </cell>
          <cell r="P4468" t="str">
            <v>3099</v>
          </cell>
          <cell r="Q4468" t="str">
            <v>General Equipment</v>
          </cell>
          <cell r="R4468" t="str">
            <v>Other Expenditures</v>
          </cell>
          <cell r="S4468" t="str">
            <v>Non Salary</v>
          </cell>
        </row>
        <row r="4469">
          <cell r="A4469" t="str">
            <v>PH5133</v>
          </cell>
          <cell r="E4469">
            <v>0</v>
          </cell>
          <cell r="F4469">
            <v>0</v>
          </cell>
          <cell r="G4469">
            <v>0</v>
          </cell>
          <cell r="H4469">
            <v>2207</v>
          </cell>
          <cell r="I4469">
            <v>2207</v>
          </cell>
          <cell r="J4469">
            <v>10000</v>
          </cell>
          <cell r="L4469">
            <v>41364</v>
          </cell>
          <cell r="M4469" t="str">
            <v>SG</v>
          </cell>
          <cell r="N4469" t="str">
            <v>EXP</v>
          </cell>
          <cell r="O4469" t="str">
            <v>PH500</v>
          </cell>
          <cell r="P4469" t="str">
            <v>3310</v>
          </cell>
          <cell r="Q4469" t="str">
            <v>Furniture &amp; Furnishings</v>
          </cell>
          <cell r="R4469" t="str">
            <v>Other Expenditures</v>
          </cell>
          <cell r="S4469" t="str">
            <v>Non Salary</v>
          </cell>
        </row>
        <row r="4470">
          <cell r="A4470" t="str">
            <v>PH5133</v>
          </cell>
          <cell r="E4470">
            <v>0</v>
          </cell>
          <cell r="F4470">
            <v>0</v>
          </cell>
          <cell r="G4470">
            <v>0</v>
          </cell>
          <cell r="H4470">
            <v>832.14</v>
          </cell>
          <cell r="I4470">
            <v>832.14</v>
          </cell>
          <cell r="J4470">
            <v>6376.51</v>
          </cell>
          <cell r="L4470">
            <v>41364</v>
          </cell>
          <cell r="M4470" t="str">
            <v>SG</v>
          </cell>
          <cell r="N4470" t="str">
            <v>EXP</v>
          </cell>
          <cell r="O4470" t="str">
            <v>PH500</v>
          </cell>
          <cell r="P4470" t="str">
            <v>4199</v>
          </cell>
          <cell r="Q4470" t="str">
            <v>Professional &amp; Technical</v>
          </cell>
          <cell r="R4470" t="str">
            <v>Other Expenditures</v>
          </cell>
          <cell r="S4470" t="str">
            <v>Non Salary</v>
          </cell>
        </row>
        <row r="4471">
          <cell r="A4471" t="str">
            <v>PH5133</v>
          </cell>
          <cell r="E4471">
            <v>0</v>
          </cell>
          <cell r="F4471">
            <v>0</v>
          </cell>
          <cell r="G4471">
            <v>0</v>
          </cell>
          <cell r="H4471">
            <v>424.13</v>
          </cell>
          <cell r="I4471">
            <v>424.13</v>
          </cell>
          <cell r="J4471">
            <v>3250</v>
          </cell>
          <cell r="L4471">
            <v>41364</v>
          </cell>
          <cell r="M4471" t="str">
            <v>SG</v>
          </cell>
          <cell r="N4471" t="str">
            <v>EXP</v>
          </cell>
          <cell r="O4471" t="str">
            <v>PH500</v>
          </cell>
          <cell r="P4471" t="str">
            <v>4256</v>
          </cell>
          <cell r="Q4471" t="str">
            <v>Conference Expenditures</v>
          </cell>
          <cell r="R4471" t="str">
            <v>Other Expenditures</v>
          </cell>
          <cell r="S4471" t="str">
            <v>Non Salary</v>
          </cell>
        </row>
        <row r="4472">
          <cell r="A4472" t="str">
            <v>PH5133</v>
          </cell>
          <cell r="E4472">
            <v>0</v>
          </cell>
          <cell r="F4472">
            <v>0</v>
          </cell>
          <cell r="G4472">
            <v>0</v>
          </cell>
          <cell r="H4472">
            <v>456.75</v>
          </cell>
          <cell r="I4472">
            <v>456.75</v>
          </cell>
          <cell r="J4472">
            <v>3500</v>
          </cell>
          <cell r="L4472">
            <v>41364</v>
          </cell>
          <cell r="M4472" t="str">
            <v>SG</v>
          </cell>
          <cell r="N4472" t="str">
            <v>EXP</v>
          </cell>
          <cell r="O4472" t="str">
            <v>PH500</v>
          </cell>
          <cell r="P4472" t="str">
            <v>4310</v>
          </cell>
          <cell r="Q4472" t="str">
            <v>Training &amp; Development</v>
          </cell>
          <cell r="R4472" t="str">
            <v>Other Expenditures</v>
          </cell>
          <cell r="S4472" t="str">
            <v>Non Salary</v>
          </cell>
        </row>
        <row r="4473">
          <cell r="A4473" t="str">
            <v>PH5133</v>
          </cell>
          <cell r="E4473">
            <v>23062.76</v>
          </cell>
          <cell r="F4473">
            <v>64429.36</v>
          </cell>
          <cell r="G4473">
            <v>87492.12</v>
          </cell>
          <cell r="H4473">
            <v>23490</v>
          </cell>
          <cell r="I4473">
            <v>-64002.12</v>
          </cell>
          <cell r="J4473">
            <v>180000</v>
          </cell>
          <cell r="L4473">
            <v>41364</v>
          </cell>
          <cell r="M4473" t="str">
            <v>SG</v>
          </cell>
          <cell r="N4473" t="str">
            <v>EXP</v>
          </cell>
          <cell r="O4473" t="str">
            <v>PH500</v>
          </cell>
          <cell r="P4473" t="str">
            <v>4424</v>
          </cell>
          <cell r="Q4473" t="str">
            <v>Contracted Services</v>
          </cell>
          <cell r="R4473" t="str">
            <v>Other Expenditures</v>
          </cell>
          <cell r="S4473" t="str">
            <v>Non Salary</v>
          </cell>
        </row>
        <row r="4474">
          <cell r="A4474" t="str">
            <v>PH5133</v>
          </cell>
          <cell r="E4474">
            <v>744</v>
          </cell>
          <cell r="F4474">
            <v>0</v>
          </cell>
          <cell r="G4474">
            <v>744</v>
          </cell>
          <cell r="H4474">
            <v>0</v>
          </cell>
          <cell r="I4474">
            <v>-744</v>
          </cell>
          <cell r="J4474">
            <v>0</v>
          </cell>
          <cell r="L4474">
            <v>41364</v>
          </cell>
          <cell r="M4474" t="str">
            <v>SG</v>
          </cell>
          <cell r="N4474" t="str">
            <v>EXP</v>
          </cell>
          <cell r="O4474" t="str">
            <v>PH500</v>
          </cell>
          <cell r="P4474" t="str">
            <v>4770</v>
          </cell>
          <cell r="Q4474" t="str">
            <v>Insurance, Parking &amp; Metrage</v>
          </cell>
          <cell r="R4474" t="str">
            <v>Other Expenditures</v>
          </cell>
          <cell r="S4474" t="str">
            <v>Non Salary</v>
          </cell>
        </row>
        <row r="4475">
          <cell r="A4475" t="str">
            <v>PH5133</v>
          </cell>
          <cell r="E4475">
            <v>7125.84</v>
          </cell>
          <cell r="F4475">
            <v>0</v>
          </cell>
          <cell r="G4475">
            <v>7125.84</v>
          </cell>
          <cell r="H4475">
            <v>5220</v>
          </cell>
          <cell r="I4475">
            <v>-1905.84</v>
          </cell>
          <cell r="J4475">
            <v>40000</v>
          </cell>
          <cell r="L4475">
            <v>41364</v>
          </cell>
          <cell r="M4475" t="str">
            <v>SG</v>
          </cell>
          <cell r="N4475" t="str">
            <v>EXP</v>
          </cell>
          <cell r="O4475" t="str">
            <v>PH500</v>
          </cell>
          <cell r="P4475" t="str">
            <v>4775</v>
          </cell>
          <cell r="Q4475" t="str">
            <v>Insurance, Parking &amp; Metrage</v>
          </cell>
          <cell r="R4475" t="str">
            <v>Other Expenditures</v>
          </cell>
          <cell r="S4475" t="str">
            <v>Non Salary</v>
          </cell>
        </row>
        <row r="4476">
          <cell r="A4476" t="str">
            <v>PH5133</v>
          </cell>
          <cell r="E4476">
            <v>0</v>
          </cell>
          <cell r="F4476">
            <v>26.25</v>
          </cell>
          <cell r="G4476">
            <v>26.25</v>
          </cell>
          <cell r="H4476">
            <v>1305</v>
          </cell>
          <cell r="I4476">
            <v>1278.75</v>
          </cell>
          <cell r="J4476">
            <v>10000</v>
          </cell>
          <cell r="L4476">
            <v>41364</v>
          </cell>
          <cell r="M4476" t="str">
            <v>SG</v>
          </cell>
          <cell r="N4476" t="str">
            <v>EXP</v>
          </cell>
          <cell r="O4476" t="str">
            <v>PH500</v>
          </cell>
          <cell r="P4476" t="str">
            <v>4811</v>
          </cell>
          <cell r="Q4476" t="str">
            <v>Other Services</v>
          </cell>
          <cell r="R4476" t="str">
            <v>Other Expenditures</v>
          </cell>
          <cell r="S4476" t="str">
            <v>Non Salary</v>
          </cell>
        </row>
        <row r="4477">
          <cell r="A4477" t="str">
            <v>PH5133</v>
          </cell>
          <cell r="E4477">
            <v>-215090.99</v>
          </cell>
          <cell r="F4477">
            <v>0</v>
          </cell>
          <cell r="G4477">
            <v>-215090.99</v>
          </cell>
          <cell r="H4477">
            <v>-193188.24</v>
          </cell>
          <cell r="I4477">
            <v>21902.75</v>
          </cell>
          <cell r="J4477">
            <v>-750000</v>
          </cell>
          <cell r="L4477">
            <v>41364</v>
          </cell>
          <cell r="M4477" t="str">
            <v>SG</v>
          </cell>
          <cell r="N4477" t="str">
            <v>REV</v>
          </cell>
          <cell r="O4477" t="str">
            <v>PH500</v>
          </cell>
          <cell r="P4477" t="str">
            <v>8010</v>
          </cell>
          <cell r="Q4477" t="str">
            <v>Grants and Subsidies</v>
          </cell>
          <cell r="R4477" t="str">
            <v>Revenue</v>
          </cell>
          <cell r="S4477" t="str">
            <v>Non Salary</v>
          </cell>
        </row>
        <row r="4478">
          <cell r="A4478" t="str">
            <v>PH5138</v>
          </cell>
          <cell r="E4478">
            <v>316882.56</v>
          </cell>
          <cell r="F4478">
            <v>0</v>
          </cell>
          <cell r="G4478">
            <v>316882.56</v>
          </cell>
          <cell r="H4478">
            <v>353537.94</v>
          </cell>
          <cell r="I4478">
            <v>36655.379999999997</v>
          </cell>
          <cell r="J4478">
            <v>1214123.72</v>
          </cell>
          <cell r="L4478">
            <v>41364</v>
          </cell>
          <cell r="M4478" t="str">
            <v>SG</v>
          </cell>
          <cell r="N4478" t="str">
            <v>EXP</v>
          </cell>
          <cell r="O4478" t="str">
            <v>PH500</v>
          </cell>
          <cell r="P4478" t="str">
            <v>1015</v>
          </cell>
          <cell r="Q4478" t="str">
            <v>Salaries &amp; Benefits</v>
          </cell>
          <cell r="R4478" t="str">
            <v>Other Expenditures</v>
          </cell>
          <cell r="S4478" t="str">
            <v>Salaries &amp; Benefits</v>
          </cell>
        </row>
        <row r="4479">
          <cell r="A4479" t="str">
            <v>PH5138</v>
          </cell>
          <cell r="E4479">
            <v>5264.75</v>
          </cell>
          <cell r="F4479">
            <v>0</v>
          </cell>
          <cell r="G4479">
            <v>5264.75</v>
          </cell>
          <cell r="H4479">
            <v>0</v>
          </cell>
          <cell r="I4479">
            <v>-5264.75</v>
          </cell>
          <cell r="J4479">
            <v>0</v>
          </cell>
          <cell r="L4479">
            <v>41364</v>
          </cell>
          <cell r="M4479" t="str">
            <v>SG</v>
          </cell>
          <cell r="N4479" t="str">
            <v>EXP</v>
          </cell>
          <cell r="O4479" t="str">
            <v>PH500</v>
          </cell>
          <cell r="P4479" t="str">
            <v>1025</v>
          </cell>
          <cell r="Q4479" t="str">
            <v>Salaries &amp; Benefits</v>
          </cell>
          <cell r="R4479" t="str">
            <v>Other Expenditures</v>
          </cell>
          <cell r="S4479" t="str">
            <v>Overtime</v>
          </cell>
        </row>
        <row r="4480">
          <cell r="A4480" t="str">
            <v>PH5138</v>
          </cell>
          <cell r="E4480">
            <v>0</v>
          </cell>
          <cell r="F4480">
            <v>0</v>
          </cell>
          <cell r="G4480">
            <v>0</v>
          </cell>
          <cell r="H4480">
            <v>-22455.37</v>
          </cell>
          <cell r="I4480">
            <v>-22455.37</v>
          </cell>
          <cell r="J4480">
            <v>-74387.37</v>
          </cell>
          <cell r="L4480">
            <v>41364</v>
          </cell>
          <cell r="M4480" t="str">
            <v>SG</v>
          </cell>
          <cell r="N4480" t="str">
            <v>EXP</v>
          </cell>
          <cell r="O4480" t="str">
            <v>PH500</v>
          </cell>
          <cell r="P4480" t="str">
            <v>1520</v>
          </cell>
          <cell r="Q4480" t="str">
            <v>Salaries &amp; Benefits</v>
          </cell>
          <cell r="R4480" t="str">
            <v>Other Expenditures</v>
          </cell>
          <cell r="S4480" t="str">
            <v>Gapping</v>
          </cell>
        </row>
        <row r="4481">
          <cell r="A4481" t="str">
            <v>PH5138</v>
          </cell>
          <cell r="E4481">
            <v>15723.47</v>
          </cell>
          <cell r="F4481">
            <v>0</v>
          </cell>
          <cell r="G4481">
            <v>15723.47</v>
          </cell>
          <cell r="H4481">
            <v>18511.98</v>
          </cell>
          <cell r="I4481">
            <v>2788.51</v>
          </cell>
          <cell r="J4481">
            <v>63574.15</v>
          </cell>
          <cell r="L4481">
            <v>41364</v>
          </cell>
          <cell r="M4481" t="str">
            <v>SG</v>
          </cell>
          <cell r="N4481" t="str">
            <v>EXP</v>
          </cell>
          <cell r="O4481" t="str">
            <v>PH500</v>
          </cell>
          <cell r="P4481" t="str">
            <v>1711</v>
          </cell>
          <cell r="Q4481" t="str">
            <v>Salaries &amp; Benefits</v>
          </cell>
          <cell r="R4481" t="str">
            <v>Other Expenditures</v>
          </cell>
          <cell r="S4481" t="str">
            <v>Salaries &amp; Benefits</v>
          </cell>
        </row>
        <row r="4482">
          <cell r="A4482" t="str">
            <v>PH5138</v>
          </cell>
          <cell r="E4482">
            <v>7448.63</v>
          </cell>
          <cell r="F4482">
            <v>0</v>
          </cell>
          <cell r="G4482">
            <v>7448.63</v>
          </cell>
          <cell r="H4482">
            <v>8673.14</v>
          </cell>
          <cell r="I4482">
            <v>1224.51</v>
          </cell>
          <cell r="J4482">
            <v>29785.68</v>
          </cell>
          <cell r="L4482">
            <v>41364</v>
          </cell>
          <cell r="M4482" t="str">
            <v>SG</v>
          </cell>
          <cell r="N4482" t="str">
            <v>EXP</v>
          </cell>
          <cell r="O4482" t="str">
            <v>PH500</v>
          </cell>
          <cell r="P4482" t="str">
            <v>1712</v>
          </cell>
          <cell r="Q4482" t="str">
            <v>Salaries &amp; Benefits</v>
          </cell>
          <cell r="R4482" t="str">
            <v>Other Expenditures</v>
          </cell>
          <cell r="S4482" t="str">
            <v>Salaries &amp; Benefits</v>
          </cell>
        </row>
        <row r="4483">
          <cell r="A4483" t="str">
            <v>PH5138</v>
          </cell>
          <cell r="E4483">
            <v>7564.83</v>
          </cell>
          <cell r="F4483">
            <v>0</v>
          </cell>
          <cell r="G4483">
            <v>7564.83</v>
          </cell>
          <cell r="H4483">
            <v>7079.62</v>
          </cell>
          <cell r="I4483">
            <v>-485.21</v>
          </cell>
          <cell r="J4483">
            <v>24312.81</v>
          </cell>
          <cell r="L4483">
            <v>41364</v>
          </cell>
          <cell r="M4483" t="str">
            <v>SG</v>
          </cell>
          <cell r="N4483" t="str">
            <v>EXP</v>
          </cell>
          <cell r="O4483" t="str">
            <v>PH500</v>
          </cell>
          <cell r="P4483" t="str">
            <v>1720</v>
          </cell>
          <cell r="Q4483" t="str">
            <v>Salaries &amp; Benefits</v>
          </cell>
          <cell r="R4483" t="str">
            <v>Other Expenditures</v>
          </cell>
          <cell r="S4483" t="str">
            <v>Salaries &amp; Benefits</v>
          </cell>
        </row>
        <row r="4484">
          <cell r="A4484" t="str">
            <v>PH5138</v>
          </cell>
          <cell r="E4484">
            <v>2263.17</v>
          </cell>
          <cell r="F4484">
            <v>0</v>
          </cell>
          <cell r="G4484">
            <v>2263.17</v>
          </cell>
          <cell r="H4484">
            <v>2638.7</v>
          </cell>
          <cell r="I4484">
            <v>375.53</v>
          </cell>
          <cell r="J4484">
            <v>9062.2099999999991</v>
          </cell>
          <cell r="L4484">
            <v>41364</v>
          </cell>
          <cell r="M4484" t="str">
            <v>SG</v>
          </cell>
          <cell r="N4484" t="str">
            <v>EXP</v>
          </cell>
          <cell r="O4484" t="str">
            <v>PH500</v>
          </cell>
          <cell r="P4484" t="str">
            <v>1730</v>
          </cell>
          <cell r="Q4484" t="str">
            <v>Salaries &amp; Benefits</v>
          </cell>
          <cell r="R4484" t="str">
            <v>Other Expenditures</v>
          </cell>
          <cell r="S4484" t="str">
            <v>Salaries &amp; Benefits</v>
          </cell>
        </row>
        <row r="4485">
          <cell r="A4485" t="str">
            <v>PH5138</v>
          </cell>
          <cell r="E4485">
            <v>7507.35</v>
          </cell>
          <cell r="F4485">
            <v>0</v>
          </cell>
          <cell r="G4485">
            <v>7507.35</v>
          </cell>
          <cell r="H4485">
            <v>9980.56</v>
          </cell>
          <cell r="I4485">
            <v>2473.21</v>
          </cell>
          <cell r="J4485">
            <v>17047.98</v>
          </cell>
          <cell r="L4485">
            <v>41364</v>
          </cell>
          <cell r="M4485" t="str">
            <v>SG</v>
          </cell>
          <cell r="N4485" t="str">
            <v>EXP</v>
          </cell>
          <cell r="O4485" t="str">
            <v>PH500</v>
          </cell>
          <cell r="P4485" t="str">
            <v>1740</v>
          </cell>
          <cell r="Q4485" t="str">
            <v>Salaries &amp; Benefits</v>
          </cell>
          <cell r="R4485" t="str">
            <v>Other Expenditures</v>
          </cell>
          <cell r="S4485" t="str">
            <v>Salaries &amp; Benefits</v>
          </cell>
        </row>
        <row r="4486">
          <cell r="A4486" t="str">
            <v>PH5138</v>
          </cell>
          <cell r="E4486">
            <v>404.91</v>
          </cell>
          <cell r="F4486">
            <v>0</v>
          </cell>
          <cell r="G4486">
            <v>404.91</v>
          </cell>
          <cell r="H4486">
            <v>492.63</v>
          </cell>
          <cell r="I4486">
            <v>87.72</v>
          </cell>
          <cell r="J4486">
            <v>971.25</v>
          </cell>
          <cell r="L4486">
            <v>41364</v>
          </cell>
          <cell r="M4486" t="str">
            <v>SG</v>
          </cell>
          <cell r="N4486" t="str">
            <v>EXP</v>
          </cell>
          <cell r="O4486" t="str">
            <v>PH500</v>
          </cell>
          <cell r="P4486" t="str">
            <v>1745</v>
          </cell>
          <cell r="Q4486" t="str">
            <v>Salaries &amp; Benefits</v>
          </cell>
          <cell r="R4486" t="str">
            <v>Other Expenditures</v>
          </cell>
          <cell r="S4486" t="str">
            <v>Salaries &amp; Benefits</v>
          </cell>
        </row>
        <row r="4487">
          <cell r="A4487" t="str">
            <v>PH5138</v>
          </cell>
          <cell r="E4487">
            <v>6327.22</v>
          </cell>
          <cell r="F4487">
            <v>0</v>
          </cell>
          <cell r="G4487">
            <v>6327.22</v>
          </cell>
          <cell r="H4487">
            <v>6894.02</v>
          </cell>
          <cell r="I4487">
            <v>566.79999999999995</v>
          </cell>
          <cell r="J4487">
            <v>23675.38</v>
          </cell>
          <cell r="L4487">
            <v>41364</v>
          </cell>
          <cell r="M4487" t="str">
            <v>SG</v>
          </cell>
          <cell r="N4487" t="str">
            <v>EXP</v>
          </cell>
          <cell r="O4487" t="str">
            <v>PH500</v>
          </cell>
          <cell r="P4487" t="str">
            <v>1750</v>
          </cell>
          <cell r="Q4487" t="str">
            <v>Salaries &amp; Benefits</v>
          </cell>
          <cell r="R4487" t="str">
            <v>Other Expenditures</v>
          </cell>
          <cell r="S4487" t="str">
            <v>Salaries &amp; Benefits</v>
          </cell>
        </row>
        <row r="4488">
          <cell r="A4488" t="str">
            <v>PH5138</v>
          </cell>
          <cell r="E4488">
            <v>15361.35</v>
          </cell>
          <cell r="F4488">
            <v>0</v>
          </cell>
          <cell r="G4488">
            <v>15361.35</v>
          </cell>
          <cell r="H4488">
            <v>21666.560000000001</v>
          </cell>
          <cell r="I4488">
            <v>6305.21</v>
          </cell>
          <cell r="J4488">
            <v>37514.480000000003</v>
          </cell>
          <cell r="L4488">
            <v>41364</v>
          </cell>
          <cell r="M4488" t="str">
            <v>SG</v>
          </cell>
          <cell r="N4488" t="str">
            <v>EXP</v>
          </cell>
          <cell r="O4488" t="str">
            <v>PH500</v>
          </cell>
          <cell r="P4488" t="str">
            <v>1760</v>
          </cell>
          <cell r="Q4488" t="str">
            <v>Salaries &amp; Benefits</v>
          </cell>
          <cell r="R4488" t="str">
            <v>Other Expenditures</v>
          </cell>
          <cell r="S4488" t="str">
            <v>Salaries &amp; Benefits</v>
          </cell>
        </row>
        <row r="4489">
          <cell r="A4489" t="str">
            <v>PH5138</v>
          </cell>
          <cell r="E4489">
            <v>33144.07</v>
          </cell>
          <cell r="F4489">
            <v>0</v>
          </cell>
          <cell r="G4489">
            <v>33144.07</v>
          </cell>
          <cell r="H4489">
            <v>38345.22</v>
          </cell>
          <cell r="I4489">
            <v>5201.1499999999996</v>
          </cell>
          <cell r="J4489">
            <v>131685.44</v>
          </cell>
          <cell r="L4489">
            <v>41364</v>
          </cell>
          <cell r="M4489" t="str">
            <v>SG</v>
          </cell>
          <cell r="N4489" t="str">
            <v>EXP</v>
          </cell>
          <cell r="O4489" t="str">
            <v>PH500</v>
          </cell>
          <cell r="P4489" t="str">
            <v>1770</v>
          </cell>
          <cell r="Q4489" t="str">
            <v>Salaries &amp; Benefits</v>
          </cell>
          <cell r="R4489" t="str">
            <v>Other Expenditures</v>
          </cell>
          <cell r="S4489" t="str">
            <v>Salaries &amp; Benefits</v>
          </cell>
        </row>
        <row r="4490">
          <cell r="A4490" t="str">
            <v>PH5138</v>
          </cell>
          <cell r="E4490">
            <v>618</v>
          </cell>
          <cell r="F4490">
            <v>0</v>
          </cell>
          <cell r="G4490">
            <v>618</v>
          </cell>
          <cell r="H4490">
            <v>0</v>
          </cell>
          <cell r="I4490">
            <v>-618</v>
          </cell>
          <cell r="J4490">
            <v>0</v>
          </cell>
          <cell r="L4490">
            <v>41364</v>
          </cell>
          <cell r="M4490" t="str">
            <v>SG</v>
          </cell>
          <cell r="N4490" t="str">
            <v>EXP</v>
          </cell>
          <cell r="O4490" t="str">
            <v>PH500</v>
          </cell>
          <cell r="P4490" t="str">
            <v>4225</v>
          </cell>
          <cell r="Q4490" t="str">
            <v>Business Travel Expenses</v>
          </cell>
          <cell r="R4490" t="str">
            <v>Other Expenditures</v>
          </cell>
          <cell r="S4490" t="str">
            <v>Non Salary</v>
          </cell>
        </row>
        <row r="4491">
          <cell r="A4491" t="str">
            <v>PH5138</v>
          </cell>
          <cell r="E4491">
            <v>1264.4000000000001</v>
          </cell>
          <cell r="F4491">
            <v>0</v>
          </cell>
          <cell r="G4491">
            <v>1264.4000000000001</v>
          </cell>
          <cell r="H4491">
            <v>0</v>
          </cell>
          <cell r="I4491">
            <v>-1264.4000000000001</v>
          </cell>
          <cell r="J4491">
            <v>0</v>
          </cell>
          <cell r="L4491">
            <v>41364</v>
          </cell>
          <cell r="M4491" t="str">
            <v>SG</v>
          </cell>
          <cell r="N4491" t="str">
            <v>EXP</v>
          </cell>
          <cell r="O4491" t="str">
            <v>PH500</v>
          </cell>
          <cell r="P4491" t="str">
            <v>4770</v>
          </cell>
          <cell r="Q4491" t="str">
            <v>Insurance, Parking &amp; Metrage</v>
          </cell>
          <cell r="R4491" t="str">
            <v>Other Expenditures</v>
          </cell>
          <cell r="S4491" t="str">
            <v>Non Salary</v>
          </cell>
        </row>
        <row r="4492">
          <cell r="A4492" t="str">
            <v>PH5138</v>
          </cell>
          <cell r="E4492">
            <v>2638.52</v>
          </cell>
          <cell r="F4492">
            <v>0</v>
          </cell>
          <cell r="G4492">
            <v>2638.52</v>
          </cell>
          <cell r="H4492">
            <v>0</v>
          </cell>
          <cell r="I4492">
            <v>-2638.52</v>
          </cell>
          <cell r="J4492">
            <v>0</v>
          </cell>
          <cell r="L4492">
            <v>41364</v>
          </cell>
          <cell r="M4492" t="str">
            <v>SG</v>
          </cell>
          <cell r="N4492" t="str">
            <v>EXP</v>
          </cell>
          <cell r="O4492" t="str">
            <v>PH500</v>
          </cell>
          <cell r="P4492" t="str">
            <v>4775</v>
          </cell>
          <cell r="Q4492" t="str">
            <v>Insurance, Parking &amp; Metrage</v>
          </cell>
          <cell r="R4492" t="str">
            <v>Other Expenditures</v>
          </cell>
          <cell r="S4492" t="str">
            <v>Non Salary</v>
          </cell>
        </row>
        <row r="4493">
          <cell r="A4493" t="str">
            <v>PH5138</v>
          </cell>
          <cell r="E4493">
            <v>-316809.92</v>
          </cell>
          <cell r="F4493">
            <v>0</v>
          </cell>
          <cell r="G4493">
            <v>-316809.92</v>
          </cell>
          <cell r="H4493">
            <v>-334023.75</v>
          </cell>
          <cell r="I4493">
            <v>-17213.830000000002</v>
          </cell>
          <cell r="J4493">
            <v>-1108024.3</v>
          </cell>
          <cell r="L4493">
            <v>41364</v>
          </cell>
          <cell r="M4493" t="str">
            <v>SG</v>
          </cell>
          <cell r="N4493" t="str">
            <v>REV</v>
          </cell>
          <cell r="O4493" t="str">
            <v>PH500</v>
          </cell>
          <cell r="P4493" t="str">
            <v>8010</v>
          </cell>
          <cell r="Q4493" t="str">
            <v>Grants and Subsidies</v>
          </cell>
          <cell r="R4493" t="str">
            <v>Revenue</v>
          </cell>
          <cell r="S4493" t="str">
            <v>Non Salary</v>
          </cell>
        </row>
        <row r="4494">
          <cell r="A4494" t="str">
            <v>PH5139</v>
          </cell>
          <cell r="E4494">
            <v>141868.03</v>
          </cell>
          <cell r="F4494">
            <v>0</v>
          </cell>
          <cell r="G4494">
            <v>141868.03</v>
          </cell>
          <cell r="H4494">
            <v>181018.32</v>
          </cell>
          <cell r="I4494">
            <v>39150.29</v>
          </cell>
          <cell r="J4494">
            <v>621655.02</v>
          </cell>
          <cell r="L4494">
            <v>41364</v>
          </cell>
          <cell r="M4494" t="str">
            <v>SG</v>
          </cell>
          <cell r="N4494" t="str">
            <v>EXP</v>
          </cell>
          <cell r="O4494" t="str">
            <v>PH500</v>
          </cell>
          <cell r="P4494" t="str">
            <v>1015</v>
          </cell>
          <cell r="Q4494" t="str">
            <v>Salaries &amp; Benefits</v>
          </cell>
          <cell r="R4494" t="str">
            <v>Other Expenditures</v>
          </cell>
          <cell r="S4494" t="str">
            <v>Salaries &amp; Benefits</v>
          </cell>
        </row>
        <row r="4495">
          <cell r="A4495" t="str">
            <v>PH5139</v>
          </cell>
          <cell r="E4495">
            <v>2656.64</v>
          </cell>
          <cell r="F4495">
            <v>0</v>
          </cell>
          <cell r="G4495">
            <v>2656.64</v>
          </cell>
          <cell r="H4495">
            <v>0</v>
          </cell>
          <cell r="I4495">
            <v>-2656.64</v>
          </cell>
          <cell r="J4495">
            <v>0</v>
          </cell>
          <cell r="L4495">
            <v>41364</v>
          </cell>
          <cell r="M4495" t="str">
            <v>SG</v>
          </cell>
          <cell r="N4495" t="str">
            <v>EXP</v>
          </cell>
          <cell r="O4495" t="str">
            <v>PH500</v>
          </cell>
          <cell r="P4495" t="str">
            <v>1025</v>
          </cell>
          <cell r="Q4495" t="str">
            <v>Salaries &amp; Benefits</v>
          </cell>
          <cell r="R4495" t="str">
            <v>Other Expenditures</v>
          </cell>
          <cell r="S4495" t="str">
            <v>Overtime</v>
          </cell>
        </row>
        <row r="4496">
          <cell r="A4496" t="str">
            <v>PH5139</v>
          </cell>
          <cell r="E4496">
            <v>0</v>
          </cell>
          <cell r="F4496">
            <v>0</v>
          </cell>
          <cell r="G4496">
            <v>0</v>
          </cell>
          <cell r="H4496">
            <v>-11390.34</v>
          </cell>
          <cell r="I4496">
            <v>-11390.34</v>
          </cell>
          <cell r="J4496">
            <v>-37657.65</v>
          </cell>
          <cell r="L4496">
            <v>41364</v>
          </cell>
          <cell r="M4496" t="str">
            <v>SG</v>
          </cell>
          <cell r="N4496" t="str">
            <v>EXP</v>
          </cell>
          <cell r="O4496" t="str">
            <v>PH500</v>
          </cell>
          <cell r="P4496" t="str">
            <v>1520</v>
          </cell>
          <cell r="Q4496" t="str">
            <v>Salaries &amp; Benefits</v>
          </cell>
          <cell r="R4496" t="str">
            <v>Other Expenditures</v>
          </cell>
          <cell r="S4496" t="str">
            <v>Gapping</v>
          </cell>
        </row>
        <row r="4497">
          <cell r="A4497" t="str">
            <v>PH5139</v>
          </cell>
          <cell r="E4497">
            <v>6758.4</v>
          </cell>
          <cell r="F4497">
            <v>0</v>
          </cell>
          <cell r="G4497">
            <v>6758.4</v>
          </cell>
          <cell r="H4497">
            <v>9315.66</v>
          </cell>
          <cell r="I4497">
            <v>2557.2600000000002</v>
          </cell>
          <cell r="J4497">
            <v>31992</v>
          </cell>
          <cell r="L4497">
            <v>41364</v>
          </cell>
          <cell r="M4497" t="str">
            <v>SG</v>
          </cell>
          <cell r="N4497" t="str">
            <v>EXP</v>
          </cell>
          <cell r="O4497" t="str">
            <v>PH500</v>
          </cell>
          <cell r="P4497" t="str">
            <v>1711</v>
          </cell>
          <cell r="Q4497" t="str">
            <v>Salaries &amp; Benefits</v>
          </cell>
          <cell r="R4497" t="str">
            <v>Other Expenditures</v>
          </cell>
          <cell r="S4497" t="str">
            <v>Salaries &amp; Benefits</v>
          </cell>
        </row>
        <row r="4498">
          <cell r="A4498" t="str">
            <v>PH5139</v>
          </cell>
          <cell r="E4498">
            <v>3293.07</v>
          </cell>
          <cell r="F4498">
            <v>0</v>
          </cell>
          <cell r="G4498">
            <v>3293.07</v>
          </cell>
          <cell r="H4498">
            <v>4448.1499999999996</v>
          </cell>
          <cell r="I4498">
            <v>1155.08</v>
          </cell>
          <cell r="J4498">
            <v>15276</v>
          </cell>
          <cell r="L4498">
            <v>41364</v>
          </cell>
          <cell r="M4498" t="str">
            <v>SG</v>
          </cell>
          <cell r="N4498" t="str">
            <v>EXP</v>
          </cell>
          <cell r="O4498" t="str">
            <v>PH500</v>
          </cell>
          <cell r="P4498" t="str">
            <v>1712</v>
          </cell>
          <cell r="Q4498" t="str">
            <v>Salaries &amp; Benefits</v>
          </cell>
          <cell r="R4498" t="str">
            <v>Other Expenditures</v>
          </cell>
          <cell r="S4498" t="str">
            <v>Salaries &amp; Benefits</v>
          </cell>
        </row>
        <row r="4499">
          <cell r="A4499" t="str">
            <v>PH5139</v>
          </cell>
          <cell r="E4499">
            <v>3393.38</v>
          </cell>
          <cell r="F4499">
            <v>0</v>
          </cell>
          <cell r="G4499">
            <v>3393.38</v>
          </cell>
          <cell r="H4499">
            <v>3624.91</v>
          </cell>
          <cell r="I4499">
            <v>231.53</v>
          </cell>
          <cell r="J4499">
            <v>12447.82</v>
          </cell>
          <cell r="L4499">
            <v>41364</v>
          </cell>
          <cell r="M4499" t="str">
            <v>SG</v>
          </cell>
          <cell r="N4499" t="str">
            <v>EXP</v>
          </cell>
          <cell r="O4499" t="str">
            <v>PH500</v>
          </cell>
          <cell r="P4499" t="str">
            <v>1720</v>
          </cell>
          <cell r="Q4499" t="str">
            <v>Salaries &amp; Benefits</v>
          </cell>
          <cell r="R4499" t="str">
            <v>Other Expenditures</v>
          </cell>
          <cell r="S4499" t="str">
            <v>Salaries &amp; Benefits</v>
          </cell>
        </row>
        <row r="4500">
          <cell r="A4500" t="str">
            <v>PH5139</v>
          </cell>
          <cell r="E4500">
            <v>1014.24</v>
          </cell>
          <cell r="F4500">
            <v>0</v>
          </cell>
          <cell r="G4500">
            <v>1014.24</v>
          </cell>
          <cell r="H4500">
            <v>1351.07</v>
          </cell>
          <cell r="I4500">
            <v>336.83</v>
          </cell>
          <cell r="J4500">
            <v>4640.0200000000004</v>
          </cell>
          <cell r="L4500">
            <v>41364</v>
          </cell>
          <cell r="M4500" t="str">
            <v>SG</v>
          </cell>
          <cell r="N4500" t="str">
            <v>EXP</v>
          </cell>
          <cell r="O4500" t="str">
            <v>PH500</v>
          </cell>
          <cell r="P4500" t="str">
            <v>1730</v>
          </cell>
          <cell r="Q4500" t="str">
            <v>Salaries &amp; Benefits</v>
          </cell>
          <cell r="R4500" t="str">
            <v>Other Expenditures</v>
          </cell>
          <cell r="S4500" t="str">
            <v>Salaries &amp; Benefits</v>
          </cell>
        </row>
        <row r="4501">
          <cell r="A4501" t="str">
            <v>PH5139</v>
          </cell>
          <cell r="E4501">
            <v>3350.91</v>
          </cell>
          <cell r="F4501">
            <v>0</v>
          </cell>
          <cell r="G4501">
            <v>3350.91</v>
          </cell>
          <cell r="H4501">
            <v>5097.0200000000004</v>
          </cell>
          <cell r="I4501">
            <v>1746.11</v>
          </cell>
          <cell r="J4501">
            <v>8353.61</v>
          </cell>
          <cell r="L4501">
            <v>41364</v>
          </cell>
          <cell r="M4501" t="str">
            <v>SG</v>
          </cell>
          <cell r="N4501" t="str">
            <v>EXP</v>
          </cell>
          <cell r="O4501" t="str">
            <v>PH500</v>
          </cell>
          <cell r="P4501" t="str">
            <v>1740</v>
          </cell>
          <cell r="Q4501" t="str">
            <v>Salaries &amp; Benefits</v>
          </cell>
          <cell r="R4501" t="str">
            <v>Other Expenditures</v>
          </cell>
          <cell r="S4501" t="str">
            <v>Salaries &amp; Benefits</v>
          </cell>
        </row>
        <row r="4502">
          <cell r="A4502" t="str">
            <v>PH5139</v>
          </cell>
          <cell r="E4502">
            <v>186.78</v>
          </cell>
          <cell r="F4502">
            <v>0</v>
          </cell>
          <cell r="G4502">
            <v>186.78</v>
          </cell>
          <cell r="H4502">
            <v>267.37</v>
          </cell>
          <cell r="I4502">
            <v>80.59</v>
          </cell>
          <cell r="J4502">
            <v>497.3</v>
          </cell>
          <cell r="L4502">
            <v>41364</v>
          </cell>
          <cell r="M4502" t="str">
            <v>SG</v>
          </cell>
          <cell r="N4502" t="str">
            <v>EXP</v>
          </cell>
          <cell r="O4502" t="str">
            <v>PH500</v>
          </cell>
          <cell r="P4502" t="str">
            <v>1745</v>
          </cell>
          <cell r="Q4502" t="str">
            <v>Salaries &amp; Benefits</v>
          </cell>
          <cell r="R4502" t="str">
            <v>Other Expenditures</v>
          </cell>
          <cell r="S4502" t="str">
            <v>Salaries &amp; Benefits</v>
          </cell>
        </row>
        <row r="4503">
          <cell r="A4503" t="str">
            <v>PH5139</v>
          </cell>
          <cell r="E4503">
            <v>2840.53</v>
          </cell>
          <cell r="F4503">
            <v>0</v>
          </cell>
          <cell r="G4503">
            <v>2840.53</v>
          </cell>
          <cell r="H4503">
            <v>3529.88</v>
          </cell>
          <cell r="I4503">
            <v>689.35</v>
          </cell>
          <cell r="J4503">
            <v>12122.25</v>
          </cell>
          <cell r="L4503">
            <v>41364</v>
          </cell>
          <cell r="M4503" t="str">
            <v>SG</v>
          </cell>
          <cell r="N4503" t="str">
            <v>EXP</v>
          </cell>
          <cell r="O4503" t="str">
            <v>PH500</v>
          </cell>
          <cell r="P4503" t="str">
            <v>1750</v>
          </cell>
          <cell r="Q4503" t="str">
            <v>Salaries &amp; Benefits</v>
          </cell>
          <cell r="R4503" t="str">
            <v>Other Expenditures</v>
          </cell>
          <cell r="S4503" t="str">
            <v>Salaries &amp; Benefits</v>
          </cell>
        </row>
        <row r="4504">
          <cell r="A4504" t="str">
            <v>PH5139</v>
          </cell>
          <cell r="E4504">
            <v>6903.99</v>
          </cell>
          <cell r="F4504">
            <v>0</v>
          </cell>
          <cell r="G4504">
            <v>6903.99</v>
          </cell>
          <cell r="H4504">
            <v>11116</v>
          </cell>
          <cell r="I4504">
            <v>4212.01</v>
          </cell>
          <cell r="J4504">
            <v>18453.599999999999</v>
          </cell>
          <cell r="L4504">
            <v>41364</v>
          </cell>
          <cell r="M4504" t="str">
            <v>SG</v>
          </cell>
          <cell r="N4504" t="str">
            <v>EXP</v>
          </cell>
          <cell r="O4504" t="str">
            <v>PH500</v>
          </cell>
          <cell r="P4504" t="str">
            <v>1760</v>
          </cell>
          <cell r="Q4504" t="str">
            <v>Salaries &amp; Benefits</v>
          </cell>
          <cell r="R4504" t="str">
            <v>Other Expenditures</v>
          </cell>
          <cell r="S4504" t="str">
            <v>Salaries &amp; Benefits</v>
          </cell>
        </row>
        <row r="4505">
          <cell r="A4505" t="str">
            <v>PH5139</v>
          </cell>
          <cell r="E4505">
            <v>13112.6</v>
          </cell>
          <cell r="F4505">
            <v>0</v>
          </cell>
          <cell r="G4505">
            <v>13112.6</v>
          </cell>
          <cell r="H4505">
            <v>17530.22</v>
          </cell>
          <cell r="I4505">
            <v>4417.62</v>
          </cell>
          <cell r="J4505">
            <v>60202.44</v>
          </cell>
          <cell r="L4505">
            <v>41364</v>
          </cell>
          <cell r="M4505" t="str">
            <v>SG</v>
          </cell>
          <cell r="N4505" t="str">
            <v>EXP</v>
          </cell>
          <cell r="O4505" t="str">
            <v>PH500</v>
          </cell>
          <cell r="P4505" t="str">
            <v>1770</v>
          </cell>
          <cell r="Q4505" t="str">
            <v>Salaries &amp; Benefits</v>
          </cell>
          <cell r="R4505" t="str">
            <v>Other Expenditures</v>
          </cell>
          <cell r="S4505" t="str">
            <v>Salaries &amp; Benefits</v>
          </cell>
        </row>
        <row r="4506">
          <cell r="A4506" t="str">
            <v>PH5139</v>
          </cell>
          <cell r="E4506">
            <v>283.55</v>
          </cell>
          <cell r="F4506">
            <v>0</v>
          </cell>
          <cell r="G4506">
            <v>283.55</v>
          </cell>
          <cell r="H4506">
            <v>0</v>
          </cell>
          <cell r="I4506">
            <v>-283.55</v>
          </cell>
          <cell r="J4506">
            <v>0</v>
          </cell>
          <cell r="L4506">
            <v>41364</v>
          </cell>
          <cell r="M4506" t="str">
            <v>SG</v>
          </cell>
          <cell r="N4506" t="str">
            <v>EXP</v>
          </cell>
          <cell r="O4506" t="str">
            <v>PH500</v>
          </cell>
          <cell r="P4506" t="str">
            <v>4225</v>
          </cell>
          <cell r="Q4506" t="str">
            <v>Business Travel Expenses</v>
          </cell>
          <cell r="R4506" t="str">
            <v>Other Expenditures</v>
          </cell>
          <cell r="S4506" t="str">
            <v>Non Salary</v>
          </cell>
        </row>
        <row r="4507">
          <cell r="A4507" t="str">
            <v>PH5139</v>
          </cell>
          <cell r="E4507">
            <v>311.64999999999998</v>
          </cell>
          <cell r="F4507">
            <v>0</v>
          </cell>
          <cell r="G4507">
            <v>311.64999999999998</v>
          </cell>
          <cell r="H4507">
            <v>0</v>
          </cell>
          <cell r="I4507">
            <v>-311.64999999999998</v>
          </cell>
          <cell r="J4507">
            <v>0</v>
          </cell>
          <cell r="L4507">
            <v>41364</v>
          </cell>
          <cell r="M4507" t="str">
            <v>SG</v>
          </cell>
          <cell r="N4507" t="str">
            <v>EXP</v>
          </cell>
          <cell r="O4507" t="str">
            <v>PH500</v>
          </cell>
          <cell r="P4507" t="str">
            <v>4770</v>
          </cell>
          <cell r="Q4507" t="str">
            <v>Insurance, Parking &amp; Metrage</v>
          </cell>
          <cell r="R4507" t="str">
            <v>Other Expenditures</v>
          </cell>
          <cell r="S4507" t="str">
            <v>Non Salary</v>
          </cell>
        </row>
        <row r="4508">
          <cell r="A4508" t="str">
            <v>PH5139</v>
          </cell>
          <cell r="E4508">
            <v>1353.64</v>
          </cell>
          <cell r="F4508">
            <v>0</v>
          </cell>
          <cell r="G4508">
            <v>1353.64</v>
          </cell>
          <cell r="H4508">
            <v>0</v>
          </cell>
          <cell r="I4508">
            <v>-1353.64</v>
          </cell>
          <cell r="J4508">
            <v>0</v>
          </cell>
          <cell r="L4508">
            <v>41364</v>
          </cell>
          <cell r="M4508" t="str">
            <v>SG</v>
          </cell>
          <cell r="N4508" t="str">
            <v>EXP</v>
          </cell>
          <cell r="O4508" t="str">
            <v>PH500</v>
          </cell>
          <cell r="P4508" t="str">
            <v>4775</v>
          </cell>
          <cell r="Q4508" t="str">
            <v>Insurance, Parking &amp; Metrage</v>
          </cell>
          <cell r="R4508" t="str">
            <v>Other Expenditures</v>
          </cell>
          <cell r="S4508" t="str">
            <v>Non Salary</v>
          </cell>
        </row>
        <row r="4509">
          <cell r="A4509" t="str">
            <v>PH5139</v>
          </cell>
          <cell r="E4509">
            <v>-140495.56</v>
          </cell>
          <cell r="F4509">
            <v>0</v>
          </cell>
          <cell r="G4509">
            <v>-140495.56</v>
          </cell>
          <cell r="H4509">
            <v>-169431.21</v>
          </cell>
          <cell r="I4509">
            <v>-28935.65</v>
          </cell>
          <cell r="J4509">
            <v>-560986.81999999995</v>
          </cell>
          <cell r="L4509">
            <v>41364</v>
          </cell>
          <cell r="M4509" t="str">
            <v>SG</v>
          </cell>
          <cell r="N4509" t="str">
            <v>REV</v>
          </cell>
          <cell r="O4509" t="str">
            <v>PH500</v>
          </cell>
          <cell r="P4509" t="str">
            <v>8010</v>
          </cell>
          <cell r="Q4509" t="str">
            <v>Grants and Subsidies</v>
          </cell>
          <cell r="R4509" t="str">
            <v>Revenue</v>
          </cell>
          <cell r="S4509" t="str">
            <v>Non Salary</v>
          </cell>
        </row>
        <row r="4510">
          <cell r="A4510" t="str">
            <v>PH1011</v>
          </cell>
          <cell r="E4510">
            <v>0</v>
          </cell>
          <cell r="F4510">
            <v>0</v>
          </cell>
          <cell r="G4510">
            <v>0</v>
          </cell>
          <cell r="H4510">
            <v>6931.08</v>
          </cell>
          <cell r="I4510">
            <v>6931.08</v>
          </cell>
          <cell r="J4510">
            <v>15600</v>
          </cell>
          <cell r="L4510">
            <v>41455</v>
          </cell>
          <cell r="M4510" t="str">
            <v>SG</v>
          </cell>
          <cell r="N4510" t="str">
            <v>EXP</v>
          </cell>
          <cell r="O4510" t="str">
            <v>PH100</v>
          </cell>
          <cell r="P4510" t="str">
            <v>1011</v>
          </cell>
          <cell r="Q4510" t="str">
            <v>Salaries &amp; Benefits</v>
          </cell>
          <cell r="R4510" t="str">
            <v>Other Expenditures</v>
          </cell>
          <cell r="S4510" t="str">
            <v>Salaries &amp; Benefits</v>
          </cell>
        </row>
        <row r="4511">
          <cell r="A4511" t="str">
            <v>PH1011</v>
          </cell>
          <cell r="E4511">
            <v>0</v>
          </cell>
          <cell r="F4511">
            <v>0</v>
          </cell>
          <cell r="G4511">
            <v>0</v>
          </cell>
          <cell r="H4511">
            <v>0</v>
          </cell>
          <cell r="I4511">
            <v>0</v>
          </cell>
          <cell r="J4511">
            <v>0</v>
          </cell>
          <cell r="L4511">
            <v>41455</v>
          </cell>
          <cell r="M4511" t="str">
            <v>SG</v>
          </cell>
          <cell r="N4511" t="str">
            <v>EXP</v>
          </cell>
          <cell r="O4511" t="str">
            <v>PH100</v>
          </cell>
          <cell r="P4511" t="str">
            <v>1015</v>
          </cell>
          <cell r="Q4511" t="str">
            <v>Salaries &amp; Benefits</v>
          </cell>
          <cell r="R4511" t="str">
            <v>Other Expenditures</v>
          </cell>
          <cell r="S4511" t="str">
            <v>Salaries &amp; Benefits</v>
          </cell>
        </row>
        <row r="4512">
          <cell r="A4512" t="str">
            <v>PH1011</v>
          </cell>
          <cell r="E4512">
            <v>0</v>
          </cell>
          <cell r="F4512">
            <v>0</v>
          </cell>
          <cell r="G4512">
            <v>0</v>
          </cell>
          <cell r="H4512">
            <v>-332.7</v>
          </cell>
          <cell r="I4512">
            <v>-332.7</v>
          </cell>
          <cell r="J4512">
            <v>-748.8</v>
          </cell>
          <cell r="L4512">
            <v>41455</v>
          </cell>
          <cell r="M4512" t="str">
            <v>SG</v>
          </cell>
          <cell r="N4512" t="str">
            <v>EXP</v>
          </cell>
          <cell r="O4512" t="str">
            <v>PH100</v>
          </cell>
          <cell r="P4512" t="str">
            <v>1520</v>
          </cell>
          <cell r="Q4512" t="str">
            <v>Salaries &amp; Benefits</v>
          </cell>
          <cell r="R4512" t="str">
            <v>Other Expenditures</v>
          </cell>
          <cell r="S4512" t="str">
            <v>Gapping</v>
          </cell>
        </row>
        <row r="4513">
          <cell r="A4513" t="str">
            <v>PH1011</v>
          </cell>
          <cell r="E4513">
            <v>0</v>
          </cell>
          <cell r="F4513">
            <v>0</v>
          </cell>
          <cell r="G4513">
            <v>0</v>
          </cell>
          <cell r="H4513">
            <v>201.82</v>
          </cell>
          <cell r="I4513">
            <v>201.82</v>
          </cell>
          <cell r="J4513">
            <v>464.17</v>
          </cell>
          <cell r="L4513">
            <v>41455</v>
          </cell>
          <cell r="M4513" t="str">
            <v>SG</v>
          </cell>
          <cell r="N4513" t="str">
            <v>EXP</v>
          </cell>
          <cell r="O4513" t="str">
            <v>PH100</v>
          </cell>
          <cell r="P4513" t="str">
            <v>2750</v>
          </cell>
          <cell r="Q4513" t="str">
            <v>Other Supplies</v>
          </cell>
          <cell r="R4513" t="str">
            <v>Other Expenditures</v>
          </cell>
          <cell r="S4513" t="str">
            <v>Non Salary</v>
          </cell>
        </row>
        <row r="4514">
          <cell r="A4514" t="str">
            <v>PH1011</v>
          </cell>
          <cell r="E4514">
            <v>2375</v>
          </cell>
          <cell r="F4514">
            <v>0</v>
          </cell>
          <cell r="G4514">
            <v>2375</v>
          </cell>
          <cell r="H4514">
            <v>0</v>
          </cell>
          <cell r="I4514">
            <v>-2375</v>
          </cell>
          <cell r="J4514">
            <v>0</v>
          </cell>
          <cell r="L4514">
            <v>41455</v>
          </cell>
          <cell r="M4514" t="str">
            <v>SG</v>
          </cell>
          <cell r="N4514" t="str">
            <v>EXP</v>
          </cell>
          <cell r="O4514" t="str">
            <v>PH100</v>
          </cell>
          <cell r="P4514" t="str">
            <v>4110</v>
          </cell>
          <cell r="Q4514" t="str">
            <v>Professional &amp; Technical</v>
          </cell>
          <cell r="R4514" t="str">
            <v>Other Expenditures</v>
          </cell>
          <cell r="S4514" t="str">
            <v>Non Salary</v>
          </cell>
        </row>
        <row r="4515">
          <cell r="A4515" t="str">
            <v>PH1011</v>
          </cell>
          <cell r="E4515">
            <v>343.75</v>
          </cell>
          <cell r="F4515">
            <v>0</v>
          </cell>
          <cell r="G4515">
            <v>343.75</v>
          </cell>
          <cell r="H4515">
            <v>59.13</v>
          </cell>
          <cell r="I4515">
            <v>-284.62</v>
          </cell>
          <cell r="J4515">
            <v>136</v>
          </cell>
          <cell r="L4515">
            <v>41455</v>
          </cell>
          <cell r="M4515" t="str">
            <v>SG</v>
          </cell>
          <cell r="N4515" t="str">
            <v>EXP</v>
          </cell>
          <cell r="O4515" t="str">
            <v>PH100</v>
          </cell>
          <cell r="P4515" t="str">
            <v>4230</v>
          </cell>
          <cell r="Q4515" t="str">
            <v>Business Travel Expenses</v>
          </cell>
          <cell r="R4515" t="str">
            <v>Other Expenditures</v>
          </cell>
          <cell r="S4515" t="str">
            <v>Non Salary</v>
          </cell>
        </row>
        <row r="4516">
          <cell r="A4516" t="str">
            <v>PH1011</v>
          </cell>
          <cell r="E4516">
            <v>0</v>
          </cell>
          <cell r="F4516">
            <v>0</v>
          </cell>
          <cell r="G4516">
            <v>0</v>
          </cell>
          <cell r="H4516">
            <v>1113.0899999999999</v>
          </cell>
          <cell r="I4516">
            <v>1113.0899999999999</v>
          </cell>
          <cell r="J4516">
            <v>2560</v>
          </cell>
          <cell r="L4516">
            <v>41455</v>
          </cell>
          <cell r="M4516" t="str">
            <v>SG</v>
          </cell>
          <cell r="N4516" t="str">
            <v>EXP</v>
          </cell>
          <cell r="O4516" t="str">
            <v>PH100</v>
          </cell>
          <cell r="P4516" t="str">
            <v>4256</v>
          </cell>
          <cell r="Q4516" t="str">
            <v>Conference Expenditures</v>
          </cell>
          <cell r="R4516" t="str">
            <v>Other Expenditures</v>
          </cell>
          <cell r="S4516" t="str">
            <v>Non Salary</v>
          </cell>
        </row>
        <row r="4517">
          <cell r="A4517" t="str">
            <v>PH1011</v>
          </cell>
          <cell r="E4517">
            <v>61734.63</v>
          </cell>
          <cell r="F4517">
            <v>0</v>
          </cell>
          <cell r="G4517">
            <v>61734.63</v>
          </cell>
          <cell r="H4517">
            <v>53625</v>
          </cell>
          <cell r="I4517">
            <v>-8109.63</v>
          </cell>
          <cell r="J4517">
            <v>53625</v>
          </cell>
          <cell r="L4517">
            <v>41455</v>
          </cell>
          <cell r="M4517" t="str">
            <v>SG</v>
          </cell>
          <cell r="N4517" t="str">
            <v>EXP</v>
          </cell>
          <cell r="O4517" t="str">
            <v>PH100</v>
          </cell>
          <cell r="P4517" t="str">
            <v>4760</v>
          </cell>
          <cell r="Q4517" t="str">
            <v>Insurance, Parking &amp; Metrage</v>
          </cell>
          <cell r="R4517" t="str">
            <v>Other Expenditures</v>
          </cell>
          <cell r="S4517" t="str">
            <v>Non Salary</v>
          </cell>
        </row>
        <row r="4518">
          <cell r="A4518" t="str">
            <v>PH1011</v>
          </cell>
          <cell r="E4518">
            <v>0</v>
          </cell>
          <cell r="F4518">
            <v>0</v>
          </cell>
          <cell r="G4518">
            <v>0</v>
          </cell>
          <cell r="H4518">
            <v>43.48</v>
          </cell>
          <cell r="I4518">
            <v>43.48</v>
          </cell>
          <cell r="J4518">
            <v>100</v>
          </cell>
          <cell r="L4518">
            <v>41455</v>
          </cell>
          <cell r="M4518" t="str">
            <v>SG</v>
          </cell>
          <cell r="N4518" t="str">
            <v>EXP</v>
          </cell>
          <cell r="O4518" t="str">
            <v>PH100</v>
          </cell>
          <cell r="P4518" t="str">
            <v>4775</v>
          </cell>
          <cell r="Q4518" t="str">
            <v>Insurance, Parking &amp; Metrage</v>
          </cell>
          <cell r="R4518" t="str">
            <v>Other Expenditures</v>
          </cell>
          <cell r="S4518" t="str">
            <v>Non Salary</v>
          </cell>
        </row>
        <row r="4519">
          <cell r="A4519" t="str">
            <v>PH1011</v>
          </cell>
          <cell r="E4519">
            <v>0</v>
          </cell>
          <cell r="F4519">
            <v>0</v>
          </cell>
          <cell r="G4519">
            <v>0</v>
          </cell>
          <cell r="H4519">
            <v>2232.27</v>
          </cell>
          <cell r="I4519">
            <v>2232.27</v>
          </cell>
          <cell r="J4519">
            <v>5134</v>
          </cell>
          <cell r="L4519">
            <v>41455</v>
          </cell>
          <cell r="M4519" t="str">
            <v>SG</v>
          </cell>
          <cell r="N4519" t="str">
            <v>EXP</v>
          </cell>
          <cell r="O4519" t="str">
            <v>PH100</v>
          </cell>
          <cell r="P4519" t="str">
            <v>4820</v>
          </cell>
          <cell r="Q4519" t="str">
            <v>Other Services</v>
          </cell>
          <cell r="R4519" t="str">
            <v>Other Expenditures</v>
          </cell>
          <cell r="S4519" t="str">
            <v>Non Salary</v>
          </cell>
        </row>
        <row r="4520">
          <cell r="A4520" t="str">
            <v>PH1011</v>
          </cell>
          <cell r="E4520">
            <v>0</v>
          </cell>
          <cell r="F4520">
            <v>0</v>
          </cell>
          <cell r="G4520">
            <v>0</v>
          </cell>
          <cell r="H4520">
            <v>21.76</v>
          </cell>
          <cell r="I4520">
            <v>21.76</v>
          </cell>
          <cell r="J4520">
            <v>50</v>
          </cell>
          <cell r="L4520">
            <v>41455</v>
          </cell>
          <cell r="M4520" t="str">
            <v>SG</v>
          </cell>
          <cell r="N4520" t="str">
            <v>EXP</v>
          </cell>
          <cell r="O4520" t="str">
            <v>PH100</v>
          </cell>
          <cell r="P4520" t="str">
            <v>7030</v>
          </cell>
          <cell r="Q4520" t="str">
            <v>IDC's</v>
          </cell>
          <cell r="R4520" t="str">
            <v>Other Expenditures</v>
          </cell>
          <cell r="S4520" t="str">
            <v>Non Salary</v>
          </cell>
        </row>
        <row r="4521">
          <cell r="A4521" t="str">
            <v>PH1011</v>
          </cell>
          <cell r="E4521">
            <v>0</v>
          </cell>
          <cell r="F4521">
            <v>0</v>
          </cell>
          <cell r="G4521">
            <v>0</v>
          </cell>
          <cell r="H4521">
            <v>21.76</v>
          </cell>
          <cell r="I4521">
            <v>21.76</v>
          </cell>
          <cell r="J4521">
            <v>50</v>
          </cell>
          <cell r="L4521">
            <v>41455</v>
          </cell>
          <cell r="M4521" t="str">
            <v>SG</v>
          </cell>
          <cell r="N4521" t="str">
            <v>EXP</v>
          </cell>
          <cell r="O4521" t="str">
            <v>PH100</v>
          </cell>
          <cell r="P4521" t="str">
            <v>7035</v>
          </cell>
          <cell r="Q4521" t="str">
            <v>IDC's</v>
          </cell>
          <cell r="R4521" t="str">
            <v>Other Expenditures</v>
          </cell>
          <cell r="S4521" t="str">
            <v>Non Salary</v>
          </cell>
        </row>
        <row r="4522">
          <cell r="A4522" t="str">
            <v>PH1011</v>
          </cell>
          <cell r="E4522">
            <v>-48340.04</v>
          </cell>
          <cell r="F4522">
            <v>0</v>
          </cell>
          <cell r="G4522">
            <v>-48340.04</v>
          </cell>
          <cell r="H4522">
            <v>-47937.52</v>
          </cell>
          <cell r="I4522">
            <v>402.52</v>
          </cell>
          <cell r="J4522">
            <v>-57727.78</v>
          </cell>
          <cell r="L4522">
            <v>41455</v>
          </cell>
          <cell r="M4522" t="str">
            <v>SG</v>
          </cell>
          <cell r="N4522" t="str">
            <v>REV</v>
          </cell>
          <cell r="O4522" t="str">
            <v>PH100</v>
          </cell>
          <cell r="P4522" t="str">
            <v>8010</v>
          </cell>
          <cell r="Q4522" t="str">
            <v>Grants and Subsidies</v>
          </cell>
          <cell r="R4522" t="str">
            <v>Revenue</v>
          </cell>
          <cell r="S4522" t="str">
            <v>Non Salary</v>
          </cell>
        </row>
        <row r="4523">
          <cell r="A4523" t="str">
            <v>PH1021</v>
          </cell>
          <cell r="E4523">
            <v>0</v>
          </cell>
          <cell r="F4523">
            <v>0</v>
          </cell>
          <cell r="G4523">
            <v>0</v>
          </cell>
          <cell r="H4523">
            <v>6664.5</v>
          </cell>
          <cell r="I4523">
            <v>6664.5</v>
          </cell>
          <cell r="J4523">
            <v>15000</v>
          </cell>
          <cell r="L4523">
            <v>41455</v>
          </cell>
          <cell r="M4523" t="str">
            <v>SG</v>
          </cell>
          <cell r="N4523" t="str">
            <v>EXP</v>
          </cell>
          <cell r="O4523" t="str">
            <v>PH100</v>
          </cell>
          <cell r="P4523" t="str">
            <v>1011</v>
          </cell>
          <cell r="Q4523" t="str">
            <v>Salaries &amp; Benefits</v>
          </cell>
          <cell r="R4523" t="str">
            <v>Other Expenditures</v>
          </cell>
          <cell r="S4523" t="str">
            <v>Salaries &amp; Benefits</v>
          </cell>
        </row>
        <row r="4524">
          <cell r="A4524" t="str">
            <v>PH1021</v>
          </cell>
          <cell r="E4524">
            <v>127299.64</v>
          </cell>
          <cell r="F4524">
            <v>0</v>
          </cell>
          <cell r="G4524">
            <v>127299.64</v>
          </cell>
          <cell r="H4524">
            <v>106851.6</v>
          </cell>
          <cell r="I4524">
            <v>-20448.04</v>
          </cell>
          <cell r="J4524">
            <v>244142.36</v>
          </cell>
          <cell r="L4524">
            <v>41455</v>
          </cell>
          <cell r="M4524" t="str">
            <v>SG</v>
          </cell>
          <cell r="N4524" t="str">
            <v>EXP</v>
          </cell>
          <cell r="O4524" t="str">
            <v>PH100</v>
          </cell>
          <cell r="P4524" t="str">
            <v>1015</v>
          </cell>
          <cell r="Q4524" t="str">
            <v>Salaries &amp; Benefits</v>
          </cell>
          <cell r="R4524" t="str">
            <v>Other Expenditures</v>
          </cell>
          <cell r="S4524" t="str">
            <v>Salaries &amp; Benefits</v>
          </cell>
        </row>
        <row r="4525">
          <cell r="A4525" t="str">
            <v>PH1021</v>
          </cell>
          <cell r="E4525">
            <v>0</v>
          </cell>
          <cell r="F4525">
            <v>0</v>
          </cell>
          <cell r="G4525">
            <v>0</v>
          </cell>
          <cell r="H4525">
            <v>408.46</v>
          </cell>
          <cell r="I4525">
            <v>408.46</v>
          </cell>
          <cell r="J4525">
            <v>408.46</v>
          </cell>
          <cell r="L4525">
            <v>41455</v>
          </cell>
          <cell r="M4525" t="str">
            <v>SG</v>
          </cell>
          <cell r="N4525" t="str">
            <v>EXP</v>
          </cell>
          <cell r="O4525" t="str">
            <v>PH100</v>
          </cell>
          <cell r="P4525" t="str">
            <v>1050</v>
          </cell>
          <cell r="Q4525" t="str">
            <v>Salaries &amp; Benefits</v>
          </cell>
          <cell r="R4525" t="str">
            <v>Other Expenditures</v>
          </cell>
          <cell r="S4525" t="str">
            <v>Salaries &amp; Benefits</v>
          </cell>
        </row>
        <row r="4526">
          <cell r="A4526" t="str">
            <v>PH1021</v>
          </cell>
          <cell r="E4526">
            <v>0</v>
          </cell>
          <cell r="F4526">
            <v>0</v>
          </cell>
          <cell r="G4526">
            <v>0</v>
          </cell>
          <cell r="H4526">
            <v>-6961.32</v>
          </cell>
          <cell r="I4526">
            <v>-6961.32</v>
          </cell>
          <cell r="J4526">
            <v>-15273.89</v>
          </cell>
          <cell r="L4526">
            <v>41455</v>
          </cell>
          <cell r="M4526" t="str">
            <v>SG</v>
          </cell>
          <cell r="N4526" t="str">
            <v>EXP</v>
          </cell>
          <cell r="O4526" t="str">
            <v>PH100</v>
          </cell>
          <cell r="P4526" t="str">
            <v>1520</v>
          </cell>
          <cell r="Q4526" t="str">
            <v>Salaries &amp; Benefits</v>
          </cell>
          <cell r="R4526" t="str">
            <v>Other Expenditures</v>
          </cell>
          <cell r="S4526" t="str">
            <v>Gapping</v>
          </cell>
        </row>
        <row r="4527">
          <cell r="A4527" t="str">
            <v>PH1021</v>
          </cell>
          <cell r="E4527">
            <v>1829.32</v>
          </cell>
          <cell r="F4527">
            <v>0</v>
          </cell>
          <cell r="G4527">
            <v>1829.32</v>
          </cell>
          <cell r="H4527">
            <v>1749.33</v>
          </cell>
          <cell r="I4527">
            <v>-79.989999999999995</v>
          </cell>
          <cell r="J4527">
            <v>3936</v>
          </cell>
          <cell r="L4527">
            <v>41455</v>
          </cell>
          <cell r="M4527" t="str">
            <v>SG</v>
          </cell>
          <cell r="N4527" t="str">
            <v>EXP</v>
          </cell>
          <cell r="O4527" t="str">
            <v>PH100</v>
          </cell>
          <cell r="P4527" t="str">
            <v>1711</v>
          </cell>
          <cell r="Q4527" t="str">
            <v>Salaries &amp; Benefits</v>
          </cell>
          <cell r="R4527" t="str">
            <v>Other Expenditures</v>
          </cell>
          <cell r="S4527" t="str">
            <v>Salaries &amp; Benefits</v>
          </cell>
        </row>
        <row r="4528">
          <cell r="A4528" t="str">
            <v>PH1021</v>
          </cell>
          <cell r="E4528">
            <v>1037.8499999999999</v>
          </cell>
          <cell r="F4528">
            <v>0</v>
          </cell>
          <cell r="G4528">
            <v>1037.8499999999999</v>
          </cell>
          <cell r="H4528">
            <v>970.68</v>
          </cell>
          <cell r="I4528">
            <v>-67.17</v>
          </cell>
          <cell r="J4528">
            <v>2184</v>
          </cell>
          <cell r="L4528">
            <v>41455</v>
          </cell>
          <cell r="M4528" t="str">
            <v>SG</v>
          </cell>
          <cell r="N4528" t="str">
            <v>EXP</v>
          </cell>
          <cell r="O4528" t="str">
            <v>PH100</v>
          </cell>
          <cell r="P4528" t="str">
            <v>1712</v>
          </cell>
          <cell r="Q4528" t="str">
            <v>Salaries &amp; Benefits</v>
          </cell>
          <cell r="R4528" t="str">
            <v>Other Expenditures</v>
          </cell>
          <cell r="S4528" t="str">
            <v>Salaries &amp; Benefits</v>
          </cell>
        </row>
        <row r="4529">
          <cell r="A4529" t="str">
            <v>PH1021</v>
          </cell>
          <cell r="E4529">
            <v>2683.24</v>
          </cell>
          <cell r="F4529">
            <v>0</v>
          </cell>
          <cell r="G4529">
            <v>2683.24</v>
          </cell>
          <cell r="H4529">
            <v>2173.67</v>
          </cell>
          <cell r="I4529">
            <v>-509.57</v>
          </cell>
          <cell r="J4529">
            <v>4890.7700000000004</v>
          </cell>
          <cell r="L4529">
            <v>41455</v>
          </cell>
          <cell r="M4529" t="str">
            <v>SG</v>
          </cell>
          <cell r="N4529" t="str">
            <v>EXP</v>
          </cell>
          <cell r="O4529" t="str">
            <v>PH100</v>
          </cell>
          <cell r="P4529" t="str">
            <v>1720</v>
          </cell>
          <cell r="Q4529" t="str">
            <v>Salaries &amp; Benefits</v>
          </cell>
          <cell r="R4529" t="str">
            <v>Other Expenditures</v>
          </cell>
          <cell r="S4529" t="str">
            <v>Salaries &amp; Benefits</v>
          </cell>
        </row>
        <row r="4530">
          <cell r="A4530" t="str">
            <v>PH1021</v>
          </cell>
          <cell r="E4530">
            <v>810.84</v>
          </cell>
          <cell r="F4530">
            <v>0</v>
          </cell>
          <cell r="G4530">
            <v>810.84</v>
          </cell>
          <cell r="H4530">
            <v>810.21</v>
          </cell>
          <cell r="I4530">
            <v>-0.63</v>
          </cell>
          <cell r="J4530">
            <v>1822.95</v>
          </cell>
          <cell r="L4530">
            <v>41455</v>
          </cell>
          <cell r="M4530" t="str">
            <v>SG</v>
          </cell>
          <cell r="N4530" t="str">
            <v>EXP</v>
          </cell>
          <cell r="O4530" t="str">
            <v>PH100</v>
          </cell>
          <cell r="P4530" t="str">
            <v>1730</v>
          </cell>
          <cell r="Q4530" t="str">
            <v>Salaries &amp; Benefits</v>
          </cell>
          <cell r="R4530" t="str">
            <v>Other Expenditures</v>
          </cell>
          <cell r="S4530" t="str">
            <v>Salaries &amp; Benefits</v>
          </cell>
        </row>
        <row r="4531">
          <cell r="A4531" t="str">
            <v>PH1021</v>
          </cell>
          <cell r="E4531">
            <v>1072</v>
          </cell>
          <cell r="F4531">
            <v>0</v>
          </cell>
          <cell r="G4531">
            <v>1072</v>
          </cell>
          <cell r="H4531">
            <v>991.99</v>
          </cell>
          <cell r="I4531">
            <v>-80.010000000000005</v>
          </cell>
          <cell r="J4531">
            <v>991.99</v>
          </cell>
          <cell r="L4531">
            <v>41455</v>
          </cell>
          <cell r="M4531" t="str">
            <v>SG</v>
          </cell>
          <cell r="N4531" t="str">
            <v>EXP</v>
          </cell>
          <cell r="O4531" t="str">
            <v>PH100</v>
          </cell>
          <cell r="P4531" t="str">
            <v>1740</v>
          </cell>
          <cell r="Q4531" t="str">
            <v>Salaries &amp; Benefits</v>
          </cell>
          <cell r="R4531" t="str">
            <v>Other Expenditures</v>
          </cell>
          <cell r="S4531" t="str">
            <v>Salaries &amp; Benefits</v>
          </cell>
        </row>
        <row r="4532">
          <cell r="A4532" t="str">
            <v>PH1021</v>
          </cell>
          <cell r="E4532">
            <v>46.97</v>
          </cell>
          <cell r="F4532">
            <v>0</v>
          </cell>
          <cell r="G4532">
            <v>46.97</v>
          </cell>
          <cell r="H4532">
            <v>195.39</v>
          </cell>
          <cell r="I4532">
            <v>148.41999999999999</v>
          </cell>
          <cell r="J4532">
            <v>195.39</v>
          </cell>
          <cell r="L4532">
            <v>41455</v>
          </cell>
          <cell r="M4532" t="str">
            <v>SG</v>
          </cell>
          <cell r="N4532" t="str">
            <v>EXP</v>
          </cell>
          <cell r="O4532" t="str">
            <v>PH100</v>
          </cell>
          <cell r="P4532" t="str">
            <v>1745</v>
          </cell>
          <cell r="Q4532" t="str">
            <v>Salaries &amp; Benefits</v>
          </cell>
          <cell r="R4532" t="str">
            <v>Other Expenditures</v>
          </cell>
          <cell r="S4532" t="str">
            <v>Salaries &amp; Benefits</v>
          </cell>
        </row>
        <row r="4533">
          <cell r="A4533" t="str">
            <v>PH1021</v>
          </cell>
          <cell r="E4533">
            <v>2572.6999999999998</v>
          </cell>
          <cell r="F4533">
            <v>0</v>
          </cell>
          <cell r="G4533">
            <v>2572.6999999999998</v>
          </cell>
          <cell r="H4533">
            <v>2116.6999999999998</v>
          </cell>
          <cell r="I4533">
            <v>-456</v>
          </cell>
          <cell r="J4533">
            <v>4762.55</v>
          </cell>
          <cell r="L4533">
            <v>41455</v>
          </cell>
          <cell r="M4533" t="str">
            <v>SG</v>
          </cell>
          <cell r="N4533" t="str">
            <v>EXP</v>
          </cell>
          <cell r="O4533" t="str">
            <v>PH100</v>
          </cell>
          <cell r="P4533" t="str">
            <v>1750</v>
          </cell>
          <cell r="Q4533" t="str">
            <v>Salaries &amp; Benefits</v>
          </cell>
          <cell r="R4533" t="str">
            <v>Other Expenditures</v>
          </cell>
          <cell r="S4533" t="str">
            <v>Salaries &amp; Benefits</v>
          </cell>
        </row>
        <row r="4534">
          <cell r="A4534" t="str">
            <v>PH1021</v>
          </cell>
          <cell r="E4534">
            <v>2356.1999999999998</v>
          </cell>
          <cell r="F4534">
            <v>0</v>
          </cell>
          <cell r="G4534">
            <v>2356.1999999999998</v>
          </cell>
          <cell r="H4534">
            <v>2306.6999999999998</v>
          </cell>
          <cell r="I4534">
            <v>-49.5</v>
          </cell>
          <cell r="J4534">
            <v>2306.6999999999998</v>
          </cell>
          <cell r="L4534">
            <v>41455</v>
          </cell>
          <cell r="M4534" t="str">
            <v>SG</v>
          </cell>
          <cell r="N4534" t="str">
            <v>EXP</v>
          </cell>
          <cell r="O4534" t="str">
            <v>PH100</v>
          </cell>
          <cell r="P4534" t="str">
            <v>1760</v>
          </cell>
          <cell r="Q4534" t="str">
            <v>Salaries &amp; Benefits</v>
          </cell>
          <cell r="R4534" t="str">
            <v>Other Expenditures</v>
          </cell>
          <cell r="S4534" t="str">
            <v>Salaries &amp; Benefits</v>
          </cell>
        </row>
        <row r="4535">
          <cell r="A4535" t="str">
            <v>PH1021</v>
          </cell>
          <cell r="E4535">
            <v>17868.560000000001</v>
          </cell>
          <cell r="F4535">
            <v>0</v>
          </cell>
          <cell r="G4535">
            <v>17868.560000000001</v>
          </cell>
          <cell r="H4535">
            <v>14601.1</v>
          </cell>
          <cell r="I4535">
            <v>-3267.46</v>
          </cell>
          <cell r="J4535">
            <v>32852.47</v>
          </cell>
          <cell r="L4535">
            <v>41455</v>
          </cell>
          <cell r="M4535" t="str">
            <v>SG</v>
          </cell>
          <cell r="N4535" t="str">
            <v>EXP</v>
          </cell>
          <cell r="O4535" t="str">
            <v>PH100</v>
          </cell>
          <cell r="P4535" t="str">
            <v>1770</v>
          </cell>
          <cell r="Q4535" t="str">
            <v>Salaries &amp; Benefits</v>
          </cell>
          <cell r="R4535" t="str">
            <v>Other Expenditures</v>
          </cell>
          <cell r="S4535" t="str">
            <v>Salaries &amp; Benefits</v>
          </cell>
        </row>
        <row r="4536">
          <cell r="A4536" t="str">
            <v>PH1021</v>
          </cell>
          <cell r="E4536">
            <v>4122.41</v>
          </cell>
          <cell r="F4536">
            <v>0</v>
          </cell>
          <cell r="G4536">
            <v>4122.41</v>
          </cell>
          <cell r="H4536">
            <v>3554.4</v>
          </cell>
          <cell r="I4536">
            <v>-568.01</v>
          </cell>
          <cell r="J4536">
            <v>8000</v>
          </cell>
          <cell r="L4536">
            <v>41455</v>
          </cell>
          <cell r="M4536" t="str">
            <v>SG</v>
          </cell>
          <cell r="N4536" t="str">
            <v>EXP</v>
          </cell>
          <cell r="O4536" t="str">
            <v>PH100</v>
          </cell>
          <cell r="P4536" t="str">
            <v>1840</v>
          </cell>
          <cell r="Q4536" t="str">
            <v>Salaries &amp; Benefits</v>
          </cell>
          <cell r="R4536" t="str">
            <v>Other Expenditures</v>
          </cell>
          <cell r="S4536" t="str">
            <v>Salaries &amp; Benefits</v>
          </cell>
        </row>
        <row r="4537">
          <cell r="A4537" t="str">
            <v>PH1021</v>
          </cell>
          <cell r="E4537">
            <v>0</v>
          </cell>
          <cell r="F4537">
            <v>0</v>
          </cell>
          <cell r="G4537">
            <v>0</v>
          </cell>
          <cell r="H4537">
            <v>1632.83</v>
          </cell>
          <cell r="I4537">
            <v>1632.83</v>
          </cell>
          <cell r="J4537">
            <v>3675</v>
          </cell>
          <cell r="L4537">
            <v>41455</v>
          </cell>
          <cell r="M4537" t="str">
            <v>SG</v>
          </cell>
          <cell r="N4537" t="str">
            <v>EXP</v>
          </cell>
          <cell r="O4537" t="str">
            <v>PH100</v>
          </cell>
          <cell r="P4537" t="str">
            <v>1850</v>
          </cell>
          <cell r="Q4537" t="str">
            <v>Salaries &amp; Benefits</v>
          </cell>
          <cell r="R4537" t="str">
            <v>Other Expenditures</v>
          </cell>
          <cell r="S4537" t="str">
            <v>Salaries &amp; Benefits</v>
          </cell>
        </row>
        <row r="4538">
          <cell r="A4538" t="str">
            <v>PH1021</v>
          </cell>
          <cell r="E4538">
            <v>0</v>
          </cell>
          <cell r="F4538">
            <v>0</v>
          </cell>
          <cell r="G4538">
            <v>0</v>
          </cell>
          <cell r="H4538">
            <v>217.43</v>
          </cell>
          <cell r="I4538">
            <v>217.43</v>
          </cell>
          <cell r="J4538">
            <v>562.55999999999995</v>
          </cell>
          <cell r="L4538">
            <v>41455</v>
          </cell>
          <cell r="M4538" t="str">
            <v>SG</v>
          </cell>
          <cell r="N4538" t="str">
            <v>EXP</v>
          </cell>
          <cell r="O4538" t="str">
            <v>PH100</v>
          </cell>
          <cell r="P4538" t="str">
            <v>2010</v>
          </cell>
          <cell r="Q4538" t="str">
            <v>Office Supplies</v>
          </cell>
          <cell r="R4538" t="str">
            <v>Other Expenditures</v>
          </cell>
          <cell r="S4538" t="str">
            <v>Non Salary</v>
          </cell>
        </row>
        <row r="4539">
          <cell r="A4539" t="str">
            <v>PH1021</v>
          </cell>
          <cell r="E4539">
            <v>831.43</v>
          </cell>
          <cell r="F4539">
            <v>0</v>
          </cell>
          <cell r="G4539">
            <v>831.43</v>
          </cell>
          <cell r="H4539">
            <v>81.540000000000006</v>
          </cell>
          <cell r="I4539">
            <v>-749.89</v>
          </cell>
          <cell r="J4539">
            <v>187.52</v>
          </cell>
          <cell r="L4539">
            <v>41455</v>
          </cell>
          <cell r="M4539" t="str">
            <v>SG</v>
          </cell>
          <cell r="N4539" t="str">
            <v>EXP</v>
          </cell>
          <cell r="O4539" t="str">
            <v>PH100</v>
          </cell>
          <cell r="P4539" t="str">
            <v>2040</v>
          </cell>
          <cell r="Q4539" t="str">
            <v>Office Supplies</v>
          </cell>
          <cell r="R4539" t="str">
            <v>Other Expenditures</v>
          </cell>
          <cell r="S4539" t="str">
            <v>Non Salary</v>
          </cell>
        </row>
        <row r="4540">
          <cell r="A4540" t="str">
            <v>PH1021</v>
          </cell>
          <cell r="E4540">
            <v>0</v>
          </cell>
          <cell r="F4540">
            <v>0</v>
          </cell>
          <cell r="G4540">
            <v>0</v>
          </cell>
          <cell r="H4540">
            <v>122.3</v>
          </cell>
          <cell r="I4540">
            <v>122.3</v>
          </cell>
          <cell r="J4540">
            <v>281.27999999999997</v>
          </cell>
          <cell r="L4540">
            <v>41455</v>
          </cell>
          <cell r="M4540" t="str">
            <v>SG</v>
          </cell>
          <cell r="N4540" t="str">
            <v>EXP</v>
          </cell>
          <cell r="O4540" t="str">
            <v>PH100</v>
          </cell>
          <cell r="P4540" t="str">
            <v>2790</v>
          </cell>
          <cell r="Q4540" t="str">
            <v>Other Supplies</v>
          </cell>
          <cell r="R4540" t="str">
            <v>Other Expenditures</v>
          </cell>
          <cell r="S4540" t="str">
            <v>Non Salary</v>
          </cell>
        </row>
        <row r="4541">
          <cell r="A4541" t="str">
            <v>PH1021</v>
          </cell>
          <cell r="E4541">
            <v>0</v>
          </cell>
          <cell r="F4541">
            <v>0</v>
          </cell>
          <cell r="G4541">
            <v>0</v>
          </cell>
          <cell r="H4541">
            <v>663.68</v>
          </cell>
          <cell r="I4541">
            <v>663.68</v>
          </cell>
          <cell r="J4541">
            <v>1526.4</v>
          </cell>
          <cell r="L4541">
            <v>41455</v>
          </cell>
          <cell r="M4541" t="str">
            <v>SG</v>
          </cell>
          <cell r="N4541" t="str">
            <v>EXP</v>
          </cell>
          <cell r="O4541" t="str">
            <v>PH100</v>
          </cell>
          <cell r="P4541" t="str">
            <v>4215</v>
          </cell>
          <cell r="Q4541" t="str">
            <v>Business Travel Expenses</v>
          </cell>
          <cell r="R4541" t="str">
            <v>Other Expenditures</v>
          </cell>
          <cell r="S4541" t="str">
            <v>Non Salary</v>
          </cell>
        </row>
        <row r="4542">
          <cell r="A4542" t="str">
            <v>PH1021</v>
          </cell>
          <cell r="E4542">
            <v>0</v>
          </cell>
          <cell r="F4542">
            <v>0</v>
          </cell>
          <cell r="G4542">
            <v>0</v>
          </cell>
          <cell r="H4542">
            <v>37.630000000000003</v>
          </cell>
          <cell r="I4542">
            <v>37.630000000000003</v>
          </cell>
          <cell r="J4542">
            <v>100</v>
          </cell>
          <cell r="L4542">
            <v>41455</v>
          </cell>
          <cell r="M4542" t="str">
            <v>SG</v>
          </cell>
          <cell r="N4542" t="str">
            <v>EXP</v>
          </cell>
          <cell r="O4542" t="str">
            <v>PH100</v>
          </cell>
          <cell r="P4542" t="str">
            <v>4230</v>
          </cell>
          <cell r="Q4542" t="str">
            <v>Business Travel Expenses</v>
          </cell>
          <cell r="R4542" t="str">
            <v>Other Expenditures</v>
          </cell>
          <cell r="S4542" t="str">
            <v>Non Salary</v>
          </cell>
        </row>
        <row r="4543">
          <cell r="A4543" t="str">
            <v>PH1021</v>
          </cell>
          <cell r="E4543">
            <v>262.54000000000002</v>
          </cell>
          <cell r="F4543">
            <v>0</v>
          </cell>
          <cell r="G4543">
            <v>262.54000000000002</v>
          </cell>
          <cell r="H4543">
            <v>1956.6</v>
          </cell>
          <cell r="I4543">
            <v>1694.06</v>
          </cell>
          <cell r="J4543">
            <v>4500</v>
          </cell>
          <cell r="L4543">
            <v>41455</v>
          </cell>
          <cell r="M4543" t="str">
            <v>SG</v>
          </cell>
          <cell r="N4543" t="str">
            <v>EXP</v>
          </cell>
          <cell r="O4543" t="str">
            <v>PH100</v>
          </cell>
          <cell r="P4543" t="str">
            <v>4252</v>
          </cell>
          <cell r="Q4543" t="str">
            <v>Conference Expenditures</v>
          </cell>
          <cell r="R4543" t="str">
            <v>Other Expenditures</v>
          </cell>
          <cell r="S4543" t="str">
            <v>Non Salary</v>
          </cell>
        </row>
        <row r="4544">
          <cell r="A4544" t="str">
            <v>PH1021</v>
          </cell>
          <cell r="E4544">
            <v>276.02</v>
          </cell>
          <cell r="F4544">
            <v>0</v>
          </cell>
          <cell r="G4544">
            <v>276.02</v>
          </cell>
          <cell r="H4544">
            <v>1552.39</v>
          </cell>
          <cell r="I4544">
            <v>1276.3699999999999</v>
          </cell>
          <cell r="J4544">
            <v>3570.4</v>
          </cell>
          <cell r="L4544">
            <v>41455</v>
          </cell>
          <cell r="M4544" t="str">
            <v>SG</v>
          </cell>
          <cell r="N4544" t="str">
            <v>EXP</v>
          </cell>
          <cell r="O4544" t="str">
            <v>PH100</v>
          </cell>
          <cell r="P4544" t="str">
            <v>4253</v>
          </cell>
          <cell r="Q4544" t="str">
            <v>Conference Expenditures</v>
          </cell>
          <cell r="R4544" t="str">
            <v>Other Expenditures</v>
          </cell>
          <cell r="S4544" t="str">
            <v>Non Salary</v>
          </cell>
        </row>
        <row r="4545">
          <cell r="A4545" t="str">
            <v>PH1021</v>
          </cell>
          <cell r="E4545">
            <v>110.77</v>
          </cell>
          <cell r="F4545">
            <v>0</v>
          </cell>
          <cell r="G4545">
            <v>110.77</v>
          </cell>
          <cell r="H4545">
            <v>44.25</v>
          </cell>
          <cell r="I4545">
            <v>-66.52</v>
          </cell>
          <cell r="J4545">
            <v>101.76</v>
          </cell>
          <cell r="L4545">
            <v>41455</v>
          </cell>
          <cell r="M4545" t="str">
            <v>SG</v>
          </cell>
          <cell r="N4545" t="str">
            <v>EXP</v>
          </cell>
          <cell r="O4545" t="str">
            <v>PH100</v>
          </cell>
          <cell r="P4545" t="str">
            <v>4254</v>
          </cell>
          <cell r="Q4545" t="str">
            <v>Conference Expenditures</v>
          </cell>
          <cell r="R4545" t="str">
            <v>Other Expenditures</v>
          </cell>
          <cell r="S4545" t="str">
            <v>Non Salary</v>
          </cell>
        </row>
        <row r="4546">
          <cell r="A4546" t="str">
            <v>PH1021</v>
          </cell>
          <cell r="E4546">
            <v>72.040000000000006</v>
          </cell>
          <cell r="F4546">
            <v>0</v>
          </cell>
          <cell r="G4546">
            <v>72.040000000000006</v>
          </cell>
          <cell r="H4546">
            <v>217.4</v>
          </cell>
          <cell r="I4546">
            <v>145.36000000000001</v>
          </cell>
          <cell r="J4546">
            <v>500</v>
          </cell>
          <cell r="L4546">
            <v>41455</v>
          </cell>
          <cell r="M4546" t="str">
            <v>SG</v>
          </cell>
          <cell r="N4546" t="str">
            <v>EXP</v>
          </cell>
          <cell r="O4546" t="str">
            <v>PH100</v>
          </cell>
          <cell r="P4546" t="str">
            <v>4255</v>
          </cell>
          <cell r="Q4546" t="str">
            <v>Conference Expenditures</v>
          </cell>
          <cell r="R4546" t="str">
            <v>Other Expenditures</v>
          </cell>
          <cell r="S4546" t="str">
            <v>Non Salary</v>
          </cell>
        </row>
        <row r="4547">
          <cell r="A4547" t="str">
            <v>PH1021</v>
          </cell>
          <cell r="E4547">
            <v>1277.95</v>
          </cell>
          <cell r="F4547">
            <v>0</v>
          </cell>
          <cell r="G4547">
            <v>1277.95</v>
          </cell>
          <cell r="H4547">
            <v>1304.4000000000001</v>
          </cell>
          <cell r="I4547">
            <v>26.45</v>
          </cell>
          <cell r="J4547">
            <v>3000</v>
          </cell>
          <cell r="L4547">
            <v>41455</v>
          </cell>
          <cell r="M4547" t="str">
            <v>SG</v>
          </cell>
          <cell r="N4547" t="str">
            <v>EXP</v>
          </cell>
          <cell r="O4547" t="str">
            <v>PH100</v>
          </cell>
          <cell r="P4547" t="str">
            <v>4256</v>
          </cell>
          <cell r="Q4547" t="str">
            <v>Conference Expenditures</v>
          </cell>
          <cell r="R4547" t="str">
            <v>Other Expenditures</v>
          </cell>
          <cell r="S4547" t="str">
            <v>Non Salary</v>
          </cell>
        </row>
        <row r="4548">
          <cell r="A4548" t="str">
            <v>PH1021</v>
          </cell>
          <cell r="E4548">
            <v>2437.15</v>
          </cell>
          <cell r="F4548">
            <v>0</v>
          </cell>
          <cell r="G4548">
            <v>2437.15</v>
          </cell>
          <cell r="H4548">
            <v>442.45</v>
          </cell>
          <cell r="I4548">
            <v>-1994.7</v>
          </cell>
          <cell r="J4548">
            <v>1017.6</v>
          </cell>
          <cell r="L4548">
            <v>41455</v>
          </cell>
          <cell r="M4548" t="str">
            <v>SG</v>
          </cell>
          <cell r="N4548" t="str">
            <v>EXP</v>
          </cell>
          <cell r="O4548" t="str">
            <v>PH100</v>
          </cell>
          <cell r="P4548" t="str">
            <v>4310</v>
          </cell>
          <cell r="Q4548" t="str">
            <v>Training &amp; Development</v>
          </cell>
          <cell r="R4548" t="str">
            <v>Other Expenditures</v>
          </cell>
          <cell r="S4548" t="str">
            <v>Non Salary</v>
          </cell>
        </row>
        <row r="4549">
          <cell r="A4549" t="str">
            <v>PH1021</v>
          </cell>
          <cell r="E4549">
            <v>249.07</v>
          </cell>
          <cell r="F4549">
            <v>0</v>
          </cell>
          <cell r="G4549">
            <v>249.07</v>
          </cell>
          <cell r="H4549">
            <v>0</v>
          </cell>
          <cell r="I4549">
            <v>-249.07</v>
          </cell>
          <cell r="J4549">
            <v>0</v>
          </cell>
          <cell r="L4549">
            <v>41455</v>
          </cell>
          <cell r="M4549" t="str">
            <v>SG</v>
          </cell>
          <cell r="N4549" t="str">
            <v>EXP</v>
          </cell>
          <cell r="O4549" t="str">
            <v>PH100</v>
          </cell>
          <cell r="P4549" t="str">
            <v>4441</v>
          </cell>
          <cell r="Q4549" t="str">
            <v>Contracted Services</v>
          </cell>
          <cell r="R4549" t="str">
            <v>Other Expenditures</v>
          </cell>
          <cell r="S4549" t="str">
            <v>Non Salary</v>
          </cell>
        </row>
        <row r="4550">
          <cell r="A4550" t="str">
            <v>PH1021</v>
          </cell>
          <cell r="E4550">
            <v>510.77</v>
          </cell>
          <cell r="F4550">
            <v>314.94</v>
          </cell>
          <cell r="G4550">
            <v>825.71</v>
          </cell>
          <cell r="H4550">
            <v>760.29</v>
          </cell>
          <cell r="I4550">
            <v>-65.42</v>
          </cell>
          <cell r="J4550">
            <v>1748.62</v>
          </cell>
          <cell r="L4550">
            <v>41455</v>
          </cell>
          <cell r="M4550" t="str">
            <v>SG</v>
          </cell>
          <cell r="N4550" t="str">
            <v>EXP</v>
          </cell>
          <cell r="O4550" t="str">
            <v>PH100</v>
          </cell>
          <cell r="P4550" t="str">
            <v>4515</v>
          </cell>
          <cell r="Q4550" t="str">
            <v>Contracted Services</v>
          </cell>
          <cell r="R4550" t="str">
            <v>Other Expenditures</v>
          </cell>
          <cell r="S4550" t="str">
            <v>Non Salary</v>
          </cell>
        </row>
        <row r="4551">
          <cell r="A4551" t="str">
            <v>PH1021</v>
          </cell>
          <cell r="E4551">
            <v>6941</v>
          </cell>
          <cell r="F4551">
            <v>0</v>
          </cell>
          <cell r="G4551">
            <v>6941</v>
          </cell>
          <cell r="H4551">
            <v>3913.2</v>
          </cell>
          <cell r="I4551">
            <v>-3027.8</v>
          </cell>
          <cell r="J4551">
            <v>9000</v>
          </cell>
          <cell r="L4551">
            <v>41455</v>
          </cell>
          <cell r="M4551" t="str">
            <v>SG</v>
          </cell>
          <cell r="N4551" t="str">
            <v>EXP</v>
          </cell>
          <cell r="O4551" t="str">
            <v>PH100</v>
          </cell>
          <cell r="P4551" t="str">
            <v>4760</v>
          </cell>
          <cell r="Q4551" t="str">
            <v>Insurance, Parking &amp; Metrage</v>
          </cell>
          <cell r="R4551" t="str">
            <v>Other Expenditures</v>
          </cell>
          <cell r="S4551" t="str">
            <v>Non Salary</v>
          </cell>
        </row>
        <row r="4552">
          <cell r="A4552" t="str">
            <v>PH1021</v>
          </cell>
          <cell r="E4552">
            <v>104</v>
          </cell>
          <cell r="F4552">
            <v>0</v>
          </cell>
          <cell r="G4552">
            <v>104</v>
          </cell>
          <cell r="H4552">
            <v>108.72</v>
          </cell>
          <cell r="I4552">
            <v>4.72</v>
          </cell>
          <cell r="J4552">
            <v>250</v>
          </cell>
          <cell r="L4552">
            <v>41455</v>
          </cell>
          <cell r="M4552" t="str">
            <v>SG</v>
          </cell>
          <cell r="N4552" t="str">
            <v>EXP</v>
          </cell>
          <cell r="O4552" t="str">
            <v>PH100</v>
          </cell>
          <cell r="P4552" t="str">
            <v>4770</v>
          </cell>
          <cell r="Q4552" t="str">
            <v>Insurance, Parking &amp; Metrage</v>
          </cell>
          <cell r="R4552" t="str">
            <v>Other Expenditures</v>
          </cell>
          <cell r="S4552" t="str">
            <v>Non Salary</v>
          </cell>
        </row>
        <row r="4553">
          <cell r="A4553" t="str">
            <v>PH1021</v>
          </cell>
          <cell r="E4553">
            <v>0</v>
          </cell>
          <cell r="F4553">
            <v>0</v>
          </cell>
          <cell r="G4553">
            <v>0</v>
          </cell>
          <cell r="H4553">
            <v>6522</v>
          </cell>
          <cell r="I4553">
            <v>6522</v>
          </cell>
          <cell r="J4553">
            <v>15000</v>
          </cell>
          <cell r="L4553">
            <v>41455</v>
          </cell>
          <cell r="M4553" t="str">
            <v>SG</v>
          </cell>
          <cell r="N4553" t="str">
            <v>EXP</v>
          </cell>
          <cell r="O4553" t="str">
            <v>PH100</v>
          </cell>
          <cell r="P4553" t="str">
            <v>4820</v>
          </cell>
          <cell r="Q4553" t="str">
            <v>Other Services</v>
          </cell>
          <cell r="R4553" t="str">
            <v>Other Expenditures</v>
          </cell>
          <cell r="S4553" t="str">
            <v>Non Salary</v>
          </cell>
        </row>
        <row r="4554">
          <cell r="A4554" t="str">
            <v>PH1021</v>
          </cell>
          <cell r="E4554">
            <v>0</v>
          </cell>
          <cell r="F4554">
            <v>0</v>
          </cell>
          <cell r="G4554">
            <v>0</v>
          </cell>
          <cell r="H4554">
            <v>217.4</v>
          </cell>
          <cell r="I4554">
            <v>217.4</v>
          </cell>
          <cell r="J4554">
            <v>500</v>
          </cell>
          <cell r="L4554">
            <v>41455</v>
          </cell>
          <cell r="M4554" t="str">
            <v>SG</v>
          </cell>
          <cell r="N4554" t="str">
            <v>EXP</v>
          </cell>
          <cell r="O4554" t="str">
            <v>PH100</v>
          </cell>
          <cell r="P4554" t="str">
            <v>7030</v>
          </cell>
          <cell r="Q4554" t="str">
            <v>IDC's</v>
          </cell>
          <cell r="R4554" t="str">
            <v>Other Expenditures</v>
          </cell>
          <cell r="S4554" t="str">
            <v>Non Salary</v>
          </cell>
        </row>
        <row r="4555">
          <cell r="A4555" t="str">
            <v>PH1021</v>
          </cell>
          <cell r="E4555">
            <v>375</v>
          </cell>
          <cell r="F4555">
            <v>0</v>
          </cell>
          <cell r="G4555">
            <v>375</v>
          </cell>
          <cell r="H4555">
            <v>326.12</v>
          </cell>
          <cell r="I4555">
            <v>-48.88</v>
          </cell>
          <cell r="J4555">
            <v>750</v>
          </cell>
          <cell r="L4555">
            <v>41455</v>
          </cell>
          <cell r="M4555" t="str">
            <v>SG</v>
          </cell>
          <cell r="N4555" t="str">
            <v>EXP</v>
          </cell>
          <cell r="O4555" t="str">
            <v>PH100</v>
          </cell>
          <cell r="P4555" t="str">
            <v>7080</v>
          </cell>
          <cell r="Q4555" t="str">
            <v>IDC's</v>
          </cell>
          <cell r="R4555" t="str">
            <v>Other Expenditures</v>
          </cell>
          <cell r="S4555" t="str">
            <v>Non Salary</v>
          </cell>
        </row>
        <row r="4556">
          <cell r="A4556" t="str">
            <v>PH1021</v>
          </cell>
          <cell r="E4556">
            <v>-131456.18</v>
          </cell>
          <cell r="F4556">
            <v>0</v>
          </cell>
          <cell r="G4556">
            <v>-131456.18</v>
          </cell>
          <cell r="H4556">
            <v>-117415.54</v>
          </cell>
          <cell r="I4556">
            <v>14040.64</v>
          </cell>
          <cell r="J4556">
            <v>-264368.15000000002</v>
          </cell>
          <cell r="L4556">
            <v>41455</v>
          </cell>
          <cell r="M4556" t="str">
            <v>SG</v>
          </cell>
          <cell r="N4556" t="str">
            <v>REV</v>
          </cell>
          <cell r="O4556" t="str">
            <v>PH100</v>
          </cell>
          <cell r="P4556" t="str">
            <v>8010</v>
          </cell>
          <cell r="Q4556" t="str">
            <v>Grants and Subsidies</v>
          </cell>
          <cell r="R4556" t="str">
            <v>Revenue</v>
          </cell>
          <cell r="S4556" t="str">
            <v>Non Salary</v>
          </cell>
        </row>
        <row r="4557">
          <cell r="A4557" t="str">
            <v>PH1031</v>
          </cell>
          <cell r="E4557">
            <v>141171.07999999999</v>
          </cell>
          <cell r="F4557">
            <v>0</v>
          </cell>
          <cell r="G4557">
            <v>141171.07999999999</v>
          </cell>
          <cell r="H4557">
            <v>101704.15</v>
          </cell>
          <cell r="I4557">
            <v>-39466.93</v>
          </cell>
          <cell r="J4557">
            <v>228834.31</v>
          </cell>
          <cell r="L4557">
            <v>41455</v>
          </cell>
          <cell r="M4557" t="str">
            <v>SG</v>
          </cell>
          <cell r="N4557" t="str">
            <v>EXP</v>
          </cell>
          <cell r="O4557" t="str">
            <v>PH800</v>
          </cell>
          <cell r="P4557" t="str">
            <v>1015</v>
          </cell>
          <cell r="Q4557" t="str">
            <v>Salaries &amp; Benefits</v>
          </cell>
          <cell r="R4557" t="str">
            <v>Other Expenditures</v>
          </cell>
          <cell r="S4557" t="str">
            <v>Salaries &amp; Benefits</v>
          </cell>
        </row>
        <row r="4558">
          <cell r="A4558" t="str">
            <v>PH1031</v>
          </cell>
          <cell r="E4558">
            <v>0</v>
          </cell>
          <cell r="F4558">
            <v>0</v>
          </cell>
          <cell r="G4558">
            <v>0</v>
          </cell>
          <cell r="H4558">
            <v>4039.65</v>
          </cell>
          <cell r="I4558">
            <v>4039.65</v>
          </cell>
          <cell r="J4558">
            <v>9092.19</v>
          </cell>
          <cell r="L4558">
            <v>41455</v>
          </cell>
          <cell r="M4558" t="str">
            <v>SG</v>
          </cell>
          <cell r="N4558" t="str">
            <v>EXP</v>
          </cell>
          <cell r="O4558" t="str">
            <v>PH800</v>
          </cell>
          <cell r="P4558" t="str">
            <v>1025</v>
          </cell>
          <cell r="Q4558" t="str">
            <v>Salaries &amp; Benefits</v>
          </cell>
          <cell r="R4558" t="str">
            <v>Other Expenditures</v>
          </cell>
          <cell r="S4558" t="str">
            <v>Overtime</v>
          </cell>
        </row>
        <row r="4559">
          <cell r="A4559" t="str">
            <v>PH1031</v>
          </cell>
          <cell r="E4559">
            <v>0</v>
          </cell>
          <cell r="F4559">
            <v>0</v>
          </cell>
          <cell r="G4559">
            <v>0</v>
          </cell>
          <cell r="H4559">
            <v>65153.8</v>
          </cell>
          <cell r="I4559">
            <v>65153.8</v>
          </cell>
          <cell r="J4559">
            <v>65153.8</v>
          </cell>
          <cell r="L4559">
            <v>41455</v>
          </cell>
          <cell r="M4559" t="str">
            <v>SG</v>
          </cell>
          <cell r="N4559" t="str">
            <v>EXP</v>
          </cell>
          <cell r="O4559" t="str">
            <v>PH800</v>
          </cell>
          <cell r="P4559" t="str">
            <v>1050</v>
          </cell>
          <cell r="Q4559" t="str">
            <v>Salaries &amp; Benefits</v>
          </cell>
          <cell r="R4559" t="str">
            <v>Other Expenditures</v>
          </cell>
          <cell r="S4559" t="str">
            <v>Salaries &amp; Benefits</v>
          </cell>
        </row>
        <row r="4560">
          <cell r="A4560" t="str">
            <v>PH1031</v>
          </cell>
          <cell r="E4560">
            <v>3149.69</v>
          </cell>
          <cell r="F4560">
            <v>0</v>
          </cell>
          <cell r="G4560">
            <v>3149.69</v>
          </cell>
          <cell r="H4560">
            <v>0</v>
          </cell>
          <cell r="I4560">
            <v>-3149.69</v>
          </cell>
          <cell r="J4560">
            <v>0</v>
          </cell>
          <cell r="L4560">
            <v>41455</v>
          </cell>
          <cell r="M4560" t="str">
            <v>SG</v>
          </cell>
          <cell r="N4560" t="str">
            <v>EXP</v>
          </cell>
          <cell r="O4560" t="str">
            <v>PH800</v>
          </cell>
          <cell r="P4560" t="str">
            <v>1060</v>
          </cell>
          <cell r="Q4560" t="str">
            <v>Salaries &amp; Benefits</v>
          </cell>
          <cell r="R4560" t="str">
            <v>Other Expenditures</v>
          </cell>
          <cell r="S4560" t="str">
            <v>Salaries &amp; Benefits</v>
          </cell>
        </row>
        <row r="4561">
          <cell r="A4561" t="str">
            <v>PH1031</v>
          </cell>
          <cell r="E4561">
            <v>0</v>
          </cell>
          <cell r="F4561">
            <v>0</v>
          </cell>
          <cell r="G4561">
            <v>0</v>
          </cell>
          <cell r="H4561">
            <v>-12033.85</v>
          </cell>
          <cell r="I4561">
            <v>-12033.85</v>
          </cell>
          <cell r="J4561">
            <v>-22173.68</v>
          </cell>
          <cell r="L4561">
            <v>41455</v>
          </cell>
          <cell r="M4561" t="str">
            <v>SG</v>
          </cell>
          <cell r="N4561" t="str">
            <v>EXP</v>
          </cell>
          <cell r="O4561" t="str">
            <v>PH800</v>
          </cell>
          <cell r="P4561" t="str">
            <v>1520</v>
          </cell>
          <cell r="Q4561" t="str">
            <v>Salaries &amp; Benefits</v>
          </cell>
          <cell r="R4561" t="str">
            <v>Other Expenditures</v>
          </cell>
          <cell r="S4561" t="str">
            <v>Gapping</v>
          </cell>
        </row>
        <row r="4562">
          <cell r="A4562" t="str">
            <v>PH1031</v>
          </cell>
          <cell r="E4562">
            <v>5218.07</v>
          </cell>
          <cell r="F4562">
            <v>0</v>
          </cell>
          <cell r="G4562">
            <v>5218.07</v>
          </cell>
          <cell r="H4562">
            <v>3695.99</v>
          </cell>
          <cell r="I4562">
            <v>-1522.08</v>
          </cell>
          <cell r="J4562">
            <v>8316</v>
          </cell>
          <cell r="L4562">
            <v>41455</v>
          </cell>
          <cell r="M4562" t="str">
            <v>SG</v>
          </cell>
          <cell r="N4562" t="str">
            <v>EXP</v>
          </cell>
          <cell r="O4562" t="str">
            <v>PH800</v>
          </cell>
          <cell r="P4562" t="str">
            <v>1711</v>
          </cell>
          <cell r="Q4562" t="str">
            <v>Salaries &amp; Benefits</v>
          </cell>
          <cell r="R4562" t="str">
            <v>Other Expenditures</v>
          </cell>
          <cell r="S4562" t="str">
            <v>Salaries &amp; Benefits</v>
          </cell>
        </row>
        <row r="4563">
          <cell r="A4563" t="str">
            <v>PH1031</v>
          </cell>
          <cell r="E4563">
            <v>2777.43</v>
          </cell>
          <cell r="F4563">
            <v>0</v>
          </cell>
          <cell r="G4563">
            <v>2777.43</v>
          </cell>
          <cell r="H4563">
            <v>1882.67</v>
          </cell>
          <cell r="I4563">
            <v>-894.76</v>
          </cell>
          <cell r="J4563">
            <v>4236</v>
          </cell>
          <cell r="L4563">
            <v>41455</v>
          </cell>
          <cell r="M4563" t="str">
            <v>SG</v>
          </cell>
          <cell r="N4563" t="str">
            <v>EXP</v>
          </cell>
          <cell r="O4563" t="str">
            <v>PH800</v>
          </cell>
          <cell r="P4563" t="str">
            <v>1712</v>
          </cell>
          <cell r="Q4563" t="str">
            <v>Salaries &amp; Benefits</v>
          </cell>
          <cell r="R4563" t="str">
            <v>Other Expenditures</v>
          </cell>
          <cell r="S4563" t="str">
            <v>Salaries &amp; Benefits</v>
          </cell>
        </row>
        <row r="4564">
          <cell r="A4564" t="str">
            <v>PH1031</v>
          </cell>
          <cell r="E4564">
            <v>3442.92</v>
          </cell>
          <cell r="F4564">
            <v>0</v>
          </cell>
          <cell r="G4564">
            <v>3442.92</v>
          </cell>
          <cell r="H4564">
            <v>1944.1</v>
          </cell>
          <cell r="I4564">
            <v>-1498.82</v>
          </cell>
          <cell r="J4564">
            <v>4373.08</v>
          </cell>
          <cell r="L4564">
            <v>41455</v>
          </cell>
          <cell r="M4564" t="str">
            <v>SG</v>
          </cell>
          <cell r="N4564" t="str">
            <v>EXP</v>
          </cell>
          <cell r="O4564" t="str">
            <v>PH800</v>
          </cell>
          <cell r="P4564" t="str">
            <v>1720</v>
          </cell>
          <cell r="Q4564" t="str">
            <v>Salaries &amp; Benefits</v>
          </cell>
          <cell r="R4564" t="str">
            <v>Other Expenditures</v>
          </cell>
          <cell r="S4564" t="str">
            <v>Salaries &amp; Benefits</v>
          </cell>
        </row>
        <row r="4565">
          <cell r="A4565" t="str">
            <v>PH1031</v>
          </cell>
          <cell r="E4565">
            <v>1038.97</v>
          </cell>
          <cell r="F4565">
            <v>0</v>
          </cell>
          <cell r="G4565">
            <v>1038.97</v>
          </cell>
          <cell r="H4565">
            <v>724.61</v>
          </cell>
          <cell r="I4565">
            <v>-314.36</v>
          </cell>
          <cell r="J4565">
            <v>1630.41</v>
          </cell>
          <cell r="L4565">
            <v>41455</v>
          </cell>
          <cell r="M4565" t="str">
            <v>SG</v>
          </cell>
          <cell r="N4565" t="str">
            <v>EXP</v>
          </cell>
          <cell r="O4565" t="str">
            <v>PH800</v>
          </cell>
          <cell r="P4565" t="str">
            <v>1730</v>
          </cell>
          <cell r="Q4565" t="str">
            <v>Salaries &amp; Benefits</v>
          </cell>
          <cell r="R4565" t="str">
            <v>Other Expenditures</v>
          </cell>
          <cell r="S4565" t="str">
            <v>Salaries &amp; Benefits</v>
          </cell>
        </row>
        <row r="4566">
          <cell r="A4566" t="str">
            <v>PH1031</v>
          </cell>
          <cell r="E4566">
            <v>2423.41</v>
          </cell>
          <cell r="F4566">
            <v>0</v>
          </cell>
          <cell r="G4566">
            <v>2423.41</v>
          </cell>
          <cell r="H4566">
            <v>1701.3</v>
          </cell>
          <cell r="I4566">
            <v>-722.11</v>
          </cell>
          <cell r="J4566">
            <v>2043.65</v>
          </cell>
          <cell r="L4566">
            <v>41455</v>
          </cell>
          <cell r="M4566" t="str">
            <v>SG</v>
          </cell>
          <cell r="N4566" t="str">
            <v>EXP</v>
          </cell>
          <cell r="O4566" t="str">
            <v>PH800</v>
          </cell>
          <cell r="P4566" t="str">
            <v>1740</v>
          </cell>
          <cell r="Q4566" t="str">
            <v>Salaries &amp; Benefits</v>
          </cell>
          <cell r="R4566" t="str">
            <v>Other Expenditures</v>
          </cell>
          <cell r="S4566" t="str">
            <v>Salaries &amp; Benefits</v>
          </cell>
        </row>
        <row r="4567">
          <cell r="A4567" t="str">
            <v>PH1031</v>
          </cell>
          <cell r="E4567">
            <v>129.35</v>
          </cell>
          <cell r="F4567">
            <v>0</v>
          </cell>
          <cell r="G4567">
            <v>129.35</v>
          </cell>
          <cell r="H4567">
            <v>156.58000000000001</v>
          </cell>
          <cell r="I4567">
            <v>27.23</v>
          </cell>
          <cell r="J4567">
            <v>174.75</v>
          </cell>
          <cell r="L4567">
            <v>41455</v>
          </cell>
          <cell r="M4567" t="str">
            <v>SG</v>
          </cell>
          <cell r="N4567" t="str">
            <v>EXP</v>
          </cell>
          <cell r="O4567" t="str">
            <v>PH800</v>
          </cell>
          <cell r="P4567" t="str">
            <v>1745</v>
          </cell>
          <cell r="Q4567" t="str">
            <v>Salaries &amp; Benefits</v>
          </cell>
          <cell r="R4567" t="str">
            <v>Other Expenditures</v>
          </cell>
          <cell r="S4567" t="str">
            <v>Salaries &amp; Benefits</v>
          </cell>
        </row>
        <row r="4568">
          <cell r="A4568" t="str">
            <v>PH1031</v>
          </cell>
          <cell r="E4568">
            <v>2805.17</v>
          </cell>
          <cell r="F4568">
            <v>0</v>
          </cell>
          <cell r="G4568">
            <v>2805.17</v>
          </cell>
          <cell r="H4568">
            <v>1893.12</v>
          </cell>
          <cell r="I4568">
            <v>-912.05</v>
          </cell>
          <cell r="J4568">
            <v>4259.5</v>
          </cell>
          <cell r="L4568">
            <v>41455</v>
          </cell>
          <cell r="M4568" t="str">
            <v>SG</v>
          </cell>
          <cell r="N4568" t="str">
            <v>EXP</v>
          </cell>
          <cell r="O4568" t="str">
            <v>PH800</v>
          </cell>
          <cell r="P4568" t="str">
            <v>1750</v>
          </cell>
          <cell r="Q4568" t="str">
            <v>Salaries &amp; Benefits</v>
          </cell>
          <cell r="R4568" t="str">
            <v>Other Expenditures</v>
          </cell>
          <cell r="S4568" t="str">
            <v>Salaries &amp; Benefits</v>
          </cell>
        </row>
        <row r="4569">
          <cell r="A4569" t="str">
            <v>PH1031</v>
          </cell>
          <cell r="E4569">
            <v>5165.57</v>
          </cell>
          <cell r="F4569">
            <v>0</v>
          </cell>
          <cell r="G4569">
            <v>5165.57</v>
          </cell>
          <cell r="H4569">
            <v>3839.14</v>
          </cell>
          <cell r="I4569">
            <v>-1326.43</v>
          </cell>
          <cell r="J4569">
            <v>4613.3999999999996</v>
          </cell>
          <cell r="L4569">
            <v>41455</v>
          </cell>
          <cell r="M4569" t="str">
            <v>SG</v>
          </cell>
          <cell r="N4569" t="str">
            <v>EXP</v>
          </cell>
          <cell r="O4569" t="str">
            <v>PH800</v>
          </cell>
          <cell r="P4569" t="str">
            <v>1760</v>
          </cell>
          <cell r="Q4569" t="str">
            <v>Salaries &amp; Benefits</v>
          </cell>
          <cell r="R4569" t="str">
            <v>Other Expenditures</v>
          </cell>
          <cell r="S4569" t="str">
            <v>Salaries &amp; Benefits</v>
          </cell>
        </row>
        <row r="4570">
          <cell r="A4570" t="str">
            <v>PH1031</v>
          </cell>
          <cell r="E4570">
            <v>17360.7</v>
          </cell>
          <cell r="F4570">
            <v>0</v>
          </cell>
          <cell r="G4570">
            <v>17360.7</v>
          </cell>
          <cell r="H4570">
            <v>11680.18</v>
          </cell>
          <cell r="I4570">
            <v>-5680.52</v>
          </cell>
          <cell r="J4570">
            <v>26280.48</v>
          </cell>
          <cell r="L4570">
            <v>41455</v>
          </cell>
          <cell r="M4570" t="str">
            <v>SG</v>
          </cell>
          <cell r="N4570" t="str">
            <v>EXP</v>
          </cell>
          <cell r="O4570" t="str">
            <v>PH800</v>
          </cell>
          <cell r="P4570" t="str">
            <v>1770</v>
          </cell>
          <cell r="Q4570" t="str">
            <v>Salaries &amp; Benefits</v>
          </cell>
          <cell r="R4570" t="str">
            <v>Other Expenditures</v>
          </cell>
          <cell r="S4570" t="str">
            <v>Salaries &amp; Benefits</v>
          </cell>
        </row>
        <row r="4571">
          <cell r="A4571" t="str">
            <v>PH1031</v>
          </cell>
          <cell r="E4571">
            <v>546.34</v>
          </cell>
          <cell r="F4571">
            <v>0</v>
          </cell>
          <cell r="G4571">
            <v>546.34</v>
          </cell>
          <cell r="H4571">
            <v>0</v>
          </cell>
          <cell r="I4571">
            <v>-546.34</v>
          </cell>
          <cell r="J4571">
            <v>0</v>
          </cell>
          <cell r="L4571">
            <v>41455</v>
          </cell>
          <cell r="M4571" t="str">
            <v>SG</v>
          </cell>
          <cell r="N4571" t="str">
            <v>EXP</v>
          </cell>
          <cell r="O4571" t="str">
            <v>PH800</v>
          </cell>
          <cell r="P4571" t="str">
            <v>1850</v>
          </cell>
          <cell r="Q4571" t="str">
            <v>Salaries &amp; Benefits</v>
          </cell>
          <cell r="R4571" t="str">
            <v>Other Expenditures</v>
          </cell>
          <cell r="S4571" t="str">
            <v>Salaries &amp; Benefits</v>
          </cell>
        </row>
        <row r="4572">
          <cell r="A4572" t="str">
            <v>PH1031</v>
          </cell>
          <cell r="E4572">
            <v>0</v>
          </cell>
          <cell r="F4572">
            <v>0</v>
          </cell>
          <cell r="G4572">
            <v>0</v>
          </cell>
          <cell r="H4572">
            <v>56329.3</v>
          </cell>
          <cell r="I4572">
            <v>56329.3</v>
          </cell>
          <cell r="J4572">
            <v>126782.13</v>
          </cell>
          <cell r="L4572">
            <v>41455</v>
          </cell>
          <cell r="M4572" t="str">
            <v>SG</v>
          </cell>
          <cell r="N4572" t="str">
            <v>EXP</v>
          </cell>
          <cell r="O4572" t="str">
            <v>PH800</v>
          </cell>
          <cell r="P4572" t="str">
            <v>1970</v>
          </cell>
          <cell r="Q4572" t="str">
            <v>Salaries &amp; Benefits</v>
          </cell>
          <cell r="R4572" t="str">
            <v>Other Expenditures</v>
          </cell>
          <cell r="S4572" t="str">
            <v>Salaries &amp; Benefits</v>
          </cell>
        </row>
        <row r="4573">
          <cell r="A4573" t="str">
            <v>PH1031</v>
          </cell>
          <cell r="E4573">
            <v>324.42</v>
          </cell>
          <cell r="F4573">
            <v>0</v>
          </cell>
          <cell r="G4573">
            <v>324.42</v>
          </cell>
          <cell r="H4573">
            <v>455.4</v>
          </cell>
          <cell r="I4573">
            <v>130.97999999999999</v>
          </cell>
          <cell r="J4573">
            <v>1000</v>
          </cell>
          <cell r="L4573">
            <v>41455</v>
          </cell>
          <cell r="M4573" t="str">
            <v>SG</v>
          </cell>
          <cell r="N4573" t="str">
            <v>EXP</v>
          </cell>
          <cell r="O4573" t="str">
            <v>PH800</v>
          </cell>
          <cell r="P4573" t="str">
            <v>2010</v>
          </cell>
          <cell r="Q4573" t="str">
            <v>Office Supplies</v>
          </cell>
          <cell r="R4573" t="str">
            <v>Other Expenditures</v>
          </cell>
          <cell r="S4573" t="str">
            <v>Non Salary</v>
          </cell>
        </row>
        <row r="4574">
          <cell r="A4574" t="str">
            <v>PH1031</v>
          </cell>
          <cell r="E4574">
            <v>253.39</v>
          </cell>
          <cell r="F4574">
            <v>0</v>
          </cell>
          <cell r="G4574">
            <v>253.39</v>
          </cell>
          <cell r="H4574">
            <v>501.5</v>
          </cell>
          <cell r="I4574">
            <v>248.11</v>
          </cell>
          <cell r="J4574">
            <v>2500</v>
          </cell>
          <cell r="L4574">
            <v>41455</v>
          </cell>
          <cell r="M4574" t="str">
            <v>SG</v>
          </cell>
          <cell r="N4574" t="str">
            <v>EXP</v>
          </cell>
          <cell r="O4574" t="str">
            <v>PH800</v>
          </cell>
          <cell r="P4574" t="str">
            <v>2040</v>
          </cell>
          <cell r="Q4574" t="str">
            <v>Office Supplies</v>
          </cell>
          <cell r="R4574" t="str">
            <v>Other Expenditures</v>
          </cell>
          <cell r="S4574" t="str">
            <v>Non Salary</v>
          </cell>
        </row>
        <row r="4575">
          <cell r="A4575" t="str">
            <v>PH1031</v>
          </cell>
          <cell r="E4575">
            <v>0</v>
          </cell>
          <cell r="F4575">
            <v>0</v>
          </cell>
          <cell r="G4575">
            <v>0</v>
          </cell>
          <cell r="H4575">
            <v>120.36</v>
          </cell>
          <cell r="I4575">
            <v>120.36</v>
          </cell>
          <cell r="J4575">
            <v>600</v>
          </cell>
          <cell r="L4575">
            <v>41455</v>
          </cell>
          <cell r="M4575" t="str">
            <v>SG</v>
          </cell>
          <cell r="N4575" t="str">
            <v>EXP</v>
          </cell>
          <cell r="O4575" t="str">
            <v>PH800</v>
          </cell>
          <cell r="P4575" t="str">
            <v>2082</v>
          </cell>
          <cell r="Q4575" t="str">
            <v>Office Supplies</v>
          </cell>
          <cell r="R4575" t="str">
            <v>Other Expenditures</v>
          </cell>
          <cell r="S4575" t="str">
            <v>Non Salary</v>
          </cell>
        </row>
        <row r="4576">
          <cell r="A4576" t="str">
            <v>PH1031</v>
          </cell>
          <cell r="E4576">
            <v>0</v>
          </cell>
          <cell r="F4576">
            <v>0</v>
          </cell>
          <cell r="G4576">
            <v>0</v>
          </cell>
          <cell r="H4576">
            <v>1674.56</v>
          </cell>
          <cell r="I4576">
            <v>1674.56</v>
          </cell>
          <cell r="J4576">
            <v>4450</v>
          </cell>
          <cell r="L4576">
            <v>41455</v>
          </cell>
          <cell r="M4576" t="str">
            <v>SG</v>
          </cell>
          <cell r="N4576" t="str">
            <v>EXP</v>
          </cell>
          <cell r="O4576" t="str">
            <v>PH800</v>
          </cell>
          <cell r="P4576" t="str">
            <v>4025</v>
          </cell>
          <cell r="Q4576" t="str">
            <v>Professional &amp; Technical</v>
          </cell>
          <cell r="R4576" t="str">
            <v>Other Expenditures</v>
          </cell>
          <cell r="S4576" t="str">
            <v>Non Salary</v>
          </cell>
        </row>
        <row r="4577">
          <cell r="A4577" t="str">
            <v>PH1031</v>
          </cell>
          <cell r="E4577">
            <v>34868.78</v>
          </cell>
          <cell r="F4577">
            <v>0</v>
          </cell>
          <cell r="G4577">
            <v>34868.78</v>
          </cell>
          <cell r="H4577">
            <v>0</v>
          </cell>
          <cell r="I4577">
            <v>-34868.78</v>
          </cell>
          <cell r="J4577">
            <v>0</v>
          </cell>
          <cell r="L4577">
            <v>41455</v>
          </cell>
          <cell r="M4577" t="str">
            <v>SG</v>
          </cell>
          <cell r="N4577" t="str">
            <v>EXP</v>
          </cell>
          <cell r="O4577" t="str">
            <v>PH800</v>
          </cell>
          <cell r="P4577" t="str">
            <v>4038</v>
          </cell>
          <cell r="Q4577" t="str">
            <v>Professional &amp; Technical</v>
          </cell>
          <cell r="R4577" t="str">
            <v>Other Expenditures</v>
          </cell>
          <cell r="S4577" t="str">
            <v>Non Salary</v>
          </cell>
        </row>
        <row r="4578">
          <cell r="A4578" t="str">
            <v>PH1031</v>
          </cell>
          <cell r="E4578">
            <v>0</v>
          </cell>
          <cell r="F4578">
            <v>203.52</v>
          </cell>
          <cell r="G4578">
            <v>203.52</v>
          </cell>
          <cell r="H4578">
            <v>517.79</v>
          </cell>
          <cell r="I4578">
            <v>314.27</v>
          </cell>
          <cell r="J4578">
            <v>1376</v>
          </cell>
          <cell r="L4578">
            <v>41455</v>
          </cell>
          <cell r="M4578" t="str">
            <v>SG</v>
          </cell>
          <cell r="N4578" t="str">
            <v>EXP</v>
          </cell>
          <cell r="O4578" t="str">
            <v>PH800</v>
          </cell>
          <cell r="P4578" t="str">
            <v>4199</v>
          </cell>
          <cell r="Q4578" t="str">
            <v>Professional &amp; Technical</v>
          </cell>
          <cell r="R4578" t="str">
            <v>Other Expenditures</v>
          </cell>
          <cell r="S4578" t="str">
            <v>Non Salary</v>
          </cell>
        </row>
        <row r="4579">
          <cell r="A4579" t="str">
            <v>PH1031</v>
          </cell>
          <cell r="E4579">
            <v>371.76</v>
          </cell>
          <cell r="F4579">
            <v>0</v>
          </cell>
          <cell r="G4579">
            <v>371.76</v>
          </cell>
          <cell r="H4579">
            <v>84.78</v>
          </cell>
          <cell r="I4579">
            <v>-286.98</v>
          </cell>
          <cell r="J4579">
            <v>200</v>
          </cell>
          <cell r="L4579">
            <v>41455</v>
          </cell>
          <cell r="M4579" t="str">
            <v>SG</v>
          </cell>
          <cell r="N4579" t="str">
            <v>EXP</v>
          </cell>
          <cell r="O4579" t="str">
            <v>PH800</v>
          </cell>
          <cell r="P4579" t="str">
            <v>4205</v>
          </cell>
          <cell r="Q4579" t="str">
            <v>Business Travel Expenses</v>
          </cell>
          <cell r="R4579" t="str">
            <v>Other Expenditures</v>
          </cell>
          <cell r="S4579" t="str">
            <v>Non Salary</v>
          </cell>
        </row>
        <row r="4580">
          <cell r="A4580" t="str">
            <v>PH1031</v>
          </cell>
          <cell r="E4580">
            <v>12.61</v>
          </cell>
          <cell r="F4580">
            <v>0</v>
          </cell>
          <cell r="G4580">
            <v>12.61</v>
          </cell>
          <cell r="H4580">
            <v>0</v>
          </cell>
          <cell r="I4580">
            <v>-12.61</v>
          </cell>
          <cell r="J4580">
            <v>0</v>
          </cell>
          <cell r="L4580">
            <v>41455</v>
          </cell>
          <cell r="M4580" t="str">
            <v>SG</v>
          </cell>
          <cell r="N4580" t="str">
            <v>EXP</v>
          </cell>
          <cell r="O4580" t="str">
            <v>PH800</v>
          </cell>
          <cell r="P4580" t="str">
            <v>4220</v>
          </cell>
          <cell r="Q4580" t="str">
            <v>Business Travel Expenses</v>
          </cell>
          <cell r="R4580" t="str">
            <v>Other Expenditures</v>
          </cell>
          <cell r="S4580" t="str">
            <v>Non Salary</v>
          </cell>
        </row>
        <row r="4581">
          <cell r="A4581" t="str">
            <v>PH1031</v>
          </cell>
          <cell r="E4581">
            <v>0</v>
          </cell>
          <cell r="F4581">
            <v>0</v>
          </cell>
          <cell r="G4581">
            <v>0</v>
          </cell>
          <cell r="H4581">
            <v>86.47</v>
          </cell>
          <cell r="I4581">
            <v>86.47</v>
          </cell>
          <cell r="J4581">
            <v>204</v>
          </cell>
          <cell r="L4581">
            <v>41455</v>
          </cell>
          <cell r="M4581" t="str">
            <v>SG</v>
          </cell>
          <cell r="N4581" t="str">
            <v>EXP</v>
          </cell>
          <cell r="O4581" t="str">
            <v>PH800</v>
          </cell>
          <cell r="P4581" t="str">
            <v>4225</v>
          </cell>
          <cell r="Q4581" t="str">
            <v>Business Travel Expenses</v>
          </cell>
          <cell r="R4581" t="str">
            <v>Other Expenditures</v>
          </cell>
          <cell r="S4581" t="str">
            <v>Non Salary</v>
          </cell>
        </row>
        <row r="4582">
          <cell r="A4582" t="str">
            <v>PH1031</v>
          </cell>
          <cell r="E4582">
            <v>36.020000000000003</v>
          </cell>
          <cell r="F4582">
            <v>0</v>
          </cell>
          <cell r="G4582">
            <v>36.020000000000003</v>
          </cell>
          <cell r="H4582">
            <v>0</v>
          </cell>
          <cell r="I4582">
            <v>-36.020000000000003</v>
          </cell>
          <cell r="J4582">
            <v>0</v>
          </cell>
          <cell r="L4582">
            <v>41455</v>
          </cell>
          <cell r="M4582" t="str">
            <v>SG</v>
          </cell>
          <cell r="N4582" t="str">
            <v>EXP</v>
          </cell>
          <cell r="O4582" t="str">
            <v>PH800</v>
          </cell>
          <cell r="P4582" t="str">
            <v>4230</v>
          </cell>
          <cell r="Q4582" t="str">
            <v>Business Travel Expenses</v>
          </cell>
          <cell r="R4582" t="str">
            <v>Other Expenditures</v>
          </cell>
          <cell r="S4582" t="str">
            <v>Non Salary</v>
          </cell>
        </row>
        <row r="4583">
          <cell r="A4583" t="str">
            <v>PH1031</v>
          </cell>
          <cell r="E4583">
            <v>0</v>
          </cell>
          <cell r="F4583">
            <v>0</v>
          </cell>
          <cell r="G4583">
            <v>0</v>
          </cell>
          <cell r="H4583">
            <v>211.95</v>
          </cell>
          <cell r="I4583">
            <v>211.95</v>
          </cell>
          <cell r="J4583">
            <v>500</v>
          </cell>
          <cell r="L4583">
            <v>41455</v>
          </cell>
          <cell r="M4583" t="str">
            <v>SG</v>
          </cell>
          <cell r="N4583" t="str">
            <v>EXP</v>
          </cell>
          <cell r="O4583" t="str">
            <v>PH800</v>
          </cell>
          <cell r="P4583" t="str">
            <v>4252</v>
          </cell>
          <cell r="Q4583" t="str">
            <v>Conference Expenditures</v>
          </cell>
          <cell r="R4583" t="str">
            <v>Other Expenditures</v>
          </cell>
          <cell r="S4583" t="str">
            <v>Non Salary</v>
          </cell>
        </row>
        <row r="4584">
          <cell r="A4584" t="str">
            <v>PH1031</v>
          </cell>
          <cell r="E4584">
            <v>1373.76</v>
          </cell>
          <cell r="F4584">
            <v>0</v>
          </cell>
          <cell r="G4584">
            <v>1373.76</v>
          </cell>
          <cell r="H4584">
            <v>1059.75</v>
          </cell>
          <cell r="I4584">
            <v>-314.01</v>
          </cell>
          <cell r="J4584">
            <v>2500</v>
          </cell>
          <cell r="L4584">
            <v>41455</v>
          </cell>
          <cell r="M4584" t="str">
            <v>SG</v>
          </cell>
          <cell r="N4584" t="str">
            <v>EXP</v>
          </cell>
          <cell r="O4584" t="str">
            <v>PH800</v>
          </cell>
          <cell r="P4584" t="str">
            <v>4256</v>
          </cell>
          <cell r="Q4584" t="str">
            <v>Conference Expenditures</v>
          </cell>
          <cell r="R4584" t="str">
            <v>Other Expenditures</v>
          </cell>
          <cell r="S4584" t="str">
            <v>Non Salary</v>
          </cell>
        </row>
        <row r="4585">
          <cell r="A4585" t="str">
            <v>PH1031</v>
          </cell>
          <cell r="E4585">
            <v>0</v>
          </cell>
          <cell r="F4585">
            <v>0</v>
          </cell>
          <cell r="G4585">
            <v>0</v>
          </cell>
          <cell r="H4585">
            <v>2382.62</v>
          </cell>
          <cell r="I4585">
            <v>2382.62</v>
          </cell>
          <cell r="J4585">
            <v>3144.54</v>
          </cell>
          <cell r="L4585">
            <v>41455</v>
          </cell>
          <cell r="M4585" t="str">
            <v>SG</v>
          </cell>
          <cell r="N4585" t="str">
            <v>EXP</v>
          </cell>
          <cell r="O4585" t="str">
            <v>PH800</v>
          </cell>
          <cell r="P4585" t="str">
            <v>4310</v>
          </cell>
          <cell r="Q4585" t="str">
            <v>Training &amp; Development</v>
          </cell>
          <cell r="R4585" t="str">
            <v>Other Expenditures</v>
          </cell>
          <cell r="S4585" t="str">
            <v>Non Salary</v>
          </cell>
        </row>
        <row r="4586">
          <cell r="A4586" t="str">
            <v>PH1031</v>
          </cell>
          <cell r="E4586">
            <v>0</v>
          </cell>
          <cell r="F4586">
            <v>0</v>
          </cell>
          <cell r="G4586">
            <v>0</v>
          </cell>
          <cell r="H4586">
            <v>7344</v>
          </cell>
          <cell r="I4586">
            <v>7344</v>
          </cell>
          <cell r="J4586">
            <v>85000</v>
          </cell>
          <cell r="L4586">
            <v>41455</v>
          </cell>
          <cell r="M4586" t="str">
            <v>SG</v>
          </cell>
          <cell r="N4586" t="str">
            <v>EXP</v>
          </cell>
          <cell r="O4586" t="str">
            <v>PH800</v>
          </cell>
          <cell r="P4586" t="str">
            <v>4424</v>
          </cell>
          <cell r="Q4586" t="str">
            <v>Contracted Services</v>
          </cell>
          <cell r="R4586" t="str">
            <v>Other Expenditures</v>
          </cell>
          <cell r="S4586" t="str">
            <v>Non Salary</v>
          </cell>
        </row>
        <row r="4587">
          <cell r="A4587" t="str">
            <v>PH1031</v>
          </cell>
          <cell r="E4587">
            <v>0</v>
          </cell>
          <cell r="F4587">
            <v>0</v>
          </cell>
          <cell r="G4587">
            <v>0</v>
          </cell>
          <cell r="H4587">
            <v>847.8</v>
          </cell>
          <cell r="I4587">
            <v>847.8</v>
          </cell>
          <cell r="J4587">
            <v>2000</v>
          </cell>
          <cell r="L4587">
            <v>41455</v>
          </cell>
          <cell r="M4587" t="str">
            <v>SG</v>
          </cell>
          <cell r="N4587" t="str">
            <v>EXP</v>
          </cell>
          <cell r="O4587" t="str">
            <v>PH800</v>
          </cell>
          <cell r="P4587" t="str">
            <v>4515</v>
          </cell>
          <cell r="Q4587" t="str">
            <v>Contracted Services</v>
          </cell>
          <cell r="R4587" t="str">
            <v>Other Expenditures</v>
          </cell>
          <cell r="S4587" t="str">
            <v>Non Salary</v>
          </cell>
        </row>
        <row r="4588">
          <cell r="A4588" t="str">
            <v>PH1031</v>
          </cell>
          <cell r="E4588">
            <v>220</v>
          </cell>
          <cell r="F4588">
            <v>0</v>
          </cell>
          <cell r="G4588">
            <v>220</v>
          </cell>
          <cell r="H4588">
            <v>339.12</v>
          </cell>
          <cell r="I4588">
            <v>119.12</v>
          </cell>
          <cell r="J4588">
            <v>800</v>
          </cell>
          <cell r="L4588">
            <v>41455</v>
          </cell>
          <cell r="M4588" t="str">
            <v>SG</v>
          </cell>
          <cell r="N4588" t="str">
            <v>EXP</v>
          </cell>
          <cell r="O4588" t="str">
            <v>PH800</v>
          </cell>
          <cell r="P4588" t="str">
            <v>4530</v>
          </cell>
          <cell r="Q4588" t="str">
            <v>Contracted Services</v>
          </cell>
          <cell r="R4588" t="str">
            <v>Other Expenditures</v>
          </cell>
          <cell r="S4588" t="str">
            <v>Non Salary</v>
          </cell>
        </row>
        <row r="4589">
          <cell r="A4589" t="str">
            <v>PH1031</v>
          </cell>
          <cell r="E4589">
            <v>1031.54</v>
          </cell>
          <cell r="F4589">
            <v>0</v>
          </cell>
          <cell r="G4589">
            <v>1031.54</v>
          </cell>
          <cell r="H4589">
            <v>423.9</v>
          </cell>
          <cell r="I4589">
            <v>-607.64</v>
          </cell>
          <cell r="J4589">
            <v>1000</v>
          </cell>
          <cell r="L4589">
            <v>41455</v>
          </cell>
          <cell r="M4589" t="str">
            <v>SG</v>
          </cell>
          <cell r="N4589" t="str">
            <v>EXP</v>
          </cell>
          <cell r="O4589" t="str">
            <v>PH800</v>
          </cell>
          <cell r="P4589" t="str">
            <v>4760</v>
          </cell>
          <cell r="Q4589" t="str">
            <v>Insurance, Parking &amp; Metrage</v>
          </cell>
          <cell r="R4589" t="str">
            <v>Other Expenditures</v>
          </cell>
          <cell r="S4589" t="str">
            <v>Non Salary</v>
          </cell>
        </row>
        <row r="4590">
          <cell r="A4590" t="str">
            <v>PH1031</v>
          </cell>
          <cell r="E4590">
            <v>45.5</v>
          </cell>
          <cell r="F4590">
            <v>0</v>
          </cell>
          <cell r="G4590">
            <v>45.5</v>
          </cell>
          <cell r="H4590">
            <v>42.39</v>
          </cell>
          <cell r="I4590">
            <v>-3.11</v>
          </cell>
          <cell r="J4590">
            <v>100</v>
          </cell>
          <cell r="L4590">
            <v>41455</v>
          </cell>
          <cell r="M4590" t="str">
            <v>SG</v>
          </cell>
          <cell r="N4590" t="str">
            <v>EXP</v>
          </cell>
          <cell r="O4590" t="str">
            <v>PH800</v>
          </cell>
          <cell r="P4590" t="str">
            <v>4770</v>
          </cell>
          <cell r="Q4590" t="str">
            <v>Insurance, Parking &amp; Metrage</v>
          </cell>
          <cell r="R4590" t="str">
            <v>Other Expenditures</v>
          </cell>
          <cell r="S4590" t="str">
            <v>Non Salary</v>
          </cell>
        </row>
        <row r="4591">
          <cell r="A4591" t="str">
            <v>PH1031</v>
          </cell>
          <cell r="E4591">
            <v>97.2</v>
          </cell>
          <cell r="F4591">
            <v>0</v>
          </cell>
          <cell r="G4591">
            <v>97.2</v>
          </cell>
          <cell r="H4591">
            <v>0</v>
          </cell>
          <cell r="I4591">
            <v>-97.2</v>
          </cell>
          <cell r="J4591">
            <v>0</v>
          </cell>
          <cell r="L4591">
            <v>41455</v>
          </cell>
          <cell r="M4591" t="str">
            <v>SG</v>
          </cell>
          <cell r="N4591" t="str">
            <v>EXP</v>
          </cell>
          <cell r="O4591" t="str">
            <v>PH800</v>
          </cell>
          <cell r="P4591" t="str">
            <v>4775</v>
          </cell>
          <cell r="Q4591" t="str">
            <v>Insurance, Parking &amp; Metrage</v>
          </cell>
          <cell r="R4591" t="str">
            <v>Other Expenditures</v>
          </cell>
          <cell r="S4591" t="str">
            <v>Non Salary</v>
          </cell>
        </row>
        <row r="4592">
          <cell r="A4592" t="str">
            <v>PH1031</v>
          </cell>
          <cell r="E4592">
            <v>370.92</v>
          </cell>
          <cell r="F4592">
            <v>0</v>
          </cell>
          <cell r="G4592">
            <v>370.92</v>
          </cell>
          <cell r="H4592">
            <v>587.52</v>
          </cell>
          <cell r="I4592">
            <v>216.6</v>
          </cell>
          <cell r="J4592">
            <v>1386</v>
          </cell>
          <cell r="L4592">
            <v>41455</v>
          </cell>
          <cell r="M4592" t="str">
            <v>SG</v>
          </cell>
          <cell r="N4592" t="str">
            <v>EXP</v>
          </cell>
          <cell r="O4592" t="str">
            <v>PH800</v>
          </cell>
          <cell r="P4592" t="str">
            <v>4820</v>
          </cell>
          <cell r="Q4592" t="str">
            <v>Other Services</v>
          </cell>
          <cell r="R4592" t="str">
            <v>Other Expenditures</v>
          </cell>
          <cell r="S4592" t="str">
            <v>Non Salary</v>
          </cell>
        </row>
        <row r="4593">
          <cell r="A4593" t="str">
            <v>PH1031</v>
          </cell>
          <cell r="E4593">
            <v>272</v>
          </cell>
          <cell r="F4593">
            <v>0</v>
          </cell>
          <cell r="G4593">
            <v>272</v>
          </cell>
          <cell r="H4593">
            <v>0</v>
          </cell>
          <cell r="I4593">
            <v>-272</v>
          </cell>
          <cell r="J4593">
            <v>0</v>
          </cell>
          <cell r="L4593">
            <v>41455</v>
          </cell>
          <cell r="M4593" t="str">
            <v>SG</v>
          </cell>
          <cell r="N4593" t="str">
            <v>EXP</v>
          </cell>
          <cell r="O4593" t="str">
            <v>PH800</v>
          </cell>
          <cell r="P4593" t="str">
            <v>7080</v>
          </cell>
          <cell r="Q4593" t="str">
            <v>IDC's</v>
          </cell>
          <cell r="R4593" t="str">
            <v>Other Expenditures</v>
          </cell>
          <cell r="S4593" t="str">
            <v>Non Salary</v>
          </cell>
        </row>
        <row r="4594">
          <cell r="A4594" t="str">
            <v>PH1031</v>
          </cell>
          <cell r="E4594">
            <v>63</v>
          </cell>
          <cell r="F4594">
            <v>0</v>
          </cell>
          <cell r="G4594">
            <v>63</v>
          </cell>
          <cell r="H4594">
            <v>0</v>
          </cell>
          <cell r="I4594">
            <v>-63</v>
          </cell>
          <cell r="J4594">
            <v>0</v>
          </cell>
          <cell r="L4594">
            <v>41455</v>
          </cell>
          <cell r="M4594" t="str">
            <v>SG</v>
          </cell>
          <cell r="N4594" t="str">
            <v>EXP</v>
          </cell>
          <cell r="O4594" t="str">
            <v>PH800</v>
          </cell>
          <cell r="P4594" t="str">
            <v>7130</v>
          </cell>
          <cell r="Q4594" t="str">
            <v>IDC's</v>
          </cell>
          <cell r="R4594" t="str">
            <v>Other Expenditures</v>
          </cell>
          <cell r="S4594" t="str">
            <v>Non Salary</v>
          </cell>
        </row>
        <row r="4595">
          <cell r="A4595" t="str">
            <v>PH1031</v>
          </cell>
          <cell r="E4595">
            <v>-168579.84</v>
          </cell>
          <cell r="F4595">
            <v>0</v>
          </cell>
          <cell r="G4595">
            <v>-168579.84</v>
          </cell>
          <cell r="H4595">
            <v>-194542.99</v>
          </cell>
          <cell r="I4595">
            <v>-25963.15</v>
          </cell>
          <cell r="J4595">
            <v>-427782.40000000002</v>
          </cell>
          <cell r="L4595">
            <v>41455</v>
          </cell>
          <cell r="M4595" t="str">
            <v>SG</v>
          </cell>
          <cell r="N4595" t="str">
            <v>REV</v>
          </cell>
          <cell r="O4595" t="str">
            <v>PH800</v>
          </cell>
          <cell r="P4595" t="str">
            <v>8010</v>
          </cell>
          <cell r="Q4595" t="str">
            <v>Grants and Subsidies</v>
          </cell>
          <cell r="R4595" t="str">
            <v>Revenue</v>
          </cell>
          <cell r="S4595" t="str">
            <v>Non Salary</v>
          </cell>
        </row>
        <row r="4596">
          <cell r="A4596" t="str">
            <v>PH1041</v>
          </cell>
          <cell r="E4596">
            <v>446787.72</v>
          </cell>
          <cell r="F4596">
            <v>0</v>
          </cell>
          <cell r="G4596">
            <v>446787.72</v>
          </cell>
          <cell r="H4596">
            <v>480655.28</v>
          </cell>
          <cell r="I4596">
            <v>33867.56</v>
          </cell>
          <cell r="J4596">
            <v>1081474.3799999999</v>
          </cell>
          <cell r="L4596">
            <v>41455</v>
          </cell>
          <cell r="M4596" t="str">
            <v>SG</v>
          </cell>
          <cell r="N4596" t="str">
            <v>EXP</v>
          </cell>
          <cell r="O4596" t="str">
            <v>PH800</v>
          </cell>
          <cell r="P4596" t="str">
            <v>1015</v>
          </cell>
          <cell r="Q4596" t="str">
            <v>Salaries &amp; Benefits</v>
          </cell>
          <cell r="R4596" t="str">
            <v>Other Expenditures</v>
          </cell>
          <cell r="S4596" t="str">
            <v>Salaries &amp; Benefits</v>
          </cell>
        </row>
        <row r="4597">
          <cell r="A4597" t="str">
            <v>PH1041</v>
          </cell>
          <cell r="E4597">
            <v>1859.9</v>
          </cell>
          <cell r="F4597">
            <v>0</v>
          </cell>
          <cell r="G4597">
            <v>1859.9</v>
          </cell>
          <cell r="H4597">
            <v>26080.41</v>
          </cell>
          <cell r="I4597">
            <v>24220.51</v>
          </cell>
          <cell r="J4597">
            <v>58700</v>
          </cell>
          <cell r="L4597">
            <v>41455</v>
          </cell>
          <cell r="M4597" t="str">
            <v>SG</v>
          </cell>
          <cell r="N4597" t="str">
            <v>EXP</v>
          </cell>
          <cell r="O4597" t="str">
            <v>PH800</v>
          </cell>
          <cell r="P4597" t="str">
            <v>1025</v>
          </cell>
          <cell r="Q4597" t="str">
            <v>Salaries &amp; Benefits</v>
          </cell>
          <cell r="R4597" t="str">
            <v>Other Expenditures</v>
          </cell>
          <cell r="S4597" t="str">
            <v>Overtime</v>
          </cell>
        </row>
        <row r="4598">
          <cell r="A4598" t="str">
            <v>PH1041</v>
          </cell>
          <cell r="E4598">
            <v>2398.0300000000002</v>
          </cell>
          <cell r="F4598">
            <v>0</v>
          </cell>
          <cell r="G4598">
            <v>2398.0300000000002</v>
          </cell>
          <cell r="H4598">
            <v>0</v>
          </cell>
          <cell r="I4598">
            <v>-2398.0300000000002</v>
          </cell>
          <cell r="J4598">
            <v>0</v>
          </cell>
          <cell r="L4598">
            <v>41455</v>
          </cell>
          <cell r="M4598" t="str">
            <v>SG</v>
          </cell>
          <cell r="N4598" t="str">
            <v>EXP</v>
          </cell>
          <cell r="O4598" t="str">
            <v>PH800</v>
          </cell>
          <cell r="P4598" t="str">
            <v>1060</v>
          </cell>
          <cell r="Q4598" t="str">
            <v>Salaries &amp; Benefits</v>
          </cell>
          <cell r="R4598" t="str">
            <v>Other Expenditures</v>
          </cell>
          <cell r="S4598" t="str">
            <v>Salaries &amp; Benefits</v>
          </cell>
        </row>
        <row r="4599">
          <cell r="A4599" t="str">
            <v>PH1041</v>
          </cell>
          <cell r="E4599">
            <v>0</v>
          </cell>
          <cell r="F4599">
            <v>0</v>
          </cell>
          <cell r="G4599">
            <v>0</v>
          </cell>
          <cell r="H4599">
            <v>-30220.1</v>
          </cell>
          <cell r="I4599">
            <v>-30220.1</v>
          </cell>
          <cell r="J4599">
            <v>-65566.509999999995</v>
          </cell>
          <cell r="L4599">
            <v>41455</v>
          </cell>
          <cell r="M4599" t="str">
            <v>SG</v>
          </cell>
          <cell r="N4599" t="str">
            <v>EXP</v>
          </cell>
          <cell r="O4599" t="str">
            <v>PH800</v>
          </cell>
          <cell r="P4599" t="str">
            <v>1520</v>
          </cell>
          <cell r="Q4599" t="str">
            <v>Salaries &amp; Benefits</v>
          </cell>
          <cell r="R4599" t="str">
            <v>Other Expenditures</v>
          </cell>
          <cell r="S4599" t="str">
            <v>Gapping</v>
          </cell>
        </row>
        <row r="4600">
          <cell r="A4600" t="str">
            <v>PH1041</v>
          </cell>
          <cell r="E4600">
            <v>-43324.34</v>
          </cell>
          <cell r="F4600">
            <v>0</v>
          </cell>
          <cell r="G4600">
            <v>-43324.34</v>
          </cell>
          <cell r="H4600">
            <v>0</v>
          </cell>
          <cell r="I4600">
            <v>43324.34</v>
          </cell>
          <cell r="J4600">
            <v>0</v>
          </cell>
          <cell r="L4600">
            <v>41455</v>
          </cell>
          <cell r="M4600" t="str">
            <v>SG</v>
          </cell>
          <cell r="N4600" t="str">
            <v>EXP</v>
          </cell>
          <cell r="O4600" t="str">
            <v>PH800</v>
          </cell>
          <cell r="P4600" t="str">
            <v>1555</v>
          </cell>
          <cell r="Q4600" t="str">
            <v>Salaries &amp; Benefits</v>
          </cell>
          <cell r="R4600" t="str">
            <v>Other Expenditures</v>
          </cell>
          <cell r="S4600" t="str">
            <v>Salaries &amp; Benefits</v>
          </cell>
        </row>
        <row r="4601">
          <cell r="A4601" t="str">
            <v>PH1041</v>
          </cell>
          <cell r="E4601">
            <v>23687.200000000001</v>
          </cell>
          <cell r="F4601">
            <v>0</v>
          </cell>
          <cell r="G4601">
            <v>23687.200000000001</v>
          </cell>
          <cell r="H4601">
            <v>23029.279999999999</v>
          </cell>
          <cell r="I4601">
            <v>-657.92</v>
          </cell>
          <cell r="J4601">
            <v>51816</v>
          </cell>
          <cell r="L4601">
            <v>41455</v>
          </cell>
          <cell r="M4601" t="str">
            <v>SG</v>
          </cell>
          <cell r="N4601" t="str">
            <v>EXP</v>
          </cell>
          <cell r="O4601" t="str">
            <v>PH800</v>
          </cell>
          <cell r="P4601" t="str">
            <v>1711</v>
          </cell>
          <cell r="Q4601" t="str">
            <v>Salaries &amp; Benefits</v>
          </cell>
          <cell r="R4601" t="str">
            <v>Other Expenditures</v>
          </cell>
          <cell r="S4601" t="str">
            <v>Salaries &amp; Benefits</v>
          </cell>
        </row>
        <row r="4602">
          <cell r="A4602" t="str">
            <v>PH1041</v>
          </cell>
          <cell r="E4602">
            <v>11491.52</v>
          </cell>
          <cell r="F4602">
            <v>0</v>
          </cell>
          <cell r="G4602">
            <v>11491.52</v>
          </cell>
          <cell r="H4602">
            <v>11903.99</v>
          </cell>
          <cell r="I4602">
            <v>412.47</v>
          </cell>
          <cell r="J4602">
            <v>26784</v>
          </cell>
          <cell r="L4602">
            <v>41455</v>
          </cell>
          <cell r="M4602" t="str">
            <v>SG</v>
          </cell>
          <cell r="N4602" t="str">
            <v>EXP</v>
          </cell>
          <cell r="O4602" t="str">
            <v>PH800</v>
          </cell>
          <cell r="P4602" t="str">
            <v>1712</v>
          </cell>
          <cell r="Q4602" t="str">
            <v>Salaries &amp; Benefits</v>
          </cell>
          <cell r="R4602" t="str">
            <v>Other Expenditures</v>
          </cell>
          <cell r="S4602" t="str">
            <v>Salaries &amp; Benefits</v>
          </cell>
        </row>
        <row r="4603">
          <cell r="A4603" t="str">
            <v>PH1041</v>
          </cell>
          <cell r="E4603">
            <v>10751.98</v>
          </cell>
          <cell r="F4603">
            <v>0</v>
          </cell>
          <cell r="G4603">
            <v>10751.98</v>
          </cell>
          <cell r="H4603">
            <v>9625.08</v>
          </cell>
          <cell r="I4603">
            <v>-1126.9000000000001</v>
          </cell>
          <cell r="J4603">
            <v>21654.99</v>
          </cell>
          <cell r="L4603">
            <v>41455</v>
          </cell>
          <cell r="M4603" t="str">
            <v>SG</v>
          </cell>
          <cell r="N4603" t="str">
            <v>EXP</v>
          </cell>
          <cell r="O4603" t="str">
            <v>PH800</v>
          </cell>
          <cell r="P4603" t="str">
            <v>1720</v>
          </cell>
          <cell r="Q4603" t="str">
            <v>Salaries &amp; Benefits</v>
          </cell>
          <cell r="R4603" t="str">
            <v>Other Expenditures</v>
          </cell>
          <cell r="S4603" t="str">
            <v>Salaries &amp; Benefits</v>
          </cell>
        </row>
        <row r="4604">
          <cell r="A4604" t="str">
            <v>PH1041</v>
          </cell>
          <cell r="E4604">
            <v>3255.09</v>
          </cell>
          <cell r="F4604">
            <v>0</v>
          </cell>
          <cell r="G4604">
            <v>3255.09</v>
          </cell>
          <cell r="H4604">
            <v>3587.65</v>
          </cell>
          <cell r="I4604">
            <v>332.56</v>
          </cell>
          <cell r="J4604">
            <v>8072.11</v>
          </cell>
          <cell r="L4604">
            <v>41455</v>
          </cell>
          <cell r="M4604" t="str">
            <v>SG</v>
          </cell>
          <cell r="N4604" t="str">
            <v>EXP</v>
          </cell>
          <cell r="O4604" t="str">
            <v>PH800</v>
          </cell>
          <cell r="P4604" t="str">
            <v>1730</v>
          </cell>
          <cell r="Q4604" t="str">
            <v>Salaries &amp; Benefits</v>
          </cell>
          <cell r="R4604" t="str">
            <v>Other Expenditures</v>
          </cell>
          <cell r="S4604" t="str">
            <v>Salaries &amp; Benefits</v>
          </cell>
        </row>
        <row r="4605">
          <cell r="A4605" t="str">
            <v>PH1041</v>
          </cell>
          <cell r="E4605">
            <v>11373.6</v>
          </cell>
          <cell r="F4605">
            <v>0</v>
          </cell>
          <cell r="G4605">
            <v>11373.6</v>
          </cell>
          <cell r="H4605">
            <v>11804.62</v>
          </cell>
          <cell r="I4605">
            <v>431.02</v>
          </cell>
          <cell r="J4605">
            <v>14424.89</v>
          </cell>
          <cell r="L4605">
            <v>41455</v>
          </cell>
          <cell r="M4605" t="str">
            <v>SG</v>
          </cell>
          <cell r="N4605" t="str">
            <v>EXP</v>
          </cell>
          <cell r="O4605" t="str">
            <v>PH800</v>
          </cell>
          <cell r="P4605" t="str">
            <v>1740</v>
          </cell>
          <cell r="Q4605" t="str">
            <v>Salaries &amp; Benefits</v>
          </cell>
          <cell r="R4605" t="str">
            <v>Other Expenditures</v>
          </cell>
          <cell r="S4605" t="str">
            <v>Salaries &amp; Benefits</v>
          </cell>
        </row>
        <row r="4606">
          <cell r="A4606" t="str">
            <v>PH1041</v>
          </cell>
          <cell r="E4606">
            <v>565.33000000000004</v>
          </cell>
          <cell r="F4606">
            <v>0</v>
          </cell>
          <cell r="G4606">
            <v>565.33000000000004</v>
          </cell>
          <cell r="H4606">
            <v>604.94000000000005</v>
          </cell>
          <cell r="I4606">
            <v>39.61</v>
          </cell>
          <cell r="J4606">
            <v>784.23</v>
          </cell>
          <cell r="L4606">
            <v>41455</v>
          </cell>
          <cell r="M4606" t="str">
            <v>SG</v>
          </cell>
          <cell r="N4606" t="str">
            <v>EXP</v>
          </cell>
          <cell r="O4606" t="str">
            <v>PH800</v>
          </cell>
          <cell r="P4606" t="str">
            <v>1745</v>
          </cell>
          <cell r="Q4606" t="str">
            <v>Salaries &amp; Benefits</v>
          </cell>
          <cell r="R4606" t="str">
            <v>Other Expenditures</v>
          </cell>
          <cell r="S4606" t="str">
            <v>Salaries &amp; Benefits</v>
          </cell>
        </row>
        <row r="4607">
          <cell r="A4607" t="str">
            <v>PH1041</v>
          </cell>
          <cell r="E4607">
            <v>8768.92</v>
          </cell>
          <cell r="F4607">
            <v>0</v>
          </cell>
          <cell r="G4607">
            <v>8768.92</v>
          </cell>
          <cell r="H4607">
            <v>9372.75</v>
          </cell>
          <cell r="I4607">
            <v>603.83000000000004</v>
          </cell>
          <cell r="J4607">
            <v>21088.720000000001</v>
          </cell>
          <cell r="L4607">
            <v>41455</v>
          </cell>
          <cell r="M4607" t="str">
            <v>SG</v>
          </cell>
          <cell r="N4607" t="str">
            <v>EXP</v>
          </cell>
          <cell r="O4607" t="str">
            <v>PH800</v>
          </cell>
          <cell r="P4607" t="str">
            <v>1750</v>
          </cell>
          <cell r="Q4607" t="str">
            <v>Salaries &amp; Benefits</v>
          </cell>
          <cell r="R4607" t="str">
            <v>Other Expenditures</v>
          </cell>
          <cell r="S4607" t="str">
            <v>Salaries &amp; Benefits</v>
          </cell>
        </row>
        <row r="4608">
          <cell r="A4608" t="str">
            <v>PH1041</v>
          </cell>
          <cell r="E4608">
            <v>23154.06</v>
          </cell>
          <cell r="F4608">
            <v>0</v>
          </cell>
          <cell r="G4608">
            <v>23154.06</v>
          </cell>
          <cell r="H4608">
            <v>26283.37</v>
          </cell>
          <cell r="I4608">
            <v>3129.31</v>
          </cell>
          <cell r="J4608">
            <v>32293.8</v>
          </cell>
          <cell r="L4608">
            <v>41455</v>
          </cell>
          <cell r="M4608" t="str">
            <v>SG</v>
          </cell>
          <cell r="N4608" t="str">
            <v>EXP</v>
          </cell>
          <cell r="O4608" t="str">
            <v>PH800</v>
          </cell>
          <cell r="P4608" t="str">
            <v>1760</v>
          </cell>
          <cell r="Q4608" t="str">
            <v>Salaries &amp; Benefits</v>
          </cell>
          <cell r="R4608" t="str">
            <v>Other Expenditures</v>
          </cell>
          <cell r="S4608" t="str">
            <v>Salaries &amp; Benefits</v>
          </cell>
        </row>
        <row r="4609">
          <cell r="A4609" t="str">
            <v>PH1041</v>
          </cell>
          <cell r="E4609">
            <v>47638.68</v>
          </cell>
          <cell r="F4609">
            <v>0</v>
          </cell>
          <cell r="G4609">
            <v>47638.68</v>
          </cell>
          <cell r="H4609">
            <v>52718.61</v>
          </cell>
          <cell r="I4609">
            <v>5079.93</v>
          </cell>
          <cell r="J4609">
            <v>118616.87</v>
          </cell>
          <cell r="L4609">
            <v>41455</v>
          </cell>
          <cell r="M4609" t="str">
            <v>SG</v>
          </cell>
          <cell r="N4609" t="str">
            <v>EXP</v>
          </cell>
          <cell r="O4609" t="str">
            <v>PH800</v>
          </cell>
          <cell r="P4609" t="str">
            <v>1770</v>
          </cell>
          <cell r="Q4609" t="str">
            <v>Salaries &amp; Benefits</v>
          </cell>
          <cell r="R4609" t="str">
            <v>Other Expenditures</v>
          </cell>
          <cell r="S4609" t="str">
            <v>Salaries &amp; Benefits</v>
          </cell>
        </row>
        <row r="4610">
          <cell r="A4610" t="str">
            <v>PH1041</v>
          </cell>
          <cell r="E4610">
            <v>2337.92</v>
          </cell>
          <cell r="F4610">
            <v>0</v>
          </cell>
          <cell r="G4610">
            <v>2337.92</v>
          </cell>
          <cell r="H4610">
            <v>0</v>
          </cell>
          <cell r="I4610">
            <v>-2337.92</v>
          </cell>
          <cell r="J4610">
            <v>0</v>
          </cell>
          <cell r="L4610">
            <v>41455</v>
          </cell>
          <cell r="M4610" t="str">
            <v>SG</v>
          </cell>
          <cell r="N4610" t="str">
            <v>EXP</v>
          </cell>
          <cell r="O4610" t="str">
            <v>PH800</v>
          </cell>
          <cell r="P4610" t="str">
            <v>1970</v>
          </cell>
          <cell r="Q4610" t="str">
            <v>Salaries &amp; Benefits</v>
          </cell>
          <cell r="R4610" t="str">
            <v>Other Expenditures</v>
          </cell>
          <cell r="S4610" t="str">
            <v>Salaries &amp; Benefits</v>
          </cell>
        </row>
        <row r="4611">
          <cell r="A4611" t="str">
            <v>PH1041</v>
          </cell>
          <cell r="E4611">
            <v>836.98</v>
          </cell>
          <cell r="F4611">
            <v>0</v>
          </cell>
          <cell r="G4611">
            <v>836.98</v>
          </cell>
          <cell r="H4611">
            <v>0</v>
          </cell>
          <cell r="I4611">
            <v>-836.98</v>
          </cell>
          <cell r="J4611">
            <v>0</v>
          </cell>
          <cell r="L4611">
            <v>41455</v>
          </cell>
          <cell r="M4611" t="str">
            <v>SG</v>
          </cell>
          <cell r="N4611" t="str">
            <v>EXP</v>
          </cell>
          <cell r="O4611" t="str">
            <v>PH800</v>
          </cell>
          <cell r="P4611" t="str">
            <v>1975</v>
          </cell>
          <cell r="Q4611" t="str">
            <v>Salaries &amp; Benefits</v>
          </cell>
          <cell r="R4611" t="str">
            <v>Other Expenditures</v>
          </cell>
          <cell r="S4611" t="str">
            <v>Salaries &amp; Benefits</v>
          </cell>
        </row>
        <row r="4612">
          <cell r="A4612" t="str">
            <v>PH1041</v>
          </cell>
          <cell r="E4612">
            <v>967.62</v>
          </cell>
          <cell r="F4612">
            <v>0</v>
          </cell>
          <cell r="G4612">
            <v>967.62</v>
          </cell>
          <cell r="H4612">
            <v>1907.21</v>
          </cell>
          <cell r="I4612">
            <v>939.59</v>
          </cell>
          <cell r="J4612">
            <v>4188</v>
          </cell>
          <cell r="L4612">
            <v>41455</v>
          </cell>
          <cell r="M4612" t="str">
            <v>SG</v>
          </cell>
          <cell r="N4612" t="str">
            <v>EXP</v>
          </cell>
          <cell r="O4612" t="str">
            <v>PH800</v>
          </cell>
          <cell r="P4612" t="str">
            <v>2010</v>
          </cell>
          <cell r="Q4612" t="str">
            <v>Office Supplies</v>
          </cell>
          <cell r="R4612" t="str">
            <v>Other Expenditures</v>
          </cell>
          <cell r="S4612" t="str">
            <v>Non Salary</v>
          </cell>
        </row>
        <row r="4613">
          <cell r="A4613" t="str">
            <v>PH1041</v>
          </cell>
          <cell r="E4613">
            <v>2698.9</v>
          </cell>
          <cell r="F4613">
            <v>0</v>
          </cell>
          <cell r="G4613">
            <v>2698.9</v>
          </cell>
          <cell r="H4613">
            <v>686.93</v>
          </cell>
          <cell r="I4613">
            <v>-2011.97</v>
          </cell>
          <cell r="J4613">
            <v>1508.4</v>
          </cell>
          <cell r="L4613">
            <v>41455</v>
          </cell>
          <cell r="M4613" t="str">
            <v>SG</v>
          </cell>
          <cell r="N4613" t="str">
            <v>EXP</v>
          </cell>
          <cell r="O4613" t="str">
            <v>PH800</v>
          </cell>
          <cell r="P4613" t="str">
            <v>2040</v>
          </cell>
          <cell r="Q4613" t="str">
            <v>Office Supplies</v>
          </cell>
          <cell r="R4613" t="str">
            <v>Other Expenditures</v>
          </cell>
          <cell r="S4613" t="str">
            <v>Non Salary</v>
          </cell>
        </row>
        <row r="4614">
          <cell r="A4614" t="str">
            <v>PH1041</v>
          </cell>
          <cell r="E4614">
            <v>0</v>
          </cell>
          <cell r="F4614">
            <v>0</v>
          </cell>
          <cell r="G4614">
            <v>0</v>
          </cell>
          <cell r="H4614">
            <v>0</v>
          </cell>
          <cell r="I4614">
            <v>0</v>
          </cell>
          <cell r="J4614">
            <v>0</v>
          </cell>
          <cell r="L4614">
            <v>41455</v>
          </cell>
          <cell r="M4614" t="str">
            <v>SG</v>
          </cell>
          <cell r="N4614" t="str">
            <v>EXP</v>
          </cell>
          <cell r="O4614" t="str">
            <v>PH800</v>
          </cell>
          <cell r="P4614" t="str">
            <v>2650</v>
          </cell>
          <cell r="Q4614" t="str">
            <v>Other Supplies</v>
          </cell>
          <cell r="R4614" t="str">
            <v>Other Expenditures</v>
          </cell>
          <cell r="S4614" t="str">
            <v>Non Salary</v>
          </cell>
        </row>
        <row r="4615">
          <cell r="A4615" t="str">
            <v>PH1041</v>
          </cell>
          <cell r="E4615">
            <v>0.73</v>
          </cell>
          <cell r="F4615">
            <v>0</v>
          </cell>
          <cell r="G4615">
            <v>0.73</v>
          </cell>
          <cell r="H4615">
            <v>0</v>
          </cell>
          <cell r="I4615">
            <v>-0.73</v>
          </cell>
          <cell r="J4615">
            <v>0</v>
          </cell>
          <cell r="L4615">
            <v>41455</v>
          </cell>
          <cell r="M4615" t="str">
            <v>SG</v>
          </cell>
          <cell r="N4615" t="str">
            <v>EXP</v>
          </cell>
          <cell r="O4615" t="str">
            <v>PH800</v>
          </cell>
          <cell r="P4615" t="str">
            <v>2710</v>
          </cell>
          <cell r="Q4615" t="str">
            <v>Other Supplies</v>
          </cell>
          <cell r="R4615" t="str">
            <v>Other Expenditures</v>
          </cell>
          <cell r="S4615" t="str">
            <v>Non Salary</v>
          </cell>
        </row>
        <row r="4616">
          <cell r="A4616" t="str">
            <v>PH1041</v>
          </cell>
          <cell r="E4616">
            <v>273.73</v>
          </cell>
          <cell r="F4616">
            <v>0</v>
          </cell>
          <cell r="G4616">
            <v>273.73</v>
          </cell>
          <cell r="H4616">
            <v>0</v>
          </cell>
          <cell r="I4616">
            <v>-273.73</v>
          </cell>
          <cell r="J4616">
            <v>0</v>
          </cell>
          <cell r="L4616">
            <v>41455</v>
          </cell>
          <cell r="M4616" t="str">
            <v>SG</v>
          </cell>
          <cell r="N4616" t="str">
            <v>EXP</v>
          </cell>
          <cell r="O4616" t="str">
            <v>PH800</v>
          </cell>
          <cell r="P4616" t="str">
            <v>3020</v>
          </cell>
          <cell r="Q4616" t="str">
            <v>General Equipment</v>
          </cell>
          <cell r="R4616" t="str">
            <v>Other Expenditures</v>
          </cell>
          <cell r="S4616" t="str">
            <v>Non Salary</v>
          </cell>
        </row>
        <row r="4617">
          <cell r="A4617" t="str">
            <v>PH1041</v>
          </cell>
          <cell r="E4617">
            <v>152.46</v>
          </cell>
          <cell r="F4617">
            <v>0</v>
          </cell>
          <cell r="G4617">
            <v>152.46</v>
          </cell>
          <cell r="H4617">
            <v>0</v>
          </cell>
          <cell r="I4617">
            <v>-152.46</v>
          </cell>
          <cell r="J4617">
            <v>0</v>
          </cell>
          <cell r="L4617">
            <v>41455</v>
          </cell>
          <cell r="M4617" t="str">
            <v>SG</v>
          </cell>
          <cell r="N4617" t="str">
            <v>EXP</v>
          </cell>
          <cell r="O4617" t="str">
            <v>PH800</v>
          </cell>
          <cell r="P4617" t="str">
            <v>3410</v>
          </cell>
          <cell r="Q4617" t="str">
            <v>Computer Hardware &amp; Software</v>
          </cell>
          <cell r="R4617" t="str">
            <v>Other Expenditures</v>
          </cell>
          <cell r="S4617" t="str">
            <v>Non Salary</v>
          </cell>
        </row>
        <row r="4618">
          <cell r="A4618" t="str">
            <v>PH1041</v>
          </cell>
          <cell r="E4618">
            <v>0</v>
          </cell>
          <cell r="F4618">
            <v>0</v>
          </cell>
          <cell r="G4618">
            <v>0</v>
          </cell>
          <cell r="H4618">
            <v>193.5</v>
          </cell>
          <cell r="I4618">
            <v>193.5</v>
          </cell>
          <cell r="J4618">
            <v>500</v>
          </cell>
          <cell r="L4618">
            <v>41455</v>
          </cell>
          <cell r="M4618" t="str">
            <v>SG</v>
          </cell>
          <cell r="N4618" t="str">
            <v>EXP</v>
          </cell>
          <cell r="O4618" t="str">
            <v>PH800</v>
          </cell>
          <cell r="P4618" t="str">
            <v>3420</v>
          </cell>
          <cell r="Q4618" t="str">
            <v>Computer Hardware &amp; Software</v>
          </cell>
          <cell r="R4618" t="str">
            <v>Other Expenditures</v>
          </cell>
          <cell r="S4618" t="str">
            <v>Non Salary</v>
          </cell>
        </row>
        <row r="4619">
          <cell r="A4619" t="str">
            <v>PH1041</v>
          </cell>
          <cell r="E4619">
            <v>0</v>
          </cell>
          <cell r="F4619">
            <v>12484.94</v>
          </cell>
          <cell r="G4619">
            <v>12484.94</v>
          </cell>
          <cell r="H4619">
            <v>8181.27</v>
          </cell>
          <cell r="I4619">
            <v>-4303.67</v>
          </cell>
          <cell r="J4619">
            <v>19300</v>
          </cell>
          <cell r="L4619">
            <v>41455</v>
          </cell>
          <cell r="M4619" t="str">
            <v>SG</v>
          </cell>
          <cell r="N4619" t="str">
            <v>EXP</v>
          </cell>
          <cell r="O4619" t="str">
            <v>PH800</v>
          </cell>
          <cell r="P4619" t="str">
            <v>4015</v>
          </cell>
          <cell r="Q4619" t="str">
            <v>Professional &amp; Technical</v>
          </cell>
          <cell r="R4619" t="str">
            <v>Other Expenditures</v>
          </cell>
          <cell r="S4619" t="str">
            <v>Non Salary</v>
          </cell>
        </row>
        <row r="4620">
          <cell r="A4620" t="str">
            <v>PH1041</v>
          </cell>
          <cell r="E4620">
            <v>516.41999999999996</v>
          </cell>
          <cell r="F4620">
            <v>0</v>
          </cell>
          <cell r="G4620">
            <v>516.41999999999996</v>
          </cell>
          <cell r="H4620">
            <v>296.73</v>
          </cell>
          <cell r="I4620">
            <v>-219.69</v>
          </cell>
          <cell r="J4620">
            <v>700</v>
          </cell>
          <cell r="L4620">
            <v>41455</v>
          </cell>
          <cell r="M4620" t="str">
            <v>SG</v>
          </cell>
          <cell r="N4620" t="str">
            <v>EXP</v>
          </cell>
          <cell r="O4620" t="str">
            <v>PH800</v>
          </cell>
          <cell r="P4620" t="str">
            <v>4225</v>
          </cell>
          <cell r="Q4620" t="str">
            <v>Business Travel Expenses</v>
          </cell>
          <cell r="R4620" t="str">
            <v>Other Expenditures</v>
          </cell>
          <cell r="S4620" t="str">
            <v>Non Salary</v>
          </cell>
        </row>
        <row r="4621">
          <cell r="A4621" t="str">
            <v>PH1041</v>
          </cell>
          <cell r="E4621">
            <v>0</v>
          </cell>
          <cell r="F4621">
            <v>0</v>
          </cell>
          <cell r="G4621">
            <v>0</v>
          </cell>
          <cell r="H4621">
            <v>233.17</v>
          </cell>
          <cell r="I4621">
            <v>233.17</v>
          </cell>
          <cell r="J4621">
            <v>550</v>
          </cell>
          <cell r="L4621">
            <v>41455</v>
          </cell>
          <cell r="M4621" t="str">
            <v>SG</v>
          </cell>
          <cell r="N4621" t="str">
            <v>EXP</v>
          </cell>
          <cell r="O4621" t="str">
            <v>PH800</v>
          </cell>
          <cell r="P4621" t="str">
            <v>4252</v>
          </cell>
          <cell r="Q4621" t="str">
            <v>Conference Expenditures</v>
          </cell>
          <cell r="R4621" t="str">
            <v>Other Expenditures</v>
          </cell>
          <cell r="S4621" t="str">
            <v>Non Salary</v>
          </cell>
        </row>
        <row r="4622">
          <cell r="A4622" t="str">
            <v>PH1041</v>
          </cell>
          <cell r="E4622">
            <v>0</v>
          </cell>
          <cell r="F4622">
            <v>0</v>
          </cell>
          <cell r="G4622">
            <v>0</v>
          </cell>
          <cell r="H4622">
            <v>106</v>
          </cell>
          <cell r="I4622">
            <v>106</v>
          </cell>
          <cell r="J4622">
            <v>250</v>
          </cell>
          <cell r="L4622">
            <v>41455</v>
          </cell>
          <cell r="M4622" t="str">
            <v>SG</v>
          </cell>
          <cell r="N4622" t="str">
            <v>EXP</v>
          </cell>
          <cell r="O4622" t="str">
            <v>PH800</v>
          </cell>
          <cell r="P4622" t="str">
            <v>4254</v>
          </cell>
          <cell r="Q4622" t="str">
            <v>Conference Expenditures</v>
          </cell>
          <cell r="R4622" t="str">
            <v>Other Expenditures</v>
          </cell>
          <cell r="S4622" t="str">
            <v>Non Salary</v>
          </cell>
        </row>
        <row r="4623">
          <cell r="A4623" t="str">
            <v>PH1041</v>
          </cell>
          <cell r="E4623">
            <v>0</v>
          </cell>
          <cell r="F4623">
            <v>0</v>
          </cell>
          <cell r="G4623">
            <v>0</v>
          </cell>
          <cell r="H4623">
            <v>42.39</v>
          </cell>
          <cell r="I4623">
            <v>42.39</v>
          </cell>
          <cell r="J4623">
            <v>100</v>
          </cell>
          <cell r="L4623">
            <v>41455</v>
          </cell>
          <cell r="M4623" t="str">
            <v>SG</v>
          </cell>
          <cell r="N4623" t="str">
            <v>EXP</v>
          </cell>
          <cell r="O4623" t="str">
            <v>PH800</v>
          </cell>
          <cell r="P4623" t="str">
            <v>4255</v>
          </cell>
          <cell r="Q4623" t="str">
            <v>Conference Expenditures</v>
          </cell>
          <cell r="R4623" t="str">
            <v>Other Expenditures</v>
          </cell>
          <cell r="S4623" t="str">
            <v>Non Salary</v>
          </cell>
        </row>
        <row r="4624">
          <cell r="A4624" t="str">
            <v>PH1041</v>
          </cell>
          <cell r="E4624">
            <v>0</v>
          </cell>
          <cell r="F4624">
            <v>0</v>
          </cell>
          <cell r="G4624">
            <v>0</v>
          </cell>
          <cell r="H4624">
            <v>169.56</v>
          </cell>
          <cell r="I4624">
            <v>169.56</v>
          </cell>
          <cell r="J4624">
            <v>400</v>
          </cell>
          <cell r="L4624">
            <v>41455</v>
          </cell>
          <cell r="M4624" t="str">
            <v>SG</v>
          </cell>
          <cell r="N4624" t="str">
            <v>EXP</v>
          </cell>
          <cell r="O4624" t="str">
            <v>PH800</v>
          </cell>
          <cell r="P4624" t="str">
            <v>4256</v>
          </cell>
          <cell r="Q4624" t="str">
            <v>Conference Expenditures</v>
          </cell>
          <cell r="R4624" t="str">
            <v>Other Expenditures</v>
          </cell>
          <cell r="S4624" t="str">
            <v>Non Salary</v>
          </cell>
        </row>
        <row r="4625">
          <cell r="A4625" t="str">
            <v>PH1041</v>
          </cell>
          <cell r="E4625">
            <v>240.16</v>
          </cell>
          <cell r="F4625">
            <v>0</v>
          </cell>
          <cell r="G4625">
            <v>240.16</v>
          </cell>
          <cell r="H4625">
            <v>1030.8</v>
          </cell>
          <cell r="I4625">
            <v>790.64</v>
          </cell>
          <cell r="J4625">
            <v>1500</v>
          </cell>
          <cell r="L4625">
            <v>41455</v>
          </cell>
          <cell r="M4625" t="str">
            <v>SG</v>
          </cell>
          <cell r="N4625" t="str">
            <v>EXP</v>
          </cell>
          <cell r="O4625" t="str">
            <v>PH800</v>
          </cell>
          <cell r="P4625" t="str">
            <v>4310</v>
          </cell>
          <cell r="Q4625" t="str">
            <v>Training &amp; Development</v>
          </cell>
          <cell r="R4625" t="str">
            <v>Other Expenditures</v>
          </cell>
          <cell r="S4625" t="str">
            <v>Non Salary</v>
          </cell>
        </row>
        <row r="4626">
          <cell r="A4626" t="str">
            <v>PH1041</v>
          </cell>
          <cell r="E4626">
            <v>1473.52</v>
          </cell>
          <cell r="F4626">
            <v>0</v>
          </cell>
          <cell r="G4626">
            <v>1473.52</v>
          </cell>
          <cell r="H4626">
            <v>847.8</v>
          </cell>
          <cell r="I4626">
            <v>-625.72</v>
          </cell>
          <cell r="J4626">
            <v>2000</v>
          </cell>
          <cell r="L4626">
            <v>41455</v>
          </cell>
          <cell r="M4626" t="str">
            <v>SG</v>
          </cell>
          <cell r="N4626" t="str">
            <v>EXP</v>
          </cell>
          <cell r="O4626" t="str">
            <v>PH800</v>
          </cell>
          <cell r="P4626" t="str">
            <v>4340</v>
          </cell>
          <cell r="Q4626" t="str">
            <v>Training &amp; Development</v>
          </cell>
          <cell r="R4626" t="str">
            <v>Other Expenditures</v>
          </cell>
          <cell r="S4626" t="str">
            <v>Non Salary</v>
          </cell>
        </row>
        <row r="4627">
          <cell r="A4627" t="str">
            <v>PH1041</v>
          </cell>
          <cell r="E4627">
            <v>844.61</v>
          </cell>
          <cell r="F4627">
            <v>0</v>
          </cell>
          <cell r="G4627">
            <v>844.61</v>
          </cell>
          <cell r="H4627">
            <v>296.73</v>
          </cell>
          <cell r="I4627">
            <v>-547.88</v>
          </cell>
          <cell r="J4627">
            <v>700</v>
          </cell>
          <cell r="L4627">
            <v>41455</v>
          </cell>
          <cell r="M4627" t="str">
            <v>SG</v>
          </cell>
          <cell r="N4627" t="str">
            <v>EXP</v>
          </cell>
          <cell r="O4627" t="str">
            <v>PH800</v>
          </cell>
          <cell r="P4627" t="str">
            <v>4414</v>
          </cell>
          <cell r="Q4627" t="str">
            <v>Contracted Services</v>
          </cell>
          <cell r="R4627" t="str">
            <v>Other Expenditures</v>
          </cell>
          <cell r="S4627" t="str">
            <v>Non Salary</v>
          </cell>
        </row>
        <row r="4628">
          <cell r="A4628" t="str">
            <v>PH1041</v>
          </cell>
          <cell r="E4628">
            <v>0</v>
          </cell>
          <cell r="F4628">
            <v>0</v>
          </cell>
          <cell r="G4628">
            <v>0</v>
          </cell>
          <cell r="H4628">
            <v>296.73</v>
          </cell>
          <cell r="I4628">
            <v>296.73</v>
          </cell>
          <cell r="J4628">
            <v>700</v>
          </cell>
          <cell r="L4628">
            <v>41455</v>
          </cell>
          <cell r="M4628" t="str">
            <v>SG</v>
          </cell>
          <cell r="N4628" t="str">
            <v>EXP</v>
          </cell>
          <cell r="O4628" t="str">
            <v>PH800</v>
          </cell>
          <cell r="P4628" t="str">
            <v>4515</v>
          </cell>
          <cell r="Q4628" t="str">
            <v>Contracted Services</v>
          </cell>
          <cell r="R4628" t="str">
            <v>Other Expenditures</v>
          </cell>
          <cell r="S4628" t="str">
            <v>Non Salary</v>
          </cell>
        </row>
        <row r="4629">
          <cell r="A4629" t="str">
            <v>PH1041</v>
          </cell>
          <cell r="E4629">
            <v>890.1</v>
          </cell>
          <cell r="F4629">
            <v>0</v>
          </cell>
          <cell r="G4629">
            <v>890.1</v>
          </cell>
          <cell r="H4629">
            <v>2119.5</v>
          </cell>
          <cell r="I4629">
            <v>1229.4000000000001</v>
          </cell>
          <cell r="J4629">
            <v>5000</v>
          </cell>
          <cell r="L4629">
            <v>41455</v>
          </cell>
          <cell r="M4629" t="str">
            <v>SG</v>
          </cell>
          <cell r="N4629" t="str">
            <v>EXP</v>
          </cell>
          <cell r="O4629" t="str">
            <v>PH800</v>
          </cell>
          <cell r="P4629" t="str">
            <v>4760</v>
          </cell>
          <cell r="Q4629" t="str">
            <v>Insurance, Parking &amp; Metrage</v>
          </cell>
          <cell r="R4629" t="str">
            <v>Other Expenditures</v>
          </cell>
          <cell r="S4629" t="str">
            <v>Non Salary</v>
          </cell>
        </row>
        <row r="4630">
          <cell r="A4630" t="str">
            <v>PH1041</v>
          </cell>
          <cell r="E4630">
            <v>0</v>
          </cell>
          <cell r="F4630">
            <v>0</v>
          </cell>
          <cell r="G4630">
            <v>0</v>
          </cell>
          <cell r="H4630">
            <v>0</v>
          </cell>
          <cell r="I4630">
            <v>0</v>
          </cell>
          <cell r="J4630">
            <v>0</v>
          </cell>
          <cell r="L4630">
            <v>41455</v>
          </cell>
          <cell r="M4630" t="str">
            <v>SG</v>
          </cell>
          <cell r="N4630" t="str">
            <v>EXP</v>
          </cell>
          <cell r="O4630" t="str">
            <v>PH800</v>
          </cell>
          <cell r="P4630" t="str">
            <v>4775</v>
          </cell>
          <cell r="Q4630" t="str">
            <v>Insurance, Parking &amp; Metrage</v>
          </cell>
          <cell r="R4630" t="str">
            <v>Other Expenditures</v>
          </cell>
          <cell r="S4630" t="str">
            <v>Non Salary</v>
          </cell>
        </row>
        <row r="4631">
          <cell r="A4631" t="str">
            <v>PH1041</v>
          </cell>
          <cell r="E4631">
            <v>0</v>
          </cell>
          <cell r="F4631">
            <v>0</v>
          </cell>
          <cell r="G4631">
            <v>0</v>
          </cell>
          <cell r="H4631">
            <v>0</v>
          </cell>
          <cell r="I4631">
            <v>0</v>
          </cell>
          <cell r="J4631">
            <v>0</v>
          </cell>
          <cell r="L4631">
            <v>41455</v>
          </cell>
          <cell r="M4631" t="str">
            <v>SG</v>
          </cell>
          <cell r="N4631" t="str">
            <v>EXP</v>
          </cell>
          <cell r="O4631" t="str">
            <v>PH800</v>
          </cell>
          <cell r="P4631" t="str">
            <v>4820</v>
          </cell>
          <cell r="Q4631" t="str">
            <v>Other Services</v>
          </cell>
          <cell r="R4631" t="str">
            <v>Other Expenditures</v>
          </cell>
          <cell r="S4631" t="str">
            <v>Non Salary</v>
          </cell>
        </row>
        <row r="4632">
          <cell r="A4632" t="str">
            <v>PH1041</v>
          </cell>
          <cell r="E4632">
            <v>0</v>
          </cell>
          <cell r="F4632">
            <v>0</v>
          </cell>
          <cell r="G4632">
            <v>0</v>
          </cell>
          <cell r="H4632">
            <v>77.400000000000006</v>
          </cell>
          <cell r="I4632">
            <v>77.400000000000006</v>
          </cell>
          <cell r="J4632">
            <v>200</v>
          </cell>
          <cell r="L4632">
            <v>41455</v>
          </cell>
          <cell r="M4632" t="str">
            <v>SG</v>
          </cell>
          <cell r="N4632" t="str">
            <v>EXP</v>
          </cell>
          <cell r="O4632" t="str">
            <v>PH800</v>
          </cell>
          <cell r="P4632" t="str">
            <v>7035</v>
          </cell>
          <cell r="Q4632" t="str">
            <v>IDC's</v>
          </cell>
          <cell r="R4632" t="str">
            <v>Other Expenditures</v>
          </cell>
          <cell r="S4632" t="str">
            <v>Non Salary</v>
          </cell>
        </row>
        <row r="4633">
          <cell r="A4633" t="str">
            <v>PH1041</v>
          </cell>
          <cell r="E4633">
            <v>4607.75</v>
          </cell>
          <cell r="F4633">
            <v>0</v>
          </cell>
          <cell r="G4633">
            <v>4607.75</v>
          </cell>
          <cell r="H4633">
            <v>7132.89</v>
          </cell>
          <cell r="I4633">
            <v>2525.14</v>
          </cell>
          <cell r="J4633">
            <v>18431.259999999998</v>
          </cell>
          <cell r="L4633">
            <v>41455</v>
          </cell>
          <cell r="M4633" t="str">
            <v>SG</v>
          </cell>
          <cell r="N4633" t="str">
            <v>EXP</v>
          </cell>
          <cell r="O4633" t="str">
            <v>PH800</v>
          </cell>
          <cell r="P4633" t="str">
            <v>7052</v>
          </cell>
          <cell r="Q4633" t="str">
            <v>IDC's</v>
          </cell>
          <cell r="R4633" t="str">
            <v>Other Expenditures</v>
          </cell>
          <cell r="S4633" t="str">
            <v>Non Salary</v>
          </cell>
        </row>
        <row r="4634">
          <cell r="A4634" t="str">
            <v>PH1041</v>
          </cell>
          <cell r="E4634">
            <v>-431936.81</v>
          </cell>
          <cell r="F4634">
            <v>0</v>
          </cell>
          <cell r="G4634">
            <v>-431936.81</v>
          </cell>
          <cell r="H4634">
            <v>-486798.38</v>
          </cell>
          <cell r="I4634">
            <v>-54861.57</v>
          </cell>
          <cell r="J4634">
            <v>-1069628.3500000001</v>
          </cell>
          <cell r="L4634">
            <v>41455</v>
          </cell>
          <cell r="M4634" t="str">
            <v>SG</v>
          </cell>
          <cell r="N4634" t="str">
            <v>REV</v>
          </cell>
          <cell r="O4634" t="str">
            <v>PH800</v>
          </cell>
          <cell r="P4634" t="str">
            <v>8010</v>
          </cell>
          <cell r="Q4634" t="str">
            <v>Grants and Subsidies</v>
          </cell>
          <cell r="R4634" t="str">
            <v>Revenue</v>
          </cell>
          <cell r="S4634" t="str">
            <v>Non Salary</v>
          </cell>
        </row>
        <row r="4635">
          <cell r="A4635" t="str">
            <v>PH1041</v>
          </cell>
          <cell r="E4635">
            <v>-2.69</v>
          </cell>
          <cell r="F4635">
            <v>0</v>
          </cell>
          <cell r="G4635">
            <v>-2.69</v>
          </cell>
          <cell r="H4635">
            <v>0</v>
          </cell>
          <cell r="I4635">
            <v>2.69</v>
          </cell>
          <cell r="J4635">
            <v>0</v>
          </cell>
          <cell r="L4635">
            <v>41455</v>
          </cell>
          <cell r="M4635" t="str">
            <v>SG</v>
          </cell>
          <cell r="N4635" t="str">
            <v>REV</v>
          </cell>
          <cell r="O4635" t="str">
            <v>PH800</v>
          </cell>
          <cell r="P4635" t="str">
            <v>9451</v>
          </cell>
          <cell r="Q4635" t="str">
            <v>Other Revenues</v>
          </cell>
          <cell r="R4635" t="str">
            <v>Revenue</v>
          </cell>
          <cell r="S4635" t="str">
            <v>Non Salary</v>
          </cell>
        </row>
        <row r="4636">
          <cell r="A4636" t="str">
            <v>PH1051</v>
          </cell>
          <cell r="E4636">
            <v>1743882.89</v>
          </cell>
          <cell r="F4636">
            <v>0</v>
          </cell>
          <cell r="G4636">
            <v>1743882.89</v>
          </cell>
          <cell r="H4636">
            <v>1862663.04</v>
          </cell>
          <cell r="I4636">
            <v>118780.15</v>
          </cell>
          <cell r="J4636">
            <v>4190991.84</v>
          </cell>
          <cell r="L4636">
            <v>41455</v>
          </cell>
          <cell r="M4636" t="str">
            <v>SG</v>
          </cell>
          <cell r="N4636" t="str">
            <v>EXP</v>
          </cell>
          <cell r="O4636" t="str">
            <v>PH800</v>
          </cell>
          <cell r="P4636" t="str">
            <v>1015</v>
          </cell>
          <cell r="Q4636" t="str">
            <v>Salaries &amp; Benefits</v>
          </cell>
          <cell r="R4636" t="str">
            <v>Other Expenditures</v>
          </cell>
          <cell r="S4636" t="str">
            <v>Salaries &amp; Benefits</v>
          </cell>
        </row>
        <row r="4637">
          <cell r="A4637" t="str">
            <v>PH1051</v>
          </cell>
          <cell r="E4637">
            <v>2686.27</v>
          </cell>
          <cell r="F4637">
            <v>0</v>
          </cell>
          <cell r="G4637">
            <v>2686.27</v>
          </cell>
          <cell r="H4637">
            <v>7508.67</v>
          </cell>
          <cell r="I4637">
            <v>4822.3999999999996</v>
          </cell>
          <cell r="J4637">
            <v>16900</v>
          </cell>
          <cell r="L4637">
            <v>41455</v>
          </cell>
          <cell r="M4637" t="str">
            <v>SG</v>
          </cell>
          <cell r="N4637" t="str">
            <v>EXP</v>
          </cell>
          <cell r="O4637" t="str">
            <v>PH800</v>
          </cell>
          <cell r="P4637" t="str">
            <v>1025</v>
          </cell>
          <cell r="Q4637" t="str">
            <v>Salaries &amp; Benefits</v>
          </cell>
          <cell r="R4637" t="str">
            <v>Other Expenditures</v>
          </cell>
          <cell r="S4637" t="str">
            <v>Overtime</v>
          </cell>
        </row>
        <row r="4638">
          <cell r="A4638" t="str">
            <v>PH1051</v>
          </cell>
          <cell r="E4638">
            <v>0</v>
          </cell>
          <cell r="F4638">
            <v>0</v>
          </cell>
          <cell r="G4638">
            <v>0</v>
          </cell>
          <cell r="H4638">
            <v>5310.81</v>
          </cell>
          <cell r="I4638">
            <v>5310.81</v>
          </cell>
          <cell r="J4638">
            <v>5310.81</v>
          </cell>
          <cell r="L4638">
            <v>41455</v>
          </cell>
          <cell r="M4638" t="str">
            <v>SG</v>
          </cell>
          <cell r="N4638" t="str">
            <v>EXP</v>
          </cell>
          <cell r="O4638" t="str">
            <v>PH800</v>
          </cell>
          <cell r="P4638" t="str">
            <v>1050</v>
          </cell>
          <cell r="Q4638" t="str">
            <v>Salaries &amp; Benefits</v>
          </cell>
          <cell r="R4638" t="str">
            <v>Other Expenditures</v>
          </cell>
          <cell r="S4638" t="str">
            <v>Salaries &amp; Benefits</v>
          </cell>
        </row>
        <row r="4639">
          <cell r="A4639" t="str">
            <v>PH1051</v>
          </cell>
          <cell r="E4639">
            <v>8830.6299999999992</v>
          </cell>
          <cell r="F4639">
            <v>0</v>
          </cell>
          <cell r="G4639">
            <v>8830.6299999999992</v>
          </cell>
          <cell r="H4639">
            <v>0</v>
          </cell>
          <cell r="I4639">
            <v>-8830.6299999999992</v>
          </cell>
          <cell r="J4639">
            <v>0</v>
          </cell>
          <cell r="L4639">
            <v>41455</v>
          </cell>
          <cell r="M4639" t="str">
            <v>SG</v>
          </cell>
          <cell r="N4639" t="str">
            <v>EXP</v>
          </cell>
          <cell r="O4639" t="str">
            <v>PH800</v>
          </cell>
          <cell r="P4639" t="str">
            <v>1060</v>
          </cell>
          <cell r="Q4639" t="str">
            <v>Salaries &amp; Benefits</v>
          </cell>
          <cell r="R4639" t="str">
            <v>Other Expenditures</v>
          </cell>
          <cell r="S4639" t="str">
            <v>Salaries &amp; Benefits</v>
          </cell>
        </row>
        <row r="4640">
          <cell r="A4640" t="str">
            <v>PH1051</v>
          </cell>
          <cell r="E4640">
            <v>0</v>
          </cell>
          <cell r="F4640">
            <v>0</v>
          </cell>
          <cell r="G4640">
            <v>0</v>
          </cell>
          <cell r="H4640">
            <v>-117023.38</v>
          </cell>
          <cell r="I4640">
            <v>-117023.38</v>
          </cell>
          <cell r="J4640">
            <v>-253634.34</v>
          </cell>
          <cell r="L4640">
            <v>41455</v>
          </cell>
          <cell r="M4640" t="str">
            <v>SG</v>
          </cell>
          <cell r="N4640" t="str">
            <v>EXP</v>
          </cell>
          <cell r="O4640" t="str">
            <v>PH800</v>
          </cell>
          <cell r="P4640" t="str">
            <v>1520</v>
          </cell>
          <cell r="Q4640" t="str">
            <v>Salaries &amp; Benefits</v>
          </cell>
          <cell r="R4640" t="str">
            <v>Other Expenditures</v>
          </cell>
          <cell r="S4640" t="str">
            <v>Gapping</v>
          </cell>
        </row>
        <row r="4641">
          <cell r="A4641" t="str">
            <v>PH1051</v>
          </cell>
          <cell r="E4641">
            <v>78309.279999999999</v>
          </cell>
          <cell r="F4641">
            <v>0</v>
          </cell>
          <cell r="G4641">
            <v>78309.279999999999</v>
          </cell>
          <cell r="H4641">
            <v>85930.39</v>
          </cell>
          <cell r="I4641">
            <v>7621.11</v>
          </cell>
          <cell r="J4641">
            <v>193344</v>
          </cell>
          <cell r="L4641">
            <v>41455</v>
          </cell>
          <cell r="M4641" t="str">
            <v>SG</v>
          </cell>
          <cell r="N4641" t="str">
            <v>EXP</v>
          </cell>
          <cell r="O4641" t="str">
            <v>PH800</v>
          </cell>
          <cell r="P4641" t="str">
            <v>1711</v>
          </cell>
          <cell r="Q4641" t="str">
            <v>Salaries &amp; Benefits</v>
          </cell>
          <cell r="R4641" t="str">
            <v>Other Expenditures</v>
          </cell>
          <cell r="S4641" t="str">
            <v>Salaries &amp; Benefits</v>
          </cell>
        </row>
        <row r="4642">
          <cell r="A4642" t="str">
            <v>PH1051</v>
          </cell>
          <cell r="E4642">
            <v>38198.35</v>
          </cell>
          <cell r="F4642">
            <v>0</v>
          </cell>
          <cell r="G4642">
            <v>38198.35</v>
          </cell>
          <cell r="H4642">
            <v>41951.82</v>
          </cell>
          <cell r="I4642">
            <v>3753.47</v>
          </cell>
          <cell r="J4642">
            <v>94392</v>
          </cell>
          <cell r="L4642">
            <v>41455</v>
          </cell>
          <cell r="M4642" t="str">
            <v>SG</v>
          </cell>
          <cell r="N4642" t="str">
            <v>EXP</v>
          </cell>
          <cell r="O4642" t="str">
            <v>PH800</v>
          </cell>
          <cell r="P4642" t="str">
            <v>1712</v>
          </cell>
          <cell r="Q4642" t="str">
            <v>Salaries &amp; Benefits</v>
          </cell>
          <cell r="R4642" t="str">
            <v>Other Expenditures</v>
          </cell>
          <cell r="S4642" t="str">
            <v>Salaries &amp; Benefits</v>
          </cell>
        </row>
        <row r="4643">
          <cell r="A4643" t="str">
            <v>PH1051</v>
          </cell>
          <cell r="E4643">
            <v>41269.449999999997</v>
          </cell>
          <cell r="F4643">
            <v>0</v>
          </cell>
          <cell r="G4643">
            <v>41269.449999999997</v>
          </cell>
          <cell r="H4643">
            <v>36559.21</v>
          </cell>
          <cell r="I4643">
            <v>-4710.24</v>
          </cell>
          <cell r="J4643">
            <v>80615.87</v>
          </cell>
          <cell r="L4643">
            <v>41455</v>
          </cell>
          <cell r="M4643" t="str">
            <v>SG</v>
          </cell>
          <cell r="N4643" t="str">
            <v>EXP</v>
          </cell>
          <cell r="O4643" t="str">
            <v>PH800</v>
          </cell>
          <cell r="P4643" t="str">
            <v>1720</v>
          </cell>
          <cell r="Q4643" t="str">
            <v>Salaries &amp; Benefits</v>
          </cell>
          <cell r="R4643" t="str">
            <v>Other Expenditures</v>
          </cell>
          <cell r="S4643" t="str">
            <v>Salaries &amp; Benefits</v>
          </cell>
        </row>
        <row r="4644">
          <cell r="A4644" t="str">
            <v>PH1051</v>
          </cell>
          <cell r="E4644">
            <v>12475.41</v>
          </cell>
          <cell r="F4644">
            <v>0</v>
          </cell>
          <cell r="G4644">
            <v>12475.41</v>
          </cell>
          <cell r="H4644">
            <v>13626.37</v>
          </cell>
          <cell r="I4644">
            <v>1150.96</v>
          </cell>
          <cell r="J4644">
            <v>30660.25</v>
          </cell>
          <cell r="L4644">
            <v>41455</v>
          </cell>
          <cell r="M4644" t="str">
            <v>SG</v>
          </cell>
          <cell r="N4644" t="str">
            <v>EXP</v>
          </cell>
          <cell r="O4644" t="str">
            <v>PH800</v>
          </cell>
          <cell r="P4644" t="str">
            <v>1730</v>
          </cell>
          <cell r="Q4644" t="str">
            <v>Salaries &amp; Benefits</v>
          </cell>
          <cell r="R4644" t="str">
            <v>Other Expenditures</v>
          </cell>
          <cell r="S4644" t="str">
            <v>Salaries &amp; Benefits</v>
          </cell>
        </row>
        <row r="4645">
          <cell r="A4645" t="str">
            <v>PH1051</v>
          </cell>
          <cell r="E4645">
            <v>43927.09</v>
          </cell>
          <cell r="F4645">
            <v>0</v>
          </cell>
          <cell r="G4645">
            <v>43927.09</v>
          </cell>
          <cell r="H4645">
            <v>46989.55</v>
          </cell>
          <cell r="I4645">
            <v>3062.46</v>
          </cell>
          <cell r="J4645">
            <v>54149.29</v>
          </cell>
          <cell r="L4645">
            <v>41455</v>
          </cell>
          <cell r="M4645" t="str">
            <v>SG</v>
          </cell>
          <cell r="N4645" t="str">
            <v>EXP</v>
          </cell>
          <cell r="O4645" t="str">
            <v>PH800</v>
          </cell>
          <cell r="P4645" t="str">
            <v>1740</v>
          </cell>
          <cell r="Q4645" t="str">
            <v>Salaries &amp; Benefits</v>
          </cell>
          <cell r="R4645" t="str">
            <v>Other Expenditures</v>
          </cell>
          <cell r="S4645" t="str">
            <v>Salaries &amp; Benefits</v>
          </cell>
        </row>
        <row r="4646">
          <cell r="A4646" t="str">
            <v>PH1051</v>
          </cell>
          <cell r="E4646">
            <v>2015.78</v>
          </cell>
          <cell r="F4646">
            <v>0</v>
          </cell>
          <cell r="G4646">
            <v>2015.78</v>
          </cell>
          <cell r="H4646">
            <v>2689.02</v>
          </cell>
          <cell r="I4646">
            <v>673.24</v>
          </cell>
          <cell r="J4646">
            <v>3286.14</v>
          </cell>
          <cell r="L4646">
            <v>41455</v>
          </cell>
          <cell r="M4646" t="str">
            <v>SG</v>
          </cell>
          <cell r="N4646" t="str">
            <v>EXP</v>
          </cell>
          <cell r="O4646" t="str">
            <v>PH800</v>
          </cell>
          <cell r="P4646" t="str">
            <v>1745</v>
          </cell>
          <cell r="Q4646" t="str">
            <v>Salaries &amp; Benefits</v>
          </cell>
          <cell r="R4646" t="str">
            <v>Other Expenditures</v>
          </cell>
          <cell r="S4646" t="str">
            <v>Salaries &amp; Benefits</v>
          </cell>
        </row>
        <row r="4647">
          <cell r="A4647" t="str">
            <v>PH1051</v>
          </cell>
          <cell r="E4647">
            <v>34436.36</v>
          </cell>
          <cell r="F4647">
            <v>0</v>
          </cell>
          <cell r="G4647">
            <v>34436.36</v>
          </cell>
          <cell r="H4647">
            <v>36322.15</v>
          </cell>
          <cell r="I4647">
            <v>1885.79</v>
          </cell>
          <cell r="J4647">
            <v>81724.259999999995</v>
          </cell>
          <cell r="L4647">
            <v>41455</v>
          </cell>
          <cell r="M4647" t="str">
            <v>SG</v>
          </cell>
          <cell r="N4647" t="str">
            <v>EXP</v>
          </cell>
          <cell r="O4647" t="str">
            <v>PH800</v>
          </cell>
          <cell r="P4647" t="str">
            <v>1750</v>
          </cell>
          <cell r="Q4647" t="str">
            <v>Salaries &amp; Benefits</v>
          </cell>
          <cell r="R4647" t="str">
            <v>Other Expenditures</v>
          </cell>
          <cell r="S4647" t="str">
            <v>Salaries &amp; Benefits</v>
          </cell>
        </row>
        <row r="4648">
          <cell r="A4648" t="str">
            <v>PH1051</v>
          </cell>
          <cell r="E4648">
            <v>90832.7</v>
          </cell>
          <cell r="F4648">
            <v>0</v>
          </cell>
          <cell r="G4648">
            <v>90832.7</v>
          </cell>
          <cell r="H4648">
            <v>102990.63</v>
          </cell>
          <cell r="I4648">
            <v>12157.93</v>
          </cell>
          <cell r="J4648">
            <v>119948.4</v>
          </cell>
          <cell r="L4648">
            <v>41455</v>
          </cell>
          <cell r="M4648" t="str">
            <v>SG</v>
          </cell>
          <cell r="N4648" t="str">
            <v>EXP</v>
          </cell>
          <cell r="O4648" t="str">
            <v>PH800</v>
          </cell>
          <cell r="P4648" t="str">
            <v>1760</v>
          </cell>
          <cell r="Q4648" t="str">
            <v>Salaries &amp; Benefits</v>
          </cell>
          <cell r="R4648" t="str">
            <v>Other Expenditures</v>
          </cell>
          <cell r="S4648" t="str">
            <v>Salaries &amp; Benefits</v>
          </cell>
        </row>
        <row r="4649">
          <cell r="A4649" t="str">
            <v>PH1051</v>
          </cell>
          <cell r="E4649">
            <v>172860.5</v>
          </cell>
          <cell r="F4649">
            <v>0</v>
          </cell>
          <cell r="G4649">
            <v>172860.5</v>
          </cell>
          <cell r="H4649">
            <v>202954.1</v>
          </cell>
          <cell r="I4649">
            <v>30093.599999999999</v>
          </cell>
          <cell r="J4649">
            <v>456646.5</v>
          </cell>
          <cell r="L4649">
            <v>41455</v>
          </cell>
          <cell r="M4649" t="str">
            <v>SG</v>
          </cell>
          <cell r="N4649" t="str">
            <v>EXP</v>
          </cell>
          <cell r="O4649" t="str">
            <v>PH800</v>
          </cell>
          <cell r="P4649" t="str">
            <v>1770</v>
          </cell>
          <cell r="Q4649" t="str">
            <v>Salaries &amp; Benefits</v>
          </cell>
          <cell r="R4649" t="str">
            <v>Other Expenditures</v>
          </cell>
          <cell r="S4649" t="str">
            <v>Salaries &amp; Benefits</v>
          </cell>
        </row>
        <row r="4650">
          <cell r="A4650" t="str">
            <v>PH1051</v>
          </cell>
          <cell r="E4650">
            <v>521.72</v>
          </cell>
          <cell r="F4650">
            <v>0</v>
          </cell>
          <cell r="G4650">
            <v>521.72</v>
          </cell>
          <cell r="H4650">
            <v>0</v>
          </cell>
          <cell r="I4650">
            <v>-521.72</v>
          </cell>
          <cell r="J4650">
            <v>0</v>
          </cell>
          <cell r="L4650">
            <v>41455</v>
          </cell>
          <cell r="M4650" t="str">
            <v>SG</v>
          </cell>
          <cell r="N4650" t="str">
            <v>EXP</v>
          </cell>
          <cell r="O4650" t="str">
            <v>PH800</v>
          </cell>
          <cell r="P4650" t="str">
            <v>1850</v>
          </cell>
          <cell r="Q4650" t="str">
            <v>Salaries &amp; Benefits</v>
          </cell>
          <cell r="R4650" t="str">
            <v>Other Expenditures</v>
          </cell>
          <cell r="S4650" t="str">
            <v>Salaries &amp; Benefits</v>
          </cell>
        </row>
        <row r="4651">
          <cell r="A4651" t="str">
            <v>PH1051</v>
          </cell>
          <cell r="E4651">
            <v>1390.23</v>
          </cell>
          <cell r="F4651">
            <v>0</v>
          </cell>
          <cell r="G4651">
            <v>1390.23</v>
          </cell>
          <cell r="H4651">
            <v>2060.34</v>
          </cell>
          <cell r="I4651">
            <v>670.11</v>
          </cell>
          <cell r="J4651">
            <v>4524.24</v>
          </cell>
          <cell r="L4651">
            <v>41455</v>
          </cell>
          <cell r="M4651" t="str">
            <v>SG</v>
          </cell>
          <cell r="N4651" t="str">
            <v>EXP</v>
          </cell>
          <cell r="O4651" t="str">
            <v>PH800</v>
          </cell>
          <cell r="P4651" t="str">
            <v>2010</v>
          </cell>
          <cell r="Q4651" t="str">
            <v>Office Supplies</v>
          </cell>
          <cell r="R4651" t="str">
            <v>Other Expenditures</v>
          </cell>
          <cell r="S4651" t="str">
            <v>Non Salary</v>
          </cell>
        </row>
        <row r="4652">
          <cell r="A4652" t="str">
            <v>PH1051</v>
          </cell>
          <cell r="E4652">
            <v>2560.62</v>
          </cell>
          <cell r="F4652">
            <v>55.97</v>
          </cell>
          <cell r="G4652">
            <v>2616.59</v>
          </cell>
          <cell r="H4652">
            <v>2029.06</v>
          </cell>
          <cell r="I4652">
            <v>-587.53</v>
          </cell>
          <cell r="J4652">
            <v>4455.54</v>
          </cell>
          <cell r="L4652">
            <v>41455</v>
          </cell>
          <cell r="M4652" t="str">
            <v>SG</v>
          </cell>
          <cell r="N4652" t="str">
            <v>EXP</v>
          </cell>
          <cell r="O4652" t="str">
            <v>PH800</v>
          </cell>
          <cell r="P4652" t="str">
            <v>2040</v>
          </cell>
          <cell r="Q4652" t="str">
            <v>Office Supplies</v>
          </cell>
          <cell r="R4652" t="str">
            <v>Other Expenditures</v>
          </cell>
          <cell r="S4652" t="str">
            <v>Non Salary</v>
          </cell>
        </row>
        <row r="4653">
          <cell r="A4653" t="str">
            <v>PH1051</v>
          </cell>
          <cell r="E4653">
            <v>0</v>
          </cell>
          <cell r="F4653">
            <v>0</v>
          </cell>
          <cell r="G4653">
            <v>0</v>
          </cell>
          <cell r="H4653">
            <v>683.1</v>
          </cell>
          <cell r="I4653">
            <v>683.1</v>
          </cell>
          <cell r="J4653">
            <v>1500</v>
          </cell>
          <cell r="L4653">
            <v>41455</v>
          </cell>
          <cell r="M4653" t="str">
            <v>SG</v>
          </cell>
          <cell r="N4653" t="str">
            <v>EXP</v>
          </cell>
          <cell r="O4653" t="str">
            <v>PH800</v>
          </cell>
          <cell r="P4653" t="str">
            <v>2080</v>
          </cell>
          <cell r="Q4653" t="str">
            <v>Office Supplies</v>
          </cell>
          <cell r="R4653" t="str">
            <v>Other Expenditures</v>
          </cell>
          <cell r="S4653" t="str">
            <v>Non Salary</v>
          </cell>
        </row>
        <row r="4654">
          <cell r="A4654" t="str">
            <v>PH1051</v>
          </cell>
          <cell r="E4654">
            <v>768.29</v>
          </cell>
          <cell r="F4654">
            <v>0</v>
          </cell>
          <cell r="G4654">
            <v>768.29</v>
          </cell>
          <cell r="H4654">
            <v>0</v>
          </cell>
          <cell r="I4654">
            <v>-768.29</v>
          </cell>
          <cell r="J4654">
            <v>0</v>
          </cell>
          <cell r="L4654">
            <v>41455</v>
          </cell>
          <cell r="M4654" t="str">
            <v>SG</v>
          </cell>
          <cell r="N4654" t="str">
            <v>EXP</v>
          </cell>
          <cell r="O4654" t="str">
            <v>PH800</v>
          </cell>
          <cell r="P4654" t="str">
            <v>2600</v>
          </cell>
          <cell r="Q4654" t="str">
            <v>Other Supplies</v>
          </cell>
          <cell r="R4654" t="str">
            <v>Other Expenditures</v>
          </cell>
          <cell r="S4654" t="str">
            <v>Non Salary</v>
          </cell>
        </row>
        <row r="4655">
          <cell r="A4655" t="str">
            <v>PH1051</v>
          </cell>
          <cell r="E4655">
            <v>2833.45</v>
          </cell>
          <cell r="F4655">
            <v>240.24</v>
          </cell>
          <cell r="G4655">
            <v>3073.69</v>
          </cell>
          <cell r="H4655">
            <v>4953</v>
          </cell>
          <cell r="I4655">
            <v>1879.31</v>
          </cell>
          <cell r="J4655">
            <v>10876.16</v>
          </cell>
          <cell r="L4655">
            <v>41455</v>
          </cell>
          <cell r="M4655" t="str">
            <v>SG</v>
          </cell>
          <cell r="N4655" t="str">
            <v>EXP</v>
          </cell>
          <cell r="O4655" t="str">
            <v>PH800</v>
          </cell>
          <cell r="P4655" t="str">
            <v>2650</v>
          </cell>
          <cell r="Q4655" t="str">
            <v>Other Supplies</v>
          </cell>
          <cell r="R4655" t="str">
            <v>Other Expenditures</v>
          </cell>
          <cell r="S4655" t="str">
            <v>Non Salary</v>
          </cell>
        </row>
        <row r="4656">
          <cell r="A4656" t="str">
            <v>PH1051</v>
          </cell>
          <cell r="E4656">
            <v>0</v>
          </cell>
          <cell r="F4656">
            <v>0</v>
          </cell>
          <cell r="G4656">
            <v>0</v>
          </cell>
          <cell r="H4656">
            <v>0</v>
          </cell>
          <cell r="I4656">
            <v>0</v>
          </cell>
          <cell r="J4656">
            <v>0</v>
          </cell>
          <cell r="L4656">
            <v>41455</v>
          </cell>
          <cell r="M4656" t="str">
            <v>SG</v>
          </cell>
          <cell r="N4656" t="str">
            <v>EXP</v>
          </cell>
          <cell r="O4656" t="str">
            <v>PH800</v>
          </cell>
          <cell r="P4656" t="str">
            <v>3020</v>
          </cell>
          <cell r="Q4656" t="str">
            <v>General Equipment</v>
          </cell>
          <cell r="R4656" t="str">
            <v>Other Expenditures</v>
          </cell>
          <cell r="S4656" t="str">
            <v>Non Salary</v>
          </cell>
        </row>
        <row r="4657">
          <cell r="A4657" t="str">
            <v>PH1051</v>
          </cell>
          <cell r="E4657">
            <v>1119.42</v>
          </cell>
          <cell r="F4657">
            <v>0</v>
          </cell>
          <cell r="G4657">
            <v>1119.42</v>
          </cell>
          <cell r="H4657">
            <v>0</v>
          </cell>
          <cell r="I4657">
            <v>-1119.42</v>
          </cell>
          <cell r="J4657">
            <v>0</v>
          </cell>
          <cell r="L4657">
            <v>41455</v>
          </cell>
          <cell r="M4657" t="str">
            <v>SG</v>
          </cell>
          <cell r="N4657" t="str">
            <v>EXP</v>
          </cell>
          <cell r="O4657" t="str">
            <v>PH800</v>
          </cell>
          <cell r="P4657" t="str">
            <v>3310</v>
          </cell>
          <cell r="Q4657" t="str">
            <v>Furniture &amp; Furnishings</v>
          </cell>
          <cell r="R4657" t="str">
            <v>Other Expenditures</v>
          </cell>
          <cell r="S4657" t="str">
            <v>Non Salary</v>
          </cell>
        </row>
        <row r="4658">
          <cell r="A4658" t="str">
            <v>PH1051</v>
          </cell>
          <cell r="E4658">
            <v>7860.94</v>
          </cell>
          <cell r="F4658">
            <v>749.64</v>
          </cell>
          <cell r="G4658">
            <v>8610.58</v>
          </cell>
          <cell r="H4658">
            <v>2988.82</v>
          </cell>
          <cell r="I4658">
            <v>-5621.76</v>
          </cell>
          <cell r="J4658">
            <v>14899.42</v>
          </cell>
          <cell r="L4658">
            <v>41455</v>
          </cell>
          <cell r="M4658" t="str">
            <v>SG</v>
          </cell>
          <cell r="N4658" t="str">
            <v>EXP</v>
          </cell>
          <cell r="O4658" t="str">
            <v>PH800</v>
          </cell>
          <cell r="P4658" t="str">
            <v>3410</v>
          </cell>
          <cell r="Q4658" t="str">
            <v>Computer Hardware &amp; Software</v>
          </cell>
          <cell r="R4658" t="str">
            <v>Other Expenditures</v>
          </cell>
          <cell r="S4658" t="str">
            <v>Non Salary</v>
          </cell>
        </row>
        <row r="4659">
          <cell r="A4659" t="str">
            <v>PH1051</v>
          </cell>
          <cell r="E4659">
            <v>3131.72</v>
          </cell>
          <cell r="F4659">
            <v>2710.32</v>
          </cell>
          <cell r="G4659">
            <v>5842.04</v>
          </cell>
          <cell r="H4659">
            <v>10967.64</v>
          </cell>
          <cell r="I4659">
            <v>5125.6000000000004</v>
          </cell>
          <cell r="J4659">
            <v>55336.22</v>
          </cell>
          <cell r="L4659">
            <v>41455</v>
          </cell>
          <cell r="M4659" t="str">
            <v>SG</v>
          </cell>
          <cell r="N4659" t="str">
            <v>EXP</v>
          </cell>
          <cell r="O4659" t="str">
            <v>PH800</v>
          </cell>
          <cell r="P4659" t="str">
            <v>3420</v>
          </cell>
          <cell r="Q4659" t="str">
            <v>Computer Hardware &amp; Software</v>
          </cell>
          <cell r="R4659" t="str">
            <v>Other Expenditures</v>
          </cell>
          <cell r="S4659" t="str">
            <v>Non Salary</v>
          </cell>
        </row>
        <row r="4660">
          <cell r="A4660" t="str">
            <v>PH1051</v>
          </cell>
          <cell r="E4660">
            <v>26246.45</v>
          </cell>
          <cell r="F4660">
            <v>12905.71</v>
          </cell>
          <cell r="G4660">
            <v>39152.160000000003</v>
          </cell>
          <cell r="H4660">
            <v>3872</v>
          </cell>
          <cell r="I4660">
            <v>-35280.160000000003</v>
          </cell>
          <cell r="J4660">
            <v>55000</v>
          </cell>
          <cell r="L4660">
            <v>41455</v>
          </cell>
          <cell r="M4660" t="str">
            <v>SG</v>
          </cell>
          <cell r="N4660" t="str">
            <v>EXP</v>
          </cell>
          <cell r="O4660" t="str">
            <v>PH800</v>
          </cell>
          <cell r="P4660" t="str">
            <v>4038</v>
          </cell>
          <cell r="Q4660" t="str">
            <v>Professional &amp; Technical</v>
          </cell>
          <cell r="R4660" t="str">
            <v>Other Expenditures</v>
          </cell>
          <cell r="S4660" t="str">
            <v>Non Salary</v>
          </cell>
        </row>
        <row r="4661">
          <cell r="A4661" t="str">
            <v>PH1051</v>
          </cell>
          <cell r="E4661">
            <v>1362.65</v>
          </cell>
          <cell r="F4661">
            <v>0</v>
          </cell>
          <cell r="G4661">
            <v>1362.65</v>
          </cell>
          <cell r="H4661">
            <v>1210.6400000000001</v>
          </cell>
          <cell r="I4661">
            <v>-152.01</v>
          </cell>
          <cell r="J4661">
            <v>2856</v>
          </cell>
          <cell r="L4661">
            <v>41455</v>
          </cell>
          <cell r="M4661" t="str">
            <v>SG</v>
          </cell>
          <cell r="N4661" t="str">
            <v>EXP</v>
          </cell>
          <cell r="O4661" t="str">
            <v>PH800</v>
          </cell>
          <cell r="P4661" t="str">
            <v>4225</v>
          </cell>
          <cell r="Q4661" t="str">
            <v>Business Travel Expenses</v>
          </cell>
          <cell r="R4661" t="str">
            <v>Other Expenditures</v>
          </cell>
          <cell r="S4661" t="str">
            <v>Non Salary</v>
          </cell>
        </row>
        <row r="4662">
          <cell r="A4662" t="str">
            <v>PH1051</v>
          </cell>
          <cell r="E4662">
            <v>890.4</v>
          </cell>
          <cell r="F4662">
            <v>0</v>
          </cell>
          <cell r="G4662">
            <v>890.4</v>
          </cell>
          <cell r="H4662">
            <v>593.46</v>
          </cell>
          <cell r="I4662">
            <v>-296.94</v>
          </cell>
          <cell r="J4662">
            <v>1400</v>
          </cell>
          <cell r="L4662">
            <v>41455</v>
          </cell>
          <cell r="M4662" t="str">
            <v>SG</v>
          </cell>
          <cell r="N4662" t="str">
            <v>EXP</v>
          </cell>
          <cell r="O4662" t="str">
            <v>PH800</v>
          </cell>
          <cell r="P4662" t="str">
            <v>4256</v>
          </cell>
          <cell r="Q4662" t="str">
            <v>Conference Expenditures</v>
          </cell>
          <cell r="R4662" t="str">
            <v>Other Expenditures</v>
          </cell>
          <cell r="S4662" t="str">
            <v>Non Salary</v>
          </cell>
        </row>
        <row r="4663">
          <cell r="A4663" t="str">
            <v>PH1051</v>
          </cell>
          <cell r="E4663">
            <v>9084.19</v>
          </cell>
          <cell r="F4663">
            <v>0</v>
          </cell>
          <cell r="G4663">
            <v>9084.19</v>
          </cell>
          <cell r="H4663">
            <v>12627.37</v>
          </cell>
          <cell r="I4663">
            <v>3543.18</v>
          </cell>
          <cell r="J4663">
            <v>30768.44</v>
          </cell>
          <cell r="L4663">
            <v>41455</v>
          </cell>
          <cell r="M4663" t="str">
            <v>SG</v>
          </cell>
          <cell r="N4663" t="str">
            <v>EXP</v>
          </cell>
          <cell r="O4663" t="str">
            <v>PH800</v>
          </cell>
          <cell r="P4663" t="str">
            <v>4310</v>
          </cell>
          <cell r="Q4663" t="str">
            <v>Training &amp; Development</v>
          </cell>
          <cell r="R4663" t="str">
            <v>Other Expenditures</v>
          </cell>
          <cell r="S4663" t="str">
            <v>Non Salary</v>
          </cell>
        </row>
        <row r="4664">
          <cell r="A4664" t="str">
            <v>PH1051</v>
          </cell>
          <cell r="E4664">
            <v>0</v>
          </cell>
          <cell r="F4664">
            <v>0</v>
          </cell>
          <cell r="G4664">
            <v>0</v>
          </cell>
          <cell r="H4664">
            <v>873.23</v>
          </cell>
          <cell r="I4664">
            <v>873.23</v>
          </cell>
          <cell r="J4664">
            <v>2060</v>
          </cell>
          <cell r="L4664">
            <v>41455</v>
          </cell>
          <cell r="M4664" t="str">
            <v>SG</v>
          </cell>
          <cell r="N4664" t="str">
            <v>EXP</v>
          </cell>
          <cell r="O4664" t="str">
            <v>PH800</v>
          </cell>
          <cell r="P4664" t="str">
            <v>4340</v>
          </cell>
          <cell r="Q4664" t="str">
            <v>Training &amp; Development</v>
          </cell>
          <cell r="R4664" t="str">
            <v>Other Expenditures</v>
          </cell>
          <cell r="S4664" t="str">
            <v>Non Salary</v>
          </cell>
        </row>
        <row r="4665">
          <cell r="A4665" t="str">
            <v>PH1051</v>
          </cell>
          <cell r="E4665">
            <v>611.39</v>
          </cell>
          <cell r="F4665">
            <v>0</v>
          </cell>
          <cell r="G4665">
            <v>611.39</v>
          </cell>
          <cell r="H4665">
            <v>1334.41</v>
          </cell>
          <cell r="I4665">
            <v>723.02</v>
          </cell>
          <cell r="J4665">
            <v>3147.96</v>
          </cell>
          <cell r="L4665">
            <v>41455</v>
          </cell>
          <cell r="M4665" t="str">
            <v>SG</v>
          </cell>
          <cell r="N4665" t="str">
            <v>EXP</v>
          </cell>
          <cell r="O4665" t="str">
            <v>PH800</v>
          </cell>
          <cell r="P4665" t="str">
            <v>4414</v>
          </cell>
          <cell r="Q4665" t="str">
            <v>Contracted Services</v>
          </cell>
          <cell r="R4665" t="str">
            <v>Other Expenditures</v>
          </cell>
          <cell r="S4665" t="str">
            <v>Non Salary</v>
          </cell>
        </row>
        <row r="4666">
          <cell r="A4666" t="str">
            <v>PH1051</v>
          </cell>
          <cell r="E4666">
            <v>776.18</v>
          </cell>
          <cell r="F4666">
            <v>0</v>
          </cell>
          <cell r="G4666">
            <v>776.18</v>
          </cell>
          <cell r="H4666">
            <v>440</v>
          </cell>
          <cell r="I4666">
            <v>-336.18</v>
          </cell>
          <cell r="J4666">
            <v>1037.95</v>
          </cell>
          <cell r="L4666">
            <v>41455</v>
          </cell>
          <cell r="M4666" t="str">
            <v>SG</v>
          </cell>
          <cell r="N4666" t="str">
            <v>EXP</v>
          </cell>
          <cell r="O4666" t="str">
            <v>PH800</v>
          </cell>
          <cell r="P4666" t="str">
            <v>4416</v>
          </cell>
          <cell r="Q4666" t="str">
            <v>Contracted Services</v>
          </cell>
          <cell r="R4666" t="str">
            <v>Other Expenditures</v>
          </cell>
          <cell r="S4666" t="str">
            <v>Non Salary</v>
          </cell>
        </row>
        <row r="4667">
          <cell r="A4667" t="str">
            <v>PH1051</v>
          </cell>
          <cell r="E4667">
            <v>4514.87</v>
          </cell>
          <cell r="F4667">
            <v>1407.79</v>
          </cell>
          <cell r="G4667">
            <v>5922.66</v>
          </cell>
          <cell r="H4667">
            <v>8219.24</v>
          </cell>
          <cell r="I4667">
            <v>2296.58</v>
          </cell>
          <cell r="J4667">
            <v>19389.57</v>
          </cell>
          <cell r="L4667">
            <v>41455</v>
          </cell>
          <cell r="M4667" t="str">
            <v>SG</v>
          </cell>
          <cell r="N4667" t="str">
            <v>EXP</v>
          </cell>
          <cell r="O4667" t="str">
            <v>PH800</v>
          </cell>
          <cell r="P4667" t="str">
            <v>4472</v>
          </cell>
          <cell r="Q4667" t="str">
            <v>Contracted Services</v>
          </cell>
          <cell r="R4667" t="str">
            <v>Other Expenditures</v>
          </cell>
          <cell r="S4667" t="str">
            <v>Non Salary</v>
          </cell>
        </row>
        <row r="4668">
          <cell r="A4668" t="str">
            <v>PH1051</v>
          </cell>
          <cell r="E4668">
            <v>197168.84</v>
          </cell>
          <cell r="F4668">
            <v>5599.62</v>
          </cell>
          <cell r="G4668">
            <v>202768.46</v>
          </cell>
          <cell r="H4668">
            <v>150715.53</v>
          </cell>
          <cell r="I4668">
            <v>-52052.93</v>
          </cell>
          <cell r="J4668">
            <v>357061.2</v>
          </cell>
          <cell r="L4668">
            <v>41455</v>
          </cell>
          <cell r="M4668" t="str">
            <v>SG</v>
          </cell>
          <cell r="N4668" t="str">
            <v>EXP</v>
          </cell>
          <cell r="O4668" t="str">
            <v>PH800</v>
          </cell>
          <cell r="P4668" t="str">
            <v>4474</v>
          </cell>
          <cell r="Q4668" t="str">
            <v>Contracted Services</v>
          </cell>
          <cell r="R4668" t="str">
            <v>Other Expenditures</v>
          </cell>
          <cell r="S4668" t="str">
            <v>Non Salary</v>
          </cell>
        </row>
        <row r="4669">
          <cell r="A4669" t="str">
            <v>PH1051</v>
          </cell>
          <cell r="E4669">
            <v>11.27</v>
          </cell>
          <cell r="F4669">
            <v>0</v>
          </cell>
          <cell r="G4669">
            <v>11.27</v>
          </cell>
          <cell r="H4669">
            <v>1589.78</v>
          </cell>
          <cell r="I4669">
            <v>1578.51</v>
          </cell>
          <cell r="J4669">
            <v>3750.4</v>
          </cell>
          <cell r="L4669">
            <v>41455</v>
          </cell>
          <cell r="M4669" t="str">
            <v>SG</v>
          </cell>
          <cell r="N4669" t="str">
            <v>EXP</v>
          </cell>
          <cell r="O4669" t="str">
            <v>PH800</v>
          </cell>
          <cell r="P4669" t="str">
            <v>4515</v>
          </cell>
          <cell r="Q4669" t="str">
            <v>Contracted Services</v>
          </cell>
          <cell r="R4669" t="str">
            <v>Other Expenditures</v>
          </cell>
          <cell r="S4669" t="str">
            <v>Non Salary</v>
          </cell>
        </row>
        <row r="4670">
          <cell r="A4670" t="str">
            <v>PH1051</v>
          </cell>
          <cell r="E4670">
            <v>3199.88</v>
          </cell>
          <cell r="F4670">
            <v>0</v>
          </cell>
          <cell r="G4670">
            <v>3199.88</v>
          </cell>
          <cell r="H4670">
            <v>2610.8000000000002</v>
          </cell>
          <cell r="I4670">
            <v>-589.08000000000004</v>
          </cell>
          <cell r="J4670">
            <v>6159</v>
          </cell>
          <cell r="L4670">
            <v>41455</v>
          </cell>
          <cell r="M4670" t="str">
            <v>SG</v>
          </cell>
          <cell r="N4670" t="str">
            <v>EXP</v>
          </cell>
          <cell r="O4670" t="str">
            <v>PH800</v>
          </cell>
          <cell r="P4670" t="str">
            <v>4760</v>
          </cell>
          <cell r="Q4670" t="str">
            <v>Insurance, Parking &amp; Metrage</v>
          </cell>
          <cell r="R4670" t="str">
            <v>Other Expenditures</v>
          </cell>
          <cell r="S4670" t="str">
            <v>Non Salary</v>
          </cell>
        </row>
        <row r="4671">
          <cell r="A4671" t="str">
            <v>PH1051</v>
          </cell>
          <cell r="E4671">
            <v>272.75</v>
          </cell>
          <cell r="F4671">
            <v>0</v>
          </cell>
          <cell r="G4671">
            <v>272.75</v>
          </cell>
          <cell r="H4671">
            <v>305.22000000000003</v>
          </cell>
          <cell r="I4671">
            <v>32.47</v>
          </cell>
          <cell r="J4671">
            <v>720</v>
          </cell>
          <cell r="L4671">
            <v>41455</v>
          </cell>
          <cell r="M4671" t="str">
            <v>SG</v>
          </cell>
          <cell r="N4671" t="str">
            <v>EXP</v>
          </cell>
          <cell r="O4671" t="str">
            <v>PH800</v>
          </cell>
          <cell r="P4671" t="str">
            <v>4770</v>
          </cell>
          <cell r="Q4671" t="str">
            <v>Insurance, Parking &amp; Metrage</v>
          </cell>
          <cell r="R4671" t="str">
            <v>Other Expenditures</v>
          </cell>
          <cell r="S4671" t="str">
            <v>Non Salary</v>
          </cell>
        </row>
        <row r="4672">
          <cell r="A4672" t="str">
            <v>PH1051</v>
          </cell>
          <cell r="E4672">
            <v>1898.14</v>
          </cell>
          <cell r="F4672">
            <v>0</v>
          </cell>
          <cell r="G4672">
            <v>1898.14</v>
          </cell>
          <cell r="H4672">
            <v>3503.12</v>
          </cell>
          <cell r="I4672">
            <v>1604.98</v>
          </cell>
          <cell r="J4672">
            <v>8264</v>
          </cell>
          <cell r="L4672">
            <v>41455</v>
          </cell>
          <cell r="M4672" t="str">
            <v>SG</v>
          </cell>
          <cell r="N4672" t="str">
            <v>EXP</v>
          </cell>
          <cell r="O4672" t="str">
            <v>PH800</v>
          </cell>
          <cell r="P4672" t="str">
            <v>4775</v>
          </cell>
          <cell r="Q4672" t="str">
            <v>Insurance, Parking &amp; Metrage</v>
          </cell>
          <cell r="R4672" t="str">
            <v>Other Expenditures</v>
          </cell>
          <cell r="S4672" t="str">
            <v>Non Salary</v>
          </cell>
        </row>
        <row r="4673">
          <cell r="A4673" t="str">
            <v>PH1051</v>
          </cell>
          <cell r="E4673">
            <v>511.39</v>
          </cell>
          <cell r="F4673">
            <v>0</v>
          </cell>
          <cell r="G4673">
            <v>511.39</v>
          </cell>
          <cell r="H4673">
            <v>440.86</v>
          </cell>
          <cell r="I4673">
            <v>-70.53</v>
          </cell>
          <cell r="J4673">
            <v>1040</v>
          </cell>
          <cell r="L4673">
            <v>41455</v>
          </cell>
          <cell r="M4673" t="str">
            <v>SG</v>
          </cell>
          <cell r="N4673" t="str">
            <v>EXP</v>
          </cell>
          <cell r="O4673" t="str">
            <v>PH800</v>
          </cell>
          <cell r="P4673" t="str">
            <v>4808</v>
          </cell>
          <cell r="Q4673" t="str">
            <v>Other Services</v>
          </cell>
          <cell r="R4673" t="str">
            <v>Other Expenditures</v>
          </cell>
          <cell r="S4673" t="str">
            <v>Non Salary</v>
          </cell>
        </row>
        <row r="4674">
          <cell r="A4674" t="str">
            <v>PH1051</v>
          </cell>
          <cell r="E4674">
            <v>244.23</v>
          </cell>
          <cell r="F4674">
            <v>0</v>
          </cell>
          <cell r="G4674">
            <v>244.23</v>
          </cell>
          <cell r="H4674">
            <v>0</v>
          </cell>
          <cell r="I4674">
            <v>-244.23</v>
          </cell>
          <cell r="J4674">
            <v>0</v>
          </cell>
          <cell r="L4674">
            <v>41455</v>
          </cell>
          <cell r="M4674" t="str">
            <v>SG</v>
          </cell>
          <cell r="N4674" t="str">
            <v>EXP</v>
          </cell>
          <cell r="O4674" t="str">
            <v>PH800</v>
          </cell>
          <cell r="P4674" t="str">
            <v>4811</v>
          </cell>
          <cell r="Q4674" t="str">
            <v>Other Services</v>
          </cell>
          <cell r="R4674" t="str">
            <v>Other Expenditures</v>
          </cell>
          <cell r="S4674" t="str">
            <v>Non Salary</v>
          </cell>
        </row>
        <row r="4675">
          <cell r="A4675" t="str">
            <v>PH1051</v>
          </cell>
          <cell r="E4675">
            <v>3036.58</v>
          </cell>
          <cell r="F4675">
            <v>0</v>
          </cell>
          <cell r="G4675">
            <v>3036.58</v>
          </cell>
          <cell r="H4675">
            <v>947.59</v>
          </cell>
          <cell r="I4675">
            <v>-2088.9899999999998</v>
          </cell>
          <cell r="J4675">
            <v>2235.39</v>
          </cell>
          <cell r="L4675">
            <v>41455</v>
          </cell>
          <cell r="M4675" t="str">
            <v>SG</v>
          </cell>
          <cell r="N4675" t="str">
            <v>EXP</v>
          </cell>
          <cell r="O4675" t="str">
            <v>PH800</v>
          </cell>
          <cell r="P4675" t="str">
            <v>4813</v>
          </cell>
          <cell r="Q4675" t="str">
            <v>Other Services</v>
          </cell>
          <cell r="R4675" t="str">
            <v>Other Expenditures</v>
          </cell>
          <cell r="S4675" t="str">
            <v>Non Salary</v>
          </cell>
        </row>
        <row r="4676">
          <cell r="A4676" t="str">
            <v>PH1051</v>
          </cell>
          <cell r="E4676">
            <v>0</v>
          </cell>
          <cell r="F4676">
            <v>0</v>
          </cell>
          <cell r="G4676">
            <v>0</v>
          </cell>
          <cell r="H4676">
            <v>3666.58</v>
          </cell>
          <cell r="I4676">
            <v>3666.58</v>
          </cell>
          <cell r="J4676">
            <v>8649.6</v>
          </cell>
          <cell r="L4676">
            <v>41455</v>
          </cell>
          <cell r="M4676" t="str">
            <v>SG</v>
          </cell>
          <cell r="N4676" t="str">
            <v>EXP</v>
          </cell>
          <cell r="O4676" t="str">
            <v>PH800</v>
          </cell>
          <cell r="P4676" t="str">
            <v>4814</v>
          </cell>
          <cell r="Q4676" t="str">
            <v>Other Services</v>
          </cell>
          <cell r="R4676" t="str">
            <v>Other Expenditures</v>
          </cell>
          <cell r="S4676" t="str">
            <v>Non Salary</v>
          </cell>
        </row>
        <row r="4677">
          <cell r="A4677" t="str">
            <v>PH1051</v>
          </cell>
          <cell r="E4677">
            <v>65563.210000000006</v>
          </cell>
          <cell r="F4677">
            <v>0</v>
          </cell>
          <cell r="G4677">
            <v>65563.210000000006</v>
          </cell>
          <cell r="H4677">
            <v>44288.41</v>
          </cell>
          <cell r="I4677">
            <v>-21274.799999999999</v>
          </cell>
          <cell r="J4677">
            <v>117413.58</v>
          </cell>
          <cell r="L4677">
            <v>41455</v>
          </cell>
          <cell r="M4677" t="str">
            <v>SG</v>
          </cell>
          <cell r="N4677" t="str">
            <v>EXP</v>
          </cell>
          <cell r="O4677" t="str">
            <v>PH800</v>
          </cell>
          <cell r="P4677" t="str">
            <v>4818</v>
          </cell>
          <cell r="Q4677" t="str">
            <v>Other Services</v>
          </cell>
          <cell r="R4677" t="str">
            <v>Other Expenditures</v>
          </cell>
          <cell r="S4677" t="str">
            <v>Non Salary</v>
          </cell>
        </row>
        <row r="4678">
          <cell r="A4678" t="str">
            <v>PH1051</v>
          </cell>
          <cell r="E4678">
            <v>0</v>
          </cell>
          <cell r="F4678">
            <v>0</v>
          </cell>
          <cell r="G4678">
            <v>0</v>
          </cell>
          <cell r="H4678">
            <v>0</v>
          </cell>
          <cell r="I4678">
            <v>0</v>
          </cell>
          <cell r="J4678">
            <v>0</v>
          </cell>
          <cell r="L4678">
            <v>41455</v>
          </cell>
          <cell r="M4678" t="str">
            <v>SG</v>
          </cell>
          <cell r="N4678" t="str">
            <v>EXP</v>
          </cell>
          <cell r="O4678" t="str">
            <v>PH800</v>
          </cell>
          <cell r="P4678" t="str">
            <v>4820</v>
          </cell>
          <cell r="Q4678" t="str">
            <v>Other Services</v>
          </cell>
          <cell r="R4678" t="str">
            <v>Other Expenditures</v>
          </cell>
          <cell r="S4678" t="str">
            <v>Non Salary</v>
          </cell>
        </row>
        <row r="4679">
          <cell r="A4679" t="str">
            <v>PH1051</v>
          </cell>
          <cell r="E4679">
            <v>0</v>
          </cell>
          <cell r="F4679">
            <v>0</v>
          </cell>
          <cell r="G4679">
            <v>0</v>
          </cell>
          <cell r="H4679">
            <v>0</v>
          </cell>
          <cell r="I4679">
            <v>0</v>
          </cell>
          <cell r="J4679">
            <v>964746.98</v>
          </cell>
          <cell r="L4679">
            <v>41455</v>
          </cell>
          <cell r="M4679" t="str">
            <v>SG</v>
          </cell>
          <cell r="N4679" t="str">
            <v>EXP</v>
          </cell>
          <cell r="O4679" t="str">
            <v>PH800</v>
          </cell>
          <cell r="P4679" t="str">
            <v>6021</v>
          </cell>
          <cell r="Q4679" t="str">
            <v>Capital Transfers</v>
          </cell>
          <cell r="R4679" t="str">
            <v>Other Expenditures</v>
          </cell>
          <cell r="S4679" t="str">
            <v>Non Salary</v>
          </cell>
        </row>
        <row r="4680">
          <cell r="A4680" t="str">
            <v>PH1051</v>
          </cell>
          <cell r="E4680">
            <v>70</v>
          </cell>
          <cell r="F4680">
            <v>0</v>
          </cell>
          <cell r="G4680">
            <v>70</v>
          </cell>
          <cell r="H4680">
            <v>0</v>
          </cell>
          <cell r="I4680">
            <v>-70</v>
          </cell>
          <cell r="J4680">
            <v>0</v>
          </cell>
          <cell r="L4680">
            <v>41455</v>
          </cell>
          <cell r="M4680" t="str">
            <v>SG</v>
          </cell>
          <cell r="N4680" t="str">
            <v>EXP</v>
          </cell>
          <cell r="O4680" t="str">
            <v>PH800</v>
          </cell>
          <cell r="P4680" t="str">
            <v>6570</v>
          </cell>
          <cell r="Q4680" t="str">
            <v>Other Expenditures</v>
          </cell>
          <cell r="R4680" t="str">
            <v>Other Expenditures</v>
          </cell>
          <cell r="S4680" t="str">
            <v>Non Salary</v>
          </cell>
        </row>
        <row r="4681">
          <cell r="A4681" t="str">
            <v>PH1051</v>
          </cell>
          <cell r="E4681">
            <v>2.39</v>
          </cell>
          <cell r="F4681">
            <v>0</v>
          </cell>
          <cell r="G4681">
            <v>2.39</v>
          </cell>
          <cell r="H4681">
            <v>0</v>
          </cell>
          <cell r="I4681">
            <v>-2.39</v>
          </cell>
          <cell r="J4681">
            <v>0</v>
          </cell>
          <cell r="L4681">
            <v>41455</v>
          </cell>
          <cell r="M4681" t="str">
            <v>SG</v>
          </cell>
          <cell r="N4681" t="str">
            <v>EXP</v>
          </cell>
          <cell r="O4681" t="str">
            <v>PH800</v>
          </cell>
          <cell r="P4681" t="str">
            <v>7030</v>
          </cell>
          <cell r="Q4681" t="str">
            <v>IDC's</v>
          </cell>
          <cell r="R4681" t="str">
            <v>Other Expenditures</v>
          </cell>
          <cell r="S4681" t="str">
            <v>Non Salary</v>
          </cell>
        </row>
        <row r="4682">
          <cell r="A4682" t="str">
            <v>PH1051</v>
          </cell>
          <cell r="E4682">
            <v>18.97</v>
          </cell>
          <cell r="F4682">
            <v>0</v>
          </cell>
          <cell r="G4682">
            <v>18.97</v>
          </cell>
          <cell r="H4682">
            <v>0</v>
          </cell>
          <cell r="I4682">
            <v>-18.97</v>
          </cell>
          <cell r="J4682">
            <v>0</v>
          </cell>
          <cell r="L4682">
            <v>41455</v>
          </cell>
          <cell r="M4682" t="str">
            <v>SG</v>
          </cell>
          <cell r="N4682" t="str">
            <v>EXP</v>
          </cell>
          <cell r="O4682" t="str">
            <v>PH800</v>
          </cell>
          <cell r="P4682" t="str">
            <v>7035</v>
          </cell>
          <cell r="Q4682" t="str">
            <v>IDC's</v>
          </cell>
          <cell r="R4682" t="str">
            <v>Other Expenditures</v>
          </cell>
          <cell r="S4682" t="str">
            <v>Non Salary</v>
          </cell>
        </row>
        <row r="4683">
          <cell r="A4683" t="str">
            <v>PH1051</v>
          </cell>
          <cell r="E4683">
            <v>466272.21</v>
          </cell>
          <cell r="F4683">
            <v>0</v>
          </cell>
          <cell r="G4683">
            <v>466272.21</v>
          </cell>
          <cell r="H4683">
            <v>244799.46</v>
          </cell>
          <cell r="I4683">
            <v>-221472.75</v>
          </cell>
          <cell r="J4683">
            <v>743393.48</v>
          </cell>
          <cell r="L4683">
            <v>41455</v>
          </cell>
          <cell r="M4683" t="str">
            <v>SG</v>
          </cell>
          <cell r="N4683" t="str">
            <v>EXP</v>
          </cell>
          <cell r="O4683" t="str">
            <v>PH800</v>
          </cell>
          <cell r="P4683" t="str">
            <v>7130</v>
          </cell>
          <cell r="Q4683" t="str">
            <v>IDC's</v>
          </cell>
          <cell r="R4683" t="str">
            <v>Other Expenditures</v>
          </cell>
          <cell r="S4683" t="str">
            <v>Non Salary</v>
          </cell>
        </row>
        <row r="4684">
          <cell r="A4684" t="str">
            <v>PH1051</v>
          </cell>
          <cell r="E4684">
            <v>-2323471.52</v>
          </cell>
          <cell r="F4684">
            <v>0</v>
          </cell>
          <cell r="G4684">
            <v>-2323471.52</v>
          </cell>
          <cell r="H4684">
            <v>-2125644.0299999998</v>
          </cell>
          <cell r="I4684">
            <v>197827.49</v>
          </cell>
          <cell r="J4684">
            <v>-5621265.1500000004</v>
          </cell>
          <cell r="L4684">
            <v>41455</v>
          </cell>
          <cell r="M4684" t="str">
            <v>SG</v>
          </cell>
          <cell r="N4684" t="str">
            <v>REV</v>
          </cell>
          <cell r="O4684" t="str">
            <v>PH800</v>
          </cell>
          <cell r="P4684" t="str">
            <v>8010</v>
          </cell>
          <cell r="Q4684" t="str">
            <v>Grants and Subsidies</v>
          </cell>
          <cell r="R4684" t="str">
            <v>Revenue</v>
          </cell>
          <cell r="S4684" t="str">
            <v>Non Salary</v>
          </cell>
        </row>
        <row r="4685">
          <cell r="A4685" t="str">
            <v>PH1061</v>
          </cell>
          <cell r="E4685">
            <v>205.2</v>
          </cell>
          <cell r="F4685">
            <v>577.84</v>
          </cell>
          <cell r="G4685">
            <v>783.04</v>
          </cell>
          <cell r="H4685">
            <v>1195.55</v>
          </cell>
          <cell r="I4685">
            <v>412.51</v>
          </cell>
          <cell r="J4685">
            <v>2625.28</v>
          </cell>
          <cell r="L4685">
            <v>41455</v>
          </cell>
          <cell r="M4685" t="str">
            <v>SG</v>
          </cell>
          <cell r="N4685" t="str">
            <v>EXP</v>
          </cell>
          <cell r="O4685" t="str">
            <v>PH800</v>
          </cell>
          <cell r="P4685" t="str">
            <v>2010</v>
          </cell>
          <cell r="Q4685" t="str">
            <v>Office Supplies</v>
          </cell>
          <cell r="R4685" t="str">
            <v>Other Expenditures</v>
          </cell>
          <cell r="S4685" t="str">
            <v>Non Salary</v>
          </cell>
        </row>
        <row r="4686">
          <cell r="A4686" t="str">
            <v>PH1061</v>
          </cell>
          <cell r="E4686">
            <v>732.67</v>
          </cell>
          <cell r="F4686">
            <v>0</v>
          </cell>
          <cell r="G4686">
            <v>732.67</v>
          </cell>
          <cell r="H4686">
            <v>1163.53</v>
          </cell>
          <cell r="I4686">
            <v>430.86</v>
          </cell>
          <cell r="J4686">
            <v>2554.96</v>
          </cell>
          <cell r="L4686">
            <v>41455</v>
          </cell>
          <cell r="M4686" t="str">
            <v>SG</v>
          </cell>
          <cell r="N4686" t="str">
            <v>EXP</v>
          </cell>
          <cell r="O4686" t="str">
            <v>PH800</v>
          </cell>
          <cell r="P4686" t="str">
            <v>2040</v>
          </cell>
          <cell r="Q4686" t="str">
            <v>Office Supplies</v>
          </cell>
          <cell r="R4686" t="str">
            <v>Other Expenditures</v>
          </cell>
          <cell r="S4686" t="str">
            <v>Non Salary</v>
          </cell>
        </row>
        <row r="4687">
          <cell r="A4687" t="str">
            <v>PH1061</v>
          </cell>
          <cell r="E4687">
            <v>0</v>
          </cell>
          <cell r="F4687">
            <v>0</v>
          </cell>
          <cell r="G4687">
            <v>0</v>
          </cell>
          <cell r="H4687">
            <v>89.47</v>
          </cell>
          <cell r="I4687">
            <v>89.47</v>
          </cell>
          <cell r="J4687">
            <v>196.45</v>
          </cell>
          <cell r="L4687">
            <v>41455</v>
          </cell>
          <cell r="M4687" t="str">
            <v>SG</v>
          </cell>
          <cell r="N4687" t="str">
            <v>EXP</v>
          </cell>
          <cell r="O4687" t="str">
            <v>PH800</v>
          </cell>
          <cell r="P4687" t="str">
            <v>2099</v>
          </cell>
          <cell r="Q4687" t="str">
            <v>Office Supplies</v>
          </cell>
          <cell r="R4687" t="str">
            <v>Other Expenditures</v>
          </cell>
          <cell r="S4687" t="str">
            <v>Non Salary</v>
          </cell>
        </row>
        <row r="4688">
          <cell r="A4688" t="str">
            <v>PH1061</v>
          </cell>
          <cell r="E4688">
            <v>5.1100000000000003</v>
          </cell>
          <cell r="F4688">
            <v>0</v>
          </cell>
          <cell r="G4688">
            <v>5.1100000000000003</v>
          </cell>
          <cell r="H4688">
            <v>0</v>
          </cell>
          <cell r="I4688">
            <v>-5.1100000000000003</v>
          </cell>
          <cell r="J4688">
            <v>0</v>
          </cell>
          <cell r="L4688">
            <v>41455</v>
          </cell>
          <cell r="M4688" t="str">
            <v>SG</v>
          </cell>
          <cell r="N4688" t="str">
            <v>EXP</v>
          </cell>
          <cell r="O4688" t="str">
            <v>PH800</v>
          </cell>
          <cell r="P4688" t="str">
            <v>2570</v>
          </cell>
          <cell r="Q4688" t="str">
            <v>Other Supplies</v>
          </cell>
          <cell r="R4688" t="str">
            <v>Other Expenditures</v>
          </cell>
          <cell r="S4688" t="str">
            <v>Non Salary</v>
          </cell>
        </row>
        <row r="4689">
          <cell r="A4689" t="str">
            <v>PH1061</v>
          </cell>
          <cell r="E4689">
            <v>27.88</v>
          </cell>
          <cell r="F4689">
            <v>0</v>
          </cell>
          <cell r="G4689">
            <v>27.88</v>
          </cell>
          <cell r="H4689">
            <v>62.55</v>
          </cell>
          <cell r="I4689">
            <v>34.67</v>
          </cell>
          <cell r="J4689">
            <v>137.36000000000001</v>
          </cell>
          <cell r="L4689">
            <v>41455</v>
          </cell>
          <cell r="M4689" t="str">
            <v>SG</v>
          </cell>
          <cell r="N4689" t="str">
            <v>EXP</v>
          </cell>
          <cell r="O4689" t="str">
            <v>PH800</v>
          </cell>
          <cell r="P4689" t="str">
            <v>2610</v>
          </cell>
          <cell r="Q4689" t="str">
            <v>Other Supplies</v>
          </cell>
          <cell r="R4689" t="str">
            <v>Other Expenditures</v>
          </cell>
          <cell r="S4689" t="str">
            <v>Non Salary</v>
          </cell>
        </row>
        <row r="4690">
          <cell r="A4690" t="str">
            <v>PH1061</v>
          </cell>
          <cell r="E4690">
            <v>62.2</v>
          </cell>
          <cell r="F4690">
            <v>0</v>
          </cell>
          <cell r="G4690">
            <v>62.2</v>
          </cell>
          <cell r="H4690">
            <v>0</v>
          </cell>
          <cell r="I4690">
            <v>-62.2</v>
          </cell>
          <cell r="J4690">
            <v>0</v>
          </cell>
          <cell r="L4690">
            <v>41455</v>
          </cell>
          <cell r="M4690" t="str">
            <v>SG</v>
          </cell>
          <cell r="N4690" t="str">
            <v>EXP</v>
          </cell>
          <cell r="O4690" t="str">
            <v>PH800</v>
          </cell>
          <cell r="P4690" t="str">
            <v>2823</v>
          </cell>
          <cell r="Q4690" t="str">
            <v>Other Supplies</v>
          </cell>
          <cell r="R4690" t="str">
            <v>Other Expenditures</v>
          </cell>
          <cell r="S4690" t="str">
            <v>Non Salary</v>
          </cell>
        </row>
        <row r="4691">
          <cell r="A4691" t="str">
            <v>PH1061</v>
          </cell>
          <cell r="E4691">
            <v>0.18</v>
          </cell>
          <cell r="F4691">
            <v>0</v>
          </cell>
          <cell r="G4691">
            <v>0.18</v>
          </cell>
          <cell r="H4691">
            <v>0</v>
          </cell>
          <cell r="I4691">
            <v>-0.18</v>
          </cell>
          <cell r="J4691">
            <v>0</v>
          </cell>
          <cell r="L4691">
            <v>41455</v>
          </cell>
          <cell r="M4691" t="str">
            <v>SG</v>
          </cell>
          <cell r="N4691" t="str">
            <v>EXP</v>
          </cell>
          <cell r="O4691" t="str">
            <v>PH800</v>
          </cell>
          <cell r="P4691" t="str">
            <v>2999</v>
          </cell>
          <cell r="Q4691" t="str">
            <v>Other Supplies</v>
          </cell>
          <cell r="R4691" t="str">
            <v>Other Expenditures</v>
          </cell>
          <cell r="S4691" t="str">
            <v>Non Salary</v>
          </cell>
        </row>
        <row r="4692">
          <cell r="A4692" t="str">
            <v>PH1061</v>
          </cell>
          <cell r="E4692">
            <v>131.46</v>
          </cell>
          <cell r="F4692">
            <v>0</v>
          </cell>
          <cell r="G4692">
            <v>131.46</v>
          </cell>
          <cell r="H4692">
            <v>216.19</v>
          </cell>
          <cell r="I4692">
            <v>84.73</v>
          </cell>
          <cell r="J4692">
            <v>510</v>
          </cell>
          <cell r="L4692">
            <v>41455</v>
          </cell>
          <cell r="M4692" t="str">
            <v>SG</v>
          </cell>
          <cell r="N4692" t="str">
            <v>EXP</v>
          </cell>
          <cell r="O4692" t="str">
            <v>PH800</v>
          </cell>
          <cell r="P4692" t="str">
            <v>4225</v>
          </cell>
          <cell r="Q4692" t="str">
            <v>Business Travel Expenses</v>
          </cell>
          <cell r="R4692" t="str">
            <v>Other Expenditures</v>
          </cell>
          <cell r="S4692" t="str">
            <v>Non Salary</v>
          </cell>
        </row>
        <row r="4693">
          <cell r="A4693" t="str">
            <v>PH1061</v>
          </cell>
          <cell r="E4693">
            <v>0</v>
          </cell>
          <cell r="F4693">
            <v>0</v>
          </cell>
          <cell r="G4693">
            <v>0</v>
          </cell>
          <cell r="H4693">
            <v>212</v>
          </cell>
          <cell r="I4693">
            <v>212</v>
          </cell>
          <cell r="J4693">
            <v>500.12</v>
          </cell>
          <cell r="L4693">
            <v>41455</v>
          </cell>
          <cell r="M4693" t="str">
            <v>SG</v>
          </cell>
          <cell r="N4693" t="str">
            <v>EXP</v>
          </cell>
          <cell r="O4693" t="str">
            <v>PH800</v>
          </cell>
          <cell r="P4693" t="str">
            <v>4406</v>
          </cell>
          <cell r="Q4693" t="str">
            <v>Contracted Services</v>
          </cell>
          <cell r="R4693" t="str">
            <v>Other Expenditures</v>
          </cell>
          <cell r="S4693" t="str">
            <v>Non Salary</v>
          </cell>
        </row>
        <row r="4694">
          <cell r="A4694" t="str">
            <v>PH1061</v>
          </cell>
          <cell r="E4694">
            <v>1505.24</v>
          </cell>
          <cell r="F4694">
            <v>0</v>
          </cell>
          <cell r="G4694">
            <v>1505.24</v>
          </cell>
          <cell r="H4694">
            <v>0</v>
          </cell>
          <cell r="I4694">
            <v>-1505.24</v>
          </cell>
          <cell r="J4694">
            <v>0</v>
          </cell>
          <cell r="L4694">
            <v>41455</v>
          </cell>
          <cell r="M4694" t="str">
            <v>SG</v>
          </cell>
          <cell r="N4694" t="str">
            <v>EXP</v>
          </cell>
          <cell r="O4694" t="str">
            <v>PH800</v>
          </cell>
          <cell r="P4694" t="str">
            <v>4424</v>
          </cell>
          <cell r="Q4694" t="str">
            <v>Contracted Services</v>
          </cell>
          <cell r="R4694" t="str">
            <v>Other Expenditures</v>
          </cell>
          <cell r="S4694" t="str">
            <v>Non Salary</v>
          </cell>
        </row>
        <row r="4695">
          <cell r="A4695" t="str">
            <v>PH1061</v>
          </cell>
          <cell r="E4695">
            <v>0</v>
          </cell>
          <cell r="F4695">
            <v>0</v>
          </cell>
          <cell r="G4695">
            <v>0</v>
          </cell>
          <cell r="H4695">
            <v>0</v>
          </cell>
          <cell r="I4695">
            <v>0</v>
          </cell>
          <cell r="J4695">
            <v>0</v>
          </cell>
          <cell r="L4695">
            <v>41455</v>
          </cell>
          <cell r="M4695" t="str">
            <v>SG</v>
          </cell>
          <cell r="N4695" t="str">
            <v>EXP</v>
          </cell>
          <cell r="O4695" t="str">
            <v>PH800</v>
          </cell>
          <cell r="P4695" t="str">
            <v>4775</v>
          </cell>
          <cell r="Q4695" t="str">
            <v>Insurance, Parking &amp; Metrage</v>
          </cell>
          <cell r="R4695" t="str">
            <v>Other Expenditures</v>
          </cell>
          <cell r="S4695" t="str">
            <v>Non Salary</v>
          </cell>
        </row>
        <row r="4696">
          <cell r="A4696" t="str">
            <v>PH1061</v>
          </cell>
          <cell r="E4696">
            <v>187.96</v>
          </cell>
          <cell r="F4696">
            <v>489.72</v>
          </cell>
          <cell r="G4696">
            <v>677.68</v>
          </cell>
          <cell r="H4696">
            <v>0</v>
          </cell>
          <cell r="I4696">
            <v>-677.68</v>
          </cell>
          <cell r="J4696">
            <v>0</v>
          </cell>
          <cell r="L4696">
            <v>41455</v>
          </cell>
          <cell r="M4696" t="str">
            <v>SG</v>
          </cell>
          <cell r="N4696" t="str">
            <v>EXP</v>
          </cell>
          <cell r="O4696" t="str">
            <v>PH800</v>
          </cell>
          <cell r="P4696" t="str">
            <v>4808</v>
          </cell>
          <cell r="Q4696" t="str">
            <v>Other Services</v>
          </cell>
          <cell r="R4696" t="str">
            <v>Other Expenditures</v>
          </cell>
          <cell r="S4696" t="str">
            <v>Non Salary</v>
          </cell>
        </row>
        <row r="4697">
          <cell r="A4697" t="str">
            <v>PH1061</v>
          </cell>
          <cell r="E4697">
            <v>-62.39</v>
          </cell>
          <cell r="F4697">
            <v>0</v>
          </cell>
          <cell r="G4697">
            <v>-62.39</v>
          </cell>
          <cell r="H4697">
            <v>0</v>
          </cell>
          <cell r="I4697">
            <v>62.39</v>
          </cell>
          <cell r="J4697">
            <v>0</v>
          </cell>
          <cell r="L4697">
            <v>41455</v>
          </cell>
          <cell r="M4697" t="str">
            <v>SG</v>
          </cell>
          <cell r="N4697" t="str">
            <v>EXP</v>
          </cell>
          <cell r="O4697" t="str">
            <v>PH800</v>
          </cell>
          <cell r="P4697" t="str">
            <v>4810</v>
          </cell>
          <cell r="Q4697" t="str">
            <v>Other Services</v>
          </cell>
          <cell r="R4697" t="str">
            <v>Other Expenditures</v>
          </cell>
          <cell r="S4697" t="str">
            <v>Non Salary</v>
          </cell>
        </row>
        <row r="4698">
          <cell r="A4698" t="str">
            <v>PH1061</v>
          </cell>
          <cell r="E4698">
            <v>0</v>
          </cell>
          <cell r="F4698">
            <v>0</v>
          </cell>
          <cell r="G4698">
            <v>0</v>
          </cell>
          <cell r="H4698">
            <v>752.72</v>
          </cell>
          <cell r="I4698">
            <v>752.72</v>
          </cell>
          <cell r="J4698">
            <v>1945</v>
          </cell>
          <cell r="L4698">
            <v>41455</v>
          </cell>
          <cell r="M4698" t="str">
            <v>SG</v>
          </cell>
          <cell r="N4698" t="str">
            <v>EXP</v>
          </cell>
          <cell r="O4698" t="str">
            <v>PH800</v>
          </cell>
          <cell r="P4698" t="str">
            <v>7035</v>
          </cell>
          <cell r="Q4698" t="str">
            <v>IDC's</v>
          </cell>
          <cell r="R4698" t="str">
            <v>Other Expenditures</v>
          </cell>
          <cell r="S4698" t="str">
            <v>Non Salary</v>
          </cell>
        </row>
        <row r="4699">
          <cell r="A4699" t="str">
            <v>PH1061</v>
          </cell>
          <cell r="E4699">
            <v>2562.0500000000002</v>
          </cell>
          <cell r="F4699">
            <v>0</v>
          </cell>
          <cell r="G4699">
            <v>2562.0500000000002</v>
          </cell>
          <cell r="H4699">
            <v>0</v>
          </cell>
          <cell r="I4699">
            <v>-2562.0500000000002</v>
          </cell>
          <cell r="J4699">
            <v>0</v>
          </cell>
          <cell r="L4699">
            <v>41455</v>
          </cell>
          <cell r="M4699" t="str">
            <v>SG</v>
          </cell>
          <cell r="N4699" t="str">
            <v>EXP</v>
          </cell>
          <cell r="O4699" t="str">
            <v>PH800</v>
          </cell>
          <cell r="P4699" t="str">
            <v>7125</v>
          </cell>
          <cell r="Q4699" t="str">
            <v>IDC's</v>
          </cell>
          <cell r="R4699" t="str">
            <v>Other Expenditures</v>
          </cell>
          <cell r="S4699" t="str">
            <v>Non Salary</v>
          </cell>
        </row>
        <row r="4700">
          <cell r="A4700" t="str">
            <v>PH1061</v>
          </cell>
          <cell r="E4700">
            <v>40</v>
          </cell>
          <cell r="F4700">
            <v>0</v>
          </cell>
          <cell r="G4700">
            <v>40</v>
          </cell>
          <cell r="H4700">
            <v>0</v>
          </cell>
          <cell r="I4700">
            <v>-40</v>
          </cell>
          <cell r="J4700">
            <v>0</v>
          </cell>
          <cell r="L4700">
            <v>41455</v>
          </cell>
          <cell r="M4700" t="str">
            <v>SG</v>
          </cell>
          <cell r="N4700" t="str">
            <v>EXP</v>
          </cell>
          <cell r="O4700" t="str">
            <v>PH800</v>
          </cell>
          <cell r="P4700" t="str">
            <v>7170</v>
          </cell>
          <cell r="Q4700" t="str">
            <v>IDC's</v>
          </cell>
          <cell r="R4700" t="str">
            <v>Other Expenditures</v>
          </cell>
          <cell r="S4700" t="str">
            <v>Non Salary</v>
          </cell>
        </row>
        <row r="4701">
          <cell r="A4701" t="str">
            <v>PH1061</v>
          </cell>
          <cell r="E4701">
            <v>-4848.84</v>
          </cell>
          <cell r="F4701">
            <v>0</v>
          </cell>
          <cell r="G4701">
            <v>-4848.84</v>
          </cell>
          <cell r="H4701">
            <v>-2769.01</v>
          </cell>
          <cell r="I4701">
            <v>2079.83</v>
          </cell>
          <cell r="J4701">
            <v>-6351.88</v>
          </cell>
          <cell r="L4701">
            <v>41455</v>
          </cell>
          <cell r="M4701" t="str">
            <v>SG</v>
          </cell>
          <cell r="N4701" t="str">
            <v>REV</v>
          </cell>
          <cell r="O4701" t="str">
            <v>PH800</v>
          </cell>
          <cell r="P4701" t="str">
            <v>8010</v>
          </cell>
          <cell r="Q4701" t="str">
            <v>Grants and Subsidies</v>
          </cell>
          <cell r="R4701" t="str">
            <v>Revenue</v>
          </cell>
          <cell r="S4701" t="str">
            <v>Non Salary</v>
          </cell>
        </row>
        <row r="4702">
          <cell r="A4702" t="str">
            <v>PH1062</v>
          </cell>
          <cell r="E4702">
            <v>1998.08</v>
          </cell>
          <cell r="F4702">
            <v>325.02999999999997</v>
          </cell>
          <cell r="G4702">
            <v>2323.11</v>
          </cell>
          <cell r="H4702">
            <v>2013.23</v>
          </cell>
          <cell r="I4702">
            <v>-309.88</v>
          </cell>
          <cell r="J4702">
            <v>4420.78</v>
          </cell>
          <cell r="L4702">
            <v>41455</v>
          </cell>
          <cell r="M4702" t="str">
            <v>SG</v>
          </cell>
          <cell r="N4702" t="str">
            <v>EXP</v>
          </cell>
          <cell r="O4702" t="str">
            <v>PH800</v>
          </cell>
          <cell r="P4702" t="str">
            <v>2010</v>
          </cell>
          <cell r="Q4702" t="str">
            <v>Office Supplies</v>
          </cell>
          <cell r="R4702" t="str">
            <v>Other Expenditures</v>
          </cell>
          <cell r="S4702" t="str">
            <v>Non Salary</v>
          </cell>
        </row>
        <row r="4703">
          <cell r="A4703" t="str">
            <v>PH1062</v>
          </cell>
          <cell r="E4703">
            <v>1129.9000000000001</v>
          </cell>
          <cell r="F4703">
            <v>0</v>
          </cell>
          <cell r="G4703">
            <v>1129.9000000000001</v>
          </cell>
          <cell r="H4703">
            <v>711.65</v>
          </cell>
          <cell r="I4703">
            <v>-418.25</v>
          </cell>
          <cell r="J4703">
            <v>1562.72</v>
          </cell>
          <cell r="L4703">
            <v>41455</v>
          </cell>
          <cell r="M4703" t="str">
            <v>SG</v>
          </cell>
          <cell r="N4703" t="str">
            <v>EXP</v>
          </cell>
          <cell r="O4703" t="str">
            <v>PH800</v>
          </cell>
          <cell r="P4703" t="str">
            <v>2040</v>
          </cell>
          <cell r="Q4703" t="str">
            <v>Office Supplies</v>
          </cell>
          <cell r="R4703" t="str">
            <v>Other Expenditures</v>
          </cell>
          <cell r="S4703" t="str">
            <v>Non Salary</v>
          </cell>
        </row>
        <row r="4704">
          <cell r="A4704" t="str">
            <v>PH1062</v>
          </cell>
          <cell r="E4704">
            <v>49.65</v>
          </cell>
          <cell r="F4704">
            <v>0</v>
          </cell>
          <cell r="G4704">
            <v>49.65</v>
          </cell>
          <cell r="H4704">
            <v>0</v>
          </cell>
          <cell r="I4704">
            <v>-49.65</v>
          </cell>
          <cell r="J4704">
            <v>0</v>
          </cell>
          <cell r="L4704">
            <v>41455</v>
          </cell>
          <cell r="M4704" t="str">
            <v>SG</v>
          </cell>
          <cell r="N4704" t="str">
            <v>EXP</v>
          </cell>
          <cell r="O4704" t="str">
            <v>PH800</v>
          </cell>
          <cell r="P4704" t="str">
            <v>2610</v>
          </cell>
          <cell r="Q4704" t="str">
            <v>Other Supplies</v>
          </cell>
          <cell r="R4704" t="str">
            <v>Other Expenditures</v>
          </cell>
          <cell r="S4704" t="str">
            <v>Non Salary</v>
          </cell>
        </row>
        <row r="4705">
          <cell r="A4705" t="str">
            <v>PH1062</v>
          </cell>
          <cell r="E4705">
            <v>0</v>
          </cell>
          <cell r="F4705">
            <v>0</v>
          </cell>
          <cell r="G4705">
            <v>0</v>
          </cell>
          <cell r="H4705">
            <v>213.5</v>
          </cell>
          <cell r="I4705">
            <v>213.5</v>
          </cell>
          <cell r="J4705">
            <v>468.8</v>
          </cell>
          <cell r="L4705">
            <v>41455</v>
          </cell>
          <cell r="M4705" t="str">
            <v>SG</v>
          </cell>
          <cell r="N4705" t="str">
            <v>EXP</v>
          </cell>
          <cell r="O4705" t="str">
            <v>PH800</v>
          </cell>
          <cell r="P4705" t="str">
            <v>2660</v>
          </cell>
          <cell r="Q4705" t="str">
            <v>Other Supplies</v>
          </cell>
          <cell r="R4705" t="str">
            <v>Other Expenditures</v>
          </cell>
          <cell r="S4705" t="str">
            <v>Non Salary</v>
          </cell>
        </row>
        <row r="4706">
          <cell r="A4706" t="str">
            <v>PH1062</v>
          </cell>
          <cell r="E4706">
            <v>0</v>
          </cell>
          <cell r="F4706">
            <v>0</v>
          </cell>
          <cell r="G4706">
            <v>0</v>
          </cell>
          <cell r="H4706">
            <v>300.60000000000002</v>
          </cell>
          <cell r="I4706">
            <v>300.60000000000002</v>
          </cell>
          <cell r="J4706">
            <v>660.07</v>
          </cell>
          <cell r="L4706">
            <v>41455</v>
          </cell>
          <cell r="M4706" t="str">
            <v>SG</v>
          </cell>
          <cell r="N4706" t="str">
            <v>EXP</v>
          </cell>
          <cell r="O4706" t="str">
            <v>PH800</v>
          </cell>
          <cell r="P4706" t="str">
            <v>2670</v>
          </cell>
          <cell r="Q4706" t="str">
            <v>Other Supplies</v>
          </cell>
          <cell r="R4706" t="str">
            <v>Other Expenditures</v>
          </cell>
          <cell r="S4706" t="str">
            <v>Non Salary</v>
          </cell>
        </row>
        <row r="4707">
          <cell r="A4707" t="str">
            <v>PH1062</v>
          </cell>
          <cell r="E4707">
            <v>0</v>
          </cell>
          <cell r="F4707">
            <v>0</v>
          </cell>
          <cell r="G4707">
            <v>0</v>
          </cell>
          <cell r="H4707">
            <v>170.24</v>
          </cell>
          <cell r="I4707">
            <v>170.24</v>
          </cell>
          <cell r="J4707">
            <v>373.81</v>
          </cell>
          <cell r="L4707">
            <v>41455</v>
          </cell>
          <cell r="M4707" t="str">
            <v>SG</v>
          </cell>
          <cell r="N4707" t="str">
            <v>EXP</v>
          </cell>
          <cell r="O4707" t="str">
            <v>PH800</v>
          </cell>
          <cell r="P4707" t="str">
            <v>2730</v>
          </cell>
          <cell r="Q4707" t="str">
            <v>Other Supplies</v>
          </cell>
          <cell r="R4707" t="str">
            <v>Other Expenditures</v>
          </cell>
          <cell r="S4707" t="str">
            <v>Non Salary</v>
          </cell>
        </row>
        <row r="4708">
          <cell r="A4708" t="str">
            <v>PH1062</v>
          </cell>
          <cell r="E4708">
            <v>3.67</v>
          </cell>
          <cell r="F4708">
            <v>0</v>
          </cell>
          <cell r="G4708">
            <v>3.67</v>
          </cell>
          <cell r="H4708">
            <v>0</v>
          </cell>
          <cell r="I4708">
            <v>-3.67</v>
          </cell>
          <cell r="J4708">
            <v>0</v>
          </cell>
          <cell r="L4708">
            <v>41455</v>
          </cell>
          <cell r="M4708" t="str">
            <v>SG</v>
          </cell>
          <cell r="N4708" t="str">
            <v>EXP</v>
          </cell>
          <cell r="O4708" t="str">
            <v>PH800</v>
          </cell>
          <cell r="P4708" t="str">
            <v>2999</v>
          </cell>
          <cell r="Q4708" t="str">
            <v>Other Supplies</v>
          </cell>
          <cell r="R4708" t="str">
            <v>Other Expenditures</v>
          </cell>
          <cell r="S4708" t="str">
            <v>Non Salary</v>
          </cell>
        </row>
        <row r="4709">
          <cell r="A4709" t="str">
            <v>PH1062</v>
          </cell>
          <cell r="E4709">
            <v>1037.95</v>
          </cell>
          <cell r="F4709">
            <v>0</v>
          </cell>
          <cell r="G4709">
            <v>1037.95</v>
          </cell>
          <cell r="H4709">
            <v>0</v>
          </cell>
          <cell r="I4709">
            <v>-1037.95</v>
          </cell>
          <cell r="J4709">
            <v>0</v>
          </cell>
          <cell r="L4709">
            <v>41455</v>
          </cell>
          <cell r="M4709" t="str">
            <v>SG</v>
          </cell>
          <cell r="N4709" t="str">
            <v>EXP</v>
          </cell>
          <cell r="O4709" t="str">
            <v>PH800</v>
          </cell>
          <cell r="P4709" t="str">
            <v>3310</v>
          </cell>
          <cell r="Q4709" t="str">
            <v>Furniture &amp; Furnishings</v>
          </cell>
          <cell r="R4709" t="str">
            <v>Other Expenditures</v>
          </cell>
          <cell r="S4709" t="str">
            <v>Non Salary</v>
          </cell>
        </row>
        <row r="4710">
          <cell r="A4710" t="str">
            <v>PH1062</v>
          </cell>
          <cell r="E4710">
            <v>131.96</v>
          </cell>
          <cell r="F4710">
            <v>0</v>
          </cell>
          <cell r="G4710">
            <v>131.96</v>
          </cell>
          <cell r="H4710">
            <v>0</v>
          </cell>
          <cell r="I4710">
            <v>-131.96</v>
          </cell>
          <cell r="J4710">
            <v>0</v>
          </cell>
          <cell r="L4710">
            <v>41455</v>
          </cell>
          <cell r="M4710" t="str">
            <v>SG</v>
          </cell>
          <cell r="N4710" t="str">
            <v>EXP</v>
          </cell>
          <cell r="O4710" t="str">
            <v>PH800</v>
          </cell>
          <cell r="P4710" t="str">
            <v>4225</v>
          </cell>
          <cell r="Q4710" t="str">
            <v>Business Travel Expenses</v>
          </cell>
          <cell r="R4710" t="str">
            <v>Other Expenditures</v>
          </cell>
          <cell r="S4710" t="str">
            <v>Non Salary</v>
          </cell>
        </row>
        <row r="4711">
          <cell r="A4711" t="str">
            <v>PH1062</v>
          </cell>
          <cell r="E4711">
            <v>1053.22</v>
          </cell>
          <cell r="F4711">
            <v>0</v>
          </cell>
          <cell r="G4711">
            <v>1053.22</v>
          </cell>
          <cell r="H4711">
            <v>0</v>
          </cell>
          <cell r="I4711">
            <v>-1053.22</v>
          </cell>
          <cell r="J4711">
            <v>0</v>
          </cell>
          <cell r="L4711">
            <v>41455</v>
          </cell>
          <cell r="M4711" t="str">
            <v>SG</v>
          </cell>
          <cell r="N4711" t="str">
            <v>EXP</v>
          </cell>
          <cell r="O4711" t="str">
            <v>PH800</v>
          </cell>
          <cell r="P4711" t="str">
            <v>4407</v>
          </cell>
          <cell r="Q4711" t="str">
            <v>Contracted Services</v>
          </cell>
          <cell r="R4711" t="str">
            <v>Other Expenditures</v>
          </cell>
          <cell r="S4711" t="str">
            <v>Non Salary</v>
          </cell>
        </row>
        <row r="4712">
          <cell r="A4712" t="str">
            <v>PH1062</v>
          </cell>
          <cell r="E4712">
            <v>0</v>
          </cell>
          <cell r="F4712">
            <v>3623.04</v>
          </cell>
          <cell r="G4712">
            <v>3623.04</v>
          </cell>
          <cell r="H4712">
            <v>0</v>
          </cell>
          <cell r="I4712">
            <v>-3623.04</v>
          </cell>
          <cell r="J4712">
            <v>0</v>
          </cell>
          <cell r="L4712">
            <v>41455</v>
          </cell>
          <cell r="M4712" t="str">
            <v>SG</v>
          </cell>
          <cell r="N4712" t="str">
            <v>EXP</v>
          </cell>
          <cell r="O4712" t="str">
            <v>PH800</v>
          </cell>
          <cell r="P4712" t="str">
            <v>4435</v>
          </cell>
          <cell r="Q4712" t="str">
            <v>Contracted Services</v>
          </cell>
          <cell r="R4712" t="str">
            <v>Other Expenditures</v>
          </cell>
          <cell r="S4712" t="str">
            <v>Non Salary</v>
          </cell>
        </row>
        <row r="4713">
          <cell r="A4713" t="str">
            <v>PH1062</v>
          </cell>
          <cell r="E4713">
            <v>0</v>
          </cell>
          <cell r="F4713">
            <v>0</v>
          </cell>
          <cell r="G4713">
            <v>0</v>
          </cell>
          <cell r="H4713">
            <v>211.95</v>
          </cell>
          <cell r="I4713">
            <v>211.95</v>
          </cell>
          <cell r="J4713">
            <v>500</v>
          </cell>
          <cell r="L4713">
            <v>41455</v>
          </cell>
          <cell r="M4713" t="str">
            <v>SG</v>
          </cell>
          <cell r="N4713" t="str">
            <v>EXP</v>
          </cell>
          <cell r="O4713" t="str">
            <v>PH800</v>
          </cell>
          <cell r="P4713" t="str">
            <v>4437</v>
          </cell>
          <cell r="Q4713" t="str">
            <v>Contracted Services</v>
          </cell>
          <cell r="R4713" t="str">
            <v>Other Expenditures</v>
          </cell>
          <cell r="S4713" t="str">
            <v>Non Salary</v>
          </cell>
        </row>
        <row r="4714">
          <cell r="A4714" t="str">
            <v>PH1062</v>
          </cell>
          <cell r="E4714">
            <v>691.06</v>
          </cell>
          <cell r="F4714">
            <v>2066.69</v>
          </cell>
          <cell r="G4714">
            <v>2757.75</v>
          </cell>
          <cell r="H4714">
            <v>0</v>
          </cell>
          <cell r="I4714">
            <v>-2757.75</v>
          </cell>
          <cell r="J4714">
            <v>0</v>
          </cell>
          <cell r="L4714">
            <v>41455</v>
          </cell>
          <cell r="M4714" t="str">
            <v>SG</v>
          </cell>
          <cell r="N4714" t="str">
            <v>EXP</v>
          </cell>
          <cell r="O4714" t="str">
            <v>PH800</v>
          </cell>
          <cell r="P4714" t="str">
            <v>4515</v>
          </cell>
          <cell r="Q4714" t="str">
            <v>Contracted Services</v>
          </cell>
          <cell r="R4714" t="str">
            <v>Other Expenditures</v>
          </cell>
          <cell r="S4714" t="str">
            <v>Non Salary</v>
          </cell>
        </row>
        <row r="4715">
          <cell r="A4715" t="str">
            <v>PH1062</v>
          </cell>
          <cell r="E4715">
            <v>0</v>
          </cell>
          <cell r="F4715">
            <v>0</v>
          </cell>
          <cell r="G4715">
            <v>0</v>
          </cell>
          <cell r="H4715">
            <v>21.22</v>
          </cell>
          <cell r="I4715">
            <v>21.22</v>
          </cell>
          <cell r="J4715">
            <v>50</v>
          </cell>
          <cell r="L4715">
            <v>41455</v>
          </cell>
          <cell r="M4715" t="str">
            <v>SG</v>
          </cell>
          <cell r="N4715" t="str">
            <v>EXP</v>
          </cell>
          <cell r="O4715" t="str">
            <v>PH800</v>
          </cell>
          <cell r="P4715" t="str">
            <v>4770</v>
          </cell>
          <cell r="Q4715" t="str">
            <v>Insurance, Parking &amp; Metrage</v>
          </cell>
          <cell r="R4715" t="str">
            <v>Other Expenditures</v>
          </cell>
          <cell r="S4715" t="str">
            <v>Non Salary</v>
          </cell>
        </row>
        <row r="4716">
          <cell r="A4716" t="str">
            <v>PH1062</v>
          </cell>
          <cell r="E4716">
            <v>0</v>
          </cell>
          <cell r="F4716">
            <v>0</v>
          </cell>
          <cell r="G4716">
            <v>0</v>
          </cell>
          <cell r="H4716">
            <v>0</v>
          </cell>
          <cell r="I4716">
            <v>0</v>
          </cell>
          <cell r="J4716">
            <v>0</v>
          </cell>
          <cell r="L4716">
            <v>41455</v>
          </cell>
          <cell r="M4716" t="str">
            <v>SG</v>
          </cell>
          <cell r="N4716" t="str">
            <v>EXP</v>
          </cell>
          <cell r="O4716" t="str">
            <v>PH800</v>
          </cell>
          <cell r="P4716" t="str">
            <v>4775</v>
          </cell>
          <cell r="Q4716" t="str">
            <v>Insurance, Parking &amp; Metrage</v>
          </cell>
          <cell r="R4716" t="str">
            <v>Other Expenditures</v>
          </cell>
          <cell r="S4716" t="str">
            <v>Non Salary</v>
          </cell>
        </row>
        <row r="4717">
          <cell r="A4717" t="str">
            <v>PH1062</v>
          </cell>
          <cell r="E4717">
            <v>0</v>
          </cell>
          <cell r="F4717">
            <v>0</v>
          </cell>
          <cell r="G4717">
            <v>0</v>
          </cell>
          <cell r="H4717">
            <v>0</v>
          </cell>
          <cell r="I4717">
            <v>0</v>
          </cell>
          <cell r="J4717">
            <v>0</v>
          </cell>
          <cell r="L4717">
            <v>41455</v>
          </cell>
          <cell r="M4717" t="str">
            <v>SG</v>
          </cell>
          <cell r="N4717" t="str">
            <v>EXP</v>
          </cell>
          <cell r="O4717" t="str">
            <v>PH800</v>
          </cell>
          <cell r="P4717" t="str">
            <v>6021</v>
          </cell>
          <cell r="Q4717" t="str">
            <v>Capital Transfers</v>
          </cell>
          <cell r="R4717" t="str">
            <v>Other Expenditures</v>
          </cell>
          <cell r="S4717" t="str">
            <v>Non Salary</v>
          </cell>
        </row>
        <row r="4718">
          <cell r="A4718" t="str">
            <v>PH1062</v>
          </cell>
          <cell r="E4718">
            <v>0</v>
          </cell>
          <cell r="F4718">
            <v>0</v>
          </cell>
          <cell r="G4718">
            <v>0</v>
          </cell>
          <cell r="H4718">
            <v>0</v>
          </cell>
          <cell r="I4718">
            <v>0</v>
          </cell>
          <cell r="J4718">
            <v>40328</v>
          </cell>
          <cell r="L4718">
            <v>41455</v>
          </cell>
          <cell r="M4718" t="str">
            <v>SG</v>
          </cell>
          <cell r="N4718" t="str">
            <v>EXP</v>
          </cell>
          <cell r="O4718" t="str">
            <v>PH800</v>
          </cell>
          <cell r="P4718" t="str">
            <v>6022</v>
          </cell>
          <cell r="Q4718" t="str">
            <v>Capital Transfers</v>
          </cell>
          <cell r="R4718" t="str">
            <v>Other Expenditures</v>
          </cell>
          <cell r="S4718" t="str">
            <v>Non Salary</v>
          </cell>
        </row>
        <row r="4719">
          <cell r="A4719" t="str">
            <v>PH1062</v>
          </cell>
          <cell r="E4719">
            <v>6305</v>
          </cell>
          <cell r="F4719">
            <v>0</v>
          </cell>
          <cell r="G4719">
            <v>6305</v>
          </cell>
          <cell r="H4719">
            <v>7027.2</v>
          </cell>
          <cell r="I4719">
            <v>722.2</v>
          </cell>
          <cell r="J4719">
            <v>16872</v>
          </cell>
          <cell r="L4719">
            <v>41455</v>
          </cell>
          <cell r="M4719" t="str">
            <v>SG</v>
          </cell>
          <cell r="N4719" t="str">
            <v>EXP</v>
          </cell>
          <cell r="O4719" t="str">
            <v>PH800</v>
          </cell>
          <cell r="P4719" t="str">
            <v>6023</v>
          </cell>
          <cell r="Q4719" t="str">
            <v>Capital Transfers</v>
          </cell>
          <cell r="R4719" t="str">
            <v>Other Expenditures</v>
          </cell>
          <cell r="S4719" t="str">
            <v>Non Salary</v>
          </cell>
        </row>
        <row r="4720">
          <cell r="A4720" t="str">
            <v>PH1062</v>
          </cell>
          <cell r="E4720">
            <v>0</v>
          </cell>
          <cell r="F4720">
            <v>0</v>
          </cell>
          <cell r="G4720">
            <v>0</v>
          </cell>
          <cell r="H4720">
            <v>0</v>
          </cell>
          <cell r="I4720">
            <v>0</v>
          </cell>
          <cell r="J4720">
            <v>0</v>
          </cell>
          <cell r="L4720">
            <v>41455</v>
          </cell>
          <cell r="M4720" t="str">
            <v>SG</v>
          </cell>
          <cell r="N4720" t="str">
            <v>EXP</v>
          </cell>
          <cell r="O4720" t="str">
            <v>PH800</v>
          </cell>
          <cell r="P4720" t="str">
            <v>7100</v>
          </cell>
          <cell r="Q4720" t="str">
            <v>IDC's</v>
          </cell>
          <cell r="R4720" t="str">
            <v>Other Expenditures</v>
          </cell>
          <cell r="S4720" t="str">
            <v>Non Salary</v>
          </cell>
        </row>
        <row r="4721">
          <cell r="A4721" t="str">
            <v>PH1062</v>
          </cell>
          <cell r="E4721">
            <v>0</v>
          </cell>
          <cell r="F4721">
            <v>0</v>
          </cell>
          <cell r="G4721">
            <v>0</v>
          </cell>
          <cell r="H4721">
            <v>0</v>
          </cell>
          <cell r="I4721">
            <v>0</v>
          </cell>
          <cell r="J4721">
            <v>0</v>
          </cell>
          <cell r="L4721">
            <v>41455</v>
          </cell>
          <cell r="M4721" t="str">
            <v>SG</v>
          </cell>
          <cell r="N4721" t="str">
            <v>EXP</v>
          </cell>
          <cell r="O4721" t="str">
            <v>PH800</v>
          </cell>
          <cell r="P4721" t="str">
            <v>7105</v>
          </cell>
          <cell r="Q4721" t="str">
            <v>IDC's</v>
          </cell>
          <cell r="R4721" t="str">
            <v>Other Expenditures</v>
          </cell>
          <cell r="S4721" t="str">
            <v>Non Salary</v>
          </cell>
        </row>
        <row r="4722">
          <cell r="A4722" t="str">
            <v>PH1062</v>
          </cell>
          <cell r="E4722">
            <v>1671.8</v>
          </cell>
          <cell r="F4722">
            <v>0</v>
          </cell>
          <cell r="G4722">
            <v>1671.8</v>
          </cell>
          <cell r="H4722">
            <v>0</v>
          </cell>
          <cell r="I4722">
            <v>-1671.8</v>
          </cell>
          <cell r="J4722">
            <v>0</v>
          </cell>
          <cell r="L4722">
            <v>41455</v>
          </cell>
          <cell r="M4722" t="str">
            <v>SG</v>
          </cell>
          <cell r="N4722" t="str">
            <v>EXP</v>
          </cell>
          <cell r="O4722" t="str">
            <v>PH800</v>
          </cell>
          <cell r="P4722" t="str">
            <v>7125</v>
          </cell>
          <cell r="Q4722" t="str">
            <v>IDC's</v>
          </cell>
          <cell r="R4722" t="str">
            <v>Other Expenditures</v>
          </cell>
          <cell r="S4722" t="str">
            <v>Non Salary</v>
          </cell>
        </row>
        <row r="4723">
          <cell r="A4723" t="str">
            <v>PH1062</v>
          </cell>
          <cell r="E4723">
            <v>-15065.29</v>
          </cell>
          <cell r="F4723">
            <v>0</v>
          </cell>
          <cell r="G4723">
            <v>-15065.29</v>
          </cell>
          <cell r="H4723">
            <v>-8002.2</v>
          </cell>
          <cell r="I4723">
            <v>7063.09</v>
          </cell>
          <cell r="J4723">
            <v>-48927.14</v>
          </cell>
          <cell r="L4723">
            <v>41455</v>
          </cell>
          <cell r="M4723" t="str">
            <v>SG</v>
          </cell>
          <cell r="N4723" t="str">
            <v>REV</v>
          </cell>
          <cell r="O4723" t="str">
            <v>PH800</v>
          </cell>
          <cell r="P4723" t="str">
            <v>8010</v>
          </cell>
          <cell r="Q4723" t="str">
            <v>Grants and Subsidies</v>
          </cell>
          <cell r="R4723" t="str">
            <v>Revenue</v>
          </cell>
          <cell r="S4723" t="str">
            <v>Non Salary</v>
          </cell>
        </row>
        <row r="4724">
          <cell r="A4724" t="str">
            <v>PH1064</v>
          </cell>
          <cell r="E4724">
            <v>4900.6400000000003</v>
          </cell>
          <cell r="F4724">
            <v>793.03</v>
          </cell>
          <cell r="G4724">
            <v>5693.67</v>
          </cell>
          <cell r="H4724">
            <v>966.46</v>
          </cell>
          <cell r="I4724">
            <v>-4727.21</v>
          </cell>
          <cell r="J4724">
            <v>2122.21</v>
          </cell>
          <cell r="L4724">
            <v>41455</v>
          </cell>
          <cell r="M4724" t="str">
            <v>SG</v>
          </cell>
          <cell r="N4724" t="str">
            <v>EXP</v>
          </cell>
          <cell r="O4724" t="str">
            <v>PH800</v>
          </cell>
          <cell r="P4724" t="str">
            <v>2010</v>
          </cell>
          <cell r="Q4724" t="str">
            <v>Office Supplies</v>
          </cell>
          <cell r="R4724" t="str">
            <v>Other Expenditures</v>
          </cell>
          <cell r="S4724" t="str">
            <v>Non Salary</v>
          </cell>
        </row>
        <row r="4725">
          <cell r="A4725" t="str">
            <v>PH1064</v>
          </cell>
          <cell r="E4725">
            <v>109.43</v>
          </cell>
          <cell r="F4725">
            <v>0</v>
          </cell>
          <cell r="G4725">
            <v>109.43</v>
          </cell>
          <cell r="H4725">
            <v>342.56</v>
          </cell>
          <cell r="I4725">
            <v>233.13</v>
          </cell>
          <cell r="J4725">
            <v>752.2</v>
          </cell>
          <cell r="L4725">
            <v>41455</v>
          </cell>
          <cell r="M4725" t="str">
            <v>SG</v>
          </cell>
          <cell r="N4725" t="str">
            <v>EXP</v>
          </cell>
          <cell r="O4725" t="str">
            <v>PH800</v>
          </cell>
          <cell r="P4725" t="str">
            <v>2040</v>
          </cell>
          <cell r="Q4725" t="str">
            <v>Office Supplies</v>
          </cell>
          <cell r="R4725" t="str">
            <v>Other Expenditures</v>
          </cell>
          <cell r="S4725" t="str">
            <v>Non Salary</v>
          </cell>
        </row>
        <row r="4726">
          <cell r="A4726" t="str">
            <v>PH1064</v>
          </cell>
          <cell r="E4726">
            <v>307.72000000000003</v>
          </cell>
          <cell r="F4726">
            <v>0</v>
          </cell>
          <cell r="G4726">
            <v>307.72000000000003</v>
          </cell>
          <cell r="H4726">
            <v>0</v>
          </cell>
          <cell r="I4726">
            <v>-307.72000000000003</v>
          </cell>
          <cell r="J4726">
            <v>0</v>
          </cell>
          <cell r="L4726">
            <v>41455</v>
          </cell>
          <cell r="M4726" t="str">
            <v>SG</v>
          </cell>
          <cell r="N4726" t="str">
            <v>EXP</v>
          </cell>
          <cell r="O4726" t="str">
            <v>PH800</v>
          </cell>
          <cell r="P4726" t="str">
            <v>2099</v>
          </cell>
          <cell r="Q4726" t="str">
            <v>Office Supplies</v>
          </cell>
          <cell r="R4726" t="str">
            <v>Other Expenditures</v>
          </cell>
          <cell r="S4726" t="str">
            <v>Non Salary</v>
          </cell>
        </row>
        <row r="4727">
          <cell r="A4727" t="str">
            <v>PH1064</v>
          </cell>
          <cell r="E4727">
            <v>27.05</v>
          </cell>
          <cell r="F4727">
            <v>0</v>
          </cell>
          <cell r="G4727">
            <v>27.05</v>
          </cell>
          <cell r="H4727">
            <v>0</v>
          </cell>
          <cell r="I4727">
            <v>-27.05</v>
          </cell>
          <cell r="J4727">
            <v>0</v>
          </cell>
          <cell r="L4727">
            <v>41455</v>
          </cell>
          <cell r="M4727" t="str">
            <v>SG</v>
          </cell>
          <cell r="N4727" t="str">
            <v>EXP</v>
          </cell>
          <cell r="O4727" t="str">
            <v>PH800</v>
          </cell>
          <cell r="P4727" t="str">
            <v>2570</v>
          </cell>
          <cell r="Q4727" t="str">
            <v>Other Supplies</v>
          </cell>
          <cell r="R4727" t="str">
            <v>Other Expenditures</v>
          </cell>
          <cell r="S4727" t="str">
            <v>Non Salary</v>
          </cell>
        </row>
        <row r="4728">
          <cell r="A4728" t="str">
            <v>PH1064</v>
          </cell>
          <cell r="E4728">
            <v>448.01</v>
          </cell>
          <cell r="F4728">
            <v>0</v>
          </cell>
          <cell r="G4728">
            <v>448.01</v>
          </cell>
          <cell r="H4728">
            <v>0</v>
          </cell>
          <cell r="I4728">
            <v>-448.01</v>
          </cell>
          <cell r="J4728">
            <v>0</v>
          </cell>
          <cell r="L4728">
            <v>41455</v>
          </cell>
          <cell r="M4728" t="str">
            <v>SG</v>
          </cell>
          <cell r="N4728" t="str">
            <v>EXP</v>
          </cell>
          <cell r="O4728" t="str">
            <v>PH800</v>
          </cell>
          <cell r="P4728" t="str">
            <v>2670</v>
          </cell>
          <cell r="Q4728" t="str">
            <v>Other Supplies</v>
          </cell>
          <cell r="R4728" t="str">
            <v>Other Expenditures</v>
          </cell>
          <cell r="S4728" t="str">
            <v>Non Salary</v>
          </cell>
        </row>
        <row r="4729">
          <cell r="A4729" t="str">
            <v>PH1064</v>
          </cell>
          <cell r="E4729">
            <v>0</v>
          </cell>
          <cell r="F4729">
            <v>20.350000000000001</v>
          </cell>
          <cell r="G4729">
            <v>20.350000000000001</v>
          </cell>
          <cell r="H4729">
            <v>0</v>
          </cell>
          <cell r="I4729">
            <v>-20.350000000000001</v>
          </cell>
          <cell r="J4729">
            <v>0</v>
          </cell>
          <cell r="L4729">
            <v>41455</v>
          </cell>
          <cell r="M4729" t="str">
            <v>SG</v>
          </cell>
          <cell r="N4729" t="str">
            <v>EXP</v>
          </cell>
          <cell r="O4729" t="str">
            <v>PH800</v>
          </cell>
          <cell r="P4729" t="str">
            <v>2710</v>
          </cell>
          <cell r="Q4729" t="str">
            <v>Other Supplies</v>
          </cell>
          <cell r="R4729" t="str">
            <v>Other Expenditures</v>
          </cell>
          <cell r="S4729" t="str">
            <v>Non Salary</v>
          </cell>
        </row>
        <row r="4730">
          <cell r="A4730" t="str">
            <v>PH1064</v>
          </cell>
          <cell r="E4730">
            <v>42.56</v>
          </cell>
          <cell r="F4730">
            <v>0</v>
          </cell>
          <cell r="G4730">
            <v>42.56</v>
          </cell>
          <cell r="H4730">
            <v>148.03</v>
          </cell>
          <cell r="I4730">
            <v>105.47</v>
          </cell>
          <cell r="J4730">
            <v>382.54</v>
          </cell>
          <cell r="L4730">
            <v>41455</v>
          </cell>
          <cell r="M4730" t="str">
            <v>SG</v>
          </cell>
          <cell r="N4730" t="str">
            <v>EXP</v>
          </cell>
          <cell r="O4730" t="str">
            <v>PH800</v>
          </cell>
          <cell r="P4730" t="str">
            <v>3020</v>
          </cell>
          <cell r="Q4730" t="str">
            <v>General Equipment</v>
          </cell>
          <cell r="R4730" t="str">
            <v>Other Expenditures</v>
          </cell>
          <cell r="S4730" t="str">
            <v>Non Salary</v>
          </cell>
        </row>
        <row r="4731">
          <cell r="A4731" t="str">
            <v>PH1064</v>
          </cell>
          <cell r="E4731">
            <v>1219.08</v>
          </cell>
          <cell r="F4731">
            <v>0</v>
          </cell>
          <cell r="G4731">
            <v>1219.08</v>
          </cell>
          <cell r="H4731">
            <v>0</v>
          </cell>
          <cell r="I4731">
            <v>-1219.08</v>
          </cell>
          <cell r="J4731">
            <v>0</v>
          </cell>
          <cell r="L4731">
            <v>41455</v>
          </cell>
          <cell r="M4731" t="str">
            <v>SG</v>
          </cell>
          <cell r="N4731" t="str">
            <v>EXP</v>
          </cell>
          <cell r="O4731" t="str">
            <v>PH800</v>
          </cell>
          <cell r="P4731" t="str">
            <v>3050</v>
          </cell>
          <cell r="Q4731" t="str">
            <v>General Equipment</v>
          </cell>
          <cell r="R4731" t="str">
            <v>Other Expenditures</v>
          </cell>
          <cell r="S4731" t="str">
            <v>Non Salary</v>
          </cell>
        </row>
        <row r="4732">
          <cell r="A4732" t="str">
            <v>PH1064</v>
          </cell>
          <cell r="E4732">
            <v>0</v>
          </cell>
          <cell r="F4732">
            <v>13649.68</v>
          </cell>
          <cell r="G4732">
            <v>13649.68</v>
          </cell>
          <cell r="H4732">
            <v>0</v>
          </cell>
          <cell r="I4732">
            <v>-13649.68</v>
          </cell>
          <cell r="J4732">
            <v>0</v>
          </cell>
          <cell r="L4732">
            <v>41455</v>
          </cell>
          <cell r="M4732" t="str">
            <v>SG</v>
          </cell>
          <cell r="N4732" t="str">
            <v>EXP</v>
          </cell>
          <cell r="O4732" t="str">
            <v>PH800</v>
          </cell>
          <cell r="P4732" t="str">
            <v>3310</v>
          </cell>
          <cell r="Q4732" t="str">
            <v>Furniture &amp; Furnishings</v>
          </cell>
          <cell r="R4732" t="str">
            <v>Other Expenditures</v>
          </cell>
          <cell r="S4732" t="str">
            <v>Non Salary</v>
          </cell>
        </row>
        <row r="4733">
          <cell r="A4733" t="str">
            <v>PH1064</v>
          </cell>
          <cell r="E4733">
            <v>152.46</v>
          </cell>
          <cell r="F4733">
            <v>0</v>
          </cell>
          <cell r="G4733">
            <v>152.46</v>
          </cell>
          <cell r="H4733">
            <v>0</v>
          </cell>
          <cell r="I4733">
            <v>-152.46</v>
          </cell>
          <cell r="J4733">
            <v>0</v>
          </cell>
          <cell r="L4733">
            <v>41455</v>
          </cell>
          <cell r="M4733" t="str">
            <v>SG</v>
          </cell>
          <cell r="N4733" t="str">
            <v>EXP</v>
          </cell>
          <cell r="O4733" t="str">
            <v>PH800</v>
          </cell>
          <cell r="P4733" t="str">
            <v>3410</v>
          </cell>
          <cell r="Q4733" t="str">
            <v>Computer Hardware &amp; Software</v>
          </cell>
          <cell r="R4733" t="str">
            <v>Other Expenditures</v>
          </cell>
          <cell r="S4733" t="str">
            <v>Non Salary</v>
          </cell>
        </row>
        <row r="4734">
          <cell r="A4734" t="str">
            <v>PH1064</v>
          </cell>
          <cell r="E4734">
            <v>261.05</v>
          </cell>
          <cell r="F4734">
            <v>0</v>
          </cell>
          <cell r="G4734">
            <v>261.05</v>
          </cell>
          <cell r="H4734">
            <v>43.25</v>
          </cell>
          <cell r="I4734">
            <v>-217.8</v>
          </cell>
          <cell r="J4734">
            <v>102</v>
          </cell>
          <cell r="L4734">
            <v>41455</v>
          </cell>
          <cell r="M4734" t="str">
            <v>SG</v>
          </cell>
          <cell r="N4734" t="str">
            <v>EXP</v>
          </cell>
          <cell r="O4734" t="str">
            <v>PH800</v>
          </cell>
          <cell r="P4734" t="str">
            <v>4225</v>
          </cell>
          <cell r="Q4734" t="str">
            <v>Business Travel Expenses</v>
          </cell>
          <cell r="R4734" t="str">
            <v>Other Expenditures</v>
          </cell>
          <cell r="S4734" t="str">
            <v>Non Salary</v>
          </cell>
        </row>
        <row r="4735">
          <cell r="A4735" t="str">
            <v>PH1064</v>
          </cell>
          <cell r="E4735">
            <v>142.46</v>
          </cell>
          <cell r="F4735">
            <v>0</v>
          </cell>
          <cell r="G4735">
            <v>142.46</v>
          </cell>
          <cell r="H4735">
            <v>0</v>
          </cell>
          <cell r="I4735">
            <v>-142.46</v>
          </cell>
          <cell r="J4735">
            <v>0</v>
          </cell>
          <cell r="L4735">
            <v>41455</v>
          </cell>
          <cell r="M4735" t="str">
            <v>SG</v>
          </cell>
          <cell r="N4735" t="str">
            <v>EXP</v>
          </cell>
          <cell r="O4735" t="str">
            <v>PH800</v>
          </cell>
          <cell r="P4735" t="str">
            <v>4407</v>
          </cell>
          <cell r="Q4735" t="str">
            <v>Contracted Services</v>
          </cell>
          <cell r="R4735" t="str">
            <v>Other Expenditures</v>
          </cell>
          <cell r="S4735" t="str">
            <v>Non Salary</v>
          </cell>
        </row>
        <row r="4736">
          <cell r="A4736" t="str">
            <v>PH1064</v>
          </cell>
          <cell r="E4736">
            <v>0</v>
          </cell>
          <cell r="F4736">
            <v>0</v>
          </cell>
          <cell r="G4736">
            <v>0</v>
          </cell>
          <cell r="H4736">
            <v>423.9</v>
          </cell>
          <cell r="I4736">
            <v>423.9</v>
          </cell>
          <cell r="J4736">
            <v>1000</v>
          </cell>
          <cell r="L4736">
            <v>41455</v>
          </cell>
          <cell r="M4736" t="str">
            <v>SG</v>
          </cell>
          <cell r="N4736" t="str">
            <v>EXP</v>
          </cell>
          <cell r="O4736" t="str">
            <v>PH800</v>
          </cell>
          <cell r="P4736" t="str">
            <v>4410</v>
          </cell>
          <cell r="Q4736" t="str">
            <v>Contracted Services</v>
          </cell>
          <cell r="R4736" t="str">
            <v>Other Expenditures</v>
          </cell>
          <cell r="S4736" t="str">
            <v>Non Salary</v>
          </cell>
        </row>
        <row r="4737">
          <cell r="A4737" t="str">
            <v>PH1064</v>
          </cell>
          <cell r="E4737">
            <v>473.19</v>
          </cell>
          <cell r="F4737">
            <v>2083.04</v>
          </cell>
          <cell r="G4737">
            <v>2556.23</v>
          </cell>
          <cell r="H4737">
            <v>215.67</v>
          </cell>
          <cell r="I4737">
            <v>-2340.56</v>
          </cell>
          <cell r="J4737">
            <v>508.8</v>
          </cell>
          <cell r="L4737">
            <v>41455</v>
          </cell>
          <cell r="M4737" t="str">
            <v>SG</v>
          </cell>
          <cell r="N4737" t="str">
            <v>EXP</v>
          </cell>
          <cell r="O4737" t="str">
            <v>PH800</v>
          </cell>
          <cell r="P4737" t="str">
            <v>4424</v>
          </cell>
          <cell r="Q4737" t="str">
            <v>Contracted Services</v>
          </cell>
          <cell r="R4737" t="str">
            <v>Other Expenditures</v>
          </cell>
          <cell r="S4737" t="str">
            <v>Non Salary</v>
          </cell>
        </row>
        <row r="4738">
          <cell r="A4738" t="str">
            <v>PH1064</v>
          </cell>
          <cell r="E4738">
            <v>1159.29</v>
          </cell>
          <cell r="F4738">
            <v>0</v>
          </cell>
          <cell r="G4738">
            <v>1159.29</v>
          </cell>
          <cell r="H4738">
            <v>0</v>
          </cell>
          <cell r="I4738">
            <v>-1159.29</v>
          </cell>
          <cell r="J4738">
            <v>0</v>
          </cell>
          <cell r="L4738">
            <v>41455</v>
          </cell>
          <cell r="M4738" t="str">
            <v>SG</v>
          </cell>
          <cell r="N4738" t="str">
            <v>EXP</v>
          </cell>
          <cell r="O4738" t="str">
            <v>PH800</v>
          </cell>
          <cell r="P4738" t="str">
            <v>4469</v>
          </cell>
          <cell r="Q4738" t="str">
            <v>Contracted Services</v>
          </cell>
          <cell r="R4738" t="str">
            <v>Other Expenditures</v>
          </cell>
          <cell r="S4738" t="str">
            <v>Non Salary</v>
          </cell>
        </row>
        <row r="4739">
          <cell r="A4739" t="str">
            <v>PH1064</v>
          </cell>
          <cell r="E4739">
            <v>0</v>
          </cell>
          <cell r="F4739">
            <v>2417.9</v>
          </cell>
          <cell r="G4739">
            <v>2417.9</v>
          </cell>
          <cell r="H4739">
            <v>0</v>
          </cell>
          <cell r="I4739">
            <v>-2417.9</v>
          </cell>
          <cell r="J4739">
            <v>0</v>
          </cell>
          <cell r="L4739">
            <v>41455</v>
          </cell>
          <cell r="M4739" t="str">
            <v>SG</v>
          </cell>
          <cell r="N4739" t="str">
            <v>EXP</v>
          </cell>
          <cell r="O4739" t="str">
            <v>PH800</v>
          </cell>
          <cell r="P4739" t="str">
            <v>4515</v>
          </cell>
          <cell r="Q4739" t="str">
            <v>Contracted Services</v>
          </cell>
          <cell r="R4739" t="str">
            <v>Other Expenditures</v>
          </cell>
          <cell r="S4739" t="str">
            <v>Non Salary</v>
          </cell>
        </row>
        <row r="4740">
          <cell r="A4740" t="str">
            <v>PH1064</v>
          </cell>
          <cell r="E4740">
            <v>0</v>
          </cell>
          <cell r="F4740">
            <v>182.1</v>
          </cell>
          <cell r="G4740">
            <v>182.1</v>
          </cell>
          <cell r="H4740">
            <v>0</v>
          </cell>
          <cell r="I4740">
            <v>-182.1</v>
          </cell>
          <cell r="J4740">
            <v>0</v>
          </cell>
          <cell r="L4740">
            <v>41455</v>
          </cell>
          <cell r="M4740" t="str">
            <v>SG</v>
          </cell>
          <cell r="N4740" t="str">
            <v>EXP</v>
          </cell>
          <cell r="O4740" t="str">
            <v>PH800</v>
          </cell>
          <cell r="P4740" t="str">
            <v>4570</v>
          </cell>
          <cell r="Q4740" t="str">
            <v>Contracted Services</v>
          </cell>
          <cell r="R4740" t="str">
            <v>Other Expenditures</v>
          </cell>
          <cell r="S4740" t="str">
            <v>Non Salary</v>
          </cell>
        </row>
        <row r="4741">
          <cell r="A4741" t="str">
            <v>PH1064</v>
          </cell>
          <cell r="E4741">
            <v>0</v>
          </cell>
          <cell r="F4741">
            <v>0</v>
          </cell>
          <cell r="G4741">
            <v>0</v>
          </cell>
          <cell r="H4741">
            <v>0</v>
          </cell>
          <cell r="I4741">
            <v>0</v>
          </cell>
          <cell r="J4741">
            <v>0</v>
          </cell>
          <cell r="L4741">
            <v>41455</v>
          </cell>
          <cell r="M4741" t="str">
            <v>SG</v>
          </cell>
          <cell r="N4741" t="str">
            <v>EXP</v>
          </cell>
          <cell r="O4741" t="str">
            <v>PH800</v>
          </cell>
          <cell r="P4741" t="str">
            <v>4775</v>
          </cell>
          <cell r="Q4741" t="str">
            <v>Insurance, Parking &amp; Metrage</v>
          </cell>
          <cell r="R4741" t="str">
            <v>Other Expenditures</v>
          </cell>
          <cell r="S4741" t="str">
            <v>Non Salary</v>
          </cell>
        </row>
        <row r="4742">
          <cell r="A4742" t="str">
            <v>PH1064</v>
          </cell>
          <cell r="E4742">
            <v>9625</v>
          </cell>
          <cell r="F4742">
            <v>0</v>
          </cell>
          <cell r="G4742">
            <v>9625</v>
          </cell>
          <cell r="H4742">
            <v>12305.15</v>
          </cell>
          <cell r="I4742">
            <v>2680.15</v>
          </cell>
          <cell r="J4742">
            <v>24610.25</v>
          </cell>
          <cell r="L4742">
            <v>41455</v>
          </cell>
          <cell r="M4742" t="str">
            <v>SG</v>
          </cell>
          <cell r="N4742" t="str">
            <v>EXP</v>
          </cell>
          <cell r="O4742" t="str">
            <v>PH800</v>
          </cell>
          <cell r="P4742" t="str">
            <v>7100</v>
          </cell>
          <cell r="Q4742" t="str">
            <v>IDC's</v>
          </cell>
          <cell r="R4742" t="str">
            <v>Other Expenditures</v>
          </cell>
          <cell r="S4742" t="str">
            <v>Non Salary</v>
          </cell>
        </row>
        <row r="4743">
          <cell r="A4743" t="str">
            <v>PH1064</v>
          </cell>
          <cell r="E4743">
            <v>9184.2000000000007</v>
          </cell>
          <cell r="F4743">
            <v>0</v>
          </cell>
          <cell r="G4743">
            <v>9184.2000000000007</v>
          </cell>
          <cell r="H4743">
            <v>7876.61</v>
          </cell>
          <cell r="I4743">
            <v>-1307.5899999999999</v>
          </cell>
          <cell r="J4743">
            <v>20635.599999999999</v>
          </cell>
          <cell r="L4743">
            <v>41455</v>
          </cell>
          <cell r="M4743" t="str">
            <v>SG</v>
          </cell>
          <cell r="N4743" t="str">
            <v>EXP</v>
          </cell>
          <cell r="O4743" t="str">
            <v>PH800</v>
          </cell>
          <cell r="P4743" t="str">
            <v>7105</v>
          </cell>
          <cell r="Q4743" t="str">
            <v>IDC's</v>
          </cell>
          <cell r="R4743" t="str">
            <v>Other Expenditures</v>
          </cell>
          <cell r="S4743" t="str">
            <v>Non Salary</v>
          </cell>
        </row>
        <row r="4744">
          <cell r="A4744" t="str">
            <v>PH1064</v>
          </cell>
          <cell r="E4744">
            <v>3600.33</v>
          </cell>
          <cell r="F4744">
            <v>0</v>
          </cell>
          <cell r="G4744">
            <v>3600.33</v>
          </cell>
          <cell r="H4744">
            <v>0</v>
          </cell>
          <cell r="I4744">
            <v>-3600.33</v>
          </cell>
          <cell r="J4744">
            <v>0</v>
          </cell>
          <cell r="L4744">
            <v>41455</v>
          </cell>
          <cell r="M4744" t="str">
            <v>SG</v>
          </cell>
          <cell r="N4744" t="str">
            <v>EXP</v>
          </cell>
          <cell r="O4744" t="str">
            <v>PH800</v>
          </cell>
          <cell r="P4744" t="str">
            <v>7125</v>
          </cell>
          <cell r="Q4744" t="str">
            <v>IDC's</v>
          </cell>
          <cell r="R4744" t="str">
            <v>Other Expenditures</v>
          </cell>
          <cell r="S4744" t="str">
            <v>Non Salary</v>
          </cell>
        </row>
        <row r="4745">
          <cell r="A4745" t="str">
            <v>PH1064</v>
          </cell>
          <cell r="E4745">
            <v>225</v>
          </cell>
          <cell r="F4745">
            <v>0</v>
          </cell>
          <cell r="G4745">
            <v>225</v>
          </cell>
          <cell r="H4745">
            <v>0</v>
          </cell>
          <cell r="I4745">
            <v>-225</v>
          </cell>
          <cell r="J4745">
            <v>0</v>
          </cell>
          <cell r="L4745">
            <v>41455</v>
          </cell>
          <cell r="M4745" t="str">
            <v>SG</v>
          </cell>
          <cell r="N4745" t="str">
            <v>EXP</v>
          </cell>
          <cell r="O4745" t="str">
            <v>PH800</v>
          </cell>
          <cell r="P4745" t="str">
            <v>7170</v>
          </cell>
          <cell r="Q4745" t="str">
            <v>IDC's</v>
          </cell>
          <cell r="R4745" t="str">
            <v>Other Expenditures</v>
          </cell>
          <cell r="S4745" t="str">
            <v>Non Salary</v>
          </cell>
        </row>
        <row r="4746">
          <cell r="A4746" t="str">
            <v>PH1064</v>
          </cell>
          <cell r="E4746">
            <v>-37291.07</v>
          </cell>
          <cell r="F4746">
            <v>0</v>
          </cell>
          <cell r="G4746">
            <v>-37291.07</v>
          </cell>
          <cell r="H4746">
            <v>-16741.23</v>
          </cell>
          <cell r="I4746">
            <v>20549.84</v>
          </cell>
          <cell r="J4746">
            <v>-37585.199999999997</v>
          </cell>
          <cell r="L4746">
            <v>41455</v>
          </cell>
          <cell r="M4746" t="str">
            <v>SG</v>
          </cell>
          <cell r="N4746" t="str">
            <v>REV</v>
          </cell>
          <cell r="O4746" t="str">
            <v>PH800</v>
          </cell>
          <cell r="P4746" t="str">
            <v>8010</v>
          </cell>
          <cell r="Q4746" t="str">
            <v>Grants and Subsidies</v>
          </cell>
          <cell r="R4746" t="str">
            <v>Revenue</v>
          </cell>
          <cell r="S4746" t="str">
            <v>Non Salary</v>
          </cell>
        </row>
        <row r="4747">
          <cell r="A4747" t="str">
            <v>PH1064</v>
          </cell>
          <cell r="E4747">
            <v>-1.68</v>
          </cell>
          <cell r="F4747">
            <v>0</v>
          </cell>
          <cell r="G4747">
            <v>-1.68</v>
          </cell>
          <cell r="H4747">
            <v>0</v>
          </cell>
          <cell r="I4747">
            <v>1.68</v>
          </cell>
          <cell r="J4747">
            <v>0</v>
          </cell>
          <cell r="L4747">
            <v>41455</v>
          </cell>
          <cell r="M4747" t="str">
            <v>SG</v>
          </cell>
          <cell r="N4747" t="str">
            <v>REV</v>
          </cell>
          <cell r="O4747" t="str">
            <v>PH800</v>
          </cell>
          <cell r="P4747" t="str">
            <v>9451</v>
          </cell>
          <cell r="Q4747" t="str">
            <v>Other Revenues</v>
          </cell>
          <cell r="R4747" t="str">
            <v>Revenue</v>
          </cell>
          <cell r="S4747" t="str">
            <v>Non Salary</v>
          </cell>
        </row>
        <row r="4748">
          <cell r="A4748" t="str">
            <v>PH1065</v>
          </cell>
          <cell r="E4748">
            <v>1602.63</v>
          </cell>
          <cell r="F4748">
            <v>0</v>
          </cell>
          <cell r="G4748">
            <v>1602.63</v>
          </cell>
          <cell r="H4748">
            <v>0</v>
          </cell>
          <cell r="I4748">
            <v>-1602.63</v>
          </cell>
          <cell r="J4748">
            <v>0</v>
          </cell>
          <cell r="L4748">
            <v>41455</v>
          </cell>
          <cell r="M4748" t="str">
            <v>SG</v>
          </cell>
          <cell r="N4748" t="str">
            <v>EXP</v>
          </cell>
          <cell r="O4748" t="str">
            <v>PH800</v>
          </cell>
          <cell r="P4748" t="str">
            <v>4808</v>
          </cell>
          <cell r="Q4748" t="str">
            <v>Other Services</v>
          </cell>
          <cell r="R4748" t="str">
            <v>Other Expenditures</v>
          </cell>
          <cell r="S4748" t="str">
            <v>Non Salary</v>
          </cell>
        </row>
        <row r="4749">
          <cell r="A4749" t="str">
            <v>PH1065</v>
          </cell>
          <cell r="E4749">
            <v>-5117.0600000000004</v>
          </cell>
          <cell r="F4749">
            <v>0</v>
          </cell>
          <cell r="G4749">
            <v>-5117.0600000000004</v>
          </cell>
          <cell r="H4749">
            <v>0</v>
          </cell>
          <cell r="I4749">
            <v>5117.0600000000004</v>
          </cell>
          <cell r="J4749">
            <v>0</v>
          </cell>
          <cell r="L4749">
            <v>41455</v>
          </cell>
          <cell r="M4749" t="str">
            <v>SG</v>
          </cell>
          <cell r="N4749" t="str">
            <v>EXP</v>
          </cell>
          <cell r="O4749" t="str">
            <v>PH800</v>
          </cell>
          <cell r="P4749" t="str">
            <v>4810</v>
          </cell>
          <cell r="Q4749" t="str">
            <v>Other Services</v>
          </cell>
          <cell r="R4749" t="str">
            <v>Other Expenditures</v>
          </cell>
          <cell r="S4749" t="str">
            <v>Non Salary</v>
          </cell>
        </row>
        <row r="4750">
          <cell r="A4750" t="str">
            <v>PH1065</v>
          </cell>
          <cell r="E4750">
            <v>12494.77</v>
          </cell>
          <cell r="F4750">
            <v>370.48</v>
          </cell>
          <cell r="G4750">
            <v>12865.25</v>
          </cell>
          <cell r="H4750">
            <v>15200.86</v>
          </cell>
          <cell r="I4750">
            <v>2335.61</v>
          </cell>
          <cell r="J4750">
            <v>52671.01</v>
          </cell>
          <cell r="L4750">
            <v>41455</v>
          </cell>
          <cell r="M4750" t="str">
            <v>SG</v>
          </cell>
          <cell r="N4750" t="str">
            <v>EXP</v>
          </cell>
          <cell r="O4750" t="str">
            <v>PH800</v>
          </cell>
          <cell r="P4750" t="str">
            <v>4811</v>
          </cell>
          <cell r="Q4750" t="str">
            <v>Other Services</v>
          </cell>
          <cell r="R4750" t="str">
            <v>Other Expenditures</v>
          </cell>
          <cell r="S4750" t="str">
            <v>Non Salary</v>
          </cell>
        </row>
        <row r="4751">
          <cell r="A4751" t="str">
            <v>PH1065</v>
          </cell>
          <cell r="E4751">
            <v>12621.14</v>
          </cell>
          <cell r="F4751">
            <v>0</v>
          </cell>
          <cell r="G4751">
            <v>12621.14</v>
          </cell>
          <cell r="H4751">
            <v>0</v>
          </cell>
          <cell r="I4751">
            <v>-12621.14</v>
          </cell>
          <cell r="J4751">
            <v>0</v>
          </cell>
          <cell r="L4751">
            <v>41455</v>
          </cell>
          <cell r="M4751" t="str">
            <v>SG</v>
          </cell>
          <cell r="N4751" t="str">
            <v>EXP</v>
          </cell>
          <cell r="O4751" t="str">
            <v>PH800</v>
          </cell>
          <cell r="P4751" t="str">
            <v>4815</v>
          </cell>
          <cell r="Q4751" t="str">
            <v>Other Services</v>
          </cell>
          <cell r="R4751" t="str">
            <v>Other Expenditures</v>
          </cell>
          <cell r="S4751" t="str">
            <v>Non Salary</v>
          </cell>
        </row>
        <row r="4752">
          <cell r="A4752" t="str">
            <v>PH1065</v>
          </cell>
          <cell r="E4752">
            <v>409784.92</v>
          </cell>
          <cell r="F4752">
            <v>0</v>
          </cell>
          <cell r="G4752">
            <v>409784.92</v>
          </cell>
          <cell r="H4752">
            <v>409784.92</v>
          </cell>
          <cell r="I4752">
            <v>0</v>
          </cell>
          <cell r="J4752">
            <v>409784.92</v>
          </cell>
          <cell r="L4752">
            <v>41455</v>
          </cell>
          <cell r="M4752" t="str">
            <v>SG</v>
          </cell>
          <cell r="N4752" t="str">
            <v>EXP</v>
          </cell>
          <cell r="O4752" t="str">
            <v>PH800</v>
          </cell>
          <cell r="P4752" t="str">
            <v>6031</v>
          </cell>
          <cell r="Q4752" t="str">
            <v>Capital Transfers</v>
          </cell>
          <cell r="R4752" t="str">
            <v>Other Expenditures</v>
          </cell>
          <cell r="S4752" t="str">
            <v>Non Salary</v>
          </cell>
        </row>
        <row r="4753">
          <cell r="A4753" t="str">
            <v>PH1065</v>
          </cell>
          <cell r="E4753">
            <v>2547.77</v>
          </cell>
          <cell r="F4753">
            <v>0</v>
          </cell>
          <cell r="G4753">
            <v>2547.77</v>
          </cell>
          <cell r="H4753">
            <v>126492</v>
          </cell>
          <cell r="I4753">
            <v>123944.23</v>
          </cell>
          <cell r="J4753">
            <v>254000</v>
          </cell>
          <cell r="L4753">
            <v>41455</v>
          </cell>
          <cell r="M4753" t="str">
            <v>SG</v>
          </cell>
          <cell r="N4753" t="str">
            <v>EXP</v>
          </cell>
          <cell r="O4753" t="str">
            <v>PH800</v>
          </cell>
          <cell r="P4753" t="str">
            <v>7025</v>
          </cell>
          <cell r="Q4753" t="str">
            <v>IDC's</v>
          </cell>
          <cell r="R4753" t="str">
            <v>Other Expenditures</v>
          </cell>
          <cell r="S4753" t="str">
            <v>Non Salary</v>
          </cell>
        </row>
        <row r="4754">
          <cell r="A4754" t="str">
            <v>PH1065</v>
          </cell>
          <cell r="E4754">
            <v>585165.26</v>
          </cell>
          <cell r="F4754">
            <v>0</v>
          </cell>
          <cell r="G4754">
            <v>585165.26</v>
          </cell>
          <cell r="H4754">
            <v>585165.26</v>
          </cell>
          <cell r="I4754">
            <v>0</v>
          </cell>
          <cell r="J4754">
            <v>1170330.5</v>
          </cell>
          <cell r="L4754">
            <v>41455</v>
          </cell>
          <cell r="M4754" t="str">
            <v>SG</v>
          </cell>
          <cell r="N4754" t="str">
            <v>EXP</v>
          </cell>
          <cell r="O4754" t="str">
            <v>PH800</v>
          </cell>
          <cell r="P4754" t="str">
            <v>7090</v>
          </cell>
          <cell r="Q4754" t="str">
            <v>IDC's</v>
          </cell>
          <cell r="R4754" t="str">
            <v>Other Expenditures</v>
          </cell>
          <cell r="S4754" t="str">
            <v>Non Salary</v>
          </cell>
        </row>
        <row r="4755">
          <cell r="A4755" t="str">
            <v>PH1065</v>
          </cell>
          <cell r="E4755">
            <v>25727.01</v>
          </cell>
          <cell r="F4755">
            <v>0</v>
          </cell>
          <cell r="G4755">
            <v>25727.01</v>
          </cell>
          <cell r="H4755">
            <v>0</v>
          </cell>
          <cell r="I4755">
            <v>-25727.01</v>
          </cell>
          <cell r="J4755">
            <v>0</v>
          </cell>
          <cell r="L4755">
            <v>41455</v>
          </cell>
          <cell r="M4755" t="str">
            <v>SG</v>
          </cell>
          <cell r="N4755" t="str">
            <v>EXP</v>
          </cell>
          <cell r="O4755" t="str">
            <v>PH800</v>
          </cell>
          <cell r="P4755" t="str">
            <v>7125</v>
          </cell>
          <cell r="Q4755" t="str">
            <v>IDC's</v>
          </cell>
          <cell r="R4755" t="str">
            <v>Other Expenditures</v>
          </cell>
          <cell r="S4755" t="str">
            <v>Non Salary</v>
          </cell>
        </row>
        <row r="4756">
          <cell r="A4756" t="str">
            <v>PH1065</v>
          </cell>
          <cell r="E4756">
            <v>-772486.96</v>
          </cell>
          <cell r="F4756">
            <v>0</v>
          </cell>
          <cell r="G4756">
            <v>-772486.96</v>
          </cell>
          <cell r="H4756">
            <v>-852482.29</v>
          </cell>
          <cell r="I4756">
            <v>-79995.33</v>
          </cell>
          <cell r="J4756">
            <v>-1415089.82</v>
          </cell>
          <cell r="L4756">
            <v>41455</v>
          </cell>
          <cell r="M4756" t="str">
            <v>SG</v>
          </cell>
          <cell r="N4756" t="str">
            <v>REV</v>
          </cell>
          <cell r="O4756" t="str">
            <v>PH800</v>
          </cell>
          <cell r="P4756" t="str">
            <v>8010</v>
          </cell>
          <cell r="Q4756" t="str">
            <v>Grants and Subsidies</v>
          </cell>
          <cell r="R4756" t="str">
            <v>Revenue</v>
          </cell>
          <cell r="S4756" t="str">
            <v>Non Salary</v>
          </cell>
        </row>
        <row r="4757">
          <cell r="A4757" t="str">
            <v>PH1067</v>
          </cell>
          <cell r="E4757">
            <v>2462.98</v>
          </cell>
          <cell r="F4757">
            <v>216.68</v>
          </cell>
          <cell r="G4757">
            <v>2679.66</v>
          </cell>
          <cell r="H4757">
            <v>910.92</v>
          </cell>
          <cell r="I4757">
            <v>-1768.74</v>
          </cell>
          <cell r="J4757">
            <v>2000.26</v>
          </cell>
          <cell r="L4757">
            <v>41455</v>
          </cell>
          <cell r="M4757" t="str">
            <v>SG</v>
          </cell>
          <cell r="N4757" t="str">
            <v>EXP</v>
          </cell>
          <cell r="O4757" t="str">
            <v>PH800</v>
          </cell>
          <cell r="P4757" t="str">
            <v>2010</v>
          </cell>
          <cell r="Q4757" t="str">
            <v>Office Supplies</v>
          </cell>
          <cell r="R4757" t="str">
            <v>Other Expenditures</v>
          </cell>
          <cell r="S4757" t="str">
            <v>Non Salary</v>
          </cell>
        </row>
        <row r="4758">
          <cell r="A4758" t="str">
            <v>PH1067</v>
          </cell>
          <cell r="E4758">
            <v>277.24</v>
          </cell>
          <cell r="F4758">
            <v>0</v>
          </cell>
          <cell r="G4758">
            <v>277.24</v>
          </cell>
          <cell r="H4758">
            <v>256.48</v>
          </cell>
          <cell r="I4758">
            <v>-20.76</v>
          </cell>
          <cell r="J4758">
            <v>563.20000000000005</v>
          </cell>
          <cell r="L4758">
            <v>41455</v>
          </cell>
          <cell r="M4758" t="str">
            <v>SG</v>
          </cell>
          <cell r="N4758" t="str">
            <v>EXP</v>
          </cell>
          <cell r="O4758" t="str">
            <v>PH800</v>
          </cell>
          <cell r="P4758" t="str">
            <v>2040</v>
          </cell>
          <cell r="Q4758" t="str">
            <v>Office Supplies</v>
          </cell>
          <cell r="R4758" t="str">
            <v>Other Expenditures</v>
          </cell>
          <cell r="S4758" t="str">
            <v>Non Salary</v>
          </cell>
        </row>
        <row r="4759">
          <cell r="A4759" t="str">
            <v>PH1067</v>
          </cell>
          <cell r="E4759">
            <v>74.89</v>
          </cell>
          <cell r="F4759">
            <v>0</v>
          </cell>
          <cell r="G4759">
            <v>74.89</v>
          </cell>
          <cell r="H4759">
            <v>0</v>
          </cell>
          <cell r="I4759">
            <v>-74.89</v>
          </cell>
          <cell r="J4759">
            <v>0</v>
          </cell>
          <cell r="L4759">
            <v>41455</v>
          </cell>
          <cell r="M4759" t="str">
            <v>SG</v>
          </cell>
          <cell r="N4759" t="str">
            <v>EXP</v>
          </cell>
          <cell r="O4759" t="str">
            <v>PH800</v>
          </cell>
          <cell r="P4759" t="str">
            <v>2080</v>
          </cell>
          <cell r="Q4759" t="str">
            <v>Office Supplies</v>
          </cell>
          <cell r="R4759" t="str">
            <v>Other Expenditures</v>
          </cell>
          <cell r="S4759" t="str">
            <v>Non Salary</v>
          </cell>
        </row>
        <row r="4760">
          <cell r="A4760" t="str">
            <v>PH1067</v>
          </cell>
          <cell r="E4760">
            <v>28.83</v>
          </cell>
          <cell r="F4760">
            <v>0</v>
          </cell>
          <cell r="G4760">
            <v>28.83</v>
          </cell>
          <cell r="H4760">
            <v>0</v>
          </cell>
          <cell r="I4760">
            <v>-28.83</v>
          </cell>
          <cell r="J4760">
            <v>0</v>
          </cell>
          <cell r="L4760">
            <v>41455</v>
          </cell>
          <cell r="M4760" t="str">
            <v>SG</v>
          </cell>
          <cell r="N4760" t="str">
            <v>EXP</v>
          </cell>
          <cell r="O4760" t="str">
            <v>PH800</v>
          </cell>
          <cell r="P4760" t="str">
            <v>2570</v>
          </cell>
          <cell r="Q4760" t="str">
            <v>Other Supplies</v>
          </cell>
          <cell r="R4760" t="str">
            <v>Other Expenditures</v>
          </cell>
          <cell r="S4760" t="str">
            <v>Non Salary</v>
          </cell>
        </row>
        <row r="4761">
          <cell r="A4761" t="str">
            <v>PH1067</v>
          </cell>
          <cell r="E4761">
            <v>144.62</v>
          </cell>
          <cell r="F4761">
            <v>0</v>
          </cell>
          <cell r="G4761">
            <v>144.62</v>
          </cell>
          <cell r="H4761">
            <v>0</v>
          </cell>
          <cell r="I4761">
            <v>-144.62</v>
          </cell>
          <cell r="J4761">
            <v>0</v>
          </cell>
          <cell r="L4761">
            <v>41455</v>
          </cell>
          <cell r="M4761" t="str">
            <v>SG</v>
          </cell>
          <cell r="N4761" t="str">
            <v>EXP</v>
          </cell>
          <cell r="O4761" t="str">
            <v>PH800</v>
          </cell>
          <cell r="P4761" t="str">
            <v>2650</v>
          </cell>
          <cell r="Q4761" t="str">
            <v>Other Supplies</v>
          </cell>
          <cell r="R4761" t="str">
            <v>Other Expenditures</v>
          </cell>
          <cell r="S4761" t="str">
            <v>Non Salary</v>
          </cell>
        </row>
        <row r="4762">
          <cell r="A4762" t="str">
            <v>PH1067</v>
          </cell>
          <cell r="E4762">
            <v>0</v>
          </cell>
          <cell r="F4762">
            <v>0</v>
          </cell>
          <cell r="G4762">
            <v>0</v>
          </cell>
          <cell r="H4762">
            <v>0</v>
          </cell>
          <cell r="I4762">
            <v>0</v>
          </cell>
          <cell r="J4762">
            <v>0</v>
          </cell>
          <cell r="L4762">
            <v>41455</v>
          </cell>
          <cell r="M4762" t="str">
            <v>SG</v>
          </cell>
          <cell r="N4762" t="str">
            <v>EXP</v>
          </cell>
          <cell r="O4762" t="str">
            <v>PH800</v>
          </cell>
          <cell r="P4762" t="str">
            <v>2823</v>
          </cell>
          <cell r="Q4762" t="str">
            <v>Other Supplies</v>
          </cell>
          <cell r="R4762" t="str">
            <v>Other Expenditures</v>
          </cell>
          <cell r="S4762" t="str">
            <v>Non Salary</v>
          </cell>
        </row>
        <row r="4763">
          <cell r="A4763" t="str">
            <v>PH1067</v>
          </cell>
          <cell r="E4763">
            <v>39.08</v>
          </cell>
          <cell r="F4763">
            <v>0</v>
          </cell>
          <cell r="G4763">
            <v>39.08</v>
          </cell>
          <cell r="H4763">
            <v>0</v>
          </cell>
          <cell r="I4763">
            <v>-39.08</v>
          </cell>
          <cell r="J4763">
            <v>0</v>
          </cell>
          <cell r="L4763">
            <v>41455</v>
          </cell>
          <cell r="M4763" t="str">
            <v>SG</v>
          </cell>
          <cell r="N4763" t="str">
            <v>EXP</v>
          </cell>
          <cell r="O4763" t="str">
            <v>PH800</v>
          </cell>
          <cell r="P4763" t="str">
            <v>2999</v>
          </cell>
          <cell r="Q4763" t="str">
            <v>Other Supplies</v>
          </cell>
          <cell r="R4763" t="str">
            <v>Other Expenditures</v>
          </cell>
          <cell r="S4763" t="str">
            <v>Non Salary</v>
          </cell>
        </row>
        <row r="4764">
          <cell r="A4764" t="str">
            <v>PH1067</v>
          </cell>
          <cell r="E4764">
            <v>42.35</v>
          </cell>
          <cell r="F4764">
            <v>0</v>
          </cell>
          <cell r="G4764">
            <v>42.35</v>
          </cell>
          <cell r="H4764">
            <v>0</v>
          </cell>
          <cell r="I4764">
            <v>-42.35</v>
          </cell>
          <cell r="J4764">
            <v>0</v>
          </cell>
          <cell r="L4764">
            <v>41455</v>
          </cell>
          <cell r="M4764" t="str">
            <v>SG</v>
          </cell>
          <cell r="N4764" t="str">
            <v>EXP</v>
          </cell>
          <cell r="O4764" t="str">
            <v>PH800</v>
          </cell>
          <cell r="P4764" t="str">
            <v>3020</v>
          </cell>
          <cell r="Q4764" t="str">
            <v>General Equipment</v>
          </cell>
          <cell r="R4764" t="str">
            <v>Other Expenditures</v>
          </cell>
          <cell r="S4764" t="str">
            <v>Non Salary</v>
          </cell>
        </row>
        <row r="4765">
          <cell r="A4765" t="str">
            <v>PH1067</v>
          </cell>
          <cell r="E4765">
            <v>640.95000000000005</v>
          </cell>
          <cell r="F4765">
            <v>0</v>
          </cell>
          <cell r="G4765">
            <v>640.95000000000005</v>
          </cell>
          <cell r="H4765">
            <v>0</v>
          </cell>
          <cell r="I4765">
            <v>-640.95000000000005</v>
          </cell>
          <cell r="J4765">
            <v>0</v>
          </cell>
          <cell r="L4765">
            <v>41455</v>
          </cell>
          <cell r="M4765" t="str">
            <v>SG</v>
          </cell>
          <cell r="N4765" t="str">
            <v>EXP</v>
          </cell>
          <cell r="O4765" t="str">
            <v>PH800</v>
          </cell>
          <cell r="P4765" t="str">
            <v>3050</v>
          </cell>
          <cell r="Q4765" t="str">
            <v>General Equipment</v>
          </cell>
          <cell r="R4765" t="str">
            <v>Other Expenditures</v>
          </cell>
          <cell r="S4765" t="str">
            <v>Non Salary</v>
          </cell>
        </row>
        <row r="4766">
          <cell r="A4766" t="str">
            <v>PH1067</v>
          </cell>
          <cell r="E4766">
            <v>245.14</v>
          </cell>
          <cell r="F4766">
            <v>172.99</v>
          </cell>
          <cell r="G4766">
            <v>418.13</v>
          </cell>
          <cell r="H4766">
            <v>0</v>
          </cell>
          <cell r="I4766">
            <v>-418.13</v>
          </cell>
          <cell r="J4766">
            <v>0</v>
          </cell>
          <cell r="L4766">
            <v>41455</v>
          </cell>
          <cell r="M4766" t="str">
            <v>SG</v>
          </cell>
          <cell r="N4766" t="str">
            <v>EXP</v>
          </cell>
          <cell r="O4766" t="str">
            <v>PH800</v>
          </cell>
          <cell r="P4766" t="str">
            <v>3310</v>
          </cell>
          <cell r="Q4766" t="str">
            <v>Furniture &amp; Furnishings</v>
          </cell>
          <cell r="R4766" t="str">
            <v>Other Expenditures</v>
          </cell>
          <cell r="S4766" t="str">
            <v>Non Salary</v>
          </cell>
        </row>
        <row r="4767">
          <cell r="A4767" t="str">
            <v>PH1067</v>
          </cell>
          <cell r="E4767">
            <v>132.22999999999999</v>
          </cell>
          <cell r="F4767">
            <v>0</v>
          </cell>
          <cell r="G4767">
            <v>132.22999999999999</v>
          </cell>
          <cell r="H4767">
            <v>215.34</v>
          </cell>
          <cell r="I4767">
            <v>83.11</v>
          </cell>
          <cell r="J4767">
            <v>508</v>
          </cell>
          <cell r="L4767">
            <v>41455</v>
          </cell>
          <cell r="M4767" t="str">
            <v>SG</v>
          </cell>
          <cell r="N4767" t="str">
            <v>EXP</v>
          </cell>
          <cell r="O4767" t="str">
            <v>PH800</v>
          </cell>
          <cell r="P4767" t="str">
            <v>4225</v>
          </cell>
          <cell r="Q4767" t="str">
            <v>Business Travel Expenses</v>
          </cell>
          <cell r="R4767" t="str">
            <v>Other Expenditures</v>
          </cell>
          <cell r="S4767" t="str">
            <v>Non Salary</v>
          </cell>
        </row>
        <row r="4768">
          <cell r="A4768" t="str">
            <v>PH1067</v>
          </cell>
          <cell r="E4768">
            <v>0</v>
          </cell>
          <cell r="F4768">
            <v>0</v>
          </cell>
          <cell r="G4768">
            <v>0</v>
          </cell>
          <cell r="H4768">
            <v>198.73</v>
          </cell>
          <cell r="I4768">
            <v>198.73</v>
          </cell>
          <cell r="J4768">
            <v>468.8</v>
          </cell>
          <cell r="L4768">
            <v>41455</v>
          </cell>
          <cell r="M4768" t="str">
            <v>SG</v>
          </cell>
          <cell r="N4768" t="str">
            <v>EXP</v>
          </cell>
          <cell r="O4768" t="str">
            <v>PH800</v>
          </cell>
          <cell r="P4768" t="str">
            <v>4406</v>
          </cell>
          <cell r="Q4768" t="str">
            <v>Contracted Services</v>
          </cell>
          <cell r="R4768" t="str">
            <v>Other Expenditures</v>
          </cell>
          <cell r="S4768" t="str">
            <v>Non Salary</v>
          </cell>
        </row>
        <row r="4769">
          <cell r="A4769" t="str">
            <v>PH1067</v>
          </cell>
          <cell r="E4769">
            <v>448.76</v>
          </cell>
          <cell r="F4769">
            <v>0</v>
          </cell>
          <cell r="G4769">
            <v>448.76</v>
          </cell>
          <cell r="H4769">
            <v>0</v>
          </cell>
          <cell r="I4769">
            <v>-448.76</v>
          </cell>
          <cell r="J4769">
            <v>0</v>
          </cell>
          <cell r="L4769">
            <v>41455</v>
          </cell>
          <cell r="M4769" t="str">
            <v>SG</v>
          </cell>
          <cell r="N4769" t="str">
            <v>EXP</v>
          </cell>
          <cell r="O4769" t="str">
            <v>PH800</v>
          </cell>
          <cell r="P4769" t="str">
            <v>4416</v>
          </cell>
          <cell r="Q4769" t="str">
            <v>Contracted Services</v>
          </cell>
          <cell r="R4769" t="str">
            <v>Other Expenditures</v>
          </cell>
          <cell r="S4769" t="str">
            <v>Non Salary</v>
          </cell>
        </row>
        <row r="4770">
          <cell r="A4770" t="str">
            <v>PH1067</v>
          </cell>
          <cell r="E4770">
            <v>1107.82</v>
          </cell>
          <cell r="F4770">
            <v>9400.7099999999991</v>
          </cell>
          <cell r="G4770">
            <v>10508.53</v>
          </cell>
          <cell r="H4770">
            <v>0</v>
          </cell>
          <cell r="I4770">
            <v>-10508.53</v>
          </cell>
          <cell r="J4770">
            <v>0</v>
          </cell>
          <cell r="L4770">
            <v>41455</v>
          </cell>
          <cell r="M4770" t="str">
            <v>SG</v>
          </cell>
          <cell r="N4770" t="str">
            <v>EXP</v>
          </cell>
          <cell r="O4770" t="str">
            <v>PH800</v>
          </cell>
          <cell r="P4770" t="str">
            <v>4420</v>
          </cell>
          <cell r="Q4770" t="str">
            <v>Contracted Services</v>
          </cell>
          <cell r="R4770" t="str">
            <v>Other Expenditures</v>
          </cell>
          <cell r="S4770" t="str">
            <v>Non Salary</v>
          </cell>
        </row>
        <row r="4771">
          <cell r="A4771" t="str">
            <v>PH1067</v>
          </cell>
          <cell r="E4771">
            <v>345.31</v>
          </cell>
          <cell r="F4771">
            <v>123.89</v>
          </cell>
          <cell r="G4771">
            <v>469.2</v>
          </cell>
          <cell r="H4771">
            <v>0</v>
          </cell>
          <cell r="I4771">
            <v>-469.2</v>
          </cell>
          <cell r="J4771">
            <v>0</v>
          </cell>
          <cell r="L4771">
            <v>41455</v>
          </cell>
          <cell r="M4771" t="str">
            <v>SG</v>
          </cell>
          <cell r="N4771" t="str">
            <v>EXP</v>
          </cell>
          <cell r="O4771" t="str">
            <v>PH800</v>
          </cell>
          <cell r="P4771" t="str">
            <v>4515</v>
          </cell>
          <cell r="Q4771" t="str">
            <v>Contracted Services</v>
          </cell>
          <cell r="R4771" t="str">
            <v>Other Expenditures</v>
          </cell>
          <cell r="S4771" t="str">
            <v>Non Salary</v>
          </cell>
        </row>
        <row r="4772">
          <cell r="A4772" t="str">
            <v>PH1067</v>
          </cell>
          <cell r="E4772">
            <v>-2432.44</v>
          </cell>
          <cell r="F4772">
            <v>0</v>
          </cell>
          <cell r="G4772">
            <v>-2432.44</v>
          </cell>
          <cell r="H4772">
            <v>0</v>
          </cell>
          <cell r="I4772">
            <v>2432.44</v>
          </cell>
          <cell r="J4772">
            <v>0</v>
          </cell>
          <cell r="L4772">
            <v>41455</v>
          </cell>
          <cell r="M4772" t="str">
            <v>SG</v>
          </cell>
          <cell r="N4772" t="str">
            <v>EXP</v>
          </cell>
          <cell r="O4772" t="str">
            <v>PH800</v>
          </cell>
          <cell r="P4772" t="str">
            <v>4810</v>
          </cell>
          <cell r="Q4772" t="str">
            <v>Other Services</v>
          </cell>
          <cell r="R4772" t="str">
            <v>Other Expenditures</v>
          </cell>
          <cell r="S4772" t="str">
            <v>Non Salary</v>
          </cell>
        </row>
        <row r="4773">
          <cell r="A4773" t="str">
            <v>PH1067</v>
          </cell>
          <cell r="E4773">
            <v>25.95</v>
          </cell>
          <cell r="F4773">
            <v>0</v>
          </cell>
          <cell r="G4773">
            <v>25.95</v>
          </cell>
          <cell r="H4773">
            <v>0</v>
          </cell>
          <cell r="I4773">
            <v>-25.95</v>
          </cell>
          <cell r="J4773">
            <v>0</v>
          </cell>
          <cell r="L4773">
            <v>41455</v>
          </cell>
          <cell r="M4773" t="str">
            <v>SG</v>
          </cell>
          <cell r="N4773" t="str">
            <v>EXP</v>
          </cell>
          <cell r="O4773" t="str">
            <v>PH800</v>
          </cell>
          <cell r="P4773" t="str">
            <v>4811</v>
          </cell>
          <cell r="Q4773" t="str">
            <v>Other Services</v>
          </cell>
          <cell r="R4773" t="str">
            <v>Other Expenditures</v>
          </cell>
          <cell r="S4773" t="str">
            <v>Non Salary</v>
          </cell>
        </row>
        <row r="4774">
          <cell r="A4774" t="str">
            <v>PH1067</v>
          </cell>
          <cell r="E4774">
            <v>0</v>
          </cell>
          <cell r="F4774">
            <v>0</v>
          </cell>
          <cell r="G4774">
            <v>0</v>
          </cell>
          <cell r="H4774">
            <v>0</v>
          </cell>
          <cell r="I4774">
            <v>0</v>
          </cell>
          <cell r="J4774">
            <v>0</v>
          </cell>
          <cell r="L4774">
            <v>41455</v>
          </cell>
          <cell r="M4774" t="str">
            <v>SG</v>
          </cell>
          <cell r="N4774" t="str">
            <v>EXP</v>
          </cell>
          <cell r="O4774" t="str">
            <v>PH800</v>
          </cell>
          <cell r="P4774" t="str">
            <v>4815</v>
          </cell>
          <cell r="Q4774" t="str">
            <v>Other Services</v>
          </cell>
          <cell r="R4774" t="str">
            <v>Other Expenditures</v>
          </cell>
          <cell r="S4774" t="str">
            <v>Non Salary</v>
          </cell>
        </row>
        <row r="4775">
          <cell r="A4775" t="str">
            <v>PH1067</v>
          </cell>
          <cell r="E4775">
            <v>0</v>
          </cell>
          <cell r="F4775">
            <v>0</v>
          </cell>
          <cell r="G4775">
            <v>0</v>
          </cell>
          <cell r="H4775">
            <v>193.5</v>
          </cell>
          <cell r="I4775">
            <v>193.5</v>
          </cell>
          <cell r="J4775">
            <v>500</v>
          </cell>
          <cell r="L4775">
            <v>41455</v>
          </cell>
          <cell r="M4775" t="str">
            <v>SG</v>
          </cell>
          <cell r="N4775" t="str">
            <v>EXP</v>
          </cell>
          <cell r="O4775" t="str">
            <v>PH800</v>
          </cell>
          <cell r="P4775" t="str">
            <v>7030</v>
          </cell>
          <cell r="Q4775" t="str">
            <v>IDC's</v>
          </cell>
          <cell r="R4775" t="str">
            <v>Other Expenditures</v>
          </cell>
          <cell r="S4775" t="str">
            <v>Non Salary</v>
          </cell>
        </row>
        <row r="4776">
          <cell r="A4776" t="str">
            <v>PH1067</v>
          </cell>
          <cell r="E4776">
            <v>4182.78</v>
          </cell>
          <cell r="F4776">
            <v>0</v>
          </cell>
          <cell r="G4776">
            <v>4182.78</v>
          </cell>
          <cell r="H4776">
            <v>0</v>
          </cell>
          <cell r="I4776">
            <v>-4182.78</v>
          </cell>
          <cell r="J4776">
            <v>0</v>
          </cell>
          <cell r="L4776">
            <v>41455</v>
          </cell>
          <cell r="M4776" t="str">
            <v>SG</v>
          </cell>
          <cell r="N4776" t="str">
            <v>EXP</v>
          </cell>
          <cell r="O4776" t="str">
            <v>PH800</v>
          </cell>
          <cell r="P4776" t="str">
            <v>7125</v>
          </cell>
          <cell r="Q4776" t="str">
            <v>IDC's</v>
          </cell>
          <cell r="R4776" t="str">
            <v>Other Expenditures</v>
          </cell>
          <cell r="S4776" t="str">
            <v>Non Salary</v>
          </cell>
        </row>
        <row r="4777">
          <cell r="A4777" t="str">
            <v>PH1067</v>
          </cell>
          <cell r="E4777">
            <v>336</v>
          </cell>
          <cell r="F4777">
            <v>0</v>
          </cell>
          <cell r="G4777">
            <v>336</v>
          </cell>
          <cell r="H4777">
            <v>0</v>
          </cell>
          <cell r="I4777">
            <v>-336</v>
          </cell>
          <cell r="J4777">
            <v>0</v>
          </cell>
          <cell r="L4777">
            <v>41455</v>
          </cell>
          <cell r="M4777" t="str">
            <v>SG</v>
          </cell>
          <cell r="N4777" t="str">
            <v>EXP</v>
          </cell>
          <cell r="O4777" t="str">
            <v>PH800</v>
          </cell>
          <cell r="P4777" t="str">
            <v>7170</v>
          </cell>
          <cell r="Q4777" t="str">
            <v>IDC's</v>
          </cell>
          <cell r="R4777" t="str">
            <v>Other Expenditures</v>
          </cell>
          <cell r="S4777" t="str">
            <v>Non Salary</v>
          </cell>
        </row>
        <row r="4778">
          <cell r="A4778" t="str">
            <v>PH1067</v>
          </cell>
          <cell r="E4778">
            <v>-16113.74</v>
          </cell>
          <cell r="F4778">
            <v>0</v>
          </cell>
          <cell r="G4778">
            <v>-16113.74</v>
          </cell>
          <cell r="H4778">
            <v>-1331.24</v>
          </cell>
          <cell r="I4778">
            <v>14782.5</v>
          </cell>
          <cell r="J4778">
            <v>-3030.19</v>
          </cell>
          <cell r="L4778">
            <v>41455</v>
          </cell>
          <cell r="M4778" t="str">
            <v>SG</v>
          </cell>
          <cell r="N4778" t="str">
            <v>REV</v>
          </cell>
          <cell r="O4778" t="str">
            <v>PH800</v>
          </cell>
          <cell r="P4778" t="str">
            <v>8010</v>
          </cell>
          <cell r="Q4778" t="str">
            <v>Grants and Subsidies</v>
          </cell>
          <cell r="R4778" t="str">
            <v>Revenue</v>
          </cell>
          <cell r="S4778" t="str">
            <v>Non Salary</v>
          </cell>
        </row>
        <row r="4779">
          <cell r="A4779" t="str">
            <v>PH1067</v>
          </cell>
          <cell r="E4779">
            <v>-0.42</v>
          </cell>
          <cell r="F4779">
            <v>0</v>
          </cell>
          <cell r="G4779">
            <v>-0.42</v>
          </cell>
          <cell r="H4779">
            <v>0</v>
          </cell>
          <cell r="I4779">
            <v>0.42</v>
          </cell>
          <cell r="J4779">
            <v>0</v>
          </cell>
          <cell r="L4779">
            <v>41455</v>
          </cell>
          <cell r="M4779" t="str">
            <v>SG</v>
          </cell>
          <cell r="N4779" t="str">
            <v>REV</v>
          </cell>
          <cell r="O4779" t="str">
            <v>PH800</v>
          </cell>
          <cell r="P4779" t="str">
            <v>9451</v>
          </cell>
          <cell r="Q4779" t="str">
            <v>Other Revenues</v>
          </cell>
          <cell r="R4779" t="str">
            <v>Revenue</v>
          </cell>
          <cell r="S4779" t="str">
            <v>Non Salary</v>
          </cell>
        </row>
        <row r="4780">
          <cell r="A4780" t="str">
            <v>PH1071</v>
          </cell>
          <cell r="E4780">
            <v>145815.12</v>
          </cell>
          <cell r="F4780">
            <v>0</v>
          </cell>
          <cell r="G4780">
            <v>145815.12</v>
          </cell>
          <cell r="H4780">
            <v>146484.79999999999</v>
          </cell>
          <cell r="I4780">
            <v>669.68</v>
          </cell>
          <cell r="J4780">
            <v>329590.8</v>
          </cell>
          <cell r="L4780">
            <v>41455</v>
          </cell>
          <cell r="M4780" t="str">
            <v>SG</v>
          </cell>
          <cell r="N4780" t="str">
            <v>EXP</v>
          </cell>
          <cell r="O4780" t="str">
            <v>PH800</v>
          </cell>
          <cell r="P4780" t="str">
            <v>1015</v>
          </cell>
          <cell r="Q4780" t="str">
            <v>Salaries &amp; Benefits</v>
          </cell>
          <cell r="R4780" t="str">
            <v>Other Expenditures</v>
          </cell>
          <cell r="S4780" t="str">
            <v>Salaries &amp; Benefits</v>
          </cell>
        </row>
        <row r="4781">
          <cell r="A4781" t="str">
            <v>PH1071</v>
          </cell>
          <cell r="E4781">
            <v>981.86</v>
          </cell>
          <cell r="F4781">
            <v>0</v>
          </cell>
          <cell r="G4781">
            <v>981.86</v>
          </cell>
          <cell r="H4781">
            <v>0</v>
          </cell>
          <cell r="I4781">
            <v>-981.86</v>
          </cell>
          <cell r="J4781">
            <v>0</v>
          </cell>
          <cell r="L4781">
            <v>41455</v>
          </cell>
          <cell r="M4781" t="str">
            <v>SG</v>
          </cell>
          <cell r="N4781" t="str">
            <v>EXP</v>
          </cell>
          <cell r="O4781" t="str">
            <v>PH800</v>
          </cell>
          <cell r="P4781" t="str">
            <v>1050</v>
          </cell>
          <cell r="Q4781" t="str">
            <v>Salaries &amp; Benefits</v>
          </cell>
          <cell r="R4781" t="str">
            <v>Other Expenditures</v>
          </cell>
          <cell r="S4781" t="str">
            <v>Salaries &amp; Benefits</v>
          </cell>
        </row>
        <row r="4782">
          <cell r="A4782" t="str">
            <v>PH1071</v>
          </cell>
          <cell r="E4782">
            <v>0</v>
          </cell>
          <cell r="F4782">
            <v>0</v>
          </cell>
          <cell r="G4782">
            <v>0</v>
          </cell>
          <cell r="H4782">
            <v>-9190.23</v>
          </cell>
          <cell r="I4782">
            <v>-9190.23</v>
          </cell>
          <cell r="J4782">
            <v>-20062.72</v>
          </cell>
          <cell r="L4782">
            <v>41455</v>
          </cell>
          <cell r="M4782" t="str">
            <v>SG</v>
          </cell>
          <cell r="N4782" t="str">
            <v>EXP</v>
          </cell>
          <cell r="O4782" t="str">
            <v>PH800</v>
          </cell>
          <cell r="P4782" t="str">
            <v>1520</v>
          </cell>
          <cell r="Q4782" t="str">
            <v>Salaries &amp; Benefits</v>
          </cell>
          <cell r="R4782" t="str">
            <v>Other Expenditures</v>
          </cell>
          <cell r="S4782" t="str">
            <v>Gapping</v>
          </cell>
        </row>
        <row r="4783">
          <cell r="A4783" t="str">
            <v>PH1071</v>
          </cell>
          <cell r="E4783">
            <v>43.44</v>
          </cell>
          <cell r="F4783">
            <v>0</v>
          </cell>
          <cell r="G4783">
            <v>43.44</v>
          </cell>
          <cell r="H4783">
            <v>0</v>
          </cell>
          <cell r="I4783">
            <v>-43.44</v>
          </cell>
          <cell r="J4783">
            <v>0</v>
          </cell>
          <cell r="L4783">
            <v>41455</v>
          </cell>
          <cell r="M4783" t="str">
            <v>SG</v>
          </cell>
          <cell r="N4783" t="str">
            <v>EXP</v>
          </cell>
          <cell r="O4783" t="str">
            <v>PH800</v>
          </cell>
          <cell r="P4783" t="str">
            <v>1580</v>
          </cell>
          <cell r="Q4783" t="str">
            <v>Salaries &amp; Benefits</v>
          </cell>
          <cell r="R4783" t="str">
            <v>Other Expenditures</v>
          </cell>
          <cell r="S4783" t="str">
            <v>Salaries &amp; Benefits</v>
          </cell>
        </row>
        <row r="4784">
          <cell r="A4784" t="str">
            <v>PH1071</v>
          </cell>
          <cell r="E4784">
            <v>9048.2800000000007</v>
          </cell>
          <cell r="F4784">
            <v>0</v>
          </cell>
          <cell r="G4784">
            <v>9048.2800000000007</v>
          </cell>
          <cell r="H4784">
            <v>7221.31</v>
          </cell>
          <cell r="I4784">
            <v>-1826.97</v>
          </cell>
          <cell r="J4784">
            <v>16248</v>
          </cell>
          <cell r="L4784">
            <v>41455</v>
          </cell>
          <cell r="M4784" t="str">
            <v>SG</v>
          </cell>
          <cell r="N4784" t="str">
            <v>EXP</v>
          </cell>
          <cell r="O4784" t="str">
            <v>PH800</v>
          </cell>
          <cell r="P4784" t="str">
            <v>1711</v>
          </cell>
          <cell r="Q4784" t="str">
            <v>Salaries &amp; Benefits</v>
          </cell>
          <cell r="R4784" t="str">
            <v>Other Expenditures</v>
          </cell>
          <cell r="S4784" t="str">
            <v>Salaries &amp; Benefits</v>
          </cell>
        </row>
        <row r="4785">
          <cell r="A4785" t="str">
            <v>PH1071</v>
          </cell>
          <cell r="E4785">
            <v>4303.76</v>
          </cell>
          <cell r="F4785">
            <v>0</v>
          </cell>
          <cell r="G4785">
            <v>4303.76</v>
          </cell>
          <cell r="H4785">
            <v>3488</v>
          </cell>
          <cell r="I4785">
            <v>-815.76</v>
          </cell>
          <cell r="J4785">
            <v>7848</v>
          </cell>
          <cell r="L4785">
            <v>41455</v>
          </cell>
          <cell r="M4785" t="str">
            <v>SG</v>
          </cell>
          <cell r="N4785" t="str">
            <v>EXP</v>
          </cell>
          <cell r="O4785" t="str">
            <v>PH800</v>
          </cell>
          <cell r="P4785" t="str">
            <v>1712</v>
          </cell>
          <cell r="Q4785" t="str">
            <v>Salaries &amp; Benefits</v>
          </cell>
          <cell r="R4785" t="str">
            <v>Other Expenditures</v>
          </cell>
          <cell r="S4785" t="str">
            <v>Salaries &amp; Benefits</v>
          </cell>
        </row>
        <row r="4786">
          <cell r="A4786" t="str">
            <v>PH1071</v>
          </cell>
          <cell r="E4786">
            <v>3859.18</v>
          </cell>
          <cell r="F4786">
            <v>0</v>
          </cell>
          <cell r="G4786">
            <v>3859.18</v>
          </cell>
          <cell r="H4786">
            <v>2933.3</v>
          </cell>
          <cell r="I4786">
            <v>-925.88</v>
          </cell>
          <cell r="J4786">
            <v>6600.06</v>
          </cell>
          <cell r="L4786">
            <v>41455</v>
          </cell>
          <cell r="M4786" t="str">
            <v>SG</v>
          </cell>
          <cell r="N4786" t="str">
            <v>EXP</v>
          </cell>
          <cell r="O4786" t="str">
            <v>PH800</v>
          </cell>
          <cell r="P4786" t="str">
            <v>1720</v>
          </cell>
          <cell r="Q4786" t="str">
            <v>Salaries &amp; Benefits</v>
          </cell>
          <cell r="R4786" t="str">
            <v>Other Expenditures</v>
          </cell>
          <cell r="S4786" t="str">
            <v>Salaries &amp; Benefits</v>
          </cell>
        </row>
        <row r="4787">
          <cell r="A4787" t="str">
            <v>PH1071</v>
          </cell>
          <cell r="E4787">
            <v>1189.28</v>
          </cell>
          <cell r="F4787">
            <v>0</v>
          </cell>
          <cell r="G4787">
            <v>1189.28</v>
          </cell>
          <cell r="H4787">
            <v>1093.4100000000001</v>
          </cell>
          <cell r="I4787">
            <v>-95.87</v>
          </cell>
          <cell r="J4787">
            <v>2460.0700000000002</v>
          </cell>
          <cell r="L4787">
            <v>41455</v>
          </cell>
          <cell r="M4787" t="str">
            <v>SG</v>
          </cell>
          <cell r="N4787" t="str">
            <v>EXP</v>
          </cell>
          <cell r="O4787" t="str">
            <v>PH800</v>
          </cell>
          <cell r="P4787" t="str">
            <v>1730</v>
          </cell>
          <cell r="Q4787" t="str">
            <v>Salaries &amp; Benefits</v>
          </cell>
          <cell r="R4787" t="str">
            <v>Other Expenditures</v>
          </cell>
          <cell r="S4787" t="str">
            <v>Salaries &amp; Benefits</v>
          </cell>
        </row>
        <row r="4788">
          <cell r="A4788" t="str">
            <v>PH1071</v>
          </cell>
          <cell r="E4788">
            <v>3754.07</v>
          </cell>
          <cell r="F4788">
            <v>0</v>
          </cell>
          <cell r="G4788">
            <v>3754.07</v>
          </cell>
          <cell r="H4788">
            <v>3758.18</v>
          </cell>
          <cell r="I4788">
            <v>4.1100000000000003</v>
          </cell>
          <cell r="J4788">
            <v>5198.63</v>
          </cell>
          <cell r="L4788">
            <v>41455</v>
          </cell>
          <cell r="M4788" t="str">
            <v>SG</v>
          </cell>
          <cell r="N4788" t="str">
            <v>EXP</v>
          </cell>
          <cell r="O4788" t="str">
            <v>PH800</v>
          </cell>
          <cell r="P4788" t="str">
            <v>1740</v>
          </cell>
          <cell r="Q4788" t="str">
            <v>Salaries &amp; Benefits</v>
          </cell>
          <cell r="R4788" t="str">
            <v>Other Expenditures</v>
          </cell>
          <cell r="S4788" t="str">
            <v>Salaries &amp; Benefits</v>
          </cell>
        </row>
        <row r="4789">
          <cell r="A4789" t="str">
            <v>PH1071</v>
          </cell>
          <cell r="E4789">
            <v>189.67</v>
          </cell>
          <cell r="F4789">
            <v>0</v>
          </cell>
          <cell r="G4789">
            <v>189.67</v>
          </cell>
          <cell r="H4789">
            <v>192.79</v>
          </cell>
          <cell r="I4789">
            <v>3.12</v>
          </cell>
          <cell r="J4789">
            <v>263.67</v>
          </cell>
          <cell r="L4789">
            <v>41455</v>
          </cell>
          <cell r="M4789" t="str">
            <v>SG</v>
          </cell>
          <cell r="N4789" t="str">
            <v>EXP</v>
          </cell>
          <cell r="O4789" t="str">
            <v>PH800</v>
          </cell>
          <cell r="P4789" t="str">
            <v>1745</v>
          </cell>
          <cell r="Q4789" t="str">
            <v>Salaries &amp; Benefits</v>
          </cell>
          <cell r="R4789" t="str">
            <v>Other Expenditures</v>
          </cell>
          <cell r="S4789" t="str">
            <v>Salaries &amp; Benefits</v>
          </cell>
        </row>
        <row r="4790">
          <cell r="A4790" t="str">
            <v>PH1071</v>
          </cell>
          <cell r="E4790">
            <v>2885.46</v>
          </cell>
          <cell r="F4790">
            <v>0</v>
          </cell>
          <cell r="G4790">
            <v>2885.46</v>
          </cell>
          <cell r="H4790">
            <v>2856.46</v>
          </cell>
          <cell r="I4790">
            <v>-29</v>
          </cell>
          <cell r="J4790">
            <v>6427.02</v>
          </cell>
          <cell r="L4790">
            <v>41455</v>
          </cell>
          <cell r="M4790" t="str">
            <v>SG</v>
          </cell>
          <cell r="N4790" t="str">
            <v>EXP</v>
          </cell>
          <cell r="O4790" t="str">
            <v>PH800</v>
          </cell>
          <cell r="P4790" t="str">
            <v>1750</v>
          </cell>
          <cell r="Q4790" t="str">
            <v>Salaries &amp; Benefits</v>
          </cell>
          <cell r="R4790" t="str">
            <v>Other Expenditures</v>
          </cell>
          <cell r="S4790" t="str">
            <v>Salaries &amp; Benefits</v>
          </cell>
        </row>
        <row r="4791">
          <cell r="A4791" t="str">
            <v>PH1071</v>
          </cell>
          <cell r="E4791">
            <v>7593.94</v>
          </cell>
          <cell r="F4791">
            <v>0</v>
          </cell>
          <cell r="G4791">
            <v>7593.94</v>
          </cell>
          <cell r="H4791">
            <v>8282.85</v>
          </cell>
          <cell r="I4791">
            <v>688.91</v>
          </cell>
          <cell r="J4791">
            <v>11533.5</v>
          </cell>
          <cell r="L4791">
            <v>41455</v>
          </cell>
          <cell r="M4791" t="str">
            <v>SG</v>
          </cell>
          <cell r="N4791" t="str">
            <v>EXP</v>
          </cell>
          <cell r="O4791" t="str">
            <v>PH800</v>
          </cell>
          <cell r="P4791" t="str">
            <v>1760</v>
          </cell>
          <cell r="Q4791" t="str">
            <v>Salaries &amp; Benefits</v>
          </cell>
          <cell r="R4791" t="str">
            <v>Other Expenditures</v>
          </cell>
          <cell r="S4791" t="str">
            <v>Salaries &amp; Benefits</v>
          </cell>
        </row>
        <row r="4792">
          <cell r="A4792" t="str">
            <v>PH1071</v>
          </cell>
          <cell r="E4792">
            <v>10514.13</v>
          </cell>
          <cell r="F4792">
            <v>0</v>
          </cell>
          <cell r="G4792">
            <v>10514.13</v>
          </cell>
          <cell r="H4792">
            <v>15152.2</v>
          </cell>
          <cell r="I4792">
            <v>4638.07</v>
          </cell>
          <cell r="J4792">
            <v>34092.269999999997</v>
          </cell>
          <cell r="L4792">
            <v>41455</v>
          </cell>
          <cell r="M4792" t="str">
            <v>SG</v>
          </cell>
          <cell r="N4792" t="str">
            <v>EXP</v>
          </cell>
          <cell r="O4792" t="str">
            <v>PH800</v>
          </cell>
          <cell r="P4792" t="str">
            <v>1770</v>
          </cell>
          <cell r="Q4792" t="str">
            <v>Salaries &amp; Benefits</v>
          </cell>
          <cell r="R4792" t="str">
            <v>Other Expenditures</v>
          </cell>
          <cell r="S4792" t="str">
            <v>Salaries &amp; Benefits</v>
          </cell>
        </row>
        <row r="4793">
          <cell r="A4793" t="str">
            <v>PH1071</v>
          </cell>
          <cell r="E4793">
            <v>1618.37</v>
          </cell>
          <cell r="F4793">
            <v>0</v>
          </cell>
          <cell r="G4793">
            <v>1618.37</v>
          </cell>
          <cell r="H4793">
            <v>0</v>
          </cell>
          <cell r="I4793">
            <v>-1618.37</v>
          </cell>
          <cell r="J4793">
            <v>0</v>
          </cell>
          <cell r="L4793">
            <v>41455</v>
          </cell>
          <cell r="M4793" t="str">
            <v>SG</v>
          </cell>
          <cell r="N4793" t="str">
            <v>EXP</v>
          </cell>
          <cell r="O4793" t="str">
            <v>PH800</v>
          </cell>
          <cell r="P4793" t="str">
            <v>1970</v>
          </cell>
          <cell r="Q4793" t="str">
            <v>Salaries &amp; Benefits</v>
          </cell>
          <cell r="R4793" t="str">
            <v>Other Expenditures</v>
          </cell>
          <cell r="S4793" t="str">
            <v>Salaries &amp; Benefits</v>
          </cell>
        </row>
        <row r="4794">
          <cell r="A4794" t="str">
            <v>PH1071</v>
          </cell>
          <cell r="E4794">
            <v>579.32000000000005</v>
          </cell>
          <cell r="F4794">
            <v>0</v>
          </cell>
          <cell r="G4794">
            <v>579.32000000000005</v>
          </cell>
          <cell r="H4794">
            <v>0</v>
          </cell>
          <cell r="I4794">
            <v>-579.32000000000005</v>
          </cell>
          <cell r="J4794">
            <v>0</v>
          </cell>
          <cell r="L4794">
            <v>41455</v>
          </cell>
          <cell r="M4794" t="str">
            <v>SG</v>
          </cell>
          <cell r="N4794" t="str">
            <v>EXP</v>
          </cell>
          <cell r="O4794" t="str">
            <v>PH800</v>
          </cell>
          <cell r="P4794" t="str">
            <v>1975</v>
          </cell>
          <cell r="Q4794" t="str">
            <v>Salaries &amp; Benefits</v>
          </cell>
          <cell r="R4794" t="str">
            <v>Other Expenditures</v>
          </cell>
          <cell r="S4794" t="str">
            <v>Salaries &amp; Benefits</v>
          </cell>
        </row>
        <row r="4795">
          <cell r="A4795" t="str">
            <v>PH1071</v>
          </cell>
          <cell r="E4795">
            <v>39.83</v>
          </cell>
          <cell r="F4795">
            <v>0</v>
          </cell>
          <cell r="G4795">
            <v>39.83</v>
          </cell>
          <cell r="H4795">
            <v>780.72</v>
          </cell>
          <cell r="I4795">
            <v>740.89</v>
          </cell>
          <cell r="J4795">
            <v>1714.35</v>
          </cell>
          <cell r="L4795">
            <v>41455</v>
          </cell>
          <cell r="M4795" t="str">
            <v>SG</v>
          </cell>
          <cell r="N4795" t="str">
            <v>EXP</v>
          </cell>
          <cell r="O4795" t="str">
            <v>PH800</v>
          </cell>
          <cell r="P4795" t="str">
            <v>2010</v>
          </cell>
          <cell r="Q4795" t="str">
            <v>Office Supplies</v>
          </cell>
          <cell r="R4795" t="str">
            <v>Other Expenditures</v>
          </cell>
          <cell r="S4795" t="str">
            <v>Non Salary</v>
          </cell>
        </row>
        <row r="4796">
          <cell r="A4796" t="str">
            <v>PH1071</v>
          </cell>
          <cell r="E4796">
            <v>87.76</v>
          </cell>
          <cell r="F4796">
            <v>0</v>
          </cell>
          <cell r="G4796">
            <v>87.76</v>
          </cell>
          <cell r="H4796">
            <v>0</v>
          </cell>
          <cell r="I4796">
            <v>-87.76</v>
          </cell>
          <cell r="J4796">
            <v>0</v>
          </cell>
          <cell r="L4796">
            <v>41455</v>
          </cell>
          <cell r="M4796" t="str">
            <v>SG</v>
          </cell>
          <cell r="N4796" t="str">
            <v>EXP</v>
          </cell>
          <cell r="O4796" t="str">
            <v>PH800</v>
          </cell>
          <cell r="P4796" t="str">
            <v>2035</v>
          </cell>
          <cell r="Q4796" t="str">
            <v>Office Supplies</v>
          </cell>
          <cell r="R4796" t="str">
            <v>Other Expenditures</v>
          </cell>
          <cell r="S4796" t="str">
            <v>Non Salary</v>
          </cell>
        </row>
        <row r="4797">
          <cell r="A4797" t="str">
            <v>PH1071</v>
          </cell>
          <cell r="E4797">
            <v>87.76</v>
          </cell>
          <cell r="F4797">
            <v>0</v>
          </cell>
          <cell r="G4797">
            <v>87.76</v>
          </cell>
          <cell r="H4797">
            <v>0</v>
          </cell>
          <cell r="I4797">
            <v>-87.76</v>
          </cell>
          <cell r="J4797">
            <v>0</v>
          </cell>
          <cell r="L4797">
            <v>41455</v>
          </cell>
          <cell r="M4797" t="str">
            <v>SG</v>
          </cell>
          <cell r="N4797" t="str">
            <v>EXP</v>
          </cell>
          <cell r="O4797" t="str">
            <v>PH800</v>
          </cell>
          <cell r="P4797" t="str">
            <v>2650</v>
          </cell>
          <cell r="Q4797" t="str">
            <v>Other Supplies</v>
          </cell>
          <cell r="R4797" t="str">
            <v>Other Expenditures</v>
          </cell>
          <cell r="S4797" t="str">
            <v>Non Salary</v>
          </cell>
        </row>
        <row r="4798">
          <cell r="A4798" t="str">
            <v>PH1071</v>
          </cell>
          <cell r="E4798">
            <v>87.73</v>
          </cell>
          <cell r="F4798">
            <v>0</v>
          </cell>
          <cell r="G4798">
            <v>87.73</v>
          </cell>
          <cell r="H4798">
            <v>0</v>
          </cell>
          <cell r="I4798">
            <v>-87.73</v>
          </cell>
          <cell r="J4798">
            <v>0</v>
          </cell>
          <cell r="L4798">
            <v>41455</v>
          </cell>
          <cell r="M4798" t="str">
            <v>SG</v>
          </cell>
          <cell r="N4798" t="str">
            <v>EXP</v>
          </cell>
          <cell r="O4798" t="str">
            <v>PH800</v>
          </cell>
          <cell r="P4798" t="str">
            <v>2999</v>
          </cell>
          <cell r="Q4798" t="str">
            <v>Other Supplies</v>
          </cell>
          <cell r="R4798" t="str">
            <v>Other Expenditures</v>
          </cell>
          <cell r="S4798" t="str">
            <v>Non Salary</v>
          </cell>
        </row>
        <row r="4799">
          <cell r="A4799" t="str">
            <v>PH1071</v>
          </cell>
          <cell r="E4799">
            <v>1648.46</v>
          </cell>
          <cell r="F4799">
            <v>483.41</v>
          </cell>
          <cell r="G4799">
            <v>2131.87</v>
          </cell>
          <cell r="H4799">
            <v>1329.17</v>
          </cell>
          <cell r="I4799">
            <v>-802.7</v>
          </cell>
          <cell r="J4799">
            <v>3434.53</v>
          </cell>
          <cell r="L4799">
            <v>41455</v>
          </cell>
          <cell r="M4799" t="str">
            <v>SG</v>
          </cell>
          <cell r="N4799" t="str">
            <v>EXP</v>
          </cell>
          <cell r="O4799" t="str">
            <v>PH800</v>
          </cell>
          <cell r="P4799" t="str">
            <v>3020</v>
          </cell>
          <cell r="Q4799" t="str">
            <v>General Equipment</v>
          </cell>
          <cell r="R4799" t="str">
            <v>Other Expenditures</v>
          </cell>
          <cell r="S4799" t="str">
            <v>Non Salary</v>
          </cell>
        </row>
        <row r="4800">
          <cell r="A4800" t="str">
            <v>PH1071</v>
          </cell>
          <cell r="E4800">
            <v>194.52</v>
          </cell>
          <cell r="F4800">
            <v>8.77</v>
          </cell>
          <cell r="G4800">
            <v>203.29</v>
          </cell>
          <cell r="H4800">
            <v>848.14</v>
          </cell>
          <cell r="I4800">
            <v>644.85</v>
          </cell>
          <cell r="J4800">
            <v>2000.8</v>
          </cell>
          <cell r="L4800">
            <v>41455</v>
          </cell>
          <cell r="M4800" t="str">
            <v>SG</v>
          </cell>
          <cell r="N4800" t="str">
            <v>EXP</v>
          </cell>
          <cell r="O4800" t="str">
            <v>PH800</v>
          </cell>
          <cell r="P4800" t="str">
            <v>4086</v>
          </cell>
          <cell r="Q4800" t="str">
            <v>Professional &amp; Technical</v>
          </cell>
          <cell r="R4800" t="str">
            <v>Other Expenditures</v>
          </cell>
          <cell r="S4800" t="str">
            <v>Non Salary</v>
          </cell>
        </row>
        <row r="4801">
          <cell r="A4801" t="str">
            <v>PH1071</v>
          </cell>
          <cell r="E4801">
            <v>372</v>
          </cell>
          <cell r="F4801">
            <v>0</v>
          </cell>
          <cell r="G4801">
            <v>372</v>
          </cell>
          <cell r="H4801">
            <v>106</v>
          </cell>
          <cell r="I4801">
            <v>-266</v>
          </cell>
          <cell r="J4801">
            <v>250</v>
          </cell>
          <cell r="L4801">
            <v>41455</v>
          </cell>
          <cell r="M4801" t="str">
            <v>SG</v>
          </cell>
          <cell r="N4801" t="str">
            <v>EXP</v>
          </cell>
          <cell r="O4801" t="str">
            <v>PH800</v>
          </cell>
          <cell r="P4801" t="str">
            <v>4770</v>
          </cell>
          <cell r="Q4801" t="str">
            <v>Insurance, Parking &amp; Metrage</v>
          </cell>
          <cell r="R4801" t="str">
            <v>Other Expenditures</v>
          </cell>
          <cell r="S4801" t="str">
            <v>Non Salary</v>
          </cell>
        </row>
        <row r="4802">
          <cell r="A4802" t="str">
            <v>PH1071</v>
          </cell>
          <cell r="E4802">
            <v>72.84</v>
          </cell>
          <cell r="F4802">
            <v>0</v>
          </cell>
          <cell r="G4802">
            <v>72.84</v>
          </cell>
          <cell r="H4802">
            <v>84.78</v>
          </cell>
          <cell r="I4802">
            <v>11.94</v>
          </cell>
          <cell r="J4802">
            <v>200</v>
          </cell>
          <cell r="L4802">
            <v>41455</v>
          </cell>
          <cell r="M4802" t="str">
            <v>SG</v>
          </cell>
          <cell r="N4802" t="str">
            <v>EXP</v>
          </cell>
          <cell r="O4802" t="str">
            <v>PH800</v>
          </cell>
          <cell r="P4802" t="str">
            <v>4775</v>
          </cell>
          <cell r="Q4802" t="str">
            <v>Insurance, Parking &amp; Metrage</v>
          </cell>
          <cell r="R4802" t="str">
            <v>Other Expenditures</v>
          </cell>
          <cell r="S4802" t="str">
            <v>Non Salary</v>
          </cell>
        </row>
        <row r="4803">
          <cell r="A4803" t="str">
            <v>PH1071</v>
          </cell>
          <cell r="E4803">
            <v>0</v>
          </cell>
          <cell r="F4803">
            <v>0</v>
          </cell>
          <cell r="G4803">
            <v>0</v>
          </cell>
          <cell r="H4803">
            <v>0</v>
          </cell>
          <cell r="I4803">
            <v>0</v>
          </cell>
          <cell r="J4803">
            <v>0</v>
          </cell>
          <cell r="L4803">
            <v>41455</v>
          </cell>
          <cell r="M4803" t="str">
            <v>SG</v>
          </cell>
          <cell r="N4803" t="str">
            <v>EXP</v>
          </cell>
          <cell r="O4803" t="str">
            <v>PH800</v>
          </cell>
          <cell r="P4803" t="str">
            <v>4811</v>
          </cell>
          <cell r="Q4803" t="str">
            <v>Other Services</v>
          </cell>
          <cell r="R4803" t="str">
            <v>Other Expenditures</v>
          </cell>
          <cell r="S4803" t="str">
            <v>Non Salary</v>
          </cell>
        </row>
        <row r="4804">
          <cell r="A4804" t="str">
            <v>PH1071</v>
          </cell>
          <cell r="E4804">
            <v>0</v>
          </cell>
          <cell r="F4804">
            <v>0</v>
          </cell>
          <cell r="G4804">
            <v>0</v>
          </cell>
          <cell r="H4804">
            <v>154.80000000000001</v>
          </cell>
          <cell r="I4804">
            <v>154.80000000000001</v>
          </cell>
          <cell r="J4804">
            <v>400</v>
          </cell>
          <cell r="L4804">
            <v>41455</v>
          </cell>
          <cell r="M4804" t="str">
            <v>SG</v>
          </cell>
          <cell r="N4804" t="str">
            <v>EXP</v>
          </cell>
          <cell r="O4804" t="str">
            <v>PH800</v>
          </cell>
          <cell r="P4804" t="str">
            <v>7030</v>
          </cell>
          <cell r="Q4804" t="str">
            <v>IDC's</v>
          </cell>
          <cell r="R4804" t="str">
            <v>Other Expenditures</v>
          </cell>
          <cell r="S4804" t="str">
            <v>Non Salary</v>
          </cell>
        </row>
        <row r="4805">
          <cell r="A4805" t="str">
            <v>PH1071</v>
          </cell>
          <cell r="E4805">
            <v>2956.45</v>
          </cell>
          <cell r="F4805">
            <v>0</v>
          </cell>
          <cell r="G4805">
            <v>2956.45</v>
          </cell>
          <cell r="H4805">
            <v>0</v>
          </cell>
          <cell r="I4805">
            <v>-2956.45</v>
          </cell>
          <cell r="J4805">
            <v>0</v>
          </cell>
          <cell r="L4805">
            <v>41455</v>
          </cell>
          <cell r="M4805" t="str">
            <v>SG</v>
          </cell>
          <cell r="N4805" t="str">
            <v>EXP</v>
          </cell>
          <cell r="O4805" t="str">
            <v>PH800</v>
          </cell>
          <cell r="P4805" t="str">
            <v>7125</v>
          </cell>
          <cell r="Q4805" t="str">
            <v>IDC's</v>
          </cell>
          <cell r="R4805" t="str">
            <v>Other Expenditures</v>
          </cell>
          <cell r="S4805" t="str">
            <v>Non Salary</v>
          </cell>
        </row>
        <row r="4806">
          <cell r="A4806" t="str">
            <v>PH1071</v>
          </cell>
          <cell r="E4806">
            <v>253979.14</v>
          </cell>
          <cell r="F4806">
            <v>0</v>
          </cell>
          <cell r="G4806">
            <v>253979.14</v>
          </cell>
          <cell r="H4806">
            <v>130103.34</v>
          </cell>
          <cell r="I4806">
            <v>-123875.8</v>
          </cell>
          <cell r="J4806">
            <v>393537</v>
          </cell>
          <cell r="L4806">
            <v>41455</v>
          </cell>
          <cell r="M4806" t="str">
            <v>SG</v>
          </cell>
          <cell r="N4806" t="str">
            <v>EXP</v>
          </cell>
          <cell r="O4806" t="str">
            <v>PH800</v>
          </cell>
          <cell r="P4806" t="str">
            <v>7177</v>
          </cell>
          <cell r="Q4806" t="str">
            <v>IDC's</v>
          </cell>
          <cell r="R4806" t="str">
            <v>Other Expenditures</v>
          </cell>
          <cell r="S4806" t="str">
            <v>Non Salary</v>
          </cell>
        </row>
        <row r="4807">
          <cell r="A4807" t="str">
            <v>PH1071</v>
          </cell>
          <cell r="E4807">
            <v>-237397.88</v>
          </cell>
          <cell r="F4807">
            <v>0</v>
          </cell>
          <cell r="G4807">
            <v>-237397.88</v>
          </cell>
          <cell r="H4807">
            <v>-236760.01</v>
          </cell>
          <cell r="I4807">
            <v>637.87</v>
          </cell>
          <cell r="J4807">
            <v>-601302.02</v>
          </cell>
          <cell r="L4807">
            <v>41455</v>
          </cell>
          <cell r="M4807" t="str">
            <v>SG</v>
          </cell>
          <cell r="N4807" t="str">
            <v>REV</v>
          </cell>
          <cell r="O4807" t="str">
            <v>PH800</v>
          </cell>
          <cell r="P4807" t="str">
            <v>8010</v>
          </cell>
          <cell r="Q4807" t="str">
            <v>Grants and Subsidies</v>
          </cell>
          <cell r="R4807" t="str">
            <v>Revenue</v>
          </cell>
          <cell r="S4807" t="str">
            <v>Non Salary</v>
          </cell>
        </row>
        <row r="4808">
          <cell r="A4808" t="str">
            <v>PH1071</v>
          </cell>
          <cell r="E4808">
            <v>-1.92</v>
          </cell>
          <cell r="F4808">
            <v>0</v>
          </cell>
          <cell r="G4808">
            <v>-1.92</v>
          </cell>
          <cell r="H4808">
            <v>0</v>
          </cell>
          <cell r="I4808">
            <v>1.92</v>
          </cell>
          <cell r="J4808">
            <v>0</v>
          </cell>
          <cell r="L4808">
            <v>41455</v>
          </cell>
          <cell r="M4808" t="str">
            <v>SG</v>
          </cell>
          <cell r="N4808" t="str">
            <v>REV</v>
          </cell>
          <cell r="O4808" t="str">
            <v>PH800</v>
          </cell>
          <cell r="P4808" t="str">
            <v>9451</v>
          </cell>
          <cell r="Q4808" t="str">
            <v>Other Revenues</v>
          </cell>
          <cell r="R4808" t="str">
            <v>Revenue</v>
          </cell>
          <cell r="S4808" t="str">
            <v>Non Salary</v>
          </cell>
        </row>
        <row r="4809">
          <cell r="A4809" t="str">
            <v>PH1076</v>
          </cell>
          <cell r="E4809">
            <v>331.59</v>
          </cell>
          <cell r="F4809">
            <v>0</v>
          </cell>
          <cell r="G4809">
            <v>331.59</v>
          </cell>
          <cell r="H4809">
            <v>179.34</v>
          </cell>
          <cell r="I4809">
            <v>-152.25</v>
          </cell>
          <cell r="J4809">
            <v>393.79</v>
          </cell>
          <cell r="L4809">
            <v>41455</v>
          </cell>
          <cell r="M4809" t="str">
            <v>SG</v>
          </cell>
          <cell r="N4809" t="str">
            <v>EXP</v>
          </cell>
          <cell r="O4809" t="str">
            <v>PH800</v>
          </cell>
          <cell r="P4809" t="str">
            <v>2010</v>
          </cell>
          <cell r="Q4809" t="str">
            <v>Office Supplies</v>
          </cell>
          <cell r="R4809" t="str">
            <v>Other Expenditures</v>
          </cell>
          <cell r="S4809" t="str">
            <v>Non Salary</v>
          </cell>
        </row>
        <row r="4810">
          <cell r="A4810" t="str">
            <v>PH1076</v>
          </cell>
          <cell r="E4810">
            <v>0</v>
          </cell>
          <cell r="F4810">
            <v>0</v>
          </cell>
          <cell r="G4810">
            <v>0</v>
          </cell>
          <cell r="H4810">
            <v>9108</v>
          </cell>
          <cell r="I4810">
            <v>9108</v>
          </cell>
          <cell r="J4810">
            <v>20000</v>
          </cell>
          <cell r="L4810">
            <v>41455</v>
          </cell>
          <cell r="M4810" t="str">
            <v>SG</v>
          </cell>
          <cell r="N4810" t="str">
            <v>EXP</v>
          </cell>
          <cell r="O4810" t="str">
            <v>PH800</v>
          </cell>
          <cell r="P4810" t="str">
            <v>2099</v>
          </cell>
          <cell r="Q4810" t="str">
            <v>Office Supplies</v>
          </cell>
          <cell r="R4810" t="str">
            <v>Other Expenditures</v>
          </cell>
          <cell r="S4810" t="str">
            <v>Non Salary</v>
          </cell>
        </row>
        <row r="4811">
          <cell r="A4811" t="str">
            <v>PH1076</v>
          </cell>
          <cell r="E4811">
            <v>53674.07</v>
          </cell>
          <cell r="F4811">
            <v>0</v>
          </cell>
          <cell r="G4811">
            <v>53674.07</v>
          </cell>
          <cell r="H4811">
            <v>47585</v>
          </cell>
          <cell r="I4811">
            <v>-6089.07</v>
          </cell>
          <cell r="J4811">
            <v>155000</v>
          </cell>
          <cell r="L4811">
            <v>41455</v>
          </cell>
          <cell r="M4811" t="str">
            <v>SG</v>
          </cell>
          <cell r="N4811" t="str">
            <v>EXP</v>
          </cell>
          <cell r="O4811" t="str">
            <v>PH800</v>
          </cell>
          <cell r="P4811" t="str">
            <v>2215</v>
          </cell>
          <cell r="Q4811" t="str">
            <v>Energy, Utilities &amp; Fuels</v>
          </cell>
          <cell r="R4811" t="str">
            <v>Utility Costs</v>
          </cell>
          <cell r="S4811" t="str">
            <v>Non Salary</v>
          </cell>
        </row>
        <row r="4812">
          <cell r="A4812" t="str">
            <v>PH1076</v>
          </cell>
          <cell r="E4812">
            <v>14116.22</v>
          </cell>
          <cell r="F4812">
            <v>0</v>
          </cell>
          <cell r="G4812">
            <v>14116.22</v>
          </cell>
          <cell r="H4812">
            <v>15064.26</v>
          </cell>
          <cell r="I4812">
            <v>948.04</v>
          </cell>
          <cell r="J4812">
            <v>30856.76</v>
          </cell>
          <cell r="L4812">
            <v>41455</v>
          </cell>
          <cell r="M4812" t="str">
            <v>SG</v>
          </cell>
          <cell r="N4812" t="str">
            <v>EXP</v>
          </cell>
          <cell r="O4812" t="str">
            <v>PH800</v>
          </cell>
          <cell r="P4812" t="str">
            <v>2230</v>
          </cell>
          <cell r="Q4812" t="str">
            <v>Energy, Utilities &amp; Fuels</v>
          </cell>
          <cell r="R4812" t="str">
            <v>Utility Costs</v>
          </cell>
          <cell r="S4812" t="str">
            <v>Non Salary</v>
          </cell>
        </row>
        <row r="4813">
          <cell r="A4813" t="str">
            <v>PH1076</v>
          </cell>
          <cell r="E4813">
            <v>469.4</v>
          </cell>
          <cell r="F4813">
            <v>0</v>
          </cell>
          <cell r="G4813">
            <v>469.4</v>
          </cell>
          <cell r="H4813">
            <v>1081.8599999999999</v>
          </cell>
          <cell r="I4813">
            <v>612.46</v>
          </cell>
          <cell r="J4813">
            <v>2216</v>
          </cell>
          <cell r="L4813">
            <v>41455</v>
          </cell>
          <cell r="M4813" t="str">
            <v>SG</v>
          </cell>
          <cell r="N4813" t="str">
            <v>EXP</v>
          </cell>
          <cell r="O4813" t="str">
            <v>PH800</v>
          </cell>
          <cell r="P4813" t="str">
            <v>2250</v>
          </cell>
          <cell r="Q4813" t="str">
            <v>Energy, Utilities &amp; Fuels</v>
          </cell>
          <cell r="R4813" t="str">
            <v>Utility Costs</v>
          </cell>
          <cell r="S4813" t="str">
            <v>Non Salary</v>
          </cell>
        </row>
        <row r="4814">
          <cell r="A4814" t="str">
            <v>PH1076</v>
          </cell>
          <cell r="E4814">
            <v>0</v>
          </cell>
          <cell r="F4814">
            <v>105.27</v>
          </cell>
          <cell r="G4814">
            <v>105.27</v>
          </cell>
          <cell r="H4814">
            <v>0</v>
          </cell>
          <cell r="I4814">
            <v>-105.27</v>
          </cell>
          <cell r="J4814">
            <v>0</v>
          </cell>
          <cell r="L4814">
            <v>41455</v>
          </cell>
          <cell r="M4814" t="str">
            <v>SG</v>
          </cell>
          <cell r="N4814" t="str">
            <v>EXP</v>
          </cell>
          <cell r="O4814" t="str">
            <v>PH800</v>
          </cell>
          <cell r="P4814" t="str">
            <v>2660</v>
          </cell>
          <cell r="Q4814" t="str">
            <v>Other Supplies</v>
          </cell>
          <cell r="R4814" t="str">
            <v>Other Expenditures</v>
          </cell>
          <cell r="S4814" t="str">
            <v>Non Salary</v>
          </cell>
        </row>
        <row r="4815">
          <cell r="A4815" t="str">
            <v>PH1076</v>
          </cell>
          <cell r="E4815">
            <v>0</v>
          </cell>
          <cell r="F4815">
            <v>0</v>
          </cell>
          <cell r="G4815">
            <v>0</v>
          </cell>
          <cell r="H4815">
            <v>174.21</v>
          </cell>
          <cell r="I4815">
            <v>174.21</v>
          </cell>
          <cell r="J4815">
            <v>382.54</v>
          </cell>
          <cell r="L4815">
            <v>41455</v>
          </cell>
          <cell r="M4815" t="str">
            <v>SG</v>
          </cell>
          <cell r="N4815" t="str">
            <v>EXP</v>
          </cell>
          <cell r="O4815" t="str">
            <v>PH800</v>
          </cell>
          <cell r="P4815" t="str">
            <v>2710</v>
          </cell>
          <cell r="Q4815" t="str">
            <v>Other Supplies</v>
          </cell>
          <cell r="R4815" t="str">
            <v>Other Expenditures</v>
          </cell>
          <cell r="S4815" t="str">
            <v>Non Salary</v>
          </cell>
        </row>
        <row r="4816">
          <cell r="A4816" t="str">
            <v>PH1076</v>
          </cell>
          <cell r="E4816">
            <v>0</v>
          </cell>
          <cell r="F4816">
            <v>716.92</v>
          </cell>
          <cell r="G4816">
            <v>716.92</v>
          </cell>
          <cell r="H4816">
            <v>0</v>
          </cell>
          <cell r="I4816">
            <v>-716.92</v>
          </cell>
          <cell r="J4816">
            <v>0</v>
          </cell>
          <cell r="L4816">
            <v>41455</v>
          </cell>
          <cell r="M4816" t="str">
            <v>SG</v>
          </cell>
          <cell r="N4816" t="str">
            <v>EXP</v>
          </cell>
          <cell r="O4816" t="str">
            <v>PH800</v>
          </cell>
          <cell r="P4816" t="str">
            <v>3030</v>
          </cell>
          <cell r="Q4816" t="str">
            <v>General Equipment</v>
          </cell>
          <cell r="R4816" t="str">
            <v>Other Expenditures</v>
          </cell>
          <cell r="S4816" t="str">
            <v>Non Salary</v>
          </cell>
        </row>
        <row r="4817">
          <cell r="A4817" t="str">
            <v>PH1076</v>
          </cell>
          <cell r="E4817">
            <v>0</v>
          </cell>
          <cell r="F4817">
            <v>0</v>
          </cell>
          <cell r="G4817">
            <v>0</v>
          </cell>
          <cell r="H4817">
            <v>193.5</v>
          </cell>
          <cell r="I4817">
            <v>193.5</v>
          </cell>
          <cell r="J4817">
            <v>500</v>
          </cell>
          <cell r="L4817">
            <v>41455</v>
          </cell>
          <cell r="M4817" t="str">
            <v>SG</v>
          </cell>
          <cell r="N4817" t="str">
            <v>EXP</v>
          </cell>
          <cell r="O4817" t="str">
            <v>PH800</v>
          </cell>
          <cell r="P4817" t="str">
            <v>3050</v>
          </cell>
          <cell r="Q4817" t="str">
            <v>General Equipment</v>
          </cell>
          <cell r="R4817" t="str">
            <v>Other Expenditures</v>
          </cell>
          <cell r="S4817" t="str">
            <v>Non Salary</v>
          </cell>
        </row>
        <row r="4818">
          <cell r="A4818" t="str">
            <v>PH1076</v>
          </cell>
          <cell r="E4818">
            <v>78819.490000000005</v>
          </cell>
          <cell r="F4818">
            <v>129960.95</v>
          </cell>
          <cell r="G4818">
            <v>208780.44</v>
          </cell>
          <cell r="H4818">
            <v>11283.39</v>
          </cell>
          <cell r="I4818">
            <v>-197497.05</v>
          </cell>
          <cell r="J4818">
            <v>309982.78999999998</v>
          </cell>
          <cell r="L4818">
            <v>41455</v>
          </cell>
          <cell r="M4818" t="str">
            <v>SG</v>
          </cell>
          <cell r="N4818" t="str">
            <v>EXP</v>
          </cell>
          <cell r="O4818" t="str">
            <v>PH800</v>
          </cell>
          <cell r="P4818" t="str">
            <v>3310</v>
          </cell>
          <cell r="Q4818" t="str">
            <v>Furniture &amp; Furnishings</v>
          </cell>
          <cell r="R4818" t="str">
            <v>Other Expenditures</v>
          </cell>
          <cell r="S4818" t="str">
            <v>Non Salary</v>
          </cell>
        </row>
        <row r="4819">
          <cell r="A4819" t="str">
            <v>PH1076</v>
          </cell>
          <cell r="E4819">
            <v>0</v>
          </cell>
          <cell r="F4819">
            <v>0</v>
          </cell>
          <cell r="G4819">
            <v>0</v>
          </cell>
          <cell r="H4819">
            <v>7740</v>
          </cell>
          <cell r="I4819">
            <v>7740</v>
          </cell>
          <cell r="J4819">
            <v>20000</v>
          </cell>
          <cell r="L4819">
            <v>41455</v>
          </cell>
          <cell r="M4819" t="str">
            <v>SG</v>
          </cell>
          <cell r="N4819" t="str">
            <v>EXP</v>
          </cell>
          <cell r="O4819" t="str">
            <v>PH800</v>
          </cell>
          <cell r="P4819" t="str">
            <v>3410</v>
          </cell>
          <cell r="Q4819" t="str">
            <v>Computer Hardware &amp; Software</v>
          </cell>
          <cell r="R4819" t="str">
            <v>Other Expenditures</v>
          </cell>
          <cell r="S4819" t="str">
            <v>Non Salary</v>
          </cell>
        </row>
        <row r="4820">
          <cell r="A4820" t="str">
            <v>PH1076</v>
          </cell>
          <cell r="E4820">
            <v>0</v>
          </cell>
          <cell r="F4820">
            <v>0</v>
          </cell>
          <cell r="G4820">
            <v>0</v>
          </cell>
          <cell r="H4820">
            <v>12450</v>
          </cell>
          <cell r="I4820">
            <v>12450</v>
          </cell>
          <cell r="J4820">
            <v>25000</v>
          </cell>
          <cell r="L4820">
            <v>41455</v>
          </cell>
          <cell r="M4820" t="str">
            <v>SG</v>
          </cell>
          <cell r="N4820" t="str">
            <v>EXP</v>
          </cell>
          <cell r="O4820" t="str">
            <v>PH800</v>
          </cell>
          <cell r="P4820" t="str">
            <v>3420</v>
          </cell>
          <cell r="Q4820" t="str">
            <v>Computer Hardware &amp; Software</v>
          </cell>
          <cell r="R4820" t="str">
            <v>Other Expenditures</v>
          </cell>
          <cell r="S4820" t="str">
            <v>Non Salary</v>
          </cell>
        </row>
        <row r="4821">
          <cell r="A4821" t="str">
            <v>PH1076</v>
          </cell>
          <cell r="E4821">
            <v>4607.18</v>
          </cell>
          <cell r="F4821">
            <v>483.43</v>
          </cell>
          <cell r="G4821">
            <v>5090.6099999999997</v>
          </cell>
          <cell r="H4821">
            <v>0</v>
          </cell>
          <cell r="I4821">
            <v>-5090.6099999999997</v>
          </cell>
          <cell r="J4821">
            <v>0</v>
          </cell>
          <cell r="L4821">
            <v>41455</v>
          </cell>
          <cell r="M4821" t="str">
            <v>SG</v>
          </cell>
          <cell r="N4821" t="str">
            <v>EXP</v>
          </cell>
          <cell r="O4821" t="str">
            <v>PH800</v>
          </cell>
          <cell r="P4821" t="str">
            <v>4035</v>
          </cell>
          <cell r="Q4821" t="str">
            <v>Professional &amp; Technical</v>
          </cell>
          <cell r="R4821" t="str">
            <v>Other Expenditures</v>
          </cell>
          <cell r="S4821" t="str">
            <v>Non Salary</v>
          </cell>
        </row>
        <row r="4822">
          <cell r="A4822" t="str">
            <v>PH1076</v>
          </cell>
          <cell r="E4822">
            <v>2440.21</v>
          </cell>
          <cell r="F4822">
            <v>66910.41</v>
          </cell>
          <cell r="G4822">
            <v>69350.62</v>
          </cell>
          <cell r="H4822">
            <v>2453.1</v>
          </cell>
          <cell r="I4822">
            <v>-66897.52</v>
          </cell>
          <cell r="J4822">
            <v>5787</v>
          </cell>
          <cell r="L4822">
            <v>41455</v>
          </cell>
          <cell r="M4822" t="str">
            <v>SG</v>
          </cell>
          <cell r="N4822" t="str">
            <v>EXP</v>
          </cell>
          <cell r="O4822" t="str">
            <v>PH800</v>
          </cell>
          <cell r="P4822" t="str">
            <v>4040</v>
          </cell>
          <cell r="Q4822" t="str">
            <v>Professional &amp; Technical</v>
          </cell>
          <cell r="R4822" t="str">
            <v>Other Expenditures</v>
          </cell>
          <cell r="S4822" t="str">
            <v>Non Salary</v>
          </cell>
        </row>
        <row r="4823">
          <cell r="A4823" t="str">
            <v>PH1076</v>
          </cell>
          <cell r="E4823">
            <v>-0.01</v>
          </cell>
          <cell r="F4823">
            <v>0</v>
          </cell>
          <cell r="G4823">
            <v>-0.01</v>
          </cell>
          <cell r="H4823">
            <v>127.17</v>
          </cell>
          <cell r="I4823">
            <v>127.18</v>
          </cell>
          <cell r="J4823">
            <v>300</v>
          </cell>
          <cell r="L4823">
            <v>41455</v>
          </cell>
          <cell r="M4823" t="str">
            <v>SG</v>
          </cell>
          <cell r="N4823" t="str">
            <v>EXP</v>
          </cell>
          <cell r="O4823" t="str">
            <v>PH800</v>
          </cell>
          <cell r="P4823" t="str">
            <v>4225</v>
          </cell>
          <cell r="Q4823" t="str">
            <v>Business Travel Expenses</v>
          </cell>
          <cell r="R4823" t="str">
            <v>Other Expenditures</v>
          </cell>
          <cell r="S4823" t="str">
            <v>Non Salary</v>
          </cell>
        </row>
        <row r="4824">
          <cell r="A4824" t="str">
            <v>PH1076</v>
          </cell>
          <cell r="E4824">
            <v>0</v>
          </cell>
          <cell r="F4824">
            <v>480268.75</v>
          </cell>
          <cell r="G4824">
            <v>480268.75</v>
          </cell>
          <cell r="H4824">
            <v>0</v>
          </cell>
          <cell r="I4824">
            <v>-480268.75</v>
          </cell>
          <cell r="J4824">
            <v>0</v>
          </cell>
          <cell r="L4824">
            <v>41455</v>
          </cell>
          <cell r="M4824" t="str">
            <v>SG</v>
          </cell>
          <cell r="N4824" t="str">
            <v>EXP</v>
          </cell>
          <cell r="O4824" t="str">
            <v>PH800</v>
          </cell>
          <cell r="P4824" t="str">
            <v>4400</v>
          </cell>
          <cell r="Q4824" t="str">
            <v>Contracted Services</v>
          </cell>
          <cell r="R4824" t="str">
            <v>Other Expenditures</v>
          </cell>
          <cell r="S4824" t="str">
            <v>Non Salary</v>
          </cell>
        </row>
        <row r="4825">
          <cell r="A4825" t="str">
            <v>PH1076</v>
          </cell>
          <cell r="E4825">
            <v>0</v>
          </cell>
          <cell r="F4825">
            <v>0</v>
          </cell>
          <cell r="G4825">
            <v>0</v>
          </cell>
          <cell r="H4825">
            <v>79.48</v>
          </cell>
          <cell r="I4825">
            <v>79.48</v>
          </cell>
          <cell r="J4825">
            <v>187.52</v>
          </cell>
          <cell r="L4825">
            <v>41455</v>
          </cell>
          <cell r="M4825" t="str">
            <v>SG</v>
          </cell>
          <cell r="N4825" t="str">
            <v>EXP</v>
          </cell>
          <cell r="O4825" t="str">
            <v>PH800</v>
          </cell>
          <cell r="P4825" t="str">
            <v>4406</v>
          </cell>
          <cell r="Q4825" t="str">
            <v>Contracted Services</v>
          </cell>
          <cell r="R4825" t="str">
            <v>Other Expenditures</v>
          </cell>
          <cell r="S4825" t="str">
            <v>Non Salary</v>
          </cell>
        </row>
        <row r="4826">
          <cell r="A4826" t="str">
            <v>PH1076</v>
          </cell>
          <cell r="E4826">
            <v>16420.05</v>
          </cell>
          <cell r="F4826">
            <v>23984.78</v>
          </cell>
          <cell r="G4826">
            <v>40404.83</v>
          </cell>
          <cell r="H4826">
            <v>18732.04</v>
          </cell>
          <cell r="I4826">
            <v>-21672.79</v>
          </cell>
          <cell r="J4826">
            <v>44189.79</v>
          </cell>
          <cell r="L4826">
            <v>41455</v>
          </cell>
          <cell r="M4826" t="str">
            <v>SG</v>
          </cell>
          <cell r="N4826" t="str">
            <v>EXP</v>
          </cell>
          <cell r="O4826" t="str">
            <v>PH800</v>
          </cell>
          <cell r="P4826" t="str">
            <v>4416</v>
          </cell>
          <cell r="Q4826" t="str">
            <v>Contracted Services</v>
          </cell>
          <cell r="R4826" t="str">
            <v>Other Expenditures</v>
          </cell>
          <cell r="S4826" t="str">
            <v>Non Salary</v>
          </cell>
        </row>
        <row r="4827">
          <cell r="A4827" t="str">
            <v>PH1076</v>
          </cell>
          <cell r="E4827">
            <v>0</v>
          </cell>
          <cell r="F4827">
            <v>0</v>
          </cell>
          <cell r="G4827">
            <v>0</v>
          </cell>
          <cell r="H4827">
            <v>13022.02</v>
          </cell>
          <cell r="I4827">
            <v>13022.02</v>
          </cell>
          <cell r="J4827">
            <v>116789.44</v>
          </cell>
          <cell r="L4827">
            <v>41455</v>
          </cell>
          <cell r="M4827" t="str">
            <v>SG</v>
          </cell>
          <cell r="N4827" t="str">
            <v>EXP</v>
          </cell>
          <cell r="O4827" t="str">
            <v>PH800</v>
          </cell>
          <cell r="P4827" t="str">
            <v>4420</v>
          </cell>
          <cell r="Q4827" t="str">
            <v>Contracted Services</v>
          </cell>
          <cell r="R4827" t="str">
            <v>Other Expenditures</v>
          </cell>
          <cell r="S4827" t="str">
            <v>Non Salary</v>
          </cell>
        </row>
        <row r="4828">
          <cell r="A4828" t="str">
            <v>PH1076</v>
          </cell>
          <cell r="E4828">
            <v>3681.86</v>
          </cell>
          <cell r="F4828">
            <v>0</v>
          </cell>
          <cell r="G4828">
            <v>3681.86</v>
          </cell>
          <cell r="H4828">
            <v>45931.02</v>
          </cell>
          <cell r="I4828">
            <v>42249.16</v>
          </cell>
          <cell r="J4828">
            <v>108353.43</v>
          </cell>
          <cell r="L4828">
            <v>41455</v>
          </cell>
          <cell r="M4828" t="str">
            <v>SG</v>
          </cell>
          <cell r="N4828" t="str">
            <v>EXP</v>
          </cell>
          <cell r="O4828" t="str">
            <v>PH800</v>
          </cell>
          <cell r="P4828" t="str">
            <v>4424</v>
          </cell>
          <cell r="Q4828" t="str">
            <v>Contracted Services</v>
          </cell>
          <cell r="R4828" t="str">
            <v>Other Expenditures</v>
          </cell>
          <cell r="S4828" t="str">
            <v>Non Salary</v>
          </cell>
        </row>
        <row r="4829">
          <cell r="A4829" t="str">
            <v>PH1076</v>
          </cell>
          <cell r="E4829">
            <v>154071.46</v>
          </cell>
          <cell r="F4829">
            <v>0</v>
          </cell>
          <cell r="G4829">
            <v>154071.46</v>
          </cell>
          <cell r="H4829">
            <v>136155.48000000001</v>
          </cell>
          <cell r="I4829">
            <v>-17915.98</v>
          </cell>
          <cell r="J4829">
            <v>321197.18</v>
          </cell>
          <cell r="L4829">
            <v>41455</v>
          </cell>
          <cell r="M4829" t="str">
            <v>SG</v>
          </cell>
          <cell r="N4829" t="str">
            <v>EXP</v>
          </cell>
          <cell r="O4829" t="str">
            <v>PH800</v>
          </cell>
          <cell r="P4829" t="str">
            <v>4433</v>
          </cell>
          <cell r="Q4829" t="str">
            <v>Contracted Services</v>
          </cell>
          <cell r="R4829" t="str">
            <v>Other Expenditures</v>
          </cell>
          <cell r="S4829" t="str">
            <v>Non Salary</v>
          </cell>
        </row>
        <row r="4830">
          <cell r="A4830" t="str">
            <v>PH1076</v>
          </cell>
          <cell r="E4830">
            <v>0</v>
          </cell>
          <cell r="F4830">
            <v>21563.74</v>
          </cell>
          <cell r="G4830">
            <v>21563.74</v>
          </cell>
          <cell r="H4830">
            <v>0</v>
          </cell>
          <cell r="I4830">
            <v>-21563.74</v>
          </cell>
          <cell r="J4830">
            <v>0</v>
          </cell>
          <cell r="L4830">
            <v>41455</v>
          </cell>
          <cell r="M4830" t="str">
            <v>SG</v>
          </cell>
          <cell r="N4830" t="str">
            <v>EXP</v>
          </cell>
          <cell r="O4830" t="str">
            <v>PH800</v>
          </cell>
          <cell r="P4830" t="str">
            <v>4435</v>
          </cell>
          <cell r="Q4830" t="str">
            <v>Contracted Services</v>
          </cell>
          <cell r="R4830" t="str">
            <v>Other Expenditures</v>
          </cell>
          <cell r="S4830" t="str">
            <v>Non Salary</v>
          </cell>
        </row>
        <row r="4831">
          <cell r="A4831" t="str">
            <v>PH1076</v>
          </cell>
          <cell r="E4831">
            <v>642.36</v>
          </cell>
          <cell r="F4831">
            <v>2671.2</v>
          </cell>
          <cell r="G4831">
            <v>3313.56</v>
          </cell>
          <cell r="H4831">
            <v>0</v>
          </cell>
          <cell r="I4831">
            <v>-3313.56</v>
          </cell>
          <cell r="J4831">
            <v>0</v>
          </cell>
          <cell r="L4831">
            <v>41455</v>
          </cell>
          <cell r="M4831" t="str">
            <v>SG</v>
          </cell>
          <cell r="N4831" t="str">
            <v>EXP</v>
          </cell>
          <cell r="O4831" t="str">
            <v>PH800</v>
          </cell>
          <cell r="P4831" t="str">
            <v>4440</v>
          </cell>
          <cell r="Q4831" t="str">
            <v>Contracted Services</v>
          </cell>
          <cell r="R4831" t="str">
            <v>Other Expenditures</v>
          </cell>
          <cell r="S4831" t="str">
            <v>Non Salary</v>
          </cell>
        </row>
        <row r="4832">
          <cell r="A4832" t="str">
            <v>PH1076</v>
          </cell>
          <cell r="E4832">
            <v>0</v>
          </cell>
          <cell r="F4832">
            <v>0</v>
          </cell>
          <cell r="G4832">
            <v>0</v>
          </cell>
          <cell r="H4832">
            <v>42.39</v>
          </cell>
          <cell r="I4832">
            <v>42.39</v>
          </cell>
          <cell r="J4832">
            <v>100</v>
          </cell>
          <cell r="L4832">
            <v>41455</v>
          </cell>
          <cell r="M4832" t="str">
            <v>SG</v>
          </cell>
          <cell r="N4832" t="str">
            <v>EXP</v>
          </cell>
          <cell r="O4832" t="str">
            <v>PH800</v>
          </cell>
          <cell r="P4832" t="str">
            <v>4463</v>
          </cell>
          <cell r="Q4832" t="str">
            <v>Contracted Services</v>
          </cell>
          <cell r="R4832" t="str">
            <v>Other Expenditures</v>
          </cell>
          <cell r="S4832" t="str">
            <v>Non Salary</v>
          </cell>
        </row>
        <row r="4833">
          <cell r="A4833" t="str">
            <v>PH1076</v>
          </cell>
          <cell r="E4833">
            <v>0</v>
          </cell>
          <cell r="F4833">
            <v>1139.71</v>
          </cell>
          <cell r="G4833">
            <v>1139.71</v>
          </cell>
          <cell r="H4833">
            <v>42.39</v>
          </cell>
          <cell r="I4833">
            <v>-1097.32</v>
          </cell>
          <cell r="J4833">
            <v>100</v>
          </cell>
          <cell r="L4833">
            <v>41455</v>
          </cell>
          <cell r="M4833" t="str">
            <v>SG</v>
          </cell>
          <cell r="N4833" t="str">
            <v>EXP</v>
          </cell>
          <cell r="O4833" t="str">
            <v>PH800</v>
          </cell>
          <cell r="P4833" t="str">
            <v>4469</v>
          </cell>
          <cell r="Q4833" t="str">
            <v>Contracted Services</v>
          </cell>
          <cell r="R4833" t="str">
            <v>Other Expenditures</v>
          </cell>
          <cell r="S4833" t="str">
            <v>Non Salary</v>
          </cell>
        </row>
        <row r="4834">
          <cell r="A4834" t="str">
            <v>PH1076</v>
          </cell>
          <cell r="E4834">
            <v>652714.35</v>
          </cell>
          <cell r="F4834">
            <v>0</v>
          </cell>
          <cell r="G4834">
            <v>652714.35</v>
          </cell>
          <cell r="H4834">
            <v>765490.92</v>
          </cell>
          <cell r="I4834">
            <v>112776.57</v>
          </cell>
          <cell r="J4834">
            <v>1373324.21</v>
          </cell>
          <cell r="L4834">
            <v>41455</v>
          </cell>
          <cell r="M4834" t="str">
            <v>SG</v>
          </cell>
          <cell r="N4834" t="str">
            <v>EXP</v>
          </cell>
          <cell r="O4834" t="str">
            <v>PH800</v>
          </cell>
          <cell r="P4834" t="str">
            <v>4525</v>
          </cell>
          <cell r="Q4834" t="str">
            <v>Contracted Services</v>
          </cell>
          <cell r="R4834" t="str">
            <v>Other Expenditures</v>
          </cell>
          <cell r="S4834" t="str">
            <v>Non Salary</v>
          </cell>
        </row>
        <row r="4835">
          <cell r="A4835" t="str">
            <v>PH1076</v>
          </cell>
          <cell r="E4835">
            <v>39148.14</v>
          </cell>
          <cell r="F4835">
            <v>0</v>
          </cell>
          <cell r="G4835">
            <v>39148.14</v>
          </cell>
          <cell r="H4835">
            <v>4133.6899999999996</v>
          </cell>
          <cell r="I4835">
            <v>-35014.449999999997</v>
          </cell>
          <cell r="J4835">
            <v>9751.59</v>
          </cell>
          <cell r="L4835">
            <v>41455</v>
          </cell>
          <cell r="M4835" t="str">
            <v>SG</v>
          </cell>
          <cell r="N4835" t="str">
            <v>EXP</v>
          </cell>
          <cell r="O4835" t="str">
            <v>PH800</v>
          </cell>
          <cell r="P4835" t="str">
            <v>4530</v>
          </cell>
          <cell r="Q4835" t="str">
            <v>Contracted Services</v>
          </cell>
          <cell r="R4835" t="str">
            <v>Other Expenditures</v>
          </cell>
          <cell r="S4835" t="str">
            <v>Non Salary</v>
          </cell>
        </row>
        <row r="4836">
          <cell r="A4836" t="str">
            <v>PH1076</v>
          </cell>
          <cell r="E4836">
            <v>32624.25</v>
          </cell>
          <cell r="F4836">
            <v>543.27</v>
          </cell>
          <cell r="G4836">
            <v>33167.519999999997</v>
          </cell>
          <cell r="H4836">
            <v>35366.839999999997</v>
          </cell>
          <cell r="I4836">
            <v>2199.3200000000002</v>
          </cell>
          <cell r="J4836">
            <v>69510.31</v>
          </cell>
          <cell r="L4836">
            <v>41455</v>
          </cell>
          <cell r="M4836" t="str">
            <v>SG</v>
          </cell>
          <cell r="N4836" t="str">
            <v>EXP</v>
          </cell>
          <cell r="O4836" t="str">
            <v>PH800</v>
          </cell>
          <cell r="P4836" t="str">
            <v>4570</v>
          </cell>
          <cell r="Q4836" t="str">
            <v>Contracted Services</v>
          </cell>
          <cell r="R4836" t="str">
            <v>Other Expenditures</v>
          </cell>
          <cell r="S4836" t="str">
            <v>Non Salary</v>
          </cell>
        </row>
        <row r="4837">
          <cell r="A4837" t="str">
            <v>PH1076</v>
          </cell>
          <cell r="E4837">
            <v>72627.179999999993</v>
          </cell>
          <cell r="F4837">
            <v>0</v>
          </cell>
          <cell r="G4837">
            <v>72627.179999999993</v>
          </cell>
          <cell r="H4837">
            <v>46736.4</v>
          </cell>
          <cell r="I4837">
            <v>-25890.78</v>
          </cell>
          <cell r="J4837">
            <v>87000</v>
          </cell>
          <cell r="L4837">
            <v>41455</v>
          </cell>
          <cell r="M4837" t="str">
            <v>SG</v>
          </cell>
          <cell r="N4837" t="str">
            <v>EXP</v>
          </cell>
          <cell r="O4837" t="str">
            <v>PH800</v>
          </cell>
          <cell r="P4837" t="str">
            <v>4599</v>
          </cell>
          <cell r="Q4837" t="str">
            <v>Contracted Services</v>
          </cell>
          <cell r="R4837" t="str">
            <v>Other Expenditures</v>
          </cell>
          <cell r="S4837" t="str">
            <v>Non Salary</v>
          </cell>
        </row>
        <row r="4838">
          <cell r="A4838" t="str">
            <v>PH1076</v>
          </cell>
          <cell r="E4838">
            <v>0</v>
          </cell>
          <cell r="F4838">
            <v>0</v>
          </cell>
          <cell r="G4838">
            <v>0</v>
          </cell>
          <cell r="H4838">
            <v>423.9</v>
          </cell>
          <cell r="I4838">
            <v>423.9</v>
          </cell>
          <cell r="J4838">
            <v>1000</v>
          </cell>
          <cell r="L4838">
            <v>41455</v>
          </cell>
          <cell r="M4838" t="str">
            <v>SG</v>
          </cell>
          <cell r="N4838" t="str">
            <v>EXP</v>
          </cell>
          <cell r="O4838" t="str">
            <v>PH800</v>
          </cell>
          <cell r="P4838" t="str">
            <v>4770</v>
          </cell>
          <cell r="Q4838" t="str">
            <v>Insurance, Parking &amp; Metrage</v>
          </cell>
          <cell r="R4838" t="str">
            <v>Other Expenditures</v>
          </cell>
          <cell r="S4838" t="str">
            <v>Non Salary</v>
          </cell>
        </row>
        <row r="4839">
          <cell r="A4839" t="str">
            <v>PH1076</v>
          </cell>
          <cell r="E4839">
            <v>0</v>
          </cell>
          <cell r="F4839">
            <v>0</v>
          </cell>
          <cell r="G4839">
            <v>0</v>
          </cell>
          <cell r="H4839">
            <v>0</v>
          </cell>
          <cell r="I4839">
            <v>0</v>
          </cell>
          <cell r="J4839">
            <v>0</v>
          </cell>
          <cell r="L4839">
            <v>41455</v>
          </cell>
          <cell r="M4839" t="str">
            <v>SG</v>
          </cell>
          <cell r="N4839" t="str">
            <v>EXP</v>
          </cell>
          <cell r="O4839" t="str">
            <v>PH800</v>
          </cell>
          <cell r="P4839" t="str">
            <v>4775</v>
          </cell>
          <cell r="Q4839" t="str">
            <v>Insurance, Parking &amp; Metrage</v>
          </cell>
          <cell r="R4839" t="str">
            <v>Other Expenditures</v>
          </cell>
          <cell r="S4839" t="str">
            <v>Non Salary</v>
          </cell>
        </row>
        <row r="4840">
          <cell r="A4840" t="str">
            <v>PH1076</v>
          </cell>
          <cell r="E4840">
            <v>1015.66</v>
          </cell>
          <cell r="F4840">
            <v>0</v>
          </cell>
          <cell r="G4840">
            <v>1015.66</v>
          </cell>
          <cell r="H4840">
            <v>15537.6</v>
          </cell>
          <cell r="I4840">
            <v>14521.94</v>
          </cell>
          <cell r="J4840">
            <v>31200</v>
          </cell>
          <cell r="L4840">
            <v>41455</v>
          </cell>
          <cell r="M4840" t="str">
            <v>SG</v>
          </cell>
          <cell r="N4840" t="str">
            <v>EXP</v>
          </cell>
          <cell r="O4840" t="str">
            <v>PH800</v>
          </cell>
          <cell r="P4840" t="str">
            <v>4808</v>
          </cell>
          <cell r="Q4840" t="str">
            <v>Other Services</v>
          </cell>
          <cell r="R4840" t="str">
            <v>Other Expenditures</v>
          </cell>
          <cell r="S4840" t="str">
            <v>Non Salary</v>
          </cell>
        </row>
        <row r="4841">
          <cell r="A4841" t="str">
            <v>PH1076</v>
          </cell>
          <cell r="E4841">
            <v>0</v>
          </cell>
          <cell r="F4841">
            <v>0</v>
          </cell>
          <cell r="G4841">
            <v>0</v>
          </cell>
          <cell r="H4841">
            <v>423.9</v>
          </cell>
          <cell r="I4841">
            <v>423.9</v>
          </cell>
          <cell r="J4841">
            <v>1000</v>
          </cell>
          <cell r="L4841">
            <v>41455</v>
          </cell>
          <cell r="M4841" t="str">
            <v>SG</v>
          </cell>
          <cell r="N4841" t="str">
            <v>EXP</v>
          </cell>
          <cell r="O4841" t="str">
            <v>PH800</v>
          </cell>
          <cell r="P4841" t="str">
            <v>4818</v>
          </cell>
          <cell r="Q4841" t="str">
            <v>Other Services</v>
          </cell>
          <cell r="R4841" t="str">
            <v>Other Expenditures</v>
          </cell>
          <cell r="S4841" t="str">
            <v>Non Salary</v>
          </cell>
        </row>
        <row r="4842">
          <cell r="A4842" t="str">
            <v>PH1076</v>
          </cell>
          <cell r="E4842">
            <v>334.34</v>
          </cell>
          <cell r="F4842">
            <v>0</v>
          </cell>
          <cell r="G4842">
            <v>334.34</v>
          </cell>
          <cell r="H4842">
            <v>0</v>
          </cell>
          <cell r="I4842">
            <v>-334.34</v>
          </cell>
          <cell r="J4842">
            <v>0</v>
          </cell>
          <cell r="L4842">
            <v>41455</v>
          </cell>
          <cell r="M4842" t="str">
            <v>SG</v>
          </cell>
          <cell r="N4842" t="str">
            <v>EXP</v>
          </cell>
          <cell r="O4842" t="str">
            <v>PH800</v>
          </cell>
          <cell r="P4842" t="str">
            <v>4820</v>
          </cell>
          <cell r="Q4842" t="str">
            <v>Other Services</v>
          </cell>
          <cell r="R4842" t="str">
            <v>Other Expenditures</v>
          </cell>
          <cell r="S4842" t="str">
            <v>Non Salary</v>
          </cell>
        </row>
        <row r="4843">
          <cell r="A4843" t="str">
            <v>PH1076</v>
          </cell>
          <cell r="E4843">
            <v>0</v>
          </cell>
          <cell r="F4843">
            <v>0</v>
          </cell>
          <cell r="G4843">
            <v>0</v>
          </cell>
          <cell r="H4843">
            <v>423.9</v>
          </cell>
          <cell r="I4843">
            <v>423.9</v>
          </cell>
          <cell r="J4843">
            <v>1000</v>
          </cell>
          <cell r="L4843">
            <v>41455</v>
          </cell>
          <cell r="M4843" t="str">
            <v>SG</v>
          </cell>
          <cell r="N4843" t="str">
            <v>EXP</v>
          </cell>
          <cell r="O4843" t="str">
            <v>PH800</v>
          </cell>
          <cell r="P4843" t="str">
            <v>4830</v>
          </cell>
          <cell r="Q4843" t="str">
            <v>Other Services</v>
          </cell>
          <cell r="R4843" t="str">
            <v>Other Expenditures</v>
          </cell>
          <cell r="S4843" t="str">
            <v>Non Salary</v>
          </cell>
        </row>
        <row r="4844">
          <cell r="A4844" t="str">
            <v>PH1076</v>
          </cell>
          <cell r="E4844">
            <v>76531.350000000006</v>
          </cell>
          <cell r="F4844">
            <v>0</v>
          </cell>
          <cell r="G4844">
            <v>76531.350000000006</v>
          </cell>
          <cell r="H4844">
            <v>61182.63</v>
          </cell>
          <cell r="I4844">
            <v>-15348.72</v>
          </cell>
          <cell r="J4844">
            <v>495005</v>
          </cell>
          <cell r="L4844">
            <v>41455</v>
          </cell>
          <cell r="M4844" t="str">
            <v>SG</v>
          </cell>
          <cell r="N4844" t="str">
            <v>EXP</v>
          </cell>
          <cell r="O4844" t="str">
            <v>PH800</v>
          </cell>
          <cell r="P4844" t="str">
            <v>7070</v>
          </cell>
          <cell r="Q4844" t="str">
            <v>IDC's</v>
          </cell>
          <cell r="R4844" t="str">
            <v>Other Expenditures</v>
          </cell>
          <cell r="S4844" t="str">
            <v>Non Salary</v>
          </cell>
        </row>
        <row r="4845">
          <cell r="A4845" t="str">
            <v>PH1076</v>
          </cell>
          <cell r="E4845">
            <v>143250</v>
          </cell>
          <cell r="F4845">
            <v>0</v>
          </cell>
          <cell r="G4845">
            <v>143250</v>
          </cell>
          <cell r="H4845">
            <v>135399.9</v>
          </cell>
          <cell r="I4845">
            <v>-7850.1</v>
          </cell>
          <cell r="J4845">
            <v>573000</v>
          </cell>
          <cell r="L4845">
            <v>41455</v>
          </cell>
          <cell r="M4845" t="str">
            <v>SG</v>
          </cell>
          <cell r="N4845" t="str">
            <v>EXP</v>
          </cell>
          <cell r="O4845" t="str">
            <v>PH800</v>
          </cell>
          <cell r="P4845" t="str">
            <v>7120</v>
          </cell>
          <cell r="Q4845" t="str">
            <v>IDC's</v>
          </cell>
          <cell r="R4845" t="str">
            <v>Other Expenditures</v>
          </cell>
          <cell r="S4845" t="str">
            <v>Non Salary</v>
          </cell>
        </row>
        <row r="4846">
          <cell r="A4846" t="str">
            <v>PH1076</v>
          </cell>
          <cell r="E4846">
            <v>-1551295.29</v>
          </cell>
          <cell r="F4846">
            <v>0</v>
          </cell>
          <cell r="G4846">
            <v>-1551295.29</v>
          </cell>
          <cell r="H4846">
            <v>-1039923.26</v>
          </cell>
          <cell r="I4846">
            <v>511372.03</v>
          </cell>
          <cell r="J4846">
            <v>-2852345.52</v>
          </cell>
          <cell r="L4846">
            <v>41455</v>
          </cell>
          <cell r="M4846" t="str">
            <v>SG</v>
          </cell>
          <cell r="N4846" t="str">
            <v>REV</v>
          </cell>
          <cell r="O4846" t="str">
            <v>PH800</v>
          </cell>
          <cell r="P4846" t="str">
            <v>8010</v>
          </cell>
          <cell r="Q4846" t="str">
            <v>Grants and Subsidies</v>
          </cell>
          <cell r="R4846" t="str">
            <v>Revenue</v>
          </cell>
          <cell r="S4846" t="str">
            <v>Non Salary</v>
          </cell>
        </row>
        <row r="4847">
          <cell r="A4847" t="str">
            <v>PH1076</v>
          </cell>
          <cell r="E4847">
            <v>-84</v>
          </cell>
          <cell r="F4847">
            <v>0</v>
          </cell>
          <cell r="G4847">
            <v>-84</v>
          </cell>
          <cell r="H4847">
            <v>0</v>
          </cell>
          <cell r="I4847">
            <v>84</v>
          </cell>
          <cell r="J4847">
            <v>0</v>
          </cell>
          <cell r="L4847">
            <v>41455</v>
          </cell>
          <cell r="M4847" t="str">
            <v>SG</v>
          </cell>
          <cell r="N4847" t="str">
            <v>REV</v>
          </cell>
          <cell r="O4847" t="str">
            <v>PH800</v>
          </cell>
          <cell r="P4847" t="str">
            <v>9440</v>
          </cell>
          <cell r="Q4847" t="str">
            <v>Other Revenues</v>
          </cell>
          <cell r="R4847" t="str">
            <v>Revenue</v>
          </cell>
          <cell r="S4847" t="str">
            <v>Non Salary</v>
          </cell>
        </row>
        <row r="4848">
          <cell r="A4848" t="str">
            <v>PH1076</v>
          </cell>
          <cell r="E4848">
            <v>-5.34</v>
          </cell>
          <cell r="F4848">
            <v>0</v>
          </cell>
          <cell r="G4848">
            <v>-5.34</v>
          </cell>
          <cell r="H4848">
            <v>0</v>
          </cell>
          <cell r="I4848">
            <v>5.34</v>
          </cell>
          <cell r="J4848">
            <v>0</v>
          </cell>
          <cell r="L4848">
            <v>41455</v>
          </cell>
          <cell r="M4848" t="str">
            <v>SG</v>
          </cell>
          <cell r="N4848" t="str">
            <v>REV</v>
          </cell>
          <cell r="O4848" t="str">
            <v>PH800</v>
          </cell>
          <cell r="P4848" t="str">
            <v>9451</v>
          </cell>
          <cell r="Q4848" t="str">
            <v>Other Revenues</v>
          </cell>
          <cell r="R4848" t="str">
            <v>Revenue</v>
          </cell>
          <cell r="S4848" t="str">
            <v>Non Salary</v>
          </cell>
        </row>
        <row r="4849">
          <cell r="A4849" t="str">
            <v>PH1079</v>
          </cell>
          <cell r="E4849">
            <v>68284.59</v>
          </cell>
          <cell r="F4849">
            <v>0</v>
          </cell>
          <cell r="G4849">
            <v>68284.59</v>
          </cell>
          <cell r="H4849">
            <v>0</v>
          </cell>
          <cell r="I4849">
            <v>-68284.59</v>
          </cell>
          <cell r="J4849">
            <v>0</v>
          </cell>
          <cell r="L4849">
            <v>41455</v>
          </cell>
          <cell r="M4849" t="str">
            <v>SG</v>
          </cell>
          <cell r="N4849" t="str">
            <v>EXP</v>
          </cell>
          <cell r="O4849" t="str">
            <v>PH800</v>
          </cell>
          <cell r="P4849" t="str">
            <v>1015</v>
          </cell>
          <cell r="Q4849" t="str">
            <v>Salaries &amp; Benefits</v>
          </cell>
          <cell r="R4849" t="str">
            <v>Other Expenditures</v>
          </cell>
          <cell r="S4849" t="str">
            <v>Salaries &amp; Benefits</v>
          </cell>
        </row>
        <row r="4850">
          <cell r="A4850" t="str">
            <v>PH1079</v>
          </cell>
          <cell r="E4850">
            <v>6226.22</v>
          </cell>
          <cell r="F4850">
            <v>0</v>
          </cell>
          <cell r="G4850">
            <v>6226.22</v>
          </cell>
          <cell r="H4850">
            <v>0</v>
          </cell>
          <cell r="I4850">
            <v>-6226.22</v>
          </cell>
          <cell r="J4850">
            <v>0</v>
          </cell>
          <cell r="L4850">
            <v>41455</v>
          </cell>
          <cell r="M4850" t="str">
            <v>SG</v>
          </cell>
          <cell r="N4850" t="str">
            <v>EXP</v>
          </cell>
          <cell r="O4850" t="str">
            <v>PH800</v>
          </cell>
          <cell r="P4850" t="str">
            <v>1060</v>
          </cell>
          <cell r="Q4850" t="str">
            <v>Salaries &amp; Benefits</v>
          </cell>
          <cell r="R4850" t="str">
            <v>Other Expenditures</v>
          </cell>
          <cell r="S4850" t="str">
            <v>Salaries &amp; Benefits</v>
          </cell>
        </row>
        <row r="4851">
          <cell r="A4851" t="str">
            <v>PH1079</v>
          </cell>
          <cell r="E4851">
            <v>2780.68</v>
          </cell>
          <cell r="F4851">
            <v>0</v>
          </cell>
          <cell r="G4851">
            <v>2780.68</v>
          </cell>
          <cell r="H4851">
            <v>0</v>
          </cell>
          <cell r="I4851">
            <v>-2780.68</v>
          </cell>
          <cell r="J4851">
            <v>0</v>
          </cell>
          <cell r="L4851">
            <v>41455</v>
          </cell>
          <cell r="M4851" t="str">
            <v>SG</v>
          </cell>
          <cell r="N4851" t="str">
            <v>EXP</v>
          </cell>
          <cell r="O4851" t="str">
            <v>PH800</v>
          </cell>
          <cell r="P4851" t="str">
            <v>1711</v>
          </cell>
          <cell r="Q4851" t="str">
            <v>Salaries &amp; Benefits</v>
          </cell>
          <cell r="R4851" t="str">
            <v>Other Expenditures</v>
          </cell>
          <cell r="S4851" t="str">
            <v>Salaries &amp; Benefits</v>
          </cell>
        </row>
        <row r="4852">
          <cell r="A4852" t="str">
            <v>PH1079</v>
          </cell>
          <cell r="E4852">
            <v>1383.98</v>
          </cell>
          <cell r="F4852">
            <v>0</v>
          </cell>
          <cell r="G4852">
            <v>1383.98</v>
          </cell>
          <cell r="H4852">
            <v>0</v>
          </cell>
          <cell r="I4852">
            <v>-1383.98</v>
          </cell>
          <cell r="J4852">
            <v>0</v>
          </cell>
          <cell r="L4852">
            <v>41455</v>
          </cell>
          <cell r="M4852" t="str">
            <v>SG</v>
          </cell>
          <cell r="N4852" t="str">
            <v>EXP</v>
          </cell>
          <cell r="O4852" t="str">
            <v>PH800</v>
          </cell>
          <cell r="P4852" t="str">
            <v>1712</v>
          </cell>
          <cell r="Q4852" t="str">
            <v>Salaries &amp; Benefits</v>
          </cell>
          <cell r="R4852" t="str">
            <v>Other Expenditures</v>
          </cell>
          <cell r="S4852" t="str">
            <v>Salaries &amp; Benefits</v>
          </cell>
        </row>
        <row r="4853">
          <cell r="A4853" t="str">
            <v>PH1079</v>
          </cell>
          <cell r="E4853">
            <v>1604.07</v>
          </cell>
          <cell r="F4853">
            <v>0</v>
          </cell>
          <cell r="G4853">
            <v>1604.07</v>
          </cell>
          <cell r="H4853">
            <v>0</v>
          </cell>
          <cell r="I4853">
            <v>-1604.07</v>
          </cell>
          <cell r="J4853">
            <v>0</v>
          </cell>
          <cell r="L4853">
            <v>41455</v>
          </cell>
          <cell r="M4853" t="str">
            <v>SG</v>
          </cell>
          <cell r="N4853" t="str">
            <v>EXP</v>
          </cell>
          <cell r="O4853" t="str">
            <v>PH800</v>
          </cell>
          <cell r="P4853" t="str">
            <v>1720</v>
          </cell>
          <cell r="Q4853" t="str">
            <v>Salaries &amp; Benefits</v>
          </cell>
          <cell r="R4853" t="str">
            <v>Other Expenditures</v>
          </cell>
          <cell r="S4853" t="str">
            <v>Salaries &amp; Benefits</v>
          </cell>
        </row>
        <row r="4854">
          <cell r="A4854" t="str">
            <v>PH1079</v>
          </cell>
          <cell r="E4854">
            <v>480.34</v>
          </cell>
          <cell r="F4854">
            <v>0</v>
          </cell>
          <cell r="G4854">
            <v>480.34</v>
          </cell>
          <cell r="H4854">
            <v>0</v>
          </cell>
          <cell r="I4854">
            <v>-480.34</v>
          </cell>
          <cell r="J4854">
            <v>0</v>
          </cell>
          <cell r="L4854">
            <v>41455</v>
          </cell>
          <cell r="M4854" t="str">
            <v>SG</v>
          </cell>
          <cell r="N4854" t="str">
            <v>EXP</v>
          </cell>
          <cell r="O4854" t="str">
            <v>PH800</v>
          </cell>
          <cell r="P4854" t="str">
            <v>1730</v>
          </cell>
          <cell r="Q4854" t="str">
            <v>Salaries &amp; Benefits</v>
          </cell>
          <cell r="R4854" t="str">
            <v>Other Expenditures</v>
          </cell>
          <cell r="S4854" t="str">
            <v>Salaries &amp; Benefits</v>
          </cell>
        </row>
        <row r="4855">
          <cell r="A4855" t="str">
            <v>PH1079</v>
          </cell>
          <cell r="E4855">
            <v>1014.95</v>
          </cell>
          <cell r="F4855">
            <v>0</v>
          </cell>
          <cell r="G4855">
            <v>1014.95</v>
          </cell>
          <cell r="H4855">
            <v>0</v>
          </cell>
          <cell r="I4855">
            <v>-1014.95</v>
          </cell>
          <cell r="J4855">
            <v>0</v>
          </cell>
          <cell r="L4855">
            <v>41455</v>
          </cell>
          <cell r="M4855" t="str">
            <v>SG</v>
          </cell>
          <cell r="N4855" t="str">
            <v>EXP</v>
          </cell>
          <cell r="O4855" t="str">
            <v>PH800</v>
          </cell>
          <cell r="P4855" t="str">
            <v>1740</v>
          </cell>
          <cell r="Q4855" t="str">
            <v>Salaries &amp; Benefits</v>
          </cell>
          <cell r="R4855" t="str">
            <v>Other Expenditures</v>
          </cell>
          <cell r="S4855" t="str">
            <v>Salaries &amp; Benefits</v>
          </cell>
        </row>
        <row r="4856">
          <cell r="A4856" t="str">
            <v>PH1079</v>
          </cell>
          <cell r="E4856">
            <v>46.24</v>
          </cell>
          <cell r="F4856">
            <v>0</v>
          </cell>
          <cell r="G4856">
            <v>46.24</v>
          </cell>
          <cell r="H4856">
            <v>0</v>
          </cell>
          <cell r="I4856">
            <v>-46.24</v>
          </cell>
          <cell r="J4856">
            <v>0</v>
          </cell>
          <cell r="L4856">
            <v>41455</v>
          </cell>
          <cell r="M4856" t="str">
            <v>SG</v>
          </cell>
          <cell r="N4856" t="str">
            <v>EXP</v>
          </cell>
          <cell r="O4856" t="str">
            <v>PH800</v>
          </cell>
          <cell r="P4856" t="str">
            <v>1745</v>
          </cell>
          <cell r="Q4856" t="str">
            <v>Salaries &amp; Benefits</v>
          </cell>
          <cell r="R4856" t="str">
            <v>Other Expenditures</v>
          </cell>
          <cell r="S4856" t="str">
            <v>Salaries &amp; Benefits</v>
          </cell>
        </row>
        <row r="4857">
          <cell r="A4857" t="str">
            <v>PH1079</v>
          </cell>
          <cell r="E4857">
            <v>1539.68</v>
          </cell>
          <cell r="F4857">
            <v>0</v>
          </cell>
          <cell r="G4857">
            <v>1539.68</v>
          </cell>
          <cell r="H4857">
            <v>0</v>
          </cell>
          <cell r="I4857">
            <v>-1539.68</v>
          </cell>
          <cell r="J4857">
            <v>0</v>
          </cell>
          <cell r="L4857">
            <v>41455</v>
          </cell>
          <cell r="M4857" t="str">
            <v>SG</v>
          </cell>
          <cell r="N4857" t="str">
            <v>EXP</v>
          </cell>
          <cell r="O4857" t="str">
            <v>PH800</v>
          </cell>
          <cell r="P4857" t="str">
            <v>1750</v>
          </cell>
          <cell r="Q4857" t="str">
            <v>Salaries &amp; Benefits</v>
          </cell>
          <cell r="R4857" t="str">
            <v>Other Expenditures</v>
          </cell>
          <cell r="S4857" t="str">
            <v>Salaries &amp; Benefits</v>
          </cell>
        </row>
        <row r="4858">
          <cell r="A4858" t="str">
            <v>PH1079</v>
          </cell>
          <cell r="E4858">
            <v>2159.92</v>
          </cell>
          <cell r="F4858">
            <v>0</v>
          </cell>
          <cell r="G4858">
            <v>2159.92</v>
          </cell>
          <cell r="H4858">
            <v>0</v>
          </cell>
          <cell r="I4858">
            <v>-2159.92</v>
          </cell>
          <cell r="J4858">
            <v>0</v>
          </cell>
          <cell r="L4858">
            <v>41455</v>
          </cell>
          <cell r="M4858" t="str">
            <v>SG</v>
          </cell>
          <cell r="N4858" t="str">
            <v>EXP</v>
          </cell>
          <cell r="O4858" t="str">
            <v>PH800</v>
          </cell>
          <cell r="P4858" t="str">
            <v>1760</v>
          </cell>
          <cell r="Q4858" t="str">
            <v>Salaries &amp; Benefits</v>
          </cell>
          <cell r="R4858" t="str">
            <v>Other Expenditures</v>
          </cell>
          <cell r="S4858" t="str">
            <v>Salaries &amp; Benefits</v>
          </cell>
        </row>
        <row r="4859">
          <cell r="A4859" t="str">
            <v>PH1079</v>
          </cell>
          <cell r="E4859">
            <v>8889.7900000000009</v>
          </cell>
          <cell r="F4859">
            <v>0</v>
          </cell>
          <cell r="G4859">
            <v>8889.7900000000009</v>
          </cell>
          <cell r="H4859">
            <v>0</v>
          </cell>
          <cell r="I4859">
            <v>-8889.7900000000009</v>
          </cell>
          <cell r="J4859">
            <v>0</v>
          </cell>
          <cell r="L4859">
            <v>41455</v>
          </cell>
          <cell r="M4859" t="str">
            <v>SG</v>
          </cell>
          <cell r="N4859" t="str">
            <v>EXP</v>
          </cell>
          <cell r="O4859" t="str">
            <v>PH800</v>
          </cell>
          <cell r="P4859" t="str">
            <v>1770</v>
          </cell>
          <cell r="Q4859" t="str">
            <v>Salaries &amp; Benefits</v>
          </cell>
          <cell r="R4859" t="str">
            <v>Other Expenditures</v>
          </cell>
          <cell r="S4859" t="str">
            <v>Salaries &amp; Benefits</v>
          </cell>
        </row>
        <row r="4860">
          <cell r="A4860" t="str">
            <v>PH1079</v>
          </cell>
          <cell r="E4860">
            <v>5.3</v>
          </cell>
          <cell r="F4860">
            <v>0</v>
          </cell>
          <cell r="G4860">
            <v>5.3</v>
          </cell>
          <cell r="H4860">
            <v>0</v>
          </cell>
          <cell r="I4860">
            <v>-5.3</v>
          </cell>
          <cell r="J4860">
            <v>0</v>
          </cell>
          <cell r="L4860">
            <v>41455</v>
          </cell>
          <cell r="M4860" t="str">
            <v>SG</v>
          </cell>
          <cell r="N4860" t="str">
            <v>EXP</v>
          </cell>
          <cell r="O4860" t="str">
            <v>PH800</v>
          </cell>
          <cell r="P4860" t="str">
            <v>4225</v>
          </cell>
          <cell r="Q4860" t="str">
            <v>Business Travel Expenses</v>
          </cell>
          <cell r="R4860" t="str">
            <v>Other Expenditures</v>
          </cell>
          <cell r="S4860" t="str">
            <v>Non Salary</v>
          </cell>
        </row>
        <row r="4861">
          <cell r="A4861" t="str">
            <v>PH1079</v>
          </cell>
          <cell r="E4861">
            <v>369.59</v>
          </cell>
          <cell r="F4861">
            <v>0</v>
          </cell>
          <cell r="G4861">
            <v>369.59</v>
          </cell>
          <cell r="H4861">
            <v>0</v>
          </cell>
          <cell r="I4861">
            <v>-369.59</v>
          </cell>
          <cell r="J4861">
            <v>0</v>
          </cell>
          <cell r="L4861">
            <v>41455</v>
          </cell>
          <cell r="M4861" t="str">
            <v>SG</v>
          </cell>
          <cell r="N4861" t="str">
            <v>EXP</v>
          </cell>
          <cell r="O4861" t="str">
            <v>PH800</v>
          </cell>
          <cell r="P4861" t="str">
            <v>4452</v>
          </cell>
          <cell r="Q4861" t="str">
            <v>Contracted Services</v>
          </cell>
          <cell r="R4861" t="str">
            <v>Other Expenditures</v>
          </cell>
          <cell r="S4861" t="str">
            <v>Non Salary</v>
          </cell>
        </row>
        <row r="4862">
          <cell r="A4862" t="str">
            <v>PH1079</v>
          </cell>
          <cell r="E4862">
            <v>448.25</v>
          </cell>
          <cell r="F4862">
            <v>0</v>
          </cell>
          <cell r="G4862">
            <v>448.25</v>
          </cell>
          <cell r="H4862">
            <v>0</v>
          </cell>
          <cell r="I4862">
            <v>-448.25</v>
          </cell>
          <cell r="J4862">
            <v>0</v>
          </cell>
          <cell r="L4862">
            <v>41455</v>
          </cell>
          <cell r="M4862" t="str">
            <v>SG</v>
          </cell>
          <cell r="N4862" t="str">
            <v>EXP</v>
          </cell>
          <cell r="O4862" t="str">
            <v>PH800</v>
          </cell>
          <cell r="P4862" t="str">
            <v>4770</v>
          </cell>
          <cell r="Q4862" t="str">
            <v>Insurance, Parking &amp; Metrage</v>
          </cell>
          <cell r="R4862" t="str">
            <v>Other Expenditures</v>
          </cell>
          <cell r="S4862" t="str">
            <v>Non Salary</v>
          </cell>
        </row>
        <row r="4863">
          <cell r="A4863" t="str">
            <v>PH1079</v>
          </cell>
          <cell r="E4863">
            <v>754.4</v>
          </cell>
          <cell r="F4863">
            <v>0</v>
          </cell>
          <cell r="G4863">
            <v>754.4</v>
          </cell>
          <cell r="H4863">
            <v>0</v>
          </cell>
          <cell r="I4863">
            <v>-754.4</v>
          </cell>
          <cell r="J4863">
            <v>0</v>
          </cell>
          <cell r="L4863">
            <v>41455</v>
          </cell>
          <cell r="M4863" t="str">
            <v>SG</v>
          </cell>
          <cell r="N4863" t="str">
            <v>EXP</v>
          </cell>
          <cell r="O4863" t="str">
            <v>PH800</v>
          </cell>
          <cell r="P4863" t="str">
            <v>4775</v>
          </cell>
          <cell r="Q4863" t="str">
            <v>Insurance, Parking &amp; Metrage</v>
          </cell>
          <cell r="R4863" t="str">
            <v>Other Expenditures</v>
          </cell>
          <cell r="S4863" t="str">
            <v>Non Salary</v>
          </cell>
        </row>
        <row r="4864">
          <cell r="A4864" t="str">
            <v>PH1079</v>
          </cell>
          <cell r="E4864">
            <v>1028.3</v>
          </cell>
          <cell r="F4864">
            <v>0</v>
          </cell>
          <cell r="G4864">
            <v>1028.3</v>
          </cell>
          <cell r="H4864">
            <v>0</v>
          </cell>
          <cell r="I4864">
            <v>-1028.3</v>
          </cell>
          <cell r="J4864">
            <v>0</v>
          </cell>
          <cell r="L4864">
            <v>41455</v>
          </cell>
          <cell r="M4864" t="str">
            <v>SG</v>
          </cell>
          <cell r="N4864" t="str">
            <v>EXP</v>
          </cell>
          <cell r="O4864" t="str">
            <v>PH800</v>
          </cell>
          <cell r="P4864" t="str">
            <v>4840</v>
          </cell>
          <cell r="Q4864" t="str">
            <v>Other Services</v>
          </cell>
          <cell r="R4864" t="str">
            <v>Other Expenditures</v>
          </cell>
          <cell r="S4864" t="str">
            <v>Non Salary</v>
          </cell>
        </row>
        <row r="4865">
          <cell r="A4865" t="str">
            <v>PH1079</v>
          </cell>
          <cell r="E4865">
            <v>0</v>
          </cell>
          <cell r="F4865">
            <v>0</v>
          </cell>
          <cell r="G4865">
            <v>0</v>
          </cell>
          <cell r="H4865">
            <v>0</v>
          </cell>
          <cell r="I4865">
            <v>0</v>
          </cell>
          <cell r="J4865">
            <v>0</v>
          </cell>
          <cell r="L4865">
            <v>41455</v>
          </cell>
          <cell r="M4865" t="str">
            <v>SG</v>
          </cell>
          <cell r="N4865" t="str">
            <v>EXP</v>
          </cell>
          <cell r="O4865" t="str">
            <v>PH800</v>
          </cell>
          <cell r="P4865" t="str">
            <v>7035</v>
          </cell>
          <cell r="Q4865" t="str">
            <v>IDC's</v>
          </cell>
          <cell r="R4865" t="str">
            <v>Other Expenditures</v>
          </cell>
          <cell r="S4865" t="str">
            <v>Non Salary</v>
          </cell>
        </row>
        <row r="4866">
          <cell r="A4866" t="str">
            <v>PH1079</v>
          </cell>
          <cell r="E4866">
            <v>-72762.23</v>
          </cell>
          <cell r="F4866">
            <v>0</v>
          </cell>
          <cell r="G4866">
            <v>-72762.23</v>
          </cell>
          <cell r="H4866">
            <v>0</v>
          </cell>
          <cell r="I4866">
            <v>72762.23</v>
          </cell>
          <cell r="J4866">
            <v>0</v>
          </cell>
          <cell r="L4866">
            <v>41455</v>
          </cell>
          <cell r="M4866" t="str">
            <v>SG</v>
          </cell>
          <cell r="N4866" t="str">
            <v>REV</v>
          </cell>
          <cell r="O4866" t="str">
            <v>PH800</v>
          </cell>
          <cell r="P4866" t="str">
            <v>8010</v>
          </cell>
          <cell r="Q4866" t="str">
            <v>Grants and Subsidies</v>
          </cell>
          <cell r="R4866" t="str">
            <v>Revenue</v>
          </cell>
          <cell r="S4866" t="str">
            <v>Non Salary</v>
          </cell>
        </row>
        <row r="4867">
          <cell r="A4867" t="str">
            <v>PH1080</v>
          </cell>
          <cell r="E4867">
            <v>0</v>
          </cell>
          <cell r="F4867">
            <v>0</v>
          </cell>
          <cell r="G4867">
            <v>0</v>
          </cell>
          <cell r="H4867">
            <v>0</v>
          </cell>
          <cell r="I4867">
            <v>0</v>
          </cell>
          <cell r="J4867">
            <v>-2218000</v>
          </cell>
          <cell r="L4867">
            <v>41455</v>
          </cell>
          <cell r="M4867" t="str">
            <v>CF</v>
          </cell>
          <cell r="N4867" t="str">
            <v>REV</v>
          </cell>
          <cell r="O4867" t="str">
            <v>PH800</v>
          </cell>
          <cell r="P4867" t="str">
            <v>7770</v>
          </cell>
          <cell r="Q4867" t="str">
            <v>IDR's</v>
          </cell>
          <cell r="R4867" t="str">
            <v>Revenue</v>
          </cell>
          <cell r="S4867" t="str">
            <v>Non Salary</v>
          </cell>
        </row>
        <row r="4868">
          <cell r="A4868" t="str">
            <v>PH1080</v>
          </cell>
          <cell r="E4868">
            <v>0</v>
          </cell>
          <cell r="F4868">
            <v>0</v>
          </cell>
          <cell r="G4868">
            <v>0</v>
          </cell>
          <cell r="H4868">
            <v>57810</v>
          </cell>
          <cell r="I4868">
            <v>57810</v>
          </cell>
          <cell r="J4868">
            <v>115620</v>
          </cell>
          <cell r="L4868">
            <v>41455</v>
          </cell>
          <cell r="M4868" t="str">
            <v>CF</v>
          </cell>
          <cell r="N4868" t="str">
            <v>REV</v>
          </cell>
          <cell r="O4868" t="str">
            <v>PH800</v>
          </cell>
          <cell r="P4868" t="str">
            <v>9750</v>
          </cell>
          <cell r="Q4868" t="str">
            <v>Other Revenues</v>
          </cell>
          <cell r="R4868" t="str">
            <v>Revenue</v>
          </cell>
          <cell r="S4868" t="str">
            <v>Non Salary</v>
          </cell>
        </row>
        <row r="4869">
          <cell r="A4869" t="str">
            <v>PH1082</v>
          </cell>
          <cell r="E4869">
            <v>464080.52</v>
          </cell>
          <cell r="F4869">
            <v>0</v>
          </cell>
          <cell r="G4869">
            <v>464080.52</v>
          </cell>
          <cell r="H4869">
            <v>503255.21</v>
          </cell>
          <cell r="I4869">
            <v>39174.69</v>
          </cell>
          <cell r="J4869">
            <v>1132324.27</v>
          </cell>
          <cell r="L4869">
            <v>41455</v>
          </cell>
          <cell r="M4869" t="str">
            <v>SG</v>
          </cell>
          <cell r="N4869" t="str">
            <v>EXP</v>
          </cell>
          <cell r="O4869" t="str">
            <v>PH800</v>
          </cell>
          <cell r="P4869" t="str">
            <v>1015</v>
          </cell>
          <cell r="Q4869" t="str">
            <v>Salaries &amp; Benefits</v>
          </cell>
          <cell r="R4869" t="str">
            <v>Other Expenditures</v>
          </cell>
          <cell r="S4869" t="str">
            <v>Salaries &amp; Benefits</v>
          </cell>
        </row>
        <row r="4870">
          <cell r="A4870" t="str">
            <v>PH1082</v>
          </cell>
          <cell r="E4870">
            <v>22.92</v>
          </cell>
          <cell r="F4870">
            <v>0</v>
          </cell>
          <cell r="G4870">
            <v>22.92</v>
          </cell>
          <cell r="H4870">
            <v>0</v>
          </cell>
          <cell r="I4870">
            <v>-22.92</v>
          </cell>
          <cell r="J4870">
            <v>0</v>
          </cell>
          <cell r="L4870">
            <v>41455</v>
          </cell>
          <cell r="M4870" t="str">
            <v>SG</v>
          </cell>
          <cell r="N4870" t="str">
            <v>EXP</v>
          </cell>
          <cell r="O4870" t="str">
            <v>PH800</v>
          </cell>
          <cell r="P4870" t="str">
            <v>1025</v>
          </cell>
          <cell r="Q4870" t="str">
            <v>Salaries &amp; Benefits</v>
          </cell>
          <cell r="R4870" t="str">
            <v>Other Expenditures</v>
          </cell>
          <cell r="S4870" t="str">
            <v>Overtime</v>
          </cell>
        </row>
        <row r="4871">
          <cell r="A4871" t="str">
            <v>PH1082</v>
          </cell>
          <cell r="E4871">
            <v>7184.87</v>
          </cell>
          <cell r="F4871">
            <v>0</v>
          </cell>
          <cell r="G4871">
            <v>7184.87</v>
          </cell>
          <cell r="H4871">
            <v>335.98</v>
          </cell>
          <cell r="I4871">
            <v>-6848.89</v>
          </cell>
          <cell r="J4871">
            <v>335.98</v>
          </cell>
          <cell r="L4871">
            <v>41455</v>
          </cell>
          <cell r="M4871" t="str">
            <v>SG</v>
          </cell>
          <cell r="N4871" t="str">
            <v>EXP</v>
          </cell>
          <cell r="O4871" t="str">
            <v>PH800</v>
          </cell>
          <cell r="P4871" t="str">
            <v>1050</v>
          </cell>
          <cell r="Q4871" t="str">
            <v>Salaries &amp; Benefits</v>
          </cell>
          <cell r="R4871" t="str">
            <v>Other Expenditures</v>
          </cell>
          <cell r="S4871" t="str">
            <v>Salaries &amp; Benefits</v>
          </cell>
        </row>
        <row r="4872">
          <cell r="A4872" t="str">
            <v>PH1082</v>
          </cell>
          <cell r="E4872">
            <v>2178.9</v>
          </cell>
          <cell r="F4872">
            <v>0</v>
          </cell>
          <cell r="G4872">
            <v>2178.9</v>
          </cell>
          <cell r="H4872">
            <v>0</v>
          </cell>
          <cell r="I4872">
            <v>-2178.9</v>
          </cell>
          <cell r="J4872">
            <v>0</v>
          </cell>
          <cell r="L4872">
            <v>41455</v>
          </cell>
          <cell r="M4872" t="str">
            <v>SG</v>
          </cell>
          <cell r="N4872" t="str">
            <v>EXP</v>
          </cell>
          <cell r="O4872" t="str">
            <v>PH800</v>
          </cell>
          <cell r="P4872" t="str">
            <v>1060</v>
          </cell>
          <cell r="Q4872" t="str">
            <v>Salaries &amp; Benefits</v>
          </cell>
          <cell r="R4872" t="str">
            <v>Other Expenditures</v>
          </cell>
          <cell r="S4872" t="str">
            <v>Salaries &amp; Benefits</v>
          </cell>
        </row>
        <row r="4873">
          <cell r="A4873" t="str">
            <v>PH1082</v>
          </cell>
          <cell r="E4873">
            <v>0</v>
          </cell>
          <cell r="F4873">
            <v>0</v>
          </cell>
          <cell r="G4873">
            <v>0</v>
          </cell>
          <cell r="H4873">
            <v>-32017.49</v>
          </cell>
          <cell r="I4873">
            <v>-32017.49</v>
          </cell>
          <cell r="J4873">
            <v>-69604.240000000005</v>
          </cell>
          <cell r="L4873">
            <v>41455</v>
          </cell>
          <cell r="M4873" t="str">
            <v>SG</v>
          </cell>
          <cell r="N4873" t="str">
            <v>EXP</v>
          </cell>
          <cell r="O4873" t="str">
            <v>PH800</v>
          </cell>
          <cell r="P4873" t="str">
            <v>1520</v>
          </cell>
          <cell r="Q4873" t="str">
            <v>Salaries &amp; Benefits</v>
          </cell>
          <cell r="R4873" t="str">
            <v>Other Expenditures</v>
          </cell>
          <cell r="S4873" t="str">
            <v>Gapping</v>
          </cell>
        </row>
        <row r="4874">
          <cell r="A4874" t="str">
            <v>PH1082</v>
          </cell>
          <cell r="E4874">
            <v>46197.599999999999</v>
          </cell>
          <cell r="F4874">
            <v>0</v>
          </cell>
          <cell r="G4874">
            <v>46197.599999999999</v>
          </cell>
          <cell r="H4874">
            <v>0</v>
          </cell>
          <cell r="I4874">
            <v>-46197.599999999999</v>
          </cell>
          <cell r="J4874">
            <v>0</v>
          </cell>
          <cell r="L4874">
            <v>41455</v>
          </cell>
          <cell r="M4874" t="str">
            <v>SG</v>
          </cell>
          <cell r="N4874" t="str">
            <v>EXP</v>
          </cell>
          <cell r="O4874" t="str">
            <v>PH800</v>
          </cell>
          <cell r="P4874" t="str">
            <v>1555</v>
          </cell>
          <cell r="Q4874" t="str">
            <v>Salaries &amp; Benefits</v>
          </cell>
          <cell r="R4874" t="str">
            <v>Other Expenditures</v>
          </cell>
          <cell r="S4874" t="str">
            <v>Salaries &amp; Benefits</v>
          </cell>
        </row>
        <row r="4875">
          <cell r="A4875" t="str">
            <v>PH1082</v>
          </cell>
          <cell r="E4875">
            <v>29576.38</v>
          </cell>
          <cell r="F4875">
            <v>0</v>
          </cell>
          <cell r="G4875">
            <v>29576.38</v>
          </cell>
          <cell r="H4875">
            <v>29959.4</v>
          </cell>
          <cell r="I4875">
            <v>383.02</v>
          </cell>
          <cell r="J4875">
            <v>67408.850000000006</v>
          </cell>
          <cell r="L4875">
            <v>41455</v>
          </cell>
          <cell r="M4875" t="str">
            <v>SG</v>
          </cell>
          <cell r="N4875" t="str">
            <v>EXP</v>
          </cell>
          <cell r="O4875" t="str">
            <v>PH800</v>
          </cell>
          <cell r="P4875" t="str">
            <v>1711</v>
          </cell>
          <cell r="Q4875" t="str">
            <v>Salaries &amp; Benefits</v>
          </cell>
          <cell r="R4875" t="str">
            <v>Other Expenditures</v>
          </cell>
          <cell r="S4875" t="str">
            <v>Salaries &amp; Benefits</v>
          </cell>
        </row>
        <row r="4876">
          <cell r="A4876" t="str">
            <v>PH1082</v>
          </cell>
          <cell r="E4876">
            <v>15086.39</v>
          </cell>
          <cell r="F4876">
            <v>0</v>
          </cell>
          <cell r="G4876">
            <v>15086.39</v>
          </cell>
          <cell r="H4876">
            <v>14943.98</v>
          </cell>
          <cell r="I4876">
            <v>-142.41</v>
          </cell>
          <cell r="J4876">
            <v>33624</v>
          </cell>
          <cell r="L4876">
            <v>41455</v>
          </cell>
          <cell r="M4876" t="str">
            <v>SG</v>
          </cell>
          <cell r="N4876" t="str">
            <v>EXP</v>
          </cell>
          <cell r="O4876" t="str">
            <v>PH800</v>
          </cell>
          <cell r="P4876" t="str">
            <v>1712</v>
          </cell>
          <cell r="Q4876" t="str">
            <v>Salaries &amp; Benefits</v>
          </cell>
          <cell r="R4876" t="str">
            <v>Other Expenditures</v>
          </cell>
          <cell r="S4876" t="str">
            <v>Salaries &amp; Benefits</v>
          </cell>
        </row>
        <row r="4877">
          <cell r="A4877" t="str">
            <v>PH1082</v>
          </cell>
          <cell r="E4877">
            <v>11453.81</v>
          </cell>
          <cell r="F4877">
            <v>0</v>
          </cell>
          <cell r="G4877">
            <v>11453.81</v>
          </cell>
          <cell r="H4877">
            <v>10077.59</v>
          </cell>
          <cell r="I4877">
            <v>-1376.22</v>
          </cell>
          <cell r="J4877">
            <v>22674.21</v>
          </cell>
          <cell r="L4877">
            <v>41455</v>
          </cell>
          <cell r="M4877" t="str">
            <v>SG</v>
          </cell>
          <cell r="N4877" t="str">
            <v>EXP</v>
          </cell>
          <cell r="O4877" t="str">
            <v>PH800</v>
          </cell>
          <cell r="P4877" t="str">
            <v>1720</v>
          </cell>
          <cell r="Q4877" t="str">
            <v>Salaries &amp; Benefits</v>
          </cell>
          <cell r="R4877" t="str">
            <v>Other Expenditures</v>
          </cell>
          <cell r="S4877" t="str">
            <v>Salaries &amp; Benefits</v>
          </cell>
        </row>
        <row r="4878">
          <cell r="A4878" t="str">
            <v>PH1082</v>
          </cell>
          <cell r="E4878">
            <v>3496.39</v>
          </cell>
          <cell r="F4878">
            <v>0</v>
          </cell>
          <cell r="G4878">
            <v>3496.39</v>
          </cell>
          <cell r="H4878">
            <v>3756.47</v>
          </cell>
          <cell r="I4878">
            <v>260.08</v>
          </cell>
          <cell r="J4878">
            <v>8451.67</v>
          </cell>
          <cell r="L4878">
            <v>41455</v>
          </cell>
          <cell r="M4878" t="str">
            <v>SG</v>
          </cell>
          <cell r="N4878" t="str">
            <v>EXP</v>
          </cell>
          <cell r="O4878" t="str">
            <v>PH800</v>
          </cell>
          <cell r="P4878" t="str">
            <v>1730</v>
          </cell>
          <cell r="Q4878" t="str">
            <v>Salaries &amp; Benefits</v>
          </cell>
          <cell r="R4878" t="str">
            <v>Other Expenditures</v>
          </cell>
          <cell r="S4878" t="str">
            <v>Salaries &amp; Benefits</v>
          </cell>
        </row>
        <row r="4879">
          <cell r="A4879" t="str">
            <v>PH1082</v>
          </cell>
          <cell r="E4879">
            <v>12226.47</v>
          </cell>
          <cell r="F4879">
            <v>0</v>
          </cell>
          <cell r="G4879">
            <v>12226.47</v>
          </cell>
          <cell r="H4879">
            <v>12634.02</v>
          </cell>
          <cell r="I4879">
            <v>407.55</v>
          </cell>
          <cell r="J4879">
            <v>16468.54</v>
          </cell>
          <cell r="L4879">
            <v>41455</v>
          </cell>
          <cell r="M4879" t="str">
            <v>SG</v>
          </cell>
          <cell r="N4879" t="str">
            <v>EXP</v>
          </cell>
          <cell r="O4879" t="str">
            <v>PH800</v>
          </cell>
          <cell r="P4879" t="str">
            <v>1740</v>
          </cell>
          <cell r="Q4879" t="str">
            <v>Salaries &amp; Benefits</v>
          </cell>
          <cell r="R4879" t="str">
            <v>Other Expenditures</v>
          </cell>
          <cell r="S4879" t="str">
            <v>Salaries &amp; Benefits</v>
          </cell>
        </row>
        <row r="4880">
          <cell r="A4880" t="str">
            <v>PH1082</v>
          </cell>
          <cell r="E4880">
            <v>611.57000000000005</v>
          </cell>
          <cell r="F4880">
            <v>0</v>
          </cell>
          <cell r="G4880">
            <v>611.57000000000005</v>
          </cell>
          <cell r="H4880">
            <v>699.23</v>
          </cell>
          <cell r="I4880">
            <v>87.66</v>
          </cell>
          <cell r="J4880">
            <v>905.87</v>
          </cell>
          <cell r="L4880">
            <v>41455</v>
          </cell>
          <cell r="M4880" t="str">
            <v>SG</v>
          </cell>
          <cell r="N4880" t="str">
            <v>EXP</v>
          </cell>
          <cell r="O4880" t="str">
            <v>PH800</v>
          </cell>
          <cell r="P4880" t="str">
            <v>1745</v>
          </cell>
          <cell r="Q4880" t="str">
            <v>Salaries &amp; Benefits</v>
          </cell>
          <cell r="R4880" t="str">
            <v>Other Expenditures</v>
          </cell>
          <cell r="S4880" t="str">
            <v>Salaries &amp; Benefits</v>
          </cell>
        </row>
        <row r="4881">
          <cell r="A4881" t="str">
            <v>PH1082</v>
          </cell>
          <cell r="E4881">
            <v>9458.2999999999993</v>
          </cell>
          <cell r="F4881">
            <v>0</v>
          </cell>
          <cell r="G4881">
            <v>9458.2999999999993</v>
          </cell>
          <cell r="H4881">
            <v>9813.5</v>
          </cell>
          <cell r="I4881">
            <v>355.2</v>
          </cell>
          <cell r="J4881">
            <v>22080.32</v>
          </cell>
          <cell r="L4881">
            <v>41455</v>
          </cell>
          <cell r="M4881" t="str">
            <v>SG</v>
          </cell>
          <cell r="N4881" t="str">
            <v>EXP</v>
          </cell>
          <cell r="O4881" t="str">
            <v>PH800</v>
          </cell>
          <cell r="P4881" t="str">
            <v>1750</v>
          </cell>
          <cell r="Q4881" t="str">
            <v>Salaries &amp; Benefits</v>
          </cell>
          <cell r="R4881" t="str">
            <v>Other Expenditures</v>
          </cell>
          <cell r="S4881" t="str">
            <v>Salaries &amp; Benefits</v>
          </cell>
        </row>
        <row r="4882">
          <cell r="A4882" t="str">
            <v>PH1082</v>
          </cell>
          <cell r="E4882">
            <v>25391.32</v>
          </cell>
          <cell r="F4882">
            <v>0</v>
          </cell>
          <cell r="G4882">
            <v>25391.32</v>
          </cell>
          <cell r="H4882">
            <v>28032.09</v>
          </cell>
          <cell r="I4882">
            <v>2640.77</v>
          </cell>
          <cell r="J4882">
            <v>36907.199999999997</v>
          </cell>
          <cell r="L4882">
            <v>41455</v>
          </cell>
          <cell r="M4882" t="str">
            <v>SG</v>
          </cell>
          <cell r="N4882" t="str">
            <v>EXP</v>
          </cell>
          <cell r="O4882" t="str">
            <v>PH800</v>
          </cell>
          <cell r="P4882" t="str">
            <v>1760</v>
          </cell>
          <cell r="Q4882" t="str">
            <v>Salaries &amp; Benefits</v>
          </cell>
          <cell r="R4882" t="str">
            <v>Other Expenditures</v>
          </cell>
          <cell r="S4882" t="str">
            <v>Salaries &amp; Benefits</v>
          </cell>
        </row>
        <row r="4883">
          <cell r="A4883" t="str">
            <v>PH1082</v>
          </cell>
          <cell r="E4883">
            <v>48332.61</v>
          </cell>
          <cell r="F4883">
            <v>0</v>
          </cell>
          <cell r="G4883">
            <v>48332.61</v>
          </cell>
          <cell r="H4883">
            <v>53523.75</v>
          </cell>
          <cell r="I4883">
            <v>5191.1400000000003</v>
          </cell>
          <cell r="J4883">
            <v>120429.77</v>
          </cell>
          <cell r="L4883">
            <v>41455</v>
          </cell>
          <cell r="M4883" t="str">
            <v>SG</v>
          </cell>
          <cell r="N4883" t="str">
            <v>EXP</v>
          </cell>
          <cell r="O4883" t="str">
            <v>PH800</v>
          </cell>
          <cell r="P4883" t="str">
            <v>1770</v>
          </cell>
          <cell r="Q4883" t="str">
            <v>Salaries &amp; Benefits</v>
          </cell>
          <cell r="R4883" t="str">
            <v>Other Expenditures</v>
          </cell>
          <cell r="S4883" t="str">
            <v>Salaries &amp; Benefits</v>
          </cell>
        </row>
        <row r="4884">
          <cell r="A4884" t="str">
            <v>PH1082</v>
          </cell>
          <cell r="E4884">
            <v>1208.8699999999999</v>
          </cell>
          <cell r="F4884">
            <v>0</v>
          </cell>
          <cell r="G4884">
            <v>1208.8699999999999</v>
          </cell>
          <cell r="H4884">
            <v>3173.34</v>
          </cell>
          <cell r="I4884">
            <v>1964.47</v>
          </cell>
          <cell r="J4884">
            <v>6968.26</v>
          </cell>
          <cell r="L4884">
            <v>41455</v>
          </cell>
          <cell r="M4884" t="str">
            <v>SG</v>
          </cell>
          <cell r="N4884" t="str">
            <v>EXP</v>
          </cell>
          <cell r="O4884" t="str">
            <v>PH800</v>
          </cell>
          <cell r="P4884" t="str">
            <v>2010</v>
          </cell>
          <cell r="Q4884" t="str">
            <v>Office Supplies</v>
          </cell>
          <cell r="R4884" t="str">
            <v>Other Expenditures</v>
          </cell>
          <cell r="S4884" t="str">
            <v>Non Salary</v>
          </cell>
        </row>
        <row r="4885">
          <cell r="A4885" t="str">
            <v>PH1082</v>
          </cell>
          <cell r="E4885">
            <v>549.5</v>
          </cell>
          <cell r="F4885">
            <v>0</v>
          </cell>
          <cell r="G4885">
            <v>549.5</v>
          </cell>
          <cell r="H4885">
            <v>1130.77</v>
          </cell>
          <cell r="I4885">
            <v>581.27</v>
          </cell>
          <cell r="J4885">
            <v>2483</v>
          </cell>
          <cell r="L4885">
            <v>41455</v>
          </cell>
          <cell r="M4885" t="str">
            <v>SG</v>
          </cell>
          <cell r="N4885" t="str">
            <v>EXP</v>
          </cell>
          <cell r="O4885" t="str">
            <v>PH800</v>
          </cell>
          <cell r="P4885" t="str">
            <v>2040</v>
          </cell>
          <cell r="Q4885" t="str">
            <v>Office Supplies</v>
          </cell>
          <cell r="R4885" t="str">
            <v>Other Expenditures</v>
          </cell>
          <cell r="S4885" t="str">
            <v>Non Salary</v>
          </cell>
        </row>
        <row r="4886">
          <cell r="A4886" t="str">
            <v>PH1082</v>
          </cell>
          <cell r="E4886">
            <v>0</v>
          </cell>
          <cell r="F4886">
            <v>0</v>
          </cell>
          <cell r="G4886">
            <v>0</v>
          </cell>
          <cell r="H4886">
            <v>182.21</v>
          </cell>
          <cell r="I4886">
            <v>182.21</v>
          </cell>
          <cell r="J4886">
            <v>400.12</v>
          </cell>
          <cell r="L4886">
            <v>41455</v>
          </cell>
          <cell r="M4886" t="str">
            <v>SG</v>
          </cell>
          <cell r="N4886" t="str">
            <v>EXP</v>
          </cell>
          <cell r="O4886" t="str">
            <v>PH800</v>
          </cell>
          <cell r="P4886" t="str">
            <v>2650</v>
          </cell>
          <cell r="Q4886" t="str">
            <v>Other Supplies</v>
          </cell>
          <cell r="R4886" t="str">
            <v>Other Expenditures</v>
          </cell>
          <cell r="S4886" t="str">
            <v>Non Salary</v>
          </cell>
        </row>
        <row r="4887">
          <cell r="A4887" t="str">
            <v>PH1082</v>
          </cell>
          <cell r="E4887">
            <v>2014.85</v>
          </cell>
          <cell r="F4887">
            <v>2055.5500000000002</v>
          </cell>
          <cell r="G4887">
            <v>4070.4</v>
          </cell>
          <cell r="H4887">
            <v>0</v>
          </cell>
          <cell r="I4887">
            <v>-4070.4</v>
          </cell>
          <cell r="J4887">
            <v>0</v>
          </cell>
          <cell r="L4887">
            <v>41455</v>
          </cell>
          <cell r="M4887" t="str">
            <v>SG</v>
          </cell>
          <cell r="N4887" t="str">
            <v>EXP</v>
          </cell>
          <cell r="O4887" t="str">
            <v>PH800</v>
          </cell>
          <cell r="P4887" t="str">
            <v>4199</v>
          </cell>
          <cell r="Q4887" t="str">
            <v>Professional &amp; Technical</v>
          </cell>
          <cell r="R4887" t="str">
            <v>Other Expenditures</v>
          </cell>
          <cell r="S4887" t="str">
            <v>Non Salary</v>
          </cell>
        </row>
        <row r="4888">
          <cell r="A4888" t="str">
            <v>PH1082</v>
          </cell>
          <cell r="E4888">
            <v>0</v>
          </cell>
          <cell r="F4888">
            <v>0</v>
          </cell>
          <cell r="G4888">
            <v>0</v>
          </cell>
          <cell r="H4888">
            <v>0</v>
          </cell>
          <cell r="I4888">
            <v>0</v>
          </cell>
          <cell r="J4888">
            <v>0</v>
          </cell>
          <cell r="L4888">
            <v>41455</v>
          </cell>
          <cell r="M4888" t="str">
            <v>SG</v>
          </cell>
          <cell r="N4888" t="str">
            <v>EXP</v>
          </cell>
          <cell r="O4888" t="str">
            <v>PH800</v>
          </cell>
          <cell r="P4888" t="str">
            <v>4225</v>
          </cell>
          <cell r="Q4888" t="str">
            <v>Business Travel Expenses</v>
          </cell>
          <cell r="R4888" t="str">
            <v>Other Expenditures</v>
          </cell>
          <cell r="S4888" t="str">
            <v>Non Salary</v>
          </cell>
        </row>
        <row r="4889">
          <cell r="A4889" t="str">
            <v>PH1082</v>
          </cell>
          <cell r="E4889">
            <v>0</v>
          </cell>
          <cell r="F4889">
            <v>0</v>
          </cell>
          <cell r="G4889">
            <v>0</v>
          </cell>
          <cell r="H4889">
            <v>740.13</v>
          </cell>
          <cell r="I4889">
            <v>740.13</v>
          </cell>
          <cell r="J4889">
            <v>1746</v>
          </cell>
          <cell r="L4889">
            <v>41455</v>
          </cell>
          <cell r="M4889" t="str">
            <v>SG</v>
          </cell>
          <cell r="N4889" t="str">
            <v>EXP</v>
          </cell>
          <cell r="O4889" t="str">
            <v>PH800</v>
          </cell>
          <cell r="P4889" t="str">
            <v>4256</v>
          </cell>
          <cell r="Q4889" t="str">
            <v>Conference Expenditures</v>
          </cell>
          <cell r="R4889" t="str">
            <v>Other Expenditures</v>
          </cell>
          <cell r="S4889" t="str">
            <v>Non Salary</v>
          </cell>
        </row>
        <row r="4890">
          <cell r="A4890" t="str">
            <v>PH1082</v>
          </cell>
          <cell r="E4890">
            <v>9158.4</v>
          </cell>
          <cell r="F4890">
            <v>3828.47</v>
          </cell>
          <cell r="G4890">
            <v>12986.87</v>
          </cell>
          <cell r="H4890">
            <v>7420</v>
          </cell>
          <cell r="I4890">
            <v>-5566.87</v>
          </cell>
          <cell r="J4890">
            <v>20000</v>
          </cell>
          <cell r="L4890">
            <v>41455</v>
          </cell>
          <cell r="M4890" t="str">
            <v>SG</v>
          </cell>
          <cell r="N4890" t="str">
            <v>EXP</v>
          </cell>
          <cell r="O4890" t="str">
            <v>PH800</v>
          </cell>
          <cell r="P4890" t="str">
            <v>4310</v>
          </cell>
          <cell r="Q4890" t="str">
            <v>Training &amp; Development</v>
          </cell>
          <cell r="R4890" t="str">
            <v>Other Expenditures</v>
          </cell>
          <cell r="S4890" t="str">
            <v>Non Salary</v>
          </cell>
        </row>
        <row r="4891">
          <cell r="A4891" t="str">
            <v>PH1082</v>
          </cell>
          <cell r="E4891">
            <v>2160</v>
          </cell>
          <cell r="F4891">
            <v>0</v>
          </cell>
          <cell r="G4891">
            <v>2160</v>
          </cell>
          <cell r="H4891">
            <v>423.9</v>
          </cell>
          <cell r="I4891">
            <v>-1736.1</v>
          </cell>
          <cell r="J4891">
            <v>1000</v>
          </cell>
          <cell r="L4891">
            <v>41455</v>
          </cell>
          <cell r="M4891" t="str">
            <v>SG</v>
          </cell>
          <cell r="N4891" t="str">
            <v>EXP</v>
          </cell>
          <cell r="O4891" t="str">
            <v>PH800</v>
          </cell>
          <cell r="P4891" t="str">
            <v>4340</v>
          </cell>
          <cell r="Q4891" t="str">
            <v>Training &amp; Development</v>
          </cell>
          <cell r="R4891" t="str">
            <v>Other Expenditures</v>
          </cell>
          <cell r="S4891" t="str">
            <v>Non Salary</v>
          </cell>
        </row>
        <row r="4892">
          <cell r="A4892" t="str">
            <v>PH1082</v>
          </cell>
          <cell r="E4892">
            <v>641.09</v>
          </cell>
          <cell r="F4892">
            <v>0</v>
          </cell>
          <cell r="G4892">
            <v>641.09</v>
          </cell>
          <cell r="H4892">
            <v>0</v>
          </cell>
          <cell r="I4892">
            <v>-641.09</v>
          </cell>
          <cell r="J4892">
            <v>0</v>
          </cell>
          <cell r="L4892">
            <v>41455</v>
          </cell>
          <cell r="M4892" t="str">
            <v>SG</v>
          </cell>
          <cell r="N4892" t="str">
            <v>EXP</v>
          </cell>
          <cell r="O4892" t="str">
            <v>PH800</v>
          </cell>
          <cell r="P4892" t="str">
            <v>4414</v>
          </cell>
          <cell r="Q4892" t="str">
            <v>Contracted Services</v>
          </cell>
          <cell r="R4892" t="str">
            <v>Other Expenditures</v>
          </cell>
          <cell r="S4892" t="str">
            <v>Non Salary</v>
          </cell>
        </row>
        <row r="4893">
          <cell r="A4893" t="str">
            <v>PH1082</v>
          </cell>
          <cell r="E4893">
            <v>96.93</v>
          </cell>
          <cell r="F4893">
            <v>0</v>
          </cell>
          <cell r="G4893">
            <v>96.93</v>
          </cell>
          <cell r="H4893">
            <v>0</v>
          </cell>
          <cell r="I4893">
            <v>-96.93</v>
          </cell>
          <cell r="J4893">
            <v>0</v>
          </cell>
          <cell r="L4893">
            <v>41455</v>
          </cell>
          <cell r="M4893" t="str">
            <v>SG</v>
          </cell>
          <cell r="N4893" t="str">
            <v>EXP</v>
          </cell>
          <cell r="O4893" t="str">
            <v>PH800</v>
          </cell>
          <cell r="P4893" t="str">
            <v>4452</v>
          </cell>
          <cell r="Q4893" t="str">
            <v>Contracted Services</v>
          </cell>
          <cell r="R4893" t="str">
            <v>Other Expenditures</v>
          </cell>
          <cell r="S4893" t="str">
            <v>Non Salary</v>
          </cell>
        </row>
        <row r="4894">
          <cell r="A4894" t="str">
            <v>PH1082</v>
          </cell>
          <cell r="E4894">
            <v>75</v>
          </cell>
          <cell r="F4894">
            <v>0</v>
          </cell>
          <cell r="G4894">
            <v>75</v>
          </cell>
          <cell r="H4894">
            <v>211.95</v>
          </cell>
          <cell r="I4894">
            <v>136.94999999999999</v>
          </cell>
          <cell r="J4894">
            <v>500</v>
          </cell>
          <cell r="L4894">
            <v>41455</v>
          </cell>
          <cell r="M4894" t="str">
            <v>SG</v>
          </cell>
          <cell r="N4894" t="str">
            <v>EXP</v>
          </cell>
          <cell r="O4894" t="str">
            <v>PH800</v>
          </cell>
          <cell r="P4894" t="str">
            <v>4760</v>
          </cell>
          <cell r="Q4894" t="str">
            <v>Insurance, Parking &amp; Metrage</v>
          </cell>
          <cell r="R4894" t="str">
            <v>Other Expenditures</v>
          </cell>
          <cell r="S4894" t="str">
            <v>Non Salary</v>
          </cell>
        </row>
        <row r="4895">
          <cell r="A4895" t="str">
            <v>PH1082</v>
          </cell>
          <cell r="E4895">
            <v>39.5</v>
          </cell>
          <cell r="F4895">
            <v>0</v>
          </cell>
          <cell r="G4895">
            <v>39.5</v>
          </cell>
          <cell r="H4895">
            <v>178.05</v>
          </cell>
          <cell r="I4895">
            <v>138.55000000000001</v>
          </cell>
          <cell r="J4895">
            <v>420</v>
          </cell>
          <cell r="L4895">
            <v>41455</v>
          </cell>
          <cell r="M4895" t="str">
            <v>SG</v>
          </cell>
          <cell r="N4895" t="str">
            <v>EXP</v>
          </cell>
          <cell r="O4895" t="str">
            <v>PH800</v>
          </cell>
          <cell r="P4895" t="str">
            <v>4770</v>
          </cell>
          <cell r="Q4895" t="str">
            <v>Insurance, Parking &amp; Metrage</v>
          </cell>
          <cell r="R4895" t="str">
            <v>Other Expenditures</v>
          </cell>
          <cell r="S4895" t="str">
            <v>Non Salary</v>
          </cell>
        </row>
        <row r="4896">
          <cell r="A4896" t="str">
            <v>PH1082</v>
          </cell>
          <cell r="E4896">
            <v>36.72</v>
          </cell>
          <cell r="F4896">
            <v>0</v>
          </cell>
          <cell r="G4896">
            <v>36.72</v>
          </cell>
          <cell r="H4896">
            <v>44.94</v>
          </cell>
          <cell r="I4896">
            <v>8.2200000000000006</v>
          </cell>
          <cell r="J4896">
            <v>106</v>
          </cell>
          <cell r="L4896">
            <v>41455</v>
          </cell>
          <cell r="M4896" t="str">
            <v>SG</v>
          </cell>
          <cell r="N4896" t="str">
            <v>EXP</v>
          </cell>
          <cell r="O4896" t="str">
            <v>PH800</v>
          </cell>
          <cell r="P4896" t="str">
            <v>4775</v>
          </cell>
          <cell r="Q4896" t="str">
            <v>Insurance, Parking &amp; Metrage</v>
          </cell>
          <cell r="R4896" t="str">
            <v>Other Expenditures</v>
          </cell>
          <cell r="S4896" t="str">
            <v>Non Salary</v>
          </cell>
        </row>
        <row r="4897">
          <cell r="A4897" t="str">
            <v>PH1082</v>
          </cell>
          <cell r="E4897">
            <v>0</v>
          </cell>
          <cell r="F4897">
            <v>0</v>
          </cell>
          <cell r="G4897">
            <v>0</v>
          </cell>
          <cell r="H4897">
            <v>129.72</v>
          </cell>
          <cell r="I4897">
            <v>129.72</v>
          </cell>
          <cell r="J4897">
            <v>306</v>
          </cell>
          <cell r="L4897">
            <v>41455</v>
          </cell>
          <cell r="M4897" t="str">
            <v>SG</v>
          </cell>
          <cell r="N4897" t="str">
            <v>EXP</v>
          </cell>
          <cell r="O4897" t="str">
            <v>PH800</v>
          </cell>
          <cell r="P4897" t="str">
            <v>4820</v>
          </cell>
          <cell r="Q4897" t="str">
            <v>Other Services</v>
          </cell>
          <cell r="R4897" t="str">
            <v>Other Expenditures</v>
          </cell>
          <cell r="S4897" t="str">
            <v>Non Salary</v>
          </cell>
        </row>
        <row r="4898">
          <cell r="A4898" t="str">
            <v>PH1082</v>
          </cell>
          <cell r="E4898">
            <v>22.97</v>
          </cell>
          <cell r="F4898">
            <v>0</v>
          </cell>
          <cell r="G4898">
            <v>22.97</v>
          </cell>
          <cell r="H4898">
            <v>387</v>
          </cell>
          <cell r="I4898">
            <v>364.03</v>
          </cell>
          <cell r="J4898">
            <v>1000</v>
          </cell>
          <cell r="L4898">
            <v>41455</v>
          </cell>
          <cell r="M4898" t="str">
            <v>SG</v>
          </cell>
          <cell r="N4898" t="str">
            <v>EXP</v>
          </cell>
          <cell r="O4898" t="str">
            <v>PH800</v>
          </cell>
          <cell r="P4898" t="str">
            <v>7035</v>
          </cell>
          <cell r="Q4898" t="str">
            <v>IDC's</v>
          </cell>
          <cell r="R4898" t="str">
            <v>Other Expenditures</v>
          </cell>
          <cell r="S4898" t="str">
            <v>Non Salary</v>
          </cell>
        </row>
        <row r="4899">
          <cell r="A4899" t="str">
            <v>PH1082</v>
          </cell>
          <cell r="E4899">
            <v>-522872.2</v>
          </cell>
          <cell r="F4899">
            <v>0</v>
          </cell>
          <cell r="G4899">
            <v>-522872.2</v>
          </cell>
          <cell r="H4899">
            <v>-486776.81</v>
          </cell>
          <cell r="I4899">
            <v>36095.39</v>
          </cell>
          <cell r="J4899">
            <v>-1070201.96</v>
          </cell>
          <cell r="L4899">
            <v>41455</v>
          </cell>
          <cell r="M4899" t="str">
            <v>SG</v>
          </cell>
          <cell r="N4899" t="str">
            <v>REV</v>
          </cell>
          <cell r="O4899" t="str">
            <v>PH800</v>
          </cell>
          <cell r="P4899" t="str">
            <v>8010</v>
          </cell>
          <cell r="Q4899" t="str">
            <v>Grants and Subsidies</v>
          </cell>
          <cell r="R4899" t="str">
            <v>Revenue</v>
          </cell>
          <cell r="S4899" t="str">
            <v>Non Salary</v>
          </cell>
        </row>
        <row r="4900">
          <cell r="A4900" t="str">
            <v>PH1083</v>
          </cell>
          <cell r="E4900">
            <v>107732.19</v>
          </cell>
          <cell r="F4900">
            <v>0</v>
          </cell>
          <cell r="G4900">
            <v>107732.19</v>
          </cell>
          <cell r="H4900">
            <v>148019.48000000001</v>
          </cell>
          <cell r="I4900">
            <v>40287.29</v>
          </cell>
          <cell r="J4900">
            <v>333043.83</v>
          </cell>
          <cell r="L4900">
            <v>41455</v>
          </cell>
          <cell r="M4900" t="str">
            <v>SG</v>
          </cell>
          <cell r="N4900" t="str">
            <v>EXP</v>
          </cell>
          <cell r="O4900" t="str">
            <v>PH800</v>
          </cell>
          <cell r="P4900" t="str">
            <v>1015</v>
          </cell>
          <cell r="Q4900" t="str">
            <v>Salaries &amp; Benefits</v>
          </cell>
          <cell r="R4900" t="str">
            <v>Other Expenditures</v>
          </cell>
          <cell r="S4900" t="str">
            <v>Salaries &amp; Benefits</v>
          </cell>
        </row>
        <row r="4901">
          <cell r="A4901" t="str">
            <v>PH1083</v>
          </cell>
          <cell r="E4901">
            <v>0</v>
          </cell>
          <cell r="F4901">
            <v>0</v>
          </cell>
          <cell r="G4901">
            <v>0</v>
          </cell>
          <cell r="H4901">
            <v>-9177.6200000000008</v>
          </cell>
          <cell r="I4901">
            <v>-9177.6200000000008</v>
          </cell>
          <cell r="J4901">
            <v>-19786.72</v>
          </cell>
          <cell r="L4901">
            <v>41455</v>
          </cell>
          <cell r="M4901" t="str">
            <v>SG</v>
          </cell>
          <cell r="N4901" t="str">
            <v>EXP</v>
          </cell>
          <cell r="O4901" t="str">
            <v>PH800</v>
          </cell>
          <cell r="P4901" t="str">
            <v>1520</v>
          </cell>
          <cell r="Q4901" t="str">
            <v>Salaries &amp; Benefits</v>
          </cell>
          <cell r="R4901" t="str">
            <v>Other Expenditures</v>
          </cell>
          <cell r="S4901" t="str">
            <v>Gapping</v>
          </cell>
        </row>
        <row r="4902">
          <cell r="A4902" t="str">
            <v>PH1083</v>
          </cell>
          <cell r="E4902">
            <v>3111.91</v>
          </cell>
          <cell r="F4902">
            <v>0</v>
          </cell>
          <cell r="G4902">
            <v>3111.91</v>
          </cell>
          <cell r="H4902">
            <v>5114.67</v>
          </cell>
          <cell r="I4902">
            <v>2002.76</v>
          </cell>
          <cell r="J4902">
            <v>11508</v>
          </cell>
          <cell r="L4902">
            <v>41455</v>
          </cell>
          <cell r="M4902" t="str">
            <v>SG</v>
          </cell>
          <cell r="N4902" t="str">
            <v>EXP</v>
          </cell>
          <cell r="O4902" t="str">
            <v>PH800</v>
          </cell>
          <cell r="P4902" t="str">
            <v>1711</v>
          </cell>
          <cell r="Q4902" t="str">
            <v>Salaries &amp; Benefits</v>
          </cell>
          <cell r="R4902" t="str">
            <v>Other Expenditures</v>
          </cell>
          <cell r="S4902" t="str">
            <v>Salaries &amp; Benefits</v>
          </cell>
        </row>
        <row r="4903">
          <cell r="A4903" t="str">
            <v>PH1083</v>
          </cell>
          <cell r="E4903">
            <v>1549.31</v>
          </cell>
          <cell r="F4903">
            <v>0</v>
          </cell>
          <cell r="G4903">
            <v>1549.31</v>
          </cell>
          <cell r="H4903">
            <v>2640.03</v>
          </cell>
          <cell r="I4903">
            <v>1090.72</v>
          </cell>
          <cell r="J4903">
            <v>5940</v>
          </cell>
          <cell r="L4903">
            <v>41455</v>
          </cell>
          <cell r="M4903" t="str">
            <v>SG</v>
          </cell>
          <cell r="N4903" t="str">
            <v>EXP</v>
          </cell>
          <cell r="O4903" t="str">
            <v>PH800</v>
          </cell>
          <cell r="P4903" t="str">
            <v>1712</v>
          </cell>
          <cell r="Q4903" t="str">
            <v>Salaries &amp; Benefits</v>
          </cell>
          <cell r="R4903" t="str">
            <v>Other Expenditures</v>
          </cell>
          <cell r="S4903" t="str">
            <v>Salaries &amp; Benefits</v>
          </cell>
        </row>
        <row r="4904">
          <cell r="A4904" t="str">
            <v>PH1083</v>
          </cell>
          <cell r="E4904">
            <v>2639.52</v>
          </cell>
          <cell r="F4904">
            <v>0</v>
          </cell>
          <cell r="G4904">
            <v>2639.52</v>
          </cell>
          <cell r="H4904">
            <v>2964.06</v>
          </cell>
          <cell r="I4904">
            <v>324.54000000000002</v>
          </cell>
          <cell r="J4904">
            <v>6668.59</v>
          </cell>
          <cell r="L4904">
            <v>41455</v>
          </cell>
          <cell r="M4904" t="str">
            <v>SG</v>
          </cell>
          <cell r="N4904" t="str">
            <v>EXP</v>
          </cell>
          <cell r="O4904" t="str">
            <v>PH800</v>
          </cell>
          <cell r="P4904" t="str">
            <v>1720</v>
          </cell>
          <cell r="Q4904" t="str">
            <v>Salaries &amp; Benefits</v>
          </cell>
          <cell r="R4904" t="str">
            <v>Other Expenditures</v>
          </cell>
          <cell r="S4904" t="str">
            <v>Salaries &amp; Benefits</v>
          </cell>
        </row>
        <row r="4905">
          <cell r="A4905" t="str">
            <v>PH1083</v>
          </cell>
          <cell r="E4905">
            <v>798.98</v>
          </cell>
          <cell r="F4905">
            <v>0</v>
          </cell>
          <cell r="G4905">
            <v>798.98</v>
          </cell>
          <cell r="H4905">
            <v>1104.83</v>
          </cell>
          <cell r="I4905">
            <v>305.85000000000002</v>
          </cell>
          <cell r="J4905">
            <v>2485.84</v>
          </cell>
          <cell r="L4905">
            <v>41455</v>
          </cell>
          <cell r="M4905" t="str">
            <v>SG</v>
          </cell>
          <cell r="N4905" t="str">
            <v>EXP</v>
          </cell>
          <cell r="O4905" t="str">
            <v>PH800</v>
          </cell>
          <cell r="P4905" t="str">
            <v>1730</v>
          </cell>
          <cell r="Q4905" t="str">
            <v>Salaries &amp; Benefits</v>
          </cell>
          <cell r="R4905" t="str">
            <v>Other Expenditures</v>
          </cell>
          <cell r="S4905" t="str">
            <v>Salaries &amp; Benefits</v>
          </cell>
        </row>
        <row r="4906">
          <cell r="A4906" t="str">
            <v>PH1083</v>
          </cell>
          <cell r="E4906">
            <v>2613.94</v>
          </cell>
          <cell r="F4906">
            <v>0</v>
          </cell>
          <cell r="G4906">
            <v>2613.94</v>
          </cell>
          <cell r="H4906">
            <v>3559.16</v>
          </cell>
          <cell r="I4906">
            <v>945.22</v>
          </cell>
          <cell r="J4906">
            <v>4027.63</v>
          </cell>
          <cell r="L4906">
            <v>41455</v>
          </cell>
          <cell r="M4906" t="str">
            <v>SG</v>
          </cell>
          <cell r="N4906" t="str">
            <v>EXP</v>
          </cell>
          <cell r="O4906" t="str">
            <v>PH800</v>
          </cell>
          <cell r="P4906" t="str">
            <v>1740</v>
          </cell>
          <cell r="Q4906" t="str">
            <v>Salaries &amp; Benefits</v>
          </cell>
          <cell r="R4906" t="str">
            <v>Other Expenditures</v>
          </cell>
          <cell r="S4906" t="str">
            <v>Salaries &amp; Benefits</v>
          </cell>
        </row>
        <row r="4907">
          <cell r="A4907" t="str">
            <v>PH1083</v>
          </cell>
          <cell r="E4907">
            <v>143.72</v>
          </cell>
          <cell r="F4907">
            <v>0</v>
          </cell>
          <cell r="G4907">
            <v>143.72</v>
          </cell>
          <cell r="H4907">
            <v>229.18</v>
          </cell>
          <cell r="I4907">
            <v>85.46</v>
          </cell>
          <cell r="J4907">
            <v>266.44</v>
          </cell>
          <cell r="L4907">
            <v>41455</v>
          </cell>
          <cell r="M4907" t="str">
            <v>SG</v>
          </cell>
          <cell r="N4907" t="str">
            <v>EXP</v>
          </cell>
          <cell r="O4907" t="str">
            <v>PH800</v>
          </cell>
          <cell r="P4907" t="str">
            <v>1745</v>
          </cell>
          <cell r="Q4907" t="str">
            <v>Salaries &amp; Benefits</v>
          </cell>
          <cell r="R4907" t="str">
            <v>Other Expenditures</v>
          </cell>
          <cell r="S4907" t="str">
            <v>Salaries &amp; Benefits</v>
          </cell>
        </row>
        <row r="4908">
          <cell r="A4908" t="str">
            <v>PH1083</v>
          </cell>
          <cell r="E4908">
            <v>2113.0700000000002</v>
          </cell>
          <cell r="F4908">
            <v>0</v>
          </cell>
          <cell r="G4908">
            <v>2113.0700000000002</v>
          </cell>
          <cell r="H4908">
            <v>2886.38</v>
          </cell>
          <cell r="I4908">
            <v>773.31</v>
          </cell>
          <cell r="J4908">
            <v>6494.36</v>
          </cell>
          <cell r="L4908">
            <v>41455</v>
          </cell>
          <cell r="M4908" t="str">
            <v>SG</v>
          </cell>
          <cell r="N4908" t="str">
            <v>EXP</v>
          </cell>
          <cell r="O4908" t="str">
            <v>PH800</v>
          </cell>
          <cell r="P4908" t="str">
            <v>1750</v>
          </cell>
          <cell r="Q4908" t="str">
            <v>Salaries &amp; Benefits</v>
          </cell>
          <cell r="R4908" t="str">
            <v>Other Expenditures</v>
          </cell>
          <cell r="S4908" t="str">
            <v>Salaries &amp; Benefits</v>
          </cell>
        </row>
        <row r="4909">
          <cell r="A4909" t="str">
            <v>PH1083</v>
          </cell>
          <cell r="E4909">
            <v>5529.19</v>
          </cell>
          <cell r="F4909">
            <v>0</v>
          </cell>
          <cell r="G4909">
            <v>5529.19</v>
          </cell>
          <cell r="H4909">
            <v>8059.49</v>
          </cell>
          <cell r="I4909">
            <v>2530.3000000000002</v>
          </cell>
          <cell r="J4909">
            <v>9226.7999999999993</v>
          </cell>
          <cell r="L4909">
            <v>41455</v>
          </cell>
          <cell r="M4909" t="str">
            <v>SG</v>
          </cell>
          <cell r="N4909" t="str">
            <v>EXP</v>
          </cell>
          <cell r="O4909" t="str">
            <v>PH800</v>
          </cell>
          <cell r="P4909" t="str">
            <v>1760</v>
          </cell>
          <cell r="Q4909" t="str">
            <v>Salaries &amp; Benefits</v>
          </cell>
          <cell r="R4909" t="str">
            <v>Other Expenditures</v>
          </cell>
          <cell r="S4909" t="str">
            <v>Salaries &amp; Benefits</v>
          </cell>
        </row>
        <row r="4910">
          <cell r="A4910" t="str">
            <v>PH1083</v>
          </cell>
          <cell r="E4910">
            <v>12015.45</v>
          </cell>
          <cell r="F4910">
            <v>0</v>
          </cell>
          <cell r="G4910">
            <v>12015.45</v>
          </cell>
          <cell r="H4910">
            <v>16623.14</v>
          </cell>
          <cell r="I4910">
            <v>4607.6899999999996</v>
          </cell>
          <cell r="J4910">
            <v>37402</v>
          </cell>
          <cell r="L4910">
            <v>41455</v>
          </cell>
          <cell r="M4910" t="str">
            <v>SG</v>
          </cell>
          <cell r="N4910" t="str">
            <v>EXP</v>
          </cell>
          <cell r="O4910" t="str">
            <v>PH800</v>
          </cell>
          <cell r="P4910" t="str">
            <v>1770</v>
          </cell>
          <cell r="Q4910" t="str">
            <v>Salaries &amp; Benefits</v>
          </cell>
          <cell r="R4910" t="str">
            <v>Other Expenditures</v>
          </cell>
          <cell r="S4910" t="str">
            <v>Salaries &amp; Benefits</v>
          </cell>
        </row>
        <row r="4911">
          <cell r="A4911" t="str">
            <v>PH1083</v>
          </cell>
          <cell r="E4911">
            <v>864.62</v>
          </cell>
          <cell r="F4911">
            <v>0</v>
          </cell>
          <cell r="G4911">
            <v>864.62</v>
          </cell>
          <cell r="H4911">
            <v>425.31</v>
          </cell>
          <cell r="I4911">
            <v>-439.31</v>
          </cell>
          <cell r="J4911">
            <v>933.93</v>
          </cell>
          <cell r="L4911">
            <v>41455</v>
          </cell>
          <cell r="M4911" t="str">
            <v>SG</v>
          </cell>
          <cell r="N4911" t="str">
            <v>EXP</v>
          </cell>
          <cell r="O4911" t="str">
            <v>PH800</v>
          </cell>
          <cell r="P4911" t="str">
            <v>2010</v>
          </cell>
          <cell r="Q4911" t="str">
            <v>Office Supplies</v>
          </cell>
          <cell r="R4911" t="str">
            <v>Other Expenditures</v>
          </cell>
          <cell r="S4911" t="str">
            <v>Non Salary</v>
          </cell>
        </row>
        <row r="4912">
          <cell r="A4912" t="str">
            <v>PH1083</v>
          </cell>
          <cell r="E4912">
            <v>13.71</v>
          </cell>
          <cell r="F4912">
            <v>0</v>
          </cell>
          <cell r="G4912">
            <v>13.71</v>
          </cell>
          <cell r="H4912">
            <v>683.1</v>
          </cell>
          <cell r="I4912">
            <v>669.39</v>
          </cell>
          <cell r="J4912">
            <v>1500</v>
          </cell>
          <cell r="L4912">
            <v>41455</v>
          </cell>
          <cell r="M4912" t="str">
            <v>SG</v>
          </cell>
          <cell r="N4912" t="str">
            <v>EXP</v>
          </cell>
          <cell r="O4912" t="str">
            <v>PH800</v>
          </cell>
          <cell r="P4912" t="str">
            <v>2040</v>
          </cell>
          <cell r="Q4912" t="str">
            <v>Office Supplies</v>
          </cell>
          <cell r="R4912" t="str">
            <v>Other Expenditures</v>
          </cell>
          <cell r="S4912" t="str">
            <v>Non Salary</v>
          </cell>
        </row>
        <row r="4913">
          <cell r="A4913" t="str">
            <v>PH1083</v>
          </cell>
          <cell r="E4913">
            <v>219.43</v>
          </cell>
          <cell r="F4913">
            <v>0</v>
          </cell>
          <cell r="G4913">
            <v>219.43</v>
          </cell>
          <cell r="H4913">
            <v>550.70000000000005</v>
          </cell>
          <cell r="I4913">
            <v>331.27</v>
          </cell>
          <cell r="J4913">
            <v>1000</v>
          </cell>
          <cell r="L4913">
            <v>41455</v>
          </cell>
          <cell r="M4913" t="str">
            <v>SG</v>
          </cell>
          <cell r="N4913" t="str">
            <v>EXP</v>
          </cell>
          <cell r="O4913" t="str">
            <v>PH800</v>
          </cell>
          <cell r="P4913" t="str">
            <v>3420</v>
          </cell>
          <cell r="Q4913" t="str">
            <v>Computer Hardware &amp; Software</v>
          </cell>
          <cell r="R4913" t="str">
            <v>Other Expenditures</v>
          </cell>
          <cell r="S4913" t="str">
            <v>Non Salary</v>
          </cell>
        </row>
        <row r="4914">
          <cell r="A4914" t="str">
            <v>PH1083</v>
          </cell>
          <cell r="E4914">
            <v>0</v>
          </cell>
          <cell r="F4914">
            <v>0</v>
          </cell>
          <cell r="G4914">
            <v>0</v>
          </cell>
          <cell r="H4914">
            <v>211.95</v>
          </cell>
          <cell r="I4914">
            <v>211.95</v>
          </cell>
          <cell r="J4914">
            <v>500</v>
          </cell>
          <cell r="L4914">
            <v>41455</v>
          </cell>
          <cell r="M4914" t="str">
            <v>SG</v>
          </cell>
          <cell r="N4914" t="str">
            <v>EXP</v>
          </cell>
          <cell r="O4914" t="str">
            <v>PH800</v>
          </cell>
          <cell r="P4914" t="str">
            <v>4256</v>
          </cell>
          <cell r="Q4914" t="str">
            <v>Conference Expenditures</v>
          </cell>
          <cell r="R4914" t="str">
            <v>Other Expenditures</v>
          </cell>
          <cell r="S4914" t="str">
            <v>Non Salary</v>
          </cell>
        </row>
        <row r="4915">
          <cell r="A4915" t="str">
            <v>PH1083</v>
          </cell>
          <cell r="E4915">
            <v>120.08</v>
          </cell>
          <cell r="F4915">
            <v>0</v>
          </cell>
          <cell r="G4915">
            <v>120.08</v>
          </cell>
          <cell r="H4915">
            <v>654.54999999999995</v>
          </cell>
          <cell r="I4915">
            <v>534.47</v>
          </cell>
          <cell r="J4915">
            <v>2220.29</v>
          </cell>
          <cell r="L4915">
            <v>41455</v>
          </cell>
          <cell r="M4915" t="str">
            <v>SG</v>
          </cell>
          <cell r="N4915" t="str">
            <v>EXP</v>
          </cell>
          <cell r="O4915" t="str">
            <v>PH800</v>
          </cell>
          <cell r="P4915" t="str">
            <v>4310</v>
          </cell>
          <cell r="Q4915" t="str">
            <v>Training &amp; Development</v>
          </cell>
          <cell r="R4915" t="str">
            <v>Other Expenditures</v>
          </cell>
          <cell r="S4915" t="str">
            <v>Non Salary</v>
          </cell>
        </row>
        <row r="4916">
          <cell r="A4916" t="str">
            <v>PH1083</v>
          </cell>
          <cell r="E4916">
            <v>200</v>
          </cell>
          <cell r="F4916">
            <v>0</v>
          </cell>
          <cell r="G4916">
            <v>200</v>
          </cell>
          <cell r="H4916">
            <v>0</v>
          </cell>
          <cell r="I4916">
            <v>-200</v>
          </cell>
          <cell r="J4916">
            <v>0</v>
          </cell>
          <cell r="L4916">
            <v>41455</v>
          </cell>
          <cell r="M4916" t="str">
            <v>SG</v>
          </cell>
          <cell r="N4916" t="str">
            <v>EXP</v>
          </cell>
          <cell r="O4916" t="str">
            <v>PH800</v>
          </cell>
          <cell r="P4916" t="str">
            <v>7130</v>
          </cell>
          <cell r="Q4916" t="str">
            <v>IDC's</v>
          </cell>
          <cell r="R4916" t="str">
            <v>Other Expenditures</v>
          </cell>
          <cell r="S4916" t="str">
            <v>Non Salary</v>
          </cell>
        </row>
        <row r="4917">
          <cell r="A4917" t="str">
            <v>PH1083</v>
          </cell>
          <cell r="E4917">
            <v>43209.07</v>
          </cell>
          <cell r="F4917">
            <v>0</v>
          </cell>
          <cell r="G4917">
            <v>43209.07</v>
          </cell>
          <cell r="H4917">
            <v>21190.43</v>
          </cell>
          <cell r="I4917">
            <v>-22018.639999999999</v>
          </cell>
          <cell r="J4917">
            <v>93103.82</v>
          </cell>
          <cell r="L4917">
            <v>41455</v>
          </cell>
          <cell r="M4917" t="str">
            <v>SG</v>
          </cell>
          <cell r="N4917" t="str">
            <v>EXP</v>
          </cell>
          <cell r="O4917" t="str">
            <v>PH800</v>
          </cell>
          <cell r="P4917" t="str">
            <v>7164</v>
          </cell>
          <cell r="Q4917" t="str">
            <v>IDC's</v>
          </cell>
          <cell r="R4917" t="str">
            <v>Other Expenditures</v>
          </cell>
          <cell r="S4917" t="str">
            <v>Non Salary</v>
          </cell>
        </row>
        <row r="4918">
          <cell r="A4918" t="str">
            <v>PH1083</v>
          </cell>
          <cell r="E4918">
            <v>-137155.64000000001</v>
          </cell>
          <cell r="F4918">
            <v>0</v>
          </cell>
          <cell r="G4918">
            <v>-137155.64000000001</v>
          </cell>
          <cell r="H4918">
            <v>-154304.14000000001</v>
          </cell>
          <cell r="I4918">
            <v>-17148.5</v>
          </cell>
          <cell r="J4918">
            <v>-372401.16</v>
          </cell>
          <cell r="L4918">
            <v>41455</v>
          </cell>
          <cell r="M4918" t="str">
            <v>SG</v>
          </cell>
          <cell r="N4918" t="str">
            <v>REV</v>
          </cell>
          <cell r="O4918" t="str">
            <v>PH800</v>
          </cell>
          <cell r="P4918" t="str">
            <v>8010</v>
          </cell>
          <cell r="Q4918" t="str">
            <v>Grants and Subsidies</v>
          </cell>
          <cell r="R4918" t="str">
            <v>Revenue</v>
          </cell>
          <cell r="S4918" t="str">
            <v>Non Salary</v>
          </cell>
        </row>
        <row r="4919">
          <cell r="A4919" t="str">
            <v>PH1084</v>
          </cell>
          <cell r="E4919">
            <v>1508632.75</v>
          </cell>
          <cell r="F4919">
            <v>0</v>
          </cell>
          <cell r="G4919">
            <v>1508632.75</v>
          </cell>
          <cell r="H4919">
            <v>1559492.4</v>
          </cell>
          <cell r="I4919">
            <v>50859.65</v>
          </cell>
          <cell r="J4919">
            <v>3508857.9</v>
          </cell>
          <cell r="L4919">
            <v>41455</v>
          </cell>
          <cell r="M4919" t="str">
            <v>SG</v>
          </cell>
          <cell r="N4919" t="str">
            <v>EXP</v>
          </cell>
          <cell r="O4919" t="str">
            <v>PH800</v>
          </cell>
          <cell r="P4919" t="str">
            <v>1015</v>
          </cell>
          <cell r="Q4919" t="str">
            <v>Salaries &amp; Benefits</v>
          </cell>
          <cell r="R4919" t="str">
            <v>Other Expenditures</v>
          </cell>
          <cell r="S4919" t="str">
            <v>Salaries &amp; Benefits</v>
          </cell>
        </row>
        <row r="4920">
          <cell r="A4920" t="str">
            <v>PH1084</v>
          </cell>
          <cell r="E4920">
            <v>1160.94</v>
          </cell>
          <cell r="F4920">
            <v>0</v>
          </cell>
          <cell r="G4920">
            <v>1160.94</v>
          </cell>
          <cell r="H4920">
            <v>6397.92</v>
          </cell>
          <cell r="I4920">
            <v>5236.9799999999996</v>
          </cell>
          <cell r="J4920">
            <v>14400</v>
          </cell>
          <cell r="L4920">
            <v>41455</v>
          </cell>
          <cell r="M4920" t="str">
            <v>SG</v>
          </cell>
          <cell r="N4920" t="str">
            <v>EXP</v>
          </cell>
          <cell r="O4920" t="str">
            <v>PH800</v>
          </cell>
          <cell r="P4920" t="str">
            <v>1025</v>
          </cell>
          <cell r="Q4920" t="str">
            <v>Salaries &amp; Benefits</v>
          </cell>
          <cell r="R4920" t="str">
            <v>Other Expenditures</v>
          </cell>
          <cell r="S4920" t="str">
            <v>Overtime</v>
          </cell>
        </row>
        <row r="4921">
          <cell r="A4921" t="str">
            <v>PH1084</v>
          </cell>
          <cell r="E4921">
            <v>9711.65</v>
          </cell>
          <cell r="F4921">
            <v>0</v>
          </cell>
          <cell r="G4921">
            <v>9711.65</v>
          </cell>
          <cell r="H4921">
            <v>7696.21</v>
          </cell>
          <cell r="I4921">
            <v>-2015.44</v>
          </cell>
          <cell r="J4921">
            <v>7696.21</v>
          </cell>
          <cell r="L4921">
            <v>41455</v>
          </cell>
          <cell r="M4921" t="str">
            <v>SG</v>
          </cell>
          <cell r="N4921" t="str">
            <v>EXP</v>
          </cell>
          <cell r="O4921" t="str">
            <v>PH800</v>
          </cell>
          <cell r="P4921" t="str">
            <v>1050</v>
          </cell>
          <cell r="Q4921" t="str">
            <v>Salaries &amp; Benefits</v>
          </cell>
          <cell r="R4921" t="str">
            <v>Other Expenditures</v>
          </cell>
          <cell r="S4921" t="str">
            <v>Salaries &amp; Benefits</v>
          </cell>
        </row>
        <row r="4922">
          <cell r="A4922" t="str">
            <v>PH1084</v>
          </cell>
          <cell r="E4922">
            <v>6055.45</v>
          </cell>
          <cell r="F4922">
            <v>0</v>
          </cell>
          <cell r="G4922">
            <v>6055.45</v>
          </cell>
          <cell r="H4922">
            <v>0</v>
          </cell>
          <cell r="I4922">
            <v>-6055.45</v>
          </cell>
          <cell r="J4922">
            <v>0</v>
          </cell>
          <cell r="L4922">
            <v>41455</v>
          </cell>
          <cell r="M4922" t="str">
            <v>SG</v>
          </cell>
          <cell r="N4922" t="str">
            <v>EXP</v>
          </cell>
          <cell r="O4922" t="str">
            <v>PH800</v>
          </cell>
          <cell r="P4922" t="str">
            <v>1060</v>
          </cell>
          <cell r="Q4922" t="str">
            <v>Salaries &amp; Benefits</v>
          </cell>
          <cell r="R4922" t="str">
            <v>Other Expenditures</v>
          </cell>
          <cell r="S4922" t="str">
            <v>Salaries &amp; Benefits</v>
          </cell>
        </row>
        <row r="4923">
          <cell r="A4923" t="str">
            <v>PH1084</v>
          </cell>
          <cell r="E4923">
            <v>0</v>
          </cell>
          <cell r="F4923">
            <v>0</v>
          </cell>
          <cell r="G4923">
            <v>0</v>
          </cell>
          <cell r="H4923">
            <v>-99137.16</v>
          </cell>
          <cell r="I4923">
            <v>-99137.16</v>
          </cell>
          <cell r="J4923">
            <v>-217844.13</v>
          </cell>
          <cell r="L4923">
            <v>41455</v>
          </cell>
          <cell r="M4923" t="str">
            <v>SG</v>
          </cell>
          <cell r="N4923" t="str">
            <v>EXP</v>
          </cell>
          <cell r="O4923" t="str">
            <v>PH800</v>
          </cell>
          <cell r="P4923" t="str">
            <v>1520</v>
          </cell>
          <cell r="Q4923" t="str">
            <v>Salaries &amp; Benefits</v>
          </cell>
          <cell r="R4923" t="str">
            <v>Other Expenditures</v>
          </cell>
          <cell r="S4923" t="str">
            <v>Gapping</v>
          </cell>
        </row>
        <row r="4924">
          <cell r="A4924" t="str">
            <v>PH1084</v>
          </cell>
          <cell r="E4924">
            <v>205.09</v>
          </cell>
          <cell r="F4924">
            <v>0</v>
          </cell>
          <cell r="G4924">
            <v>205.09</v>
          </cell>
          <cell r="H4924">
            <v>0</v>
          </cell>
          <cell r="I4924">
            <v>-205.09</v>
          </cell>
          <cell r="J4924">
            <v>0</v>
          </cell>
          <cell r="L4924">
            <v>41455</v>
          </cell>
          <cell r="M4924" t="str">
            <v>SG</v>
          </cell>
          <cell r="N4924" t="str">
            <v>EXP</v>
          </cell>
          <cell r="O4924" t="str">
            <v>PH800</v>
          </cell>
          <cell r="P4924" t="str">
            <v>1580</v>
          </cell>
          <cell r="Q4924" t="str">
            <v>Salaries &amp; Benefits</v>
          </cell>
          <cell r="R4924" t="str">
            <v>Other Expenditures</v>
          </cell>
          <cell r="S4924" t="str">
            <v>Salaries &amp; Benefits</v>
          </cell>
        </row>
        <row r="4925">
          <cell r="A4925" t="str">
            <v>PH1084</v>
          </cell>
          <cell r="E4925">
            <v>92486.11</v>
          </cell>
          <cell r="F4925">
            <v>0</v>
          </cell>
          <cell r="G4925">
            <v>92486.11</v>
          </cell>
          <cell r="H4925">
            <v>100042.35</v>
          </cell>
          <cell r="I4925">
            <v>7556.24</v>
          </cell>
          <cell r="J4925">
            <v>225096</v>
          </cell>
          <cell r="L4925">
            <v>41455</v>
          </cell>
          <cell r="M4925" t="str">
            <v>SG</v>
          </cell>
          <cell r="N4925" t="str">
            <v>EXP</v>
          </cell>
          <cell r="O4925" t="str">
            <v>PH800</v>
          </cell>
          <cell r="P4925" t="str">
            <v>1711</v>
          </cell>
          <cell r="Q4925" t="str">
            <v>Salaries &amp; Benefits</v>
          </cell>
          <cell r="R4925" t="str">
            <v>Other Expenditures</v>
          </cell>
          <cell r="S4925" t="str">
            <v>Salaries &amp; Benefits</v>
          </cell>
        </row>
        <row r="4926">
          <cell r="A4926" t="str">
            <v>PH1084</v>
          </cell>
          <cell r="E4926">
            <v>44399.87</v>
          </cell>
          <cell r="F4926">
            <v>0</v>
          </cell>
          <cell r="G4926">
            <v>44399.87</v>
          </cell>
          <cell r="H4926">
            <v>47370.400000000001</v>
          </cell>
          <cell r="I4926">
            <v>2970.53</v>
          </cell>
          <cell r="J4926">
            <v>106584</v>
          </cell>
          <cell r="L4926">
            <v>41455</v>
          </cell>
          <cell r="M4926" t="str">
            <v>SG</v>
          </cell>
          <cell r="N4926" t="str">
            <v>EXP</v>
          </cell>
          <cell r="O4926" t="str">
            <v>PH800</v>
          </cell>
          <cell r="P4926" t="str">
            <v>1712</v>
          </cell>
          <cell r="Q4926" t="str">
            <v>Salaries &amp; Benefits</v>
          </cell>
          <cell r="R4926" t="str">
            <v>Other Expenditures</v>
          </cell>
          <cell r="S4926" t="str">
            <v>Salaries &amp; Benefits</v>
          </cell>
        </row>
        <row r="4927">
          <cell r="A4927" t="str">
            <v>PH1084</v>
          </cell>
          <cell r="E4927">
            <v>37030.33</v>
          </cell>
          <cell r="F4927">
            <v>0</v>
          </cell>
          <cell r="G4927">
            <v>37030.33</v>
          </cell>
          <cell r="H4927">
            <v>31228.89</v>
          </cell>
          <cell r="I4927">
            <v>-5801.44</v>
          </cell>
          <cell r="J4927">
            <v>70264.92</v>
          </cell>
          <cell r="L4927">
            <v>41455</v>
          </cell>
          <cell r="M4927" t="str">
            <v>SG</v>
          </cell>
          <cell r="N4927" t="str">
            <v>EXP</v>
          </cell>
          <cell r="O4927" t="str">
            <v>PH800</v>
          </cell>
          <cell r="P4927" t="str">
            <v>1720</v>
          </cell>
          <cell r="Q4927" t="str">
            <v>Salaries &amp; Benefits</v>
          </cell>
          <cell r="R4927" t="str">
            <v>Other Expenditures</v>
          </cell>
          <cell r="S4927" t="str">
            <v>Salaries &amp; Benefits</v>
          </cell>
        </row>
        <row r="4928">
          <cell r="A4928" t="str">
            <v>PH1084</v>
          </cell>
          <cell r="E4928">
            <v>11238.14</v>
          </cell>
          <cell r="F4928">
            <v>0</v>
          </cell>
          <cell r="G4928">
            <v>11238.14</v>
          </cell>
          <cell r="H4928">
            <v>11641.98</v>
          </cell>
          <cell r="I4928">
            <v>403.84</v>
          </cell>
          <cell r="J4928">
            <v>26193.119999999999</v>
          </cell>
          <cell r="L4928">
            <v>41455</v>
          </cell>
          <cell r="M4928" t="str">
            <v>SG</v>
          </cell>
          <cell r="N4928" t="str">
            <v>EXP</v>
          </cell>
          <cell r="O4928" t="str">
            <v>PH800</v>
          </cell>
          <cell r="P4928" t="str">
            <v>1730</v>
          </cell>
          <cell r="Q4928" t="str">
            <v>Salaries &amp; Benefits</v>
          </cell>
          <cell r="R4928" t="str">
            <v>Other Expenditures</v>
          </cell>
          <cell r="S4928" t="str">
            <v>Salaries &amp; Benefits</v>
          </cell>
        </row>
        <row r="4929">
          <cell r="A4929" t="str">
            <v>PH1084</v>
          </cell>
          <cell r="E4929">
            <v>38776.81</v>
          </cell>
          <cell r="F4929">
            <v>0</v>
          </cell>
          <cell r="G4929">
            <v>38776.81</v>
          </cell>
          <cell r="H4929">
            <v>39631.56</v>
          </cell>
          <cell r="I4929">
            <v>854.75</v>
          </cell>
          <cell r="J4929">
            <v>59407.59</v>
          </cell>
          <cell r="L4929">
            <v>41455</v>
          </cell>
          <cell r="M4929" t="str">
            <v>SG</v>
          </cell>
          <cell r="N4929" t="str">
            <v>EXP</v>
          </cell>
          <cell r="O4929" t="str">
            <v>PH800</v>
          </cell>
          <cell r="P4929" t="str">
            <v>1740</v>
          </cell>
          <cell r="Q4929" t="str">
            <v>Salaries &amp; Benefits</v>
          </cell>
          <cell r="R4929" t="str">
            <v>Other Expenditures</v>
          </cell>
          <cell r="S4929" t="str">
            <v>Salaries &amp; Benefits</v>
          </cell>
        </row>
        <row r="4930">
          <cell r="A4930" t="str">
            <v>PH1084</v>
          </cell>
          <cell r="E4930">
            <v>1918.07</v>
          </cell>
          <cell r="F4930">
            <v>0</v>
          </cell>
          <cell r="G4930">
            <v>1918.07</v>
          </cell>
          <cell r="H4930">
            <v>1865.02</v>
          </cell>
          <cell r="I4930">
            <v>-53.05</v>
          </cell>
          <cell r="J4930">
            <v>2807.01</v>
          </cell>
          <cell r="L4930">
            <v>41455</v>
          </cell>
          <cell r="M4930" t="str">
            <v>SG</v>
          </cell>
          <cell r="N4930" t="str">
            <v>EXP</v>
          </cell>
          <cell r="O4930" t="str">
            <v>PH800</v>
          </cell>
          <cell r="P4930" t="str">
            <v>1745</v>
          </cell>
          <cell r="Q4930" t="str">
            <v>Salaries &amp; Benefits</v>
          </cell>
          <cell r="R4930" t="str">
            <v>Other Expenditures</v>
          </cell>
          <cell r="S4930" t="str">
            <v>Salaries &amp; Benefits</v>
          </cell>
        </row>
        <row r="4931">
          <cell r="A4931" t="str">
            <v>PH1084</v>
          </cell>
          <cell r="E4931">
            <v>30453.55</v>
          </cell>
          <cell r="F4931">
            <v>0</v>
          </cell>
          <cell r="G4931">
            <v>30453.55</v>
          </cell>
          <cell r="H4931">
            <v>30409.95</v>
          </cell>
          <cell r="I4931">
            <v>-43.6</v>
          </cell>
          <cell r="J4931">
            <v>68422.78</v>
          </cell>
          <cell r="L4931">
            <v>41455</v>
          </cell>
          <cell r="M4931" t="str">
            <v>SG</v>
          </cell>
          <cell r="N4931" t="str">
            <v>EXP</v>
          </cell>
          <cell r="O4931" t="str">
            <v>PH800</v>
          </cell>
          <cell r="P4931" t="str">
            <v>1750</v>
          </cell>
          <cell r="Q4931" t="str">
            <v>Salaries &amp; Benefits</v>
          </cell>
          <cell r="R4931" t="str">
            <v>Other Expenditures</v>
          </cell>
          <cell r="S4931" t="str">
            <v>Salaries &amp; Benefits</v>
          </cell>
        </row>
        <row r="4932">
          <cell r="A4932" t="str">
            <v>PH1084</v>
          </cell>
          <cell r="E4932">
            <v>76773.64</v>
          </cell>
          <cell r="F4932">
            <v>0</v>
          </cell>
          <cell r="G4932">
            <v>76773.64</v>
          </cell>
          <cell r="H4932">
            <v>85647.91</v>
          </cell>
          <cell r="I4932">
            <v>8874.27</v>
          </cell>
          <cell r="J4932">
            <v>129175.2</v>
          </cell>
          <cell r="L4932">
            <v>41455</v>
          </cell>
          <cell r="M4932" t="str">
            <v>SG</v>
          </cell>
          <cell r="N4932" t="str">
            <v>EXP</v>
          </cell>
          <cell r="O4932" t="str">
            <v>PH800</v>
          </cell>
          <cell r="P4932" t="str">
            <v>1760</v>
          </cell>
          <cell r="Q4932" t="str">
            <v>Salaries &amp; Benefits</v>
          </cell>
          <cell r="R4932" t="str">
            <v>Other Expenditures</v>
          </cell>
          <cell r="S4932" t="str">
            <v>Salaries &amp; Benefits</v>
          </cell>
        </row>
        <row r="4933">
          <cell r="A4933" t="str">
            <v>PH1084</v>
          </cell>
          <cell r="E4933">
            <v>144822.66</v>
          </cell>
          <cell r="F4933">
            <v>0</v>
          </cell>
          <cell r="G4933">
            <v>144822.66</v>
          </cell>
          <cell r="H4933">
            <v>150330.79999999999</v>
          </cell>
          <cell r="I4933">
            <v>5508.14</v>
          </cell>
          <cell r="J4933">
            <v>338242.96</v>
          </cell>
          <cell r="L4933">
            <v>41455</v>
          </cell>
          <cell r="M4933" t="str">
            <v>SG</v>
          </cell>
          <cell r="N4933" t="str">
            <v>EXP</v>
          </cell>
          <cell r="O4933" t="str">
            <v>PH800</v>
          </cell>
          <cell r="P4933" t="str">
            <v>1770</v>
          </cell>
          <cell r="Q4933" t="str">
            <v>Salaries &amp; Benefits</v>
          </cell>
          <cell r="R4933" t="str">
            <v>Other Expenditures</v>
          </cell>
          <cell r="S4933" t="str">
            <v>Salaries &amp; Benefits</v>
          </cell>
        </row>
        <row r="4934">
          <cell r="A4934" t="str">
            <v>PH1084</v>
          </cell>
          <cell r="E4934">
            <v>-546.34</v>
          </cell>
          <cell r="F4934">
            <v>0</v>
          </cell>
          <cell r="G4934">
            <v>-546.34</v>
          </cell>
          <cell r="H4934">
            <v>0</v>
          </cell>
          <cell r="I4934">
            <v>546.34</v>
          </cell>
          <cell r="J4934">
            <v>0</v>
          </cell>
          <cell r="L4934">
            <v>41455</v>
          </cell>
          <cell r="M4934" t="str">
            <v>SG</v>
          </cell>
          <cell r="N4934" t="str">
            <v>EXP</v>
          </cell>
          <cell r="O4934" t="str">
            <v>PH800</v>
          </cell>
          <cell r="P4934" t="str">
            <v>1850</v>
          </cell>
          <cell r="Q4934" t="str">
            <v>Salaries &amp; Benefits</v>
          </cell>
          <cell r="R4934" t="str">
            <v>Other Expenditures</v>
          </cell>
          <cell r="S4934" t="str">
            <v>Salaries &amp; Benefits</v>
          </cell>
        </row>
        <row r="4935">
          <cell r="A4935" t="str">
            <v>PH1084</v>
          </cell>
          <cell r="E4935">
            <v>434.2</v>
          </cell>
          <cell r="F4935">
            <v>90.65</v>
          </cell>
          <cell r="G4935">
            <v>524.85</v>
          </cell>
          <cell r="H4935">
            <v>134.80000000000001</v>
          </cell>
          <cell r="I4935">
            <v>-390.05</v>
          </cell>
          <cell r="J4935">
            <v>296.02</v>
          </cell>
          <cell r="L4935">
            <v>41455</v>
          </cell>
          <cell r="M4935" t="str">
            <v>SG</v>
          </cell>
          <cell r="N4935" t="str">
            <v>EXP</v>
          </cell>
          <cell r="O4935" t="str">
            <v>PH800</v>
          </cell>
          <cell r="P4935" t="str">
            <v>2010</v>
          </cell>
          <cell r="Q4935" t="str">
            <v>Office Supplies</v>
          </cell>
          <cell r="R4935" t="str">
            <v>Other Expenditures</v>
          </cell>
          <cell r="S4935" t="str">
            <v>Non Salary</v>
          </cell>
        </row>
        <row r="4936">
          <cell r="A4936" t="str">
            <v>PH1084</v>
          </cell>
          <cell r="E4936">
            <v>50.63</v>
          </cell>
          <cell r="F4936">
            <v>0</v>
          </cell>
          <cell r="G4936">
            <v>50.63</v>
          </cell>
          <cell r="H4936">
            <v>0</v>
          </cell>
          <cell r="I4936">
            <v>-50.63</v>
          </cell>
          <cell r="J4936">
            <v>0</v>
          </cell>
          <cell r="L4936">
            <v>41455</v>
          </cell>
          <cell r="M4936" t="str">
            <v>SG</v>
          </cell>
          <cell r="N4936" t="str">
            <v>EXP</v>
          </cell>
          <cell r="O4936" t="str">
            <v>PH800</v>
          </cell>
          <cell r="P4936" t="str">
            <v>2080</v>
          </cell>
          <cell r="Q4936" t="str">
            <v>Office Supplies</v>
          </cell>
          <cell r="R4936" t="str">
            <v>Other Expenditures</v>
          </cell>
          <cell r="S4936" t="str">
            <v>Non Salary</v>
          </cell>
        </row>
        <row r="4937">
          <cell r="A4937" t="str">
            <v>PH1084</v>
          </cell>
          <cell r="E4937">
            <v>705.37</v>
          </cell>
          <cell r="F4937">
            <v>0</v>
          </cell>
          <cell r="G4937">
            <v>705.37</v>
          </cell>
          <cell r="H4937">
            <v>800.78</v>
          </cell>
          <cell r="I4937">
            <v>95.41</v>
          </cell>
          <cell r="J4937">
            <v>2069.1999999999998</v>
          </cell>
          <cell r="L4937">
            <v>41455</v>
          </cell>
          <cell r="M4937" t="str">
            <v>SG</v>
          </cell>
          <cell r="N4937" t="str">
            <v>EXP</v>
          </cell>
          <cell r="O4937" t="str">
            <v>PH800</v>
          </cell>
          <cell r="P4937" t="str">
            <v>3410</v>
          </cell>
          <cell r="Q4937" t="str">
            <v>Computer Hardware &amp; Software</v>
          </cell>
          <cell r="R4937" t="str">
            <v>Other Expenditures</v>
          </cell>
          <cell r="S4937" t="str">
            <v>Non Salary</v>
          </cell>
        </row>
        <row r="4938">
          <cell r="A4938" t="str">
            <v>PH1084</v>
          </cell>
          <cell r="E4938">
            <v>5934.21</v>
          </cell>
          <cell r="F4938">
            <v>610.55999999999995</v>
          </cell>
          <cell r="G4938">
            <v>6544.77</v>
          </cell>
          <cell r="H4938">
            <v>195.95</v>
          </cell>
          <cell r="I4938">
            <v>-6348.82</v>
          </cell>
          <cell r="J4938">
            <v>506.35</v>
          </cell>
          <cell r="L4938">
            <v>41455</v>
          </cell>
          <cell r="M4938" t="str">
            <v>SG</v>
          </cell>
          <cell r="N4938" t="str">
            <v>EXP</v>
          </cell>
          <cell r="O4938" t="str">
            <v>PH800</v>
          </cell>
          <cell r="P4938" t="str">
            <v>3420</v>
          </cell>
          <cell r="Q4938" t="str">
            <v>Computer Hardware &amp; Software</v>
          </cell>
          <cell r="R4938" t="str">
            <v>Other Expenditures</v>
          </cell>
          <cell r="S4938" t="str">
            <v>Non Salary</v>
          </cell>
        </row>
        <row r="4939">
          <cell r="A4939" t="str">
            <v>PH1084</v>
          </cell>
          <cell r="E4939">
            <v>0</v>
          </cell>
          <cell r="F4939">
            <v>101.76</v>
          </cell>
          <cell r="G4939">
            <v>101.76</v>
          </cell>
          <cell r="H4939">
            <v>0</v>
          </cell>
          <cell r="I4939">
            <v>-101.76</v>
          </cell>
          <cell r="J4939">
            <v>0</v>
          </cell>
          <cell r="L4939">
            <v>41455</v>
          </cell>
          <cell r="M4939" t="str">
            <v>SG</v>
          </cell>
          <cell r="N4939" t="str">
            <v>EXP</v>
          </cell>
          <cell r="O4939" t="str">
            <v>PH800</v>
          </cell>
          <cell r="P4939" t="str">
            <v>4199</v>
          </cell>
          <cell r="Q4939" t="str">
            <v>Professional &amp; Technical</v>
          </cell>
          <cell r="R4939" t="str">
            <v>Other Expenditures</v>
          </cell>
          <cell r="S4939" t="str">
            <v>Non Salary</v>
          </cell>
        </row>
        <row r="4940">
          <cell r="A4940" t="str">
            <v>PH1084</v>
          </cell>
          <cell r="E4940">
            <v>122.55</v>
          </cell>
          <cell r="F4940">
            <v>0</v>
          </cell>
          <cell r="G4940">
            <v>122.55</v>
          </cell>
          <cell r="H4940">
            <v>0</v>
          </cell>
          <cell r="I4940">
            <v>-122.55</v>
          </cell>
          <cell r="J4940">
            <v>0</v>
          </cell>
          <cell r="L4940">
            <v>41455</v>
          </cell>
          <cell r="M4940" t="str">
            <v>SG</v>
          </cell>
          <cell r="N4940" t="str">
            <v>EXP</v>
          </cell>
          <cell r="O4940" t="str">
            <v>PH800</v>
          </cell>
          <cell r="P4940" t="str">
            <v>4225</v>
          </cell>
          <cell r="Q4940" t="str">
            <v>Business Travel Expenses</v>
          </cell>
          <cell r="R4940" t="str">
            <v>Other Expenditures</v>
          </cell>
          <cell r="S4940" t="str">
            <v>Non Salary</v>
          </cell>
        </row>
        <row r="4941">
          <cell r="A4941" t="str">
            <v>PH1084</v>
          </cell>
          <cell r="E4941">
            <v>0</v>
          </cell>
          <cell r="F4941">
            <v>0</v>
          </cell>
          <cell r="G4941">
            <v>0</v>
          </cell>
          <cell r="H4941">
            <v>67.819999999999993</v>
          </cell>
          <cell r="I4941">
            <v>67.819999999999993</v>
          </cell>
          <cell r="J4941">
            <v>160</v>
          </cell>
          <cell r="L4941">
            <v>41455</v>
          </cell>
          <cell r="M4941" t="str">
            <v>SG</v>
          </cell>
          <cell r="N4941" t="str">
            <v>EXP</v>
          </cell>
          <cell r="O4941" t="str">
            <v>PH800</v>
          </cell>
          <cell r="P4941" t="str">
            <v>4256</v>
          </cell>
          <cell r="Q4941" t="str">
            <v>Conference Expenditures</v>
          </cell>
          <cell r="R4941" t="str">
            <v>Other Expenditures</v>
          </cell>
          <cell r="S4941" t="str">
            <v>Non Salary</v>
          </cell>
        </row>
        <row r="4942">
          <cell r="A4942" t="str">
            <v>PH1084</v>
          </cell>
          <cell r="E4942">
            <v>2683.47</v>
          </cell>
          <cell r="F4942">
            <v>1842.87</v>
          </cell>
          <cell r="G4942">
            <v>4526.34</v>
          </cell>
          <cell r="H4942">
            <v>6257.87</v>
          </cell>
          <cell r="I4942">
            <v>1731.53</v>
          </cell>
          <cell r="J4942">
            <v>14921.02</v>
          </cell>
          <cell r="L4942">
            <v>41455</v>
          </cell>
          <cell r="M4942" t="str">
            <v>SG</v>
          </cell>
          <cell r="N4942" t="str">
            <v>EXP</v>
          </cell>
          <cell r="O4942" t="str">
            <v>PH800</v>
          </cell>
          <cell r="P4942" t="str">
            <v>4310</v>
          </cell>
          <cell r="Q4942" t="str">
            <v>Training &amp; Development</v>
          </cell>
          <cell r="R4942" t="str">
            <v>Other Expenditures</v>
          </cell>
          <cell r="S4942" t="str">
            <v>Non Salary</v>
          </cell>
        </row>
        <row r="4943">
          <cell r="A4943" t="str">
            <v>PH1084</v>
          </cell>
          <cell r="E4943">
            <v>0</v>
          </cell>
          <cell r="F4943">
            <v>0</v>
          </cell>
          <cell r="G4943">
            <v>0</v>
          </cell>
          <cell r="H4943">
            <v>133.96</v>
          </cell>
          <cell r="I4943">
            <v>133.96</v>
          </cell>
          <cell r="J4943">
            <v>316</v>
          </cell>
          <cell r="L4943">
            <v>41455</v>
          </cell>
          <cell r="M4943" t="str">
            <v>SG</v>
          </cell>
          <cell r="N4943" t="str">
            <v>EXP</v>
          </cell>
          <cell r="O4943" t="str">
            <v>PH800</v>
          </cell>
          <cell r="P4943" t="str">
            <v>4340</v>
          </cell>
          <cell r="Q4943" t="str">
            <v>Training &amp; Development</v>
          </cell>
          <cell r="R4943" t="str">
            <v>Other Expenditures</v>
          </cell>
          <cell r="S4943" t="str">
            <v>Non Salary</v>
          </cell>
        </row>
        <row r="4944">
          <cell r="A4944" t="str">
            <v>PH1084</v>
          </cell>
          <cell r="E4944">
            <v>284.92</v>
          </cell>
          <cell r="F4944">
            <v>0</v>
          </cell>
          <cell r="G4944">
            <v>284.92</v>
          </cell>
          <cell r="H4944">
            <v>0</v>
          </cell>
          <cell r="I4944">
            <v>-284.92</v>
          </cell>
          <cell r="J4944">
            <v>0</v>
          </cell>
          <cell r="L4944">
            <v>41455</v>
          </cell>
          <cell r="M4944" t="str">
            <v>SG</v>
          </cell>
          <cell r="N4944" t="str">
            <v>EXP</v>
          </cell>
          <cell r="O4944" t="str">
            <v>PH800</v>
          </cell>
          <cell r="P4944" t="str">
            <v>4424</v>
          </cell>
          <cell r="Q4944" t="str">
            <v>Contracted Services</v>
          </cell>
          <cell r="R4944" t="str">
            <v>Other Expenditures</v>
          </cell>
          <cell r="S4944" t="str">
            <v>Non Salary</v>
          </cell>
        </row>
        <row r="4945">
          <cell r="A4945" t="str">
            <v>PH1084</v>
          </cell>
          <cell r="E4945">
            <v>884.39</v>
          </cell>
          <cell r="F4945">
            <v>1271.57</v>
          </cell>
          <cell r="G4945">
            <v>2155.96</v>
          </cell>
          <cell r="H4945">
            <v>6796.07</v>
          </cell>
          <cell r="I4945">
            <v>4640.1099999999997</v>
          </cell>
          <cell r="J4945">
            <v>22180.36</v>
          </cell>
          <cell r="L4945">
            <v>41455</v>
          </cell>
          <cell r="M4945" t="str">
            <v>SG</v>
          </cell>
          <cell r="N4945" t="str">
            <v>EXP</v>
          </cell>
          <cell r="O4945" t="str">
            <v>PH800</v>
          </cell>
          <cell r="P4945" t="str">
            <v>4515</v>
          </cell>
          <cell r="Q4945" t="str">
            <v>Contracted Services</v>
          </cell>
          <cell r="R4945" t="str">
            <v>Other Expenditures</v>
          </cell>
          <cell r="S4945" t="str">
            <v>Non Salary</v>
          </cell>
        </row>
        <row r="4946">
          <cell r="A4946" t="str">
            <v>PH1084</v>
          </cell>
          <cell r="E4946">
            <v>0</v>
          </cell>
          <cell r="F4946">
            <v>0</v>
          </cell>
          <cell r="G4946">
            <v>0</v>
          </cell>
          <cell r="H4946">
            <v>133.11000000000001</v>
          </cell>
          <cell r="I4946">
            <v>133.11000000000001</v>
          </cell>
          <cell r="J4946">
            <v>314</v>
          </cell>
          <cell r="L4946">
            <v>41455</v>
          </cell>
          <cell r="M4946" t="str">
            <v>SG</v>
          </cell>
          <cell r="N4946" t="str">
            <v>EXP</v>
          </cell>
          <cell r="O4946" t="str">
            <v>PH800</v>
          </cell>
          <cell r="P4946" t="str">
            <v>4760</v>
          </cell>
          <cell r="Q4946" t="str">
            <v>Insurance, Parking &amp; Metrage</v>
          </cell>
          <cell r="R4946" t="str">
            <v>Other Expenditures</v>
          </cell>
          <cell r="S4946" t="str">
            <v>Non Salary</v>
          </cell>
        </row>
        <row r="4947">
          <cell r="A4947" t="str">
            <v>PH1084</v>
          </cell>
          <cell r="E4947">
            <v>427.7</v>
          </cell>
          <cell r="F4947">
            <v>0</v>
          </cell>
          <cell r="G4947">
            <v>427.7</v>
          </cell>
          <cell r="H4947">
            <v>807.1</v>
          </cell>
          <cell r="I4947">
            <v>379.4</v>
          </cell>
          <cell r="J4947">
            <v>1904</v>
          </cell>
          <cell r="L4947">
            <v>41455</v>
          </cell>
          <cell r="M4947" t="str">
            <v>SG</v>
          </cell>
          <cell r="N4947" t="str">
            <v>EXP</v>
          </cell>
          <cell r="O4947" t="str">
            <v>PH800</v>
          </cell>
          <cell r="P4947" t="str">
            <v>4770</v>
          </cell>
          <cell r="Q4947" t="str">
            <v>Insurance, Parking &amp; Metrage</v>
          </cell>
          <cell r="R4947" t="str">
            <v>Other Expenditures</v>
          </cell>
          <cell r="S4947" t="str">
            <v>Non Salary</v>
          </cell>
        </row>
        <row r="4948">
          <cell r="A4948" t="str">
            <v>PH1084</v>
          </cell>
          <cell r="E4948">
            <v>1322</v>
          </cell>
          <cell r="F4948">
            <v>0</v>
          </cell>
          <cell r="G4948">
            <v>1322</v>
          </cell>
          <cell r="H4948">
            <v>1317.48</v>
          </cell>
          <cell r="I4948">
            <v>-4.5199999999999996</v>
          </cell>
          <cell r="J4948">
            <v>3108</v>
          </cell>
          <cell r="L4948">
            <v>41455</v>
          </cell>
          <cell r="M4948" t="str">
            <v>SG</v>
          </cell>
          <cell r="N4948" t="str">
            <v>EXP</v>
          </cell>
          <cell r="O4948" t="str">
            <v>PH800</v>
          </cell>
          <cell r="P4948" t="str">
            <v>4775</v>
          </cell>
          <cell r="Q4948" t="str">
            <v>Insurance, Parking &amp; Metrage</v>
          </cell>
          <cell r="R4948" t="str">
            <v>Other Expenditures</v>
          </cell>
          <cell r="S4948" t="str">
            <v>Non Salary</v>
          </cell>
        </row>
        <row r="4949">
          <cell r="A4949" t="str">
            <v>PH1084</v>
          </cell>
          <cell r="E4949">
            <v>2696.25</v>
          </cell>
          <cell r="F4949">
            <v>0</v>
          </cell>
          <cell r="G4949">
            <v>2696.25</v>
          </cell>
          <cell r="H4949">
            <v>4250.53</v>
          </cell>
          <cell r="I4949">
            <v>1554.28</v>
          </cell>
          <cell r="J4949">
            <v>10027.209999999999</v>
          </cell>
          <cell r="L4949">
            <v>41455</v>
          </cell>
          <cell r="M4949" t="str">
            <v>SG</v>
          </cell>
          <cell r="N4949" t="str">
            <v>EXP</v>
          </cell>
          <cell r="O4949" t="str">
            <v>PH800</v>
          </cell>
          <cell r="P4949" t="str">
            <v>4811</v>
          </cell>
          <cell r="Q4949" t="str">
            <v>Other Services</v>
          </cell>
          <cell r="R4949" t="str">
            <v>Other Expenditures</v>
          </cell>
          <cell r="S4949" t="str">
            <v>Non Salary</v>
          </cell>
        </row>
        <row r="4950">
          <cell r="A4950" t="str">
            <v>PH1084</v>
          </cell>
          <cell r="E4950">
            <v>0</v>
          </cell>
          <cell r="F4950">
            <v>0</v>
          </cell>
          <cell r="G4950">
            <v>0</v>
          </cell>
          <cell r="H4950">
            <v>63.61</v>
          </cell>
          <cell r="I4950">
            <v>63.61</v>
          </cell>
          <cell r="J4950">
            <v>150</v>
          </cell>
          <cell r="L4950">
            <v>41455</v>
          </cell>
          <cell r="M4950" t="str">
            <v>SG</v>
          </cell>
          <cell r="N4950" t="str">
            <v>EXP</v>
          </cell>
          <cell r="O4950" t="str">
            <v>PH800</v>
          </cell>
          <cell r="P4950" t="str">
            <v>4820</v>
          </cell>
          <cell r="Q4950" t="str">
            <v>Other Services</v>
          </cell>
          <cell r="R4950" t="str">
            <v>Other Expenditures</v>
          </cell>
          <cell r="S4950" t="str">
            <v>Non Salary</v>
          </cell>
        </row>
        <row r="4951">
          <cell r="A4951" t="str">
            <v>PH1084</v>
          </cell>
          <cell r="E4951">
            <v>35</v>
          </cell>
          <cell r="F4951">
            <v>0</v>
          </cell>
          <cell r="G4951">
            <v>35</v>
          </cell>
          <cell r="H4951">
            <v>0</v>
          </cell>
          <cell r="I4951">
            <v>-35</v>
          </cell>
          <cell r="J4951">
            <v>0</v>
          </cell>
          <cell r="L4951">
            <v>41455</v>
          </cell>
          <cell r="M4951" t="str">
            <v>SG</v>
          </cell>
          <cell r="N4951" t="str">
            <v>EXP</v>
          </cell>
          <cell r="O4951" t="str">
            <v>PH800</v>
          </cell>
          <cell r="P4951" t="str">
            <v>6570</v>
          </cell>
          <cell r="Q4951" t="str">
            <v>Other Expenditures</v>
          </cell>
          <cell r="R4951" t="str">
            <v>Other Expenditures</v>
          </cell>
          <cell r="S4951" t="str">
            <v>Non Salary</v>
          </cell>
        </row>
        <row r="4952">
          <cell r="A4952" t="str">
            <v>PH1084</v>
          </cell>
          <cell r="E4952">
            <v>0</v>
          </cell>
          <cell r="F4952">
            <v>0</v>
          </cell>
          <cell r="G4952">
            <v>0</v>
          </cell>
          <cell r="H4952">
            <v>0</v>
          </cell>
          <cell r="I4952">
            <v>0</v>
          </cell>
          <cell r="J4952">
            <v>0</v>
          </cell>
          <cell r="L4952">
            <v>41455</v>
          </cell>
          <cell r="M4952" t="str">
            <v>SG</v>
          </cell>
          <cell r="N4952" t="str">
            <v>EXP</v>
          </cell>
          <cell r="O4952" t="str">
            <v>PH800</v>
          </cell>
          <cell r="P4952" t="str">
            <v>7080</v>
          </cell>
          <cell r="Q4952" t="str">
            <v>IDC's</v>
          </cell>
          <cell r="R4952" t="str">
            <v>Other Expenditures</v>
          </cell>
          <cell r="S4952" t="str">
            <v>Non Salary</v>
          </cell>
        </row>
        <row r="4953">
          <cell r="A4953" t="str">
            <v>PH1084</v>
          </cell>
          <cell r="E4953">
            <v>0</v>
          </cell>
          <cell r="F4953">
            <v>0</v>
          </cell>
          <cell r="G4953">
            <v>0</v>
          </cell>
          <cell r="H4953">
            <v>26127.39</v>
          </cell>
          <cell r="I4953">
            <v>26127.39</v>
          </cell>
          <cell r="J4953">
            <v>104509.55</v>
          </cell>
          <cell r="L4953">
            <v>41455</v>
          </cell>
          <cell r="M4953" t="str">
            <v>SG</v>
          </cell>
          <cell r="N4953" t="str">
            <v>EXP</v>
          </cell>
          <cell r="O4953" t="str">
            <v>PH800</v>
          </cell>
          <cell r="P4953" t="str">
            <v>7125</v>
          </cell>
          <cell r="Q4953" t="str">
            <v>IDC's</v>
          </cell>
          <cell r="R4953" t="str">
            <v>Other Expenditures</v>
          </cell>
          <cell r="S4953" t="str">
            <v>Non Salary</v>
          </cell>
        </row>
        <row r="4954">
          <cell r="A4954" t="str">
            <v>PH1084</v>
          </cell>
          <cell r="E4954">
            <v>-1515553.52</v>
          </cell>
          <cell r="F4954">
            <v>0</v>
          </cell>
          <cell r="G4954">
            <v>-1515553.52</v>
          </cell>
          <cell r="H4954">
            <v>-1514778.52</v>
          </cell>
          <cell r="I4954">
            <v>775</v>
          </cell>
          <cell r="J4954">
            <v>-3374824.26</v>
          </cell>
          <cell r="L4954">
            <v>41455</v>
          </cell>
          <cell r="M4954" t="str">
            <v>SG</v>
          </cell>
          <cell r="N4954" t="str">
            <v>REV</v>
          </cell>
          <cell r="O4954" t="str">
            <v>PH800</v>
          </cell>
          <cell r="P4954" t="str">
            <v>8010</v>
          </cell>
          <cell r="Q4954" t="str">
            <v>Grants and Subsidies</v>
          </cell>
          <cell r="R4954" t="str">
            <v>Revenue</v>
          </cell>
          <cell r="S4954" t="str">
            <v>Non Salary</v>
          </cell>
        </row>
        <row r="4955">
          <cell r="A4955" t="str">
            <v>PH1088</v>
          </cell>
          <cell r="E4955">
            <v>93929.87</v>
          </cell>
          <cell r="F4955">
            <v>0</v>
          </cell>
          <cell r="G4955">
            <v>93929.87</v>
          </cell>
          <cell r="H4955">
            <v>231116.86</v>
          </cell>
          <cell r="I4955">
            <v>137186.99</v>
          </cell>
          <cell r="J4955">
            <v>520182</v>
          </cell>
          <cell r="L4955">
            <v>41455</v>
          </cell>
          <cell r="M4955" t="str">
            <v>PF</v>
          </cell>
          <cell r="N4955" t="str">
            <v>EXP</v>
          </cell>
          <cell r="O4955" t="str">
            <v>PH100</v>
          </cell>
          <cell r="P4955" t="str">
            <v>1011</v>
          </cell>
          <cell r="Q4955" t="str">
            <v>Salaries &amp; Benefits</v>
          </cell>
          <cell r="R4955" t="str">
            <v>Other Expenditures</v>
          </cell>
          <cell r="S4955" t="str">
            <v>Salaries &amp; Benefits</v>
          </cell>
        </row>
        <row r="4956">
          <cell r="A4956" t="str">
            <v>PH1088</v>
          </cell>
          <cell r="E4956">
            <v>0</v>
          </cell>
          <cell r="F4956">
            <v>0</v>
          </cell>
          <cell r="G4956">
            <v>0</v>
          </cell>
          <cell r="H4956">
            <v>0</v>
          </cell>
          <cell r="I4956">
            <v>0</v>
          </cell>
          <cell r="J4956">
            <v>0</v>
          </cell>
          <cell r="L4956">
            <v>41455</v>
          </cell>
          <cell r="M4956" t="str">
            <v>PF</v>
          </cell>
          <cell r="N4956" t="str">
            <v>EXP</v>
          </cell>
          <cell r="O4956" t="str">
            <v>PH100</v>
          </cell>
          <cell r="P4956" t="str">
            <v>1015</v>
          </cell>
          <cell r="Q4956" t="str">
            <v>Salaries &amp; Benefits</v>
          </cell>
          <cell r="R4956" t="str">
            <v>Other Expenditures</v>
          </cell>
          <cell r="S4956" t="str">
            <v>Salaries &amp; Benefits</v>
          </cell>
        </row>
        <row r="4957">
          <cell r="A4957" t="str">
            <v>PH1088</v>
          </cell>
          <cell r="E4957">
            <v>15545.39</v>
          </cell>
          <cell r="F4957">
            <v>0</v>
          </cell>
          <cell r="G4957">
            <v>15545.39</v>
          </cell>
          <cell r="H4957">
            <v>36557.89</v>
          </cell>
          <cell r="I4957">
            <v>21012.5</v>
          </cell>
          <cell r="J4957">
            <v>82282</v>
          </cell>
          <cell r="L4957">
            <v>41455</v>
          </cell>
          <cell r="M4957" t="str">
            <v>PF</v>
          </cell>
          <cell r="N4957" t="str">
            <v>EXP</v>
          </cell>
          <cell r="O4957" t="str">
            <v>PH100</v>
          </cell>
          <cell r="P4957" t="str">
            <v>1850</v>
          </cell>
          <cell r="Q4957" t="str">
            <v>Salaries &amp; Benefits</v>
          </cell>
          <cell r="R4957" t="str">
            <v>Other Expenditures</v>
          </cell>
          <cell r="S4957" t="str">
            <v>Salaries &amp; Benefits</v>
          </cell>
        </row>
        <row r="4958">
          <cell r="A4958" t="str">
            <v>PH1088</v>
          </cell>
          <cell r="E4958">
            <v>-109475.26</v>
          </cell>
          <cell r="F4958">
            <v>0</v>
          </cell>
          <cell r="G4958">
            <v>-109475.26</v>
          </cell>
          <cell r="H4958">
            <v>-267674.75</v>
          </cell>
          <cell r="I4958">
            <v>-158199.49</v>
          </cell>
          <cell r="J4958">
            <v>-602464</v>
          </cell>
          <cell r="L4958">
            <v>41455</v>
          </cell>
          <cell r="M4958" t="str">
            <v>PF</v>
          </cell>
          <cell r="N4958" t="str">
            <v>REV</v>
          </cell>
          <cell r="O4958" t="str">
            <v>PH100</v>
          </cell>
          <cell r="P4958" t="str">
            <v>8010</v>
          </cell>
          <cell r="Q4958" t="str">
            <v>Grants and Subsidies</v>
          </cell>
          <cell r="R4958" t="str">
            <v>Revenue</v>
          </cell>
          <cell r="S4958" t="str">
            <v>Non Salary</v>
          </cell>
        </row>
        <row r="4959">
          <cell r="A4959" t="str">
            <v>PH1089</v>
          </cell>
          <cell r="E4959">
            <v>242092.46</v>
          </cell>
          <cell r="F4959">
            <v>0</v>
          </cell>
          <cell r="G4959">
            <v>242092.46</v>
          </cell>
          <cell r="H4959">
            <v>335989.36</v>
          </cell>
          <cell r="I4959">
            <v>93896.9</v>
          </cell>
          <cell r="J4959">
            <v>755976.06</v>
          </cell>
          <cell r="L4959">
            <v>41455</v>
          </cell>
          <cell r="M4959" t="str">
            <v>SG</v>
          </cell>
          <cell r="N4959" t="str">
            <v>EXP</v>
          </cell>
          <cell r="O4959" t="str">
            <v>PH100</v>
          </cell>
          <cell r="P4959" t="str">
            <v>1015</v>
          </cell>
          <cell r="Q4959" t="str">
            <v>Salaries &amp; Benefits</v>
          </cell>
          <cell r="R4959" t="str">
            <v>Other Expenditures</v>
          </cell>
          <cell r="S4959" t="str">
            <v>Salaries &amp; Benefits</v>
          </cell>
        </row>
        <row r="4960">
          <cell r="A4960" t="str">
            <v>PH1089</v>
          </cell>
          <cell r="E4960">
            <v>2850.12</v>
          </cell>
          <cell r="F4960">
            <v>0</v>
          </cell>
          <cell r="G4960">
            <v>2850.12</v>
          </cell>
          <cell r="H4960">
            <v>103.24</v>
          </cell>
          <cell r="I4960">
            <v>-2746.88</v>
          </cell>
          <cell r="J4960">
            <v>232.39</v>
          </cell>
          <cell r="L4960">
            <v>41455</v>
          </cell>
          <cell r="M4960" t="str">
            <v>SG</v>
          </cell>
          <cell r="N4960" t="str">
            <v>EXP</v>
          </cell>
          <cell r="O4960" t="str">
            <v>PH100</v>
          </cell>
          <cell r="P4960" t="str">
            <v>1025</v>
          </cell>
          <cell r="Q4960" t="str">
            <v>Salaries &amp; Benefits</v>
          </cell>
          <cell r="R4960" t="str">
            <v>Other Expenditures</v>
          </cell>
          <cell r="S4960" t="str">
            <v>Overtime</v>
          </cell>
        </row>
        <row r="4961">
          <cell r="A4961" t="str">
            <v>PH1089</v>
          </cell>
          <cell r="E4961">
            <v>0</v>
          </cell>
          <cell r="F4961">
            <v>0</v>
          </cell>
          <cell r="G4961">
            <v>0</v>
          </cell>
          <cell r="H4961">
            <v>335.92</v>
          </cell>
          <cell r="I4961">
            <v>335.92</v>
          </cell>
          <cell r="J4961">
            <v>335.92</v>
          </cell>
          <cell r="L4961">
            <v>41455</v>
          </cell>
          <cell r="M4961" t="str">
            <v>SG</v>
          </cell>
          <cell r="N4961" t="str">
            <v>EXP</v>
          </cell>
          <cell r="O4961" t="str">
            <v>PH100</v>
          </cell>
          <cell r="P4961" t="str">
            <v>1050</v>
          </cell>
          <cell r="Q4961" t="str">
            <v>Salaries &amp; Benefits</v>
          </cell>
          <cell r="R4961" t="str">
            <v>Other Expenditures</v>
          </cell>
          <cell r="S4961" t="str">
            <v>Salaries &amp; Benefits</v>
          </cell>
        </row>
        <row r="4962">
          <cell r="A4962" t="str">
            <v>PH1089</v>
          </cell>
          <cell r="E4962">
            <v>3413.23</v>
          </cell>
          <cell r="F4962">
            <v>0</v>
          </cell>
          <cell r="G4962">
            <v>3413.23</v>
          </cell>
          <cell r="H4962">
            <v>0</v>
          </cell>
          <cell r="I4962">
            <v>-3413.23</v>
          </cell>
          <cell r="J4962">
            <v>0</v>
          </cell>
          <cell r="L4962">
            <v>41455</v>
          </cell>
          <cell r="M4962" t="str">
            <v>SG</v>
          </cell>
          <cell r="N4962" t="str">
            <v>EXP</v>
          </cell>
          <cell r="O4962" t="str">
            <v>PH100</v>
          </cell>
          <cell r="P4962" t="str">
            <v>1060</v>
          </cell>
          <cell r="Q4962" t="str">
            <v>Salaries &amp; Benefits</v>
          </cell>
          <cell r="R4962" t="str">
            <v>Other Expenditures</v>
          </cell>
          <cell r="S4962" t="str">
            <v>Salaries &amp; Benefits</v>
          </cell>
        </row>
        <row r="4963">
          <cell r="A4963" t="str">
            <v>PH1089</v>
          </cell>
          <cell r="E4963">
            <v>20109.66</v>
          </cell>
          <cell r="F4963">
            <v>0</v>
          </cell>
          <cell r="G4963">
            <v>20109.66</v>
          </cell>
          <cell r="H4963">
            <v>0</v>
          </cell>
          <cell r="I4963">
            <v>-20109.66</v>
          </cell>
          <cell r="J4963">
            <v>0</v>
          </cell>
          <cell r="L4963">
            <v>41455</v>
          </cell>
          <cell r="M4963" t="str">
            <v>SG</v>
          </cell>
          <cell r="N4963" t="str">
            <v>EXP</v>
          </cell>
          <cell r="O4963" t="str">
            <v>PH100</v>
          </cell>
          <cell r="P4963" t="str">
            <v>1215</v>
          </cell>
          <cell r="Q4963" t="str">
            <v>Salaries &amp; Benefits</v>
          </cell>
          <cell r="R4963" t="str">
            <v>Other Expenditures</v>
          </cell>
          <cell r="S4963" t="str">
            <v>Salaries &amp; Benefits</v>
          </cell>
        </row>
        <row r="4964">
          <cell r="A4964" t="str">
            <v>PH1089</v>
          </cell>
          <cell r="E4964">
            <v>1206.53</v>
          </cell>
          <cell r="F4964">
            <v>0</v>
          </cell>
          <cell r="G4964">
            <v>1206.53</v>
          </cell>
          <cell r="H4964">
            <v>0</v>
          </cell>
          <cell r="I4964">
            <v>-1206.53</v>
          </cell>
          <cell r="J4964">
            <v>0</v>
          </cell>
          <cell r="L4964">
            <v>41455</v>
          </cell>
          <cell r="M4964" t="str">
            <v>SG</v>
          </cell>
          <cell r="N4964" t="str">
            <v>EXP</v>
          </cell>
          <cell r="O4964" t="str">
            <v>PH100</v>
          </cell>
          <cell r="P4964" t="str">
            <v>1250</v>
          </cell>
          <cell r="Q4964" t="str">
            <v>Salaries &amp; Benefits</v>
          </cell>
          <cell r="R4964" t="str">
            <v>Other Expenditures</v>
          </cell>
          <cell r="S4964" t="str">
            <v>Salaries &amp; Benefits</v>
          </cell>
        </row>
        <row r="4965">
          <cell r="A4965" t="str">
            <v>PH1089</v>
          </cell>
          <cell r="E4965">
            <v>0</v>
          </cell>
          <cell r="F4965">
            <v>0</v>
          </cell>
          <cell r="G4965">
            <v>0</v>
          </cell>
          <cell r="H4965">
            <v>-20791.64</v>
          </cell>
          <cell r="I4965">
            <v>-20791.64</v>
          </cell>
          <cell r="J4965">
            <v>-45001.62</v>
          </cell>
          <cell r="L4965">
            <v>41455</v>
          </cell>
          <cell r="M4965" t="str">
            <v>SG</v>
          </cell>
          <cell r="N4965" t="str">
            <v>EXP</v>
          </cell>
          <cell r="O4965" t="str">
            <v>PH100</v>
          </cell>
          <cell r="P4965" t="str">
            <v>1520</v>
          </cell>
          <cell r="Q4965" t="str">
            <v>Salaries &amp; Benefits</v>
          </cell>
          <cell r="R4965" t="str">
            <v>Other Expenditures</v>
          </cell>
          <cell r="S4965" t="str">
            <v>Gapping</v>
          </cell>
        </row>
        <row r="4966">
          <cell r="A4966" t="str">
            <v>PH1089</v>
          </cell>
          <cell r="E4966">
            <v>7755.67</v>
          </cell>
          <cell r="F4966">
            <v>0</v>
          </cell>
          <cell r="G4966">
            <v>7755.67</v>
          </cell>
          <cell r="H4966">
            <v>12309.32</v>
          </cell>
          <cell r="I4966">
            <v>4553.6499999999996</v>
          </cell>
          <cell r="J4966">
            <v>27696</v>
          </cell>
          <cell r="L4966">
            <v>41455</v>
          </cell>
          <cell r="M4966" t="str">
            <v>SG</v>
          </cell>
          <cell r="N4966" t="str">
            <v>EXP</v>
          </cell>
          <cell r="O4966" t="str">
            <v>PH100</v>
          </cell>
          <cell r="P4966" t="str">
            <v>1711</v>
          </cell>
          <cell r="Q4966" t="str">
            <v>Salaries &amp; Benefits</v>
          </cell>
          <cell r="R4966" t="str">
            <v>Other Expenditures</v>
          </cell>
          <cell r="S4966" t="str">
            <v>Salaries &amp; Benefits</v>
          </cell>
        </row>
        <row r="4967">
          <cell r="A4967" t="str">
            <v>PH1089</v>
          </cell>
          <cell r="E4967">
            <v>3976.03</v>
          </cell>
          <cell r="F4967">
            <v>0</v>
          </cell>
          <cell r="G4967">
            <v>3976.03</v>
          </cell>
          <cell r="H4967">
            <v>6464.06</v>
          </cell>
          <cell r="I4967">
            <v>2488.0300000000002</v>
          </cell>
          <cell r="J4967">
            <v>14544</v>
          </cell>
          <cell r="L4967">
            <v>41455</v>
          </cell>
          <cell r="M4967" t="str">
            <v>SG</v>
          </cell>
          <cell r="N4967" t="str">
            <v>EXP</v>
          </cell>
          <cell r="O4967" t="str">
            <v>PH100</v>
          </cell>
          <cell r="P4967" t="str">
            <v>1712</v>
          </cell>
          <cell r="Q4967" t="str">
            <v>Salaries &amp; Benefits</v>
          </cell>
          <cell r="R4967" t="str">
            <v>Other Expenditures</v>
          </cell>
          <cell r="S4967" t="str">
            <v>Salaries &amp; Benefits</v>
          </cell>
        </row>
        <row r="4968">
          <cell r="A4968" t="str">
            <v>PH1089</v>
          </cell>
          <cell r="E4968">
            <v>6437.34</v>
          </cell>
          <cell r="F4968">
            <v>0</v>
          </cell>
          <cell r="G4968">
            <v>6437.34</v>
          </cell>
          <cell r="H4968">
            <v>6728.15</v>
          </cell>
          <cell r="I4968">
            <v>290.81</v>
          </cell>
          <cell r="J4968">
            <v>15137.62</v>
          </cell>
          <cell r="L4968">
            <v>41455</v>
          </cell>
          <cell r="M4968" t="str">
            <v>SG</v>
          </cell>
          <cell r="N4968" t="str">
            <v>EXP</v>
          </cell>
          <cell r="O4968" t="str">
            <v>PH100</v>
          </cell>
          <cell r="P4968" t="str">
            <v>1720</v>
          </cell>
          <cell r="Q4968" t="str">
            <v>Salaries &amp; Benefits</v>
          </cell>
          <cell r="R4968" t="str">
            <v>Other Expenditures</v>
          </cell>
          <cell r="S4968" t="str">
            <v>Salaries &amp; Benefits</v>
          </cell>
        </row>
        <row r="4969">
          <cell r="A4969" t="str">
            <v>PH1089</v>
          </cell>
          <cell r="E4969">
            <v>1951.33</v>
          </cell>
          <cell r="F4969">
            <v>0</v>
          </cell>
          <cell r="G4969">
            <v>1951.33</v>
          </cell>
          <cell r="H4969">
            <v>2507.83</v>
          </cell>
          <cell r="I4969">
            <v>556.5</v>
          </cell>
          <cell r="J4969">
            <v>5642.6</v>
          </cell>
          <cell r="L4969">
            <v>41455</v>
          </cell>
          <cell r="M4969" t="str">
            <v>SG</v>
          </cell>
          <cell r="N4969" t="str">
            <v>EXP</v>
          </cell>
          <cell r="O4969" t="str">
            <v>PH100</v>
          </cell>
          <cell r="P4969" t="str">
            <v>1730</v>
          </cell>
          <cell r="Q4969" t="str">
            <v>Salaries &amp; Benefits</v>
          </cell>
          <cell r="R4969" t="str">
            <v>Other Expenditures</v>
          </cell>
          <cell r="S4969" t="str">
            <v>Salaries &amp; Benefits</v>
          </cell>
        </row>
        <row r="4970">
          <cell r="A4970" t="str">
            <v>PH1089</v>
          </cell>
          <cell r="E4970">
            <v>5569.68</v>
          </cell>
          <cell r="F4970">
            <v>0</v>
          </cell>
          <cell r="G4970">
            <v>5569.68</v>
          </cell>
          <cell r="H4970">
            <v>6880.64</v>
          </cell>
          <cell r="I4970">
            <v>1310.96</v>
          </cell>
          <cell r="J4970">
            <v>8055.26</v>
          </cell>
          <cell r="L4970">
            <v>41455</v>
          </cell>
          <cell r="M4970" t="str">
            <v>SG</v>
          </cell>
          <cell r="N4970" t="str">
            <v>EXP</v>
          </cell>
          <cell r="O4970" t="str">
            <v>PH100</v>
          </cell>
          <cell r="P4970" t="str">
            <v>1740</v>
          </cell>
          <cell r="Q4970" t="str">
            <v>Salaries &amp; Benefits</v>
          </cell>
          <cell r="R4970" t="str">
            <v>Other Expenditures</v>
          </cell>
          <cell r="S4970" t="str">
            <v>Salaries &amp; Benefits</v>
          </cell>
        </row>
        <row r="4971">
          <cell r="A4971" t="str">
            <v>PH1089</v>
          </cell>
          <cell r="E4971">
            <v>322.98</v>
          </cell>
          <cell r="F4971">
            <v>0</v>
          </cell>
          <cell r="G4971">
            <v>322.98</v>
          </cell>
          <cell r="H4971">
            <v>535.4</v>
          </cell>
          <cell r="I4971">
            <v>212.42</v>
          </cell>
          <cell r="J4971">
            <v>604.79</v>
          </cell>
          <cell r="L4971">
            <v>41455</v>
          </cell>
          <cell r="M4971" t="str">
            <v>SG</v>
          </cell>
          <cell r="N4971" t="str">
            <v>EXP</v>
          </cell>
          <cell r="O4971" t="str">
            <v>PH100</v>
          </cell>
          <cell r="P4971" t="str">
            <v>1745</v>
          </cell>
          <cell r="Q4971" t="str">
            <v>Salaries &amp; Benefits</v>
          </cell>
          <cell r="R4971" t="str">
            <v>Other Expenditures</v>
          </cell>
          <cell r="S4971" t="str">
            <v>Salaries &amp; Benefits</v>
          </cell>
        </row>
        <row r="4972">
          <cell r="A4972" t="str">
            <v>PH1089</v>
          </cell>
          <cell r="E4972">
            <v>5297.37</v>
          </cell>
          <cell r="F4972">
            <v>0</v>
          </cell>
          <cell r="G4972">
            <v>5297.37</v>
          </cell>
          <cell r="H4972">
            <v>6551.79</v>
          </cell>
          <cell r="I4972">
            <v>1254.42</v>
          </cell>
          <cell r="J4972">
            <v>14741.54</v>
          </cell>
          <cell r="L4972">
            <v>41455</v>
          </cell>
          <cell r="M4972" t="str">
            <v>SG</v>
          </cell>
          <cell r="N4972" t="str">
            <v>EXP</v>
          </cell>
          <cell r="O4972" t="str">
            <v>PH100</v>
          </cell>
          <cell r="P4972" t="str">
            <v>1750</v>
          </cell>
          <cell r="Q4972" t="str">
            <v>Salaries &amp; Benefits</v>
          </cell>
          <cell r="R4972" t="str">
            <v>Other Expenditures</v>
          </cell>
          <cell r="S4972" t="str">
            <v>Salaries &amp; Benefits</v>
          </cell>
        </row>
        <row r="4973">
          <cell r="A4973" t="str">
            <v>PH1089</v>
          </cell>
          <cell r="E4973">
            <v>12253.69</v>
          </cell>
          <cell r="F4973">
            <v>0</v>
          </cell>
          <cell r="G4973">
            <v>12253.69</v>
          </cell>
          <cell r="H4973">
            <v>15686.24</v>
          </cell>
          <cell r="I4973">
            <v>3432.55</v>
          </cell>
          <cell r="J4973">
            <v>18453.599999999999</v>
          </cell>
          <cell r="L4973">
            <v>41455</v>
          </cell>
          <cell r="M4973" t="str">
            <v>SG</v>
          </cell>
          <cell r="N4973" t="str">
            <v>EXP</v>
          </cell>
          <cell r="O4973" t="str">
            <v>PH100</v>
          </cell>
          <cell r="P4973" t="str">
            <v>1760</v>
          </cell>
          <cell r="Q4973" t="str">
            <v>Salaries &amp; Benefits</v>
          </cell>
          <cell r="R4973" t="str">
            <v>Other Expenditures</v>
          </cell>
          <cell r="S4973" t="str">
            <v>Salaries &amp; Benefits</v>
          </cell>
        </row>
        <row r="4974">
          <cell r="A4974" t="str">
            <v>PH1089</v>
          </cell>
          <cell r="E4974">
            <v>28602.82</v>
          </cell>
          <cell r="F4974">
            <v>0</v>
          </cell>
          <cell r="G4974">
            <v>28602.82</v>
          </cell>
          <cell r="H4974">
            <v>39068.730000000003</v>
          </cell>
          <cell r="I4974">
            <v>10465.91</v>
          </cell>
          <cell r="J4974">
            <v>87904.54</v>
          </cell>
          <cell r="L4974">
            <v>41455</v>
          </cell>
          <cell r="M4974" t="str">
            <v>SG</v>
          </cell>
          <cell r="N4974" t="str">
            <v>EXP</v>
          </cell>
          <cell r="O4974" t="str">
            <v>PH100</v>
          </cell>
          <cell r="P4974" t="str">
            <v>1770</v>
          </cell>
          <cell r="Q4974" t="str">
            <v>Salaries &amp; Benefits</v>
          </cell>
          <cell r="R4974" t="str">
            <v>Other Expenditures</v>
          </cell>
          <cell r="S4974" t="str">
            <v>Salaries &amp; Benefits</v>
          </cell>
        </row>
        <row r="4975">
          <cell r="A4975" t="str">
            <v>PH1089</v>
          </cell>
          <cell r="E4975">
            <v>0</v>
          </cell>
          <cell r="F4975">
            <v>0</v>
          </cell>
          <cell r="G4975">
            <v>0</v>
          </cell>
          <cell r="H4975">
            <v>101.79</v>
          </cell>
          <cell r="I4975">
            <v>101.79</v>
          </cell>
          <cell r="J4975">
            <v>229.09</v>
          </cell>
          <cell r="L4975">
            <v>41455</v>
          </cell>
          <cell r="M4975" t="str">
            <v>SG</v>
          </cell>
          <cell r="N4975" t="str">
            <v>EXP</v>
          </cell>
          <cell r="O4975" t="str">
            <v>PH100</v>
          </cell>
          <cell r="P4975" t="str">
            <v>1970</v>
          </cell>
          <cell r="Q4975" t="str">
            <v>Salaries &amp; Benefits</v>
          </cell>
          <cell r="R4975" t="str">
            <v>Other Expenditures</v>
          </cell>
          <cell r="S4975" t="str">
            <v>Salaries &amp; Benefits</v>
          </cell>
        </row>
        <row r="4976">
          <cell r="A4976" t="str">
            <v>PH1089</v>
          </cell>
          <cell r="E4976">
            <v>614.39</v>
          </cell>
          <cell r="F4976">
            <v>131.27000000000001</v>
          </cell>
          <cell r="G4976">
            <v>745.66</v>
          </cell>
          <cell r="H4976">
            <v>570.74</v>
          </cell>
          <cell r="I4976">
            <v>-174.92</v>
          </cell>
          <cell r="J4976">
            <v>1312.64</v>
          </cell>
          <cell r="L4976">
            <v>41455</v>
          </cell>
          <cell r="M4976" t="str">
            <v>SG</v>
          </cell>
          <cell r="N4976" t="str">
            <v>EXP</v>
          </cell>
          <cell r="O4976" t="str">
            <v>PH100</v>
          </cell>
          <cell r="P4976" t="str">
            <v>2010</v>
          </cell>
          <cell r="Q4976" t="str">
            <v>Office Supplies</v>
          </cell>
          <cell r="R4976" t="str">
            <v>Other Expenditures</v>
          </cell>
          <cell r="S4976" t="str">
            <v>Non Salary</v>
          </cell>
        </row>
        <row r="4977">
          <cell r="A4977" t="str">
            <v>PH1089</v>
          </cell>
          <cell r="E4977">
            <v>106.65</v>
          </cell>
          <cell r="F4977">
            <v>0</v>
          </cell>
          <cell r="G4977">
            <v>106.65</v>
          </cell>
          <cell r="H4977">
            <v>0</v>
          </cell>
          <cell r="I4977">
            <v>-106.65</v>
          </cell>
          <cell r="J4977">
            <v>0</v>
          </cell>
          <cell r="L4977">
            <v>41455</v>
          </cell>
          <cell r="M4977" t="str">
            <v>SG</v>
          </cell>
          <cell r="N4977" t="str">
            <v>EXP</v>
          </cell>
          <cell r="O4977" t="str">
            <v>PH100</v>
          </cell>
          <cell r="P4977" t="str">
            <v>2020</v>
          </cell>
          <cell r="Q4977" t="str">
            <v>Office Supplies</v>
          </cell>
          <cell r="R4977" t="str">
            <v>Other Expenditures</v>
          </cell>
          <cell r="S4977" t="str">
            <v>Non Salary</v>
          </cell>
        </row>
        <row r="4978">
          <cell r="A4978" t="str">
            <v>PH1089</v>
          </cell>
          <cell r="E4978">
            <v>75.3</v>
          </cell>
          <cell r="F4978">
            <v>0</v>
          </cell>
          <cell r="G4978">
            <v>75.3</v>
          </cell>
          <cell r="H4978">
            <v>0</v>
          </cell>
          <cell r="I4978">
            <v>-75.3</v>
          </cell>
          <cell r="J4978">
            <v>0</v>
          </cell>
          <cell r="L4978">
            <v>41455</v>
          </cell>
          <cell r="M4978" t="str">
            <v>SG</v>
          </cell>
          <cell r="N4978" t="str">
            <v>EXP</v>
          </cell>
          <cell r="O4978" t="str">
            <v>PH100</v>
          </cell>
          <cell r="P4978" t="str">
            <v>2040</v>
          </cell>
          <cell r="Q4978" t="str">
            <v>Office Supplies</v>
          </cell>
          <cell r="R4978" t="str">
            <v>Other Expenditures</v>
          </cell>
          <cell r="S4978" t="str">
            <v>Non Salary</v>
          </cell>
        </row>
        <row r="4979">
          <cell r="A4979" t="str">
            <v>PH1089</v>
          </cell>
          <cell r="E4979">
            <v>266.62</v>
          </cell>
          <cell r="F4979">
            <v>0</v>
          </cell>
          <cell r="G4979">
            <v>266.62</v>
          </cell>
          <cell r="H4979">
            <v>0</v>
          </cell>
          <cell r="I4979">
            <v>-266.62</v>
          </cell>
          <cell r="J4979">
            <v>0</v>
          </cell>
          <cell r="L4979">
            <v>41455</v>
          </cell>
          <cell r="M4979" t="str">
            <v>SG</v>
          </cell>
          <cell r="N4979" t="str">
            <v>EXP</v>
          </cell>
          <cell r="O4979" t="str">
            <v>PH100</v>
          </cell>
          <cell r="P4979" t="str">
            <v>2650</v>
          </cell>
          <cell r="Q4979" t="str">
            <v>Other Supplies</v>
          </cell>
          <cell r="R4979" t="str">
            <v>Other Expenditures</v>
          </cell>
          <cell r="S4979" t="str">
            <v>Non Salary</v>
          </cell>
        </row>
        <row r="4980">
          <cell r="A4980" t="str">
            <v>PH1089</v>
          </cell>
          <cell r="E4980">
            <v>16.079999999999998</v>
          </cell>
          <cell r="F4980">
            <v>0</v>
          </cell>
          <cell r="G4980">
            <v>16.079999999999998</v>
          </cell>
          <cell r="H4980">
            <v>0</v>
          </cell>
          <cell r="I4980">
            <v>-16.079999999999998</v>
          </cell>
          <cell r="J4980">
            <v>0</v>
          </cell>
          <cell r="L4980">
            <v>41455</v>
          </cell>
          <cell r="M4980" t="str">
            <v>SG</v>
          </cell>
          <cell r="N4980" t="str">
            <v>EXP</v>
          </cell>
          <cell r="O4980" t="str">
            <v>PH100</v>
          </cell>
          <cell r="P4980" t="str">
            <v>2750</v>
          </cell>
          <cell r="Q4980" t="str">
            <v>Other Supplies</v>
          </cell>
          <cell r="R4980" t="str">
            <v>Other Expenditures</v>
          </cell>
          <cell r="S4980" t="str">
            <v>Non Salary</v>
          </cell>
        </row>
        <row r="4981">
          <cell r="A4981" t="str">
            <v>PH1089</v>
          </cell>
          <cell r="E4981">
            <v>559.67999999999995</v>
          </cell>
          <cell r="F4981">
            <v>0</v>
          </cell>
          <cell r="G4981">
            <v>559.67999999999995</v>
          </cell>
          <cell r="H4981">
            <v>0</v>
          </cell>
          <cell r="I4981">
            <v>-559.67999999999995</v>
          </cell>
          <cell r="J4981">
            <v>0</v>
          </cell>
          <cell r="L4981">
            <v>41455</v>
          </cell>
          <cell r="M4981" t="str">
            <v>SG</v>
          </cell>
          <cell r="N4981" t="str">
            <v>EXP</v>
          </cell>
          <cell r="O4981" t="str">
            <v>PH100</v>
          </cell>
          <cell r="P4981" t="str">
            <v>2791</v>
          </cell>
          <cell r="Q4981" t="str">
            <v>Other Supplies</v>
          </cell>
          <cell r="R4981" t="str">
            <v>Other Expenditures</v>
          </cell>
          <cell r="S4981" t="str">
            <v>Non Salary</v>
          </cell>
        </row>
        <row r="4982">
          <cell r="A4982" t="str">
            <v>PH1089</v>
          </cell>
          <cell r="E4982">
            <v>714.38</v>
          </cell>
          <cell r="F4982">
            <v>0</v>
          </cell>
          <cell r="G4982">
            <v>714.38</v>
          </cell>
          <cell r="H4982">
            <v>0</v>
          </cell>
          <cell r="I4982">
            <v>-714.38</v>
          </cell>
          <cell r="J4982">
            <v>0</v>
          </cell>
          <cell r="L4982">
            <v>41455</v>
          </cell>
          <cell r="M4982" t="str">
            <v>SG</v>
          </cell>
          <cell r="N4982" t="str">
            <v>EXP</v>
          </cell>
          <cell r="O4982" t="str">
            <v>PH100</v>
          </cell>
          <cell r="P4982" t="str">
            <v>3420</v>
          </cell>
          <cell r="Q4982" t="str">
            <v>Computer Hardware &amp; Software</v>
          </cell>
          <cell r="R4982" t="str">
            <v>Other Expenditures</v>
          </cell>
          <cell r="S4982" t="str">
            <v>Non Salary</v>
          </cell>
        </row>
        <row r="4983">
          <cell r="A4983" t="str">
            <v>PH1089</v>
          </cell>
          <cell r="E4983">
            <v>641</v>
          </cell>
          <cell r="F4983">
            <v>1465.35</v>
          </cell>
          <cell r="G4983">
            <v>2106.35</v>
          </cell>
          <cell r="H4983">
            <v>0</v>
          </cell>
          <cell r="I4983">
            <v>-2106.35</v>
          </cell>
          <cell r="J4983">
            <v>0</v>
          </cell>
          <cell r="L4983">
            <v>41455</v>
          </cell>
          <cell r="M4983" t="str">
            <v>SG</v>
          </cell>
          <cell r="N4983" t="str">
            <v>EXP</v>
          </cell>
          <cell r="O4983" t="str">
            <v>PH100</v>
          </cell>
          <cell r="P4983" t="str">
            <v>4086</v>
          </cell>
          <cell r="Q4983" t="str">
            <v>Professional &amp; Technical</v>
          </cell>
          <cell r="R4983" t="str">
            <v>Other Expenditures</v>
          </cell>
          <cell r="S4983" t="str">
            <v>Non Salary</v>
          </cell>
        </row>
        <row r="4984">
          <cell r="A4984" t="str">
            <v>PH1089</v>
          </cell>
          <cell r="E4984">
            <v>0</v>
          </cell>
          <cell r="F4984">
            <v>0</v>
          </cell>
          <cell r="G4984">
            <v>0</v>
          </cell>
          <cell r="H4984">
            <v>382.92</v>
          </cell>
          <cell r="I4984">
            <v>382.92</v>
          </cell>
          <cell r="J4984">
            <v>1017.6</v>
          </cell>
          <cell r="L4984">
            <v>41455</v>
          </cell>
          <cell r="M4984" t="str">
            <v>SG</v>
          </cell>
          <cell r="N4984" t="str">
            <v>EXP</v>
          </cell>
          <cell r="O4984" t="str">
            <v>PH100</v>
          </cell>
          <cell r="P4984" t="str">
            <v>4199</v>
          </cell>
          <cell r="Q4984" t="str">
            <v>Professional &amp; Technical</v>
          </cell>
          <cell r="R4984" t="str">
            <v>Other Expenditures</v>
          </cell>
          <cell r="S4984" t="str">
            <v>Non Salary</v>
          </cell>
        </row>
        <row r="4985">
          <cell r="A4985" t="str">
            <v>PH1089</v>
          </cell>
          <cell r="E4985">
            <v>0</v>
          </cell>
          <cell r="F4985">
            <v>0</v>
          </cell>
          <cell r="G4985">
            <v>0</v>
          </cell>
          <cell r="H4985">
            <v>81.88</v>
          </cell>
          <cell r="I4985">
            <v>81.88</v>
          </cell>
          <cell r="J4985">
            <v>217.6</v>
          </cell>
          <cell r="L4985">
            <v>41455</v>
          </cell>
          <cell r="M4985" t="str">
            <v>SG</v>
          </cell>
          <cell r="N4985" t="str">
            <v>EXP</v>
          </cell>
          <cell r="O4985" t="str">
            <v>PH100</v>
          </cell>
          <cell r="P4985" t="str">
            <v>4215</v>
          </cell>
          <cell r="Q4985" t="str">
            <v>Business Travel Expenses</v>
          </cell>
          <cell r="R4985" t="str">
            <v>Other Expenditures</v>
          </cell>
          <cell r="S4985" t="str">
            <v>Non Salary</v>
          </cell>
        </row>
        <row r="4986">
          <cell r="A4986" t="str">
            <v>PH1089</v>
          </cell>
          <cell r="E4986">
            <v>0</v>
          </cell>
          <cell r="F4986">
            <v>0</v>
          </cell>
          <cell r="G4986">
            <v>0</v>
          </cell>
          <cell r="H4986">
            <v>752.6</v>
          </cell>
          <cell r="I4986">
            <v>752.6</v>
          </cell>
          <cell r="J4986">
            <v>2000</v>
          </cell>
          <cell r="L4986">
            <v>41455</v>
          </cell>
          <cell r="M4986" t="str">
            <v>SG</v>
          </cell>
          <cell r="N4986" t="str">
            <v>EXP</v>
          </cell>
          <cell r="O4986" t="str">
            <v>PH100</v>
          </cell>
          <cell r="P4986" t="str">
            <v>4252</v>
          </cell>
          <cell r="Q4986" t="str">
            <v>Conference Expenditures</v>
          </cell>
          <cell r="R4986" t="str">
            <v>Other Expenditures</v>
          </cell>
          <cell r="S4986" t="str">
            <v>Non Salary</v>
          </cell>
        </row>
        <row r="4987">
          <cell r="A4987" t="str">
            <v>PH1089</v>
          </cell>
          <cell r="E4987">
            <v>0</v>
          </cell>
          <cell r="F4987">
            <v>0</v>
          </cell>
          <cell r="G4987">
            <v>0</v>
          </cell>
          <cell r="H4987">
            <v>389.55</v>
          </cell>
          <cell r="I4987">
            <v>389.55</v>
          </cell>
          <cell r="J4987">
            <v>1035.2</v>
          </cell>
          <cell r="L4987">
            <v>41455</v>
          </cell>
          <cell r="M4987" t="str">
            <v>SG</v>
          </cell>
          <cell r="N4987" t="str">
            <v>EXP</v>
          </cell>
          <cell r="O4987" t="str">
            <v>PH100</v>
          </cell>
          <cell r="P4987" t="str">
            <v>4253</v>
          </cell>
          <cell r="Q4987" t="str">
            <v>Conference Expenditures</v>
          </cell>
          <cell r="R4987" t="str">
            <v>Other Expenditures</v>
          </cell>
          <cell r="S4987" t="str">
            <v>Non Salary</v>
          </cell>
        </row>
        <row r="4988">
          <cell r="A4988" t="str">
            <v>PH1089</v>
          </cell>
          <cell r="E4988">
            <v>734.51</v>
          </cell>
          <cell r="F4988">
            <v>0</v>
          </cell>
          <cell r="G4988">
            <v>734.51</v>
          </cell>
          <cell r="H4988">
            <v>564.45000000000005</v>
          </cell>
          <cell r="I4988">
            <v>-170.06</v>
          </cell>
          <cell r="J4988">
            <v>1500</v>
          </cell>
          <cell r="L4988">
            <v>41455</v>
          </cell>
          <cell r="M4988" t="str">
            <v>SG</v>
          </cell>
          <cell r="N4988" t="str">
            <v>EXP</v>
          </cell>
          <cell r="O4988" t="str">
            <v>PH100</v>
          </cell>
          <cell r="P4988" t="str">
            <v>4256</v>
          </cell>
          <cell r="Q4988" t="str">
            <v>Conference Expenditures</v>
          </cell>
          <cell r="R4988" t="str">
            <v>Other Expenditures</v>
          </cell>
          <cell r="S4988" t="str">
            <v>Non Salary</v>
          </cell>
        </row>
        <row r="4989">
          <cell r="A4989" t="str">
            <v>PH1089</v>
          </cell>
          <cell r="E4989">
            <v>0</v>
          </cell>
          <cell r="F4989">
            <v>992.16</v>
          </cell>
          <cell r="G4989">
            <v>992.16</v>
          </cell>
          <cell r="H4989">
            <v>765.85</v>
          </cell>
          <cell r="I4989">
            <v>-226.31</v>
          </cell>
          <cell r="J4989">
            <v>2035.2</v>
          </cell>
          <cell r="L4989">
            <v>41455</v>
          </cell>
          <cell r="M4989" t="str">
            <v>SG</v>
          </cell>
          <cell r="N4989" t="str">
            <v>EXP</v>
          </cell>
          <cell r="O4989" t="str">
            <v>PH100</v>
          </cell>
          <cell r="P4989" t="str">
            <v>4310</v>
          </cell>
          <cell r="Q4989" t="str">
            <v>Training &amp; Development</v>
          </cell>
          <cell r="R4989" t="str">
            <v>Other Expenditures</v>
          </cell>
          <cell r="S4989" t="str">
            <v>Non Salary</v>
          </cell>
        </row>
        <row r="4990">
          <cell r="A4990" t="str">
            <v>PH1089</v>
          </cell>
          <cell r="E4990">
            <v>0</v>
          </cell>
          <cell r="F4990">
            <v>0</v>
          </cell>
          <cell r="G4990">
            <v>0</v>
          </cell>
          <cell r="H4990">
            <v>4347.8100000000004</v>
          </cell>
          <cell r="I4990">
            <v>4347.8100000000004</v>
          </cell>
          <cell r="J4990">
            <v>9999.56</v>
          </cell>
          <cell r="L4990">
            <v>41455</v>
          </cell>
          <cell r="M4990" t="str">
            <v>SG</v>
          </cell>
          <cell r="N4990" t="str">
            <v>EXP</v>
          </cell>
          <cell r="O4990" t="str">
            <v>PH100</v>
          </cell>
          <cell r="P4990" t="str">
            <v>4316</v>
          </cell>
          <cell r="Q4990" t="str">
            <v>Training &amp; Development</v>
          </cell>
          <cell r="R4990" t="str">
            <v>Other Expenditures</v>
          </cell>
          <cell r="S4990" t="str">
            <v>Non Salary</v>
          </cell>
        </row>
        <row r="4991">
          <cell r="A4991" t="str">
            <v>PH1089</v>
          </cell>
          <cell r="E4991">
            <v>9196.56</v>
          </cell>
          <cell r="F4991">
            <v>0</v>
          </cell>
          <cell r="G4991">
            <v>9196.56</v>
          </cell>
          <cell r="H4991">
            <v>0</v>
          </cell>
          <cell r="I4991">
            <v>-9196.56</v>
          </cell>
          <cell r="J4991">
            <v>0</v>
          </cell>
          <cell r="L4991">
            <v>41455</v>
          </cell>
          <cell r="M4991" t="str">
            <v>SG</v>
          </cell>
          <cell r="N4991" t="str">
            <v>EXP</v>
          </cell>
          <cell r="O4991" t="str">
            <v>PH100</v>
          </cell>
          <cell r="P4991" t="str">
            <v>4520</v>
          </cell>
          <cell r="Q4991" t="str">
            <v>Contracted Services</v>
          </cell>
          <cell r="R4991" t="str">
            <v>Other Expenditures</v>
          </cell>
          <cell r="S4991" t="str">
            <v>Non Salary</v>
          </cell>
        </row>
        <row r="4992">
          <cell r="A4992" t="str">
            <v>PH1089</v>
          </cell>
          <cell r="E4992">
            <v>3645.55</v>
          </cell>
          <cell r="F4992">
            <v>0</v>
          </cell>
          <cell r="G4992">
            <v>3645.55</v>
          </cell>
          <cell r="H4992">
            <v>0</v>
          </cell>
          <cell r="I4992">
            <v>-3645.55</v>
          </cell>
          <cell r="J4992">
            <v>0</v>
          </cell>
          <cell r="L4992">
            <v>41455</v>
          </cell>
          <cell r="M4992" t="str">
            <v>SG</v>
          </cell>
          <cell r="N4992" t="str">
            <v>EXP</v>
          </cell>
          <cell r="O4992" t="str">
            <v>PH100</v>
          </cell>
          <cell r="P4992" t="str">
            <v>4530</v>
          </cell>
          <cell r="Q4992" t="str">
            <v>Contracted Services</v>
          </cell>
          <cell r="R4992" t="str">
            <v>Other Expenditures</v>
          </cell>
          <cell r="S4992" t="str">
            <v>Non Salary</v>
          </cell>
        </row>
        <row r="4993">
          <cell r="A4993" t="str">
            <v>PH1089</v>
          </cell>
          <cell r="E4993">
            <v>590.21</v>
          </cell>
          <cell r="F4993">
            <v>0</v>
          </cell>
          <cell r="G4993">
            <v>590.21</v>
          </cell>
          <cell r="H4993">
            <v>0</v>
          </cell>
          <cell r="I4993">
            <v>-590.21</v>
          </cell>
          <cell r="J4993">
            <v>0</v>
          </cell>
          <cell r="L4993">
            <v>41455</v>
          </cell>
          <cell r="M4993" t="str">
            <v>SG</v>
          </cell>
          <cell r="N4993" t="str">
            <v>EXP</v>
          </cell>
          <cell r="O4993" t="str">
            <v>PH100</v>
          </cell>
          <cell r="P4993" t="str">
            <v>4590</v>
          </cell>
          <cell r="Q4993" t="str">
            <v>Contracted Services</v>
          </cell>
          <cell r="R4993" t="str">
            <v>Other Expenditures</v>
          </cell>
          <cell r="S4993" t="str">
            <v>Non Salary</v>
          </cell>
        </row>
        <row r="4994">
          <cell r="A4994" t="str">
            <v>PH1089</v>
          </cell>
          <cell r="E4994">
            <v>69.5</v>
          </cell>
          <cell r="F4994">
            <v>0</v>
          </cell>
          <cell r="G4994">
            <v>69.5</v>
          </cell>
          <cell r="H4994">
            <v>188.15</v>
          </cell>
          <cell r="I4994">
            <v>118.65</v>
          </cell>
          <cell r="J4994">
            <v>500</v>
          </cell>
          <cell r="L4994">
            <v>41455</v>
          </cell>
          <cell r="M4994" t="str">
            <v>SG</v>
          </cell>
          <cell r="N4994" t="str">
            <v>EXP</v>
          </cell>
          <cell r="O4994" t="str">
            <v>PH100</v>
          </cell>
          <cell r="P4994" t="str">
            <v>4770</v>
          </cell>
          <cell r="Q4994" t="str">
            <v>Insurance, Parking &amp; Metrage</v>
          </cell>
          <cell r="R4994" t="str">
            <v>Other Expenditures</v>
          </cell>
          <cell r="S4994" t="str">
            <v>Non Salary</v>
          </cell>
        </row>
        <row r="4995">
          <cell r="A4995" t="str">
            <v>PH1089</v>
          </cell>
          <cell r="E4995">
            <v>0</v>
          </cell>
          <cell r="F4995">
            <v>0</v>
          </cell>
          <cell r="G4995">
            <v>0</v>
          </cell>
          <cell r="H4995">
            <v>217.4</v>
          </cell>
          <cell r="I4995">
            <v>217.4</v>
          </cell>
          <cell r="J4995">
            <v>500</v>
          </cell>
          <cell r="L4995">
            <v>41455</v>
          </cell>
          <cell r="M4995" t="str">
            <v>SG</v>
          </cell>
          <cell r="N4995" t="str">
            <v>EXP</v>
          </cell>
          <cell r="O4995" t="str">
            <v>PH100</v>
          </cell>
          <cell r="P4995" t="str">
            <v>4775</v>
          </cell>
          <cell r="Q4995" t="str">
            <v>Insurance, Parking &amp; Metrage</v>
          </cell>
          <cell r="R4995" t="str">
            <v>Other Expenditures</v>
          </cell>
          <cell r="S4995" t="str">
            <v>Non Salary</v>
          </cell>
        </row>
        <row r="4996">
          <cell r="A4996" t="str">
            <v>PH1089</v>
          </cell>
          <cell r="E4996">
            <v>-716.97</v>
          </cell>
          <cell r="F4996">
            <v>0</v>
          </cell>
          <cell r="G4996">
            <v>-716.97</v>
          </cell>
          <cell r="H4996">
            <v>0</v>
          </cell>
          <cell r="I4996">
            <v>716.97</v>
          </cell>
          <cell r="J4996">
            <v>0</v>
          </cell>
          <cell r="L4996">
            <v>41455</v>
          </cell>
          <cell r="M4996" t="str">
            <v>SG</v>
          </cell>
          <cell r="N4996" t="str">
            <v>EXP</v>
          </cell>
          <cell r="O4996" t="str">
            <v>PH100</v>
          </cell>
          <cell r="P4996" t="str">
            <v>4810</v>
          </cell>
          <cell r="Q4996" t="str">
            <v>Other Services</v>
          </cell>
          <cell r="R4996" t="str">
            <v>Other Expenditures</v>
          </cell>
          <cell r="S4996" t="str">
            <v>Non Salary</v>
          </cell>
        </row>
        <row r="4997">
          <cell r="A4997" t="str">
            <v>PH1089</v>
          </cell>
          <cell r="E4997">
            <v>766</v>
          </cell>
          <cell r="F4997">
            <v>35.619999999999997</v>
          </cell>
          <cell r="G4997">
            <v>801.62</v>
          </cell>
          <cell r="H4997">
            <v>2646.13</v>
          </cell>
          <cell r="I4997">
            <v>1844.51</v>
          </cell>
          <cell r="J4997">
            <v>7032</v>
          </cell>
          <cell r="L4997">
            <v>41455</v>
          </cell>
          <cell r="M4997" t="str">
            <v>SG</v>
          </cell>
          <cell r="N4997" t="str">
            <v>EXP</v>
          </cell>
          <cell r="O4997" t="str">
            <v>PH100</v>
          </cell>
          <cell r="P4997" t="str">
            <v>4811</v>
          </cell>
          <cell r="Q4997" t="str">
            <v>Other Services</v>
          </cell>
          <cell r="R4997" t="str">
            <v>Other Expenditures</v>
          </cell>
          <cell r="S4997" t="str">
            <v>Non Salary</v>
          </cell>
        </row>
        <row r="4998">
          <cell r="A4998" t="str">
            <v>PH1089</v>
          </cell>
          <cell r="E4998">
            <v>0</v>
          </cell>
          <cell r="F4998">
            <v>0</v>
          </cell>
          <cell r="G4998">
            <v>0</v>
          </cell>
          <cell r="H4998">
            <v>12450</v>
          </cell>
          <cell r="I4998">
            <v>12450</v>
          </cell>
          <cell r="J4998">
            <v>25000</v>
          </cell>
          <cell r="L4998">
            <v>41455</v>
          </cell>
          <cell r="M4998" t="str">
            <v>SG</v>
          </cell>
          <cell r="N4998" t="str">
            <v>EXP</v>
          </cell>
          <cell r="O4998" t="str">
            <v>PH100</v>
          </cell>
          <cell r="P4998" t="str">
            <v>4820</v>
          </cell>
          <cell r="Q4998" t="str">
            <v>Other Services</v>
          </cell>
          <cell r="R4998" t="str">
            <v>Other Expenditures</v>
          </cell>
          <cell r="S4998" t="str">
            <v>Non Salary</v>
          </cell>
        </row>
        <row r="4999">
          <cell r="A4999" t="str">
            <v>PH1089</v>
          </cell>
          <cell r="E4999">
            <v>0</v>
          </cell>
          <cell r="F4999">
            <v>0</v>
          </cell>
          <cell r="G4999">
            <v>0</v>
          </cell>
          <cell r="H4999">
            <v>0</v>
          </cell>
          <cell r="I4999">
            <v>0</v>
          </cell>
          <cell r="J4999">
            <v>0</v>
          </cell>
          <cell r="L4999">
            <v>41455</v>
          </cell>
          <cell r="M4999" t="str">
            <v>SG</v>
          </cell>
          <cell r="N4999" t="str">
            <v>EXP</v>
          </cell>
          <cell r="O4999" t="str">
            <v>PH100</v>
          </cell>
          <cell r="P4999" t="str">
            <v>7035</v>
          </cell>
          <cell r="Q4999" t="str">
            <v>IDC's</v>
          </cell>
          <cell r="R4999" t="str">
            <v>Other Expenditures</v>
          </cell>
          <cell r="S4999" t="str">
            <v>Non Salary</v>
          </cell>
        </row>
        <row r="5000">
          <cell r="A5000" t="str">
            <v>PH1089</v>
          </cell>
          <cell r="E5000">
            <v>1035.17</v>
          </cell>
          <cell r="F5000">
            <v>0</v>
          </cell>
          <cell r="G5000">
            <v>1035.17</v>
          </cell>
          <cell r="H5000">
            <v>1152.3499999999999</v>
          </cell>
          <cell r="I5000">
            <v>117.18</v>
          </cell>
          <cell r="J5000">
            <v>4609.3999999999996</v>
          </cell>
          <cell r="L5000">
            <v>41455</v>
          </cell>
          <cell r="M5000" t="str">
            <v>SG</v>
          </cell>
          <cell r="N5000" t="str">
            <v>EXP</v>
          </cell>
          <cell r="O5000" t="str">
            <v>PH100</v>
          </cell>
          <cell r="P5000" t="str">
            <v>7125</v>
          </cell>
          <cell r="Q5000" t="str">
            <v>IDC's</v>
          </cell>
          <cell r="R5000" t="str">
            <v>Other Expenditures</v>
          </cell>
          <cell r="S5000" t="str">
            <v>Non Salary</v>
          </cell>
        </row>
        <row r="5001">
          <cell r="A5001" t="str">
            <v>PH1089</v>
          </cell>
          <cell r="E5001">
            <v>160</v>
          </cell>
          <cell r="F5001">
            <v>0</v>
          </cell>
          <cell r="G5001">
            <v>160</v>
          </cell>
          <cell r="H5001">
            <v>0</v>
          </cell>
          <cell r="I5001">
            <v>-160</v>
          </cell>
          <cell r="J5001">
            <v>0</v>
          </cell>
          <cell r="L5001">
            <v>41455</v>
          </cell>
          <cell r="M5001" t="str">
            <v>SG</v>
          </cell>
          <cell r="N5001" t="str">
            <v>EXP</v>
          </cell>
          <cell r="O5001" t="str">
            <v>PH100</v>
          </cell>
          <cell r="P5001" t="str">
            <v>7130</v>
          </cell>
          <cell r="Q5001" t="str">
            <v>IDC's</v>
          </cell>
          <cell r="R5001" t="str">
            <v>Other Expenditures</v>
          </cell>
          <cell r="S5001" t="str">
            <v>Non Salary</v>
          </cell>
        </row>
        <row r="5002">
          <cell r="A5002" t="str">
            <v>PH1089</v>
          </cell>
          <cell r="E5002">
            <v>-271819.76</v>
          </cell>
          <cell r="F5002">
            <v>0</v>
          </cell>
          <cell r="G5002">
            <v>-271819.76</v>
          </cell>
          <cell r="H5002">
            <v>-327735.5</v>
          </cell>
          <cell r="I5002">
            <v>-55915.74</v>
          </cell>
          <cell r="J5002">
            <v>-720983.29</v>
          </cell>
          <cell r="L5002">
            <v>41455</v>
          </cell>
          <cell r="M5002" t="str">
            <v>SG</v>
          </cell>
          <cell r="N5002" t="str">
            <v>REV</v>
          </cell>
          <cell r="O5002" t="str">
            <v>PH100</v>
          </cell>
          <cell r="P5002" t="str">
            <v>8010</v>
          </cell>
          <cell r="Q5002" t="str">
            <v>Grants and Subsidies</v>
          </cell>
          <cell r="R5002" t="str">
            <v>Revenue</v>
          </cell>
          <cell r="S5002" t="str">
            <v>Non Salary</v>
          </cell>
        </row>
        <row r="5003">
          <cell r="A5003" t="str">
            <v>PH1090</v>
          </cell>
          <cell r="E5003">
            <v>202320.93</v>
          </cell>
          <cell r="F5003">
            <v>0</v>
          </cell>
          <cell r="G5003">
            <v>202320.93</v>
          </cell>
          <cell r="H5003">
            <v>196585.2</v>
          </cell>
          <cell r="I5003">
            <v>-5735.73</v>
          </cell>
          <cell r="J5003">
            <v>442316.7</v>
          </cell>
          <cell r="L5003">
            <v>41455</v>
          </cell>
          <cell r="M5003" t="str">
            <v>SG</v>
          </cell>
          <cell r="N5003" t="str">
            <v>EXP</v>
          </cell>
          <cell r="O5003" t="str">
            <v>PH100</v>
          </cell>
          <cell r="P5003" t="str">
            <v>1015</v>
          </cell>
          <cell r="Q5003" t="str">
            <v>Salaries &amp; Benefits</v>
          </cell>
          <cell r="R5003" t="str">
            <v>Other Expenditures</v>
          </cell>
          <cell r="S5003" t="str">
            <v>Salaries &amp; Benefits</v>
          </cell>
        </row>
        <row r="5004">
          <cell r="A5004" t="str">
            <v>PH1090</v>
          </cell>
          <cell r="E5004">
            <v>3490.41</v>
          </cell>
          <cell r="F5004">
            <v>0</v>
          </cell>
          <cell r="G5004">
            <v>3490.41</v>
          </cell>
          <cell r="H5004">
            <v>0</v>
          </cell>
          <cell r="I5004">
            <v>-3490.41</v>
          </cell>
          <cell r="J5004">
            <v>0</v>
          </cell>
          <cell r="L5004">
            <v>41455</v>
          </cell>
          <cell r="M5004" t="str">
            <v>SG</v>
          </cell>
          <cell r="N5004" t="str">
            <v>EXP</v>
          </cell>
          <cell r="O5004" t="str">
            <v>PH100</v>
          </cell>
          <cell r="P5004" t="str">
            <v>1050</v>
          </cell>
          <cell r="Q5004" t="str">
            <v>Salaries &amp; Benefits</v>
          </cell>
          <cell r="R5004" t="str">
            <v>Other Expenditures</v>
          </cell>
          <cell r="S5004" t="str">
            <v>Salaries &amp; Benefits</v>
          </cell>
        </row>
        <row r="5005">
          <cell r="A5005" t="str">
            <v>PH1090</v>
          </cell>
          <cell r="E5005">
            <v>1318.77</v>
          </cell>
          <cell r="F5005">
            <v>0</v>
          </cell>
          <cell r="G5005">
            <v>1318.77</v>
          </cell>
          <cell r="H5005">
            <v>0</v>
          </cell>
          <cell r="I5005">
            <v>-1318.77</v>
          </cell>
          <cell r="J5005">
            <v>0</v>
          </cell>
          <cell r="L5005">
            <v>41455</v>
          </cell>
          <cell r="M5005" t="str">
            <v>SG</v>
          </cell>
          <cell r="N5005" t="str">
            <v>EXP</v>
          </cell>
          <cell r="O5005" t="str">
            <v>PH100</v>
          </cell>
          <cell r="P5005" t="str">
            <v>1060</v>
          </cell>
          <cell r="Q5005" t="str">
            <v>Salaries &amp; Benefits</v>
          </cell>
          <cell r="R5005" t="str">
            <v>Other Expenditures</v>
          </cell>
          <cell r="S5005" t="str">
            <v>Salaries &amp; Benefits</v>
          </cell>
        </row>
        <row r="5006">
          <cell r="A5006" t="str">
            <v>PH1090</v>
          </cell>
          <cell r="E5006">
            <v>0</v>
          </cell>
          <cell r="F5006">
            <v>0</v>
          </cell>
          <cell r="G5006">
            <v>0</v>
          </cell>
          <cell r="H5006">
            <v>-12321.74</v>
          </cell>
          <cell r="I5006">
            <v>-12321.74</v>
          </cell>
          <cell r="J5006">
            <v>-26615.02</v>
          </cell>
          <cell r="L5006">
            <v>41455</v>
          </cell>
          <cell r="M5006" t="str">
            <v>SG</v>
          </cell>
          <cell r="N5006" t="str">
            <v>EXP</v>
          </cell>
          <cell r="O5006" t="str">
            <v>PH100</v>
          </cell>
          <cell r="P5006" t="str">
            <v>1520</v>
          </cell>
          <cell r="Q5006" t="str">
            <v>Salaries &amp; Benefits</v>
          </cell>
          <cell r="R5006" t="str">
            <v>Other Expenditures</v>
          </cell>
          <cell r="S5006" t="str">
            <v>Gapping</v>
          </cell>
        </row>
        <row r="5007">
          <cell r="A5007" t="str">
            <v>PH1090</v>
          </cell>
          <cell r="E5007">
            <v>9652.76</v>
          </cell>
          <cell r="F5007">
            <v>0</v>
          </cell>
          <cell r="G5007">
            <v>9652.76</v>
          </cell>
          <cell r="H5007">
            <v>8378.64</v>
          </cell>
          <cell r="I5007">
            <v>-1274.1199999999999</v>
          </cell>
          <cell r="J5007">
            <v>18852</v>
          </cell>
          <cell r="L5007">
            <v>41455</v>
          </cell>
          <cell r="M5007" t="str">
            <v>SG</v>
          </cell>
          <cell r="N5007" t="str">
            <v>EXP</v>
          </cell>
          <cell r="O5007" t="str">
            <v>PH100</v>
          </cell>
          <cell r="P5007" t="str">
            <v>1711</v>
          </cell>
          <cell r="Q5007" t="str">
            <v>Salaries &amp; Benefits</v>
          </cell>
          <cell r="R5007" t="str">
            <v>Other Expenditures</v>
          </cell>
          <cell r="S5007" t="str">
            <v>Salaries &amp; Benefits</v>
          </cell>
        </row>
        <row r="5008">
          <cell r="A5008" t="str">
            <v>PH1090</v>
          </cell>
          <cell r="E5008">
            <v>4726.42</v>
          </cell>
          <cell r="F5008">
            <v>0</v>
          </cell>
          <cell r="G5008">
            <v>4726.42</v>
          </cell>
          <cell r="H5008">
            <v>4053.32</v>
          </cell>
          <cell r="I5008">
            <v>-673.1</v>
          </cell>
          <cell r="J5008">
            <v>9120</v>
          </cell>
          <cell r="L5008">
            <v>41455</v>
          </cell>
          <cell r="M5008" t="str">
            <v>SG</v>
          </cell>
          <cell r="N5008" t="str">
            <v>EXP</v>
          </cell>
          <cell r="O5008" t="str">
            <v>PH100</v>
          </cell>
          <cell r="P5008" t="str">
            <v>1712</v>
          </cell>
          <cell r="Q5008" t="str">
            <v>Salaries &amp; Benefits</v>
          </cell>
          <cell r="R5008" t="str">
            <v>Other Expenditures</v>
          </cell>
          <cell r="S5008" t="str">
            <v>Salaries &amp; Benefits</v>
          </cell>
        </row>
        <row r="5009">
          <cell r="A5009" t="str">
            <v>PH1090</v>
          </cell>
          <cell r="E5009">
            <v>5389.21</v>
          </cell>
          <cell r="F5009">
            <v>0</v>
          </cell>
          <cell r="G5009">
            <v>5389.21</v>
          </cell>
          <cell r="H5009">
            <v>3936.67</v>
          </cell>
          <cell r="I5009">
            <v>-1452.54</v>
          </cell>
          <cell r="J5009">
            <v>8277.6200000000008</v>
          </cell>
          <cell r="L5009">
            <v>41455</v>
          </cell>
          <cell r="M5009" t="str">
            <v>SG</v>
          </cell>
          <cell r="N5009" t="str">
            <v>EXP</v>
          </cell>
          <cell r="O5009" t="str">
            <v>PH100</v>
          </cell>
          <cell r="P5009" t="str">
            <v>1720</v>
          </cell>
          <cell r="Q5009" t="str">
            <v>Salaries &amp; Benefits</v>
          </cell>
          <cell r="R5009" t="str">
            <v>Other Expenditures</v>
          </cell>
          <cell r="S5009" t="str">
            <v>Salaries &amp; Benefits</v>
          </cell>
        </row>
        <row r="5010">
          <cell r="A5010" t="str">
            <v>PH1090</v>
          </cell>
          <cell r="E5010">
            <v>1630.88</v>
          </cell>
          <cell r="F5010">
            <v>0</v>
          </cell>
          <cell r="G5010">
            <v>1630.88</v>
          </cell>
          <cell r="H5010">
            <v>1467.14</v>
          </cell>
          <cell r="I5010">
            <v>-163.74</v>
          </cell>
          <cell r="J5010">
            <v>3301.45</v>
          </cell>
          <cell r="L5010">
            <v>41455</v>
          </cell>
          <cell r="M5010" t="str">
            <v>SG</v>
          </cell>
          <cell r="N5010" t="str">
            <v>EXP</v>
          </cell>
          <cell r="O5010" t="str">
            <v>PH100</v>
          </cell>
          <cell r="P5010" t="str">
            <v>1730</v>
          </cell>
          <cell r="Q5010" t="str">
            <v>Salaries &amp; Benefits</v>
          </cell>
          <cell r="R5010" t="str">
            <v>Other Expenditures</v>
          </cell>
          <cell r="S5010" t="str">
            <v>Salaries &amp; Benefits</v>
          </cell>
        </row>
        <row r="5011">
          <cell r="A5011" t="str">
            <v>PH1090</v>
          </cell>
          <cell r="E5011">
            <v>4621.55</v>
          </cell>
          <cell r="F5011">
            <v>0</v>
          </cell>
          <cell r="G5011">
            <v>4621.55</v>
          </cell>
          <cell r="H5011">
            <v>4905.47</v>
          </cell>
          <cell r="I5011">
            <v>283.92</v>
          </cell>
          <cell r="J5011">
            <v>5198.63</v>
          </cell>
          <cell r="L5011">
            <v>41455</v>
          </cell>
          <cell r="M5011" t="str">
            <v>SG</v>
          </cell>
          <cell r="N5011" t="str">
            <v>EXP</v>
          </cell>
          <cell r="O5011" t="str">
            <v>PH100</v>
          </cell>
          <cell r="P5011" t="str">
            <v>1740</v>
          </cell>
          <cell r="Q5011" t="str">
            <v>Salaries &amp; Benefits</v>
          </cell>
          <cell r="R5011" t="str">
            <v>Other Expenditures</v>
          </cell>
          <cell r="S5011" t="str">
            <v>Salaries &amp; Benefits</v>
          </cell>
        </row>
        <row r="5012">
          <cell r="A5012" t="str">
            <v>PH1090</v>
          </cell>
          <cell r="E5012">
            <v>255.6</v>
          </cell>
          <cell r="F5012">
            <v>0</v>
          </cell>
          <cell r="G5012">
            <v>255.6</v>
          </cell>
          <cell r="H5012">
            <v>314.64999999999998</v>
          </cell>
          <cell r="I5012">
            <v>59.05</v>
          </cell>
          <cell r="J5012">
            <v>353.85</v>
          </cell>
          <cell r="L5012">
            <v>41455</v>
          </cell>
          <cell r="M5012" t="str">
            <v>SG</v>
          </cell>
          <cell r="N5012" t="str">
            <v>EXP</v>
          </cell>
          <cell r="O5012" t="str">
            <v>PH100</v>
          </cell>
          <cell r="P5012" t="str">
            <v>1745</v>
          </cell>
          <cell r="Q5012" t="str">
            <v>Salaries &amp; Benefits</v>
          </cell>
          <cell r="R5012" t="str">
            <v>Other Expenditures</v>
          </cell>
          <cell r="S5012" t="str">
            <v>Salaries &amp; Benefits</v>
          </cell>
        </row>
        <row r="5013">
          <cell r="A5013" t="str">
            <v>PH1090</v>
          </cell>
          <cell r="E5013">
            <v>4069.05</v>
          </cell>
          <cell r="F5013">
            <v>0</v>
          </cell>
          <cell r="G5013">
            <v>4069.05</v>
          </cell>
          <cell r="H5013">
            <v>3833.43</v>
          </cell>
          <cell r="I5013">
            <v>-235.62</v>
          </cell>
          <cell r="J5013">
            <v>8625.17</v>
          </cell>
          <cell r="L5013">
            <v>41455</v>
          </cell>
          <cell r="M5013" t="str">
            <v>SG</v>
          </cell>
          <cell r="N5013" t="str">
            <v>EXP</v>
          </cell>
          <cell r="O5013" t="str">
            <v>PH100</v>
          </cell>
          <cell r="P5013" t="str">
            <v>1750</v>
          </cell>
          <cell r="Q5013" t="str">
            <v>Salaries &amp; Benefits</v>
          </cell>
          <cell r="R5013" t="str">
            <v>Other Expenditures</v>
          </cell>
          <cell r="S5013" t="str">
            <v>Salaries &amp; Benefits</v>
          </cell>
        </row>
        <row r="5014">
          <cell r="A5014" t="str">
            <v>PH1090</v>
          </cell>
          <cell r="E5014">
            <v>10664.06</v>
          </cell>
          <cell r="F5014">
            <v>0</v>
          </cell>
          <cell r="G5014">
            <v>10664.06</v>
          </cell>
          <cell r="H5014">
            <v>10761.66</v>
          </cell>
          <cell r="I5014">
            <v>97.6</v>
          </cell>
          <cell r="J5014">
            <v>11533.5</v>
          </cell>
          <cell r="L5014">
            <v>41455</v>
          </cell>
          <cell r="M5014" t="str">
            <v>SG</v>
          </cell>
          <cell r="N5014" t="str">
            <v>EXP</v>
          </cell>
          <cell r="O5014" t="str">
            <v>PH100</v>
          </cell>
          <cell r="P5014" t="str">
            <v>1760</v>
          </cell>
          <cell r="Q5014" t="str">
            <v>Salaries &amp; Benefits</v>
          </cell>
          <cell r="R5014" t="str">
            <v>Other Expenditures</v>
          </cell>
          <cell r="S5014" t="str">
            <v>Salaries &amp; Benefits</v>
          </cell>
        </row>
        <row r="5015">
          <cell r="A5015" t="str">
            <v>PH1090</v>
          </cell>
          <cell r="E5015">
            <v>20892.45</v>
          </cell>
          <cell r="F5015">
            <v>0</v>
          </cell>
          <cell r="G5015">
            <v>20892.45</v>
          </cell>
          <cell r="H5015">
            <v>22466.83</v>
          </cell>
          <cell r="I5015">
            <v>1574.38</v>
          </cell>
          <cell r="J5015">
            <v>50550.26</v>
          </cell>
          <cell r="L5015">
            <v>41455</v>
          </cell>
          <cell r="M5015" t="str">
            <v>SG</v>
          </cell>
          <cell r="N5015" t="str">
            <v>EXP</v>
          </cell>
          <cell r="O5015" t="str">
            <v>PH100</v>
          </cell>
          <cell r="P5015" t="str">
            <v>1770</v>
          </cell>
          <cell r="Q5015" t="str">
            <v>Salaries &amp; Benefits</v>
          </cell>
          <cell r="R5015" t="str">
            <v>Other Expenditures</v>
          </cell>
          <cell r="S5015" t="str">
            <v>Salaries &amp; Benefits</v>
          </cell>
        </row>
        <row r="5016">
          <cell r="A5016" t="str">
            <v>PH1090</v>
          </cell>
          <cell r="E5016">
            <v>83.23</v>
          </cell>
          <cell r="F5016">
            <v>0</v>
          </cell>
          <cell r="G5016">
            <v>83.23</v>
          </cell>
          <cell r="H5016">
            <v>1382.32</v>
          </cell>
          <cell r="I5016">
            <v>1299.0899999999999</v>
          </cell>
          <cell r="J5016">
            <v>3179.2</v>
          </cell>
          <cell r="L5016">
            <v>41455</v>
          </cell>
          <cell r="M5016" t="str">
            <v>SG</v>
          </cell>
          <cell r="N5016" t="str">
            <v>EXP</v>
          </cell>
          <cell r="O5016" t="str">
            <v>PH100</v>
          </cell>
          <cell r="P5016" t="str">
            <v>2010</v>
          </cell>
          <cell r="Q5016" t="str">
            <v>Office Supplies</v>
          </cell>
          <cell r="R5016" t="str">
            <v>Other Expenditures</v>
          </cell>
          <cell r="S5016" t="str">
            <v>Non Salary</v>
          </cell>
        </row>
        <row r="5017">
          <cell r="A5017" t="str">
            <v>PH1090</v>
          </cell>
          <cell r="E5017">
            <v>219.8</v>
          </cell>
          <cell r="F5017">
            <v>0</v>
          </cell>
          <cell r="G5017">
            <v>219.8</v>
          </cell>
          <cell r="H5017">
            <v>0</v>
          </cell>
          <cell r="I5017">
            <v>-219.8</v>
          </cell>
          <cell r="J5017">
            <v>0</v>
          </cell>
          <cell r="L5017">
            <v>41455</v>
          </cell>
          <cell r="M5017" t="str">
            <v>SG</v>
          </cell>
          <cell r="N5017" t="str">
            <v>EXP</v>
          </cell>
          <cell r="O5017" t="str">
            <v>PH100</v>
          </cell>
          <cell r="P5017" t="str">
            <v>2570</v>
          </cell>
          <cell r="Q5017" t="str">
            <v>Other Supplies</v>
          </cell>
          <cell r="R5017" t="str">
            <v>Other Expenditures</v>
          </cell>
          <cell r="S5017" t="str">
            <v>Non Salary</v>
          </cell>
        </row>
        <row r="5018">
          <cell r="A5018" t="str">
            <v>PH1090</v>
          </cell>
          <cell r="E5018">
            <v>0</v>
          </cell>
          <cell r="F5018">
            <v>0</v>
          </cell>
          <cell r="G5018">
            <v>0</v>
          </cell>
          <cell r="H5018">
            <v>141.06</v>
          </cell>
          <cell r="I5018">
            <v>141.06</v>
          </cell>
          <cell r="J5018">
            <v>703.2</v>
          </cell>
          <cell r="L5018">
            <v>41455</v>
          </cell>
          <cell r="M5018" t="str">
            <v>SG</v>
          </cell>
          <cell r="N5018" t="str">
            <v>EXP</v>
          </cell>
          <cell r="O5018" t="str">
            <v>PH100</v>
          </cell>
          <cell r="P5018" t="str">
            <v>2650</v>
          </cell>
          <cell r="Q5018" t="str">
            <v>Other Supplies</v>
          </cell>
          <cell r="R5018" t="str">
            <v>Other Expenditures</v>
          </cell>
          <cell r="S5018" t="str">
            <v>Non Salary</v>
          </cell>
        </row>
        <row r="5019">
          <cell r="A5019" t="str">
            <v>PH1090</v>
          </cell>
          <cell r="E5019">
            <v>0</v>
          </cell>
          <cell r="F5019">
            <v>0</v>
          </cell>
          <cell r="G5019">
            <v>0</v>
          </cell>
          <cell r="H5019">
            <v>0</v>
          </cell>
          <cell r="I5019">
            <v>0</v>
          </cell>
          <cell r="J5019">
            <v>0</v>
          </cell>
          <cell r="L5019">
            <v>41455</v>
          </cell>
          <cell r="M5019" t="str">
            <v>SG</v>
          </cell>
          <cell r="N5019" t="str">
            <v>EXP</v>
          </cell>
          <cell r="O5019" t="str">
            <v>PH100</v>
          </cell>
          <cell r="P5019" t="str">
            <v>4086</v>
          </cell>
          <cell r="Q5019" t="str">
            <v>Professional &amp; Technical</v>
          </cell>
          <cell r="R5019" t="str">
            <v>Other Expenditures</v>
          </cell>
          <cell r="S5019" t="str">
            <v>Non Salary</v>
          </cell>
        </row>
        <row r="5020">
          <cell r="A5020" t="str">
            <v>PH1090</v>
          </cell>
          <cell r="E5020">
            <v>0</v>
          </cell>
          <cell r="F5020">
            <v>0</v>
          </cell>
          <cell r="G5020">
            <v>0</v>
          </cell>
          <cell r="H5020">
            <v>1162.01</v>
          </cell>
          <cell r="I5020">
            <v>1162.01</v>
          </cell>
          <cell r="J5020">
            <v>3088</v>
          </cell>
          <cell r="L5020">
            <v>41455</v>
          </cell>
          <cell r="M5020" t="str">
            <v>SG</v>
          </cell>
          <cell r="N5020" t="str">
            <v>EXP</v>
          </cell>
          <cell r="O5020" t="str">
            <v>PH100</v>
          </cell>
          <cell r="P5020" t="str">
            <v>4199</v>
          </cell>
          <cell r="Q5020" t="str">
            <v>Professional &amp; Technical</v>
          </cell>
          <cell r="R5020" t="str">
            <v>Other Expenditures</v>
          </cell>
          <cell r="S5020" t="str">
            <v>Non Salary</v>
          </cell>
        </row>
        <row r="5021">
          <cell r="A5021" t="str">
            <v>PH1090</v>
          </cell>
          <cell r="E5021">
            <v>26.6</v>
          </cell>
          <cell r="F5021">
            <v>0</v>
          </cell>
          <cell r="G5021">
            <v>26.6</v>
          </cell>
          <cell r="H5021">
            <v>75.260000000000005</v>
          </cell>
          <cell r="I5021">
            <v>48.66</v>
          </cell>
          <cell r="J5021">
            <v>200</v>
          </cell>
          <cell r="L5021">
            <v>41455</v>
          </cell>
          <cell r="M5021" t="str">
            <v>SG</v>
          </cell>
          <cell r="N5021" t="str">
            <v>EXP</v>
          </cell>
          <cell r="O5021" t="str">
            <v>PH100</v>
          </cell>
          <cell r="P5021" t="str">
            <v>4225</v>
          </cell>
          <cell r="Q5021" t="str">
            <v>Business Travel Expenses</v>
          </cell>
          <cell r="R5021" t="str">
            <v>Other Expenditures</v>
          </cell>
          <cell r="S5021" t="str">
            <v>Non Salary</v>
          </cell>
        </row>
        <row r="5022">
          <cell r="A5022" t="str">
            <v>PH1090</v>
          </cell>
          <cell r="E5022">
            <v>0</v>
          </cell>
          <cell r="F5022">
            <v>0</v>
          </cell>
          <cell r="G5022">
            <v>0</v>
          </cell>
          <cell r="H5022">
            <v>1128.9000000000001</v>
          </cell>
          <cell r="I5022">
            <v>1128.9000000000001</v>
          </cell>
          <cell r="J5022">
            <v>3000</v>
          </cell>
          <cell r="L5022">
            <v>41455</v>
          </cell>
          <cell r="M5022" t="str">
            <v>SG</v>
          </cell>
          <cell r="N5022" t="str">
            <v>EXP</v>
          </cell>
          <cell r="O5022" t="str">
            <v>PH100</v>
          </cell>
          <cell r="P5022" t="str">
            <v>4256</v>
          </cell>
          <cell r="Q5022" t="str">
            <v>Conference Expenditures</v>
          </cell>
          <cell r="R5022" t="str">
            <v>Other Expenditures</v>
          </cell>
          <cell r="S5022" t="str">
            <v>Non Salary</v>
          </cell>
        </row>
        <row r="5023">
          <cell r="A5023" t="str">
            <v>PH1090</v>
          </cell>
          <cell r="E5023">
            <v>1424.64</v>
          </cell>
          <cell r="F5023">
            <v>0</v>
          </cell>
          <cell r="G5023">
            <v>1424.64</v>
          </cell>
          <cell r="H5023">
            <v>577.86</v>
          </cell>
          <cell r="I5023">
            <v>-846.78</v>
          </cell>
          <cell r="J5023">
            <v>1535.6</v>
          </cell>
          <cell r="L5023">
            <v>41455</v>
          </cell>
          <cell r="M5023" t="str">
            <v>SG</v>
          </cell>
          <cell r="N5023" t="str">
            <v>EXP</v>
          </cell>
          <cell r="O5023" t="str">
            <v>PH100</v>
          </cell>
          <cell r="P5023" t="str">
            <v>4310</v>
          </cell>
          <cell r="Q5023" t="str">
            <v>Training &amp; Development</v>
          </cell>
          <cell r="R5023" t="str">
            <v>Other Expenditures</v>
          </cell>
          <cell r="S5023" t="str">
            <v>Non Salary</v>
          </cell>
        </row>
        <row r="5024">
          <cell r="A5024" t="str">
            <v>PH1090</v>
          </cell>
          <cell r="E5024">
            <v>0</v>
          </cell>
          <cell r="F5024">
            <v>0</v>
          </cell>
          <cell r="G5024">
            <v>0</v>
          </cell>
          <cell r="H5024">
            <v>101.92</v>
          </cell>
          <cell r="I5024">
            <v>101.92</v>
          </cell>
          <cell r="J5024">
            <v>234.4</v>
          </cell>
          <cell r="L5024">
            <v>41455</v>
          </cell>
          <cell r="M5024" t="str">
            <v>SG</v>
          </cell>
          <cell r="N5024" t="str">
            <v>EXP</v>
          </cell>
          <cell r="O5024" t="str">
            <v>PH100</v>
          </cell>
          <cell r="P5024" t="str">
            <v>4515</v>
          </cell>
          <cell r="Q5024" t="str">
            <v>Contracted Services</v>
          </cell>
          <cell r="R5024" t="str">
            <v>Other Expenditures</v>
          </cell>
          <cell r="S5024" t="str">
            <v>Non Salary</v>
          </cell>
        </row>
        <row r="5025">
          <cell r="A5025" t="str">
            <v>PH1090</v>
          </cell>
          <cell r="E5025">
            <v>-190.78</v>
          </cell>
          <cell r="F5025">
            <v>669.08</v>
          </cell>
          <cell r="G5025">
            <v>478.3</v>
          </cell>
          <cell r="H5025">
            <v>0</v>
          </cell>
          <cell r="I5025">
            <v>-478.3</v>
          </cell>
          <cell r="J5025">
            <v>0</v>
          </cell>
          <cell r="L5025">
            <v>41455</v>
          </cell>
          <cell r="M5025" t="str">
            <v>SG</v>
          </cell>
          <cell r="N5025" t="str">
            <v>EXP</v>
          </cell>
          <cell r="O5025" t="str">
            <v>PH100</v>
          </cell>
          <cell r="P5025" t="str">
            <v>4530</v>
          </cell>
          <cell r="Q5025" t="str">
            <v>Contracted Services</v>
          </cell>
          <cell r="R5025" t="str">
            <v>Other Expenditures</v>
          </cell>
          <cell r="S5025" t="str">
            <v>Non Salary</v>
          </cell>
        </row>
        <row r="5026">
          <cell r="A5026" t="str">
            <v>PH1090</v>
          </cell>
          <cell r="E5026">
            <v>0</v>
          </cell>
          <cell r="F5026">
            <v>0</v>
          </cell>
          <cell r="G5026">
            <v>0</v>
          </cell>
          <cell r="H5026">
            <v>376.3</v>
          </cell>
          <cell r="I5026">
            <v>376.3</v>
          </cell>
          <cell r="J5026">
            <v>1000</v>
          </cell>
          <cell r="L5026">
            <v>41455</v>
          </cell>
          <cell r="M5026" t="str">
            <v>SG</v>
          </cell>
          <cell r="N5026" t="str">
            <v>EXP</v>
          </cell>
          <cell r="O5026" t="str">
            <v>PH100</v>
          </cell>
          <cell r="P5026" t="str">
            <v>4760</v>
          </cell>
          <cell r="Q5026" t="str">
            <v>Insurance, Parking &amp; Metrage</v>
          </cell>
          <cell r="R5026" t="str">
            <v>Other Expenditures</v>
          </cell>
          <cell r="S5026" t="str">
            <v>Non Salary</v>
          </cell>
        </row>
        <row r="5027">
          <cell r="A5027" t="str">
            <v>PH1090</v>
          </cell>
          <cell r="E5027">
            <v>0</v>
          </cell>
          <cell r="F5027">
            <v>0</v>
          </cell>
          <cell r="G5027">
            <v>0</v>
          </cell>
          <cell r="H5027">
            <v>705.65</v>
          </cell>
          <cell r="I5027">
            <v>705.65</v>
          </cell>
          <cell r="J5027">
            <v>1875.2</v>
          </cell>
          <cell r="L5027">
            <v>41455</v>
          </cell>
          <cell r="M5027" t="str">
            <v>SG</v>
          </cell>
          <cell r="N5027" t="str">
            <v>EXP</v>
          </cell>
          <cell r="O5027" t="str">
            <v>PH100</v>
          </cell>
          <cell r="P5027" t="str">
            <v>4811</v>
          </cell>
          <cell r="Q5027" t="str">
            <v>Other Services</v>
          </cell>
          <cell r="R5027" t="str">
            <v>Other Expenditures</v>
          </cell>
          <cell r="S5027" t="str">
            <v>Non Salary</v>
          </cell>
        </row>
        <row r="5028">
          <cell r="A5028" t="str">
            <v>PH1090</v>
          </cell>
          <cell r="E5028">
            <v>0</v>
          </cell>
          <cell r="F5028">
            <v>0</v>
          </cell>
          <cell r="G5028">
            <v>0</v>
          </cell>
          <cell r="H5028">
            <v>752.6</v>
          </cell>
          <cell r="I5028">
            <v>752.6</v>
          </cell>
          <cell r="J5028">
            <v>2000</v>
          </cell>
          <cell r="L5028">
            <v>41455</v>
          </cell>
          <cell r="M5028" t="str">
            <v>SG</v>
          </cell>
          <cell r="N5028" t="str">
            <v>EXP</v>
          </cell>
          <cell r="O5028" t="str">
            <v>PH100</v>
          </cell>
          <cell r="P5028" t="str">
            <v>4820</v>
          </cell>
          <cell r="Q5028" t="str">
            <v>Other Services</v>
          </cell>
          <cell r="R5028" t="str">
            <v>Other Expenditures</v>
          </cell>
          <cell r="S5028" t="str">
            <v>Non Salary</v>
          </cell>
        </row>
        <row r="5029">
          <cell r="A5029" t="str">
            <v>PH1090</v>
          </cell>
          <cell r="E5029">
            <v>0</v>
          </cell>
          <cell r="F5029">
            <v>0</v>
          </cell>
          <cell r="G5029">
            <v>0</v>
          </cell>
          <cell r="H5029">
            <v>108.72</v>
          </cell>
          <cell r="I5029">
            <v>108.72</v>
          </cell>
          <cell r="J5029">
            <v>250</v>
          </cell>
          <cell r="L5029">
            <v>41455</v>
          </cell>
          <cell r="M5029" t="str">
            <v>SG</v>
          </cell>
          <cell r="N5029" t="str">
            <v>EXP</v>
          </cell>
          <cell r="O5029" t="str">
            <v>PH100</v>
          </cell>
          <cell r="P5029" t="str">
            <v>7030</v>
          </cell>
          <cell r="Q5029" t="str">
            <v>IDC's</v>
          </cell>
          <cell r="R5029" t="str">
            <v>Other Expenditures</v>
          </cell>
          <cell r="S5029" t="str">
            <v>Non Salary</v>
          </cell>
        </row>
        <row r="5030">
          <cell r="A5030" t="str">
            <v>PH1090</v>
          </cell>
          <cell r="E5030">
            <v>0</v>
          </cell>
          <cell r="F5030">
            <v>0</v>
          </cell>
          <cell r="G5030">
            <v>0</v>
          </cell>
          <cell r="H5030">
            <v>26.76</v>
          </cell>
          <cell r="I5030">
            <v>26.76</v>
          </cell>
          <cell r="J5030">
            <v>250</v>
          </cell>
          <cell r="L5030">
            <v>41455</v>
          </cell>
          <cell r="M5030" t="str">
            <v>SG</v>
          </cell>
          <cell r="N5030" t="str">
            <v>EXP</v>
          </cell>
          <cell r="O5030" t="str">
            <v>PH100</v>
          </cell>
          <cell r="P5030" t="str">
            <v>7035</v>
          </cell>
          <cell r="Q5030" t="str">
            <v>IDC's</v>
          </cell>
          <cell r="R5030" t="str">
            <v>Other Expenditures</v>
          </cell>
          <cell r="S5030" t="str">
            <v>Non Salary</v>
          </cell>
        </row>
        <row r="5031">
          <cell r="A5031" t="str">
            <v>PH1090</v>
          </cell>
          <cell r="E5031">
            <v>345.06</v>
          </cell>
          <cell r="F5031">
            <v>0</v>
          </cell>
          <cell r="G5031">
            <v>345.06</v>
          </cell>
          <cell r="H5031">
            <v>384.12</v>
          </cell>
          <cell r="I5031">
            <v>39.06</v>
          </cell>
          <cell r="J5031">
            <v>1536.47</v>
          </cell>
          <cell r="L5031">
            <v>41455</v>
          </cell>
          <cell r="M5031" t="str">
            <v>SG</v>
          </cell>
          <cell r="N5031" t="str">
            <v>EXP</v>
          </cell>
          <cell r="O5031" t="str">
            <v>PH100</v>
          </cell>
          <cell r="P5031" t="str">
            <v>7125</v>
          </cell>
          <cell r="Q5031" t="str">
            <v>IDC's</v>
          </cell>
          <cell r="R5031" t="str">
            <v>Other Expenditures</v>
          </cell>
          <cell r="S5031" t="str">
            <v>Non Salary</v>
          </cell>
        </row>
        <row r="5032">
          <cell r="A5032" t="str">
            <v>PH1090</v>
          </cell>
          <cell r="E5032">
            <v>160</v>
          </cell>
          <cell r="F5032">
            <v>0</v>
          </cell>
          <cell r="G5032">
            <v>160</v>
          </cell>
          <cell r="H5032">
            <v>0</v>
          </cell>
          <cell r="I5032">
            <v>-160</v>
          </cell>
          <cell r="J5032">
            <v>0</v>
          </cell>
          <cell r="L5032">
            <v>41455</v>
          </cell>
          <cell r="M5032" t="str">
            <v>SG</v>
          </cell>
          <cell r="N5032" t="str">
            <v>EXP</v>
          </cell>
          <cell r="O5032" t="str">
            <v>PH100</v>
          </cell>
          <cell r="P5032" t="str">
            <v>7130</v>
          </cell>
          <cell r="Q5032" t="str">
            <v>IDC's</v>
          </cell>
          <cell r="R5032" t="str">
            <v>Other Expenditures</v>
          </cell>
          <cell r="S5032" t="str">
            <v>Non Salary</v>
          </cell>
        </row>
        <row r="5033">
          <cell r="A5033" t="str">
            <v>PH1090</v>
          </cell>
          <cell r="E5033">
            <v>-203807.79</v>
          </cell>
          <cell r="F5033">
            <v>0</v>
          </cell>
          <cell r="G5033">
            <v>-203807.79</v>
          </cell>
          <cell r="H5033">
            <v>-188478.57</v>
          </cell>
          <cell r="I5033">
            <v>15329.22</v>
          </cell>
          <cell r="J5033">
            <v>-412774.74</v>
          </cell>
          <cell r="L5033">
            <v>41455</v>
          </cell>
          <cell r="M5033" t="str">
            <v>SG</v>
          </cell>
          <cell r="N5033" t="str">
            <v>REV</v>
          </cell>
          <cell r="O5033" t="str">
            <v>PH100</v>
          </cell>
          <cell r="P5033" t="str">
            <v>8010</v>
          </cell>
          <cell r="Q5033" t="str">
            <v>Grants and Subsidies</v>
          </cell>
          <cell r="R5033" t="str">
            <v>Revenue</v>
          </cell>
          <cell r="S5033" t="str">
            <v>Non Salary</v>
          </cell>
        </row>
        <row r="5034">
          <cell r="A5034" t="str">
            <v>PH1091</v>
          </cell>
          <cell r="E5034">
            <v>67835.89</v>
          </cell>
          <cell r="F5034">
            <v>0</v>
          </cell>
          <cell r="G5034">
            <v>67835.89</v>
          </cell>
          <cell r="H5034">
            <v>22857.8</v>
          </cell>
          <cell r="I5034">
            <v>-44978.09</v>
          </cell>
          <cell r="J5034">
            <v>51430.05</v>
          </cell>
          <cell r="L5034">
            <v>41455</v>
          </cell>
          <cell r="M5034" t="str">
            <v>SG</v>
          </cell>
          <cell r="N5034" t="str">
            <v>EXP</v>
          </cell>
          <cell r="O5034" t="str">
            <v>PH100</v>
          </cell>
          <cell r="P5034" t="str">
            <v>1015</v>
          </cell>
          <cell r="Q5034" t="str">
            <v>Salaries &amp; Benefits</v>
          </cell>
          <cell r="R5034" t="str">
            <v>Other Expenditures</v>
          </cell>
          <cell r="S5034" t="str">
            <v>Salaries &amp; Benefits</v>
          </cell>
        </row>
        <row r="5035">
          <cell r="A5035" t="str">
            <v>PH1091</v>
          </cell>
          <cell r="E5035">
            <v>3072.21</v>
          </cell>
          <cell r="F5035">
            <v>0</v>
          </cell>
          <cell r="G5035">
            <v>3072.21</v>
          </cell>
          <cell r="H5035">
            <v>0</v>
          </cell>
          <cell r="I5035">
            <v>-3072.21</v>
          </cell>
          <cell r="J5035">
            <v>0</v>
          </cell>
          <cell r="L5035">
            <v>41455</v>
          </cell>
          <cell r="M5035" t="str">
            <v>SG</v>
          </cell>
          <cell r="N5035" t="str">
            <v>EXP</v>
          </cell>
          <cell r="O5035" t="str">
            <v>PH100</v>
          </cell>
          <cell r="P5035" t="str">
            <v>1025</v>
          </cell>
          <cell r="Q5035" t="str">
            <v>Salaries &amp; Benefits</v>
          </cell>
          <cell r="R5035" t="str">
            <v>Other Expenditures</v>
          </cell>
          <cell r="S5035" t="str">
            <v>Overtime</v>
          </cell>
        </row>
        <row r="5036">
          <cell r="A5036" t="str">
            <v>PH1091</v>
          </cell>
          <cell r="E5036">
            <v>0</v>
          </cell>
          <cell r="F5036">
            <v>0</v>
          </cell>
          <cell r="G5036">
            <v>0</v>
          </cell>
          <cell r="H5036">
            <v>-1479</v>
          </cell>
          <cell r="I5036">
            <v>-1479</v>
          </cell>
          <cell r="J5036">
            <v>-3167.06</v>
          </cell>
          <cell r="L5036">
            <v>41455</v>
          </cell>
          <cell r="M5036" t="str">
            <v>SG</v>
          </cell>
          <cell r="N5036" t="str">
            <v>EXP</v>
          </cell>
          <cell r="O5036" t="str">
            <v>PH100</v>
          </cell>
          <cell r="P5036" t="str">
            <v>1520</v>
          </cell>
          <cell r="Q5036" t="str">
            <v>Salaries &amp; Benefits</v>
          </cell>
          <cell r="R5036" t="str">
            <v>Other Expenditures</v>
          </cell>
          <cell r="S5036" t="str">
            <v>Gapping</v>
          </cell>
        </row>
        <row r="5037">
          <cell r="A5037" t="str">
            <v>PH1091</v>
          </cell>
          <cell r="E5037">
            <v>2626.76</v>
          </cell>
          <cell r="F5037">
            <v>0</v>
          </cell>
          <cell r="G5037">
            <v>2626.76</v>
          </cell>
          <cell r="H5037">
            <v>1946.66</v>
          </cell>
          <cell r="I5037">
            <v>-680.1</v>
          </cell>
          <cell r="J5037">
            <v>4380</v>
          </cell>
          <cell r="L5037">
            <v>41455</v>
          </cell>
          <cell r="M5037" t="str">
            <v>SG</v>
          </cell>
          <cell r="N5037" t="str">
            <v>EXP</v>
          </cell>
          <cell r="O5037" t="str">
            <v>PH100</v>
          </cell>
          <cell r="P5037" t="str">
            <v>1711</v>
          </cell>
          <cell r="Q5037" t="str">
            <v>Salaries &amp; Benefits</v>
          </cell>
          <cell r="R5037" t="str">
            <v>Other Expenditures</v>
          </cell>
          <cell r="S5037" t="str">
            <v>Salaries &amp; Benefits</v>
          </cell>
        </row>
        <row r="5038">
          <cell r="A5038" t="str">
            <v>PH1091</v>
          </cell>
          <cell r="E5038">
            <v>1392.87</v>
          </cell>
          <cell r="F5038">
            <v>0</v>
          </cell>
          <cell r="G5038">
            <v>1392.87</v>
          </cell>
          <cell r="H5038">
            <v>911.99</v>
          </cell>
          <cell r="I5038">
            <v>-480.88</v>
          </cell>
          <cell r="J5038">
            <v>2052</v>
          </cell>
          <cell r="L5038">
            <v>41455</v>
          </cell>
          <cell r="M5038" t="str">
            <v>SG</v>
          </cell>
          <cell r="N5038" t="str">
            <v>EXP</v>
          </cell>
          <cell r="O5038" t="str">
            <v>PH100</v>
          </cell>
          <cell r="P5038" t="str">
            <v>1712</v>
          </cell>
          <cell r="Q5038" t="str">
            <v>Salaries &amp; Benefits</v>
          </cell>
          <cell r="R5038" t="str">
            <v>Other Expenditures</v>
          </cell>
          <cell r="S5038" t="str">
            <v>Salaries &amp; Benefits</v>
          </cell>
        </row>
        <row r="5039">
          <cell r="A5039" t="str">
            <v>PH1091</v>
          </cell>
          <cell r="E5039">
            <v>1656.65</v>
          </cell>
          <cell r="F5039">
            <v>0</v>
          </cell>
          <cell r="G5039">
            <v>1656.65</v>
          </cell>
          <cell r="H5039">
            <v>457.74</v>
          </cell>
          <cell r="I5039">
            <v>-1198.9100000000001</v>
          </cell>
          <cell r="J5039">
            <v>1029.8900000000001</v>
          </cell>
          <cell r="L5039">
            <v>41455</v>
          </cell>
          <cell r="M5039" t="str">
            <v>SG</v>
          </cell>
          <cell r="N5039" t="str">
            <v>EXP</v>
          </cell>
          <cell r="O5039" t="str">
            <v>PH100</v>
          </cell>
          <cell r="P5039" t="str">
            <v>1720</v>
          </cell>
          <cell r="Q5039" t="str">
            <v>Salaries &amp; Benefits</v>
          </cell>
          <cell r="R5039" t="str">
            <v>Other Expenditures</v>
          </cell>
          <cell r="S5039" t="str">
            <v>Salaries &amp; Benefits</v>
          </cell>
        </row>
        <row r="5040">
          <cell r="A5040" t="str">
            <v>PH1091</v>
          </cell>
          <cell r="E5040">
            <v>502.52</v>
          </cell>
          <cell r="F5040">
            <v>0</v>
          </cell>
          <cell r="G5040">
            <v>502.52</v>
          </cell>
          <cell r="H5040">
            <v>170.63</v>
          </cell>
          <cell r="I5040">
            <v>-331.89</v>
          </cell>
          <cell r="J5040">
            <v>383.87</v>
          </cell>
          <cell r="L5040">
            <v>41455</v>
          </cell>
          <cell r="M5040" t="str">
            <v>SG</v>
          </cell>
          <cell r="N5040" t="str">
            <v>EXP</v>
          </cell>
          <cell r="O5040" t="str">
            <v>PH100</v>
          </cell>
          <cell r="P5040" t="str">
            <v>1730</v>
          </cell>
          <cell r="Q5040" t="str">
            <v>Salaries &amp; Benefits</v>
          </cell>
          <cell r="R5040" t="str">
            <v>Other Expenditures</v>
          </cell>
          <cell r="S5040" t="str">
            <v>Salaries &amp; Benefits</v>
          </cell>
        </row>
        <row r="5041">
          <cell r="A5041" t="str">
            <v>PH1091</v>
          </cell>
          <cell r="E5041">
            <v>1700.13</v>
          </cell>
          <cell r="F5041">
            <v>0</v>
          </cell>
          <cell r="G5041">
            <v>1700.13</v>
          </cell>
          <cell r="H5041">
            <v>604.52</v>
          </cell>
          <cell r="I5041">
            <v>-1095.6099999999999</v>
          </cell>
          <cell r="J5041">
            <v>1051.6600000000001</v>
          </cell>
          <cell r="L5041">
            <v>41455</v>
          </cell>
          <cell r="M5041" t="str">
            <v>SG</v>
          </cell>
          <cell r="N5041" t="str">
            <v>EXP</v>
          </cell>
          <cell r="O5041" t="str">
            <v>PH100</v>
          </cell>
          <cell r="P5041" t="str">
            <v>1740</v>
          </cell>
          <cell r="Q5041" t="str">
            <v>Salaries &amp; Benefits</v>
          </cell>
          <cell r="R5041" t="str">
            <v>Other Expenditures</v>
          </cell>
          <cell r="S5041" t="str">
            <v>Salaries &amp; Benefits</v>
          </cell>
        </row>
        <row r="5042">
          <cell r="A5042" t="str">
            <v>PH1091</v>
          </cell>
          <cell r="E5042">
            <v>87.55</v>
          </cell>
          <cell r="F5042">
            <v>0</v>
          </cell>
          <cell r="G5042">
            <v>87.55</v>
          </cell>
          <cell r="H5042">
            <v>21.11</v>
          </cell>
          <cell r="I5042">
            <v>-66.44</v>
          </cell>
          <cell r="J5042">
            <v>41.14</v>
          </cell>
          <cell r="L5042">
            <v>41455</v>
          </cell>
          <cell r="M5042" t="str">
            <v>SG</v>
          </cell>
          <cell r="N5042" t="str">
            <v>EXP</v>
          </cell>
          <cell r="O5042" t="str">
            <v>PH100</v>
          </cell>
          <cell r="P5042" t="str">
            <v>1745</v>
          </cell>
          <cell r="Q5042" t="str">
            <v>Salaries &amp; Benefits</v>
          </cell>
          <cell r="R5042" t="str">
            <v>Other Expenditures</v>
          </cell>
          <cell r="S5042" t="str">
            <v>Salaries &amp; Benefits</v>
          </cell>
        </row>
        <row r="5043">
          <cell r="A5043" t="str">
            <v>PH1091</v>
          </cell>
          <cell r="E5043">
            <v>1389.99</v>
          </cell>
          <cell r="F5043">
            <v>0</v>
          </cell>
          <cell r="G5043">
            <v>1389.99</v>
          </cell>
          <cell r="H5043">
            <v>445.72</v>
          </cell>
          <cell r="I5043">
            <v>-944.27</v>
          </cell>
          <cell r="J5043">
            <v>1002.89</v>
          </cell>
          <cell r="L5043">
            <v>41455</v>
          </cell>
          <cell r="M5043" t="str">
            <v>SG</v>
          </cell>
          <cell r="N5043" t="str">
            <v>EXP</v>
          </cell>
          <cell r="O5043" t="str">
            <v>PH100</v>
          </cell>
          <cell r="P5043" t="str">
            <v>1750</v>
          </cell>
          <cell r="Q5043" t="str">
            <v>Salaries &amp; Benefits</v>
          </cell>
          <cell r="R5043" t="str">
            <v>Other Expenditures</v>
          </cell>
          <cell r="S5043" t="str">
            <v>Salaries &amp; Benefits</v>
          </cell>
        </row>
        <row r="5044">
          <cell r="A5044" t="str">
            <v>PH1091</v>
          </cell>
          <cell r="E5044">
            <v>2356.1999999999998</v>
          </cell>
          <cell r="F5044">
            <v>0</v>
          </cell>
          <cell r="G5044">
            <v>2356.1999999999998</v>
          </cell>
          <cell r="H5044">
            <v>1306.02</v>
          </cell>
          <cell r="I5044">
            <v>-1050.18</v>
          </cell>
          <cell r="J5044">
            <v>2306.6999999999998</v>
          </cell>
          <cell r="L5044">
            <v>41455</v>
          </cell>
          <cell r="M5044" t="str">
            <v>SG</v>
          </cell>
          <cell r="N5044" t="str">
            <v>EXP</v>
          </cell>
          <cell r="O5044" t="str">
            <v>PH100</v>
          </cell>
          <cell r="P5044" t="str">
            <v>1760</v>
          </cell>
          <cell r="Q5044" t="str">
            <v>Salaries &amp; Benefits</v>
          </cell>
          <cell r="R5044" t="str">
            <v>Other Expenditures</v>
          </cell>
          <cell r="S5044" t="str">
            <v>Salaries &amp; Benefits</v>
          </cell>
        </row>
        <row r="5045">
          <cell r="A5045" t="str">
            <v>PH1091</v>
          </cell>
          <cell r="E5045">
            <v>7699.08</v>
          </cell>
          <cell r="F5045">
            <v>0</v>
          </cell>
          <cell r="G5045">
            <v>7699.08</v>
          </cell>
          <cell r="H5045">
            <v>2090.3200000000002</v>
          </cell>
          <cell r="I5045">
            <v>-5608.76</v>
          </cell>
          <cell r="J5045">
            <v>4703.1899999999996</v>
          </cell>
          <cell r="L5045">
            <v>41455</v>
          </cell>
          <cell r="M5045" t="str">
            <v>SG</v>
          </cell>
          <cell r="N5045" t="str">
            <v>EXP</v>
          </cell>
          <cell r="O5045" t="str">
            <v>PH100</v>
          </cell>
          <cell r="P5045" t="str">
            <v>1770</v>
          </cell>
          <cell r="Q5045" t="str">
            <v>Salaries &amp; Benefits</v>
          </cell>
          <cell r="R5045" t="str">
            <v>Other Expenditures</v>
          </cell>
          <cell r="S5045" t="str">
            <v>Salaries &amp; Benefits</v>
          </cell>
        </row>
        <row r="5046">
          <cell r="A5046" t="str">
            <v>PH1091</v>
          </cell>
          <cell r="E5046">
            <v>0</v>
          </cell>
          <cell r="F5046">
            <v>0</v>
          </cell>
          <cell r="G5046">
            <v>0</v>
          </cell>
          <cell r="H5046">
            <v>203.85</v>
          </cell>
          <cell r="I5046">
            <v>203.85</v>
          </cell>
          <cell r="J5046">
            <v>468.8</v>
          </cell>
          <cell r="L5046">
            <v>41455</v>
          </cell>
          <cell r="M5046" t="str">
            <v>SG</v>
          </cell>
          <cell r="N5046" t="str">
            <v>EXP</v>
          </cell>
          <cell r="O5046" t="str">
            <v>PH100</v>
          </cell>
          <cell r="P5046" t="str">
            <v>2010</v>
          </cell>
          <cell r="Q5046" t="str">
            <v>Office Supplies</v>
          </cell>
          <cell r="R5046" t="str">
            <v>Other Expenditures</v>
          </cell>
          <cell r="S5046" t="str">
            <v>Non Salary</v>
          </cell>
        </row>
        <row r="5047">
          <cell r="A5047" t="str">
            <v>PH1091</v>
          </cell>
          <cell r="E5047">
            <v>0</v>
          </cell>
          <cell r="F5047">
            <v>0</v>
          </cell>
          <cell r="G5047">
            <v>0</v>
          </cell>
          <cell r="H5047">
            <v>198.93</v>
          </cell>
          <cell r="I5047">
            <v>198.93</v>
          </cell>
          <cell r="J5047">
            <v>457.52</v>
          </cell>
          <cell r="L5047">
            <v>41455</v>
          </cell>
          <cell r="M5047" t="str">
            <v>SG</v>
          </cell>
          <cell r="N5047" t="str">
            <v>EXP</v>
          </cell>
          <cell r="O5047" t="str">
            <v>PH100</v>
          </cell>
          <cell r="P5047" t="str">
            <v>2030</v>
          </cell>
          <cell r="Q5047" t="str">
            <v>Office Supplies</v>
          </cell>
          <cell r="R5047" t="str">
            <v>Other Expenditures</v>
          </cell>
          <cell r="S5047" t="str">
            <v>Non Salary</v>
          </cell>
        </row>
        <row r="5048">
          <cell r="A5048" t="str">
            <v>PH1091</v>
          </cell>
          <cell r="E5048">
            <v>0</v>
          </cell>
          <cell r="F5048">
            <v>0</v>
          </cell>
          <cell r="G5048">
            <v>0</v>
          </cell>
          <cell r="H5048">
            <v>407.67</v>
          </cell>
          <cell r="I5048">
            <v>407.67</v>
          </cell>
          <cell r="J5048">
            <v>937.6</v>
          </cell>
          <cell r="L5048">
            <v>41455</v>
          </cell>
          <cell r="M5048" t="str">
            <v>SG</v>
          </cell>
          <cell r="N5048" t="str">
            <v>EXP</v>
          </cell>
          <cell r="O5048" t="str">
            <v>PH100</v>
          </cell>
          <cell r="P5048" t="str">
            <v>2040</v>
          </cell>
          <cell r="Q5048" t="str">
            <v>Office Supplies</v>
          </cell>
          <cell r="R5048" t="str">
            <v>Other Expenditures</v>
          </cell>
          <cell r="S5048" t="str">
            <v>Non Salary</v>
          </cell>
        </row>
        <row r="5049">
          <cell r="A5049" t="str">
            <v>PH1091</v>
          </cell>
          <cell r="E5049">
            <v>33.58</v>
          </cell>
          <cell r="F5049">
            <v>0</v>
          </cell>
          <cell r="G5049">
            <v>33.58</v>
          </cell>
          <cell r="H5049">
            <v>141.06</v>
          </cell>
          <cell r="I5049">
            <v>107.48</v>
          </cell>
          <cell r="J5049">
            <v>703.2</v>
          </cell>
          <cell r="L5049">
            <v>41455</v>
          </cell>
          <cell r="M5049" t="str">
            <v>SG</v>
          </cell>
          <cell r="N5049" t="str">
            <v>EXP</v>
          </cell>
          <cell r="O5049" t="str">
            <v>PH100</v>
          </cell>
          <cell r="P5049" t="str">
            <v>2080</v>
          </cell>
          <cell r="Q5049" t="str">
            <v>Office Supplies</v>
          </cell>
          <cell r="R5049" t="str">
            <v>Other Expenditures</v>
          </cell>
          <cell r="S5049" t="str">
            <v>Non Salary</v>
          </cell>
        </row>
        <row r="5050">
          <cell r="A5050" t="str">
            <v>PH1091</v>
          </cell>
          <cell r="E5050">
            <v>0</v>
          </cell>
          <cell r="F5050">
            <v>0</v>
          </cell>
          <cell r="G5050">
            <v>0</v>
          </cell>
          <cell r="H5050">
            <v>150.47</v>
          </cell>
          <cell r="I5050">
            <v>150.47</v>
          </cell>
          <cell r="J5050">
            <v>750.08</v>
          </cell>
          <cell r="L5050">
            <v>41455</v>
          </cell>
          <cell r="M5050" t="str">
            <v>SG</v>
          </cell>
          <cell r="N5050" t="str">
            <v>EXP</v>
          </cell>
          <cell r="O5050" t="str">
            <v>PH100</v>
          </cell>
          <cell r="P5050" t="str">
            <v>2090</v>
          </cell>
          <cell r="Q5050" t="str">
            <v>Office Supplies</v>
          </cell>
          <cell r="R5050" t="str">
            <v>Other Expenditures</v>
          </cell>
          <cell r="S5050" t="str">
            <v>Non Salary</v>
          </cell>
        </row>
        <row r="5051">
          <cell r="A5051" t="str">
            <v>PH1091</v>
          </cell>
          <cell r="E5051">
            <v>0</v>
          </cell>
          <cell r="F5051">
            <v>0</v>
          </cell>
          <cell r="G5051">
            <v>0</v>
          </cell>
          <cell r="H5051">
            <v>47.02</v>
          </cell>
          <cell r="I5051">
            <v>47.02</v>
          </cell>
          <cell r="J5051">
            <v>234.4</v>
          </cell>
          <cell r="L5051">
            <v>41455</v>
          </cell>
          <cell r="M5051" t="str">
            <v>SG</v>
          </cell>
          <cell r="N5051" t="str">
            <v>EXP</v>
          </cell>
          <cell r="O5051" t="str">
            <v>PH100</v>
          </cell>
          <cell r="P5051" t="str">
            <v>2099</v>
          </cell>
          <cell r="Q5051" t="str">
            <v>Office Supplies</v>
          </cell>
          <cell r="R5051" t="str">
            <v>Other Expenditures</v>
          </cell>
          <cell r="S5051" t="str">
            <v>Non Salary</v>
          </cell>
        </row>
        <row r="5052">
          <cell r="A5052" t="str">
            <v>PH1091</v>
          </cell>
          <cell r="E5052">
            <v>0</v>
          </cell>
          <cell r="F5052">
            <v>0</v>
          </cell>
          <cell r="G5052">
            <v>0</v>
          </cell>
          <cell r="H5052">
            <v>387.26</v>
          </cell>
          <cell r="I5052">
            <v>387.26</v>
          </cell>
          <cell r="J5052">
            <v>703.2</v>
          </cell>
          <cell r="L5052">
            <v>41455</v>
          </cell>
          <cell r="M5052" t="str">
            <v>SG</v>
          </cell>
          <cell r="N5052" t="str">
            <v>EXP</v>
          </cell>
          <cell r="O5052" t="str">
            <v>PH100</v>
          </cell>
          <cell r="P5052" t="str">
            <v>3410</v>
          </cell>
          <cell r="Q5052" t="str">
            <v>Computer Hardware &amp; Software</v>
          </cell>
          <cell r="R5052" t="str">
            <v>Other Expenditures</v>
          </cell>
          <cell r="S5052" t="str">
            <v>Non Salary</v>
          </cell>
        </row>
        <row r="5053">
          <cell r="A5053" t="str">
            <v>PH1091</v>
          </cell>
          <cell r="E5053">
            <v>793.23</v>
          </cell>
          <cell r="F5053">
            <v>0</v>
          </cell>
          <cell r="G5053">
            <v>793.23</v>
          </cell>
          <cell r="H5053">
            <v>516.33000000000004</v>
          </cell>
          <cell r="I5053">
            <v>-276.89999999999998</v>
          </cell>
          <cell r="J5053">
            <v>937.6</v>
          </cell>
          <cell r="L5053">
            <v>41455</v>
          </cell>
          <cell r="M5053" t="str">
            <v>SG</v>
          </cell>
          <cell r="N5053" t="str">
            <v>EXP</v>
          </cell>
          <cell r="O5053" t="str">
            <v>PH100</v>
          </cell>
          <cell r="P5053" t="str">
            <v>3420</v>
          </cell>
          <cell r="Q5053" t="str">
            <v>Computer Hardware &amp; Software</v>
          </cell>
          <cell r="R5053" t="str">
            <v>Other Expenditures</v>
          </cell>
          <cell r="S5053" t="str">
            <v>Non Salary</v>
          </cell>
        </row>
        <row r="5054">
          <cell r="A5054" t="str">
            <v>PH1091</v>
          </cell>
          <cell r="E5054">
            <v>0</v>
          </cell>
          <cell r="F5054">
            <v>0</v>
          </cell>
          <cell r="G5054">
            <v>0</v>
          </cell>
          <cell r="H5054">
            <v>80.56</v>
          </cell>
          <cell r="I5054">
            <v>80.56</v>
          </cell>
          <cell r="J5054">
            <v>214.08</v>
          </cell>
          <cell r="L5054">
            <v>41455</v>
          </cell>
          <cell r="M5054" t="str">
            <v>SG</v>
          </cell>
          <cell r="N5054" t="str">
            <v>EXP</v>
          </cell>
          <cell r="O5054" t="str">
            <v>PH100</v>
          </cell>
          <cell r="P5054" t="str">
            <v>4082</v>
          </cell>
          <cell r="Q5054" t="str">
            <v>Professional &amp; Technical</v>
          </cell>
          <cell r="R5054" t="str">
            <v>Other Expenditures</v>
          </cell>
          <cell r="S5054" t="str">
            <v>Non Salary</v>
          </cell>
        </row>
        <row r="5055">
          <cell r="A5055" t="str">
            <v>PH1091</v>
          </cell>
          <cell r="E5055">
            <v>0</v>
          </cell>
          <cell r="F5055">
            <v>0</v>
          </cell>
          <cell r="G5055">
            <v>0</v>
          </cell>
          <cell r="H5055">
            <v>306.33999999999997</v>
          </cell>
          <cell r="I5055">
            <v>306.33999999999997</v>
          </cell>
          <cell r="J5055">
            <v>814.08</v>
          </cell>
          <cell r="L5055">
            <v>41455</v>
          </cell>
          <cell r="M5055" t="str">
            <v>SG</v>
          </cell>
          <cell r="N5055" t="str">
            <v>EXP</v>
          </cell>
          <cell r="O5055" t="str">
            <v>PH100</v>
          </cell>
          <cell r="P5055" t="str">
            <v>4086</v>
          </cell>
          <cell r="Q5055" t="str">
            <v>Professional &amp; Technical</v>
          </cell>
          <cell r="R5055" t="str">
            <v>Other Expenditures</v>
          </cell>
          <cell r="S5055" t="str">
            <v>Non Salary</v>
          </cell>
        </row>
        <row r="5056">
          <cell r="A5056" t="str">
            <v>PH1091</v>
          </cell>
          <cell r="E5056">
            <v>250</v>
          </cell>
          <cell r="F5056">
            <v>0</v>
          </cell>
          <cell r="G5056">
            <v>250</v>
          </cell>
          <cell r="H5056">
            <v>112.89</v>
          </cell>
          <cell r="I5056">
            <v>-137.11000000000001</v>
          </cell>
          <cell r="J5056">
            <v>300</v>
          </cell>
          <cell r="L5056">
            <v>41455</v>
          </cell>
          <cell r="M5056" t="str">
            <v>SG</v>
          </cell>
          <cell r="N5056" t="str">
            <v>EXP</v>
          </cell>
          <cell r="O5056" t="str">
            <v>PH100</v>
          </cell>
          <cell r="P5056" t="str">
            <v>4110</v>
          </cell>
          <cell r="Q5056" t="str">
            <v>Professional &amp; Technical</v>
          </cell>
          <cell r="R5056" t="str">
            <v>Other Expenditures</v>
          </cell>
          <cell r="S5056" t="str">
            <v>Non Salary</v>
          </cell>
        </row>
        <row r="5057">
          <cell r="A5057" t="str">
            <v>PH1091</v>
          </cell>
          <cell r="E5057">
            <v>0</v>
          </cell>
          <cell r="F5057">
            <v>0</v>
          </cell>
          <cell r="G5057">
            <v>0</v>
          </cell>
          <cell r="H5057">
            <v>134.02000000000001</v>
          </cell>
          <cell r="I5057">
            <v>134.02000000000001</v>
          </cell>
          <cell r="J5057">
            <v>356.16</v>
          </cell>
          <cell r="L5057">
            <v>41455</v>
          </cell>
          <cell r="M5057" t="str">
            <v>SG</v>
          </cell>
          <cell r="N5057" t="str">
            <v>EXP</v>
          </cell>
          <cell r="O5057" t="str">
            <v>PH100</v>
          </cell>
          <cell r="P5057" t="str">
            <v>4122</v>
          </cell>
          <cell r="Q5057" t="str">
            <v>Professional &amp; Technical</v>
          </cell>
          <cell r="R5057" t="str">
            <v>Other Expenditures</v>
          </cell>
          <cell r="S5057" t="str">
            <v>Non Salary</v>
          </cell>
        </row>
        <row r="5058">
          <cell r="A5058" t="str">
            <v>PH1091</v>
          </cell>
          <cell r="E5058">
            <v>0</v>
          </cell>
          <cell r="F5058">
            <v>0</v>
          </cell>
          <cell r="G5058">
            <v>0</v>
          </cell>
          <cell r="H5058">
            <v>112.89</v>
          </cell>
          <cell r="I5058">
            <v>112.89</v>
          </cell>
          <cell r="J5058">
            <v>300</v>
          </cell>
          <cell r="L5058">
            <v>41455</v>
          </cell>
          <cell r="M5058" t="str">
            <v>SG</v>
          </cell>
          <cell r="N5058" t="str">
            <v>EXP</v>
          </cell>
          <cell r="O5058" t="str">
            <v>PH100</v>
          </cell>
          <cell r="P5058" t="str">
            <v>4252</v>
          </cell>
          <cell r="Q5058" t="str">
            <v>Conference Expenditures</v>
          </cell>
          <cell r="R5058" t="str">
            <v>Other Expenditures</v>
          </cell>
          <cell r="S5058" t="str">
            <v>Non Salary</v>
          </cell>
        </row>
        <row r="5059">
          <cell r="A5059" t="str">
            <v>PH1091</v>
          </cell>
          <cell r="E5059">
            <v>0</v>
          </cell>
          <cell r="F5059">
            <v>0</v>
          </cell>
          <cell r="G5059">
            <v>0</v>
          </cell>
          <cell r="H5059">
            <v>564.45000000000005</v>
          </cell>
          <cell r="I5059">
            <v>564.45000000000005</v>
          </cell>
          <cell r="J5059">
            <v>1500</v>
          </cell>
          <cell r="L5059">
            <v>41455</v>
          </cell>
          <cell r="M5059" t="str">
            <v>SG</v>
          </cell>
          <cell r="N5059" t="str">
            <v>EXP</v>
          </cell>
          <cell r="O5059" t="str">
            <v>PH100</v>
          </cell>
          <cell r="P5059" t="str">
            <v>4256</v>
          </cell>
          <cell r="Q5059" t="str">
            <v>Conference Expenditures</v>
          </cell>
          <cell r="R5059" t="str">
            <v>Other Expenditures</v>
          </cell>
          <cell r="S5059" t="str">
            <v>Non Salary</v>
          </cell>
        </row>
        <row r="5060">
          <cell r="A5060" t="str">
            <v>PH1091</v>
          </cell>
          <cell r="E5060">
            <v>931.59</v>
          </cell>
          <cell r="F5060">
            <v>0</v>
          </cell>
          <cell r="G5060">
            <v>931.59</v>
          </cell>
          <cell r="H5060">
            <v>382.92</v>
          </cell>
          <cell r="I5060">
            <v>-548.66999999999996</v>
          </cell>
          <cell r="J5060">
            <v>1017.6</v>
          </cell>
          <cell r="L5060">
            <v>41455</v>
          </cell>
          <cell r="M5060" t="str">
            <v>SG</v>
          </cell>
          <cell r="N5060" t="str">
            <v>EXP</v>
          </cell>
          <cell r="O5060" t="str">
            <v>PH100</v>
          </cell>
          <cell r="P5060" t="str">
            <v>4310</v>
          </cell>
          <cell r="Q5060" t="str">
            <v>Training &amp; Development</v>
          </cell>
          <cell r="R5060" t="str">
            <v>Other Expenditures</v>
          </cell>
          <cell r="S5060" t="str">
            <v>Non Salary</v>
          </cell>
        </row>
        <row r="5061">
          <cell r="A5061" t="str">
            <v>PH1091</v>
          </cell>
          <cell r="E5061">
            <v>0</v>
          </cell>
          <cell r="F5061">
            <v>0</v>
          </cell>
          <cell r="G5061">
            <v>0</v>
          </cell>
          <cell r="H5061">
            <v>1327.35</v>
          </cell>
          <cell r="I5061">
            <v>1327.35</v>
          </cell>
          <cell r="J5061">
            <v>3052.8</v>
          </cell>
          <cell r="L5061">
            <v>41455</v>
          </cell>
          <cell r="M5061" t="str">
            <v>SG</v>
          </cell>
          <cell r="N5061" t="str">
            <v>EXP</v>
          </cell>
          <cell r="O5061" t="str">
            <v>PH100</v>
          </cell>
          <cell r="P5061" t="str">
            <v>4414</v>
          </cell>
          <cell r="Q5061" t="str">
            <v>Contracted Services</v>
          </cell>
          <cell r="R5061" t="str">
            <v>Other Expenditures</v>
          </cell>
          <cell r="S5061" t="str">
            <v>Non Salary</v>
          </cell>
        </row>
        <row r="5062">
          <cell r="A5062" t="str">
            <v>PH1091</v>
          </cell>
          <cell r="E5062">
            <v>0</v>
          </cell>
          <cell r="F5062">
            <v>0</v>
          </cell>
          <cell r="G5062">
            <v>0</v>
          </cell>
          <cell r="H5062">
            <v>2013.16</v>
          </cell>
          <cell r="I5062">
            <v>2013.16</v>
          </cell>
          <cell r="J5062">
            <v>4630.08</v>
          </cell>
          <cell r="L5062">
            <v>41455</v>
          </cell>
          <cell r="M5062" t="str">
            <v>SG</v>
          </cell>
          <cell r="N5062" t="str">
            <v>EXP</v>
          </cell>
          <cell r="O5062" t="str">
            <v>PH100</v>
          </cell>
          <cell r="P5062" t="str">
            <v>4424</v>
          </cell>
          <cell r="Q5062" t="str">
            <v>Contracted Services</v>
          </cell>
          <cell r="R5062" t="str">
            <v>Other Expenditures</v>
          </cell>
          <cell r="S5062" t="str">
            <v>Non Salary</v>
          </cell>
        </row>
        <row r="5063">
          <cell r="A5063" t="str">
            <v>PH1091</v>
          </cell>
          <cell r="E5063">
            <v>351.96</v>
          </cell>
          <cell r="F5063">
            <v>0</v>
          </cell>
          <cell r="G5063">
            <v>351.96</v>
          </cell>
          <cell r="H5063">
            <v>0</v>
          </cell>
          <cell r="I5063">
            <v>-351.96</v>
          </cell>
          <cell r="J5063">
            <v>0</v>
          </cell>
          <cell r="L5063">
            <v>41455</v>
          </cell>
          <cell r="M5063" t="str">
            <v>SG</v>
          </cell>
          <cell r="N5063" t="str">
            <v>EXP</v>
          </cell>
          <cell r="O5063" t="str">
            <v>PH100</v>
          </cell>
          <cell r="P5063" t="str">
            <v>4441</v>
          </cell>
          <cell r="Q5063" t="str">
            <v>Contracted Services</v>
          </cell>
          <cell r="R5063" t="str">
            <v>Other Expenditures</v>
          </cell>
          <cell r="S5063" t="str">
            <v>Non Salary</v>
          </cell>
        </row>
        <row r="5064">
          <cell r="A5064" t="str">
            <v>PH1091</v>
          </cell>
          <cell r="E5064">
            <v>0</v>
          </cell>
          <cell r="F5064">
            <v>0</v>
          </cell>
          <cell r="G5064">
            <v>0</v>
          </cell>
          <cell r="H5064">
            <v>94.1</v>
          </cell>
          <cell r="I5064">
            <v>94.1</v>
          </cell>
          <cell r="J5064">
            <v>250</v>
          </cell>
          <cell r="L5064">
            <v>41455</v>
          </cell>
          <cell r="M5064" t="str">
            <v>SG</v>
          </cell>
          <cell r="N5064" t="str">
            <v>EXP</v>
          </cell>
          <cell r="O5064" t="str">
            <v>PH100</v>
          </cell>
          <cell r="P5064" t="str">
            <v>4770</v>
          </cell>
          <cell r="Q5064" t="str">
            <v>Insurance, Parking &amp; Metrage</v>
          </cell>
          <cell r="R5064" t="str">
            <v>Other Expenditures</v>
          </cell>
          <cell r="S5064" t="str">
            <v>Non Salary</v>
          </cell>
        </row>
        <row r="5065">
          <cell r="A5065" t="str">
            <v>PH1091</v>
          </cell>
          <cell r="E5065">
            <v>0</v>
          </cell>
          <cell r="F5065">
            <v>0</v>
          </cell>
          <cell r="G5065">
            <v>0</v>
          </cell>
          <cell r="H5065">
            <v>108.72</v>
          </cell>
          <cell r="I5065">
            <v>108.72</v>
          </cell>
          <cell r="J5065">
            <v>250</v>
          </cell>
          <cell r="L5065">
            <v>41455</v>
          </cell>
          <cell r="M5065" t="str">
            <v>SG</v>
          </cell>
          <cell r="N5065" t="str">
            <v>EXP</v>
          </cell>
          <cell r="O5065" t="str">
            <v>PH100</v>
          </cell>
          <cell r="P5065" t="str">
            <v>4775</v>
          </cell>
          <cell r="Q5065" t="str">
            <v>Insurance, Parking &amp; Metrage</v>
          </cell>
          <cell r="R5065" t="str">
            <v>Other Expenditures</v>
          </cell>
          <cell r="S5065" t="str">
            <v>Non Salary</v>
          </cell>
        </row>
        <row r="5066">
          <cell r="A5066" t="str">
            <v>PH1091</v>
          </cell>
          <cell r="E5066">
            <v>0</v>
          </cell>
          <cell r="F5066">
            <v>0</v>
          </cell>
          <cell r="G5066">
            <v>0</v>
          </cell>
          <cell r="H5066">
            <v>132.74</v>
          </cell>
          <cell r="I5066">
            <v>132.74</v>
          </cell>
          <cell r="J5066">
            <v>305.27999999999997</v>
          </cell>
          <cell r="L5066">
            <v>41455</v>
          </cell>
          <cell r="M5066" t="str">
            <v>SG</v>
          </cell>
          <cell r="N5066" t="str">
            <v>EXP</v>
          </cell>
          <cell r="O5066" t="str">
            <v>PH100</v>
          </cell>
          <cell r="P5066" t="str">
            <v>4805</v>
          </cell>
          <cell r="Q5066" t="str">
            <v>Other Services</v>
          </cell>
          <cell r="R5066" t="str">
            <v>Other Expenditures</v>
          </cell>
          <cell r="S5066" t="str">
            <v>Non Salary</v>
          </cell>
        </row>
        <row r="5067">
          <cell r="A5067" t="str">
            <v>PH1091</v>
          </cell>
          <cell r="E5067">
            <v>32.99</v>
          </cell>
          <cell r="F5067">
            <v>0</v>
          </cell>
          <cell r="G5067">
            <v>32.99</v>
          </cell>
          <cell r="H5067">
            <v>217.4</v>
          </cell>
          <cell r="I5067">
            <v>184.41</v>
          </cell>
          <cell r="J5067">
            <v>500</v>
          </cell>
          <cell r="L5067">
            <v>41455</v>
          </cell>
          <cell r="M5067" t="str">
            <v>SG</v>
          </cell>
          <cell r="N5067" t="str">
            <v>EXP</v>
          </cell>
          <cell r="O5067" t="str">
            <v>PH100</v>
          </cell>
          <cell r="P5067" t="str">
            <v>4825</v>
          </cell>
          <cell r="Q5067" t="str">
            <v>Other Services</v>
          </cell>
          <cell r="R5067" t="str">
            <v>Other Expenditures</v>
          </cell>
          <cell r="S5067" t="str">
            <v>Non Salary</v>
          </cell>
        </row>
        <row r="5068">
          <cell r="A5068" t="str">
            <v>PH1091</v>
          </cell>
          <cell r="E5068">
            <v>0</v>
          </cell>
          <cell r="F5068">
            <v>0</v>
          </cell>
          <cell r="G5068">
            <v>0</v>
          </cell>
          <cell r="H5068">
            <v>214</v>
          </cell>
          <cell r="I5068">
            <v>214</v>
          </cell>
          <cell r="J5068">
            <v>2000</v>
          </cell>
          <cell r="L5068">
            <v>41455</v>
          </cell>
          <cell r="M5068" t="str">
            <v>SG</v>
          </cell>
          <cell r="N5068" t="str">
            <v>EXP</v>
          </cell>
          <cell r="O5068" t="str">
            <v>PH100</v>
          </cell>
          <cell r="P5068" t="str">
            <v>7030</v>
          </cell>
          <cell r="Q5068" t="str">
            <v>IDC's</v>
          </cell>
          <cell r="R5068" t="str">
            <v>Other Expenditures</v>
          </cell>
          <cell r="S5068" t="str">
            <v>Non Salary</v>
          </cell>
        </row>
        <row r="5069">
          <cell r="A5069" t="str">
            <v>PH1091</v>
          </cell>
          <cell r="E5069">
            <v>0</v>
          </cell>
          <cell r="F5069">
            <v>0</v>
          </cell>
          <cell r="G5069">
            <v>0</v>
          </cell>
          <cell r="H5069">
            <v>381.7</v>
          </cell>
          <cell r="I5069">
            <v>381.7</v>
          </cell>
          <cell r="J5069">
            <v>1000</v>
          </cell>
          <cell r="L5069">
            <v>41455</v>
          </cell>
          <cell r="M5069" t="str">
            <v>SG</v>
          </cell>
          <cell r="N5069" t="str">
            <v>EXP</v>
          </cell>
          <cell r="O5069" t="str">
            <v>PH100</v>
          </cell>
          <cell r="P5069" t="str">
            <v>7035</v>
          </cell>
          <cell r="Q5069" t="str">
            <v>IDC's</v>
          </cell>
          <cell r="R5069" t="str">
            <v>Other Expenditures</v>
          </cell>
          <cell r="S5069" t="str">
            <v>Non Salary</v>
          </cell>
        </row>
        <row r="5070">
          <cell r="A5070" t="str">
            <v>PH1091</v>
          </cell>
          <cell r="E5070">
            <v>-69515.820000000007</v>
          </cell>
          <cell r="F5070">
            <v>0</v>
          </cell>
          <cell r="G5070">
            <v>-69515.820000000007</v>
          </cell>
          <cell r="H5070">
            <v>-28177.01</v>
          </cell>
          <cell r="I5070">
            <v>41338.81</v>
          </cell>
          <cell r="J5070">
            <v>-65172.6</v>
          </cell>
          <cell r="L5070">
            <v>41455</v>
          </cell>
          <cell r="M5070" t="str">
            <v>SG</v>
          </cell>
          <cell r="N5070" t="str">
            <v>REV</v>
          </cell>
          <cell r="O5070" t="str">
            <v>PH100</v>
          </cell>
          <cell r="P5070" t="str">
            <v>8010</v>
          </cell>
          <cell r="Q5070" t="str">
            <v>Grants and Subsidies</v>
          </cell>
          <cell r="R5070" t="str">
            <v>Revenue</v>
          </cell>
          <cell r="S5070" t="str">
            <v>Non Salary</v>
          </cell>
        </row>
        <row r="5071">
          <cell r="A5071" t="str">
            <v>PH1092</v>
          </cell>
          <cell r="E5071">
            <v>22.16</v>
          </cell>
          <cell r="F5071">
            <v>0</v>
          </cell>
          <cell r="G5071">
            <v>22.16</v>
          </cell>
          <cell r="H5071">
            <v>1068.32</v>
          </cell>
          <cell r="I5071">
            <v>1046.1600000000001</v>
          </cell>
          <cell r="J5071">
            <v>2839</v>
          </cell>
          <cell r="L5071">
            <v>41455</v>
          </cell>
          <cell r="M5071" t="str">
            <v>SG</v>
          </cell>
          <cell r="N5071" t="str">
            <v>EXP</v>
          </cell>
          <cell r="O5071" t="str">
            <v>PH100</v>
          </cell>
          <cell r="P5071" t="str">
            <v>4811</v>
          </cell>
          <cell r="Q5071" t="str">
            <v>Other Services</v>
          </cell>
          <cell r="R5071" t="str">
            <v>Other Expenditures</v>
          </cell>
          <cell r="S5071" t="str">
            <v>Non Salary</v>
          </cell>
        </row>
        <row r="5072">
          <cell r="A5072" t="str">
            <v>PH1092</v>
          </cell>
          <cell r="E5072">
            <v>39487.919999999998</v>
          </cell>
          <cell r="F5072">
            <v>0</v>
          </cell>
          <cell r="G5072">
            <v>39487.919999999998</v>
          </cell>
          <cell r="H5072">
            <v>30145.1</v>
          </cell>
          <cell r="I5072">
            <v>-9342.82</v>
          </cell>
          <cell r="J5072">
            <v>78975.899999999994</v>
          </cell>
          <cell r="L5072">
            <v>41455</v>
          </cell>
          <cell r="M5072" t="str">
            <v>SG</v>
          </cell>
          <cell r="N5072" t="str">
            <v>EXP</v>
          </cell>
          <cell r="O5072" t="str">
            <v>PH100</v>
          </cell>
          <cell r="P5072" t="str">
            <v>7090</v>
          </cell>
          <cell r="Q5072" t="str">
            <v>IDC's</v>
          </cell>
          <cell r="R5072" t="str">
            <v>Other Expenditures</v>
          </cell>
          <cell r="S5072" t="str">
            <v>Non Salary</v>
          </cell>
        </row>
        <row r="5073">
          <cell r="A5073" t="str">
            <v>PH1092</v>
          </cell>
          <cell r="E5073">
            <v>1246.49</v>
          </cell>
          <cell r="F5073">
            <v>0</v>
          </cell>
          <cell r="G5073">
            <v>1246.49</v>
          </cell>
          <cell r="H5073">
            <v>1387.59</v>
          </cell>
          <cell r="I5073">
            <v>141.1</v>
          </cell>
          <cell r="J5073">
            <v>5550.36</v>
          </cell>
          <cell r="L5073">
            <v>41455</v>
          </cell>
          <cell r="M5073" t="str">
            <v>SG</v>
          </cell>
          <cell r="N5073" t="str">
            <v>EXP</v>
          </cell>
          <cell r="O5073" t="str">
            <v>PH100</v>
          </cell>
          <cell r="P5073" t="str">
            <v>7125</v>
          </cell>
          <cell r="Q5073" t="str">
            <v>IDC's</v>
          </cell>
          <cell r="R5073" t="str">
            <v>Other Expenditures</v>
          </cell>
          <cell r="S5073" t="str">
            <v>Non Salary</v>
          </cell>
        </row>
        <row r="5074">
          <cell r="A5074" t="str">
            <v>PH1092</v>
          </cell>
          <cell r="E5074">
            <v>-30491</v>
          </cell>
          <cell r="F5074">
            <v>0</v>
          </cell>
          <cell r="G5074">
            <v>-30491</v>
          </cell>
          <cell r="H5074">
            <v>-24450.76</v>
          </cell>
          <cell r="I5074">
            <v>6040.24</v>
          </cell>
          <cell r="J5074">
            <v>-65523.95</v>
          </cell>
          <cell r="L5074">
            <v>41455</v>
          </cell>
          <cell r="M5074" t="str">
            <v>SG</v>
          </cell>
          <cell r="N5074" t="str">
            <v>REV</v>
          </cell>
          <cell r="O5074" t="str">
            <v>PH100</v>
          </cell>
          <cell r="P5074" t="str">
            <v>8010</v>
          </cell>
          <cell r="Q5074" t="str">
            <v>Grants and Subsidies</v>
          </cell>
          <cell r="R5074" t="str">
            <v>Revenue</v>
          </cell>
          <cell r="S5074" t="str">
            <v>Non Salary</v>
          </cell>
        </row>
        <row r="5075">
          <cell r="A5075" t="str">
            <v>PH1093</v>
          </cell>
          <cell r="E5075">
            <v>101675.04</v>
          </cell>
          <cell r="F5075">
            <v>0</v>
          </cell>
          <cell r="G5075">
            <v>101675.04</v>
          </cell>
          <cell r="H5075">
            <v>136084.70000000001</v>
          </cell>
          <cell r="I5075">
            <v>34409.660000000003</v>
          </cell>
          <cell r="J5075">
            <v>306190.58</v>
          </cell>
          <cell r="L5075">
            <v>41455</v>
          </cell>
          <cell r="M5075" t="str">
            <v>OG</v>
          </cell>
          <cell r="N5075" t="str">
            <v>EXP</v>
          </cell>
          <cell r="O5075" t="str">
            <v>PH800</v>
          </cell>
          <cell r="P5075" t="str">
            <v>1015</v>
          </cell>
          <cell r="Q5075" t="str">
            <v>Salaries &amp; Benefits</v>
          </cell>
          <cell r="R5075" t="str">
            <v>Other Expenditures</v>
          </cell>
          <cell r="S5075" t="str">
            <v>Salaries &amp; Benefits</v>
          </cell>
        </row>
        <row r="5076">
          <cell r="A5076" t="str">
            <v>PH1093</v>
          </cell>
          <cell r="E5076">
            <v>4540.3599999999997</v>
          </cell>
          <cell r="F5076">
            <v>0</v>
          </cell>
          <cell r="G5076">
            <v>4540.3599999999997</v>
          </cell>
          <cell r="H5076">
            <v>7002.67</v>
          </cell>
          <cell r="I5076">
            <v>2462.31</v>
          </cell>
          <cell r="J5076">
            <v>15756</v>
          </cell>
          <cell r="L5076">
            <v>41455</v>
          </cell>
          <cell r="M5076" t="str">
            <v>OG</v>
          </cell>
          <cell r="N5076" t="str">
            <v>EXP</v>
          </cell>
          <cell r="O5076" t="str">
            <v>PH800</v>
          </cell>
          <cell r="P5076" t="str">
            <v>1711</v>
          </cell>
          <cell r="Q5076" t="str">
            <v>Salaries &amp; Benefits</v>
          </cell>
          <cell r="R5076" t="str">
            <v>Other Expenditures</v>
          </cell>
          <cell r="S5076" t="str">
            <v>Salaries &amp; Benefits</v>
          </cell>
        </row>
        <row r="5077">
          <cell r="A5077" t="str">
            <v>PH1093</v>
          </cell>
          <cell r="E5077">
            <v>2360.4499999999998</v>
          </cell>
          <cell r="F5077">
            <v>0</v>
          </cell>
          <cell r="G5077">
            <v>2360.4499999999998</v>
          </cell>
          <cell r="H5077">
            <v>3582.94</v>
          </cell>
          <cell r="I5077">
            <v>1222.49</v>
          </cell>
          <cell r="J5077">
            <v>8061.6</v>
          </cell>
          <cell r="L5077">
            <v>41455</v>
          </cell>
          <cell r="M5077" t="str">
            <v>OG</v>
          </cell>
          <cell r="N5077" t="str">
            <v>EXP</v>
          </cell>
          <cell r="O5077" t="str">
            <v>PH800</v>
          </cell>
          <cell r="P5077" t="str">
            <v>1712</v>
          </cell>
          <cell r="Q5077" t="str">
            <v>Salaries &amp; Benefits</v>
          </cell>
          <cell r="R5077" t="str">
            <v>Other Expenditures</v>
          </cell>
          <cell r="S5077" t="str">
            <v>Salaries &amp; Benefits</v>
          </cell>
        </row>
        <row r="5078">
          <cell r="A5078" t="str">
            <v>PH1093</v>
          </cell>
          <cell r="E5078">
            <v>2971.22</v>
          </cell>
          <cell r="F5078">
            <v>0</v>
          </cell>
          <cell r="G5078">
            <v>2971.22</v>
          </cell>
          <cell r="H5078">
            <v>2725.13</v>
          </cell>
          <cell r="I5078">
            <v>-246.09</v>
          </cell>
          <cell r="J5078">
            <v>6131.47</v>
          </cell>
          <cell r="L5078">
            <v>41455</v>
          </cell>
          <cell r="M5078" t="str">
            <v>OG</v>
          </cell>
          <cell r="N5078" t="str">
            <v>EXP</v>
          </cell>
          <cell r="O5078" t="str">
            <v>PH800</v>
          </cell>
          <cell r="P5078" t="str">
            <v>1720</v>
          </cell>
          <cell r="Q5078" t="str">
            <v>Salaries &amp; Benefits</v>
          </cell>
          <cell r="R5078" t="str">
            <v>Other Expenditures</v>
          </cell>
          <cell r="S5078" t="str">
            <v>Salaries &amp; Benefits</v>
          </cell>
        </row>
        <row r="5079">
          <cell r="A5079" t="str">
            <v>PH1093</v>
          </cell>
          <cell r="E5079">
            <v>898.45</v>
          </cell>
          <cell r="F5079">
            <v>0</v>
          </cell>
          <cell r="G5079">
            <v>898.45</v>
          </cell>
          <cell r="H5079">
            <v>1015.71</v>
          </cell>
          <cell r="I5079">
            <v>117.26</v>
          </cell>
          <cell r="J5079">
            <v>2285.41</v>
          </cell>
          <cell r="L5079">
            <v>41455</v>
          </cell>
          <cell r="M5079" t="str">
            <v>OG</v>
          </cell>
          <cell r="N5079" t="str">
            <v>EXP</v>
          </cell>
          <cell r="O5079" t="str">
            <v>PH800</v>
          </cell>
          <cell r="P5079" t="str">
            <v>1730</v>
          </cell>
          <cell r="Q5079" t="str">
            <v>Salaries &amp; Benefits</v>
          </cell>
          <cell r="R5079" t="str">
            <v>Other Expenditures</v>
          </cell>
          <cell r="S5079" t="str">
            <v>Salaries &amp; Benefits</v>
          </cell>
        </row>
        <row r="5080">
          <cell r="A5080" t="str">
            <v>PH1093</v>
          </cell>
          <cell r="E5080">
            <v>2979.22</v>
          </cell>
          <cell r="F5080">
            <v>0</v>
          </cell>
          <cell r="G5080">
            <v>2979.22</v>
          </cell>
          <cell r="H5080">
            <v>3384.68</v>
          </cell>
          <cell r="I5080">
            <v>405.46</v>
          </cell>
          <cell r="J5080">
            <v>4087.3</v>
          </cell>
          <cell r="L5080">
            <v>41455</v>
          </cell>
          <cell r="M5080" t="str">
            <v>OG</v>
          </cell>
          <cell r="N5080" t="str">
            <v>EXP</v>
          </cell>
          <cell r="O5080" t="str">
            <v>PH800</v>
          </cell>
          <cell r="P5080" t="str">
            <v>1740</v>
          </cell>
          <cell r="Q5080" t="str">
            <v>Salaries &amp; Benefits</v>
          </cell>
          <cell r="R5080" t="str">
            <v>Other Expenditures</v>
          </cell>
          <cell r="S5080" t="str">
            <v>Salaries &amp; Benefits</v>
          </cell>
        </row>
        <row r="5081">
          <cell r="A5081" t="str">
            <v>PH1093</v>
          </cell>
          <cell r="E5081">
            <v>178.77</v>
          </cell>
          <cell r="F5081">
            <v>0</v>
          </cell>
          <cell r="G5081">
            <v>178.77</v>
          </cell>
          <cell r="H5081">
            <v>198.14</v>
          </cell>
          <cell r="I5081">
            <v>19.37</v>
          </cell>
          <cell r="J5081">
            <v>242.12</v>
          </cell>
          <cell r="L5081">
            <v>41455</v>
          </cell>
          <cell r="M5081" t="str">
            <v>OG</v>
          </cell>
          <cell r="N5081" t="str">
            <v>EXP</v>
          </cell>
          <cell r="O5081" t="str">
            <v>PH800</v>
          </cell>
          <cell r="P5081" t="str">
            <v>1745</v>
          </cell>
          <cell r="Q5081" t="str">
            <v>Salaries &amp; Benefits</v>
          </cell>
          <cell r="R5081" t="str">
            <v>Other Expenditures</v>
          </cell>
          <cell r="S5081" t="str">
            <v>Salaries &amp; Benefits</v>
          </cell>
        </row>
        <row r="5082">
          <cell r="A5082" t="str">
            <v>PH1093</v>
          </cell>
          <cell r="E5082">
            <v>2374.66</v>
          </cell>
          <cell r="F5082">
            <v>0</v>
          </cell>
          <cell r="G5082">
            <v>2374.66</v>
          </cell>
          <cell r="H5082">
            <v>2653.66</v>
          </cell>
          <cell r="I5082">
            <v>279</v>
          </cell>
          <cell r="J5082">
            <v>5970.71</v>
          </cell>
          <cell r="L5082">
            <v>41455</v>
          </cell>
          <cell r="M5082" t="str">
            <v>OG</v>
          </cell>
          <cell r="N5082" t="str">
            <v>EXP</v>
          </cell>
          <cell r="O5082" t="str">
            <v>PH800</v>
          </cell>
          <cell r="P5082" t="str">
            <v>1750</v>
          </cell>
          <cell r="Q5082" t="str">
            <v>Salaries &amp; Benefits</v>
          </cell>
          <cell r="R5082" t="str">
            <v>Other Expenditures</v>
          </cell>
          <cell r="S5082" t="str">
            <v>Salaries &amp; Benefits</v>
          </cell>
        </row>
        <row r="5083">
          <cell r="A5083" t="str">
            <v>PH1093</v>
          </cell>
          <cell r="E5083">
            <v>6387.83</v>
          </cell>
          <cell r="F5083">
            <v>0</v>
          </cell>
          <cell r="G5083">
            <v>6387.83</v>
          </cell>
          <cell r="H5083">
            <v>7593.58</v>
          </cell>
          <cell r="I5083">
            <v>1205.75</v>
          </cell>
          <cell r="J5083">
            <v>9226.7999999999993</v>
          </cell>
          <cell r="L5083">
            <v>41455</v>
          </cell>
          <cell r="M5083" t="str">
            <v>OG</v>
          </cell>
          <cell r="N5083" t="str">
            <v>EXP</v>
          </cell>
          <cell r="O5083" t="str">
            <v>PH800</v>
          </cell>
          <cell r="P5083" t="str">
            <v>1760</v>
          </cell>
          <cell r="Q5083" t="str">
            <v>Salaries &amp; Benefits</v>
          </cell>
          <cell r="R5083" t="str">
            <v>Other Expenditures</v>
          </cell>
          <cell r="S5083" t="str">
            <v>Salaries &amp; Benefits</v>
          </cell>
        </row>
        <row r="5084">
          <cell r="A5084" t="str">
            <v>PH1093</v>
          </cell>
          <cell r="E5084">
            <v>13753.8</v>
          </cell>
          <cell r="F5084">
            <v>0</v>
          </cell>
          <cell r="G5084">
            <v>13753.8</v>
          </cell>
          <cell r="H5084">
            <v>14834.67</v>
          </cell>
          <cell r="I5084">
            <v>1080.8699999999999</v>
          </cell>
          <cell r="J5084">
            <v>33378.01</v>
          </cell>
          <cell r="L5084">
            <v>41455</v>
          </cell>
          <cell r="M5084" t="str">
            <v>OG</v>
          </cell>
          <cell r="N5084" t="str">
            <v>EXP</v>
          </cell>
          <cell r="O5084" t="str">
            <v>PH800</v>
          </cell>
          <cell r="P5084" t="str">
            <v>1770</v>
          </cell>
          <cell r="Q5084" t="str">
            <v>Salaries &amp; Benefits</v>
          </cell>
          <cell r="R5084" t="str">
            <v>Other Expenditures</v>
          </cell>
          <cell r="S5084" t="str">
            <v>Salaries &amp; Benefits</v>
          </cell>
        </row>
        <row r="5085">
          <cell r="A5085" t="str">
            <v>PH1093</v>
          </cell>
          <cell r="E5085">
            <v>-5940.4</v>
          </cell>
          <cell r="F5085">
            <v>0</v>
          </cell>
          <cell r="G5085">
            <v>-5940.4</v>
          </cell>
          <cell r="H5085">
            <v>0</v>
          </cell>
          <cell r="I5085">
            <v>5940.4</v>
          </cell>
          <cell r="J5085">
            <v>0</v>
          </cell>
          <cell r="L5085">
            <v>41455</v>
          </cell>
          <cell r="M5085" t="str">
            <v>OG</v>
          </cell>
          <cell r="N5085" t="str">
            <v>EXP</v>
          </cell>
          <cell r="O5085" t="str">
            <v>PH800</v>
          </cell>
          <cell r="P5085" t="str">
            <v>1850</v>
          </cell>
          <cell r="Q5085" t="str">
            <v>Salaries &amp; Benefits</v>
          </cell>
          <cell r="R5085" t="str">
            <v>Other Expenditures</v>
          </cell>
          <cell r="S5085" t="str">
            <v>Salaries &amp; Benefits</v>
          </cell>
        </row>
        <row r="5086">
          <cell r="A5086" t="str">
            <v>PH1093</v>
          </cell>
          <cell r="E5086">
            <v>-105856.05</v>
          </cell>
          <cell r="F5086">
            <v>0</v>
          </cell>
          <cell r="G5086">
            <v>-105856.05</v>
          </cell>
          <cell r="H5086">
            <v>-179075.88</v>
          </cell>
          <cell r="I5086">
            <v>-73219.83</v>
          </cell>
          <cell r="J5086">
            <v>-391330</v>
          </cell>
          <cell r="L5086">
            <v>41455</v>
          </cell>
          <cell r="M5086" t="str">
            <v>OG</v>
          </cell>
          <cell r="N5086" t="str">
            <v>REV</v>
          </cell>
          <cell r="O5086" t="str">
            <v>PH800</v>
          </cell>
          <cell r="P5086" t="str">
            <v>9210</v>
          </cell>
          <cell r="Q5086" t="str">
            <v>Other Revenues</v>
          </cell>
          <cell r="R5086" t="str">
            <v>Revenue</v>
          </cell>
          <cell r="S5086" t="str">
            <v>Non Salary</v>
          </cell>
        </row>
        <row r="5087">
          <cell r="A5087" t="str">
            <v>PH2011</v>
          </cell>
          <cell r="E5087">
            <v>0</v>
          </cell>
          <cell r="F5087">
            <v>0</v>
          </cell>
          <cell r="G5087">
            <v>0</v>
          </cell>
          <cell r="H5087">
            <v>1377.33</v>
          </cell>
          <cell r="I5087">
            <v>1377.33</v>
          </cell>
          <cell r="J5087">
            <v>3100</v>
          </cell>
          <cell r="L5087">
            <v>41455</v>
          </cell>
          <cell r="M5087" t="str">
            <v>SG</v>
          </cell>
          <cell r="N5087" t="str">
            <v>EXP</v>
          </cell>
          <cell r="O5087" t="str">
            <v>PH200</v>
          </cell>
          <cell r="P5087" t="str">
            <v>1011</v>
          </cell>
          <cell r="Q5087" t="str">
            <v>Salaries &amp; Benefits</v>
          </cell>
          <cell r="R5087" t="str">
            <v>Other Expenditures</v>
          </cell>
          <cell r="S5087" t="str">
            <v>Salaries &amp; Benefits</v>
          </cell>
        </row>
        <row r="5088">
          <cell r="A5088" t="str">
            <v>PH2011</v>
          </cell>
          <cell r="E5088">
            <v>87150.83</v>
          </cell>
          <cell r="F5088">
            <v>0</v>
          </cell>
          <cell r="G5088">
            <v>87150.83</v>
          </cell>
          <cell r="H5088">
            <v>87125.56</v>
          </cell>
          <cell r="I5088">
            <v>-25.27</v>
          </cell>
          <cell r="J5088">
            <v>197767.4</v>
          </cell>
          <cell r="L5088">
            <v>41455</v>
          </cell>
          <cell r="M5088" t="str">
            <v>SG</v>
          </cell>
          <cell r="N5088" t="str">
            <v>EXP</v>
          </cell>
          <cell r="O5088" t="str">
            <v>PH200</v>
          </cell>
          <cell r="P5088" t="str">
            <v>1015</v>
          </cell>
          <cell r="Q5088" t="str">
            <v>Salaries &amp; Benefits</v>
          </cell>
          <cell r="R5088" t="str">
            <v>Other Expenditures</v>
          </cell>
          <cell r="S5088" t="str">
            <v>Salaries &amp; Benefits</v>
          </cell>
        </row>
        <row r="5089">
          <cell r="A5089" t="str">
            <v>PH2011</v>
          </cell>
          <cell r="E5089">
            <v>0</v>
          </cell>
          <cell r="F5089">
            <v>0</v>
          </cell>
          <cell r="G5089">
            <v>0</v>
          </cell>
          <cell r="H5089">
            <v>2759.88</v>
          </cell>
          <cell r="I5089">
            <v>2759.88</v>
          </cell>
          <cell r="J5089">
            <v>6211.74</v>
          </cell>
          <cell r="L5089">
            <v>41455</v>
          </cell>
          <cell r="M5089" t="str">
            <v>SG</v>
          </cell>
          <cell r="N5089" t="str">
            <v>EXP</v>
          </cell>
          <cell r="O5089" t="str">
            <v>PH200</v>
          </cell>
          <cell r="P5089" t="str">
            <v>1025</v>
          </cell>
          <cell r="Q5089" t="str">
            <v>Salaries &amp; Benefits</v>
          </cell>
          <cell r="R5089" t="str">
            <v>Other Expenditures</v>
          </cell>
          <cell r="S5089" t="str">
            <v>Overtime</v>
          </cell>
        </row>
        <row r="5090">
          <cell r="A5090" t="str">
            <v>PH2011</v>
          </cell>
          <cell r="E5090">
            <v>0</v>
          </cell>
          <cell r="F5090">
            <v>0</v>
          </cell>
          <cell r="G5090">
            <v>0</v>
          </cell>
          <cell r="H5090">
            <v>7778.29</v>
          </cell>
          <cell r="I5090">
            <v>7778.29</v>
          </cell>
          <cell r="J5090">
            <v>7778.29</v>
          </cell>
          <cell r="L5090">
            <v>41455</v>
          </cell>
          <cell r="M5090" t="str">
            <v>SG</v>
          </cell>
          <cell r="N5090" t="str">
            <v>EXP</v>
          </cell>
          <cell r="O5090" t="str">
            <v>PH200</v>
          </cell>
          <cell r="P5090" t="str">
            <v>1050</v>
          </cell>
          <cell r="Q5090" t="str">
            <v>Salaries &amp; Benefits</v>
          </cell>
          <cell r="R5090" t="str">
            <v>Other Expenditures</v>
          </cell>
          <cell r="S5090" t="str">
            <v>Salaries &amp; Benefits</v>
          </cell>
        </row>
        <row r="5091">
          <cell r="A5091" t="str">
            <v>PH2011</v>
          </cell>
          <cell r="E5091">
            <v>0</v>
          </cell>
          <cell r="F5091">
            <v>0</v>
          </cell>
          <cell r="G5091">
            <v>0</v>
          </cell>
          <cell r="H5091">
            <v>-5669.98</v>
          </cell>
          <cell r="I5091">
            <v>-5669.98</v>
          </cell>
          <cell r="J5091">
            <v>-12355.76</v>
          </cell>
          <cell r="L5091">
            <v>41455</v>
          </cell>
          <cell r="M5091" t="str">
            <v>SG</v>
          </cell>
          <cell r="N5091" t="str">
            <v>EXP</v>
          </cell>
          <cell r="O5091" t="str">
            <v>PH200</v>
          </cell>
          <cell r="P5091" t="str">
            <v>1520</v>
          </cell>
          <cell r="Q5091" t="str">
            <v>Salaries &amp; Benefits</v>
          </cell>
          <cell r="R5091" t="str">
            <v>Other Expenditures</v>
          </cell>
          <cell r="S5091" t="str">
            <v>Gapping</v>
          </cell>
        </row>
        <row r="5092">
          <cell r="A5092" t="str">
            <v>PH2011</v>
          </cell>
          <cell r="E5092">
            <v>-82908.539999999994</v>
          </cell>
          <cell r="F5092">
            <v>0</v>
          </cell>
          <cell r="G5092">
            <v>-82908.539999999994</v>
          </cell>
          <cell r="H5092">
            <v>0</v>
          </cell>
          <cell r="I5092">
            <v>82908.539999999994</v>
          </cell>
          <cell r="J5092">
            <v>0</v>
          </cell>
          <cell r="L5092">
            <v>41455</v>
          </cell>
          <cell r="M5092" t="str">
            <v>SG</v>
          </cell>
          <cell r="N5092" t="str">
            <v>EXP</v>
          </cell>
          <cell r="O5092" t="str">
            <v>PH200</v>
          </cell>
          <cell r="P5092" t="str">
            <v>1555</v>
          </cell>
          <cell r="Q5092" t="str">
            <v>Salaries &amp; Benefits</v>
          </cell>
          <cell r="R5092" t="str">
            <v>Other Expenditures</v>
          </cell>
          <cell r="S5092" t="str">
            <v>Salaries &amp; Benefits</v>
          </cell>
        </row>
        <row r="5093">
          <cell r="A5093" t="str">
            <v>PH2011</v>
          </cell>
          <cell r="E5093">
            <v>3798.77</v>
          </cell>
          <cell r="F5093">
            <v>0</v>
          </cell>
          <cell r="G5093">
            <v>3798.77</v>
          </cell>
          <cell r="H5093">
            <v>2538.66</v>
          </cell>
          <cell r="I5093">
            <v>-1260.1099999999999</v>
          </cell>
          <cell r="J5093">
            <v>5712</v>
          </cell>
          <cell r="L5093">
            <v>41455</v>
          </cell>
          <cell r="M5093" t="str">
            <v>SG</v>
          </cell>
          <cell r="N5093" t="str">
            <v>EXP</v>
          </cell>
          <cell r="O5093" t="str">
            <v>PH200</v>
          </cell>
          <cell r="P5093" t="str">
            <v>1711</v>
          </cell>
          <cell r="Q5093" t="str">
            <v>Salaries &amp; Benefits</v>
          </cell>
          <cell r="R5093" t="str">
            <v>Other Expenditures</v>
          </cell>
          <cell r="S5093" t="str">
            <v>Salaries &amp; Benefits</v>
          </cell>
        </row>
        <row r="5094">
          <cell r="A5094" t="str">
            <v>PH2011</v>
          </cell>
          <cell r="E5094">
            <v>1972.2</v>
          </cell>
          <cell r="F5094">
            <v>0</v>
          </cell>
          <cell r="G5094">
            <v>1972.2</v>
          </cell>
          <cell r="H5094">
            <v>1317.35</v>
          </cell>
          <cell r="I5094">
            <v>-654.85</v>
          </cell>
          <cell r="J5094">
            <v>2964</v>
          </cell>
          <cell r="L5094">
            <v>41455</v>
          </cell>
          <cell r="M5094" t="str">
            <v>SG</v>
          </cell>
          <cell r="N5094" t="str">
            <v>EXP</v>
          </cell>
          <cell r="O5094" t="str">
            <v>PH200</v>
          </cell>
          <cell r="P5094" t="str">
            <v>1712</v>
          </cell>
          <cell r="Q5094" t="str">
            <v>Salaries &amp; Benefits</v>
          </cell>
          <cell r="R5094" t="str">
            <v>Other Expenditures</v>
          </cell>
          <cell r="S5094" t="str">
            <v>Salaries &amp; Benefits</v>
          </cell>
        </row>
        <row r="5095">
          <cell r="A5095" t="str">
            <v>PH2011</v>
          </cell>
          <cell r="E5095">
            <v>2132.75</v>
          </cell>
          <cell r="F5095">
            <v>0</v>
          </cell>
          <cell r="G5095">
            <v>2132.75</v>
          </cell>
          <cell r="H5095">
            <v>1740.99</v>
          </cell>
          <cell r="I5095">
            <v>-391.76</v>
          </cell>
          <cell r="J5095">
            <v>3917.22</v>
          </cell>
          <cell r="L5095">
            <v>41455</v>
          </cell>
          <cell r="M5095" t="str">
            <v>SG</v>
          </cell>
          <cell r="N5095" t="str">
            <v>EXP</v>
          </cell>
          <cell r="O5095" t="str">
            <v>PH200</v>
          </cell>
          <cell r="P5095" t="str">
            <v>1720</v>
          </cell>
          <cell r="Q5095" t="str">
            <v>Salaries &amp; Benefits</v>
          </cell>
          <cell r="R5095" t="str">
            <v>Other Expenditures</v>
          </cell>
          <cell r="S5095" t="str">
            <v>Salaries &amp; Benefits</v>
          </cell>
        </row>
        <row r="5096">
          <cell r="A5096" t="str">
            <v>PH2011</v>
          </cell>
          <cell r="E5096">
            <v>645.6</v>
          </cell>
          <cell r="F5096">
            <v>0</v>
          </cell>
          <cell r="G5096">
            <v>645.6</v>
          </cell>
          <cell r="H5096">
            <v>648.9</v>
          </cell>
          <cell r="I5096">
            <v>3.3</v>
          </cell>
          <cell r="J5096">
            <v>1460.07</v>
          </cell>
          <cell r="L5096">
            <v>41455</v>
          </cell>
          <cell r="M5096" t="str">
            <v>SG</v>
          </cell>
          <cell r="N5096" t="str">
            <v>EXP</v>
          </cell>
          <cell r="O5096" t="str">
            <v>PH200</v>
          </cell>
          <cell r="P5096" t="str">
            <v>1730</v>
          </cell>
          <cell r="Q5096" t="str">
            <v>Salaries &amp; Benefits</v>
          </cell>
          <cell r="R5096" t="str">
            <v>Other Expenditures</v>
          </cell>
          <cell r="S5096" t="str">
            <v>Salaries &amp; Benefits</v>
          </cell>
        </row>
        <row r="5097">
          <cell r="A5097" t="str">
            <v>PH2011</v>
          </cell>
          <cell r="E5097">
            <v>1710.72</v>
          </cell>
          <cell r="F5097">
            <v>0</v>
          </cell>
          <cell r="G5097">
            <v>1710.72</v>
          </cell>
          <cell r="H5097">
            <v>1701.3</v>
          </cell>
          <cell r="I5097">
            <v>-9.42</v>
          </cell>
          <cell r="J5097">
            <v>2043.65</v>
          </cell>
          <cell r="L5097">
            <v>41455</v>
          </cell>
          <cell r="M5097" t="str">
            <v>SG</v>
          </cell>
          <cell r="N5097" t="str">
            <v>EXP</v>
          </cell>
          <cell r="O5097" t="str">
            <v>PH200</v>
          </cell>
          <cell r="P5097" t="str">
            <v>1740</v>
          </cell>
          <cell r="Q5097" t="str">
            <v>Salaries &amp; Benefits</v>
          </cell>
          <cell r="R5097" t="str">
            <v>Other Expenditures</v>
          </cell>
          <cell r="S5097" t="str">
            <v>Salaries &amp; Benefits</v>
          </cell>
        </row>
        <row r="5098">
          <cell r="A5098" t="str">
            <v>PH2011</v>
          </cell>
          <cell r="E5098">
            <v>99.29</v>
          </cell>
          <cell r="F5098">
            <v>0</v>
          </cell>
          <cell r="G5098">
            <v>99.29</v>
          </cell>
          <cell r="H5098">
            <v>138.32</v>
          </cell>
          <cell r="I5098">
            <v>39.03</v>
          </cell>
          <cell r="J5098">
            <v>156.49</v>
          </cell>
          <cell r="L5098">
            <v>41455</v>
          </cell>
          <cell r="M5098" t="str">
            <v>SG</v>
          </cell>
          <cell r="N5098" t="str">
            <v>EXP</v>
          </cell>
          <cell r="O5098" t="str">
            <v>PH200</v>
          </cell>
          <cell r="P5098" t="str">
            <v>1745</v>
          </cell>
          <cell r="Q5098" t="str">
            <v>Salaries &amp; Benefits</v>
          </cell>
          <cell r="R5098" t="str">
            <v>Other Expenditures</v>
          </cell>
          <cell r="S5098" t="str">
            <v>Salaries &amp; Benefits</v>
          </cell>
        </row>
        <row r="5099">
          <cell r="A5099" t="str">
            <v>PH2011</v>
          </cell>
          <cell r="E5099">
            <v>1708.72</v>
          </cell>
          <cell r="F5099">
            <v>0</v>
          </cell>
          <cell r="G5099">
            <v>1708.72</v>
          </cell>
          <cell r="H5099">
            <v>1695.34</v>
          </cell>
          <cell r="I5099">
            <v>-13.38</v>
          </cell>
          <cell r="J5099">
            <v>3814.53</v>
          </cell>
          <cell r="L5099">
            <v>41455</v>
          </cell>
          <cell r="M5099" t="str">
            <v>SG</v>
          </cell>
          <cell r="N5099" t="str">
            <v>EXP</v>
          </cell>
          <cell r="O5099" t="str">
            <v>PH200</v>
          </cell>
          <cell r="P5099" t="str">
            <v>1750</v>
          </cell>
          <cell r="Q5099" t="str">
            <v>Salaries &amp; Benefits</v>
          </cell>
          <cell r="R5099" t="str">
            <v>Other Expenditures</v>
          </cell>
          <cell r="S5099" t="str">
            <v>Salaries &amp; Benefits</v>
          </cell>
        </row>
        <row r="5100">
          <cell r="A5100" t="str">
            <v>PH2011</v>
          </cell>
          <cell r="E5100">
            <v>3677.68</v>
          </cell>
          <cell r="F5100">
            <v>0</v>
          </cell>
          <cell r="G5100">
            <v>3677.68</v>
          </cell>
          <cell r="H5100">
            <v>3839.14</v>
          </cell>
          <cell r="I5100">
            <v>161.46</v>
          </cell>
          <cell r="J5100">
            <v>4613.3999999999996</v>
          </cell>
          <cell r="L5100">
            <v>41455</v>
          </cell>
          <cell r="M5100" t="str">
            <v>SG</v>
          </cell>
          <cell r="N5100" t="str">
            <v>EXP</v>
          </cell>
          <cell r="O5100" t="str">
            <v>PH200</v>
          </cell>
          <cell r="P5100" t="str">
            <v>1760</v>
          </cell>
          <cell r="Q5100" t="str">
            <v>Salaries &amp; Benefits</v>
          </cell>
          <cell r="R5100" t="str">
            <v>Other Expenditures</v>
          </cell>
          <cell r="S5100" t="str">
            <v>Salaries &amp; Benefits</v>
          </cell>
        </row>
        <row r="5101">
          <cell r="A5101" t="str">
            <v>PH2011</v>
          </cell>
          <cell r="E5101">
            <v>10065.629999999999</v>
          </cell>
          <cell r="F5101">
            <v>0</v>
          </cell>
          <cell r="G5101">
            <v>10065.629999999999</v>
          </cell>
          <cell r="H5101">
            <v>10199.48</v>
          </cell>
          <cell r="I5101">
            <v>133.85</v>
          </cell>
          <cell r="J5101">
            <v>22948.87</v>
          </cell>
          <cell r="L5101">
            <v>41455</v>
          </cell>
          <cell r="M5101" t="str">
            <v>SG</v>
          </cell>
          <cell r="N5101" t="str">
            <v>EXP</v>
          </cell>
          <cell r="O5101" t="str">
            <v>PH200</v>
          </cell>
          <cell r="P5101" t="str">
            <v>1770</v>
          </cell>
          <cell r="Q5101" t="str">
            <v>Salaries &amp; Benefits</v>
          </cell>
          <cell r="R5101" t="str">
            <v>Other Expenditures</v>
          </cell>
          <cell r="S5101" t="str">
            <v>Salaries &amp; Benefits</v>
          </cell>
        </row>
        <row r="5102">
          <cell r="A5102" t="str">
            <v>PH2011</v>
          </cell>
          <cell r="E5102">
            <v>0</v>
          </cell>
          <cell r="F5102">
            <v>0</v>
          </cell>
          <cell r="G5102">
            <v>0</v>
          </cell>
          <cell r="H5102">
            <v>-6327.04</v>
          </cell>
          <cell r="I5102">
            <v>-6327.04</v>
          </cell>
          <cell r="J5102">
            <v>-14240.5</v>
          </cell>
          <cell r="L5102">
            <v>41455</v>
          </cell>
          <cell r="M5102" t="str">
            <v>SG</v>
          </cell>
          <cell r="N5102" t="str">
            <v>EXP</v>
          </cell>
          <cell r="O5102" t="str">
            <v>PH200</v>
          </cell>
          <cell r="P5102" t="str">
            <v>1850</v>
          </cell>
          <cell r="Q5102" t="str">
            <v>Salaries &amp; Benefits</v>
          </cell>
          <cell r="R5102" t="str">
            <v>Other Expenditures</v>
          </cell>
          <cell r="S5102" t="str">
            <v>Salaries &amp; Benefits</v>
          </cell>
        </row>
        <row r="5103">
          <cell r="A5103" t="str">
            <v>PH2011</v>
          </cell>
          <cell r="E5103">
            <v>0</v>
          </cell>
          <cell r="F5103">
            <v>0</v>
          </cell>
          <cell r="G5103">
            <v>0</v>
          </cell>
          <cell r="H5103">
            <v>4351.3</v>
          </cell>
          <cell r="I5103">
            <v>4351.3</v>
          </cell>
          <cell r="J5103">
            <v>9793.6299999999992</v>
          </cell>
          <cell r="L5103">
            <v>41455</v>
          </cell>
          <cell r="M5103" t="str">
            <v>SG</v>
          </cell>
          <cell r="N5103" t="str">
            <v>EXP</v>
          </cell>
          <cell r="O5103" t="str">
            <v>PH200</v>
          </cell>
          <cell r="P5103" t="str">
            <v>1970</v>
          </cell>
          <cell r="Q5103" t="str">
            <v>Salaries &amp; Benefits</v>
          </cell>
          <cell r="R5103" t="str">
            <v>Other Expenditures</v>
          </cell>
          <cell r="S5103" t="str">
            <v>Salaries &amp; Benefits</v>
          </cell>
        </row>
        <row r="5104">
          <cell r="A5104" t="str">
            <v>PH2011</v>
          </cell>
          <cell r="E5104">
            <v>106.4</v>
          </cell>
          <cell r="F5104">
            <v>0</v>
          </cell>
          <cell r="G5104">
            <v>106.4</v>
          </cell>
          <cell r="H5104">
            <v>0</v>
          </cell>
          <cell r="I5104">
            <v>-106.4</v>
          </cell>
          <cell r="J5104">
            <v>0</v>
          </cell>
          <cell r="L5104">
            <v>41455</v>
          </cell>
          <cell r="M5104" t="str">
            <v>SG</v>
          </cell>
          <cell r="N5104" t="str">
            <v>EXP</v>
          </cell>
          <cell r="O5104" t="str">
            <v>PH200</v>
          </cell>
          <cell r="P5104" t="str">
            <v>2010</v>
          </cell>
          <cell r="Q5104" t="str">
            <v>Office Supplies</v>
          </cell>
          <cell r="R5104" t="str">
            <v>Other Expenditures</v>
          </cell>
          <cell r="S5104" t="str">
            <v>Non Salary</v>
          </cell>
        </row>
        <row r="5105">
          <cell r="A5105" t="str">
            <v>PH2011</v>
          </cell>
          <cell r="E5105">
            <v>366.34</v>
          </cell>
          <cell r="F5105">
            <v>0</v>
          </cell>
          <cell r="G5105">
            <v>366.34</v>
          </cell>
          <cell r="H5105">
            <v>0</v>
          </cell>
          <cell r="I5105">
            <v>-366.34</v>
          </cell>
          <cell r="J5105">
            <v>0</v>
          </cell>
          <cell r="L5105">
            <v>41455</v>
          </cell>
          <cell r="M5105" t="str">
            <v>SG</v>
          </cell>
          <cell r="N5105" t="str">
            <v>EXP</v>
          </cell>
          <cell r="O5105" t="str">
            <v>PH200</v>
          </cell>
          <cell r="P5105" t="str">
            <v>2040</v>
          </cell>
          <cell r="Q5105" t="str">
            <v>Office Supplies</v>
          </cell>
          <cell r="R5105" t="str">
            <v>Other Expenditures</v>
          </cell>
          <cell r="S5105" t="str">
            <v>Non Salary</v>
          </cell>
        </row>
        <row r="5106">
          <cell r="A5106" t="str">
            <v>PH2011</v>
          </cell>
          <cell r="E5106">
            <v>1551.93</v>
          </cell>
          <cell r="F5106">
            <v>0</v>
          </cell>
          <cell r="G5106">
            <v>1551.93</v>
          </cell>
          <cell r="H5106">
            <v>0</v>
          </cell>
          <cell r="I5106">
            <v>-1551.93</v>
          </cell>
          <cell r="J5106">
            <v>0</v>
          </cell>
          <cell r="L5106">
            <v>41455</v>
          </cell>
          <cell r="M5106" t="str">
            <v>SG</v>
          </cell>
          <cell r="N5106" t="str">
            <v>EXP</v>
          </cell>
          <cell r="O5106" t="str">
            <v>PH200</v>
          </cell>
          <cell r="P5106" t="str">
            <v>2650</v>
          </cell>
          <cell r="Q5106" t="str">
            <v>Other Supplies</v>
          </cell>
          <cell r="R5106" t="str">
            <v>Other Expenditures</v>
          </cell>
          <cell r="S5106" t="str">
            <v>Non Salary</v>
          </cell>
        </row>
        <row r="5107">
          <cell r="A5107" t="str">
            <v>PH2011</v>
          </cell>
          <cell r="E5107">
            <v>0</v>
          </cell>
          <cell r="F5107">
            <v>310</v>
          </cell>
          <cell r="G5107">
            <v>310</v>
          </cell>
          <cell r="H5107">
            <v>3415.83</v>
          </cell>
          <cell r="I5107">
            <v>3105.83</v>
          </cell>
          <cell r="J5107">
            <v>12173.3</v>
          </cell>
          <cell r="L5107">
            <v>41455</v>
          </cell>
          <cell r="M5107" t="str">
            <v>SG</v>
          </cell>
          <cell r="N5107" t="str">
            <v>EXP</v>
          </cell>
          <cell r="O5107" t="str">
            <v>PH200</v>
          </cell>
          <cell r="P5107" t="str">
            <v>4199</v>
          </cell>
          <cell r="Q5107" t="str">
            <v>Professional &amp; Technical</v>
          </cell>
          <cell r="R5107" t="str">
            <v>Other Expenditures</v>
          </cell>
          <cell r="S5107" t="str">
            <v>Non Salary</v>
          </cell>
        </row>
        <row r="5108">
          <cell r="A5108" t="str">
            <v>PH2011</v>
          </cell>
          <cell r="E5108">
            <v>0</v>
          </cell>
          <cell r="F5108">
            <v>0</v>
          </cell>
          <cell r="G5108">
            <v>0</v>
          </cell>
          <cell r="H5108">
            <v>561.20000000000005</v>
          </cell>
          <cell r="I5108">
            <v>561.20000000000005</v>
          </cell>
          <cell r="J5108">
            <v>2000</v>
          </cell>
          <cell r="L5108">
            <v>41455</v>
          </cell>
          <cell r="M5108" t="str">
            <v>SG</v>
          </cell>
          <cell r="N5108" t="str">
            <v>EXP</v>
          </cell>
          <cell r="O5108" t="str">
            <v>PH200</v>
          </cell>
          <cell r="P5108" t="str">
            <v>4210</v>
          </cell>
          <cell r="Q5108" t="str">
            <v>Business Travel Expenses</v>
          </cell>
          <cell r="R5108" t="str">
            <v>Other Expenditures</v>
          </cell>
          <cell r="S5108" t="str">
            <v>Non Salary</v>
          </cell>
        </row>
        <row r="5109">
          <cell r="A5109" t="str">
            <v>PH2011</v>
          </cell>
          <cell r="E5109">
            <v>0</v>
          </cell>
          <cell r="F5109">
            <v>0</v>
          </cell>
          <cell r="G5109">
            <v>0</v>
          </cell>
          <cell r="H5109">
            <v>561.08000000000004</v>
          </cell>
          <cell r="I5109">
            <v>561.08000000000004</v>
          </cell>
          <cell r="J5109">
            <v>1999.6</v>
          </cell>
          <cell r="L5109">
            <v>41455</v>
          </cell>
          <cell r="M5109" t="str">
            <v>SG</v>
          </cell>
          <cell r="N5109" t="str">
            <v>EXP</v>
          </cell>
          <cell r="O5109" t="str">
            <v>PH200</v>
          </cell>
          <cell r="P5109" t="str">
            <v>4215</v>
          </cell>
          <cell r="Q5109" t="str">
            <v>Business Travel Expenses</v>
          </cell>
          <cell r="R5109" t="str">
            <v>Other Expenditures</v>
          </cell>
          <cell r="S5109" t="str">
            <v>Non Salary</v>
          </cell>
        </row>
        <row r="5110">
          <cell r="A5110" t="str">
            <v>PH2011</v>
          </cell>
          <cell r="E5110">
            <v>0</v>
          </cell>
          <cell r="F5110">
            <v>0</v>
          </cell>
          <cell r="G5110">
            <v>0</v>
          </cell>
          <cell r="H5110">
            <v>140.30000000000001</v>
          </cell>
          <cell r="I5110">
            <v>140.30000000000001</v>
          </cell>
          <cell r="J5110">
            <v>500</v>
          </cell>
          <cell r="L5110">
            <v>41455</v>
          </cell>
          <cell r="M5110" t="str">
            <v>SG</v>
          </cell>
          <cell r="N5110" t="str">
            <v>EXP</v>
          </cell>
          <cell r="O5110" t="str">
            <v>PH200</v>
          </cell>
          <cell r="P5110" t="str">
            <v>4220</v>
          </cell>
          <cell r="Q5110" t="str">
            <v>Business Travel Expenses</v>
          </cell>
          <cell r="R5110" t="str">
            <v>Other Expenditures</v>
          </cell>
          <cell r="S5110" t="str">
            <v>Non Salary</v>
          </cell>
        </row>
        <row r="5111">
          <cell r="A5111" t="str">
            <v>PH2011</v>
          </cell>
          <cell r="E5111">
            <v>164.13</v>
          </cell>
          <cell r="F5111">
            <v>0</v>
          </cell>
          <cell r="G5111">
            <v>164.13</v>
          </cell>
          <cell r="H5111">
            <v>0</v>
          </cell>
          <cell r="I5111">
            <v>-164.13</v>
          </cell>
          <cell r="J5111">
            <v>0</v>
          </cell>
          <cell r="L5111">
            <v>41455</v>
          </cell>
          <cell r="M5111" t="str">
            <v>SG</v>
          </cell>
          <cell r="N5111" t="str">
            <v>EXP</v>
          </cell>
          <cell r="O5111" t="str">
            <v>PH200</v>
          </cell>
          <cell r="P5111" t="str">
            <v>4225</v>
          </cell>
          <cell r="Q5111" t="str">
            <v>Business Travel Expenses</v>
          </cell>
          <cell r="R5111" t="str">
            <v>Other Expenditures</v>
          </cell>
          <cell r="S5111" t="str">
            <v>Non Salary</v>
          </cell>
        </row>
        <row r="5112">
          <cell r="A5112" t="str">
            <v>PH2011</v>
          </cell>
          <cell r="E5112">
            <v>1086.8800000000001</v>
          </cell>
          <cell r="F5112">
            <v>0</v>
          </cell>
          <cell r="G5112">
            <v>1086.8800000000001</v>
          </cell>
          <cell r="H5112">
            <v>901.28</v>
          </cell>
          <cell r="I5112">
            <v>-185.6</v>
          </cell>
          <cell r="J5112">
            <v>3212</v>
          </cell>
          <cell r="L5112">
            <v>41455</v>
          </cell>
          <cell r="M5112" t="str">
            <v>SG</v>
          </cell>
          <cell r="N5112" t="str">
            <v>EXP</v>
          </cell>
          <cell r="O5112" t="str">
            <v>PH200</v>
          </cell>
          <cell r="P5112" t="str">
            <v>4256</v>
          </cell>
          <cell r="Q5112" t="str">
            <v>Conference Expenditures</v>
          </cell>
          <cell r="R5112" t="str">
            <v>Other Expenditures</v>
          </cell>
          <cell r="S5112" t="str">
            <v>Non Salary</v>
          </cell>
        </row>
        <row r="5113">
          <cell r="A5113" t="str">
            <v>PH2011</v>
          </cell>
          <cell r="E5113">
            <v>7011.26</v>
          </cell>
          <cell r="F5113">
            <v>0</v>
          </cell>
          <cell r="G5113">
            <v>7011.26</v>
          </cell>
          <cell r="H5113">
            <v>499.95</v>
          </cell>
          <cell r="I5113">
            <v>-6511.31</v>
          </cell>
          <cell r="J5113">
            <v>500</v>
          </cell>
          <cell r="L5113">
            <v>41455</v>
          </cell>
          <cell r="M5113" t="str">
            <v>SG</v>
          </cell>
          <cell r="N5113" t="str">
            <v>EXP</v>
          </cell>
          <cell r="O5113" t="str">
            <v>PH200</v>
          </cell>
          <cell r="P5113" t="str">
            <v>4310</v>
          </cell>
          <cell r="Q5113" t="str">
            <v>Training &amp; Development</v>
          </cell>
          <cell r="R5113" t="str">
            <v>Other Expenditures</v>
          </cell>
          <cell r="S5113" t="str">
            <v>Non Salary</v>
          </cell>
        </row>
        <row r="5114">
          <cell r="A5114" t="str">
            <v>PH2011</v>
          </cell>
          <cell r="E5114">
            <v>6</v>
          </cell>
          <cell r="F5114">
            <v>0</v>
          </cell>
          <cell r="G5114">
            <v>6</v>
          </cell>
          <cell r="H5114">
            <v>28.06</v>
          </cell>
          <cell r="I5114">
            <v>22.06</v>
          </cell>
          <cell r="J5114">
            <v>100</v>
          </cell>
          <cell r="L5114">
            <v>41455</v>
          </cell>
          <cell r="M5114" t="str">
            <v>SG</v>
          </cell>
          <cell r="N5114" t="str">
            <v>EXP</v>
          </cell>
          <cell r="O5114" t="str">
            <v>PH200</v>
          </cell>
          <cell r="P5114" t="str">
            <v>4770</v>
          </cell>
          <cell r="Q5114" t="str">
            <v>Insurance, Parking &amp; Metrage</v>
          </cell>
          <cell r="R5114" t="str">
            <v>Other Expenditures</v>
          </cell>
          <cell r="S5114" t="str">
            <v>Non Salary</v>
          </cell>
        </row>
        <row r="5115">
          <cell r="A5115" t="str">
            <v>PH2011</v>
          </cell>
          <cell r="E5115">
            <v>0</v>
          </cell>
          <cell r="F5115">
            <v>0</v>
          </cell>
          <cell r="G5115">
            <v>0</v>
          </cell>
          <cell r="H5115">
            <v>28.06</v>
          </cell>
          <cell r="I5115">
            <v>28.06</v>
          </cell>
          <cell r="J5115">
            <v>100</v>
          </cell>
          <cell r="L5115">
            <v>41455</v>
          </cell>
          <cell r="M5115" t="str">
            <v>SG</v>
          </cell>
          <cell r="N5115" t="str">
            <v>EXP</v>
          </cell>
          <cell r="O5115" t="str">
            <v>PH200</v>
          </cell>
          <cell r="P5115" t="str">
            <v>4775</v>
          </cell>
          <cell r="Q5115" t="str">
            <v>Insurance, Parking &amp; Metrage</v>
          </cell>
          <cell r="R5115" t="str">
            <v>Other Expenditures</v>
          </cell>
          <cell r="S5115" t="str">
            <v>Non Salary</v>
          </cell>
        </row>
        <row r="5116">
          <cell r="A5116" t="str">
            <v>PH2011</v>
          </cell>
          <cell r="E5116">
            <v>0</v>
          </cell>
          <cell r="F5116">
            <v>0</v>
          </cell>
          <cell r="G5116">
            <v>0</v>
          </cell>
          <cell r="H5116">
            <v>56.12</v>
          </cell>
          <cell r="I5116">
            <v>56.12</v>
          </cell>
          <cell r="J5116">
            <v>200</v>
          </cell>
          <cell r="L5116">
            <v>41455</v>
          </cell>
          <cell r="M5116" t="str">
            <v>SG</v>
          </cell>
          <cell r="N5116" t="str">
            <v>EXP</v>
          </cell>
          <cell r="O5116" t="str">
            <v>PH200</v>
          </cell>
          <cell r="P5116" t="str">
            <v>4820</v>
          </cell>
          <cell r="Q5116" t="str">
            <v>Other Services</v>
          </cell>
          <cell r="R5116" t="str">
            <v>Other Expenditures</v>
          </cell>
          <cell r="S5116" t="str">
            <v>Non Salary</v>
          </cell>
        </row>
        <row r="5117">
          <cell r="A5117" t="str">
            <v>PH2011</v>
          </cell>
          <cell r="E5117">
            <v>80</v>
          </cell>
          <cell r="F5117">
            <v>0</v>
          </cell>
          <cell r="G5117">
            <v>80</v>
          </cell>
          <cell r="H5117">
            <v>0</v>
          </cell>
          <cell r="I5117">
            <v>-80</v>
          </cell>
          <cell r="J5117">
            <v>0</v>
          </cell>
          <cell r="L5117">
            <v>41455</v>
          </cell>
          <cell r="M5117" t="str">
            <v>SG</v>
          </cell>
          <cell r="N5117" t="str">
            <v>EXP</v>
          </cell>
          <cell r="O5117" t="str">
            <v>PH200</v>
          </cell>
          <cell r="P5117" t="str">
            <v>7130</v>
          </cell>
          <cell r="Q5117" t="str">
            <v>IDC's</v>
          </cell>
          <cell r="R5117" t="str">
            <v>Other Expenditures</v>
          </cell>
          <cell r="S5117" t="str">
            <v>Non Salary</v>
          </cell>
        </row>
        <row r="5118">
          <cell r="A5118" t="str">
            <v>PH2011</v>
          </cell>
          <cell r="E5118">
            <v>-30552.44</v>
          </cell>
          <cell r="F5118">
            <v>0</v>
          </cell>
          <cell r="G5118">
            <v>-30552.44</v>
          </cell>
          <cell r="H5118">
            <v>-91055.039999999994</v>
          </cell>
          <cell r="I5118">
            <v>-60502.6</v>
          </cell>
          <cell r="J5118">
            <v>-199852.44</v>
          </cell>
          <cell r="L5118">
            <v>41455</v>
          </cell>
          <cell r="M5118" t="str">
            <v>SG</v>
          </cell>
          <cell r="N5118" t="str">
            <v>REV</v>
          </cell>
          <cell r="O5118" t="str">
            <v>PH200</v>
          </cell>
          <cell r="P5118" t="str">
            <v>8010</v>
          </cell>
          <cell r="Q5118" t="str">
            <v>Grants and Subsidies</v>
          </cell>
          <cell r="R5118" t="str">
            <v>Revenue</v>
          </cell>
          <cell r="S5118" t="str">
            <v>Non Salary</v>
          </cell>
        </row>
        <row r="5119">
          <cell r="A5119" t="str">
            <v>PH2031</v>
          </cell>
          <cell r="E5119">
            <v>324748.84999999998</v>
          </cell>
          <cell r="F5119">
            <v>0</v>
          </cell>
          <cell r="G5119">
            <v>324748.84999999998</v>
          </cell>
          <cell r="H5119">
            <v>305969.84000000003</v>
          </cell>
          <cell r="I5119">
            <v>-18779.009999999998</v>
          </cell>
          <cell r="J5119">
            <v>688432.14</v>
          </cell>
          <cell r="L5119">
            <v>41455</v>
          </cell>
          <cell r="M5119" t="str">
            <v>SG</v>
          </cell>
          <cell r="N5119" t="str">
            <v>EXP</v>
          </cell>
          <cell r="O5119" t="str">
            <v>PH900</v>
          </cell>
          <cell r="P5119" t="str">
            <v>1015</v>
          </cell>
          <cell r="Q5119" t="str">
            <v>Salaries &amp; Benefits</v>
          </cell>
          <cell r="R5119" t="str">
            <v>Other Expenditures</v>
          </cell>
          <cell r="S5119" t="str">
            <v>Salaries &amp; Benefits</v>
          </cell>
        </row>
        <row r="5120">
          <cell r="A5120" t="str">
            <v>PH2031</v>
          </cell>
          <cell r="E5120">
            <v>0</v>
          </cell>
          <cell r="F5120">
            <v>0</v>
          </cell>
          <cell r="G5120">
            <v>0</v>
          </cell>
          <cell r="H5120">
            <v>623.59</v>
          </cell>
          <cell r="I5120">
            <v>623.59</v>
          </cell>
          <cell r="J5120">
            <v>1403.53</v>
          </cell>
          <cell r="L5120">
            <v>41455</v>
          </cell>
          <cell r="M5120" t="str">
            <v>SG</v>
          </cell>
          <cell r="N5120" t="str">
            <v>EXP</v>
          </cell>
          <cell r="O5120" t="str">
            <v>PH900</v>
          </cell>
          <cell r="P5120" t="str">
            <v>1025</v>
          </cell>
          <cell r="Q5120" t="str">
            <v>Salaries &amp; Benefits</v>
          </cell>
          <cell r="R5120" t="str">
            <v>Other Expenditures</v>
          </cell>
          <cell r="S5120" t="str">
            <v>Overtime</v>
          </cell>
        </row>
        <row r="5121">
          <cell r="A5121" t="str">
            <v>PH2031</v>
          </cell>
          <cell r="E5121">
            <v>0</v>
          </cell>
          <cell r="F5121">
            <v>0</v>
          </cell>
          <cell r="G5121">
            <v>0</v>
          </cell>
          <cell r="H5121">
            <v>1365.78</v>
          </cell>
          <cell r="I5121">
            <v>1365.78</v>
          </cell>
          <cell r="J5121">
            <v>1365.78</v>
          </cell>
          <cell r="L5121">
            <v>41455</v>
          </cell>
          <cell r="M5121" t="str">
            <v>SG</v>
          </cell>
          <cell r="N5121" t="str">
            <v>EXP</v>
          </cell>
          <cell r="O5121" t="str">
            <v>PH900</v>
          </cell>
          <cell r="P5121" t="str">
            <v>1050</v>
          </cell>
          <cell r="Q5121" t="str">
            <v>Salaries &amp; Benefits</v>
          </cell>
          <cell r="R5121" t="str">
            <v>Other Expenditures</v>
          </cell>
          <cell r="S5121" t="str">
            <v>Salaries &amp; Benefits</v>
          </cell>
        </row>
        <row r="5122">
          <cell r="A5122" t="str">
            <v>PH2031</v>
          </cell>
          <cell r="E5122">
            <v>1560.35</v>
          </cell>
          <cell r="F5122">
            <v>0</v>
          </cell>
          <cell r="G5122">
            <v>1560.35</v>
          </cell>
          <cell r="H5122">
            <v>0</v>
          </cell>
          <cell r="I5122">
            <v>-1560.35</v>
          </cell>
          <cell r="J5122">
            <v>0</v>
          </cell>
          <cell r="L5122">
            <v>41455</v>
          </cell>
          <cell r="M5122" t="str">
            <v>SG</v>
          </cell>
          <cell r="N5122" t="str">
            <v>EXP</v>
          </cell>
          <cell r="O5122" t="str">
            <v>PH900</v>
          </cell>
          <cell r="P5122" t="str">
            <v>1060</v>
          </cell>
          <cell r="Q5122" t="str">
            <v>Salaries &amp; Benefits</v>
          </cell>
          <cell r="R5122" t="str">
            <v>Other Expenditures</v>
          </cell>
          <cell r="S5122" t="str">
            <v>Salaries &amp; Benefits</v>
          </cell>
        </row>
        <row r="5123">
          <cell r="A5123" t="str">
            <v>PH2031</v>
          </cell>
          <cell r="E5123">
            <v>0</v>
          </cell>
          <cell r="F5123">
            <v>0</v>
          </cell>
          <cell r="G5123">
            <v>0</v>
          </cell>
          <cell r="H5123">
            <v>-19737.38</v>
          </cell>
          <cell r="I5123">
            <v>-19737.38</v>
          </cell>
          <cell r="J5123">
            <v>-42743.57</v>
          </cell>
          <cell r="L5123">
            <v>41455</v>
          </cell>
          <cell r="M5123" t="str">
            <v>SG</v>
          </cell>
          <cell r="N5123" t="str">
            <v>EXP</v>
          </cell>
          <cell r="O5123" t="str">
            <v>PH900</v>
          </cell>
          <cell r="P5123" t="str">
            <v>1520</v>
          </cell>
          <cell r="Q5123" t="str">
            <v>Salaries &amp; Benefits</v>
          </cell>
          <cell r="R5123" t="str">
            <v>Other Expenditures</v>
          </cell>
          <cell r="S5123" t="str">
            <v>Gapping</v>
          </cell>
        </row>
        <row r="5124">
          <cell r="A5124" t="str">
            <v>PH2031</v>
          </cell>
          <cell r="E5124">
            <v>13335.93</v>
          </cell>
          <cell r="F5124">
            <v>0</v>
          </cell>
          <cell r="G5124">
            <v>13335.93</v>
          </cell>
          <cell r="H5124">
            <v>17125.28</v>
          </cell>
          <cell r="I5124">
            <v>3789.35</v>
          </cell>
          <cell r="J5124">
            <v>38532</v>
          </cell>
          <cell r="L5124">
            <v>41455</v>
          </cell>
          <cell r="M5124" t="str">
            <v>SG</v>
          </cell>
          <cell r="N5124" t="str">
            <v>EXP</v>
          </cell>
          <cell r="O5124" t="str">
            <v>PH900</v>
          </cell>
          <cell r="P5124" t="str">
            <v>1711</v>
          </cell>
          <cell r="Q5124" t="str">
            <v>Salaries &amp; Benefits</v>
          </cell>
          <cell r="R5124" t="str">
            <v>Other Expenditures</v>
          </cell>
          <cell r="S5124" t="str">
            <v>Salaries &amp; Benefits</v>
          </cell>
        </row>
        <row r="5125">
          <cell r="A5125" t="str">
            <v>PH2031</v>
          </cell>
          <cell r="E5125">
            <v>6431.59</v>
          </cell>
          <cell r="F5125">
            <v>0</v>
          </cell>
          <cell r="G5125">
            <v>6431.59</v>
          </cell>
          <cell r="H5125">
            <v>8325.2900000000009</v>
          </cell>
          <cell r="I5125">
            <v>1893.7</v>
          </cell>
          <cell r="J5125">
            <v>18732</v>
          </cell>
          <cell r="L5125">
            <v>41455</v>
          </cell>
          <cell r="M5125" t="str">
            <v>SG</v>
          </cell>
          <cell r="N5125" t="str">
            <v>EXP</v>
          </cell>
          <cell r="O5125" t="str">
            <v>PH900</v>
          </cell>
          <cell r="P5125" t="str">
            <v>1712</v>
          </cell>
          <cell r="Q5125" t="str">
            <v>Salaries &amp; Benefits</v>
          </cell>
          <cell r="R5125" t="str">
            <v>Other Expenditures</v>
          </cell>
          <cell r="S5125" t="str">
            <v>Salaries &amp; Benefits</v>
          </cell>
        </row>
        <row r="5126">
          <cell r="A5126" t="str">
            <v>PH2031</v>
          </cell>
          <cell r="E5126">
            <v>7890.81</v>
          </cell>
          <cell r="F5126">
            <v>0</v>
          </cell>
          <cell r="G5126">
            <v>7890.81</v>
          </cell>
          <cell r="H5126">
            <v>6834.13</v>
          </cell>
          <cell r="I5126">
            <v>-1056.68</v>
          </cell>
          <cell r="J5126">
            <v>14557.85</v>
          </cell>
          <cell r="L5126">
            <v>41455</v>
          </cell>
          <cell r="M5126" t="str">
            <v>SG</v>
          </cell>
          <cell r="N5126" t="str">
            <v>EXP</v>
          </cell>
          <cell r="O5126" t="str">
            <v>PH900</v>
          </cell>
          <cell r="P5126" t="str">
            <v>1720</v>
          </cell>
          <cell r="Q5126" t="str">
            <v>Salaries &amp; Benefits</v>
          </cell>
          <cell r="R5126" t="str">
            <v>Other Expenditures</v>
          </cell>
          <cell r="S5126" t="str">
            <v>Salaries &amp; Benefits</v>
          </cell>
        </row>
        <row r="5127">
          <cell r="A5127" t="str">
            <v>PH2031</v>
          </cell>
          <cell r="E5127">
            <v>2381</v>
          </cell>
          <cell r="F5127">
            <v>0</v>
          </cell>
          <cell r="G5127">
            <v>2381</v>
          </cell>
          <cell r="H5127">
            <v>2547.2199999999998</v>
          </cell>
          <cell r="I5127">
            <v>166.22</v>
          </cell>
          <cell r="J5127">
            <v>5731.66</v>
          </cell>
          <cell r="L5127">
            <v>41455</v>
          </cell>
          <cell r="M5127" t="str">
            <v>SG</v>
          </cell>
          <cell r="N5127" t="str">
            <v>EXP</v>
          </cell>
          <cell r="O5127" t="str">
            <v>PH900</v>
          </cell>
          <cell r="P5127" t="str">
            <v>1730</v>
          </cell>
          <cell r="Q5127" t="str">
            <v>Salaries &amp; Benefits</v>
          </cell>
          <cell r="R5127" t="str">
            <v>Other Expenditures</v>
          </cell>
          <cell r="S5127" t="str">
            <v>Salaries &amp; Benefits</v>
          </cell>
        </row>
        <row r="5128">
          <cell r="A5128" t="str">
            <v>PH2031</v>
          </cell>
          <cell r="E5128">
            <v>7789.55</v>
          </cell>
          <cell r="F5128">
            <v>0</v>
          </cell>
          <cell r="G5128">
            <v>7789.55</v>
          </cell>
          <cell r="H5128">
            <v>7504.31</v>
          </cell>
          <cell r="I5128">
            <v>-285.24</v>
          </cell>
          <cell r="J5128">
            <v>8353.61</v>
          </cell>
          <cell r="L5128">
            <v>41455</v>
          </cell>
          <cell r="M5128" t="str">
            <v>SG</v>
          </cell>
          <cell r="N5128" t="str">
            <v>EXP</v>
          </cell>
          <cell r="O5128" t="str">
            <v>PH900</v>
          </cell>
          <cell r="P5128" t="str">
            <v>1740</v>
          </cell>
          <cell r="Q5128" t="str">
            <v>Salaries &amp; Benefits</v>
          </cell>
          <cell r="R5128" t="str">
            <v>Other Expenditures</v>
          </cell>
          <cell r="S5128" t="str">
            <v>Salaries &amp; Benefits</v>
          </cell>
        </row>
        <row r="5129">
          <cell r="A5129" t="str">
            <v>PH2031</v>
          </cell>
          <cell r="E5129">
            <v>421.27</v>
          </cell>
          <cell r="F5129">
            <v>0</v>
          </cell>
          <cell r="G5129">
            <v>421.27</v>
          </cell>
          <cell r="H5129">
            <v>538.57000000000005</v>
          </cell>
          <cell r="I5129">
            <v>117.3</v>
          </cell>
          <cell r="J5129">
            <v>614.32000000000005</v>
          </cell>
          <cell r="L5129">
            <v>41455</v>
          </cell>
          <cell r="M5129" t="str">
            <v>SG</v>
          </cell>
          <cell r="N5129" t="str">
            <v>EXP</v>
          </cell>
          <cell r="O5129" t="str">
            <v>PH900</v>
          </cell>
          <cell r="P5129" t="str">
            <v>1745</v>
          </cell>
          <cell r="Q5129" t="str">
            <v>Salaries &amp; Benefits</v>
          </cell>
          <cell r="R5129" t="str">
            <v>Other Expenditures</v>
          </cell>
          <cell r="S5129" t="str">
            <v>Salaries &amp; Benefits</v>
          </cell>
        </row>
        <row r="5130">
          <cell r="A5130" t="str">
            <v>PH2031</v>
          </cell>
          <cell r="E5130">
            <v>6331.79</v>
          </cell>
          <cell r="F5130">
            <v>0</v>
          </cell>
          <cell r="G5130">
            <v>6331.79</v>
          </cell>
          <cell r="H5130">
            <v>5966.41</v>
          </cell>
          <cell r="I5130">
            <v>-365.38</v>
          </cell>
          <cell r="J5130">
            <v>13424.4</v>
          </cell>
          <cell r="L5130">
            <v>41455</v>
          </cell>
          <cell r="M5130" t="str">
            <v>SG</v>
          </cell>
          <cell r="N5130" t="str">
            <v>EXP</v>
          </cell>
          <cell r="O5130" t="str">
            <v>PH900</v>
          </cell>
          <cell r="P5130" t="str">
            <v>1750</v>
          </cell>
          <cell r="Q5130" t="str">
            <v>Salaries &amp; Benefits</v>
          </cell>
          <cell r="R5130" t="str">
            <v>Other Expenditures</v>
          </cell>
          <cell r="S5130" t="str">
            <v>Salaries &amp; Benefits</v>
          </cell>
        </row>
        <row r="5131">
          <cell r="A5131" t="str">
            <v>PH2031</v>
          </cell>
          <cell r="E5131">
            <v>16114.11</v>
          </cell>
          <cell r="F5131">
            <v>0</v>
          </cell>
          <cell r="G5131">
            <v>16114.11</v>
          </cell>
          <cell r="H5131">
            <v>16376.36</v>
          </cell>
          <cell r="I5131">
            <v>262.25</v>
          </cell>
          <cell r="J5131">
            <v>18453.599999999999</v>
          </cell>
          <cell r="L5131">
            <v>41455</v>
          </cell>
          <cell r="M5131" t="str">
            <v>SG</v>
          </cell>
          <cell r="N5131" t="str">
            <v>EXP</v>
          </cell>
          <cell r="O5131" t="str">
            <v>PH900</v>
          </cell>
          <cell r="P5131" t="str">
            <v>1760</v>
          </cell>
          <cell r="Q5131" t="str">
            <v>Salaries &amp; Benefits</v>
          </cell>
          <cell r="R5131" t="str">
            <v>Other Expenditures</v>
          </cell>
          <cell r="S5131" t="str">
            <v>Salaries &amp; Benefits</v>
          </cell>
        </row>
        <row r="5132">
          <cell r="A5132" t="str">
            <v>PH2031</v>
          </cell>
          <cell r="E5132">
            <v>36097.71</v>
          </cell>
          <cell r="F5132">
            <v>0</v>
          </cell>
          <cell r="G5132">
            <v>36097.71</v>
          </cell>
          <cell r="H5132">
            <v>38609.839999999997</v>
          </cell>
          <cell r="I5132">
            <v>2512.13</v>
          </cell>
          <cell r="J5132">
            <v>86784.92</v>
          </cell>
          <cell r="L5132">
            <v>41455</v>
          </cell>
          <cell r="M5132" t="str">
            <v>SG</v>
          </cell>
          <cell r="N5132" t="str">
            <v>EXP</v>
          </cell>
          <cell r="O5132" t="str">
            <v>PH900</v>
          </cell>
          <cell r="P5132" t="str">
            <v>1770</v>
          </cell>
          <cell r="Q5132" t="str">
            <v>Salaries &amp; Benefits</v>
          </cell>
          <cell r="R5132" t="str">
            <v>Other Expenditures</v>
          </cell>
          <cell r="S5132" t="str">
            <v>Salaries &amp; Benefits</v>
          </cell>
        </row>
        <row r="5133">
          <cell r="A5133" t="str">
            <v>PH2031</v>
          </cell>
          <cell r="E5133">
            <v>0</v>
          </cell>
          <cell r="F5133">
            <v>0</v>
          </cell>
          <cell r="G5133">
            <v>0</v>
          </cell>
          <cell r="H5133">
            <v>0</v>
          </cell>
          <cell r="I5133">
            <v>0</v>
          </cell>
          <cell r="J5133">
            <v>0</v>
          </cell>
          <cell r="L5133">
            <v>41455</v>
          </cell>
          <cell r="M5133" t="str">
            <v>SG</v>
          </cell>
          <cell r="N5133" t="str">
            <v>EXP</v>
          </cell>
          <cell r="O5133" t="str">
            <v>PH900</v>
          </cell>
          <cell r="P5133" t="str">
            <v>1840</v>
          </cell>
          <cell r="Q5133" t="str">
            <v>Salaries &amp; Benefits</v>
          </cell>
          <cell r="R5133" t="str">
            <v>Other Expenditures</v>
          </cell>
          <cell r="S5133" t="str">
            <v>Salaries &amp; Benefits</v>
          </cell>
        </row>
        <row r="5134">
          <cell r="A5134" t="str">
            <v>PH2031</v>
          </cell>
          <cell r="E5134">
            <v>0</v>
          </cell>
          <cell r="F5134">
            <v>0</v>
          </cell>
          <cell r="G5134">
            <v>0</v>
          </cell>
          <cell r="H5134">
            <v>32.659999999999997</v>
          </cell>
          <cell r="I5134">
            <v>32.659999999999997</v>
          </cell>
          <cell r="J5134">
            <v>73.5</v>
          </cell>
          <cell r="L5134">
            <v>41455</v>
          </cell>
          <cell r="M5134" t="str">
            <v>SG</v>
          </cell>
          <cell r="N5134" t="str">
            <v>EXP</v>
          </cell>
          <cell r="O5134" t="str">
            <v>PH900</v>
          </cell>
          <cell r="P5134" t="str">
            <v>1850</v>
          </cell>
          <cell r="Q5134" t="str">
            <v>Salaries &amp; Benefits</v>
          </cell>
          <cell r="R5134" t="str">
            <v>Other Expenditures</v>
          </cell>
          <cell r="S5134" t="str">
            <v>Salaries &amp; Benefits</v>
          </cell>
        </row>
        <row r="5135">
          <cell r="A5135" t="str">
            <v>PH2031</v>
          </cell>
          <cell r="E5135">
            <v>590.34</v>
          </cell>
          <cell r="F5135">
            <v>0</v>
          </cell>
          <cell r="G5135">
            <v>590.34</v>
          </cell>
          <cell r="H5135">
            <v>564.25</v>
          </cell>
          <cell r="I5135">
            <v>-26.09</v>
          </cell>
          <cell r="J5135">
            <v>2812.8</v>
          </cell>
          <cell r="L5135">
            <v>41455</v>
          </cell>
          <cell r="M5135" t="str">
            <v>SG</v>
          </cell>
          <cell r="N5135" t="str">
            <v>EXP</v>
          </cell>
          <cell r="O5135" t="str">
            <v>PH900</v>
          </cell>
          <cell r="P5135" t="str">
            <v>2010</v>
          </cell>
          <cell r="Q5135" t="str">
            <v>Office Supplies</v>
          </cell>
          <cell r="R5135" t="str">
            <v>Other Expenditures</v>
          </cell>
          <cell r="S5135" t="str">
            <v>Non Salary</v>
          </cell>
        </row>
        <row r="5136">
          <cell r="A5136" t="str">
            <v>PH2031</v>
          </cell>
          <cell r="E5136">
            <v>240.54</v>
          </cell>
          <cell r="F5136">
            <v>0</v>
          </cell>
          <cell r="G5136">
            <v>240.54</v>
          </cell>
          <cell r="H5136">
            <v>282.13</v>
          </cell>
          <cell r="I5136">
            <v>41.59</v>
          </cell>
          <cell r="J5136">
            <v>1406.4</v>
          </cell>
          <cell r="L5136">
            <v>41455</v>
          </cell>
          <cell r="M5136" t="str">
            <v>SG</v>
          </cell>
          <cell r="N5136" t="str">
            <v>EXP</v>
          </cell>
          <cell r="O5136" t="str">
            <v>PH900</v>
          </cell>
          <cell r="P5136" t="str">
            <v>2040</v>
          </cell>
          <cell r="Q5136" t="str">
            <v>Office Supplies</v>
          </cell>
          <cell r="R5136" t="str">
            <v>Other Expenditures</v>
          </cell>
          <cell r="S5136" t="str">
            <v>Non Salary</v>
          </cell>
        </row>
        <row r="5137">
          <cell r="A5137" t="str">
            <v>PH2031</v>
          </cell>
          <cell r="E5137">
            <v>0</v>
          </cell>
          <cell r="F5137">
            <v>0</v>
          </cell>
          <cell r="G5137">
            <v>0</v>
          </cell>
          <cell r="H5137">
            <v>282.13</v>
          </cell>
          <cell r="I5137">
            <v>282.13</v>
          </cell>
          <cell r="J5137">
            <v>1406.4</v>
          </cell>
          <cell r="L5137">
            <v>41455</v>
          </cell>
          <cell r="M5137" t="str">
            <v>SG</v>
          </cell>
          <cell r="N5137" t="str">
            <v>EXP</v>
          </cell>
          <cell r="O5137" t="str">
            <v>PH900</v>
          </cell>
          <cell r="P5137" t="str">
            <v>2600</v>
          </cell>
          <cell r="Q5137" t="str">
            <v>Other Supplies</v>
          </cell>
          <cell r="R5137" t="str">
            <v>Other Expenditures</v>
          </cell>
          <cell r="S5137" t="str">
            <v>Non Salary</v>
          </cell>
        </row>
        <row r="5138">
          <cell r="A5138" t="str">
            <v>PH2031</v>
          </cell>
          <cell r="E5138">
            <v>596.70000000000005</v>
          </cell>
          <cell r="F5138">
            <v>0</v>
          </cell>
          <cell r="G5138">
            <v>596.70000000000005</v>
          </cell>
          <cell r="H5138">
            <v>0</v>
          </cell>
          <cell r="I5138">
            <v>-596.70000000000005</v>
          </cell>
          <cell r="J5138">
            <v>0</v>
          </cell>
          <cell r="L5138">
            <v>41455</v>
          </cell>
          <cell r="M5138" t="str">
            <v>SG</v>
          </cell>
          <cell r="N5138" t="str">
            <v>EXP</v>
          </cell>
          <cell r="O5138" t="str">
            <v>PH900</v>
          </cell>
          <cell r="P5138" t="str">
            <v>2650</v>
          </cell>
          <cell r="Q5138" t="str">
            <v>Other Supplies</v>
          </cell>
          <cell r="R5138" t="str">
            <v>Other Expenditures</v>
          </cell>
          <cell r="S5138" t="str">
            <v>Non Salary</v>
          </cell>
        </row>
        <row r="5139">
          <cell r="A5139" t="str">
            <v>PH2031</v>
          </cell>
          <cell r="E5139">
            <v>0</v>
          </cell>
          <cell r="F5139">
            <v>0</v>
          </cell>
          <cell r="G5139">
            <v>0</v>
          </cell>
          <cell r="H5139">
            <v>329.13</v>
          </cell>
          <cell r="I5139">
            <v>329.13</v>
          </cell>
          <cell r="J5139">
            <v>1640.8</v>
          </cell>
          <cell r="L5139">
            <v>41455</v>
          </cell>
          <cell r="M5139" t="str">
            <v>SG</v>
          </cell>
          <cell r="N5139" t="str">
            <v>EXP</v>
          </cell>
          <cell r="O5139" t="str">
            <v>PH900</v>
          </cell>
          <cell r="P5139" t="str">
            <v>2790</v>
          </cell>
          <cell r="Q5139" t="str">
            <v>Other Supplies</v>
          </cell>
          <cell r="R5139" t="str">
            <v>Other Expenditures</v>
          </cell>
          <cell r="S5139" t="str">
            <v>Non Salary</v>
          </cell>
        </row>
        <row r="5140">
          <cell r="A5140" t="str">
            <v>PH2031</v>
          </cell>
          <cell r="E5140">
            <v>0</v>
          </cell>
          <cell r="F5140">
            <v>0</v>
          </cell>
          <cell r="G5140">
            <v>0</v>
          </cell>
          <cell r="H5140">
            <v>140.09</v>
          </cell>
          <cell r="I5140">
            <v>140.09</v>
          </cell>
          <cell r="J5140">
            <v>254.4</v>
          </cell>
          <cell r="L5140">
            <v>41455</v>
          </cell>
          <cell r="M5140" t="str">
            <v>SG</v>
          </cell>
          <cell r="N5140" t="str">
            <v>EXP</v>
          </cell>
          <cell r="O5140" t="str">
            <v>PH900</v>
          </cell>
          <cell r="P5140" t="str">
            <v>3320</v>
          </cell>
          <cell r="Q5140" t="str">
            <v>Furniture &amp; Furnishings</v>
          </cell>
          <cell r="R5140" t="str">
            <v>Other Expenditures</v>
          </cell>
          <cell r="S5140" t="str">
            <v>Non Salary</v>
          </cell>
        </row>
        <row r="5141">
          <cell r="A5141" t="str">
            <v>PH2031</v>
          </cell>
          <cell r="E5141">
            <v>0</v>
          </cell>
          <cell r="F5141">
            <v>0</v>
          </cell>
          <cell r="G5141">
            <v>0</v>
          </cell>
          <cell r="H5141">
            <v>903.59</v>
          </cell>
          <cell r="I5141">
            <v>903.59</v>
          </cell>
          <cell r="J5141">
            <v>1640.8</v>
          </cell>
          <cell r="L5141">
            <v>41455</v>
          </cell>
          <cell r="M5141" t="str">
            <v>SG</v>
          </cell>
          <cell r="N5141" t="str">
            <v>EXP</v>
          </cell>
          <cell r="O5141" t="str">
            <v>PH900</v>
          </cell>
          <cell r="P5141" t="str">
            <v>3978</v>
          </cell>
          <cell r="Q5141" t="str">
            <v>Other Capital Assets</v>
          </cell>
          <cell r="R5141" t="str">
            <v>Other Expenditures</v>
          </cell>
          <cell r="S5141" t="str">
            <v>Non Salary</v>
          </cell>
        </row>
        <row r="5142">
          <cell r="A5142" t="str">
            <v>PH2031</v>
          </cell>
          <cell r="E5142">
            <v>0</v>
          </cell>
          <cell r="F5142">
            <v>0</v>
          </cell>
          <cell r="G5142">
            <v>0</v>
          </cell>
          <cell r="H5142">
            <v>0</v>
          </cell>
          <cell r="I5142">
            <v>0</v>
          </cell>
          <cell r="J5142">
            <v>0</v>
          </cell>
          <cell r="L5142">
            <v>41455</v>
          </cell>
          <cell r="M5142" t="str">
            <v>SG</v>
          </cell>
          <cell r="N5142" t="str">
            <v>EXP</v>
          </cell>
          <cell r="O5142" t="str">
            <v>PH900</v>
          </cell>
          <cell r="P5142" t="str">
            <v>4110</v>
          </cell>
          <cell r="Q5142" t="str">
            <v>Professional &amp; Technical</v>
          </cell>
          <cell r="R5142" t="str">
            <v>Other Expenditures</v>
          </cell>
          <cell r="S5142" t="str">
            <v>Non Salary</v>
          </cell>
        </row>
        <row r="5143">
          <cell r="A5143" t="str">
            <v>PH2031</v>
          </cell>
          <cell r="E5143">
            <v>9950</v>
          </cell>
          <cell r="F5143">
            <v>22572.91</v>
          </cell>
          <cell r="G5143">
            <v>32522.91</v>
          </cell>
          <cell r="H5143">
            <v>16894.78</v>
          </cell>
          <cell r="I5143">
            <v>-15628.13</v>
          </cell>
          <cell r="J5143">
            <v>52911.94</v>
          </cell>
          <cell r="L5143">
            <v>41455</v>
          </cell>
          <cell r="M5143" t="str">
            <v>SG</v>
          </cell>
          <cell r="N5143" t="str">
            <v>EXP</v>
          </cell>
          <cell r="O5143" t="str">
            <v>PH900</v>
          </cell>
          <cell r="P5143" t="str">
            <v>4199</v>
          </cell>
          <cell r="Q5143" t="str">
            <v>Professional &amp; Technical</v>
          </cell>
          <cell r="R5143" t="str">
            <v>Other Expenditures</v>
          </cell>
          <cell r="S5143" t="str">
            <v>Non Salary</v>
          </cell>
        </row>
        <row r="5144">
          <cell r="A5144" t="str">
            <v>PH2031</v>
          </cell>
          <cell r="E5144">
            <v>0</v>
          </cell>
          <cell r="F5144">
            <v>0</v>
          </cell>
          <cell r="G5144">
            <v>0</v>
          </cell>
          <cell r="H5144">
            <v>280.60000000000002</v>
          </cell>
          <cell r="I5144">
            <v>280.60000000000002</v>
          </cell>
          <cell r="J5144">
            <v>1000</v>
          </cell>
          <cell r="L5144">
            <v>41455</v>
          </cell>
          <cell r="M5144" t="str">
            <v>SG</v>
          </cell>
          <cell r="N5144" t="str">
            <v>EXP</v>
          </cell>
          <cell r="O5144" t="str">
            <v>PH900</v>
          </cell>
          <cell r="P5144" t="str">
            <v>4205</v>
          </cell>
          <cell r="Q5144" t="str">
            <v>Business Travel Expenses</v>
          </cell>
          <cell r="R5144" t="str">
            <v>Other Expenditures</v>
          </cell>
          <cell r="S5144" t="str">
            <v>Non Salary</v>
          </cell>
        </row>
        <row r="5145">
          <cell r="A5145" t="str">
            <v>PH2031</v>
          </cell>
          <cell r="E5145">
            <v>0</v>
          </cell>
          <cell r="F5145">
            <v>0</v>
          </cell>
          <cell r="G5145">
            <v>0</v>
          </cell>
          <cell r="H5145">
            <v>91.59</v>
          </cell>
          <cell r="I5145">
            <v>91.59</v>
          </cell>
          <cell r="J5145">
            <v>326.39999999999998</v>
          </cell>
          <cell r="L5145">
            <v>41455</v>
          </cell>
          <cell r="M5145" t="str">
            <v>SG</v>
          </cell>
          <cell r="N5145" t="str">
            <v>EXP</v>
          </cell>
          <cell r="O5145" t="str">
            <v>PH900</v>
          </cell>
          <cell r="P5145" t="str">
            <v>4215</v>
          </cell>
          <cell r="Q5145" t="str">
            <v>Business Travel Expenses</v>
          </cell>
          <cell r="R5145" t="str">
            <v>Other Expenditures</v>
          </cell>
          <cell r="S5145" t="str">
            <v>Non Salary</v>
          </cell>
        </row>
        <row r="5146">
          <cell r="A5146" t="str">
            <v>PH2031</v>
          </cell>
          <cell r="E5146">
            <v>132.24</v>
          </cell>
          <cell r="F5146">
            <v>0</v>
          </cell>
          <cell r="G5146">
            <v>132.24</v>
          </cell>
          <cell r="H5146">
            <v>210.47</v>
          </cell>
          <cell r="I5146">
            <v>78.23</v>
          </cell>
          <cell r="J5146">
            <v>750</v>
          </cell>
          <cell r="L5146">
            <v>41455</v>
          </cell>
          <cell r="M5146" t="str">
            <v>SG</v>
          </cell>
          <cell r="N5146" t="str">
            <v>EXP</v>
          </cell>
          <cell r="O5146" t="str">
            <v>PH900</v>
          </cell>
          <cell r="P5146" t="str">
            <v>4225</v>
          </cell>
          <cell r="Q5146" t="str">
            <v>Business Travel Expenses</v>
          </cell>
          <cell r="R5146" t="str">
            <v>Other Expenditures</v>
          </cell>
          <cell r="S5146" t="str">
            <v>Non Salary</v>
          </cell>
        </row>
        <row r="5147">
          <cell r="A5147" t="str">
            <v>PH2031</v>
          </cell>
          <cell r="E5147">
            <v>0</v>
          </cell>
          <cell r="F5147">
            <v>0</v>
          </cell>
          <cell r="G5147">
            <v>0</v>
          </cell>
          <cell r="H5147">
            <v>140.30000000000001</v>
          </cell>
          <cell r="I5147">
            <v>140.30000000000001</v>
          </cell>
          <cell r="J5147">
            <v>500</v>
          </cell>
          <cell r="L5147">
            <v>41455</v>
          </cell>
          <cell r="M5147" t="str">
            <v>SG</v>
          </cell>
          <cell r="N5147" t="str">
            <v>EXP</v>
          </cell>
          <cell r="O5147" t="str">
            <v>PH900</v>
          </cell>
          <cell r="P5147" t="str">
            <v>4230</v>
          </cell>
          <cell r="Q5147" t="str">
            <v>Business Travel Expenses</v>
          </cell>
          <cell r="R5147" t="str">
            <v>Other Expenditures</v>
          </cell>
          <cell r="S5147" t="str">
            <v>Non Salary</v>
          </cell>
        </row>
        <row r="5148">
          <cell r="A5148" t="str">
            <v>PH2031</v>
          </cell>
          <cell r="E5148">
            <v>0</v>
          </cell>
          <cell r="F5148">
            <v>0</v>
          </cell>
          <cell r="G5148">
            <v>0</v>
          </cell>
          <cell r="H5148">
            <v>280.60000000000002</v>
          </cell>
          <cell r="I5148">
            <v>280.60000000000002</v>
          </cell>
          <cell r="J5148">
            <v>1000</v>
          </cell>
          <cell r="L5148">
            <v>41455</v>
          </cell>
          <cell r="M5148" t="str">
            <v>SG</v>
          </cell>
          <cell r="N5148" t="str">
            <v>EXP</v>
          </cell>
          <cell r="O5148" t="str">
            <v>PH900</v>
          </cell>
          <cell r="P5148" t="str">
            <v>4251</v>
          </cell>
          <cell r="Q5148" t="str">
            <v>Conference Expenditures</v>
          </cell>
          <cell r="R5148" t="str">
            <v>Other Expenditures</v>
          </cell>
          <cell r="S5148" t="str">
            <v>Non Salary</v>
          </cell>
        </row>
        <row r="5149">
          <cell r="A5149" t="str">
            <v>PH2031</v>
          </cell>
          <cell r="E5149">
            <v>0</v>
          </cell>
          <cell r="F5149">
            <v>0</v>
          </cell>
          <cell r="G5149">
            <v>0</v>
          </cell>
          <cell r="H5149">
            <v>982.1</v>
          </cell>
          <cell r="I5149">
            <v>982.1</v>
          </cell>
          <cell r="J5149">
            <v>3500</v>
          </cell>
          <cell r="L5149">
            <v>41455</v>
          </cell>
          <cell r="M5149" t="str">
            <v>SG</v>
          </cell>
          <cell r="N5149" t="str">
            <v>EXP</v>
          </cell>
          <cell r="O5149" t="str">
            <v>PH900</v>
          </cell>
          <cell r="P5149" t="str">
            <v>4252</v>
          </cell>
          <cell r="Q5149" t="str">
            <v>Conference Expenditures</v>
          </cell>
          <cell r="R5149" t="str">
            <v>Other Expenditures</v>
          </cell>
          <cell r="S5149" t="str">
            <v>Non Salary</v>
          </cell>
        </row>
        <row r="5150">
          <cell r="A5150" t="str">
            <v>PH2031</v>
          </cell>
          <cell r="E5150">
            <v>0</v>
          </cell>
          <cell r="F5150">
            <v>0</v>
          </cell>
          <cell r="G5150">
            <v>0</v>
          </cell>
          <cell r="H5150">
            <v>1090.98</v>
          </cell>
          <cell r="I5150">
            <v>1090.98</v>
          </cell>
          <cell r="J5150">
            <v>3888</v>
          </cell>
          <cell r="L5150">
            <v>41455</v>
          </cell>
          <cell r="M5150" t="str">
            <v>SG</v>
          </cell>
          <cell r="N5150" t="str">
            <v>EXP</v>
          </cell>
          <cell r="O5150" t="str">
            <v>PH900</v>
          </cell>
          <cell r="P5150" t="str">
            <v>4253</v>
          </cell>
          <cell r="Q5150" t="str">
            <v>Conference Expenditures</v>
          </cell>
          <cell r="R5150" t="str">
            <v>Other Expenditures</v>
          </cell>
          <cell r="S5150" t="str">
            <v>Non Salary</v>
          </cell>
        </row>
        <row r="5151">
          <cell r="A5151" t="str">
            <v>PH2031</v>
          </cell>
          <cell r="E5151">
            <v>0</v>
          </cell>
          <cell r="F5151">
            <v>0</v>
          </cell>
          <cell r="G5151">
            <v>0</v>
          </cell>
          <cell r="H5151">
            <v>145.25</v>
          </cell>
          <cell r="I5151">
            <v>145.25</v>
          </cell>
          <cell r="J5151">
            <v>517.6</v>
          </cell>
          <cell r="L5151">
            <v>41455</v>
          </cell>
          <cell r="M5151" t="str">
            <v>SG</v>
          </cell>
          <cell r="N5151" t="str">
            <v>EXP</v>
          </cell>
          <cell r="O5151" t="str">
            <v>PH900</v>
          </cell>
          <cell r="P5151" t="str">
            <v>4254</v>
          </cell>
          <cell r="Q5151" t="str">
            <v>Conference Expenditures</v>
          </cell>
          <cell r="R5151" t="str">
            <v>Other Expenditures</v>
          </cell>
          <cell r="S5151" t="str">
            <v>Non Salary</v>
          </cell>
        </row>
        <row r="5152">
          <cell r="A5152" t="str">
            <v>PH2031</v>
          </cell>
          <cell r="E5152">
            <v>0</v>
          </cell>
          <cell r="F5152">
            <v>0</v>
          </cell>
          <cell r="G5152">
            <v>0</v>
          </cell>
          <cell r="H5152">
            <v>841.8</v>
          </cell>
          <cell r="I5152">
            <v>841.8</v>
          </cell>
          <cell r="J5152">
            <v>3000</v>
          </cell>
          <cell r="L5152">
            <v>41455</v>
          </cell>
          <cell r="M5152" t="str">
            <v>SG</v>
          </cell>
          <cell r="N5152" t="str">
            <v>EXP</v>
          </cell>
          <cell r="O5152" t="str">
            <v>PH900</v>
          </cell>
          <cell r="P5152" t="str">
            <v>4255</v>
          </cell>
          <cell r="Q5152" t="str">
            <v>Conference Expenditures</v>
          </cell>
          <cell r="R5152" t="str">
            <v>Other Expenditures</v>
          </cell>
          <cell r="S5152" t="str">
            <v>Non Salary</v>
          </cell>
        </row>
        <row r="5153">
          <cell r="A5153" t="str">
            <v>PH2031</v>
          </cell>
          <cell r="E5153">
            <v>964.9</v>
          </cell>
          <cell r="F5153">
            <v>0</v>
          </cell>
          <cell r="G5153">
            <v>964.9</v>
          </cell>
          <cell r="H5153">
            <v>982.1</v>
          </cell>
          <cell r="I5153">
            <v>17.2</v>
          </cell>
          <cell r="J5153">
            <v>3500</v>
          </cell>
          <cell r="L5153">
            <v>41455</v>
          </cell>
          <cell r="M5153" t="str">
            <v>SG</v>
          </cell>
          <cell r="N5153" t="str">
            <v>EXP</v>
          </cell>
          <cell r="O5153" t="str">
            <v>PH900</v>
          </cell>
          <cell r="P5153" t="str">
            <v>4256</v>
          </cell>
          <cell r="Q5153" t="str">
            <v>Conference Expenditures</v>
          </cell>
          <cell r="R5153" t="str">
            <v>Other Expenditures</v>
          </cell>
          <cell r="S5153" t="str">
            <v>Non Salary</v>
          </cell>
        </row>
        <row r="5154">
          <cell r="A5154" t="str">
            <v>PH2031</v>
          </cell>
          <cell r="E5154">
            <v>3979.55</v>
          </cell>
          <cell r="F5154">
            <v>0</v>
          </cell>
          <cell r="G5154">
            <v>3979.55</v>
          </cell>
          <cell r="H5154">
            <v>2400.6</v>
          </cell>
          <cell r="I5154">
            <v>-1578.95</v>
          </cell>
          <cell r="J5154">
            <v>5588</v>
          </cell>
          <cell r="L5154">
            <v>41455</v>
          </cell>
          <cell r="M5154" t="str">
            <v>SG</v>
          </cell>
          <cell r="N5154" t="str">
            <v>EXP</v>
          </cell>
          <cell r="O5154" t="str">
            <v>PH900</v>
          </cell>
          <cell r="P5154" t="str">
            <v>4310</v>
          </cell>
          <cell r="Q5154" t="str">
            <v>Training &amp; Development</v>
          </cell>
          <cell r="R5154" t="str">
            <v>Other Expenditures</v>
          </cell>
          <cell r="S5154" t="str">
            <v>Non Salary</v>
          </cell>
        </row>
        <row r="5155">
          <cell r="A5155" t="str">
            <v>PH2031</v>
          </cell>
          <cell r="E5155">
            <v>2719.6</v>
          </cell>
          <cell r="F5155">
            <v>0</v>
          </cell>
          <cell r="G5155">
            <v>2719.6</v>
          </cell>
          <cell r="H5155">
            <v>280.60000000000002</v>
          </cell>
          <cell r="I5155">
            <v>-2439</v>
          </cell>
          <cell r="J5155">
            <v>1000</v>
          </cell>
          <cell r="L5155">
            <v>41455</v>
          </cell>
          <cell r="M5155" t="str">
            <v>SG</v>
          </cell>
          <cell r="N5155" t="str">
            <v>EXP</v>
          </cell>
          <cell r="O5155" t="str">
            <v>PH900</v>
          </cell>
          <cell r="P5155" t="str">
            <v>4340</v>
          </cell>
          <cell r="Q5155" t="str">
            <v>Training &amp; Development</v>
          </cell>
          <cell r="R5155" t="str">
            <v>Other Expenditures</v>
          </cell>
          <cell r="S5155" t="str">
            <v>Non Salary</v>
          </cell>
        </row>
        <row r="5156">
          <cell r="A5156" t="str">
            <v>PH2031</v>
          </cell>
          <cell r="E5156">
            <v>18.8</v>
          </cell>
          <cell r="F5156">
            <v>0</v>
          </cell>
          <cell r="G5156">
            <v>18.8</v>
          </cell>
          <cell r="H5156">
            <v>0</v>
          </cell>
          <cell r="I5156">
            <v>-18.8</v>
          </cell>
          <cell r="J5156">
            <v>0</v>
          </cell>
          <cell r="L5156">
            <v>41455</v>
          </cell>
          <cell r="M5156" t="str">
            <v>SG</v>
          </cell>
          <cell r="N5156" t="str">
            <v>EXP</v>
          </cell>
          <cell r="O5156" t="str">
            <v>PH900</v>
          </cell>
          <cell r="P5156" t="str">
            <v>4515</v>
          </cell>
          <cell r="Q5156" t="str">
            <v>Contracted Services</v>
          </cell>
          <cell r="R5156" t="str">
            <v>Other Expenditures</v>
          </cell>
          <cell r="S5156" t="str">
            <v>Non Salary</v>
          </cell>
        </row>
        <row r="5157">
          <cell r="A5157" t="str">
            <v>PH2031</v>
          </cell>
          <cell r="E5157">
            <v>0</v>
          </cell>
          <cell r="F5157">
            <v>0</v>
          </cell>
          <cell r="G5157">
            <v>0</v>
          </cell>
          <cell r="H5157">
            <v>491.07</v>
          </cell>
          <cell r="I5157">
            <v>491.07</v>
          </cell>
          <cell r="J5157">
            <v>1750</v>
          </cell>
          <cell r="L5157">
            <v>41455</v>
          </cell>
          <cell r="M5157" t="str">
            <v>SG</v>
          </cell>
          <cell r="N5157" t="str">
            <v>EXP</v>
          </cell>
          <cell r="O5157" t="str">
            <v>PH900</v>
          </cell>
          <cell r="P5157" t="str">
            <v>4760</v>
          </cell>
          <cell r="Q5157" t="str">
            <v>Insurance, Parking &amp; Metrage</v>
          </cell>
          <cell r="R5157" t="str">
            <v>Other Expenditures</v>
          </cell>
          <cell r="S5157" t="str">
            <v>Non Salary</v>
          </cell>
        </row>
        <row r="5158">
          <cell r="A5158" t="str">
            <v>PH2031</v>
          </cell>
          <cell r="E5158">
            <v>120</v>
          </cell>
          <cell r="F5158">
            <v>0</v>
          </cell>
          <cell r="G5158">
            <v>120</v>
          </cell>
          <cell r="H5158">
            <v>70.17</v>
          </cell>
          <cell r="I5158">
            <v>-49.83</v>
          </cell>
          <cell r="J5158">
            <v>250</v>
          </cell>
          <cell r="L5158">
            <v>41455</v>
          </cell>
          <cell r="M5158" t="str">
            <v>SG</v>
          </cell>
          <cell r="N5158" t="str">
            <v>EXP</v>
          </cell>
          <cell r="O5158" t="str">
            <v>PH900</v>
          </cell>
          <cell r="P5158" t="str">
            <v>4770</v>
          </cell>
          <cell r="Q5158" t="str">
            <v>Insurance, Parking &amp; Metrage</v>
          </cell>
          <cell r="R5158" t="str">
            <v>Other Expenditures</v>
          </cell>
          <cell r="S5158" t="str">
            <v>Non Salary</v>
          </cell>
        </row>
        <row r="5159">
          <cell r="A5159" t="str">
            <v>PH2031</v>
          </cell>
          <cell r="E5159">
            <v>337.22</v>
          </cell>
          <cell r="F5159">
            <v>0</v>
          </cell>
          <cell r="G5159">
            <v>337.22</v>
          </cell>
          <cell r="H5159">
            <v>98.23</v>
          </cell>
          <cell r="I5159">
            <v>-238.99</v>
          </cell>
          <cell r="J5159">
            <v>350</v>
          </cell>
          <cell r="L5159">
            <v>41455</v>
          </cell>
          <cell r="M5159" t="str">
            <v>SG</v>
          </cell>
          <cell r="N5159" t="str">
            <v>EXP</v>
          </cell>
          <cell r="O5159" t="str">
            <v>PH900</v>
          </cell>
          <cell r="P5159" t="str">
            <v>4775</v>
          </cell>
          <cell r="Q5159" t="str">
            <v>Insurance, Parking &amp; Metrage</v>
          </cell>
          <cell r="R5159" t="str">
            <v>Other Expenditures</v>
          </cell>
          <cell r="S5159" t="str">
            <v>Non Salary</v>
          </cell>
        </row>
        <row r="5160">
          <cell r="A5160" t="str">
            <v>PH2031</v>
          </cell>
          <cell r="E5160">
            <v>0</v>
          </cell>
          <cell r="F5160">
            <v>0</v>
          </cell>
          <cell r="G5160">
            <v>0</v>
          </cell>
          <cell r="H5160">
            <v>142.77000000000001</v>
          </cell>
          <cell r="I5160">
            <v>142.77000000000001</v>
          </cell>
          <cell r="J5160">
            <v>508.8</v>
          </cell>
          <cell r="L5160">
            <v>41455</v>
          </cell>
          <cell r="M5160" t="str">
            <v>SG</v>
          </cell>
          <cell r="N5160" t="str">
            <v>EXP</v>
          </cell>
          <cell r="O5160" t="str">
            <v>PH900</v>
          </cell>
          <cell r="P5160" t="str">
            <v>4805</v>
          </cell>
          <cell r="Q5160" t="str">
            <v>Other Services</v>
          </cell>
          <cell r="R5160" t="str">
            <v>Other Expenditures</v>
          </cell>
          <cell r="S5160" t="str">
            <v>Non Salary</v>
          </cell>
        </row>
        <row r="5161">
          <cell r="A5161" t="str">
            <v>PH2031</v>
          </cell>
          <cell r="E5161">
            <v>0</v>
          </cell>
          <cell r="F5161">
            <v>0</v>
          </cell>
          <cell r="G5161">
            <v>0</v>
          </cell>
          <cell r="H5161">
            <v>280.60000000000002</v>
          </cell>
          <cell r="I5161">
            <v>280.60000000000002</v>
          </cell>
          <cell r="J5161">
            <v>1000</v>
          </cell>
          <cell r="L5161">
            <v>41455</v>
          </cell>
          <cell r="M5161" t="str">
            <v>SG</v>
          </cell>
          <cell r="N5161" t="str">
            <v>EXP</v>
          </cell>
          <cell r="O5161" t="str">
            <v>PH900</v>
          </cell>
          <cell r="P5161" t="str">
            <v>4820</v>
          </cell>
          <cell r="Q5161" t="str">
            <v>Other Services</v>
          </cell>
          <cell r="R5161" t="str">
            <v>Other Expenditures</v>
          </cell>
          <cell r="S5161" t="str">
            <v>Non Salary</v>
          </cell>
        </row>
        <row r="5162">
          <cell r="A5162" t="str">
            <v>PH2031</v>
          </cell>
          <cell r="E5162">
            <v>0</v>
          </cell>
          <cell r="F5162">
            <v>0</v>
          </cell>
          <cell r="G5162">
            <v>0</v>
          </cell>
          <cell r="H5162">
            <v>280.60000000000002</v>
          </cell>
          <cell r="I5162">
            <v>280.60000000000002</v>
          </cell>
          <cell r="J5162">
            <v>1000</v>
          </cell>
          <cell r="L5162">
            <v>41455</v>
          </cell>
          <cell r="M5162" t="str">
            <v>SG</v>
          </cell>
          <cell r="N5162" t="str">
            <v>EXP</v>
          </cell>
          <cell r="O5162" t="str">
            <v>PH900</v>
          </cell>
          <cell r="P5162" t="str">
            <v>4825</v>
          </cell>
          <cell r="Q5162" t="str">
            <v>Other Services</v>
          </cell>
          <cell r="R5162" t="str">
            <v>Other Expenditures</v>
          </cell>
          <cell r="S5162" t="str">
            <v>Non Salary</v>
          </cell>
        </row>
        <row r="5163">
          <cell r="A5163" t="str">
            <v>PH2031</v>
          </cell>
          <cell r="E5163">
            <v>0</v>
          </cell>
          <cell r="F5163">
            <v>0</v>
          </cell>
          <cell r="G5163">
            <v>0</v>
          </cell>
          <cell r="H5163">
            <v>803.7</v>
          </cell>
          <cell r="I5163">
            <v>803.7</v>
          </cell>
          <cell r="J5163">
            <v>3000</v>
          </cell>
          <cell r="L5163">
            <v>41455</v>
          </cell>
          <cell r="M5163" t="str">
            <v>SG</v>
          </cell>
          <cell r="N5163" t="str">
            <v>EXP</v>
          </cell>
          <cell r="O5163" t="str">
            <v>PH900</v>
          </cell>
          <cell r="P5163" t="str">
            <v>7030</v>
          </cell>
          <cell r="Q5163" t="str">
            <v>IDC's</v>
          </cell>
          <cell r="R5163" t="str">
            <v>Other Expenditures</v>
          </cell>
          <cell r="S5163" t="str">
            <v>Non Salary</v>
          </cell>
        </row>
        <row r="5164">
          <cell r="A5164" t="str">
            <v>PH2031</v>
          </cell>
          <cell r="E5164">
            <v>0</v>
          </cell>
          <cell r="F5164">
            <v>0</v>
          </cell>
          <cell r="G5164">
            <v>0</v>
          </cell>
          <cell r="H5164">
            <v>1473.45</v>
          </cell>
          <cell r="I5164">
            <v>1473.45</v>
          </cell>
          <cell r="J5164">
            <v>5500</v>
          </cell>
          <cell r="L5164">
            <v>41455</v>
          </cell>
          <cell r="M5164" t="str">
            <v>SG</v>
          </cell>
          <cell r="N5164" t="str">
            <v>EXP</v>
          </cell>
          <cell r="O5164" t="str">
            <v>PH900</v>
          </cell>
          <cell r="P5164" t="str">
            <v>7035</v>
          </cell>
          <cell r="Q5164" t="str">
            <v>IDC's</v>
          </cell>
          <cell r="R5164" t="str">
            <v>Other Expenditures</v>
          </cell>
          <cell r="S5164" t="str">
            <v>Non Salary</v>
          </cell>
        </row>
        <row r="5165">
          <cell r="A5165" t="str">
            <v>PH2031</v>
          </cell>
          <cell r="E5165">
            <v>480</v>
          </cell>
          <cell r="F5165">
            <v>0</v>
          </cell>
          <cell r="G5165">
            <v>480</v>
          </cell>
          <cell r="H5165">
            <v>0</v>
          </cell>
          <cell r="I5165">
            <v>-480</v>
          </cell>
          <cell r="J5165">
            <v>0</v>
          </cell>
          <cell r="L5165">
            <v>41455</v>
          </cell>
          <cell r="M5165" t="str">
            <v>SG</v>
          </cell>
          <cell r="N5165" t="str">
            <v>EXP</v>
          </cell>
          <cell r="O5165" t="str">
            <v>PH900</v>
          </cell>
          <cell r="P5165" t="str">
            <v>7130</v>
          </cell>
          <cell r="Q5165" t="str">
            <v>IDC's</v>
          </cell>
          <cell r="R5165" t="str">
            <v>Other Expenditures</v>
          </cell>
          <cell r="S5165" t="str">
            <v>Non Salary</v>
          </cell>
        </row>
        <row r="5166">
          <cell r="A5166" t="str">
            <v>PH2031</v>
          </cell>
          <cell r="E5166">
            <v>148.80000000000001</v>
          </cell>
          <cell r="F5166">
            <v>0</v>
          </cell>
          <cell r="G5166">
            <v>148.80000000000001</v>
          </cell>
          <cell r="H5166">
            <v>0</v>
          </cell>
          <cell r="I5166">
            <v>-148.80000000000001</v>
          </cell>
          <cell r="J5166">
            <v>0</v>
          </cell>
          <cell r="L5166">
            <v>41455</v>
          </cell>
          <cell r="M5166" t="str">
            <v>SG</v>
          </cell>
          <cell r="N5166" t="str">
            <v>EXP</v>
          </cell>
          <cell r="O5166" t="str">
            <v>PH900</v>
          </cell>
          <cell r="P5166" t="str">
            <v>7165</v>
          </cell>
          <cell r="Q5166" t="str">
            <v>IDC's</v>
          </cell>
          <cell r="R5166" t="str">
            <v>Other Expenditures</v>
          </cell>
          <cell r="S5166" t="str">
            <v>Non Salary</v>
          </cell>
        </row>
        <row r="5167">
          <cell r="A5167" t="str">
            <v>PH2031</v>
          </cell>
          <cell r="E5167">
            <v>-349356.85</v>
          </cell>
          <cell r="F5167">
            <v>0</v>
          </cell>
          <cell r="G5167">
            <v>-349356.85</v>
          </cell>
          <cell r="H5167">
            <v>-317134.19</v>
          </cell>
          <cell r="I5167">
            <v>32222.66</v>
          </cell>
          <cell r="J5167">
            <v>-715288.64</v>
          </cell>
          <cell r="L5167">
            <v>41455</v>
          </cell>
          <cell r="M5167" t="str">
            <v>SG</v>
          </cell>
          <cell r="N5167" t="str">
            <v>REV</v>
          </cell>
          <cell r="O5167" t="str">
            <v>PH900</v>
          </cell>
          <cell r="P5167" t="str">
            <v>8010</v>
          </cell>
          <cell r="Q5167" t="str">
            <v>Grants and Subsidies</v>
          </cell>
          <cell r="R5167" t="str">
            <v>Revenue</v>
          </cell>
          <cell r="S5167" t="str">
            <v>Non Salary</v>
          </cell>
        </row>
        <row r="5168">
          <cell r="A5168" t="str">
            <v>PH2065</v>
          </cell>
          <cell r="E5168">
            <v>0</v>
          </cell>
          <cell r="F5168">
            <v>0</v>
          </cell>
          <cell r="G5168">
            <v>0</v>
          </cell>
          <cell r="H5168">
            <v>0</v>
          </cell>
          <cell r="I5168">
            <v>0</v>
          </cell>
          <cell r="J5168">
            <v>271400</v>
          </cell>
          <cell r="L5168">
            <v>41455</v>
          </cell>
          <cell r="M5168" t="str">
            <v>SG</v>
          </cell>
          <cell r="N5168" t="str">
            <v>EXP</v>
          </cell>
          <cell r="O5168" t="str">
            <v>PH620</v>
          </cell>
          <cell r="P5168" t="str">
            <v>4400</v>
          </cell>
          <cell r="Q5168" t="str">
            <v>Contracted Services</v>
          </cell>
          <cell r="R5168" t="str">
            <v>Other Expenditures</v>
          </cell>
          <cell r="S5168" t="str">
            <v>Non Salary</v>
          </cell>
        </row>
        <row r="5169">
          <cell r="A5169" t="str">
            <v>PH2065</v>
          </cell>
          <cell r="E5169">
            <v>0</v>
          </cell>
          <cell r="F5169">
            <v>0</v>
          </cell>
          <cell r="G5169">
            <v>0</v>
          </cell>
          <cell r="H5169">
            <v>0</v>
          </cell>
          <cell r="I5169">
            <v>0</v>
          </cell>
          <cell r="J5169">
            <v>-203550</v>
          </cell>
          <cell r="L5169">
            <v>41455</v>
          </cell>
          <cell r="M5169" t="str">
            <v>SG</v>
          </cell>
          <cell r="N5169" t="str">
            <v>REV</v>
          </cell>
          <cell r="O5169" t="str">
            <v>PH620</v>
          </cell>
          <cell r="P5169" t="str">
            <v>8010</v>
          </cell>
          <cell r="Q5169" t="str">
            <v>Grants and Subsidies</v>
          </cell>
          <cell r="R5169" t="str">
            <v>Revenue</v>
          </cell>
          <cell r="S5169" t="str">
            <v>Non Salary</v>
          </cell>
        </row>
        <row r="5170">
          <cell r="A5170" t="str">
            <v>PH2067</v>
          </cell>
          <cell r="E5170">
            <v>20926.150000000001</v>
          </cell>
          <cell r="F5170">
            <v>0</v>
          </cell>
          <cell r="G5170">
            <v>20926.150000000001</v>
          </cell>
          <cell r="H5170">
            <v>24570</v>
          </cell>
          <cell r="I5170">
            <v>3643.85</v>
          </cell>
          <cell r="J5170">
            <v>50000</v>
          </cell>
          <cell r="L5170">
            <v>41455</v>
          </cell>
          <cell r="M5170" t="str">
            <v>PF</v>
          </cell>
          <cell r="N5170" t="str">
            <v>EXP</v>
          </cell>
          <cell r="O5170" t="str">
            <v>PH620</v>
          </cell>
          <cell r="P5170" t="str">
            <v>4400</v>
          </cell>
          <cell r="Q5170" t="str">
            <v>Contracted Services</v>
          </cell>
          <cell r="R5170" t="str">
            <v>Other Expenditures</v>
          </cell>
          <cell r="S5170" t="str">
            <v>Non Salary</v>
          </cell>
        </row>
        <row r="5171">
          <cell r="A5171" t="str">
            <v>PH2067</v>
          </cell>
          <cell r="E5171">
            <v>-20926.150000000001</v>
          </cell>
          <cell r="F5171">
            <v>0</v>
          </cell>
          <cell r="G5171">
            <v>-20926.150000000001</v>
          </cell>
          <cell r="H5171">
            <v>-24570</v>
          </cell>
          <cell r="I5171">
            <v>-3643.85</v>
          </cell>
          <cell r="J5171">
            <v>-50000</v>
          </cell>
          <cell r="L5171">
            <v>41455</v>
          </cell>
          <cell r="M5171" t="str">
            <v>PF</v>
          </cell>
          <cell r="N5171" t="str">
            <v>REV</v>
          </cell>
          <cell r="O5171" t="str">
            <v>PH620</v>
          </cell>
          <cell r="P5171" t="str">
            <v>8010</v>
          </cell>
          <cell r="Q5171" t="str">
            <v>Grants and Subsidies</v>
          </cell>
          <cell r="R5171" t="str">
            <v>Revenue</v>
          </cell>
          <cell r="S5171" t="str">
            <v>Non Salary</v>
          </cell>
        </row>
        <row r="5172">
          <cell r="A5172" t="str">
            <v>PH2071</v>
          </cell>
          <cell r="E5172">
            <v>525643.68000000005</v>
          </cell>
          <cell r="F5172">
            <v>0</v>
          </cell>
          <cell r="G5172">
            <v>525643.68000000005</v>
          </cell>
          <cell r="H5172">
            <v>592410.84</v>
          </cell>
          <cell r="I5172">
            <v>66767.16</v>
          </cell>
          <cell r="J5172">
            <v>1332924.3899999999</v>
          </cell>
          <cell r="L5172">
            <v>41455</v>
          </cell>
          <cell r="M5172" t="str">
            <v>SG</v>
          </cell>
          <cell r="N5172" t="str">
            <v>EXP</v>
          </cell>
          <cell r="O5172" t="str">
            <v>PH200</v>
          </cell>
          <cell r="P5172" t="str">
            <v>1015</v>
          </cell>
          <cell r="Q5172" t="str">
            <v>Salaries &amp; Benefits</v>
          </cell>
          <cell r="R5172" t="str">
            <v>Other Expenditures</v>
          </cell>
          <cell r="S5172" t="str">
            <v>Salaries &amp; Benefits</v>
          </cell>
        </row>
        <row r="5173">
          <cell r="A5173" t="str">
            <v>PH2071</v>
          </cell>
          <cell r="E5173">
            <v>0</v>
          </cell>
          <cell r="F5173">
            <v>0</v>
          </cell>
          <cell r="G5173">
            <v>0</v>
          </cell>
          <cell r="H5173">
            <v>4883.47</v>
          </cell>
          <cell r="I5173">
            <v>4883.47</v>
          </cell>
          <cell r="J5173">
            <v>10991.4</v>
          </cell>
          <cell r="L5173">
            <v>41455</v>
          </cell>
          <cell r="M5173" t="str">
            <v>SG</v>
          </cell>
          <cell r="N5173" t="str">
            <v>EXP</v>
          </cell>
          <cell r="O5173" t="str">
            <v>PH200</v>
          </cell>
          <cell r="P5173" t="str">
            <v>1025</v>
          </cell>
          <cell r="Q5173" t="str">
            <v>Salaries &amp; Benefits</v>
          </cell>
          <cell r="R5173" t="str">
            <v>Other Expenditures</v>
          </cell>
          <cell r="S5173" t="str">
            <v>Overtime</v>
          </cell>
        </row>
        <row r="5174">
          <cell r="A5174" t="str">
            <v>PH2071</v>
          </cell>
          <cell r="E5174">
            <v>0</v>
          </cell>
          <cell r="F5174">
            <v>0</v>
          </cell>
          <cell r="G5174">
            <v>0</v>
          </cell>
          <cell r="H5174">
            <v>620.62</v>
          </cell>
          <cell r="I5174">
            <v>620.62</v>
          </cell>
          <cell r="J5174">
            <v>620.62</v>
          </cell>
          <cell r="L5174">
            <v>41455</v>
          </cell>
          <cell r="M5174" t="str">
            <v>SG</v>
          </cell>
          <cell r="N5174" t="str">
            <v>EXP</v>
          </cell>
          <cell r="O5174" t="str">
            <v>PH200</v>
          </cell>
          <cell r="P5174" t="str">
            <v>1050</v>
          </cell>
          <cell r="Q5174" t="str">
            <v>Salaries &amp; Benefits</v>
          </cell>
          <cell r="R5174" t="str">
            <v>Other Expenditures</v>
          </cell>
          <cell r="S5174" t="str">
            <v>Salaries &amp; Benefits</v>
          </cell>
        </row>
        <row r="5175">
          <cell r="A5175" t="str">
            <v>PH2071</v>
          </cell>
          <cell r="E5175">
            <v>4033.12</v>
          </cell>
          <cell r="F5175">
            <v>0</v>
          </cell>
          <cell r="G5175">
            <v>4033.12</v>
          </cell>
          <cell r="H5175">
            <v>0</v>
          </cell>
          <cell r="I5175">
            <v>-4033.12</v>
          </cell>
          <cell r="J5175">
            <v>0</v>
          </cell>
          <cell r="L5175">
            <v>41455</v>
          </cell>
          <cell r="M5175" t="str">
            <v>SG</v>
          </cell>
          <cell r="N5175" t="str">
            <v>EXP</v>
          </cell>
          <cell r="O5175" t="str">
            <v>PH200</v>
          </cell>
          <cell r="P5175" t="str">
            <v>1060</v>
          </cell>
          <cell r="Q5175" t="str">
            <v>Salaries &amp; Benefits</v>
          </cell>
          <cell r="R5175" t="str">
            <v>Other Expenditures</v>
          </cell>
          <cell r="S5175" t="str">
            <v>Salaries &amp; Benefits</v>
          </cell>
        </row>
        <row r="5176">
          <cell r="A5176" t="str">
            <v>PH2071</v>
          </cell>
          <cell r="E5176">
            <v>0</v>
          </cell>
          <cell r="F5176">
            <v>0</v>
          </cell>
          <cell r="G5176">
            <v>0</v>
          </cell>
          <cell r="H5176">
            <v>-37160.910000000003</v>
          </cell>
          <cell r="I5176">
            <v>-37160.910000000003</v>
          </cell>
          <cell r="J5176">
            <v>-80277.39</v>
          </cell>
          <cell r="L5176">
            <v>41455</v>
          </cell>
          <cell r="M5176" t="str">
            <v>SG</v>
          </cell>
          <cell r="N5176" t="str">
            <v>EXP</v>
          </cell>
          <cell r="O5176" t="str">
            <v>PH200</v>
          </cell>
          <cell r="P5176" t="str">
            <v>1520</v>
          </cell>
          <cell r="Q5176" t="str">
            <v>Salaries &amp; Benefits</v>
          </cell>
          <cell r="R5176" t="str">
            <v>Other Expenditures</v>
          </cell>
          <cell r="S5176" t="str">
            <v>Gapping</v>
          </cell>
        </row>
        <row r="5177">
          <cell r="A5177" t="str">
            <v>PH2071</v>
          </cell>
          <cell r="E5177">
            <v>23050.55</v>
          </cell>
          <cell r="F5177">
            <v>0</v>
          </cell>
          <cell r="G5177">
            <v>23050.55</v>
          </cell>
          <cell r="H5177">
            <v>26293.25</v>
          </cell>
          <cell r="I5177">
            <v>3242.7</v>
          </cell>
          <cell r="J5177">
            <v>59160</v>
          </cell>
          <cell r="L5177">
            <v>41455</v>
          </cell>
          <cell r="M5177" t="str">
            <v>SG</v>
          </cell>
          <cell r="N5177" t="str">
            <v>EXP</v>
          </cell>
          <cell r="O5177" t="str">
            <v>PH200</v>
          </cell>
          <cell r="P5177" t="str">
            <v>1711</v>
          </cell>
          <cell r="Q5177" t="str">
            <v>Salaries &amp; Benefits</v>
          </cell>
          <cell r="R5177" t="str">
            <v>Other Expenditures</v>
          </cell>
          <cell r="S5177" t="str">
            <v>Salaries &amp; Benefits</v>
          </cell>
        </row>
        <row r="5178">
          <cell r="A5178" t="str">
            <v>PH2071</v>
          </cell>
          <cell r="E5178">
            <v>11247.39</v>
          </cell>
          <cell r="F5178">
            <v>0</v>
          </cell>
          <cell r="G5178">
            <v>11247.39</v>
          </cell>
          <cell r="H5178">
            <v>12725.28</v>
          </cell>
          <cell r="I5178">
            <v>1477.89</v>
          </cell>
          <cell r="J5178">
            <v>28632</v>
          </cell>
          <cell r="L5178">
            <v>41455</v>
          </cell>
          <cell r="M5178" t="str">
            <v>SG</v>
          </cell>
          <cell r="N5178" t="str">
            <v>EXP</v>
          </cell>
          <cell r="O5178" t="str">
            <v>PH200</v>
          </cell>
          <cell r="P5178" t="str">
            <v>1712</v>
          </cell>
          <cell r="Q5178" t="str">
            <v>Salaries &amp; Benefits</v>
          </cell>
          <cell r="R5178" t="str">
            <v>Other Expenditures</v>
          </cell>
          <cell r="S5178" t="str">
            <v>Salaries &amp; Benefits</v>
          </cell>
        </row>
        <row r="5179">
          <cell r="A5179" t="str">
            <v>PH2071</v>
          </cell>
          <cell r="E5179">
            <v>11925.37</v>
          </cell>
          <cell r="F5179">
            <v>0</v>
          </cell>
          <cell r="G5179">
            <v>11925.37</v>
          </cell>
          <cell r="H5179">
            <v>11144.82</v>
          </cell>
          <cell r="I5179">
            <v>-780.55</v>
          </cell>
          <cell r="J5179">
            <v>23728.11</v>
          </cell>
          <cell r="L5179">
            <v>41455</v>
          </cell>
          <cell r="M5179" t="str">
            <v>SG</v>
          </cell>
          <cell r="N5179" t="str">
            <v>EXP</v>
          </cell>
          <cell r="O5179" t="str">
            <v>PH200</v>
          </cell>
          <cell r="P5179" t="str">
            <v>1720</v>
          </cell>
          <cell r="Q5179" t="str">
            <v>Salaries &amp; Benefits</v>
          </cell>
          <cell r="R5179" t="str">
            <v>Other Expenditures</v>
          </cell>
          <cell r="S5179" t="str">
            <v>Salaries &amp; Benefits</v>
          </cell>
        </row>
        <row r="5180">
          <cell r="A5180" t="str">
            <v>PH2071</v>
          </cell>
          <cell r="E5180">
            <v>3604.32</v>
          </cell>
          <cell r="F5180">
            <v>0</v>
          </cell>
          <cell r="G5180">
            <v>3604.32</v>
          </cell>
          <cell r="H5180">
            <v>4153.75</v>
          </cell>
          <cell r="I5180">
            <v>549.42999999999995</v>
          </cell>
          <cell r="J5180">
            <v>9346.59</v>
          </cell>
          <cell r="L5180">
            <v>41455</v>
          </cell>
          <cell r="M5180" t="str">
            <v>SG</v>
          </cell>
          <cell r="N5180" t="str">
            <v>EXP</v>
          </cell>
          <cell r="O5180" t="str">
            <v>PH200</v>
          </cell>
          <cell r="P5180" t="str">
            <v>1730</v>
          </cell>
          <cell r="Q5180" t="str">
            <v>Salaries &amp; Benefits</v>
          </cell>
          <cell r="R5180" t="str">
            <v>Other Expenditures</v>
          </cell>
          <cell r="S5180" t="str">
            <v>Salaries &amp; Benefits</v>
          </cell>
        </row>
        <row r="5181">
          <cell r="A5181" t="str">
            <v>PH2071</v>
          </cell>
          <cell r="E5181">
            <v>13641.25</v>
          </cell>
          <cell r="F5181">
            <v>0</v>
          </cell>
          <cell r="G5181">
            <v>13641.25</v>
          </cell>
          <cell r="H5181">
            <v>14992.44</v>
          </cell>
          <cell r="I5181">
            <v>1351.19</v>
          </cell>
          <cell r="J5181">
            <v>16647.55</v>
          </cell>
          <cell r="L5181">
            <v>41455</v>
          </cell>
          <cell r="M5181" t="str">
            <v>SG</v>
          </cell>
          <cell r="N5181" t="str">
            <v>EXP</v>
          </cell>
          <cell r="O5181" t="str">
            <v>PH200</v>
          </cell>
          <cell r="P5181" t="str">
            <v>1740</v>
          </cell>
          <cell r="Q5181" t="str">
            <v>Salaries &amp; Benefits</v>
          </cell>
          <cell r="R5181" t="str">
            <v>Other Expenditures</v>
          </cell>
          <cell r="S5181" t="str">
            <v>Salaries &amp; Benefits</v>
          </cell>
        </row>
        <row r="5182">
          <cell r="A5182" t="str">
            <v>PH2071</v>
          </cell>
          <cell r="E5182">
            <v>639.4</v>
          </cell>
          <cell r="F5182">
            <v>0</v>
          </cell>
          <cell r="G5182">
            <v>639.4</v>
          </cell>
          <cell r="H5182">
            <v>869.88</v>
          </cell>
          <cell r="I5182">
            <v>230.48</v>
          </cell>
          <cell r="J5182">
            <v>1001.78</v>
          </cell>
          <cell r="L5182">
            <v>41455</v>
          </cell>
          <cell r="M5182" t="str">
            <v>SG</v>
          </cell>
          <cell r="N5182" t="str">
            <v>EXP</v>
          </cell>
          <cell r="O5182" t="str">
            <v>PH200</v>
          </cell>
          <cell r="P5182" t="str">
            <v>1745</v>
          </cell>
          <cell r="Q5182" t="str">
            <v>Salaries &amp; Benefits</v>
          </cell>
          <cell r="R5182" t="str">
            <v>Other Expenditures</v>
          </cell>
          <cell r="S5182" t="str">
            <v>Salaries &amp; Benefits</v>
          </cell>
        </row>
        <row r="5183">
          <cell r="A5183" t="str">
            <v>PH2071</v>
          </cell>
          <cell r="E5183">
            <v>10438.1</v>
          </cell>
          <cell r="F5183">
            <v>0</v>
          </cell>
          <cell r="G5183">
            <v>10438.1</v>
          </cell>
          <cell r="H5183">
            <v>11551.99</v>
          </cell>
          <cell r="I5183">
            <v>1113.8900000000001</v>
          </cell>
          <cell r="J5183">
            <v>25992</v>
          </cell>
          <cell r="L5183">
            <v>41455</v>
          </cell>
          <cell r="M5183" t="str">
            <v>SG</v>
          </cell>
          <cell r="N5183" t="str">
            <v>EXP</v>
          </cell>
          <cell r="O5183" t="str">
            <v>PH200</v>
          </cell>
          <cell r="P5183" t="str">
            <v>1750</v>
          </cell>
          <cell r="Q5183" t="str">
            <v>Salaries &amp; Benefits</v>
          </cell>
          <cell r="R5183" t="str">
            <v>Other Expenditures</v>
          </cell>
          <cell r="S5183" t="str">
            <v>Salaries &amp; Benefits</v>
          </cell>
        </row>
        <row r="5184">
          <cell r="A5184" t="str">
            <v>PH2071</v>
          </cell>
          <cell r="E5184">
            <v>28179.71</v>
          </cell>
          <cell r="F5184">
            <v>0</v>
          </cell>
          <cell r="G5184">
            <v>28179.71</v>
          </cell>
          <cell r="H5184">
            <v>32881.33</v>
          </cell>
          <cell r="I5184">
            <v>4701.62</v>
          </cell>
          <cell r="J5184">
            <v>36907.199999999997</v>
          </cell>
          <cell r="L5184">
            <v>41455</v>
          </cell>
          <cell r="M5184" t="str">
            <v>SG</v>
          </cell>
          <cell r="N5184" t="str">
            <v>EXP</v>
          </cell>
          <cell r="O5184" t="str">
            <v>PH200</v>
          </cell>
          <cell r="P5184" t="str">
            <v>1760</v>
          </cell>
          <cell r="Q5184" t="str">
            <v>Salaries &amp; Benefits</v>
          </cell>
          <cell r="R5184" t="str">
            <v>Other Expenditures</v>
          </cell>
          <cell r="S5184" t="str">
            <v>Salaries &amp; Benefits</v>
          </cell>
        </row>
        <row r="5185">
          <cell r="A5185" t="str">
            <v>PH2071</v>
          </cell>
          <cell r="E5185">
            <v>55248.25</v>
          </cell>
          <cell r="F5185">
            <v>0</v>
          </cell>
          <cell r="G5185">
            <v>55248.25</v>
          </cell>
          <cell r="H5185">
            <v>66541.25</v>
          </cell>
          <cell r="I5185">
            <v>11293</v>
          </cell>
          <cell r="J5185">
            <v>149717.4</v>
          </cell>
          <cell r="L5185">
            <v>41455</v>
          </cell>
          <cell r="M5185" t="str">
            <v>SG</v>
          </cell>
          <cell r="N5185" t="str">
            <v>EXP</v>
          </cell>
          <cell r="O5185" t="str">
            <v>PH200</v>
          </cell>
          <cell r="P5185" t="str">
            <v>1770</v>
          </cell>
          <cell r="Q5185" t="str">
            <v>Salaries &amp; Benefits</v>
          </cell>
          <cell r="R5185" t="str">
            <v>Other Expenditures</v>
          </cell>
          <cell r="S5185" t="str">
            <v>Salaries &amp; Benefits</v>
          </cell>
        </row>
        <row r="5186">
          <cell r="A5186" t="str">
            <v>PH2071</v>
          </cell>
          <cell r="E5186">
            <v>401.89</v>
          </cell>
          <cell r="F5186">
            <v>0</v>
          </cell>
          <cell r="G5186">
            <v>401.89</v>
          </cell>
          <cell r="H5186">
            <v>493.72</v>
          </cell>
          <cell r="I5186">
            <v>91.83</v>
          </cell>
          <cell r="J5186">
            <v>2461.1999999999998</v>
          </cell>
          <cell r="L5186">
            <v>41455</v>
          </cell>
          <cell r="M5186" t="str">
            <v>SG</v>
          </cell>
          <cell r="N5186" t="str">
            <v>EXP</v>
          </cell>
          <cell r="O5186" t="str">
            <v>PH200</v>
          </cell>
          <cell r="P5186" t="str">
            <v>2010</v>
          </cell>
          <cell r="Q5186" t="str">
            <v>Office Supplies</v>
          </cell>
          <cell r="R5186" t="str">
            <v>Other Expenditures</v>
          </cell>
          <cell r="S5186" t="str">
            <v>Non Salary</v>
          </cell>
        </row>
        <row r="5187">
          <cell r="A5187" t="str">
            <v>PH2071</v>
          </cell>
          <cell r="E5187">
            <v>518.46</v>
          </cell>
          <cell r="F5187">
            <v>0</v>
          </cell>
          <cell r="G5187">
            <v>518.46</v>
          </cell>
          <cell r="H5187">
            <v>398.71</v>
          </cell>
          <cell r="I5187">
            <v>-119.75</v>
          </cell>
          <cell r="J5187">
            <v>1987.58</v>
          </cell>
          <cell r="L5187">
            <v>41455</v>
          </cell>
          <cell r="M5187" t="str">
            <v>SG</v>
          </cell>
          <cell r="N5187" t="str">
            <v>EXP</v>
          </cell>
          <cell r="O5187" t="str">
            <v>PH200</v>
          </cell>
          <cell r="P5187" t="str">
            <v>2040</v>
          </cell>
          <cell r="Q5187" t="str">
            <v>Office Supplies</v>
          </cell>
          <cell r="R5187" t="str">
            <v>Other Expenditures</v>
          </cell>
          <cell r="S5187" t="str">
            <v>Non Salary</v>
          </cell>
        </row>
        <row r="5188">
          <cell r="A5188" t="str">
            <v>PH2071</v>
          </cell>
          <cell r="E5188">
            <v>0</v>
          </cell>
          <cell r="F5188">
            <v>0</v>
          </cell>
          <cell r="G5188">
            <v>0</v>
          </cell>
          <cell r="H5188">
            <v>493.72</v>
          </cell>
          <cell r="I5188">
            <v>493.72</v>
          </cell>
          <cell r="J5188">
            <v>2461.1999999999998</v>
          </cell>
          <cell r="L5188">
            <v>41455</v>
          </cell>
          <cell r="M5188" t="str">
            <v>SG</v>
          </cell>
          <cell r="N5188" t="str">
            <v>EXP</v>
          </cell>
          <cell r="O5188" t="str">
            <v>PH200</v>
          </cell>
          <cell r="P5188" t="str">
            <v>2099</v>
          </cell>
          <cell r="Q5188" t="str">
            <v>Office Supplies</v>
          </cell>
          <cell r="R5188" t="str">
            <v>Other Expenditures</v>
          </cell>
          <cell r="S5188" t="str">
            <v>Non Salary</v>
          </cell>
        </row>
        <row r="5189">
          <cell r="A5189" t="str">
            <v>PH2071</v>
          </cell>
          <cell r="E5189">
            <v>83.04</v>
          </cell>
          <cell r="F5189">
            <v>482.95</v>
          </cell>
          <cell r="G5189">
            <v>565.99</v>
          </cell>
          <cell r="H5189">
            <v>0</v>
          </cell>
          <cell r="I5189">
            <v>-565.99</v>
          </cell>
          <cell r="J5189">
            <v>0</v>
          </cell>
          <cell r="L5189">
            <v>41455</v>
          </cell>
          <cell r="M5189" t="str">
            <v>SG</v>
          </cell>
          <cell r="N5189" t="str">
            <v>EXP</v>
          </cell>
          <cell r="O5189" t="str">
            <v>PH200</v>
          </cell>
          <cell r="P5189" t="str">
            <v>2650</v>
          </cell>
          <cell r="Q5189" t="str">
            <v>Other Supplies</v>
          </cell>
          <cell r="R5189" t="str">
            <v>Other Expenditures</v>
          </cell>
          <cell r="S5189" t="str">
            <v>Non Salary</v>
          </cell>
        </row>
        <row r="5190">
          <cell r="A5190" t="str">
            <v>PH2071</v>
          </cell>
          <cell r="E5190">
            <v>0</v>
          </cell>
          <cell r="F5190">
            <v>0</v>
          </cell>
          <cell r="G5190">
            <v>0</v>
          </cell>
          <cell r="H5190">
            <v>110.97</v>
          </cell>
          <cell r="I5190">
            <v>110.97</v>
          </cell>
          <cell r="J5190">
            <v>553.17999999999995</v>
          </cell>
          <cell r="L5190">
            <v>41455</v>
          </cell>
          <cell r="M5190" t="str">
            <v>SG</v>
          </cell>
          <cell r="N5190" t="str">
            <v>EXP</v>
          </cell>
          <cell r="O5190" t="str">
            <v>PH200</v>
          </cell>
          <cell r="P5190" t="str">
            <v>2790</v>
          </cell>
          <cell r="Q5190" t="str">
            <v>Other Supplies</v>
          </cell>
          <cell r="R5190" t="str">
            <v>Other Expenditures</v>
          </cell>
          <cell r="S5190" t="str">
            <v>Non Salary</v>
          </cell>
        </row>
        <row r="5191">
          <cell r="A5191" t="str">
            <v>PH2071</v>
          </cell>
          <cell r="E5191">
            <v>5.41</v>
          </cell>
          <cell r="F5191">
            <v>0</v>
          </cell>
          <cell r="G5191">
            <v>5.41</v>
          </cell>
          <cell r="H5191">
            <v>0</v>
          </cell>
          <cell r="I5191">
            <v>-5.41</v>
          </cell>
          <cell r="J5191">
            <v>0</v>
          </cell>
          <cell r="L5191">
            <v>41455</v>
          </cell>
          <cell r="M5191" t="str">
            <v>SG</v>
          </cell>
          <cell r="N5191" t="str">
            <v>EXP</v>
          </cell>
          <cell r="O5191" t="str">
            <v>PH200</v>
          </cell>
          <cell r="P5191" t="str">
            <v>2820</v>
          </cell>
          <cell r="Q5191" t="str">
            <v>Other Supplies</v>
          </cell>
          <cell r="R5191" t="str">
            <v>Other Expenditures</v>
          </cell>
          <cell r="S5191" t="str">
            <v>Non Salary</v>
          </cell>
        </row>
        <row r="5192">
          <cell r="A5192" t="str">
            <v>PH2071</v>
          </cell>
          <cell r="E5192">
            <v>586.14</v>
          </cell>
          <cell r="F5192">
            <v>0</v>
          </cell>
          <cell r="G5192">
            <v>586.14</v>
          </cell>
          <cell r="H5192">
            <v>0</v>
          </cell>
          <cell r="I5192">
            <v>-586.14</v>
          </cell>
          <cell r="J5192">
            <v>0</v>
          </cell>
          <cell r="L5192">
            <v>41455</v>
          </cell>
          <cell r="M5192" t="str">
            <v>SG</v>
          </cell>
          <cell r="N5192" t="str">
            <v>EXP</v>
          </cell>
          <cell r="O5192" t="str">
            <v>PH200</v>
          </cell>
          <cell r="P5192" t="str">
            <v>3310</v>
          </cell>
          <cell r="Q5192" t="str">
            <v>Furniture &amp; Furnishings</v>
          </cell>
          <cell r="R5192" t="str">
            <v>Other Expenditures</v>
          </cell>
          <cell r="S5192" t="str">
            <v>Non Salary</v>
          </cell>
        </row>
        <row r="5193">
          <cell r="A5193" t="str">
            <v>PH2071</v>
          </cell>
          <cell r="E5193">
            <v>0</v>
          </cell>
          <cell r="F5193">
            <v>0</v>
          </cell>
          <cell r="G5193">
            <v>0</v>
          </cell>
          <cell r="H5193">
            <v>0</v>
          </cell>
          <cell r="I5193">
            <v>0</v>
          </cell>
          <cell r="J5193">
            <v>0</v>
          </cell>
          <cell r="L5193">
            <v>41455</v>
          </cell>
          <cell r="M5193" t="str">
            <v>SG</v>
          </cell>
          <cell r="N5193" t="str">
            <v>EXP</v>
          </cell>
          <cell r="O5193" t="str">
            <v>PH200</v>
          </cell>
          <cell r="P5193" t="str">
            <v>3420</v>
          </cell>
          <cell r="Q5193" t="str">
            <v>Computer Hardware &amp; Software</v>
          </cell>
          <cell r="R5193" t="str">
            <v>Other Expenditures</v>
          </cell>
          <cell r="S5193" t="str">
            <v>Non Salary</v>
          </cell>
        </row>
        <row r="5194">
          <cell r="A5194" t="str">
            <v>PH2071</v>
          </cell>
          <cell r="E5194">
            <v>0</v>
          </cell>
          <cell r="F5194">
            <v>0</v>
          </cell>
          <cell r="G5194">
            <v>0</v>
          </cell>
          <cell r="H5194">
            <v>29.13</v>
          </cell>
          <cell r="I5194">
            <v>29.13</v>
          </cell>
          <cell r="J5194">
            <v>103.8</v>
          </cell>
          <cell r="L5194">
            <v>41455</v>
          </cell>
          <cell r="M5194" t="str">
            <v>SG</v>
          </cell>
          <cell r="N5194" t="str">
            <v>EXP</v>
          </cell>
          <cell r="O5194" t="str">
            <v>PH200</v>
          </cell>
          <cell r="P5194" t="str">
            <v>4082</v>
          </cell>
          <cell r="Q5194" t="str">
            <v>Professional &amp; Technical</v>
          </cell>
          <cell r="R5194" t="str">
            <v>Other Expenditures</v>
          </cell>
          <cell r="S5194" t="str">
            <v>Non Salary</v>
          </cell>
        </row>
        <row r="5195">
          <cell r="A5195" t="str">
            <v>PH2071</v>
          </cell>
          <cell r="E5195">
            <v>0</v>
          </cell>
          <cell r="F5195">
            <v>0</v>
          </cell>
          <cell r="G5195">
            <v>0</v>
          </cell>
          <cell r="H5195">
            <v>0</v>
          </cell>
          <cell r="I5195">
            <v>0</v>
          </cell>
          <cell r="J5195">
            <v>0</v>
          </cell>
          <cell r="L5195">
            <v>41455</v>
          </cell>
          <cell r="M5195" t="str">
            <v>SG</v>
          </cell>
          <cell r="N5195" t="str">
            <v>EXP</v>
          </cell>
          <cell r="O5195" t="str">
            <v>PH200</v>
          </cell>
          <cell r="P5195" t="str">
            <v>4089</v>
          </cell>
          <cell r="Q5195" t="str">
            <v>Professional &amp; Technical</v>
          </cell>
          <cell r="R5195" t="str">
            <v>Other Expenditures</v>
          </cell>
          <cell r="S5195" t="str">
            <v>Non Salary</v>
          </cell>
        </row>
        <row r="5196">
          <cell r="A5196" t="str">
            <v>PH2071</v>
          </cell>
          <cell r="E5196">
            <v>0</v>
          </cell>
          <cell r="F5196">
            <v>0</v>
          </cell>
          <cell r="G5196">
            <v>0</v>
          </cell>
          <cell r="H5196">
            <v>252.54</v>
          </cell>
          <cell r="I5196">
            <v>252.54</v>
          </cell>
          <cell r="J5196">
            <v>900</v>
          </cell>
          <cell r="L5196">
            <v>41455</v>
          </cell>
          <cell r="M5196" t="str">
            <v>SG</v>
          </cell>
          <cell r="N5196" t="str">
            <v>EXP</v>
          </cell>
          <cell r="O5196" t="str">
            <v>PH200</v>
          </cell>
          <cell r="P5196" t="str">
            <v>4110</v>
          </cell>
          <cell r="Q5196" t="str">
            <v>Professional &amp; Technical</v>
          </cell>
          <cell r="R5196" t="str">
            <v>Other Expenditures</v>
          </cell>
          <cell r="S5196" t="str">
            <v>Non Salary</v>
          </cell>
        </row>
        <row r="5197">
          <cell r="A5197" t="str">
            <v>PH2071</v>
          </cell>
          <cell r="E5197">
            <v>3480</v>
          </cell>
          <cell r="F5197">
            <v>12263.34</v>
          </cell>
          <cell r="G5197">
            <v>15743.34</v>
          </cell>
          <cell r="H5197">
            <v>7858.34</v>
          </cell>
          <cell r="I5197">
            <v>-7885</v>
          </cell>
          <cell r="J5197">
            <v>99725.19</v>
          </cell>
          <cell r="L5197">
            <v>41455</v>
          </cell>
          <cell r="M5197" t="str">
            <v>SG</v>
          </cell>
          <cell r="N5197" t="str">
            <v>EXP</v>
          </cell>
          <cell r="O5197" t="str">
            <v>PH200</v>
          </cell>
          <cell r="P5197" t="str">
            <v>4199</v>
          </cell>
          <cell r="Q5197" t="str">
            <v>Professional &amp; Technical</v>
          </cell>
          <cell r="R5197" t="str">
            <v>Other Expenditures</v>
          </cell>
          <cell r="S5197" t="str">
            <v>Non Salary</v>
          </cell>
        </row>
        <row r="5198">
          <cell r="A5198" t="str">
            <v>PH2071</v>
          </cell>
          <cell r="E5198">
            <v>263.89</v>
          </cell>
          <cell r="F5198">
            <v>0</v>
          </cell>
          <cell r="G5198">
            <v>263.89</v>
          </cell>
          <cell r="H5198">
            <v>286.22000000000003</v>
          </cell>
          <cell r="I5198">
            <v>22.33</v>
          </cell>
          <cell r="J5198">
            <v>1020</v>
          </cell>
          <cell r="L5198">
            <v>41455</v>
          </cell>
          <cell r="M5198" t="str">
            <v>SG</v>
          </cell>
          <cell r="N5198" t="str">
            <v>EXP</v>
          </cell>
          <cell r="O5198" t="str">
            <v>PH200</v>
          </cell>
          <cell r="P5198" t="str">
            <v>4225</v>
          </cell>
          <cell r="Q5198" t="str">
            <v>Business Travel Expenses</v>
          </cell>
          <cell r="R5198" t="str">
            <v>Other Expenditures</v>
          </cell>
          <cell r="S5198" t="str">
            <v>Non Salary</v>
          </cell>
        </row>
        <row r="5199">
          <cell r="A5199" t="str">
            <v>PH2071</v>
          </cell>
          <cell r="E5199">
            <v>0</v>
          </cell>
          <cell r="F5199">
            <v>0</v>
          </cell>
          <cell r="G5199">
            <v>0</v>
          </cell>
          <cell r="H5199">
            <v>29.18</v>
          </cell>
          <cell r="I5199">
            <v>29.18</v>
          </cell>
          <cell r="J5199">
            <v>104</v>
          </cell>
          <cell r="L5199">
            <v>41455</v>
          </cell>
          <cell r="M5199" t="str">
            <v>SG</v>
          </cell>
          <cell r="N5199" t="str">
            <v>EXP</v>
          </cell>
          <cell r="O5199" t="str">
            <v>PH200</v>
          </cell>
          <cell r="P5199" t="str">
            <v>4230</v>
          </cell>
          <cell r="Q5199" t="str">
            <v>Business Travel Expenses</v>
          </cell>
          <cell r="R5199" t="str">
            <v>Other Expenditures</v>
          </cell>
          <cell r="S5199" t="str">
            <v>Non Salary</v>
          </cell>
        </row>
        <row r="5200">
          <cell r="A5200" t="str">
            <v>PH2071</v>
          </cell>
          <cell r="E5200">
            <v>0</v>
          </cell>
          <cell r="F5200">
            <v>0</v>
          </cell>
          <cell r="G5200">
            <v>0</v>
          </cell>
          <cell r="H5200">
            <v>454</v>
          </cell>
          <cell r="I5200">
            <v>454</v>
          </cell>
          <cell r="J5200">
            <v>1618</v>
          </cell>
          <cell r="L5200">
            <v>41455</v>
          </cell>
          <cell r="M5200" t="str">
            <v>SG</v>
          </cell>
          <cell r="N5200" t="str">
            <v>EXP</v>
          </cell>
          <cell r="O5200" t="str">
            <v>PH200</v>
          </cell>
          <cell r="P5200" t="str">
            <v>4252</v>
          </cell>
          <cell r="Q5200" t="str">
            <v>Conference Expenditures</v>
          </cell>
          <cell r="R5200" t="str">
            <v>Other Expenditures</v>
          </cell>
          <cell r="S5200" t="str">
            <v>Non Salary</v>
          </cell>
        </row>
        <row r="5201">
          <cell r="A5201" t="str">
            <v>PH2071</v>
          </cell>
          <cell r="E5201">
            <v>0</v>
          </cell>
          <cell r="F5201">
            <v>0</v>
          </cell>
          <cell r="G5201">
            <v>0</v>
          </cell>
          <cell r="H5201">
            <v>547.66999999999996</v>
          </cell>
          <cell r="I5201">
            <v>547.66999999999996</v>
          </cell>
          <cell r="J5201">
            <v>1951.76</v>
          </cell>
          <cell r="L5201">
            <v>41455</v>
          </cell>
          <cell r="M5201" t="str">
            <v>SG</v>
          </cell>
          <cell r="N5201" t="str">
            <v>EXP</v>
          </cell>
          <cell r="O5201" t="str">
            <v>PH200</v>
          </cell>
          <cell r="P5201" t="str">
            <v>4253</v>
          </cell>
          <cell r="Q5201" t="str">
            <v>Conference Expenditures</v>
          </cell>
          <cell r="R5201" t="str">
            <v>Other Expenditures</v>
          </cell>
          <cell r="S5201" t="str">
            <v>Non Salary</v>
          </cell>
        </row>
        <row r="5202">
          <cell r="A5202" t="str">
            <v>PH2071</v>
          </cell>
          <cell r="E5202">
            <v>0</v>
          </cell>
          <cell r="F5202">
            <v>0</v>
          </cell>
          <cell r="G5202">
            <v>0</v>
          </cell>
          <cell r="H5202">
            <v>117.58</v>
          </cell>
          <cell r="I5202">
            <v>117.58</v>
          </cell>
          <cell r="J5202">
            <v>418.98</v>
          </cell>
          <cell r="L5202">
            <v>41455</v>
          </cell>
          <cell r="M5202" t="str">
            <v>SG</v>
          </cell>
          <cell r="N5202" t="str">
            <v>EXP</v>
          </cell>
          <cell r="O5202" t="str">
            <v>PH200</v>
          </cell>
          <cell r="P5202" t="str">
            <v>4254</v>
          </cell>
          <cell r="Q5202" t="str">
            <v>Conference Expenditures</v>
          </cell>
          <cell r="R5202" t="str">
            <v>Other Expenditures</v>
          </cell>
          <cell r="S5202" t="str">
            <v>Non Salary</v>
          </cell>
        </row>
        <row r="5203">
          <cell r="A5203" t="str">
            <v>PH2071</v>
          </cell>
          <cell r="E5203">
            <v>0</v>
          </cell>
          <cell r="F5203">
            <v>0</v>
          </cell>
          <cell r="G5203">
            <v>0</v>
          </cell>
          <cell r="H5203">
            <v>143.1</v>
          </cell>
          <cell r="I5203">
            <v>143.1</v>
          </cell>
          <cell r="J5203">
            <v>510</v>
          </cell>
          <cell r="L5203">
            <v>41455</v>
          </cell>
          <cell r="M5203" t="str">
            <v>SG</v>
          </cell>
          <cell r="N5203" t="str">
            <v>EXP</v>
          </cell>
          <cell r="O5203" t="str">
            <v>PH200</v>
          </cell>
          <cell r="P5203" t="str">
            <v>4255</v>
          </cell>
          <cell r="Q5203" t="str">
            <v>Conference Expenditures</v>
          </cell>
          <cell r="R5203" t="str">
            <v>Other Expenditures</v>
          </cell>
          <cell r="S5203" t="str">
            <v>Non Salary</v>
          </cell>
        </row>
        <row r="5204">
          <cell r="A5204" t="str">
            <v>PH2071</v>
          </cell>
          <cell r="E5204">
            <v>777.79</v>
          </cell>
          <cell r="F5204">
            <v>0</v>
          </cell>
          <cell r="G5204">
            <v>777.79</v>
          </cell>
          <cell r="H5204">
            <v>718.34</v>
          </cell>
          <cell r="I5204">
            <v>-59.45</v>
          </cell>
          <cell r="J5204">
            <v>2560</v>
          </cell>
          <cell r="L5204">
            <v>41455</v>
          </cell>
          <cell r="M5204" t="str">
            <v>SG</v>
          </cell>
          <cell r="N5204" t="str">
            <v>EXP</v>
          </cell>
          <cell r="O5204" t="str">
            <v>PH200</v>
          </cell>
          <cell r="P5204" t="str">
            <v>4256</v>
          </cell>
          <cell r="Q5204" t="str">
            <v>Conference Expenditures</v>
          </cell>
          <cell r="R5204" t="str">
            <v>Other Expenditures</v>
          </cell>
          <cell r="S5204" t="str">
            <v>Non Salary</v>
          </cell>
        </row>
        <row r="5205">
          <cell r="A5205" t="str">
            <v>PH2071</v>
          </cell>
          <cell r="E5205">
            <v>0</v>
          </cell>
          <cell r="F5205">
            <v>0</v>
          </cell>
          <cell r="G5205">
            <v>0</v>
          </cell>
          <cell r="H5205">
            <v>487.16</v>
          </cell>
          <cell r="I5205">
            <v>487.16</v>
          </cell>
          <cell r="J5205">
            <v>1736.12</v>
          </cell>
          <cell r="L5205">
            <v>41455</v>
          </cell>
          <cell r="M5205" t="str">
            <v>SG</v>
          </cell>
          <cell r="N5205" t="str">
            <v>EXP</v>
          </cell>
          <cell r="O5205" t="str">
            <v>PH200</v>
          </cell>
          <cell r="P5205" t="str">
            <v>4310</v>
          </cell>
          <cell r="Q5205" t="str">
            <v>Training &amp; Development</v>
          </cell>
          <cell r="R5205" t="str">
            <v>Other Expenditures</v>
          </cell>
          <cell r="S5205" t="str">
            <v>Non Salary</v>
          </cell>
        </row>
        <row r="5206">
          <cell r="A5206" t="str">
            <v>PH2071</v>
          </cell>
          <cell r="E5206">
            <v>0</v>
          </cell>
          <cell r="F5206">
            <v>0</v>
          </cell>
          <cell r="G5206">
            <v>0</v>
          </cell>
          <cell r="H5206">
            <v>599.63</v>
          </cell>
          <cell r="I5206">
            <v>599.63</v>
          </cell>
          <cell r="J5206">
            <v>2136.96</v>
          </cell>
          <cell r="L5206">
            <v>41455</v>
          </cell>
          <cell r="M5206" t="str">
            <v>SG</v>
          </cell>
          <cell r="N5206" t="str">
            <v>EXP</v>
          </cell>
          <cell r="O5206" t="str">
            <v>PH200</v>
          </cell>
          <cell r="P5206" t="str">
            <v>4414</v>
          </cell>
          <cell r="Q5206" t="str">
            <v>Contracted Services</v>
          </cell>
          <cell r="R5206" t="str">
            <v>Other Expenditures</v>
          </cell>
          <cell r="S5206" t="str">
            <v>Non Salary</v>
          </cell>
        </row>
        <row r="5207">
          <cell r="A5207" t="str">
            <v>PH2071</v>
          </cell>
          <cell r="E5207">
            <v>0</v>
          </cell>
          <cell r="F5207">
            <v>0</v>
          </cell>
          <cell r="G5207">
            <v>0</v>
          </cell>
          <cell r="H5207">
            <v>17820.330000000002</v>
          </cell>
          <cell r="I5207">
            <v>17820.330000000002</v>
          </cell>
          <cell r="J5207">
            <v>43849.21</v>
          </cell>
          <cell r="L5207">
            <v>41455</v>
          </cell>
          <cell r="M5207" t="str">
            <v>SG</v>
          </cell>
          <cell r="N5207" t="str">
            <v>EXP</v>
          </cell>
          <cell r="O5207" t="str">
            <v>PH200</v>
          </cell>
          <cell r="P5207" t="str">
            <v>4424</v>
          </cell>
          <cell r="Q5207" t="str">
            <v>Contracted Services</v>
          </cell>
          <cell r="R5207" t="str">
            <v>Other Expenditures</v>
          </cell>
          <cell r="S5207" t="str">
            <v>Non Salary</v>
          </cell>
        </row>
        <row r="5208">
          <cell r="A5208" t="str">
            <v>PH2071</v>
          </cell>
          <cell r="E5208">
            <v>149.59</v>
          </cell>
          <cell r="F5208">
            <v>492.18</v>
          </cell>
          <cell r="G5208">
            <v>641.77</v>
          </cell>
          <cell r="H5208">
            <v>268.35000000000002</v>
          </cell>
          <cell r="I5208">
            <v>-373.42</v>
          </cell>
          <cell r="J5208">
            <v>956.35</v>
          </cell>
          <cell r="L5208">
            <v>41455</v>
          </cell>
          <cell r="M5208" t="str">
            <v>SG</v>
          </cell>
          <cell r="N5208" t="str">
            <v>EXP</v>
          </cell>
          <cell r="O5208" t="str">
            <v>PH200</v>
          </cell>
          <cell r="P5208" t="str">
            <v>4515</v>
          </cell>
          <cell r="Q5208" t="str">
            <v>Contracted Services</v>
          </cell>
          <cell r="R5208" t="str">
            <v>Other Expenditures</v>
          </cell>
          <cell r="S5208" t="str">
            <v>Non Salary</v>
          </cell>
        </row>
        <row r="5209">
          <cell r="A5209" t="str">
            <v>PH2071</v>
          </cell>
          <cell r="E5209">
            <v>104</v>
          </cell>
          <cell r="F5209">
            <v>0</v>
          </cell>
          <cell r="G5209">
            <v>104</v>
          </cell>
          <cell r="H5209">
            <v>85.85</v>
          </cell>
          <cell r="I5209">
            <v>-18.149999999999999</v>
          </cell>
          <cell r="J5209">
            <v>306</v>
          </cell>
          <cell r="L5209">
            <v>41455</v>
          </cell>
          <cell r="M5209" t="str">
            <v>SG</v>
          </cell>
          <cell r="N5209" t="str">
            <v>EXP</v>
          </cell>
          <cell r="O5209" t="str">
            <v>PH200</v>
          </cell>
          <cell r="P5209" t="str">
            <v>4770</v>
          </cell>
          <cell r="Q5209" t="str">
            <v>Insurance, Parking &amp; Metrage</v>
          </cell>
          <cell r="R5209" t="str">
            <v>Other Expenditures</v>
          </cell>
          <cell r="S5209" t="str">
            <v>Non Salary</v>
          </cell>
        </row>
        <row r="5210">
          <cell r="A5210" t="str">
            <v>PH2071</v>
          </cell>
          <cell r="E5210">
            <v>115.08</v>
          </cell>
          <cell r="F5210">
            <v>0</v>
          </cell>
          <cell r="G5210">
            <v>115.08</v>
          </cell>
          <cell r="H5210">
            <v>286.22000000000003</v>
          </cell>
          <cell r="I5210">
            <v>171.14</v>
          </cell>
          <cell r="J5210">
            <v>1020</v>
          </cell>
          <cell r="L5210">
            <v>41455</v>
          </cell>
          <cell r="M5210" t="str">
            <v>SG</v>
          </cell>
          <cell r="N5210" t="str">
            <v>EXP</v>
          </cell>
          <cell r="O5210" t="str">
            <v>PH200</v>
          </cell>
          <cell r="P5210" t="str">
            <v>4775</v>
          </cell>
          <cell r="Q5210" t="str">
            <v>Insurance, Parking &amp; Metrage</v>
          </cell>
          <cell r="R5210" t="str">
            <v>Other Expenditures</v>
          </cell>
          <cell r="S5210" t="str">
            <v>Non Salary</v>
          </cell>
        </row>
        <row r="5211">
          <cell r="A5211" t="str">
            <v>PH2071</v>
          </cell>
          <cell r="E5211">
            <v>0</v>
          </cell>
          <cell r="F5211">
            <v>0</v>
          </cell>
          <cell r="G5211">
            <v>0</v>
          </cell>
          <cell r="H5211">
            <v>87.38</v>
          </cell>
          <cell r="I5211">
            <v>87.38</v>
          </cell>
          <cell r="J5211">
            <v>311.39</v>
          </cell>
          <cell r="L5211">
            <v>41455</v>
          </cell>
          <cell r="M5211" t="str">
            <v>SG</v>
          </cell>
          <cell r="N5211" t="str">
            <v>EXP</v>
          </cell>
          <cell r="O5211" t="str">
            <v>PH200</v>
          </cell>
          <cell r="P5211" t="str">
            <v>4815</v>
          </cell>
          <cell r="Q5211" t="str">
            <v>Other Services</v>
          </cell>
          <cell r="R5211" t="str">
            <v>Other Expenditures</v>
          </cell>
          <cell r="S5211" t="str">
            <v>Non Salary</v>
          </cell>
        </row>
        <row r="5212">
          <cell r="A5212" t="str">
            <v>PH2071</v>
          </cell>
          <cell r="E5212">
            <v>0</v>
          </cell>
          <cell r="F5212">
            <v>0</v>
          </cell>
          <cell r="G5212">
            <v>0</v>
          </cell>
          <cell r="H5212">
            <v>1276.75</v>
          </cell>
          <cell r="I5212">
            <v>1276.75</v>
          </cell>
          <cell r="J5212">
            <v>4550</v>
          </cell>
          <cell r="L5212">
            <v>41455</v>
          </cell>
          <cell r="M5212" t="str">
            <v>SG</v>
          </cell>
          <cell r="N5212" t="str">
            <v>EXP</v>
          </cell>
          <cell r="O5212" t="str">
            <v>PH200</v>
          </cell>
          <cell r="P5212" t="str">
            <v>4820</v>
          </cell>
          <cell r="Q5212" t="str">
            <v>Other Services</v>
          </cell>
          <cell r="R5212" t="str">
            <v>Other Expenditures</v>
          </cell>
          <cell r="S5212" t="str">
            <v>Non Salary</v>
          </cell>
        </row>
        <row r="5213">
          <cell r="A5213" t="str">
            <v>PH2071</v>
          </cell>
          <cell r="E5213">
            <v>0</v>
          </cell>
          <cell r="F5213">
            <v>0</v>
          </cell>
          <cell r="G5213">
            <v>0</v>
          </cell>
          <cell r="H5213">
            <v>53.58</v>
          </cell>
          <cell r="I5213">
            <v>53.58</v>
          </cell>
          <cell r="J5213">
            <v>200</v>
          </cell>
          <cell r="L5213">
            <v>41455</v>
          </cell>
          <cell r="M5213" t="str">
            <v>SG</v>
          </cell>
          <cell r="N5213" t="str">
            <v>EXP</v>
          </cell>
          <cell r="O5213" t="str">
            <v>PH200</v>
          </cell>
          <cell r="P5213" t="str">
            <v>7025</v>
          </cell>
          <cell r="Q5213" t="str">
            <v>IDC's</v>
          </cell>
          <cell r="R5213" t="str">
            <v>Other Expenditures</v>
          </cell>
          <cell r="S5213" t="str">
            <v>Non Salary</v>
          </cell>
        </row>
        <row r="5214">
          <cell r="A5214" t="str">
            <v>PH2071</v>
          </cell>
          <cell r="E5214">
            <v>0</v>
          </cell>
          <cell r="F5214">
            <v>0</v>
          </cell>
          <cell r="G5214">
            <v>0</v>
          </cell>
          <cell r="H5214">
            <v>1208.23</v>
          </cell>
          <cell r="I5214">
            <v>1208.23</v>
          </cell>
          <cell r="J5214">
            <v>4510</v>
          </cell>
          <cell r="L5214">
            <v>41455</v>
          </cell>
          <cell r="M5214" t="str">
            <v>SG</v>
          </cell>
          <cell r="N5214" t="str">
            <v>EXP</v>
          </cell>
          <cell r="O5214" t="str">
            <v>PH200</v>
          </cell>
          <cell r="P5214" t="str">
            <v>7030</v>
          </cell>
          <cell r="Q5214" t="str">
            <v>IDC's</v>
          </cell>
          <cell r="R5214" t="str">
            <v>Other Expenditures</v>
          </cell>
          <cell r="S5214" t="str">
            <v>Non Salary</v>
          </cell>
        </row>
        <row r="5215">
          <cell r="A5215" t="str">
            <v>PH2071</v>
          </cell>
          <cell r="E5215">
            <v>48.83</v>
          </cell>
          <cell r="F5215">
            <v>0</v>
          </cell>
          <cell r="G5215">
            <v>48.83</v>
          </cell>
          <cell r="H5215">
            <v>535.79999999999995</v>
          </cell>
          <cell r="I5215">
            <v>486.97</v>
          </cell>
          <cell r="J5215">
            <v>2000</v>
          </cell>
          <cell r="L5215">
            <v>41455</v>
          </cell>
          <cell r="M5215" t="str">
            <v>SG</v>
          </cell>
          <cell r="N5215" t="str">
            <v>EXP</v>
          </cell>
          <cell r="O5215" t="str">
            <v>PH200</v>
          </cell>
          <cell r="P5215" t="str">
            <v>7035</v>
          </cell>
          <cell r="Q5215" t="str">
            <v>IDC's</v>
          </cell>
          <cell r="R5215" t="str">
            <v>Other Expenditures</v>
          </cell>
          <cell r="S5215" t="str">
            <v>Non Salary</v>
          </cell>
        </row>
        <row r="5216">
          <cell r="A5216" t="str">
            <v>PH2071</v>
          </cell>
          <cell r="E5216">
            <v>320</v>
          </cell>
          <cell r="F5216">
            <v>0</v>
          </cell>
          <cell r="G5216">
            <v>320</v>
          </cell>
          <cell r="H5216">
            <v>0</v>
          </cell>
          <cell r="I5216">
            <v>-320</v>
          </cell>
          <cell r="J5216">
            <v>0</v>
          </cell>
          <cell r="L5216">
            <v>41455</v>
          </cell>
          <cell r="M5216" t="str">
            <v>SG</v>
          </cell>
          <cell r="N5216" t="str">
            <v>EXP</v>
          </cell>
          <cell r="O5216" t="str">
            <v>PH200</v>
          </cell>
          <cell r="P5216" t="str">
            <v>7130</v>
          </cell>
          <cell r="Q5216" t="str">
            <v>IDC's</v>
          </cell>
          <cell r="R5216" t="str">
            <v>Other Expenditures</v>
          </cell>
          <cell r="S5216" t="str">
            <v>Non Salary</v>
          </cell>
        </row>
        <row r="5217">
          <cell r="A5217" t="str">
            <v>PH2071</v>
          </cell>
          <cell r="E5217">
            <v>-533801.18000000005</v>
          </cell>
          <cell r="F5217">
            <v>0</v>
          </cell>
          <cell r="G5217">
            <v>-533801.18000000005</v>
          </cell>
          <cell r="H5217">
            <v>-582412.89</v>
          </cell>
          <cell r="I5217">
            <v>-48611.71</v>
          </cell>
          <cell r="J5217">
            <v>-1345007.08</v>
          </cell>
          <cell r="L5217">
            <v>41455</v>
          </cell>
          <cell r="M5217" t="str">
            <v>SG</v>
          </cell>
          <cell r="N5217" t="str">
            <v>REV</v>
          </cell>
          <cell r="O5217" t="str">
            <v>PH200</v>
          </cell>
          <cell r="P5217" t="str">
            <v>8010</v>
          </cell>
          <cell r="Q5217" t="str">
            <v>Grants and Subsidies</v>
          </cell>
          <cell r="R5217" t="str">
            <v>Revenue</v>
          </cell>
          <cell r="S5217" t="str">
            <v>Non Salary</v>
          </cell>
        </row>
        <row r="5218">
          <cell r="A5218" t="str">
            <v>PH2081</v>
          </cell>
          <cell r="E5218">
            <v>367650.53</v>
          </cell>
          <cell r="F5218">
            <v>0</v>
          </cell>
          <cell r="G5218">
            <v>367650.53</v>
          </cell>
          <cell r="H5218">
            <v>454143.48</v>
          </cell>
          <cell r="I5218">
            <v>86492.95</v>
          </cell>
          <cell r="J5218">
            <v>1021822.83</v>
          </cell>
          <cell r="L5218">
            <v>41455</v>
          </cell>
          <cell r="M5218" t="str">
            <v>SG</v>
          </cell>
          <cell r="N5218" t="str">
            <v>EXP</v>
          </cell>
          <cell r="O5218" t="str">
            <v>PH900</v>
          </cell>
          <cell r="P5218" t="str">
            <v>1015</v>
          </cell>
          <cell r="Q5218" t="str">
            <v>Salaries &amp; Benefits</v>
          </cell>
          <cell r="R5218" t="str">
            <v>Other Expenditures</v>
          </cell>
          <cell r="S5218" t="str">
            <v>Salaries &amp; Benefits</v>
          </cell>
        </row>
        <row r="5219">
          <cell r="A5219" t="str">
            <v>PH2081</v>
          </cell>
          <cell r="E5219">
            <v>1840.38</v>
          </cell>
          <cell r="F5219">
            <v>0</v>
          </cell>
          <cell r="G5219">
            <v>1840.38</v>
          </cell>
          <cell r="H5219">
            <v>9123.81</v>
          </cell>
          <cell r="I5219">
            <v>7283.43</v>
          </cell>
          <cell r="J5219">
            <v>20535.240000000002</v>
          </cell>
          <cell r="L5219">
            <v>41455</v>
          </cell>
          <cell r="M5219" t="str">
            <v>SG</v>
          </cell>
          <cell r="N5219" t="str">
            <v>EXP</v>
          </cell>
          <cell r="O5219" t="str">
            <v>PH900</v>
          </cell>
          <cell r="P5219" t="str">
            <v>1025</v>
          </cell>
          <cell r="Q5219" t="str">
            <v>Salaries &amp; Benefits</v>
          </cell>
          <cell r="R5219" t="str">
            <v>Other Expenditures</v>
          </cell>
          <cell r="S5219" t="str">
            <v>Overtime</v>
          </cell>
        </row>
        <row r="5220">
          <cell r="A5220" t="str">
            <v>PH2081</v>
          </cell>
          <cell r="E5220">
            <v>20320.740000000002</v>
          </cell>
          <cell r="F5220">
            <v>0</v>
          </cell>
          <cell r="G5220">
            <v>20320.740000000002</v>
          </cell>
          <cell r="H5220">
            <v>2141.56</v>
          </cell>
          <cell r="I5220">
            <v>-18179.18</v>
          </cell>
          <cell r="J5220">
            <v>2141.56</v>
          </cell>
          <cell r="L5220">
            <v>41455</v>
          </cell>
          <cell r="M5220" t="str">
            <v>SG</v>
          </cell>
          <cell r="N5220" t="str">
            <v>EXP</v>
          </cell>
          <cell r="O5220" t="str">
            <v>PH900</v>
          </cell>
          <cell r="P5220" t="str">
            <v>1050</v>
          </cell>
          <cell r="Q5220" t="str">
            <v>Salaries &amp; Benefits</v>
          </cell>
          <cell r="R5220" t="str">
            <v>Other Expenditures</v>
          </cell>
          <cell r="S5220" t="str">
            <v>Salaries &amp; Benefits</v>
          </cell>
        </row>
        <row r="5221">
          <cell r="A5221" t="str">
            <v>PH2081</v>
          </cell>
          <cell r="E5221">
            <v>0</v>
          </cell>
          <cell r="F5221">
            <v>0</v>
          </cell>
          <cell r="G5221">
            <v>0</v>
          </cell>
          <cell r="H5221">
            <v>-28622.05</v>
          </cell>
          <cell r="I5221">
            <v>-28622.05</v>
          </cell>
          <cell r="J5221">
            <v>-62063.13</v>
          </cell>
          <cell r="L5221">
            <v>41455</v>
          </cell>
          <cell r="M5221" t="str">
            <v>SG</v>
          </cell>
          <cell r="N5221" t="str">
            <v>EXP</v>
          </cell>
          <cell r="O5221" t="str">
            <v>PH900</v>
          </cell>
          <cell r="P5221" t="str">
            <v>1520</v>
          </cell>
          <cell r="Q5221" t="str">
            <v>Salaries &amp; Benefits</v>
          </cell>
          <cell r="R5221" t="str">
            <v>Other Expenditures</v>
          </cell>
          <cell r="S5221" t="str">
            <v>Gapping</v>
          </cell>
        </row>
        <row r="5222">
          <cell r="A5222" t="str">
            <v>PH2081</v>
          </cell>
          <cell r="E5222">
            <v>19094.73</v>
          </cell>
          <cell r="F5222">
            <v>0</v>
          </cell>
          <cell r="G5222">
            <v>19094.73</v>
          </cell>
          <cell r="H5222">
            <v>22965.26</v>
          </cell>
          <cell r="I5222">
            <v>3870.53</v>
          </cell>
          <cell r="J5222">
            <v>51672</v>
          </cell>
          <cell r="L5222">
            <v>41455</v>
          </cell>
          <cell r="M5222" t="str">
            <v>SG</v>
          </cell>
          <cell r="N5222" t="str">
            <v>EXP</v>
          </cell>
          <cell r="O5222" t="str">
            <v>PH900</v>
          </cell>
          <cell r="P5222" t="str">
            <v>1711</v>
          </cell>
          <cell r="Q5222" t="str">
            <v>Salaries &amp; Benefits</v>
          </cell>
          <cell r="R5222" t="str">
            <v>Other Expenditures</v>
          </cell>
          <cell r="S5222" t="str">
            <v>Salaries &amp; Benefits</v>
          </cell>
        </row>
        <row r="5223">
          <cell r="A5223" t="str">
            <v>PH2081</v>
          </cell>
          <cell r="E5223">
            <v>9299.94</v>
          </cell>
          <cell r="F5223">
            <v>0</v>
          </cell>
          <cell r="G5223">
            <v>9299.94</v>
          </cell>
          <cell r="H5223">
            <v>11061.26</v>
          </cell>
          <cell r="I5223">
            <v>1761.32</v>
          </cell>
          <cell r="J5223">
            <v>24888</v>
          </cell>
          <cell r="L5223">
            <v>41455</v>
          </cell>
          <cell r="M5223" t="str">
            <v>SG</v>
          </cell>
          <cell r="N5223" t="str">
            <v>EXP</v>
          </cell>
          <cell r="O5223" t="str">
            <v>PH900</v>
          </cell>
          <cell r="P5223" t="str">
            <v>1712</v>
          </cell>
          <cell r="Q5223" t="str">
            <v>Salaries &amp; Benefits</v>
          </cell>
          <cell r="R5223" t="str">
            <v>Other Expenditures</v>
          </cell>
          <cell r="S5223" t="str">
            <v>Salaries &amp; Benefits</v>
          </cell>
        </row>
        <row r="5224">
          <cell r="A5224" t="str">
            <v>PH2081</v>
          </cell>
          <cell r="E5224">
            <v>8655.56</v>
          </cell>
          <cell r="F5224">
            <v>0</v>
          </cell>
          <cell r="G5224">
            <v>8655.56</v>
          </cell>
          <cell r="H5224">
            <v>8397.2099999999991</v>
          </cell>
          <cell r="I5224">
            <v>-258.35000000000002</v>
          </cell>
          <cell r="J5224">
            <v>18168.27</v>
          </cell>
          <cell r="L5224">
            <v>41455</v>
          </cell>
          <cell r="M5224" t="str">
            <v>SG</v>
          </cell>
          <cell r="N5224" t="str">
            <v>EXP</v>
          </cell>
          <cell r="O5224" t="str">
            <v>PH900</v>
          </cell>
          <cell r="P5224" t="str">
            <v>1720</v>
          </cell>
          <cell r="Q5224" t="str">
            <v>Salaries &amp; Benefits</v>
          </cell>
          <cell r="R5224" t="str">
            <v>Other Expenditures</v>
          </cell>
          <cell r="S5224" t="str">
            <v>Salaries &amp; Benefits</v>
          </cell>
        </row>
        <row r="5225">
          <cell r="A5225" t="str">
            <v>PH2081</v>
          </cell>
          <cell r="E5225">
            <v>2616.3000000000002</v>
          </cell>
          <cell r="F5225">
            <v>0</v>
          </cell>
          <cell r="G5225">
            <v>2616.3000000000002</v>
          </cell>
          <cell r="H5225">
            <v>3129.66</v>
          </cell>
          <cell r="I5225">
            <v>513.36</v>
          </cell>
          <cell r="J5225">
            <v>7042.28</v>
          </cell>
          <cell r="L5225">
            <v>41455</v>
          </cell>
          <cell r="M5225" t="str">
            <v>SG</v>
          </cell>
          <cell r="N5225" t="str">
            <v>EXP</v>
          </cell>
          <cell r="O5225" t="str">
            <v>PH900</v>
          </cell>
          <cell r="P5225" t="str">
            <v>1730</v>
          </cell>
          <cell r="Q5225" t="str">
            <v>Salaries &amp; Benefits</v>
          </cell>
          <cell r="R5225" t="str">
            <v>Other Expenditures</v>
          </cell>
          <cell r="S5225" t="str">
            <v>Salaries &amp; Benefits</v>
          </cell>
        </row>
        <row r="5226">
          <cell r="A5226" t="str">
            <v>PH2081</v>
          </cell>
          <cell r="E5226">
            <v>9407.6200000000008</v>
          </cell>
          <cell r="F5226">
            <v>0</v>
          </cell>
          <cell r="G5226">
            <v>9407.6200000000008</v>
          </cell>
          <cell r="H5226">
            <v>11549.08</v>
          </cell>
          <cell r="I5226">
            <v>2141.46</v>
          </cell>
          <cell r="J5226">
            <v>13552.24</v>
          </cell>
          <cell r="L5226">
            <v>41455</v>
          </cell>
          <cell r="M5226" t="str">
            <v>SG</v>
          </cell>
          <cell r="N5226" t="str">
            <v>EXP</v>
          </cell>
          <cell r="O5226" t="str">
            <v>PH900</v>
          </cell>
          <cell r="P5226" t="str">
            <v>1740</v>
          </cell>
          <cell r="Q5226" t="str">
            <v>Salaries &amp; Benefits</v>
          </cell>
          <cell r="R5226" t="str">
            <v>Other Expenditures</v>
          </cell>
          <cell r="S5226" t="str">
            <v>Salaries &amp; Benefits</v>
          </cell>
        </row>
        <row r="5227">
          <cell r="A5227" t="str">
            <v>PH2081</v>
          </cell>
          <cell r="E5227">
            <v>487.62</v>
          </cell>
          <cell r="F5227">
            <v>0</v>
          </cell>
          <cell r="G5227">
            <v>487.62</v>
          </cell>
          <cell r="H5227">
            <v>597.84</v>
          </cell>
          <cell r="I5227">
            <v>110.22</v>
          </cell>
          <cell r="J5227">
            <v>754.77</v>
          </cell>
          <cell r="L5227">
            <v>41455</v>
          </cell>
          <cell r="M5227" t="str">
            <v>SG</v>
          </cell>
          <cell r="N5227" t="str">
            <v>EXP</v>
          </cell>
          <cell r="O5227" t="str">
            <v>PH900</v>
          </cell>
          <cell r="P5227" t="str">
            <v>1745</v>
          </cell>
          <cell r="Q5227" t="str">
            <v>Salaries &amp; Benefits</v>
          </cell>
          <cell r="R5227" t="str">
            <v>Other Expenditures</v>
          </cell>
          <cell r="S5227" t="str">
            <v>Salaries &amp; Benefits</v>
          </cell>
        </row>
        <row r="5228">
          <cell r="A5228" t="str">
            <v>PH2081</v>
          </cell>
          <cell r="E5228">
            <v>7327.48</v>
          </cell>
          <cell r="F5228">
            <v>0</v>
          </cell>
          <cell r="G5228">
            <v>7327.48</v>
          </cell>
          <cell r="H5228">
            <v>8855.8700000000008</v>
          </cell>
          <cell r="I5228">
            <v>1528.39</v>
          </cell>
          <cell r="J5228">
            <v>19925.509999999998</v>
          </cell>
          <cell r="L5228">
            <v>41455</v>
          </cell>
          <cell r="M5228" t="str">
            <v>SG</v>
          </cell>
          <cell r="N5228" t="str">
            <v>EXP</v>
          </cell>
          <cell r="O5228" t="str">
            <v>PH900</v>
          </cell>
          <cell r="P5228" t="str">
            <v>1750</v>
          </cell>
          <cell r="Q5228" t="str">
            <v>Salaries &amp; Benefits</v>
          </cell>
          <cell r="R5228" t="str">
            <v>Other Expenditures</v>
          </cell>
          <cell r="S5228" t="str">
            <v>Salaries &amp; Benefits</v>
          </cell>
        </row>
        <row r="5229">
          <cell r="A5229" t="str">
            <v>PH2081</v>
          </cell>
          <cell r="E5229">
            <v>19175.52</v>
          </cell>
          <cell r="F5229">
            <v>0</v>
          </cell>
          <cell r="G5229">
            <v>19175.52</v>
          </cell>
          <cell r="H5229">
            <v>25214.79</v>
          </cell>
          <cell r="I5229">
            <v>6039.27</v>
          </cell>
          <cell r="J5229">
            <v>29987.1</v>
          </cell>
          <cell r="L5229">
            <v>41455</v>
          </cell>
          <cell r="M5229" t="str">
            <v>SG</v>
          </cell>
          <cell r="N5229" t="str">
            <v>EXP</v>
          </cell>
          <cell r="O5229" t="str">
            <v>PH900</v>
          </cell>
          <cell r="P5229" t="str">
            <v>1760</v>
          </cell>
          <cell r="Q5229" t="str">
            <v>Salaries &amp; Benefits</v>
          </cell>
          <cell r="R5229" t="str">
            <v>Other Expenditures</v>
          </cell>
          <cell r="S5229" t="str">
            <v>Salaries &amp; Benefits</v>
          </cell>
        </row>
        <row r="5230">
          <cell r="A5230" t="str">
            <v>PH2081</v>
          </cell>
          <cell r="E5230">
            <v>38158.449999999997</v>
          </cell>
          <cell r="F5230">
            <v>0</v>
          </cell>
          <cell r="G5230">
            <v>38158.449999999997</v>
          </cell>
          <cell r="H5230">
            <v>46984.99</v>
          </cell>
          <cell r="I5230">
            <v>8826.5400000000009</v>
          </cell>
          <cell r="J5230">
            <v>105716.19</v>
          </cell>
          <cell r="L5230">
            <v>41455</v>
          </cell>
          <cell r="M5230" t="str">
            <v>SG</v>
          </cell>
          <cell r="N5230" t="str">
            <v>EXP</v>
          </cell>
          <cell r="O5230" t="str">
            <v>PH900</v>
          </cell>
          <cell r="P5230" t="str">
            <v>1770</v>
          </cell>
          <cell r="Q5230" t="str">
            <v>Salaries &amp; Benefits</v>
          </cell>
          <cell r="R5230" t="str">
            <v>Other Expenditures</v>
          </cell>
          <cell r="S5230" t="str">
            <v>Salaries &amp; Benefits</v>
          </cell>
        </row>
        <row r="5231">
          <cell r="A5231" t="str">
            <v>PH2081</v>
          </cell>
          <cell r="E5231">
            <v>0</v>
          </cell>
          <cell r="F5231">
            <v>0</v>
          </cell>
          <cell r="G5231">
            <v>0</v>
          </cell>
          <cell r="H5231">
            <v>1251.81</v>
          </cell>
          <cell r="I5231">
            <v>1251.81</v>
          </cell>
          <cell r="J5231">
            <v>2817.5</v>
          </cell>
          <cell r="L5231">
            <v>41455</v>
          </cell>
          <cell r="M5231" t="str">
            <v>SG</v>
          </cell>
          <cell r="N5231" t="str">
            <v>EXP</v>
          </cell>
          <cell r="O5231" t="str">
            <v>PH900</v>
          </cell>
          <cell r="P5231" t="str">
            <v>1850</v>
          </cell>
          <cell r="Q5231" t="str">
            <v>Salaries &amp; Benefits</v>
          </cell>
          <cell r="R5231" t="str">
            <v>Other Expenditures</v>
          </cell>
          <cell r="S5231" t="str">
            <v>Salaries &amp; Benefits</v>
          </cell>
        </row>
        <row r="5232">
          <cell r="A5232" t="str">
            <v>PH2081</v>
          </cell>
          <cell r="E5232">
            <v>133.08000000000001</v>
          </cell>
          <cell r="F5232">
            <v>0</v>
          </cell>
          <cell r="G5232">
            <v>133.08000000000001</v>
          </cell>
          <cell r="H5232">
            <v>0</v>
          </cell>
          <cell r="I5232">
            <v>-133.08000000000001</v>
          </cell>
          <cell r="J5232">
            <v>0</v>
          </cell>
          <cell r="L5232">
            <v>41455</v>
          </cell>
          <cell r="M5232" t="str">
            <v>SG</v>
          </cell>
          <cell r="N5232" t="str">
            <v>EXP</v>
          </cell>
          <cell r="O5232" t="str">
            <v>PH900</v>
          </cell>
          <cell r="P5232" t="str">
            <v>1970</v>
          </cell>
          <cell r="Q5232" t="str">
            <v>Salaries &amp; Benefits</v>
          </cell>
          <cell r="R5232" t="str">
            <v>Other Expenditures</v>
          </cell>
          <cell r="S5232" t="str">
            <v>Salaries &amp; Benefits</v>
          </cell>
        </row>
        <row r="5233">
          <cell r="A5233" t="str">
            <v>PH2081</v>
          </cell>
          <cell r="E5233">
            <v>47.64</v>
          </cell>
          <cell r="F5233">
            <v>0</v>
          </cell>
          <cell r="G5233">
            <v>47.64</v>
          </cell>
          <cell r="H5233">
            <v>0</v>
          </cell>
          <cell r="I5233">
            <v>-47.64</v>
          </cell>
          <cell r="J5233">
            <v>0</v>
          </cell>
          <cell r="L5233">
            <v>41455</v>
          </cell>
          <cell r="M5233" t="str">
            <v>SG</v>
          </cell>
          <cell r="N5233" t="str">
            <v>EXP</v>
          </cell>
          <cell r="O5233" t="str">
            <v>PH900</v>
          </cell>
          <cell r="P5233" t="str">
            <v>1975</v>
          </cell>
          <cell r="Q5233" t="str">
            <v>Salaries &amp; Benefits</v>
          </cell>
          <cell r="R5233" t="str">
            <v>Other Expenditures</v>
          </cell>
          <cell r="S5233" t="str">
            <v>Salaries &amp; Benefits</v>
          </cell>
        </row>
        <row r="5234">
          <cell r="A5234" t="str">
            <v>PH2081</v>
          </cell>
          <cell r="E5234">
            <v>724.94</v>
          </cell>
          <cell r="F5234">
            <v>1024.8599999999999</v>
          </cell>
          <cell r="G5234">
            <v>1749.8</v>
          </cell>
          <cell r="H5234">
            <v>401.13</v>
          </cell>
          <cell r="I5234">
            <v>-1348.67</v>
          </cell>
          <cell r="J5234">
            <v>1999.6</v>
          </cell>
          <cell r="L5234">
            <v>41455</v>
          </cell>
          <cell r="M5234" t="str">
            <v>SG</v>
          </cell>
          <cell r="N5234" t="str">
            <v>EXP</v>
          </cell>
          <cell r="O5234" t="str">
            <v>PH900</v>
          </cell>
          <cell r="P5234" t="str">
            <v>2010</v>
          </cell>
          <cell r="Q5234" t="str">
            <v>Office Supplies</v>
          </cell>
          <cell r="R5234" t="str">
            <v>Other Expenditures</v>
          </cell>
          <cell r="S5234" t="str">
            <v>Non Salary</v>
          </cell>
        </row>
        <row r="5235">
          <cell r="A5235" t="str">
            <v>PH2081</v>
          </cell>
          <cell r="E5235">
            <v>0</v>
          </cell>
          <cell r="F5235">
            <v>0</v>
          </cell>
          <cell r="G5235">
            <v>0</v>
          </cell>
          <cell r="H5235">
            <v>401.24</v>
          </cell>
          <cell r="I5235">
            <v>401.24</v>
          </cell>
          <cell r="J5235">
            <v>2000.2</v>
          </cell>
          <cell r="L5235">
            <v>41455</v>
          </cell>
          <cell r="M5235" t="str">
            <v>SG</v>
          </cell>
          <cell r="N5235" t="str">
            <v>EXP</v>
          </cell>
          <cell r="O5235" t="str">
            <v>PH900</v>
          </cell>
          <cell r="P5235" t="str">
            <v>2030</v>
          </cell>
          <cell r="Q5235" t="str">
            <v>Office Supplies</v>
          </cell>
          <cell r="R5235" t="str">
            <v>Other Expenditures</v>
          </cell>
          <cell r="S5235" t="str">
            <v>Non Salary</v>
          </cell>
        </row>
        <row r="5236">
          <cell r="A5236" t="str">
            <v>PH2081</v>
          </cell>
          <cell r="E5236">
            <v>0</v>
          </cell>
          <cell r="F5236">
            <v>0</v>
          </cell>
          <cell r="G5236">
            <v>0</v>
          </cell>
          <cell r="H5236">
            <v>401.24</v>
          </cell>
          <cell r="I5236">
            <v>401.24</v>
          </cell>
          <cell r="J5236">
            <v>2000.2</v>
          </cell>
          <cell r="L5236">
            <v>41455</v>
          </cell>
          <cell r="M5236" t="str">
            <v>SG</v>
          </cell>
          <cell r="N5236" t="str">
            <v>EXP</v>
          </cell>
          <cell r="O5236" t="str">
            <v>PH900</v>
          </cell>
          <cell r="P5236" t="str">
            <v>2040</v>
          </cell>
          <cell r="Q5236" t="str">
            <v>Office Supplies</v>
          </cell>
          <cell r="R5236" t="str">
            <v>Other Expenditures</v>
          </cell>
          <cell r="S5236" t="str">
            <v>Non Salary</v>
          </cell>
        </row>
        <row r="5237">
          <cell r="A5237" t="str">
            <v>PH2081</v>
          </cell>
          <cell r="E5237">
            <v>25.42</v>
          </cell>
          <cell r="F5237">
            <v>0</v>
          </cell>
          <cell r="G5237">
            <v>25.42</v>
          </cell>
          <cell r="H5237">
            <v>401.24</v>
          </cell>
          <cell r="I5237">
            <v>375.82</v>
          </cell>
          <cell r="J5237">
            <v>2000.2</v>
          </cell>
          <cell r="L5237">
            <v>41455</v>
          </cell>
          <cell r="M5237" t="str">
            <v>SG</v>
          </cell>
          <cell r="N5237" t="str">
            <v>EXP</v>
          </cell>
          <cell r="O5237" t="str">
            <v>PH900</v>
          </cell>
          <cell r="P5237" t="str">
            <v>2080</v>
          </cell>
          <cell r="Q5237" t="str">
            <v>Office Supplies</v>
          </cell>
          <cell r="R5237" t="str">
            <v>Other Expenditures</v>
          </cell>
          <cell r="S5237" t="str">
            <v>Non Salary</v>
          </cell>
        </row>
        <row r="5238">
          <cell r="A5238" t="str">
            <v>PH2081</v>
          </cell>
          <cell r="E5238">
            <v>0</v>
          </cell>
          <cell r="F5238">
            <v>1392.12</v>
          </cell>
          <cell r="G5238">
            <v>1392.12</v>
          </cell>
          <cell r="H5238">
            <v>802.4</v>
          </cell>
          <cell r="I5238">
            <v>-589.72</v>
          </cell>
          <cell r="J5238">
            <v>4000</v>
          </cell>
          <cell r="L5238">
            <v>41455</v>
          </cell>
          <cell r="M5238" t="str">
            <v>SG</v>
          </cell>
          <cell r="N5238" t="str">
            <v>EXP</v>
          </cell>
          <cell r="O5238" t="str">
            <v>PH900</v>
          </cell>
          <cell r="P5238" t="str">
            <v>2090</v>
          </cell>
          <cell r="Q5238" t="str">
            <v>Office Supplies</v>
          </cell>
          <cell r="R5238" t="str">
            <v>Other Expenditures</v>
          </cell>
          <cell r="S5238" t="str">
            <v>Non Salary</v>
          </cell>
        </row>
        <row r="5239">
          <cell r="A5239" t="str">
            <v>PH2081</v>
          </cell>
          <cell r="E5239">
            <v>0</v>
          </cell>
          <cell r="F5239">
            <v>0</v>
          </cell>
          <cell r="G5239">
            <v>0</v>
          </cell>
          <cell r="H5239">
            <v>100.26</v>
          </cell>
          <cell r="I5239">
            <v>100.26</v>
          </cell>
          <cell r="J5239">
            <v>499.8</v>
          </cell>
          <cell r="L5239">
            <v>41455</v>
          </cell>
          <cell r="M5239" t="str">
            <v>SG</v>
          </cell>
          <cell r="N5239" t="str">
            <v>EXP</v>
          </cell>
          <cell r="O5239" t="str">
            <v>PH900</v>
          </cell>
          <cell r="P5239" t="str">
            <v>2099</v>
          </cell>
          <cell r="Q5239" t="str">
            <v>Office Supplies</v>
          </cell>
          <cell r="R5239" t="str">
            <v>Other Expenditures</v>
          </cell>
          <cell r="S5239" t="str">
            <v>Non Salary</v>
          </cell>
        </row>
        <row r="5240">
          <cell r="A5240" t="str">
            <v>PH2081</v>
          </cell>
          <cell r="E5240">
            <v>4313.99</v>
          </cell>
          <cell r="F5240">
            <v>0</v>
          </cell>
          <cell r="G5240">
            <v>4313.99</v>
          </cell>
          <cell r="H5240">
            <v>401.16</v>
          </cell>
          <cell r="I5240">
            <v>-3912.83</v>
          </cell>
          <cell r="J5240">
            <v>1999.8</v>
          </cell>
          <cell r="L5240">
            <v>41455</v>
          </cell>
          <cell r="M5240" t="str">
            <v>SG</v>
          </cell>
          <cell r="N5240" t="str">
            <v>EXP</v>
          </cell>
          <cell r="O5240" t="str">
            <v>PH900</v>
          </cell>
          <cell r="P5240" t="str">
            <v>2650</v>
          </cell>
          <cell r="Q5240" t="str">
            <v>Other Supplies</v>
          </cell>
          <cell r="R5240" t="str">
            <v>Other Expenditures</v>
          </cell>
          <cell r="S5240" t="str">
            <v>Non Salary</v>
          </cell>
        </row>
        <row r="5241">
          <cell r="A5241" t="str">
            <v>PH2081</v>
          </cell>
          <cell r="E5241">
            <v>0</v>
          </cell>
          <cell r="F5241">
            <v>1273.02</v>
          </cell>
          <cell r="G5241">
            <v>1273.02</v>
          </cell>
          <cell r="H5241">
            <v>235.3</v>
          </cell>
          <cell r="I5241">
            <v>-1037.72</v>
          </cell>
          <cell r="J5241">
            <v>1000</v>
          </cell>
          <cell r="L5241">
            <v>41455</v>
          </cell>
          <cell r="M5241" t="str">
            <v>SG</v>
          </cell>
          <cell r="N5241" t="str">
            <v>EXP</v>
          </cell>
          <cell r="O5241" t="str">
            <v>PH900</v>
          </cell>
          <cell r="P5241" t="str">
            <v>2999</v>
          </cell>
          <cell r="Q5241" t="str">
            <v>Other Supplies</v>
          </cell>
          <cell r="R5241" t="str">
            <v>Other Expenditures</v>
          </cell>
          <cell r="S5241" t="str">
            <v>Non Salary</v>
          </cell>
        </row>
        <row r="5242">
          <cell r="A5242" t="str">
            <v>PH2081</v>
          </cell>
          <cell r="E5242">
            <v>357.6</v>
          </cell>
          <cell r="F5242">
            <v>3616.04</v>
          </cell>
          <cell r="G5242">
            <v>3973.64</v>
          </cell>
          <cell r="H5242">
            <v>332.86</v>
          </cell>
          <cell r="I5242">
            <v>-3640.78</v>
          </cell>
          <cell r="J5242">
            <v>937.6</v>
          </cell>
          <cell r="L5242">
            <v>41455</v>
          </cell>
          <cell r="M5242" t="str">
            <v>SG</v>
          </cell>
          <cell r="N5242" t="str">
            <v>EXP</v>
          </cell>
          <cell r="O5242" t="str">
            <v>PH900</v>
          </cell>
          <cell r="P5242" t="str">
            <v>3410</v>
          </cell>
          <cell r="Q5242" t="str">
            <v>Computer Hardware &amp; Software</v>
          </cell>
          <cell r="R5242" t="str">
            <v>Other Expenditures</v>
          </cell>
          <cell r="S5242" t="str">
            <v>Non Salary</v>
          </cell>
        </row>
        <row r="5243">
          <cell r="A5243" t="str">
            <v>PH2081</v>
          </cell>
          <cell r="E5243">
            <v>2617.56</v>
          </cell>
          <cell r="F5243">
            <v>0</v>
          </cell>
          <cell r="G5243">
            <v>2617.56</v>
          </cell>
          <cell r="H5243">
            <v>665.69</v>
          </cell>
          <cell r="I5243">
            <v>-1951.87</v>
          </cell>
          <cell r="J5243">
            <v>1875.2</v>
          </cell>
          <cell r="L5243">
            <v>41455</v>
          </cell>
          <cell r="M5243" t="str">
            <v>SG</v>
          </cell>
          <cell r="N5243" t="str">
            <v>EXP</v>
          </cell>
          <cell r="O5243" t="str">
            <v>PH900</v>
          </cell>
          <cell r="P5243" t="str">
            <v>3420</v>
          </cell>
          <cell r="Q5243" t="str">
            <v>Computer Hardware &amp; Software</v>
          </cell>
          <cell r="R5243" t="str">
            <v>Other Expenditures</v>
          </cell>
          <cell r="S5243" t="str">
            <v>Non Salary</v>
          </cell>
        </row>
        <row r="5244">
          <cell r="A5244" t="str">
            <v>PH2081</v>
          </cell>
          <cell r="E5244">
            <v>0</v>
          </cell>
          <cell r="F5244">
            <v>0</v>
          </cell>
          <cell r="G5244">
            <v>0</v>
          </cell>
          <cell r="H5244">
            <v>856.62</v>
          </cell>
          <cell r="I5244">
            <v>856.62</v>
          </cell>
          <cell r="J5244">
            <v>3052.8</v>
          </cell>
          <cell r="L5244">
            <v>41455</v>
          </cell>
          <cell r="M5244" t="str">
            <v>SG</v>
          </cell>
          <cell r="N5244" t="str">
            <v>EXP</v>
          </cell>
          <cell r="O5244" t="str">
            <v>PH900</v>
          </cell>
          <cell r="P5244" t="str">
            <v>4082</v>
          </cell>
          <cell r="Q5244" t="str">
            <v>Professional &amp; Technical</v>
          </cell>
          <cell r="R5244" t="str">
            <v>Other Expenditures</v>
          </cell>
          <cell r="S5244" t="str">
            <v>Non Salary</v>
          </cell>
        </row>
        <row r="5245">
          <cell r="A5245" t="str">
            <v>PH2081</v>
          </cell>
          <cell r="E5245">
            <v>0</v>
          </cell>
          <cell r="F5245">
            <v>0</v>
          </cell>
          <cell r="G5245">
            <v>0</v>
          </cell>
          <cell r="H5245">
            <v>2768.85</v>
          </cell>
          <cell r="I5245">
            <v>2768.85</v>
          </cell>
          <cell r="J5245">
            <v>9867.6</v>
          </cell>
          <cell r="L5245">
            <v>41455</v>
          </cell>
          <cell r="M5245" t="str">
            <v>SG</v>
          </cell>
          <cell r="N5245" t="str">
            <v>EXP</v>
          </cell>
          <cell r="O5245" t="str">
            <v>PH900</v>
          </cell>
          <cell r="P5245" t="str">
            <v>4086</v>
          </cell>
          <cell r="Q5245" t="str">
            <v>Professional &amp; Technical</v>
          </cell>
          <cell r="R5245" t="str">
            <v>Other Expenditures</v>
          </cell>
          <cell r="S5245" t="str">
            <v>Non Salary</v>
          </cell>
        </row>
        <row r="5246">
          <cell r="A5246" t="str">
            <v>PH2081</v>
          </cell>
          <cell r="E5246">
            <v>0</v>
          </cell>
          <cell r="F5246">
            <v>0</v>
          </cell>
          <cell r="G5246">
            <v>0</v>
          </cell>
          <cell r="H5246">
            <v>0</v>
          </cell>
          <cell r="I5246">
            <v>0</v>
          </cell>
          <cell r="J5246">
            <v>0</v>
          </cell>
          <cell r="L5246">
            <v>41455</v>
          </cell>
          <cell r="M5246" t="str">
            <v>SG</v>
          </cell>
          <cell r="N5246" t="str">
            <v>EXP</v>
          </cell>
          <cell r="O5246" t="str">
            <v>PH900</v>
          </cell>
          <cell r="P5246" t="str">
            <v>4110</v>
          </cell>
          <cell r="Q5246" t="str">
            <v>Professional &amp; Technical</v>
          </cell>
          <cell r="R5246" t="str">
            <v>Other Expenditures</v>
          </cell>
          <cell r="S5246" t="str">
            <v>Non Salary</v>
          </cell>
        </row>
        <row r="5247">
          <cell r="A5247" t="str">
            <v>PH2081</v>
          </cell>
          <cell r="E5247">
            <v>213.7</v>
          </cell>
          <cell r="F5247">
            <v>0</v>
          </cell>
          <cell r="G5247">
            <v>213.7</v>
          </cell>
          <cell r="H5247">
            <v>0</v>
          </cell>
          <cell r="I5247">
            <v>-213.7</v>
          </cell>
          <cell r="J5247">
            <v>0</v>
          </cell>
          <cell r="L5247">
            <v>41455</v>
          </cell>
          <cell r="M5247" t="str">
            <v>SG</v>
          </cell>
          <cell r="N5247" t="str">
            <v>EXP</v>
          </cell>
          <cell r="O5247" t="str">
            <v>PH900</v>
          </cell>
          <cell r="P5247" t="str">
            <v>4136</v>
          </cell>
          <cell r="Q5247" t="str">
            <v>Professional &amp; Technical</v>
          </cell>
          <cell r="R5247" t="str">
            <v>Other Expenditures</v>
          </cell>
          <cell r="S5247" t="str">
            <v>Non Salary</v>
          </cell>
        </row>
        <row r="5248">
          <cell r="A5248" t="str">
            <v>PH2081</v>
          </cell>
          <cell r="E5248">
            <v>0</v>
          </cell>
          <cell r="F5248">
            <v>0</v>
          </cell>
          <cell r="G5248">
            <v>0</v>
          </cell>
          <cell r="H5248">
            <v>2806</v>
          </cell>
          <cell r="I5248">
            <v>2806</v>
          </cell>
          <cell r="J5248">
            <v>10000</v>
          </cell>
          <cell r="L5248">
            <v>41455</v>
          </cell>
          <cell r="M5248" t="str">
            <v>SG</v>
          </cell>
          <cell r="N5248" t="str">
            <v>EXP</v>
          </cell>
          <cell r="O5248" t="str">
            <v>PH900</v>
          </cell>
          <cell r="P5248" t="str">
            <v>4199</v>
          </cell>
          <cell r="Q5248" t="str">
            <v>Professional &amp; Technical</v>
          </cell>
          <cell r="R5248" t="str">
            <v>Other Expenditures</v>
          </cell>
          <cell r="S5248" t="str">
            <v>Non Salary</v>
          </cell>
        </row>
        <row r="5249">
          <cell r="A5249" t="str">
            <v>PH2081</v>
          </cell>
          <cell r="E5249">
            <v>261.05</v>
          </cell>
          <cell r="F5249">
            <v>0</v>
          </cell>
          <cell r="G5249">
            <v>261.05</v>
          </cell>
          <cell r="H5249">
            <v>28.06</v>
          </cell>
          <cell r="I5249">
            <v>-232.99</v>
          </cell>
          <cell r="J5249">
            <v>100</v>
          </cell>
          <cell r="L5249">
            <v>41455</v>
          </cell>
          <cell r="M5249" t="str">
            <v>SG</v>
          </cell>
          <cell r="N5249" t="str">
            <v>EXP</v>
          </cell>
          <cell r="O5249" t="str">
            <v>PH900</v>
          </cell>
          <cell r="P5249" t="str">
            <v>4225</v>
          </cell>
          <cell r="Q5249" t="str">
            <v>Business Travel Expenses</v>
          </cell>
          <cell r="R5249" t="str">
            <v>Other Expenditures</v>
          </cell>
          <cell r="S5249" t="str">
            <v>Non Salary</v>
          </cell>
        </row>
        <row r="5250">
          <cell r="A5250" t="str">
            <v>PH2081</v>
          </cell>
          <cell r="E5250">
            <v>4025.06</v>
          </cell>
          <cell r="F5250">
            <v>0</v>
          </cell>
          <cell r="G5250">
            <v>4025.06</v>
          </cell>
          <cell r="H5250">
            <v>785.68</v>
          </cell>
          <cell r="I5250">
            <v>-3239.38</v>
          </cell>
          <cell r="J5250">
            <v>2800</v>
          </cell>
          <cell r="L5250">
            <v>41455</v>
          </cell>
          <cell r="M5250" t="str">
            <v>SG</v>
          </cell>
          <cell r="N5250" t="str">
            <v>EXP</v>
          </cell>
          <cell r="O5250" t="str">
            <v>PH900</v>
          </cell>
          <cell r="P5250" t="str">
            <v>4256</v>
          </cell>
          <cell r="Q5250" t="str">
            <v>Conference Expenditures</v>
          </cell>
          <cell r="R5250" t="str">
            <v>Other Expenditures</v>
          </cell>
          <cell r="S5250" t="str">
            <v>Non Salary</v>
          </cell>
        </row>
        <row r="5251">
          <cell r="A5251" t="str">
            <v>PH2081</v>
          </cell>
          <cell r="E5251">
            <v>4019.69</v>
          </cell>
          <cell r="F5251">
            <v>0</v>
          </cell>
          <cell r="G5251">
            <v>4019.69</v>
          </cell>
          <cell r="H5251">
            <v>932.12</v>
          </cell>
          <cell r="I5251">
            <v>-3087.57</v>
          </cell>
          <cell r="J5251">
            <v>4070.4</v>
          </cell>
          <cell r="L5251">
            <v>41455</v>
          </cell>
          <cell r="M5251" t="str">
            <v>SG</v>
          </cell>
          <cell r="N5251" t="str">
            <v>EXP</v>
          </cell>
          <cell r="O5251" t="str">
            <v>PH900</v>
          </cell>
          <cell r="P5251" t="str">
            <v>4310</v>
          </cell>
          <cell r="Q5251" t="str">
            <v>Training &amp; Development</v>
          </cell>
          <cell r="R5251" t="str">
            <v>Other Expenditures</v>
          </cell>
          <cell r="S5251" t="str">
            <v>Non Salary</v>
          </cell>
        </row>
        <row r="5252">
          <cell r="A5252" t="str">
            <v>PH2081</v>
          </cell>
          <cell r="E5252">
            <v>0</v>
          </cell>
          <cell r="F5252">
            <v>10486.82</v>
          </cell>
          <cell r="G5252">
            <v>10486.82</v>
          </cell>
          <cell r="H5252">
            <v>7352</v>
          </cell>
          <cell r="I5252">
            <v>-3134.82</v>
          </cell>
          <cell r="J5252">
            <v>80000</v>
          </cell>
          <cell r="L5252">
            <v>41455</v>
          </cell>
          <cell r="M5252" t="str">
            <v>SG</v>
          </cell>
          <cell r="N5252" t="str">
            <v>EXP</v>
          </cell>
          <cell r="O5252" t="str">
            <v>PH900</v>
          </cell>
          <cell r="P5252" t="str">
            <v>4414</v>
          </cell>
          <cell r="Q5252" t="str">
            <v>Contracted Services</v>
          </cell>
          <cell r="R5252" t="str">
            <v>Other Expenditures</v>
          </cell>
          <cell r="S5252" t="str">
            <v>Non Salary</v>
          </cell>
        </row>
        <row r="5253">
          <cell r="A5253" t="str">
            <v>PH2081</v>
          </cell>
          <cell r="E5253">
            <v>160.27000000000001</v>
          </cell>
          <cell r="F5253">
            <v>0</v>
          </cell>
          <cell r="G5253">
            <v>160.27000000000001</v>
          </cell>
          <cell r="H5253">
            <v>0</v>
          </cell>
          <cell r="I5253">
            <v>-160.27000000000001</v>
          </cell>
          <cell r="J5253">
            <v>0</v>
          </cell>
          <cell r="L5253">
            <v>41455</v>
          </cell>
          <cell r="M5253" t="str">
            <v>SG</v>
          </cell>
          <cell r="N5253" t="str">
            <v>EXP</v>
          </cell>
          <cell r="O5253" t="str">
            <v>PH900</v>
          </cell>
          <cell r="P5253" t="str">
            <v>4416</v>
          </cell>
          <cell r="Q5253" t="str">
            <v>Contracted Services</v>
          </cell>
          <cell r="R5253" t="str">
            <v>Other Expenditures</v>
          </cell>
          <cell r="S5253" t="str">
            <v>Non Salary</v>
          </cell>
        </row>
        <row r="5254">
          <cell r="A5254" t="str">
            <v>PH2081</v>
          </cell>
          <cell r="E5254">
            <v>0</v>
          </cell>
          <cell r="F5254">
            <v>0</v>
          </cell>
          <cell r="G5254">
            <v>0</v>
          </cell>
          <cell r="H5254">
            <v>1427.7</v>
          </cell>
          <cell r="I5254">
            <v>1427.7</v>
          </cell>
          <cell r="J5254">
            <v>5088</v>
          </cell>
          <cell r="L5254">
            <v>41455</v>
          </cell>
          <cell r="M5254" t="str">
            <v>SG</v>
          </cell>
          <cell r="N5254" t="str">
            <v>EXP</v>
          </cell>
          <cell r="O5254" t="str">
            <v>PH900</v>
          </cell>
          <cell r="P5254" t="str">
            <v>4424</v>
          </cell>
          <cell r="Q5254" t="str">
            <v>Contracted Services</v>
          </cell>
          <cell r="R5254" t="str">
            <v>Other Expenditures</v>
          </cell>
          <cell r="S5254" t="str">
            <v>Non Salary</v>
          </cell>
        </row>
        <row r="5255">
          <cell r="A5255" t="str">
            <v>PH2081</v>
          </cell>
          <cell r="E5255">
            <v>181.32</v>
          </cell>
          <cell r="F5255">
            <v>79.12</v>
          </cell>
          <cell r="G5255">
            <v>260.44</v>
          </cell>
          <cell r="H5255">
            <v>561.28</v>
          </cell>
          <cell r="I5255">
            <v>300.83999999999997</v>
          </cell>
          <cell r="J5255">
            <v>2000.25</v>
          </cell>
          <cell r="L5255">
            <v>41455</v>
          </cell>
          <cell r="M5255" t="str">
            <v>SG</v>
          </cell>
          <cell r="N5255" t="str">
            <v>EXP</v>
          </cell>
          <cell r="O5255" t="str">
            <v>PH900</v>
          </cell>
          <cell r="P5255" t="str">
            <v>4515</v>
          </cell>
          <cell r="Q5255" t="str">
            <v>Contracted Services</v>
          </cell>
          <cell r="R5255" t="str">
            <v>Other Expenditures</v>
          </cell>
          <cell r="S5255" t="str">
            <v>Non Salary</v>
          </cell>
        </row>
        <row r="5256">
          <cell r="A5256" t="str">
            <v>PH2081</v>
          </cell>
          <cell r="E5256">
            <v>46</v>
          </cell>
          <cell r="F5256">
            <v>0</v>
          </cell>
          <cell r="G5256">
            <v>46</v>
          </cell>
          <cell r="H5256">
            <v>28.06</v>
          </cell>
          <cell r="I5256">
            <v>-17.940000000000001</v>
          </cell>
          <cell r="J5256">
            <v>100</v>
          </cell>
          <cell r="L5256">
            <v>41455</v>
          </cell>
          <cell r="M5256" t="str">
            <v>SG</v>
          </cell>
          <cell r="N5256" t="str">
            <v>EXP</v>
          </cell>
          <cell r="O5256" t="str">
            <v>PH900</v>
          </cell>
          <cell r="P5256" t="str">
            <v>4770</v>
          </cell>
          <cell r="Q5256" t="str">
            <v>Insurance, Parking &amp; Metrage</v>
          </cell>
          <cell r="R5256" t="str">
            <v>Other Expenditures</v>
          </cell>
          <cell r="S5256" t="str">
            <v>Non Salary</v>
          </cell>
        </row>
        <row r="5257">
          <cell r="A5257" t="str">
            <v>PH2081</v>
          </cell>
          <cell r="E5257">
            <v>224.64</v>
          </cell>
          <cell r="F5257">
            <v>0</v>
          </cell>
          <cell r="G5257">
            <v>224.64</v>
          </cell>
          <cell r="H5257">
            <v>70.17</v>
          </cell>
          <cell r="I5257">
            <v>-154.47</v>
          </cell>
          <cell r="J5257">
            <v>250</v>
          </cell>
          <cell r="L5257">
            <v>41455</v>
          </cell>
          <cell r="M5257" t="str">
            <v>SG</v>
          </cell>
          <cell r="N5257" t="str">
            <v>EXP</v>
          </cell>
          <cell r="O5257" t="str">
            <v>PH900</v>
          </cell>
          <cell r="P5257" t="str">
            <v>4775</v>
          </cell>
          <cell r="Q5257" t="str">
            <v>Insurance, Parking &amp; Metrage</v>
          </cell>
          <cell r="R5257" t="str">
            <v>Other Expenditures</v>
          </cell>
          <cell r="S5257" t="str">
            <v>Non Salary</v>
          </cell>
        </row>
        <row r="5258">
          <cell r="A5258" t="str">
            <v>PH2081</v>
          </cell>
          <cell r="E5258">
            <v>0</v>
          </cell>
          <cell r="F5258">
            <v>0</v>
          </cell>
          <cell r="G5258">
            <v>0</v>
          </cell>
          <cell r="H5258">
            <v>28.05</v>
          </cell>
          <cell r="I5258">
            <v>28.05</v>
          </cell>
          <cell r="J5258">
            <v>99.9</v>
          </cell>
          <cell r="L5258">
            <v>41455</v>
          </cell>
          <cell r="M5258" t="str">
            <v>SG</v>
          </cell>
          <cell r="N5258" t="str">
            <v>EXP</v>
          </cell>
          <cell r="O5258" t="str">
            <v>PH900</v>
          </cell>
          <cell r="P5258" t="str">
            <v>4805</v>
          </cell>
          <cell r="Q5258" t="str">
            <v>Other Services</v>
          </cell>
          <cell r="R5258" t="str">
            <v>Other Expenditures</v>
          </cell>
          <cell r="S5258" t="str">
            <v>Non Salary</v>
          </cell>
        </row>
        <row r="5259">
          <cell r="A5259" t="str">
            <v>PH2081</v>
          </cell>
          <cell r="E5259">
            <v>207.6</v>
          </cell>
          <cell r="F5259">
            <v>0</v>
          </cell>
          <cell r="G5259">
            <v>207.6</v>
          </cell>
          <cell r="H5259">
            <v>263.08</v>
          </cell>
          <cell r="I5259">
            <v>55.48</v>
          </cell>
          <cell r="J5259">
            <v>937.6</v>
          </cell>
          <cell r="L5259">
            <v>41455</v>
          </cell>
          <cell r="M5259" t="str">
            <v>SG</v>
          </cell>
          <cell r="N5259" t="str">
            <v>EXP</v>
          </cell>
          <cell r="O5259" t="str">
            <v>PH900</v>
          </cell>
          <cell r="P5259" t="str">
            <v>4811</v>
          </cell>
          <cell r="Q5259" t="str">
            <v>Other Services</v>
          </cell>
          <cell r="R5259" t="str">
            <v>Other Expenditures</v>
          </cell>
          <cell r="S5259" t="str">
            <v>Non Salary</v>
          </cell>
        </row>
        <row r="5260">
          <cell r="A5260" t="str">
            <v>PH2081</v>
          </cell>
          <cell r="E5260">
            <v>1535.5</v>
          </cell>
          <cell r="F5260">
            <v>0</v>
          </cell>
          <cell r="G5260">
            <v>1535.5</v>
          </cell>
          <cell r="H5260">
            <v>0</v>
          </cell>
          <cell r="I5260">
            <v>-1535.5</v>
          </cell>
          <cell r="J5260">
            <v>0</v>
          </cell>
          <cell r="L5260">
            <v>41455</v>
          </cell>
          <cell r="M5260" t="str">
            <v>SG</v>
          </cell>
          <cell r="N5260" t="str">
            <v>EXP</v>
          </cell>
          <cell r="O5260" t="str">
            <v>PH900</v>
          </cell>
          <cell r="P5260" t="str">
            <v>4813</v>
          </cell>
          <cell r="Q5260" t="str">
            <v>Other Services</v>
          </cell>
          <cell r="R5260" t="str">
            <v>Other Expenditures</v>
          </cell>
          <cell r="S5260" t="str">
            <v>Non Salary</v>
          </cell>
        </row>
        <row r="5261">
          <cell r="A5261" t="str">
            <v>PH2081</v>
          </cell>
          <cell r="E5261">
            <v>0</v>
          </cell>
          <cell r="F5261">
            <v>0</v>
          </cell>
          <cell r="G5261">
            <v>0</v>
          </cell>
          <cell r="H5261">
            <v>53.39</v>
          </cell>
          <cell r="I5261">
            <v>53.39</v>
          </cell>
          <cell r="J5261">
            <v>190.29</v>
          </cell>
          <cell r="L5261">
            <v>41455</v>
          </cell>
          <cell r="M5261" t="str">
            <v>SG</v>
          </cell>
          <cell r="N5261" t="str">
            <v>EXP</v>
          </cell>
          <cell r="O5261" t="str">
            <v>PH900</v>
          </cell>
          <cell r="P5261" t="str">
            <v>4815</v>
          </cell>
          <cell r="Q5261" t="str">
            <v>Other Services</v>
          </cell>
          <cell r="R5261" t="str">
            <v>Other Expenditures</v>
          </cell>
          <cell r="S5261" t="str">
            <v>Non Salary</v>
          </cell>
        </row>
        <row r="5262">
          <cell r="A5262" t="str">
            <v>PH2081</v>
          </cell>
          <cell r="E5262">
            <v>0</v>
          </cell>
          <cell r="F5262">
            <v>0</v>
          </cell>
          <cell r="G5262">
            <v>0</v>
          </cell>
          <cell r="H5262">
            <v>0</v>
          </cell>
          <cell r="I5262">
            <v>0</v>
          </cell>
          <cell r="J5262">
            <v>0</v>
          </cell>
          <cell r="L5262">
            <v>41455</v>
          </cell>
          <cell r="M5262" t="str">
            <v>SG</v>
          </cell>
          <cell r="N5262" t="str">
            <v>EXP</v>
          </cell>
          <cell r="O5262" t="str">
            <v>PH900</v>
          </cell>
          <cell r="P5262" t="str">
            <v>4820</v>
          </cell>
          <cell r="Q5262" t="str">
            <v>Other Services</v>
          </cell>
          <cell r="R5262" t="str">
            <v>Other Expenditures</v>
          </cell>
          <cell r="S5262" t="str">
            <v>Non Salary</v>
          </cell>
        </row>
        <row r="5263">
          <cell r="A5263" t="str">
            <v>PH2081</v>
          </cell>
          <cell r="E5263">
            <v>0</v>
          </cell>
          <cell r="F5263">
            <v>0</v>
          </cell>
          <cell r="G5263">
            <v>0</v>
          </cell>
          <cell r="H5263">
            <v>196.42</v>
          </cell>
          <cell r="I5263">
            <v>196.42</v>
          </cell>
          <cell r="J5263">
            <v>700</v>
          </cell>
          <cell r="L5263">
            <v>41455</v>
          </cell>
          <cell r="M5263" t="str">
            <v>SG</v>
          </cell>
          <cell r="N5263" t="str">
            <v>EXP</v>
          </cell>
          <cell r="O5263" t="str">
            <v>PH900</v>
          </cell>
          <cell r="P5263" t="str">
            <v>4825</v>
          </cell>
          <cell r="Q5263" t="str">
            <v>Other Services</v>
          </cell>
          <cell r="R5263" t="str">
            <v>Other Expenditures</v>
          </cell>
          <cell r="S5263" t="str">
            <v>Non Salary</v>
          </cell>
        </row>
        <row r="5264">
          <cell r="A5264" t="str">
            <v>PH2081</v>
          </cell>
          <cell r="E5264">
            <v>0</v>
          </cell>
          <cell r="F5264">
            <v>0</v>
          </cell>
          <cell r="G5264">
            <v>0</v>
          </cell>
          <cell r="H5264">
            <v>1071.5999999999999</v>
          </cell>
          <cell r="I5264">
            <v>1071.5999999999999</v>
          </cell>
          <cell r="J5264">
            <v>4000</v>
          </cell>
          <cell r="L5264">
            <v>41455</v>
          </cell>
          <cell r="M5264" t="str">
            <v>SG</v>
          </cell>
          <cell r="N5264" t="str">
            <v>EXP</v>
          </cell>
          <cell r="O5264" t="str">
            <v>PH900</v>
          </cell>
          <cell r="P5264" t="str">
            <v>7030</v>
          </cell>
          <cell r="Q5264" t="str">
            <v>IDC's</v>
          </cell>
          <cell r="R5264" t="str">
            <v>Other Expenditures</v>
          </cell>
          <cell r="S5264" t="str">
            <v>Non Salary</v>
          </cell>
        </row>
        <row r="5265">
          <cell r="A5265" t="str">
            <v>PH2081</v>
          </cell>
          <cell r="E5265">
            <v>16.690000000000001</v>
          </cell>
          <cell r="F5265">
            <v>0</v>
          </cell>
          <cell r="G5265">
            <v>16.690000000000001</v>
          </cell>
          <cell r="H5265">
            <v>0</v>
          </cell>
          <cell r="I5265">
            <v>-16.690000000000001</v>
          </cell>
          <cell r="J5265">
            <v>0</v>
          </cell>
          <cell r="L5265">
            <v>41455</v>
          </cell>
          <cell r="M5265" t="str">
            <v>SG</v>
          </cell>
          <cell r="N5265" t="str">
            <v>EXP</v>
          </cell>
          <cell r="O5265" t="str">
            <v>PH900</v>
          </cell>
          <cell r="P5265" t="str">
            <v>7035</v>
          </cell>
          <cell r="Q5265" t="str">
            <v>IDC's</v>
          </cell>
          <cell r="R5265" t="str">
            <v>Other Expenditures</v>
          </cell>
          <cell r="S5265" t="str">
            <v>Non Salary</v>
          </cell>
        </row>
        <row r="5266">
          <cell r="A5266" t="str">
            <v>PH2081</v>
          </cell>
          <cell r="E5266">
            <v>160</v>
          </cell>
          <cell r="F5266">
            <v>0</v>
          </cell>
          <cell r="G5266">
            <v>160</v>
          </cell>
          <cell r="H5266">
            <v>0</v>
          </cell>
          <cell r="I5266">
            <v>-160</v>
          </cell>
          <cell r="J5266">
            <v>0</v>
          </cell>
          <cell r="L5266">
            <v>41455</v>
          </cell>
          <cell r="M5266" t="str">
            <v>SG</v>
          </cell>
          <cell r="N5266" t="str">
            <v>EXP</v>
          </cell>
          <cell r="O5266" t="str">
            <v>PH900</v>
          </cell>
          <cell r="P5266" t="str">
            <v>7130</v>
          </cell>
          <cell r="Q5266" t="str">
            <v>IDC's</v>
          </cell>
          <cell r="R5266" t="str">
            <v>Other Expenditures</v>
          </cell>
          <cell r="S5266" t="str">
            <v>Non Salary</v>
          </cell>
        </row>
        <row r="5267">
          <cell r="A5267" t="str">
            <v>PH2081</v>
          </cell>
          <cell r="E5267">
            <v>-402957.66</v>
          </cell>
          <cell r="F5267">
            <v>0</v>
          </cell>
          <cell r="G5267">
            <v>-402957.66</v>
          </cell>
          <cell r="H5267">
            <v>-450124.63</v>
          </cell>
          <cell r="I5267">
            <v>-47166.97</v>
          </cell>
          <cell r="J5267">
            <v>-1048897.43</v>
          </cell>
          <cell r="L5267">
            <v>41455</v>
          </cell>
          <cell r="M5267" t="str">
            <v>SG</v>
          </cell>
          <cell r="N5267" t="str">
            <v>REV</v>
          </cell>
          <cell r="O5267" t="str">
            <v>PH900</v>
          </cell>
          <cell r="P5267" t="str">
            <v>8010</v>
          </cell>
          <cell r="Q5267" t="str">
            <v>Grants and Subsidies</v>
          </cell>
          <cell r="R5267" t="str">
            <v>Revenue</v>
          </cell>
          <cell r="S5267" t="str">
            <v>Non Salary</v>
          </cell>
        </row>
        <row r="5268">
          <cell r="A5268" t="str">
            <v>PH2082</v>
          </cell>
          <cell r="E5268">
            <v>-2665.86</v>
          </cell>
          <cell r="F5268">
            <v>0</v>
          </cell>
          <cell r="G5268">
            <v>-2665.86</v>
          </cell>
          <cell r="H5268">
            <v>0</v>
          </cell>
          <cell r="I5268">
            <v>2665.86</v>
          </cell>
          <cell r="J5268">
            <v>0</v>
          </cell>
          <cell r="L5268">
            <v>41455</v>
          </cell>
          <cell r="M5268" t="str">
            <v>SG</v>
          </cell>
          <cell r="N5268" t="str">
            <v>EXP</v>
          </cell>
          <cell r="O5268" t="str">
            <v>PH200</v>
          </cell>
          <cell r="P5268" t="str">
            <v>4810</v>
          </cell>
          <cell r="Q5268" t="str">
            <v>Other Services</v>
          </cell>
          <cell r="R5268" t="str">
            <v>Other Expenditures</v>
          </cell>
          <cell r="S5268" t="str">
            <v>Non Salary</v>
          </cell>
        </row>
        <row r="5269">
          <cell r="A5269" t="str">
            <v>PH2082</v>
          </cell>
          <cell r="E5269">
            <v>929.13</v>
          </cell>
          <cell r="F5269">
            <v>376.92</v>
          </cell>
          <cell r="G5269">
            <v>1306.05</v>
          </cell>
          <cell r="H5269">
            <v>3265.9</v>
          </cell>
          <cell r="I5269">
            <v>1959.85</v>
          </cell>
          <cell r="J5269">
            <v>11639</v>
          </cell>
          <cell r="L5269">
            <v>41455</v>
          </cell>
          <cell r="M5269" t="str">
            <v>SG</v>
          </cell>
          <cell r="N5269" t="str">
            <v>EXP</v>
          </cell>
          <cell r="O5269" t="str">
            <v>PH200</v>
          </cell>
          <cell r="P5269" t="str">
            <v>4811</v>
          </cell>
          <cell r="Q5269" t="str">
            <v>Other Services</v>
          </cell>
          <cell r="R5269" t="str">
            <v>Other Expenditures</v>
          </cell>
          <cell r="S5269" t="str">
            <v>Non Salary</v>
          </cell>
        </row>
        <row r="5270">
          <cell r="A5270" t="str">
            <v>PH2082</v>
          </cell>
          <cell r="E5270">
            <v>164850</v>
          </cell>
          <cell r="F5270">
            <v>0</v>
          </cell>
          <cell r="G5270">
            <v>164850</v>
          </cell>
          <cell r="H5270">
            <v>164850</v>
          </cell>
          <cell r="I5270">
            <v>0</v>
          </cell>
          <cell r="J5270">
            <v>329700.01</v>
          </cell>
          <cell r="L5270">
            <v>41455</v>
          </cell>
          <cell r="M5270" t="str">
            <v>SG</v>
          </cell>
          <cell r="N5270" t="str">
            <v>EXP</v>
          </cell>
          <cell r="O5270" t="str">
            <v>PH200</v>
          </cell>
          <cell r="P5270" t="str">
            <v>7090</v>
          </cell>
          <cell r="Q5270" t="str">
            <v>IDC's</v>
          </cell>
          <cell r="R5270" t="str">
            <v>Other Expenditures</v>
          </cell>
          <cell r="S5270" t="str">
            <v>Non Salary</v>
          </cell>
        </row>
        <row r="5271">
          <cell r="A5271" t="str">
            <v>PH2082</v>
          </cell>
          <cell r="E5271">
            <v>5110.8999999999996</v>
          </cell>
          <cell r="F5271">
            <v>0</v>
          </cell>
          <cell r="G5271">
            <v>5110.8999999999996</v>
          </cell>
          <cell r="H5271">
            <v>4665.24</v>
          </cell>
          <cell r="I5271">
            <v>-445.66</v>
          </cell>
          <cell r="J5271">
            <v>18660.97</v>
          </cell>
          <cell r="L5271">
            <v>41455</v>
          </cell>
          <cell r="M5271" t="str">
            <v>SG</v>
          </cell>
          <cell r="N5271" t="str">
            <v>EXP</v>
          </cell>
          <cell r="O5271" t="str">
            <v>PH200</v>
          </cell>
          <cell r="P5271" t="str">
            <v>7125</v>
          </cell>
          <cell r="Q5271" t="str">
            <v>IDC's</v>
          </cell>
          <cell r="R5271" t="str">
            <v>Other Expenditures</v>
          </cell>
          <cell r="S5271" t="str">
            <v>Non Salary</v>
          </cell>
        </row>
        <row r="5272">
          <cell r="A5272" t="str">
            <v>PH2082</v>
          </cell>
          <cell r="E5272">
            <v>-125990.58</v>
          </cell>
          <cell r="F5272">
            <v>0</v>
          </cell>
          <cell r="G5272">
            <v>-125990.58</v>
          </cell>
          <cell r="H5272">
            <v>-129585.86</v>
          </cell>
          <cell r="I5272">
            <v>-3595.28</v>
          </cell>
          <cell r="J5272">
            <v>-269999.99</v>
          </cell>
          <cell r="L5272">
            <v>41455</v>
          </cell>
          <cell r="M5272" t="str">
            <v>SG</v>
          </cell>
          <cell r="N5272" t="str">
            <v>REV</v>
          </cell>
          <cell r="O5272" t="str">
            <v>PH200</v>
          </cell>
          <cell r="P5272" t="str">
            <v>8010</v>
          </cell>
          <cell r="Q5272" t="str">
            <v>Grants and Subsidies</v>
          </cell>
          <cell r="R5272" t="str">
            <v>Revenue</v>
          </cell>
          <cell r="S5272" t="str">
            <v>Non Salary</v>
          </cell>
        </row>
        <row r="5273">
          <cell r="A5273" t="str">
            <v>PH2084</v>
          </cell>
          <cell r="E5273">
            <v>0</v>
          </cell>
          <cell r="F5273">
            <v>0</v>
          </cell>
          <cell r="G5273">
            <v>0</v>
          </cell>
          <cell r="H5273">
            <v>9824.73</v>
          </cell>
          <cell r="I5273">
            <v>9824.73</v>
          </cell>
          <cell r="J5273">
            <v>40902.26</v>
          </cell>
          <cell r="L5273">
            <v>41455</v>
          </cell>
          <cell r="M5273" t="str">
            <v>OG</v>
          </cell>
          <cell r="N5273" t="str">
            <v>EXP</v>
          </cell>
          <cell r="O5273" t="str">
            <v>PH200</v>
          </cell>
          <cell r="P5273" t="str">
            <v>4199</v>
          </cell>
          <cell r="Q5273" t="str">
            <v>Professional &amp; Technical</v>
          </cell>
          <cell r="R5273" t="str">
            <v>Other Expenditures</v>
          </cell>
          <cell r="S5273" t="str">
            <v>Non Salary</v>
          </cell>
        </row>
        <row r="5274">
          <cell r="A5274" t="str">
            <v>PH2084</v>
          </cell>
          <cell r="E5274">
            <v>-40000</v>
          </cell>
          <cell r="F5274">
            <v>0</v>
          </cell>
          <cell r="G5274">
            <v>-40000</v>
          </cell>
          <cell r="H5274">
            <v>-9608</v>
          </cell>
          <cell r="I5274">
            <v>30392</v>
          </cell>
          <cell r="J5274">
            <v>-40000</v>
          </cell>
          <cell r="L5274">
            <v>41455</v>
          </cell>
          <cell r="M5274" t="str">
            <v>OG</v>
          </cell>
          <cell r="N5274" t="str">
            <v>REV</v>
          </cell>
          <cell r="O5274" t="str">
            <v>PH200</v>
          </cell>
          <cell r="P5274" t="str">
            <v>8020</v>
          </cell>
          <cell r="Q5274" t="str">
            <v>Grants and Subsidies</v>
          </cell>
          <cell r="R5274" t="str">
            <v>Revenue</v>
          </cell>
          <cell r="S5274" t="str">
            <v>Non Salary</v>
          </cell>
        </row>
        <row r="5275">
          <cell r="A5275" t="str">
            <v>PH2084</v>
          </cell>
          <cell r="E5275">
            <v>-652.26</v>
          </cell>
          <cell r="F5275">
            <v>0</v>
          </cell>
          <cell r="G5275">
            <v>-652.26</v>
          </cell>
          <cell r="H5275">
            <v>-156.66999999999999</v>
          </cell>
          <cell r="I5275">
            <v>495.59</v>
          </cell>
          <cell r="J5275">
            <v>-652.26</v>
          </cell>
          <cell r="L5275">
            <v>41455</v>
          </cell>
          <cell r="M5275" t="str">
            <v>OG</v>
          </cell>
          <cell r="N5275" t="str">
            <v>REV</v>
          </cell>
          <cell r="O5275" t="str">
            <v>PH200</v>
          </cell>
          <cell r="P5275" t="str">
            <v>9420</v>
          </cell>
          <cell r="Q5275" t="str">
            <v>Other Revenues</v>
          </cell>
          <cell r="R5275" t="str">
            <v>Revenue</v>
          </cell>
          <cell r="S5275" t="str">
            <v>Non Salary</v>
          </cell>
        </row>
        <row r="5276">
          <cell r="A5276" t="str">
            <v>PH2084</v>
          </cell>
          <cell r="E5276">
            <v>-500</v>
          </cell>
          <cell r="F5276">
            <v>0</v>
          </cell>
          <cell r="G5276">
            <v>-500</v>
          </cell>
          <cell r="H5276">
            <v>-60.06</v>
          </cell>
          <cell r="I5276">
            <v>439.94</v>
          </cell>
          <cell r="J5276">
            <v>-250</v>
          </cell>
          <cell r="L5276">
            <v>41455</v>
          </cell>
          <cell r="M5276" t="str">
            <v>OG</v>
          </cell>
          <cell r="N5276" t="str">
            <v>REV</v>
          </cell>
          <cell r="O5276" t="str">
            <v>PH200</v>
          </cell>
          <cell r="P5276" t="str">
            <v>9450</v>
          </cell>
          <cell r="Q5276" t="str">
            <v>Other Revenues</v>
          </cell>
          <cell r="R5276" t="str">
            <v>Revenue</v>
          </cell>
          <cell r="S5276" t="str">
            <v>Non Salary</v>
          </cell>
        </row>
        <row r="5277">
          <cell r="A5277" t="str">
            <v>PH2087</v>
          </cell>
          <cell r="E5277">
            <v>581050.61</v>
          </cell>
          <cell r="F5277">
            <v>0</v>
          </cell>
          <cell r="G5277">
            <v>581050.61</v>
          </cell>
          <cell r="H5277">
            <v>596617</v>
          </cell>
          <cell r="I5277">
            <v>15566.39</v>
          </cell>
          <cell r="J5277">
            <v>1342388.25</v>
          </cell>
          <cell r="L5277">
            <v>41455</v>
          </cell>
          <cell r="M5277" t="str">
            <v>SG</v>
          </cell>
          <cell r="N5277" t="str">
            <v>EXP</v>
          </cell>
          <cell r="O5277" t="str">
            <v>PH200</v>
          </cell>
          <cell r="P5277" t="str">
            <v>1015</v>
          </cell>
          <cell r="Q5277" t="str">
            <v>Salaries &amp; Benefits</v>
          </cell>
          <cell r="R5277" t="str">
            <v>Other Expenditures</v>
          </cell>
          <cell r="S5277" t="str">
            <v>Salaries &amp; Benefits</v>
          </cell>
        </row>
        <row r="5278">
          <cell r="A5278" t="str">
            <v>PH2087</v>
          </cell>
          <cell r="E5278">
            <v>170.85</v>
          </cell>
          <cell r="F5278">
            <v>0</v>
          </cell>
          <cell r="G5278">
            <v>170.85</v>
          </cell>
          <cell r="H5278">
            <v>1421.76</v>
          </cell>
          <cell r="I5278">
            <v>1250.9100000000001</v>
          </cell>
          <cell r="J5278">
            <v>3200</v>
          </cell>
          <cell r="L5278">
            <v>41455</v>
          </cell>
          <cell r="M5278" t="str">
            <v>SG</v>
          </cell>
          <cell r="N5278" t="str">
            <v>EXP</v>
          </cell>
          <cell r="O5278" t="str">
            <v>PH200</v>
          </cell>
          <cell r="P5278" t="str">
            <v>1025</v>
          </cell>
          <cell r="Q5278" t="str">
            <v>Salaries &amp; Benefits</v>
          </cell>
          <cell r="R5278" t="str">
            <v>Other Expenditures</v>
          </cell>
          <cell r="S5278" t="str">
            <v>Overtime</v>
          </cell>
        </row>
        <row r="5279">
          <cell r="A5279" t="str">
            <v>PH2087</v>
          </cell>
          <cell r="E5279">
            <v>0</v>
          </cell>
          <cell r="F5279">
            <v>0</v>
          </cell>
          <cell r="G5279">
            <v>0</v>
          </cell>
          <cell r="H5279">
            <v>173.43</v>
          </cell>
          <cell r="I5279">
            <v>173.43</v>
          </cell>
          <cell r="J5279">
            <v>173.43</v>
          </cell>
          <cell r="L5279">
            <v>41455</v>
          </cell>
          <cell r="M5279" t="str">
            <v>SG</v>
          </cell>
          <cell r="N5279" t="str">
            <v>EXP</v>
          </cell>
          <cell r="O5279" t="str">
            <v>PH200</v>
          </cell>
          <cell r="P5279" t="str">
            <v>1050</v>
          </cell>
          <cell r="Q5279" t="str">
            <v>Salaries &amp; Benefits</v>
          </cell>
          <cell r="R5279" t="str">
            <v>Other Expenditures</v>
          </cell>
          <cell r="S5279" t="str">
            <v>Salaries &amp; Benefits</v>
          </cell>
        </row>
        <row r="5280">
          <cell r="A5280" t="str">
            <v>PH2087</v>
          </cell>
          <cell r="E5280">
            <v>6699.27</v>
          </cell>
          <cell r="F5280">
            <v>0</v>
          </cell>
          <cell r="G5280">
            <v>6699.27</v>
          </cell>
          <cell r="H5280">
            <v>0</v>
          </cell>
          <cell r="I5280">
            <v>-6699.27</v>
          </cell>
          <cell r="J5280">
            <v>0</v>
          </cell>
          <cell r="L5280">
            <v>41455</v>
          </cell>
          <cell r="M5280" t="str">
            <v>SG</v>
          </cell>
          <cell r="N5280" t="str">
            <v>EXP</v>
          </cell>
          <cell r="O5280" t="str">
            <v>PH200</v>
          </cell>
          <cell r="P5280" t="str">
            <v>1060</v>
          </cell>
          <cell r="Q5280" t="str">
            <v>Salaries &amp; Benefits</v>
          </cell>
          <cell r="R5280" t="str">
            <v>Other Expenditures</v>
          </cell>
          <cell r="S5280" t="str">
            <v>Salaries &amp; Benefits</v>
          </cell>
        </row>
        <row r="5281">
          <cell r="A5281" t="str">
            <v>PH2087</v>
          </cell>
          <cell r="E5281">
            <v>0</v>
          </cell>
          <cell r="F5281">
            <v>0</v>
          </cell>
          <cell r="G5281">
            <v>0</v>
          </cell>
          <cell r="H5281">
            <v>-37485.03</v>
          </cell>
          <cell r="I5281">
            <v>-37485.03</v>
          </cell>
          <cell r="J5281">
            <v>-81117.73</v>
          </cell>
          <cell r="L5281">
            <v>41455</v>
          </cell>
          <cell r="M5281" t="str">
            <v>SG</v>
          </cell>
          <cell r="N5281" t="str">
            <v>EXP</v>
          </cell>
          <cell r="O5281" t="str">
            <v>PH200</v>
          </cell>
          <cell r="P5281" t="str">
            <v>1520</v>
          </cell>
          <cell r="Q5281" t="str">
            <v>Salaries &amp; Benefits</v>
          </cell>
          <cell r="R5281" t="str">
            <v>Other Expenditures</v>
          </cell>
          <cell r="S5281" t="str">
            <v>Gapping</v>
          </cell>
        </row>
        <row r="5282">
          <cell r="A5282" t="str">
            <v>PH2087</v>
          </cell>
          <cell r="E5282">
            <v>27659.06</v>
          </cell>
          <cell r="F5282">
            <v>0</v>
          </cell>
          <cell r="G5282">
            <v>27659.06</v>
          </cell>
          <cell r="H5282">
            <v>27082.58</v>
          </cell>
          <cell r="I5282">
            <v>-576.48</v>
          </cell>
          <cell r="J5282">
            <v>60936</v>
          </cell>
          <cell r="L5282">
            <v>41455</v>
          </cell>
          <cell r="M5282" t="str">
            <v>SG</v>
          </cell>
          <cell r="N5282" t="str">
            <v>EXP</v>
          </cell>
          <cell r="O5282" t="str">
            <v>PH200</v>
          </cell>
          <cell r="P5282" t="str">
            <v>1711</v>
          </cell>
          <cell r="Q5282" t="str">
            <v>Salaries &amp; Benefits</v>
          </cell>
          <cell r="R5282" t="str">
            <v>Other Expenditures</v>
          </cell>
          <cell r="S5282" t="str">
            <v>Salaries &amp; Benefits</v>
          </cell>
        </row>
        <row r="5283">
          <cell r="A5283" t="str">
            <v>PH2087</v>
          </cell>
          <cell r="E5283">
            <v>13451.84</v>
          </cell>
          <cell r="F5283">
            <v>0</v>
          </cell>
          <cell r="G5283">
            <v>13451.84</v>
          </cell>
          <cell r="H5283">
            <v>13071.95</v>
          </cell>
          <cell r="I5283">
            <v>-379.89</v>
          </cell>
          <cell r="J5283">
            <v>29412</v>
          </cell>
          <cell r="L5283">
            <v>41455</v>
          </cell>
          <cell r="M5283" t="str">
            <v>SG</v>
          </cell>
          <cell r="N5283" t="str">
            <v>EXP</v>
          </cell>
          <cell r="O5283" t="str">
            <v>PH200</v>
          </cell>
          <cell r="P5283" t="str">
            <v>1712</v>
          </cell>
          <cell r="Q5283" t="str">
            <v>Salaries &amp; Benefits</v>
          </cell>
          <cell r="R5283" t="str">
            <v>Other Expenditures</v>
          </cell>
          <cell r="S5283" t="str">
            <v>Salaries &amp; Benefits</v>
          </cell>
        </row>
        <row r="5284">
          <cell r="A5284" t="str">
            <v>PH2087</v>
          </cell>
          <cell r="E5284">
            <v>14640.97</v>
          </cell>
          <cell r="F5284">
            <v>0</v>
          </cell>
          <cell r="G5284">
            <v>14640.97</v>
          </cell>
          <cell r="H5284">
            <v>11947.3</v>
          </cell>
          <cell r="I5284">
            <v>-2693.67</v>
          </cell>
          <cell r="J5284">
            <v>25439.52</v>
          </cell>
          <cell r="L5284">
            <v>41455</v>
          </cell>
          <cell r="M5284" t="str">
            <v>SG</v>
          </cell>
          <cell r="N5284" t="str">
            <v>EXP</v>
          </cell>
          <cell r="O5284" t="str">
            <v>PH200</v>
          </cell>
          <cell r="P5284" t="str">
            <v>1720</v>
          </cell>
          <cell r="Q5284" t="str">
            <v>Salaries &amp; Benefits</v>
          </cell>
          <cell r="R5284" t="str">
            <v>Other Expenditures</v>
          </cell>
          <cell r="S5284" t="str">
            <v>Salaries &amp; Benefits</v>
          </cell>
        </row>
        <row r="5285">
          <cell r="A5285" t="str">
            <v>PH2087</v>
          </cell>
          <cell r="E5285">
            <v>4432.57</v>
          </cell>
          <cell r="F5285">
            <v>0</v>
          </cell>
          <cell r="G5285">
            <v>4432.57</v>
          </cell>
          <cell r="H5285">
            <v>4452.84</v>
          </cell>
          <cell r="I5285">
            <v>20.27</v>
          </cell>
          <cell r="J5285">
            <v>10019.57</v>
          </cell>
          <cell r="L5285">
            <v>41455</v>
          </cell>
          <cell r="M5285" t="str">
            <v>SG</v>
          </cell>
          <cell r="N5285" t="str">
            <v>EXP</v>
          </cell>
          <cell r="O5285" t="str">
            <v>PH200</v>
          </cell>
          <cell r="P5285" t="str">
            <v>1730</v>
          </cell>
          <cell r="Q5285" t="str">
            <v>Salaries &amp; Benefits</v>
          </cell>
          <cell r="R5285" t="str">
            <v>Other Expenditures</v>
          </cell>
          <cell r="S5285" t="str">
            <v>Salaries &amp; Benefits</v>
          </cell>
        </row>
        <row r="5286">
          <cell r="A5286" t="str">
            <v>PH2087</v>
          </cell>
          <cell r="E5286">
            <v>14317.55</v>
          </cell>
          <cell r="F5286">
            <v>0</v>
          </cell>
          <cell r="G5286">
            <v>14317.55</v>
          </cell>
          <cell r="H5286">
            <v>14991.63</v>
          </cell>
          <cell r="I5286">
            <v>674.08</v>
          </cell>
          <cell r="J5286">
            <v>16647.55</v>
          </cell>
          <cell r="L5286">
            <v>41455</v>
          </cell>
          <cell r="M5286" t="str">
            <v>SG</v>
          </cell>
          <cell r="N5286" t="str">
            <v>EXP</v>
          </cell>
          <cell r="O5286" t="str">
            <v>PH200</v>
          </cell>
          <cell r="P5286" t="str">
            <v>1740</v>
          </cell>
          <cell r="Q5286" t="str">
            <v>Salaries &amp; Benefits</v>
          </cell>
          <cell r="R5286" t="str">
            <v>Other Expenditures</v>
          </cell>
          <cell r="S5286" t="str">
            <v>Salaries &amp; Benefits</v>
          </cell>
        </row>
        <row r="5287">
          <cell r="A5287" t="str">
            <v>PH2087</v>
          </cell>
          <cell r="E5287">
            <v>709.47</v>
          </cell>
          <cell r="F5287">
            <v>0</v>
          </cell>
          <cell r="G5287">
            <v>709.47</v>
          </cell>
          <cell r="H5287">
            <v>932.49</v>
          </cell>
          <cell r="I5287">
            <v>223.02</v>
          </cell>
          <cell r="J5287">
            <v>1073.9000000000001</v>
          </cell>
          <cell r="L5287">
            <v>41455</v>
          </cell>
          <cell r="M5287" t="str">
            <v>SG</v>
          </cell>
          <cell r="N5287" t="str">
            <v>EXP</v>
          </cell>
          <cell r="O5287" t="str">
            <v>PH200</v>
          </cell>
          <cell r="P5287" t="str">
            <v>1745</v>
          </cell>
          <cell r="Q5287" t="str">
            <v>Salaries &amp; Benefits</v>
          </cell>
          <cell r="R5287" t="str">
            <v>Other Expenditures</v>
          </cell>
          <cell r="S5287" t="str">
            <v>Salaries &amp; Benefits</v>
          </cell>
        </row>
        <row r="5288">
          <cell r="A5288" t="str">
            <v>PH2087</v>
          </cell>
          <cell r="E5288">
            <v>11555.98</v>
          </cell>
          <cell r="F5288">
            <v>0</v>
          </cell>
          <cell r="G5288">
            <v>11555.98</v>
          </cell>
          <cell r="H5288">
            <v>11634.01</v>
          </cell>
          <cell r="I5288">
            <v>78.03</v>
          </cell>
          <cell r="J5288">
            <v>26176.54</v>
          </cell>
          <cell r="L5288">
            <v>41455</v>
          </cell>
          <cell r="M5288" t="str">
            <v>SG</v>
          </cell>
          <cell r="N5288" t="str">
            <v>EXP</v>
          </cell>
          <cell r="O5288" t="str">
            <v>PH200</v>
          </cell>
          <cell r="P5288" t="str">
            <v>1750</v>
          </cell>
          <cell r="Q5288" t="str">
            <v>Salaries &amp; Benefits</v>
          </cell>
          <cell r="R5288" t="str">
            <v>Other Expenditures</v>
          </cell>
          <cell r="S5288" t="str">
            <v>Salaries &amp; Benefits</v>
          </cell>
        </row>
        <row r="5289">
          <cell r="A5289" t="str">
            <v>PH2087</v>
          </cell>
          <cell r="E5289">
            <v>30535.35</v>
          </cell>
          <cell r="F5289">
            <v>0</v>
          </cell>
          <cell r="G5289">
            <v>30535.35</v>
          </cell>
          <cell r="H5289">
            <v>32879.58</v>
          </cell>
          <cell r="I5289">
            <v>2344.23</v>
          </cell>
          <cell r="J5289">
            <v>36907.199999999997</v>
          </cell>
          <cell r="L5289">
            <v>41455</v>
          </cell>
          <cell r="M5289" t="str">
            <v>SG</v>
          </cell>
          <cell r="N5289" t="str">
            <v>EXP</v>
          </cell>
          <cell r="O5289" t="str">
            <v>PH200</v>
          </cell>
          <cell r="P5289" t="str">
            <v>1760</v>
          </cell>
          <cell r="Q5289" t="str">
            <v>Salaries &amp; Benefits</v>
          </cell>
          <cell r="R5289" t="str">
            <v>Other Expenditures</v>
          </cell>
          <cell r="S5289" t="str">
            <v>Salaries &amp; Benefits</v>
          </cell>
        </row>
        <row r="5290">
          <cell r="A5290" t="str">
            <v>PH2087</v>
          </cell>
          <cell r="E5290">
            <v>71126.5</v>
          </cell>
          <cell r="F5290">
            <v>0</v>
          </cell>
          <cell r="G5290">
            <v>71126.5</v>
          </cell>
          <cell r="H5290">
            <v>67155.350000000006</v>
          </cell>
          <cell r="I5290">
            <v>-3971.15</v>
          </cell>
          <cell r="J5290">
            <v>151099.12</v>
          </cell>
          <cell r="L5290">
            <v>41455</v>
          </cell>
          <cell r="M5290" t="str">
            <v>SG</v>
          </cell>
          <cell r="N5290" t="str">
            <v>EXP</v>
          </cell>
          <cell r="O5290" t="str">
            <v>PH200</v>
          </cell>
          <cell r="P5290" t="str">
            <v>1770</v>
          </cell>
          <cell r="Q5290" t="str">
            <v>Salaries &amp; Benefits</v>
          </cell>
          <cell r="R5290" t="str">
            <v>Other Expenditures</v>
          </cell>
          <cell r="S5290" t="str">
            <v>Salaries &amp; Benefits</v>
          </cell>
        </row>
        <row r="5291">
          <cell r="A5291" t="str">
            <v>PH2087</v>
          </cell>
          <cell r="E5291">
            <v>1416</v>
          </cell>
          <cell r="F5291">
            <v>0</v>
          </cell>
          <cell r="G5291">
            <v>1416</v>
          </cell>
          <cell r="H5291">
            <v>0</v>
          </cell>
          <cell r="I5291">
            <v>-1416</v>
          </cell>
          <cell r="J5291">
            <v>0</v>
          </cell>
          <cell r="L5291">
            <v>41455</v>
          </cell>
          <cell r="M5291" t="str">
            <v>SG</v>
          </cell>
          <cell r="N5291" t="str">
            <v>EXP</v>
          </cell>
          <cell r="O5291" t="str">
            <v>PH200</v>
          </cell>
          <cell r="P5291" t="str">
            <v>1840</v>
          </cell>
          <cell r="Q5291" t="str">
            <v>Salaries &amp; Benefits</v>
          </cell>
          <cell r="R5291" t="str">
            <v>Other Expenditures</v>
          </cell>
          <cell r="S5291" t="str">
            <v>Salaries &amp; Benefits</v>
          </cell>
        </row>
        <row r="5292">
          <cell r="A5292" t="str">
            <v>PH2087</v>
          </cell>
          <cell r="E5292">
            <v>321.89</v>
          </cell>
          <cell r="F5292">
            <v>0</v>
          </cell>
          <cell r="G5292">
            <v>321.89</v>
          </cell>
          <cell r="H5292">
            <v>1015.84</v>
          </cell>
          <cell r="I5292">
            <v>693.95</v>
          </cell>
          <cell r="J5292">
            <v>5064</v>
          </cell>
          <cell r="L5292">
            <v>41455</v>
          </cell>
          <cell r="M5292" t="str">
            <v>SG</v>
          </cell>
          <cell r="N5292" t="str">
            <v>EXP</v>
          </cell>
          <cell r="O5292" t="str">
            <v>PH200</v>
          </cell>
          <cell r="P5292" t="str">
            <v>2010</v>
          </cell>
          <cell r="Q5292" t="str">
            <v>Office Supplies</v>
          </cell>
          <cell r="R5292" t="str">
            <v>Other Expenditures</v>
          </cell>
          <cell r="S5292" t="str">
            <v>Non Salary</v>
          </cell>
        </row>
        <row r="5293">
          <cell r="A5293" t="str">
            <v>PH2087</v>
          </cell>
          <cell r="E5293">
            <v>917.06</v>
          </cell>
          <cell r="F5293">
            <v>0</v>
          </cell>
          <cell r="G5293">
            <v>917.06</v>
          </cell>
          <cell r="H5293">
            <v>511.61</v>
          </cell>
          <cell r="I5293">
            <v>-405.45</v>
          </cell>
          <cell r="J5293">
            <v>2550.4</v>
          </cell>
          <cell r="L5293">
            <v>41455</v>
          </cell>
          <cell r="M5293" t="str">
            <v>SG</v>
          </cell>
          <cell r="N5293" t="str">
            <v>EXP</v>
          </cell>
          <cell r="O5293" t="str">
            <v>PH200</v>
          </cell>
          <cell r="P5293" t="str">
            <v>2040</v>
          </cell>
          <cell r="Q5293" t="str">
            <v>Office Supplies</v>
          </cell>
          <cell r="R5293" t="str">
            <v>Other Expenditures</v>
          </cell>
          <cell r="S5293" t="str">
            <v>Non Salary</v>
          </cell>
        </row>
        <row r="5294">
          <cell r="A5294" t="str">
            <v>PH2087</v>
          </cell>
          <cell r="E5294">
            <v>0</v>
          </cell>
          <cell r="F5294">
            <v>0</v>
          </cell>
          <cell r="G5294">
            <v>0</v>
          </cell>
          <cell r="H5294">
            <v>0</v>
          </cell>
          <cell r="I5294">
            <v>0</v>
          </cell>
          <cell r="J5294">
            <v>0</v>
          </cell>
          <cell r="L5294">
            <v>41455</v>
          </cell>
          <cell r="M5294" t="str">
            <v>SG</v>
          </cell>
          <cell r="N5294" t="str">
            <v>EXP</v>
          </cell>
          <cell r="O5294" t="str">
            <v>PH200</v>
          </cell>
          <cell r="P5294" t="str">
            <v>2080</v>
          </cell>
          <cell r="Q5294" t="str">
            <v>Office Supplies</v>
          </cell>
          <cell r="R5294" t="str">
            <v>Other Expenditures</v>
          </cell>
          <cell r="S5294" t="str">
            <v>Non Salary</v>
          </cell>
        </row>
        <row r="5295">
          <cell r="A5295" t="str">
            <v>PH2087</v>
          </cell>
          <cell r="E5295">
            <v>0</v>
          </cell>
          <cell r="F5295">
            <v>0</v>
          </cell>
          <cell r="G5295">
            <v>0</v>
          </cell>
          <cell r="H5295">
            <v>40.049999999999997</v>
          </cell>
          <cell r="I5295">
            <v>40.049999999999997</v>
          </cell>
          <cell r="J5295">
            <v>199.6</v>
          </cell>
          <cell r="L5295">
            <v>41455</v>
          </cell>
          <cell r="M5295" t="str">
            <v>SG</v>
          </cell>
          <cell r="N5295" t="str">
            <v>EXP</v>
          </cell>
          <cell r="O5295" t="str">
            <v>PH200</v>
          </cell>
          <cell r="P5295" t="str">
            <v>2790</v>
          </cell>
          <cell r="Q5295" t="str">
            <v>Other Supplies</v>
          </cell>
          <cell r="R5295" t="str">
            <v>Other Expenditures</v>
          </cell>
          <cell r="S5295" t="str">
            <v>Non Salary</v>
          </cell>
        </row>
        <row r="5296">
          <cell r="A5296" t="str">
            <v>PH2087</v>
          </cell>
          <cell r="E5296">
            <v>0</v>
          </cell>
          <cell r="F5296">
            <v>469.43</v>
          </cell>
          <cell r="G5296">
            <v>469.43</v>
          </cell>
          <cell r="H5296">
            <v>0</v>
          </cell>
          <cell r="I5296">
            <v>-469.43</v>
          </cell>
          <cell r="J5296">
            <v>0</v>
          </cell>
          <cell r="L5296">
            <v>41455</v>
          </cell>
          <cell r="M5296" t="str">
            <v>SG</v>
          </cell>
          <cell r="N5296" t="str">
            <v>EXP</v>
          </cell>
          <cell r="O5296" t="str">
            <v>PH200</v>
          </cell>
          <cell r="P5296" t="str">
            <v>3020</v>
          </cell>
          <cell r="Q5296" t="str">
            <v>General Equipment</v>
          </cell>
          <cell r="R5296" t="str">
            <v>Other Expenditures</v>
          </cell>
          <cell r="S5296" t="str">
            <v>Non Salary</v>
          </cell>
        </row>
        <row r="5297">
          <cell r="A5297" t="str">
            <v>PH2087</v>
          </cell>
          <cell r="E5297">
            <v>0</v>
          </cell>
          <cell r="F5297">
            <v>215.73</v>
          </cell>
          <cell r="G5297">
            <v>215.73</v>
          </cell>
          <cell r="H5297">
            <v>0</v>
          </cell>
          <cell r="I5297">
            <v>-215.73</v>
          </cell>
          <cell r="J5297">
            <v>0</v>
          </cell>
          <cell r="L5297">
            <v>41455</v>
          </cell>
          <cell r="M5297" t="str">
            <v>SG</v>
          </cell>
          <cell r="N5297" t="str">
            <v>EXP</v>
          </cell>
          <cell r="O5297" t="str">
            <v>PH200</v>
          </cell>
          <cell r="P5297" t="str">
            <v>3310</v>
          </cell>
          <cell r="Q5297" t="str">
            <v>Furniture &amp; Furnishings</v>
          </cell>
          <cell r="R5297" t="str">
            <v>Other Expenditures</v>
          </cell>
          <cell r="S5297" t="str">
            <v>Non Salary</v>
          </cell>
        </row>
        <row r="5298">
          <cell r="A5298" t="str">
            <v>PH2087</v>
          </cell>
          <cell r="E5298">
            <v>7632</v>
          </cell>
          <cell r="F5298">
            <v>0</v>
          </cell>
          <cell r="G5298">
            <v>7632</v>
          </cell>
          <cell r="H5298">
            <v>0</v>
          </cell>
          <cell r="I5298">
            <v>-7632</v>
          </cell>
          <cell r="J5298">
            <v>0</v>
          </cell>
          <cell r="L5298">
            <v>41455</v>
          </cell>
          <cell r="M5298" t="str">
            <v>SG</v>
          </cell>
          <cell r="N5298" t="str">
            <v>EXP</v>
          </cell>
          <cell r="O5298" t="str">
            <v>PH200</v>
          </cell>
          <cell r="P5298" t="str">
            <v>3420</v>
          </cell>
          <cell r="Q5298" t="str">
            <v>Computer Hardware &amp; Software</v>
          </cell>
          <cell r="R5298" t="str">
            <v>Other Expenditures</v>
          </cell>
          <cell r="S5298" t="str">
            <v>Non Salary</v>
          </cell>
        </row>
        <row r="5299">
          <cell r="A5299" t="str">
            <v>PH2087</v>
          </cell>
          <cell r="E5299">
            <v>0</v>
          </cell>
          <cell r="F5299">
            <v>0</v>
          </cell>
          <cell r="G5299">
            <v>0</v>
          </cell>
          <cell r="H5299">
            <v>0</v>
          </cell>
          <cell r="I5299">
            <v>0</v>
          </cell>
          <cell r="J5299">
            <v>0</v>
          </cell>
          <cell r="L5299">
            <v>41455</v>
          </cell>
          <cell r="M5299" t="str">
            <v>SG</v>
          </cell>
          <cell r="N5299" t="str">
            <v>EXP</v>
          </cell>
          <cell r="O5299" t="str">
            <v>PH200</v>
          </cell>
          <cell r="P5299" t="str">
            <v>4082</v>
          </cell>
          <cell r="Q5299" t="str">
            <v>Professional &amp; Technical</v>
          </cell>
          <cell r="R5299" t="str">
            <v>Other Expenditures</v>
          </cell>
          <cell r="S5299" t="str">
            <v>Non Salary</v>
          </cell>
        </row>
        <row r="5300">
          <cell r="A5300" t="str">
            <v>PH2087</v>
          </cell>
          <cell r="E5300">
            <v>0</v>
          </cell>
          <cell r="F5300">
            <v>93.13</v>
          </cell>
          <cell r="G5300">
            <v>93.13</v>
          </cell>
          <cell r="H5300">
            <v>70.94</v>
          </cell>
          <cell r="I5300">
            <v>-22.19</v>
          </cell>
          <cell r="J5300">
            <v>252.8</v>
          </cell>
          <cell r="L5300">
            <v>41455</v>
          </cell>
          <cell r="M5300" t="str">
            <v>SG</v>
          </cell>
          <cell r="N5300" t="str">
            <v>EXP</v>
          </cell>
          <cell r="O5300" t="str">
            <v>PH200</v>
          </cell>
          <cell r="P5300" t="str">
            <v>4086</v>
          </cell>
          <cell r="Q5300" t="str">
            <v>Professional &amp; Technical</v>
          </cell>
          <cell r="R5300" t="str">
            <v>Other Expenditures</v>
          </cell>
          <cell r="S5300" t="str">
            <v>Non Salary</v>
          </cell>
        </row>
        <row r="5301">
          <cell r="A5301" t="str">
            <v>PH2087</v>
          </cell>
          <cell r="E5301">
            <v>1800</v>
          </cell>
          <cell r="F5301">
            <v>0</v>
          </cell>
          <cell r="G5301">
            <v>1800</v>
          </cell>
          <cell r="H5301">
            <v>1142.05</v>
          </cell>
          <cell r="I5301">
            <v>-657.95</v>
          </cell>
          <cell r="J5301">
            <v>4070</v>
          </cell>
          <cell r="L5301">
            <v>41455</v>
          </cell>
          <cell r="M5301" t="str">
            <v>SG</v>
          </cell>
          <cell r="N5301" t="str">
            <v>EXP</v>
          </cell>
          <cell r="O5301" t="str">
            <v>PH200</v>
          </cell>
          <cell r="P5301" t="str">
            <v>4110</v>
          </cell>
          <cell r="Q5301" t="str">
            <v>Professional &amp; Technical</v>
          </cell>
          <cell r="R5301" t="str">
            <v>Other Expenditures</v>
          </cell>
          <cell r="S5301" t="str">
            <v>Non Salary</v>
          </cell>
        </row>
        <row r="5302">
          <cell r="A5302" t="str">
            <v>PH2087</v>
          </cell>
          <cell r="E5302">
            <v>2878.85</v>
          </cell>
          <cell r="F5302">
            <v>4359.82</v>
          </cell>
          <cell r="G5302">
            <v>7238.67</v>
          </cell>
          <cell r="H5302">
            <v>8498.51</v>
          </cell>
          <cell r="I5302">
            <v>1259.8399999999999</v>
          </cell>
          <cell r="J5302">
            <v>122280.73</v>
          </cell>
          <cell r="L5302">
            <v>41455</v>
          </cell>
          <cell r="M5302" t="str">
            <v>SG</v>
          </cell>
          <cell r="N5302" t="str">
            <v>EXP</v>
          </cell>
          <cell r="O5302" t="str">
            <v>PH200</v>
          </cell>
          <cell r="P5302" t="str">
            <v>4199</v>
          </cell>
          <cell r="Q5302" t="str">
            <v>Professional &amp; Technical</v>
          </cell>
          <cell r="R5302" t="str">
            <v>Other Expenditures</v>
          </cell>
          <cell r="S5302" t="str">
            <v>Non Salary</v>
          </cell>
        </row>
        <row r="5303">
          <cell r="A5303" t="str">
            <v>PH2087</v>
          </cell>
          <cell r="E5303">
            <v>0</v>
          </cell>
          <cell r="F5303">
            <v>0</v>
          </cell>
          <cell r="G5303">
            <v>0</v>
          </cell>
          <cell r="H5303">
            <v>70.17</v>
          </cell>
          <cell r="I5303">
            <v>70.17</v>
          </cell>
          <cell r="J5303">
            <v>250</v>
          </cell>
          <cell r="L5303">
            <v>41455</v>
          </cell>
          <cell r="M5303" t="str">
            <v>SG</v>
          </cell>
          <cell r="N5303" t="str">
            <v>EXP</v>
          </cell>
          <cell r="O5303" t="str">
            <v>PH200</v>
          </cell>
          <cell r="P5303" t="str">
            <v>4205</v>
          </cell>
          <cell r="Q5303" t="str">
            <v>Business Travel Expenses</v>
          </cell>
          <cell r="R5303" t="str">
            <v>Other Expenditures</v>
          </cell>
          <cell r="S5303" t="str">
            <v>Non Salary</v>
          </cell>
        </row>
        <row r="5304">
          <cell r="A5304" t="str">
            <v>PH2087</v>
          </cell>
          <cell r="E5304">
            <v>0</v>
          </cell>
          <cell r="F5304">
            <v>0</v>
          </cell>
          <cell r="G5304">
            <v>0</v>
          </cell>
          <cell r="H5304">
            <v>70.17</v>
          </cell>
          <cell r="I5304">
            <v>70.17</v>
          </cell>
          <cell r="J5304">
            <v>250</v>
          </cell>
          <cell r="L5304">
            <v>41455</v>
          </cell>
          <cell r="M5304" t="str">
            <v>SG</v>
          </cell>
          <cell r="N5304" t="str">
            <v>EXP</v>
          </cell>
          <cell r="O5304" t="str">
            <v>PH200</v>
          </cell>
          <cell r="P5304" t="str">
            <v>4210</v>
          </cell>
          <cell r="Q5304" t="str">
            <v>Business Travel Expenses</v>
          </cell>
          <cell r="R5304" t="str">
            <v>Other Expenditures</v>
          </cell>
          <cell r="S5304" t="str">
            <v>Non Salary</v>
          </cell>
        </row>
        <row r="5305">
          <cell r="A5305" t="str">
            <v>PH2087</v>
          </cell>
          <cell r="E5305">
            <v>0</v>
          </cell>
          <cell r="F5305">
            <v>0</v>
          </cell>
          <cell r="G5305">
            <v>0</v>
          </cell>
          <cell r="H5305">
            <v>58.59</v>
          </cell>
          <cell r="I5305">
            <v>58.59</v>
          </cell>
          <cell r="J5305">
            <v>208.8</v>
          </cell>
          <cell r="L5305">
            <v>41455</v>
          </cell>
          <cell r="M5305" t="str">
            <v>SG</v>
          </cell>
          <cell r="N5305" t="str">
            <v>EXP</v>
          </cell>
          <cell r="O5305" t="str">
            <v>PH200</v>
          </cell>
          <cell r="P5305" t="str">
            <v>4215</v>
          </cell>
          <cell r="Q5305" t="str">
            <v>Business Travel Expenses</v>
          </cell>
          <cell r="R5305" t="str">
            <v>Other Expenditures</v>
          </cell>
          <cell r="S5305" t="str">
            <v>Non Salary</v>
          </cell>
        </row>
        <row r="5306">
          <cell r="A5306" t="str">
            <v>PH2087</v>
          </cell>
          <cell r="E5306">
            <v>15.9</v>
          </cell>
          <cell r="F5306">
            <v>0</v>
          </cell>
          <cell r="G5306">
            <v>15.9</v>
          </cell>
          <cell r="H5306">
            <v>280.60000000000002</v>
          </cell>
          <cell r="I5306">
            <v>264.7</v>
          </cell>
          <cell r="J5306">
            <v>1000</v>
          </cell>
          <cell r="L5306">
            <v>41455</v>
          </cell>
          <cell r="M5306" t="str">
            <v>SG</v>
          </cell>
          <cell r="N5306" t="str">
            <v>EXP</v>
          </cell>
          <cell r="O5306" t="str">
            <v>PH200</v>
          </cell>
          <cell r="P5306" t="str">
            <v>4225</v>
          </cell>
          <cell r="Q5306" t="str">
            <v>Business Travel Expenses</v>
          </cell>
          <cell r="R5306" t="str">
            <v>Other Expenditures</v>
          </cell>
          <cell r="S5306" t="str">
            <v>Non Salary</v>
          </cell>
        </row>
        <row r="5307">
          <cell r="A5307" t="str">
            <v>PH2087</v>
          </cell>
          <cell r="E5307">
            <v>590.21</v>
          </cell>
          <cell r="F5307">
            <v>0</v>
          </cell>
          <cell r="G5307">
            <v>590.21</v>
          </cell>
          <cell r="H5307">
            <v>0</v>
          </cell>
          <cell r="I5307">
            <v>-590.21</v>
          </cell>
          <cell r="J5307">
            <v>0</v>
          </cell>
          <cell r="L5307">
            <v>41455</v>
          </cell>
          <cell r="M5307" t="str">
            <v>SG</v>
          </cell>
          <cell r="N5307" t="str">
            <v>EXP</v>
          </cell>
          <cell r="O5307" t="str">
            <v>PH200</v>
          </cell>
          <cell r="P5307" t="str">
            <v>4250</v>
          </cell>
          <cell r="Q5307" t="str">
            <v>Conference Expenditures</v>
          </cell>
          <cell r="R5307" t="str">
            <v>Other Expenditures</v>
          </cell>
          <cell r="S5307" t="str">
            <v>Non Salary</v>
          </cell>
        </row>
        <row r="5308">
          <cell r="A5308" t="str">
            <v>PH2087</v>
          </cell>
          <cell r="E5308">
            <v>0</v>
          </cell>
          <cell r="F5308">
            <v>0</v>
          </cell>
          <cell r="G5308">
            <v>0</v>
          </cell>
          <cell r="H5308">
            <v>140.30000000000001</v>
          </cell>
          <cell r="I5308">
            <v>140.30000000000001</v>
          </cell>
          <cell r="J5308">
            <v>500</v>
          </cell>
          <cell r="L5308">
            <v>41455</v>
          </cell>
          <cell r="M5308" t="str">
            <v>SG</v>
          </cell>
          <cell r="N5308" t="str">
            <v>EXP</v>
          </cell>
          <cell r="O5308" t="str">
            <v>PH200</v>
          </cell>
          <cell r="P5308" t="str">
            <v>4251</v>
          </cell>
          <cell r="Q5308" t="str">
            <v>Conference Expenditures</v>
          </cell>
          <cell r="R5308" t="str">
            <v>Other Expenditures</v>
          </cell>
          <cell r="S5308" t="str">
            <v>Non Salary</v>
          </cell>
        </row>
        <row r="5309">
          <cell r="A5309" t="str">
            <v>PH2087</v>
          </cell>
          <cell r="E5309">
            <v>295.11</v>
          </cell>
          <cell r="F5309">
            <v>0</v>
          </cell>
          <cell r="G5309">
            <v>295.11</v>
          </cell>
          <cell r="H5309">
            <v>771.67</v>
          </cell>
          <cell r="I5309">
            <v>476.56</v>
          </cell>
          <cell r="J5309">
            <v>2750</v>
          </cell>
          <cell r="L5309">
            <v>41455</v>
          </cell>
          <cell r="M5309" t="str">
            <v>SG</v>
          </cell>
          <cell r="N5309" t="str">
            <v>EXP</v>
          </cell>
          <cell r="O5309" t="str">
            <v>PH200</v>
          </cell>
          <cell r="P5309" t="str">
            <v>4252</v>
          </cell>
          <cell r="Q5309" t="str">
            <v>Conference Expenditures</v>
          </cell>
          <cell r="R5309" t="str">
            <v>Other Expenditures</v>
          </cell>
          <cell r="S5309" t="str">
            <v>Non Salary</v>
          </cell>
        </row>
        <row r="5310">
          <cell r="A5310" t="str">
            <v>PH2087</v>
          </cell>
          <cell r="E5310">
            <v>281.10000000000002</v>
          </cell>
          <cell r="F5310">
            <v>0</v>
          </cell>
          <cell r="G5310">
            <v>281.10000000000002</v>
          </cell>
          <cell r="H5310">
            <v>796.34</v>
          </cell>
          <cell r="I5310">
            <v>515.24</v>
          </cell>
          <cell r="J5310">
            <v>2838</v>
          </cell>
          <cell r="L5310">
            <v>41455</v>
          </cell>
          <cell r="M5310" t="str">
            <v>SG</v>
          </cell>
          <cell r="N5310" t="str">
            <v>EXP</v>
          </cell>
          <cell r="O5310" t="str">
            <v>PH200</v>
          </cell>
          <cell r="P5310" t="str">
            <v>4253</v>
          </cell>
          <cell r="Q5310" t="str">
            <v>Conference Expenditures</v>
          </cell>
          <cell r="R5310" t="str">
            <v>Other Expenditures</v>
          </cell>
          <cell r="S5310" t="str">
            <v>Non Salary</v>
          </cell>
        </row>
        <row r="5311">
          <cell r="A5311" t="str">
            <v>PH2087</v>
          </cell>
          <cell r="E5311">
            <v>76.599999999999994</v>
          </cell>
          <cell r="F5311">
            <v>0</v>
          </cell>
          <cell r="G5311">
            <v>76.599999999999994</v>
          </cell>
          <cell r="H5311">
            <v>114.71</v>
          </cell>
          <cell r="I5311">
            <v>38.11</v>
          </cell>
          <cell r="J5311">
            <v>408.8</v>
          </cell>
          <cell r="L5311">
            <v>41455</v>
          </cell>
          <cell r="M5311" t="str">
            <v>SG</v>
          </cell>
          <cell r="N5311" t="str">
            <v>EXP</v>
          </cell>
          <cell r="O5311" t="str">
            <v>PH200</v>
          </cell>
          <cell r="P5311" t="str">
            <v>4254</v>
          </cell>
          <cell r="Q5311" t="str">
            <v>Conference Expenditures</v>
          </cell>
          <cell r="R5311" t="str">
            <v>Other Expenditures</v>
          </cell>
          <cell r="S5311" t="str">
            <v>Non Salary</v>
          </cell>
        </row>
        <row r="5312">
          <cell r="A5312" t="str">
            <v>PH2087</v>
          </cell>
          <cell r="E5312">
            <v>108.05</v>
          </cell>
          <cell r="F5312">
            <v>0</v>
          </cell>
          <cell r="G5312">
            <v>108.05</v>
          </cell>
          <cell r="H5312">
            <v>140.30000000000001</v>
          </cell>
          <cell r="I5312">
            <v>32.25</v>
          </cell>
          <cell r="J5312">
            <v>500</v>
          </cell>
          <cell r="L5312">
            <v>41455</v>
          </cell>
          <cell r="M5312" t="str">
            <v>SG</v>
          </cell>
          <cell r="N5312" t="str">
            <v>EXP</v>
          </cell>
          <cell r="O5312" t="str">
            <v>PH200</v>
          </cell>
          <cell r="P5312" t="str">
            <v>4255</v>
          </cell>
          <cell r="Q5312" t="str">
            <v>Conference Expenditures</v>
          </cell>
          <cell r="R5312" t="str">
            <v>Other Expenditures</v>
          </cell>
          <cell r="S5312" t="str">
            <v>Non Salary</v>
          </cell>
        </row>
        <row r="5313">
          <cell r="A5313" t="str">
            <v>PH2087</v>
          </cell>
          <cell r="E5313">
            <v>700</v>
          </cell>
          <cell r="F5313">
            <v>0</v>
          </cell>
          <cell r="G5313">
            <v>700</v>
          </cell>
          <cell r="H5313">
            <v>1332.87</v>
          </cell>
          <cell r="I5313">
            <v>632.87</v>
          </cell>
          <cell r="J5313">
            <v>4750</v>
          </cell>
          <cell r="L5313">
            <v>41455</v>
          </cell>
          <cell r="M5313" t="str">
            <v>SG</v>
          </cell>
          <cell r="N5313" t="str">
            <v>EXP</v>
          </cell>
          <cell r="O5313" t="str">
            <v>PH200</v>
          </cell>
          <cell r="P5313" t="str">
            <v>4256</v>
          </cell>
          <cell r="Q5313" t="str">
            <v>Conference Expenditures</v>
          </cell>
          <cell r="R5313" t="str">
            <v>Other Expenditures</v>
          </cell>
          <cell r="S5313" t="str">
            <v>Non Salary</v>
          </cell>
        </row>
        <row r="5314">
          <cell r="A5314" t="str">
            <v>PH2087</v>
          </cell>
          <cell r="E5314">
            <v>175</v>
          </cell>
          <cell r="F5314">
            <v>0</v>
          </cell>
          <cell r="G5314">
            <v>175</v>
          </cell>
          <cell r="H5314">
            <v>321.44</v>
          </cell>
          <cell r="I5314">
            <v>146.44</v>
          </cell>
          <cell r="J5314">
            <v>3544</v>
          </cell>
          <cell r="L5314">
            <v>41455</v>
          </cell>
          <cell r="M5314" t="str">
            <v>SG</v>
          </cell>
          <cell r="N5314" t="str">
            <v>EXP</v>
          </cell>
          <cell r="O5314" t="str">
            <v>PH200</v>
          </cell>
          <cell r="P5314" t="str">
            <v>4310</v>
          </cell>
          <cell r="Q5314" t="str">
            <v>Training &amp; Development</v>
          </cell>
          <cell r="R5314" t="str">
            <v>Other Expenditures</v>
          </cell>
          <cell r="S5314" t="str">
            <v>Non Salary</v>
          </cell>
        </row>
        <row r="5315">
          <cell r="A5315" t="str">
            <v>PH2087</v>
          </cell>
          <cell r="E5315">
            <v>0</v>
          </cell>
          <cell r="F5315">
            <v>0</v>
          </cell>
          <cell r="G5315">
            <v>0</v>
          </cell>
          <cell r="H5315">
            <v>280.60000000000002</v>
          </cell>
          <cell r="I5315">
            <v>280.60000000000002</v>
          </cell>
          <cell r="J5315">
            <v>1000</v>
          </cell>
          <cell r="L5315">
            <v>41455</v>
          </cell>
          <cell r="M5315" t="str">
            <v>SG</v>
          </cell>
          <cell r="N5315" t="str">
            <v>EXP</v>
          </cell>
          <cell r="O5315" t="str">
            <v>PH200</v>
          </cell>
          <cell r="P5315" t="str">
            <v>4340</v>
          </cell>
          <cell r="Q5315" t="str">
            <v>Training &amp; Development</v>
          </cell>
          <cell r="R5315" t="str">
            <v>Other Expenditures</v>
          </cell>
          <cell r="S5315" t="str">
            <v>Non Salary</v>
          </cell>
        </row>
        <row r="5316">
          <cell r="A5316" t="str">
            <v>PH2087</v>
          </cell>
          <cell r="E5316">
            <v>23634.79</v>
          </cell>
          <cell r="F5316">
            <v>7831</v>
          </cell>
          <cell r="G5316">
            <v>31465.79</v>
          </cell>
          <cell r="H5316">
            <v>2806</v>
          </cell>
          <cell r="I5316">
            <v>-28659.79</v>
          </cell>
          <cell r="J5316">
            <v>10000</v>
          </cell>
          <cell r="L5316">
            <v>41455</v>
          </cell>
          <cell r="M5316" t="str">
            <v>SG</v>
          </cell>
          <cell r="N5316" t="str">
            <v>EXP</v>
          </cell>
          <cell r="O5316" t="str">
            <v>PH200</v>
          </cell>
          <cell r="P5316" t="str">
            <v>4414</v>
          </cell>
          <cell r="Q5316" t="str">
            <v>Contracted Services</v>
          </cell>
          <cell r="R5316" t="str">
            <v>Other Expenditures</v>
          </cell>
          <cell r="S5316" t="str">
            <v>Non Salary</v>
          </cell>
        </row>
        <row r="5317">
          <cell r="A5317" t="str">
            <v>PH2087</v>
          </cell>
          <cell r="E5317">
            <v>10511.81</v>
          </cell>
          <cell r="F5317">
            <v>0</v>
          </cell>
          <cell r="G5317">
            <v>10511.81</v>
          </cell>
          <cell r="H5317">
            <v>0</v>
          </cell>
          <cell r="I5317">
            <v>-10511.81</v>
          </cell>
          <cell r="J5317">
            <v>0</v>
          </cell>
          <cell r="L5317">
            <v>41455</v>
          </cell>
          <cell r="M5317" t="str">
            <v>SG</v>
          </cell>
          <cell r="N5317" t="str">
            <v>EXP</v>
          </cell>
          <cell r="O5317" t="str">
            <v>PH200</v>
          </cell>
          <cell r="P5317" t="str">
            <v>4424</v>
          </cell>
          <cell r="Q5317" t="str">
            <v>Contracted Services</v>
          </cell>
          <cell r="R5317" t="str">
            <v>Other Expenditures</v>
          </cell>
          <cell r="S5317" t="str">
            <v>Non Salary</v>
          </cell>
        </row>
        <row r="5318">
          <cell r="A5318" t="str">
            <v>PH2087</v>
          </cell>
          <cell r="E5318">
            <v>1236.6199999999999</v>
          </cell>
          <cell r="F5318">
            <v>1129.56</v>
          </cell>
          <cell r="G5318">
            <v>2366.1799999999998</v>
          </cell>
          <cell r="H5318">
            <v>701.5</v>
          </cell>
          <cell r="I5318">
            <v>-1664.68</v>
          </cell>
          <cell r="J5318">
            <v>2500</v>
          </cell>
          <cell r="L5318">
            <v>41455</v>
          </cell>
          <cell r="M5318" t="str">
            <v>SG</v>
          </cell>
          <cell r="N5318" t="str">
            <v>EXP</v>
          </cell>
          <cell r="O5318" t="str">
            <v>PH200</v>
          </cell>
          <cell r="P5318" t="str">
            <v>4515</v>
          </cell>
          <cell r="Q5318" t="str">
            <v>Contracted Services</v>
          </cell>
          <cell r="R5318" t="str">
            <v>Other Expenditures</v>
          </cell>
          <cell r="S5318" t="str">
            <v>Non Salary</v>
          </cell>
        </row>
        <row r="5319">
          <cell r="A5319" t="str">
            <v>PH2087</v>
          </cell>
          <cell r="E5319">
            <v>32.5</v>
          </cell>
          <cell r="F5319">
            <v>0</v>
          </cell>
          <cell r="G5319">
            <v>32.5</v>
          </cell>
          <cell r="H5319">
            <v>140.30000000000001</v>
          </cell>
          <cell r="I5319">
            <v>107.8</v>
          </cell>
          <cell r="J5319">
            <v>500</v>
          </cell>
          <cell r="L5319">
            <v>41455</v>
          </cell>
          <cell r="M5319" t="str">
            <v>SG</v>
          </cell>
          <cell r="N5319" t="str">
            <v>EXP</v>
          </cell>
          <cell r="O5319" t="str">
            <v>PH200</v>
          </cell>
          <cell r="P5319" t="str">
            <v>4770</v>
          </cell>
          <cell r="Q5319" t="str">
            <v>Insurance, Parking &amp; Metrage</v>
          </cell>
          <cell r="R5319" t="str">
            <v>Other Expenditures</v>
          </cell>
          <cell r="S5319" t="str">
            <v>Non Salary</v>
          </cell>
        </row>
        <row r="5320">
          <cell r="A5320" t="str">
            <v>PH2087</v>
          </cell>
          <cell r="E5320">
            <v>16.09</v>
          </cell>
          <cell r="F5320">
            <v>0</v>
          </cell>
          <cell r="G5320">
            <v>16.09</v>
          </cell>
          <cell r="H5320">
            <v>1122.4000000000001</v>
          </cell>
          <cell r="I5320">
            <v>1106.31</v>
          </cell>
          <cell r="J5320">
            <v>4000</v>
          </cell>
          <cell r="L5320">
            <v>41455</v>
          </cell>
          <cell r="M5320" t="str">
            <v>SG</v>
          </cell>
          <cell r="N5320" t="str">
            <v>EXP</v>
          </cell>
          <cell r="O5320" t="str">
            <v>PH200</v>
          </cell>
          <cell r="P5320" t="str">
            <v>4775</v>
          </cell>
          <cell r="Q5320" t="str">
            <v>Insurance, Parking &amp; Metrage</v>
          </cell>
          <cell r="R5320" t="str">
            <v>Other Expenditures</v>
          </cell>
          <cell r="S5320" t="str">
            <v>Non Salary</v>
          </cell>
        </row>
        <row r="5321">
          <cell r="A5321" t="str">
            <v>PH2087</v>
          </cell>
          <cell r="E5321">
            <v>0</v>
          </cell>
          <cell r="F5321">
            <v>0</v>
          </cell>
          <cell r="G5321">
            <v>0</v>
          </cell>
          <cell r="H5321">
            <v>15.26</v>
          </cell>
          <cell r="I5321">
            <v>15.26</v>
          </cell>
          <cell r="J5321">
            <v>54.4</v>
          </cell>
          <cell r="L5321">
            <v>41455</v>
          </cell>
          <cell r="M5321" t="str">
            <v>SG</v>
          </cell>
          <cell r="N5321" t="str">
            <v>EXP</v>
          </cell>
          <cell r="O5321" t="str">
            <v>PH200</v>
          </cell>
          <cell r="P5321" t="str">
            <v>4815</v>
          </cell>
          <cell r="Q5321" t="str">
            <v>Other Services</v>
          </cell>
          <cell r="R5321" t="str">
            <v>Other Expenditures</v>
          </cell>
          <cell r="S5321" t="str">
            <v>Non Salary</v>
          </cell>
        </row>
        <row r="5322">
          <cell r="A5322" t="str">
            <v>PH2087</v>
          </cell>
          <cell r="E5322">
            <v>0</v>
          </cell>
          <cell r="F5322">
            <v>0</v>
          </cell>
          <cell r="G5322">
            <v>0</v>
          </cell>
          <cell r="H5322">
            <v>280.60000000000002</v>
          </cell>
          <cell r="I5322">
            <v>280.60000000000002</v>
          </cell>
          <cell r="J5322">
            <v>1000</v>
          </cell>
          <cell r="L5322">
            <v>41455</v>
          </cell>
          <cell r="M5322" t="str">
            <v>SG</v>
          </cell>
          <cell r="N5322" t="str">
            <v>EXP</v>
          </cell>
          <cell r="O5322" t="str">
            <v>PH200</v>
          </cell>
          <cell r="P5322" t="str">
            <v>4820</v>
          </cell>
          <cell r="Q5322" t="str">
            <v>Other Services</v>
          </cell>
          <cell r="R5322" t="str">
            <v>Other Expenditures</v>
          </cell>
          <cell r="S5322" t="str">
            <v>Non Salary</v>
          </cell>
        </row>
        <row r="5323">
          <cell r="A5323" t="str">
            <v>PH2087</v>
          </cell>
          <cell r="E5323">
            <v>0</v>
          </cell>
          <cell r="F5323">
            <v>0</v>
          </cell>
          <cell r="G5323">
            <v>0</v>
          </cell>
          <cell r="H5323">
            <v>140.30000000000001</v>
          </cell>
          <cell r="I5323">
            <v>140.30000000000001</v>
          </cell>
          <cell r="J5323">
            <v>500</v>
          </cell>
          <cell r="L5323">
            <v>41455</v>
          </cell>
          <cell r="M5323" t="str">
            <v>SG</v>
          </cell>
          <cell r="N5323" t="str">
            <v>EXP</v>
          </cell>
          <cell r="O5323" t="str">
            <v>PH200</v>
          </cell>
          <cell r="P5323" t="str">
            <v>4825</v>
          </cell>
          <cell r="Q5323" t="str">
            <v>Other Services</v>
          </cell>
          <cell r="R5323" t="str">
            <v>Other Expenditures</v>
          </cell>
          <cell r="S5323" t="str">
            <v>Non Salary</v>
          </cell>
        </row>
        <row r="5324">
          <cell r="A5324" t="str">
            <v>PH2087</v>
          </cell>
          <cell r="E5324">
            <v>0</v>
          </cell>
          <cell r="F5324">
            <v>0</v>
          </cell>
          <cell r="G5324">
            <v>0</v>
          </cell>
          <cell r="H5324">
            <v>0</v>
          </cell>
          <cell r="I5324">
            <v>0</v>
          </cell>
          <cell r="J5324">
            <v>0</v>
          </cell>
          <cell r="L5324">
            <v>41455</v>
          </cell>
          <cell r="M5324" t="str">
            <v>SG</v>
          </cell>
          <cell r="N5324" t="str">
            <v>EXP</v>
          </cell>
          <cell r="O5324" t="str">
            <v>PH200</v>
          </cell>
          <cell r="P5324" t="str">
            <v>7020</v>
          </cell>
          <cell r="Q5324" t="str">
            <v>IDC's</v>
          </cell>
          <cell r="R5324" t="str">
            <v>Other Expenditures</v>
          </cell>
          <cell r="S5324" t="str">
            <v>Non Salary</v>
          </cell>
        </row>
        <row r="5325">
          <cell r="A5325" t="str">
            <v>PH2087</v>
          </cell>
          <cell r="E5325">
            <v>0</v>
          </cell>
          <cell r="F5325">
            <v>0</v>
          </cell>
          <cell r="G5325">
            <v>0</v>
          </cell>
          <cell r="H5325">
            <v>1339.5</v>
          </cell>
          <cell r="I5325">
            <v>1339.5</v>
          </cell>
          <cell r="J5325">
            <v>5000</v>
          </cell>
          <cell r="L5325">
            <v>41455</v>
          </cell>
          <cell r="M5325" t="str">
            <v>SG</v>
          </cell>
          <cell r="N5325" t="str">
            <v>EXP</v>
          </cell>
          <cell r="O5325" t="str">
            <v>PH200</v>
          </cell>
          <cell r="P5325" t="str">
            <v>7030</v>
          </cell>
          <cell r="Q5325" t="str">
            <v>IDC's</v>
          </cell>
          <cell r="R5325" t="str">
            <v>Other Expenditures</v>
          </cell>
          <cell r="S5325" t="str">
            <v>Non Salary</v>
          </cell>
        </row>
        <row r="5326">
          <cell r="A5326" t="str">
            <v>PH2087</v>
          </cell>
          <cell r="E5326">
            <v>0</v>
          </cell>
          <cell r="F5326">
            <v>0</v>
          </cell>
          <cell r="G5326">
            <v>0</v>
          </cell>
          <cell r="H5326">
            <v>1339.5</v>
          </cell>
          <cell r="I5326">
            <v>1339.5</v>
          </cell>
          <cell r="J5326">
            <v>5000</v>
          </cell>
          <cell r="L5326">
            <v>41455</v>
          </cell>
          <cell r="M5326" t="str">
            <v>SG</v>
          </cell>
          <cell r="N5326" t="str">
            <v>EXP</v>
          </cell>
          <cell r="O5326" t="str">
            <v>PH200</v>
          </cell>
          <cell r="P5326" t="str">
            <v>7035</v>
          </cell>
          <cell r="Q5326" t="str">
            <v>IDC's</v>
          </cell>
          <cell r="R5326" t="str">
            <v>Other Expenditures</v>
          </cell>
          <cell r="S5326" t="str">
            <v>Non Salary</v>
          </cell>
        </row>
        <row r="5327">
          <cell r="A5327" t="str">
            <v>PH2087</v>
          </cell>
          <cell r="E5327">
            <v>560</v>
          </cell>
          <cell r="F5327">
            <v>0</v>
          </cell>
          <cell r="G5327">
            <v>560</v>
          </cell>
          <cell r="H5327">
            <v>0</v>
          </cell>
          <cell r="I5327">
            <v>-560</v>
          </cell>
          <cell r="J5327">
            <v>0</v>
          </cell>
          <cell r="L5327">
            <v>41455</v>
          </cell>
          <cell r="M5327" t="str">
            <v>SG</v>
          </cell>
          <cell r="N5327" t="str">
            <v>EXP</v>
          </cell>
          <cell r="O5327" t="str">
            <v>PH200</v>
          </cell>
          <cell r="P5327" t="str">
            <v>7130</v>
          </cell>
          <cell r="Q5327" t="str">
            <v>IDC's</v>
          </cell>
          <cell r="R5327" t="str">
            <v>Other Expenditures</v>
          </cell>
          <cell r="S5327" t="str">
            <v>Non Salary</v>
          </cell>
        </row>
        <row r="5328">
          <cell r="A5328" t="str">
            <v>PH2087</v>
          </cell>
          <cell r="E5328">
            <v>-632836.18000000005</v>
          </cell>
          <cell r="F5328">
            <v>0</v>
          </cell>
          <cell r="G5328">
            <v>-632836.18000000005</v>
          </cell>
          <cell r="H5328">
            <v>-576312.77</v>
          </cell>
          <cell r="I5328">
            <v>56523.41</v>
          </cell>
          <cell r="J5328">
            <v>-1352495.28</v>
          </cell>
          <cell r="L5328">
            <v>41455</v>
          </cell>
          <cell r="M5328" t="str">
            <v>SG</v>
          </cell>
          <cell r="N5328" t="str">
            <v>REV</v>
          </cell>
          <cell r="O5328" t="str">
            <v>PH200</v>
          </cell>
          <cell r="P5328" t="str">
            <v>8010</v>
          </cell>
          <cell r="Q5328" t="str">
            <v>Grants and Subsidies</v>
          </cell>
          <cell r="R5328" t="str">
            <v>Revenue</v>
          </cell>
          <cell r="S5328" t="str">
            <v>Non Salary</v>
          </cell>
        </row>
        <row r="5329">
          <cell r="A5329" t="str">
            <v>PH2088</v>
          </cell>
          <cell r="E5329">
            <v>102368.05</v>
          </cell>
          <cell r="F5329">
            <v>0</v>
          </cell>
          <cell r="G5329">
            <v>102368.05</v>
          </cell>
          <cell r="H5329">
            <v>98446.88</v>
          </cell>
          <cell r="I5329">
            <v>-3921.17</v>
          </cell>
          <cell r="J5329">
            <v>221505.48</v>
          </cell>
          <cell r="L5329">
            <v>41455</v>
          </cell>
          <cell r="M5329" t="str">
            <v>SG</v>
          </cell>
          <cell r="N5329" t="str">
            <v>EXP</v>
          </cell>
          <cell r="O5329" t="str">
            <v>PH900</v>
          </cell>
          <cell r="P5329" t="str">
            <v>1015</v>
          </cell>
          <cell r="Q5329" t="str">
            <v>Salaries &amp; Benefits</v>
          </cell>
          <cell r="R5329" t="str">
            <v>Other Expenditures</v>
          </cell>
          <cell r="S5329" t="str">
            <v>Salaries &amp; Benefits</v>
          </cell>
        </row>
        <row r="5330">
          <cell r="A5330" t="str">
            <v>PH2088</v>
          </cell>
          <cell r="E5330">
            <v>0</v>
          </cell>
          <cell r="F5330">
            <v>0</v>
          </cell>
          <cell r="G5330">
            <v>0</v>
          </cell>
          <cell r="H5330">
            <v>1365.78</v>
          </cell>
          <cell r="I5330">
            <v>1365.78</v>
          </cell>
          <cell r="J5330">
            <v>1365.78</v>
          </cell>
          <cell r="L5330">
            <v>41455</v>
          </cell>
          <cell r="M5330" t="str">
            <v>SG</v>
          </cell>
          <cell r="N5330" t="str">
            <v>EXP</v>
          </cell>
          <cell r="O5330" t="str">
            <v>PH900</v>
          </cell>
          <cell r="P5330" t="str">
            <v>1050</v>
          </cell>
          <cell r="Q5330" t="str">
            <v>Salaries &amp; Benefits</v>
          </cell>
          <cell r="R5330" t="str">
            <v>Other Expenditures</v>
          </cell>
          <cell r="S5330" t="str">
            <v>Salaries &amp; Benefits</v>
          </cell>
        </row>
        <row r="5331">
          <cell r="A5331" t="str">
            <v>PH2088</v>
          </cell>
          <cell r="E5331">
            <v>0</v>
          </cell>
          <cell r="F5331">
            <v>0</v>
          </cell>
          <cell r="G5331">
            <v>0</v>
          </cell>
          <cell r="H5331">
            <v>-6164.86</v>
          </cell>
          <cell r="I5331">
            <v>-6164.86</v>
          </cell>
          <cell r="J5331">
            <v>-13265.3</v>
          </cell>
          <cell r="L5331">
            <v>41455</v>
          </cell>
          <cell r="M5331" t="str">
            <v>SG</v>
          </cell>
          <cell r="N5331" t="str">
            <v>EXP</v>
          </cell>
          <cell r="O5331" t="str">
            <v>PH900</v>
          </cell>
          <cell r="P5331" t="str">
            <v>1520</v>
          </cell>
          <cell r="Q5331" t="str">
            <v>Salaries &amp; Benefits</v>
          </cell>
          <cell r="R5331" t="str">
            <v>Other Expenditures</v>
          </cell>
          <cell r="S5331" t="str">
            <v>Gapping</v>
          </cell>
        </row>
        <row r="5332">
          <cell r="A5332" t="str">
            <v>PH2088</v>
          </cell>
          <cell r="E5332">
            <v>3424.2</v>
          </cell>
          <cell r="F5332">
            <v>0</v>
          </cell>
          <cell r="G5332">
            <v>3424.2</v>
          </cell>
          <cell r="H5332">
            <v>3327.99</v>
          </cell>
          <cell r="I5332">
            <v>-96.21</v>
          </cell>
          <cell r="J5332">
            <v>7488</v>
          </cell>
          <cell r="L5332">
            <v>41455</v>
          </cell>
          <cell r="M5332" t="str">
            <v>SG</v>
          </cell>
          <cell r="N5332" t="str">
            <v>EXP</v>
          </cell>
          <cell r="O5332" t="str">
            <v>PH900</v>
          </cell>
          <cell r="P5332" t="str">
            <v>1711</v>
          </cell>
          <cell r="Q5332" t="str">
            <v>Salaries &amp; Benefits</v>
          </cell>
          <cell r="R5332" t="str">
            <v>Other Expenditures</v>
          </cell>
          <cell r="S5332" t="str">
            <v>Salaries &amp; Benefits</v>
          </cell>
        </row>
        <row r="5333">
          <cell r="A5333" t="str">
            <v>PH2088</v>
          </cell>
          <cell r="E5333">
            <v>1747.89</v>
          </cell>
          <cell r="F5333">
            <v>0</v>
          </cell>
          <cell r="G5333">
            <v>1747.89</v>
          </cell>
          <cell r="H5333">
            <v>1664.02</v>
          </cell>
          <cell r="I5333">
            <v>-83.87</v>
          </cell>
          <cell r="J5333">
            <v>3744</v>
          </cell>
          <cell r="L5333">
            <v>41455</v>
          </cell>
          <cell r="M5333" t="str">
            <v>SG</v>
          </cell>
          <cell r="N5333" t="str">
            <v>EXP</v>
          </cell>
          <cell r="O5333" t="str">
            <v>PH900</v>
          </cell>
          <cell r="P5333" t="str">
            <v>1712</v>
          </cell>
          <cell r="Q5333" t="str">
            <v>Salaries &amp; Benefits</v>
          </cell>
          <cell r="R5333" t="str">
            <v>Other Expenditures</v>
          </cell>
          <cell r="S5333" t="str">
            <v>Salaries &amp; Benefits</v>
          </cell>
        </row>
        <row r="5334">
          <cell r="A5334" t="str">
            <v>PH2088</v>
          </cell>
          <cell r="E5334">
            <v>2478.0100000000002</v>
          </cell>
          <cell r="F5334">
            <v>0</v>
          </cell>
          <cell r="G5334">
            <v>2478.0100000000002</v>
          </cell>
          <cell r="H5334">
            <v>1971.41</v>
          </cell>
          <cell r="I5334">
            <v>-506.6</v>
          </cell>
          <cell r="J5334">
            <v>4435.6400000000003</v>
          </cell>
          <cell r="L5334">
            <v>41455</v>
          </cell>
          <cell r="M5334" t="str">
            <v>SG</v>
          </cell>
          <cell r="N5334" t="str">
            <v>EXP</v>
          </cell>
          <cell r="O5334" t="str">
            <v>PH900</v>
          </cell>
          <cell r="P5334" t="str">
            <v>1720</v>
          </cell>
          <cell r="Q5334" t="str">
            <v>Salaries &amp; Benefits</v>
          </cell>
          <cell r="R5334" t="str">
            <v>Other Expenditures</v>
          </cell>
          <cell r="S5334" t="str">
            <v>Salaries &amp; Benefits</v>
          </cell>
        </row>
        <row r="5335">
          <cell r="A5335" t="str">
            <v>PH2088</v>
          </cell>
          <cell r="E5335">
            <v>749.83</v>
          </cell>
          <cell r="F5335">
            <v>0</v>
          </cell>
          <cell r="G5335">
            <v>749.83</v>
          </cell>
          <cell r="H5335">
            <v>734.8</v>
          </cell>
          <cell r="I5335">
            <v>-15.03</v>
          </cell>
          <cell r="J5335">
            <v>1653.32</v>
          </cell>
          <cell r="L5335">
            <v>41455</v>
          </cell>
          <cell r="M5335" t="str">
            <v>SG</v>
          </cell>
          <cell r="N5335" t="str">
            <v>EXP</v>
          </cell>
          <cell r="O5335" t="str">
            <v>PH900</v>
          </cell>
          <cell r="P5335" t="str">
            <v>1730</v>
          </cell>
          <cell r="Q5335" t="str">
            <v>Salaries &amp; Benefits</v>
          </cell>
          <cell r="R5335" t="str">
            <v>Other Expenditures</v>
          </cell>
          <cell r="S5335" t="str">
            <v>Salaries &amp; Benefits</v>
          </cell>
        </row>
        <row r="5336">
          <cell r="A5336" t="str">
            <v>PH2088</v>
          </cell>
          <cell r="E5336">
            <v>2667.48</v>
          </cell>
          <cell r="F5336">
            <v>0</v>
          </cell>
          <cell r="G5336">
            <v>2667.48</v>
          </cell>
          <cell r="H5336">
            <v>2570.35</v>
          </cell>
          <cell r="I5336">
            <v>-97.13</v>
          </cell>
          <cell r="J5336">
            <v>3095.31</v>
          </cell>
          <cell r="L5336">
            <v>41455</v>
          </cell>
          <cell r="M5336" t="str">
            <v>SG</v>
          </cell>
          <cell r="N5336" t="str">
            <v>EXP</v>
          </cell>
          <cell r="O5336" t="str">
            <v>PH900</v>
          </cell>
          <cell r="P5336" t="str">
            <v>1740</v>
          </cell>
          <cell r="Q5336" t="str">
            <v>Salaries &amp; Benefits</v>
          </cell>
          <cell r="R5336" t="str">
            <v>Other Expenditures</v>
          </cell>
          <cell r="S5336" t="str">
            <v>Salaries &amp; Benefits</v>
          </cell>
        </row>
        <row r="5337">
          <cell r="A5337" t="str">
            <v>PH2088</v>
          </cell>
          <cell r="E5337">
            <v>123.8</v>
          </cell>
          <cell r="F5337">
            <v>0</v>
          </cell>
          <cell r="G5337">
            <v>123.8</v>
          </cell>
          <cell r="H5337">
            <v>136.80000000000001</v>
          </cell>
          <cell r="I5337">
            <v>13</v>
          </cell>
          <cell r="J5337">
            <v>177.2</v>
          </cell>
          <cell r="L5337">
            <v>41455</v>
          </cell>
          <cell r="M5337" t="str">
            <v>SG</v>
          </cell>
          <cell r="N5337" t="str">
            <v>EXP</v>
          </cell>
          <cell r="O5337" t="str">
            <v>PH900</v>
          </cell>
          <cell r="P5337" t="str">
            <v>1745</v>
          </cell>
          <cell r="Q5337" t="str">
            <v>Salaries &amp; Benefits</v>
          </cell>
          <cell r="R5337" t="str">
            <v>Other Expenditures</v>
          </cell>
          <cell r="S5337" t="str">
            <v>Salaries &amp; Benefits</v>
          </cell>
        </row>
        <row r="5338">
          <cell r="A5338" t="str">
            <v>PH2088</v>
          </cell>
          <cell r="E5338">
            <v>2006.94</v>
          </cell>
          <cell r="F5338">
            <v>0</v>
          </cell>
          <cell r="G5338">
            <v>2006.94</v>
          </cell>
          <cell r="H5338">
            <v>1919.74</v>
          </cell>
          <cell r="I5338">
            <v>-87.2</v>
          </cell>
          <cell r="J5338">
            <v>4319.3500000000004</v>
          </cell>
          <cell r="L5338">
            <v>41455</v>
          </cell>
          <cell r="M5338" t="str">
            <v>SG</v>
          </cell>
          <cell r="N5338" t="str">
            <v>EXP</v>
          </cell>
          <cell r="O5338" t="str">
            <v>PH900</v>
          </cell>
          <cell r="P5338" t="str">
            <v>1750</v>
          </cell>
          <cell r="Q5338" t="str">
            <v>Salaries &amp; Benefits</v>
          </cell>
          <cell r="R5338" t="str">
            <v>Other Expenditures</v>
          </cell>
          <cell r="S5338" t="str">
            <v>Salaries &amp; Benefits</v>
          </cell>
        </row>
        <row r="5339">
          <cell r="A5339" t="str">
            <v>PH2088</v>
          </cell>
          <cell r="E5339">
            <v>5438.2</v>
          </cell>
          <cell r="F5339">
            <v>0</v>
          </cell>
          <cell r="G5339">
            <v>5438.2</v>
          </cell>
          <cell r="H5339">
            <v>5664.2</v>
          </cell>
          <cell r="I5339">
            <v>226</v>
          </cell>
          <cell r="J5339">
            <v>6920.1</v>
          </cell>
          <cell r="L5339">
            <v>41455</v>
          </cell>
          <cell r="M5339" t="str">
            <v>SG</v>
          </cell>
          <cell r="N5339" t="str">
            <v>EXP</v>
          </cell>
          <cell r="O5339" t="str">
            <v>PH900</v>
          </cell>
          <cell r="P5339" t="str">
            <v>1760</v>
          </cell>
          <cell r="Q5339" t="str">
            <v>Salaries &amp; Benefits</v>
          </cell>
          <cell r="R5339" t="str">
            <v>Other Expenditures</v>
          </cell>
          <cell r="S5339" t="str">
            <v>Salaries &amp; Benefits</v>
          </cell>
        </row>
        <row r="5340">
          <cell r="A5340" t="str">
            <v>PH2088</v>
          </cell>
          <cell r="E5340">
            <v>10852.13</v>
          </cell>
          <cell r="F5340">
            <v>0</v>
          </cell>
          <cell r="G5340">
            <v>10852.13</v>
          </cell>
          <cell r="H5340">
            <v>10632.44</v>
          </cell>
          <cell r="I5340">
            <v>-219.69</v>
          </cell>
          <cell r="J5340">
            <v>23923</v>
          </cell>
          <cell r="L5340">
            <v>41455</v>
          </cell>
          <cell r="M5340" t="str">
            <v>SG</v>
          </cell>
          <cell r="N5340" t="str">
            <v>EXP</v>
          </cell>
          <cell r="O5340" t="str">
            <v>PH900</v>
          </cell>
          <cell r="P5340" t="str">
            <v>1770</v>
          </cell>
          <cell r="Q5340" t="str">
            <v>Salaries &amp; Benefits</v>
          </cell>
          <cell r="R5340" t="str">
            <v>Other Expenditures</v>
          </cell>
          <cell r="S5340" t="str">
            <v>Salaries &amp; Benefits</v>
          </cell>
        </row>
        <row r="5341">
          <cell r="A5341" t="str">
            <v>PH2088</v>
          </cell>
          <cell r="E5341">
            <v>37789.03</v>
          </cell>
          <cell r="F5341">
            <v>0</v>
          </cell>
          <cell r="G5341">
            <v>37789.03</v>
          </cell>
          <cell r="H5341">
            <v>44973.8</v>
          </cell>
          <cell r="I5341">
            <v>7184.77</v>
          </cell>
          <cell r="J5341">
            <v>144054.46</v>
          </cell>
          <cell r="L5341">
            <v>41455</v>
          </cell>
          <cell r="M5341" t="str">
            <v>SG</v>
          </cell>
          <cell r="N5341" t="str">
            <v>EXP</v>
          </cell>
          <cell r="O5341" t="str">
            <v>PH900</v>
          </cell>
          <cell r="P5341" t="str">
            <v>2020</v>
          </cell>
          <cell r="Q5341" t="str">
            <v>Office Supplies</v>
          </cell>
          <cell r="R5341" t="str">
            <v>Other Expenditures</v>
          </cell>
          <cell r="S5341" t="str">
            <v>Non Salary</v>
          </cell>
        </row>
        <row r="5342">
          <cell r="A5342" t="str">
            <v>PH2088</v>
          </cell>
          <cell r="E5342">
            <v>0</v>
          </cell>
          <cell r="F5342">
            <v>0</v>
          </cell>
          <cell r="G5342">
            <v>0</v>
          </cell>
          <cell r="H5342">
            <v>5325</v>
          </cell>
          <cell r="I5342">
            <v>5325</v>
          </cell>
          <cell r="J5342">
            <v>15000</v>
          </cell>
          <cell r="L5342">
            <v>41455</v>
          </cell>
          <cell r="M5342" t="str">
            <v>SG</v>
          </cell>
          <cell r="N5342" t="str">
            <v>EXP</v>
          </cell>
          <cell r="O5342" t="str">
            <v>PH900</v>
          </cell>
          <cell r="P5342" t="str">
            <v>3420</v>
          </cell>
          <cell r="Q5342" t="str">
            <v>Computer Hardware &amp; Software</v>
          </cell>
          <cell r="R5342" t="str">
            <v>Other Expenditures</v>
          </cell>
          <cell r="S5342" t="str">
            <v>Non Salary</v>
          </cell>
        </row>
        <row r="5343">
          <cell r="A5343" t="str">
            <v>PH2088</v>
          </cell>
          <cell r="E5343">
            <v>0</v>
          </cell>
          <cell r="F5343">
            <v>0</v>
          </cell>
          <cell r="G5343">
            <v>0</v>
          </cell>
          <cell r="H5343">
            <v>902.87</v>
          </cell>
          <cell r="I5343">
            <v>902.87</v>
          </cell>
          <cell r="J5343">
            <v>3217.65</v>
          </cell>
          <cell r="L5343">
            <v>41455</v>
          </cell>
          <cell r="M5343" t="str">
            <v>SG</v>
          </cell>
          <cell r="N5343" t="str">
            <v>EXP</v>
          </cell>
          <cell r="O5343" t="str">
            <v>PH900</v>
          </cell>
          <cell r="P5343" t="str">
            <v>4310</v>
          </cell>
          <cell r="Q5343" t="str">
            <v>Training &amp; Development</v>
          </cell>
          <cell r="R5343" t="str">
            <v>Other Expenditures</v>
          </cell>
          <cell r="S5343" t="str">
            <v>Non Salary</v>
          </cell>
        </row>
        <row r="5344">
          <cell r="A5344" t="str">
            <v>PH2088</v>
          </cell>
          <cell r="E5344">
            <v>136.63999999999999</v>
          </cell>
          <cell r="F5344">
            <v>79.36</v>
          </cell>
          <cell r="G5344">
            <v>216</v>
          </cell>
          <cell r="H5344">
            <v>536.71</v>
          </cell>
          <cell r="I5344">
            <v>320.70999999999998</v>
          </cell>
          <cell r="J5344">
            <v>1912.7</v>
          </cell>
          <cell r="L5344">
            <v>41455</v>
          </cell>
          <cell r="M5344" t="str">
            <v>SG</v>
          </cell>
          <cell r="N5344" t="str">
            <v>EXP</v>
          </cell>
          <cell r="O5344" t="str">
            <v>PH900</v>
          </cell>
          <cell r="P5344" t="str">
            <v>4515</v>
          </cell>
          <cell r="Q5344" t="str">
            <v>Contracted Services</v>
          </cell>
          <cell r="R5344" t="str">
            <v>Other Expenditures</v>
          </cell>
          <cell r="S5344" t="str">
            <v>Non Salary</v>
          </cell>
        </row>
        <row r="5345">
          <cell r="A5345" t="str">
            <v>PH2088</v>
          </cell>
          <cell r="E5345">
            <v>2515</v>
          </cell>
          <cell r="F5345">
            <v>0</v>
          </cell>
          <cell r="G5345">
            <v>2515</v>
          </cell>
          <cell r="H5345">
            <v>0</v>
          </cell>
          <cell r="I5345">
            <v>-2515</v>
          </cell>
          <cell r="J5345">
            <v>0</v>
          </cell>
          <cell r="L5345">
            <v>41455</v>
          </cell>
          <cell r="M5345" t="str">
            <v>SG</v>
          </cell>
          <cell r="N5345" t="str">
            <v>EXP</v>
          </cell>
          <cell r="O5345" t="str">
            <v>PH900</v>
          </cell>
          <cell r="P5345" t="str">
            <v>4760</v>
          </cell>
          <cell r="Q5345" t="str">
            <v>Insurance, Parking &amp; Metrage</v>
          </cell>
          <cell r="R5345" t="str">
            <v>Other Expenditures</v>
          </cell>
          <cell r="S5345" t="str">
            <v>Non Salary</v>
          </cell>
        </row>
        <row r="5346">
          <cell r="A5346" t="str">
            <v>PH2088</v>
          </cell>
          <cell r="E5346">
            <v>0</v>
          </cell>
          <cell r="F5346">
            <v>0</v>
          </cell>
          <cell r="G5346">
            <v>0</v>
          </cell>
          <cell r="H5346">
            <v>89.52</v>
          </cell>
          <cell r="I5346">
            <v>89.52</v>
          </cell>
          <cell r="J5346">
            <v>318.98</v>
          </cell>
          <cell r="L5346">
            <v>41455</v>
          </cell>
          <cell r="M5346" t="str">
            <v>SG</v>
          </cell>
          <cell r="N5346" t="str">
            <v>EXP</v>
          </cell>
          <cell r="O5346" t="str">
            <v>PH900</v>
          </cell>
          <cell r="P5346" t="str">
            <v>4815</v>
          </cell>
          <cell r="Q5346" t="str">
            <v>Other Services</v>
          </cell>
          <cell r="R5346" t="str">
            <v>Other Expenditures</v>
          </cell>
          <cell r="S5346" t="str">
            <v>Non Salary</v>
          </cell>
        </row>
        <row r="5347">
          <cell r="A5347" t="str">
            <v>PH2088</v>
          </cell>
          <cell r="E5347">
            <v>0</v>
          </cell>
          <cell r="F5347">
            <v>0</v>
          </cell>
          <cell r="G5347">
            <v>0</v>
          </cell>
          <cell r="H5347">
            <v>971.44</v>
          </cell>
          <cell r="I5347">
            <v>971.44</v>
          </cell>
          <cell r="J5347">
            <v>3462</v>
          </cell>
          <cell r="L5347">
            <v>41455</v>
          </cell>
          <cell r="M5347" t="str">
            <v>SG</v>
          </cell>
          <cell r="N5347" t="str">
            <v>EXP</v>
          </cell>
          <cell r="O5347" t="str">
            <v>PH900</v>
          </cell>
          <cell r="P5347" t="str">
            <v>4830</v>
          </cell>
          <cell r="Q5347" t="str">
            <v>Other Services</v>
          </cell>
          <cell r="R5347" t="str">
            <v>Other Expenditures</v>
          </cell>
          <cell r="S5347" t="str">
            <v>Non Salary</v>
          </cell>
        </row>
        <row r="5348">
          <cell r="A5348" t="str">
            <v>PH2088</v>
          </cell>
          <cell r="E5348">
            <v>0</v>
          </cell>
          <cell r="F5348">
            <v>0</v>
          </cell>
          <cell r="G5348">
            <v>0</v>
          </cell>
          <cell r="H5348">
            <v>572.41999999999996</v>
          </cell>
          <cell r="I5348">
            <v>572.41999999999996</v>
          </cell>
          <cell r="J5348">
            <v>2040</v>
          </cell>
          <cell r="L5348">
            <v>41455</v>
          </cell>
          <cell r="M5348" t="str">
            <v>SG</v>
          </cell>
          <cell r="N5348" t="str">
            <v>EXP</v>
          </cell>
          <cell r="O5348" t="str">
            <v>PH900</v>
          </cell>
          <cell r="P5348" t="str">
            <v>4920</v>
          </cell>
          <cell r="Q5348" t="str">
            <v>Other Services</v>
          </cell>
          <cell r="R5348" t="str">
            <v>Other Expenditures</v>
          </cell>
          <cell r="S5348" t="str">
            <v>Non Salary</v>
          </cell>
        </row>
        <row r="5349">
          <cell r="A5349" t="str">
            <v>PH2088</v>
          </cell>
          <cell r="E5349">
            <v>-125159.21</v>
          </cell>
          <cell r="F5349">
            <v>0</v>
          </cell>
          <cell r="G5349">
            <v>-125159.21</v>
          </cell>
          <cell r="H5349">
            <v>-131730.98000000001</v>
          </cell>
          <cell r="I5349">
            <v>-6571.77</v>
          </cell>
          <cell r="J5349">
            <v>-326525.78000000003</v>
          </cell>
          <cell r="L5349">
            <v>41455</v>
          </cell>
          <cell r="M5349" t="str">
            <v>SG</v>
          </cell>
          <cell r="N5349" t="str">
            <v>REV</v>
          </cell>
          <cell r="O5349" t="str">
            <v>PH900</v>
          </cell>
          <cell r="P5349" t="str">
            <v>8010</v>
          </cell>
          <cell r="Q5349" t="str">
            <v>Grants and Subsidies</v>
          </cell>
          <cell r="R5349" t="str">
            <v>Revenue</v>
          </cell>
          <cell r="S5349" t="str">
            <v>Non Salary</v>
          </cell>
        </row>
        <row r="5350">
          <cell r="A5350" t="str">
            <v>PH2090</v>
          </cell>
          <cell r="E5350">
            <v>382</v>
          </cell>
          <cell r="F5350">
            <v>0</v>
          </cell>
          <cell r="G5350">
            <v>382</v>
          </cell>
          <cell r="H5350">
            <v>0</v>
          </cell>
          <cell r="I5350">
            <v>-382</v>
          </cell>
          <cell r="J5350">
            <v>0</v>
          </cell>
          <cell r="L5350">
            <v>41455</v>
          </cell>
          <cell r="M5350" t="str">
            <v>OG</v>
          </cell>
          <cell r="N5350" t="str">
            <v>EXP</v>
          </cell>
          <cell r="O5350" t="str">
            <v>PH200</v>
          </cell>
          <cell r="P5350" t="str">
            <v>2010</v>
          </cell>
          <cell r="Q5350" t="str">
            <v>Office Supplies</v>
          </cell>
          <cell r="R5350" t="str">
            <v>Other Expenditures</v>
          </cell>
          <cell r="S5350" t="str">
            <v>Non Salary</v>
          </cell>
        </row>
        <row r="5351">
          <cell r="A5351" t="str">
            <v>PH2090</v>
          </cell>
          <cell r="E5351">
            <v>0</v>
          </cell>
          <cell r="F5351">
            <v>0</v>
          </cell>
          <cell r="G5351">
            <v>0</v>
          </cell>
          <cell r="H5351">
            <v>82.55</v>
          </cell>
          <cell r="I5351">
            <v>82.55</v>
          </cell>
          <cell r="J5351">
            <v>294.17</v>
          </cell>
          <cell r="L5351">
            <v>41455</v>
          </cell>
          <cell r="M5351" t="str">
            <v>OG</v>
          </cell>
          <cell r="N5351" t="str">
            <v>EXP</v>
          </cell>
          <cell r="O5351" t="str">
            <v>PH200</v>
          </cell>
          <cell r="P5351" t="str">
            <v>4815</v>
          </cell>
          <cell r="Q5351" t="str">
            <v>Other Services</v>
          </cell>
          <cell r="R5351" t="str">
            <v>Other Expenditures</v>
          </cell>
          <cell r="S5351" t="str">
            <v>Non Salary</v>
          </cell>
        </row>
        <row r="5352">
          <cell r="A5352" t="str">
            <v>PH2090</v>
          </cell>
          <cell r="E5352">
            <v>0</v>
          </cell>
          <cell r="F5352">
            <v>0</v>
          </cell>
          <cell r="G5352">
            <v>0</v>
          </cell>
          <cell r="H5352">
            <v>535.79999999999995</v>
          </cell>
          <cell r="I5352">
            <v>535.79999999999995</v>
          </cell>
          <cell r="J5352">
            <v>2000</v>
          </cell>
          <cell r="L5352">
            <v>41455</v>
          </cell>
          <cell r="M5352" t="str">
            <v>OG</v>
          </cell>
          <cell r="N5352" t="str">
            <v>EXP</v>
          </cell>
          <cell r="O5352" t="str">
            <v>PH200</v>
          </cell>
          <cell r="P5352" t="str">
            <v>7030</v>
          </cell>
          <cell r="Q5352" t="str">
            <v>IDC's</v>
          </cell>
          <cell r="R5352" t="str">
            <v>Other Expenditures</v>
          </cell>
          <cell r="S5352" t="str">
            <v>Non Salary</v>
          </cell>
        </row>
        <row r="5353">
          <cell r="A5353" t="str">
            <v>PH2090</v>
          </cell>
          <cell r="E5353">
            <v>-1143.58</v>
          </cell>
          <cell r="F5353">
            <v>0</v>
          </cell>
          <cell r="G5353">
            <v>-1143.58</v>
          </cell>
          <cell r="H5353">
            <v>-618.35</v>
          </cell>
          <cell r="I5353">
            <v>525.23</v>
          </cell>
          <cell r="J5353">
            <v>-2294.17</v>
          </cell>
          <cell r="L5353">
            <v>41455</v>
          </cell>
          <cell r="M5353" t="str">
            <v>OG</v>
          </cell>
          <cell r="N5353" t="str">
            <v>REV</v>
          </cell>
          <cell r="O5353" t="str">
            <v>PH200</v>
          </cell>
          <cell r="P5353" t="str">
            <v>8021</v>
          </cell>
          <cell r="Q5353" t="str">
            <v>Grants and Subsidies</v>
          </cell>
          <cell r="R5353" t="str">
            <v>Revenue</v>
          </cell>
          <cell r="S5353" t="str">
            <v>Non Salary</v>
          </cell>
        </row>
        <row r="5354">
          <cell r="A5354" t="str">
            <v>PH2095</v>
          </cell>
          <cell r="E5354">
            <v>11846.13</v>
          </cell>
          <cell r="F5354">
            <v>0</v>
          </cell>
          <cell r="G5354">
            <v>11846.13</v>
          </cell>
          <cell r="H5354">
            <v>0</v>
          </cell>
          <cell r="I5354">
            <v>-11846.13</v>
          </cell>
          <cell r="J5354">
            <v>0</v>
          </cell>
          <cell r="L5354">
            <v>41455</v>
          </cell>
          <cell r="M5354" t="str">
            <v>SG</v>
          </cell>
          <cell r="N5354" t="str">
            <v>EXP</v>
          </cell>
          <cell r="O5354" t="str">
            <v>PH200</v>
          </cell>
          <cell r="P5354" t="str">
            <v>1015</v>
          </cell>
          <cell r="Q5354" t="str">
            <v>Salaries &amp; Benefits</v>
          </cell>
          <cell r="R5354" t="str">
            <v>Other Expenditures</v>
          </cell>
          <cell r="S5354" t="str">
            <v>Salaries &amp; Benefits</v>
          </cell>
        </row>
        <row r="5355">
          <cell r="A5355" t="str">
            <v>PH2095</v>
          </cell>
          <cell r="E5355">
            <v>863.76</v>
          </cell>
          <cell r="F5355">
            <v>0</v>
          </cell>
          <cell r="G5355">
            <v>863.76</v>
          </cell>
          <cell r="H5355">
            <v>853.44</v>
          </cell>
          <cell r="I5355">
            <v>-10.32</v>
          </cell>
          <cell r="J5355">
            <v>853.44</v>
          </cell>
          <cell r="L5355">
            <v>41455</v>
          </cell>
          <cell r="M5355" t="str">
            <v>SG</v>
          </cell>
          <cell r="N5355" t="str">
            <v>EXP</v>
          </cell>
          <cell r="O5355" t="str">
            <v>PH200</v>
          </cell>
          <cell r="P5355" t="str">
            <v>1050</v>
          </cell>
          <cell r="Q5355" t="str">
            <v>Salaries &amp; Benefits</v>
          </cell>
          <cell r="R5355" t="str">
            <v>Other Expenditures</v>
          </cell>
          <cell r="S5355" t="str">
            <v>Salaries &amp; Benefits</v>
          </cell>
        </row>
        <row r="5356">
          <cell r="A5356" t="str">
            <v>PH2095</v>
          </cell>
          <cell r="E5356">
            <v>0</v>
          </cell>
          <cell r="F5356">
            <v>0</v>
          </cell>
          <cell r="G5356">
            <v>0</v>
          </cell>
          <cell r="H5356">
            <v>-40.97</v>
          </cell>
          <cell r="I5356">
            <v>-40.97</v>
          </cell>
          <cell r="J5356">
            <v>-40.97</v>
          </cell>
          <cell r="L5356">
            <v>41455</v>
          </cell>
          <cell r="M5356" t="str">
            <v>SG</v>
          </cell>
          <cell r="N5356" t="str">
            <v>EXP</v>
          </cell>
          <cell r="O5356" t="str">
            <v>PH200</v>
          </cell>
          <cell r="P5356" t="str">
            <v>1520</v>
          </cell>
          <cell r="Q5356" t="str">
            <v>Salaries &amp; Benefits</v>
          </cell>
          <cell r="R5356" t="str">
            <v>Other Expenditures</v>
          </cell>
          <cell r="S5356" t="str">
            <v>Gapping</v>
          </cell>
        </row>
        <row r="5357">
          <cell r="A5357" t="str">
            <v>PH2095</v>
          </cell>
          <cell r="E5357">
            <v>423.59</v>
          </cell>
          <cell r="F5357">
            <v>0</v>
          </cell>
          <cell r="G5357">
            <v>423.59</v>
          </cell>
          <cell r="H5357">
            <v>0</v>
          </cell>
          <cell r="I5357">
            <v>-423.59</v>
          </cell>
          <cell r="J5357">
            <v>0</v>
          </cell>
          <cell r="L5357">
            <v>41455</v>
          </cell>
          <cell r="M5357" t="str">
            <v>SG</v>
          </cell>
          <cell r="N5357" t="str">
            <v>EXP</v>
          </cell>
          <cell r="O5357" t="str">
            <v>PH200</v>
          </cell>
          <cell r="P5357" t="str">
            <v>1740</v>
          </cell>
          <cell r="Q5357" t="str">
            <v>Salaries &amp; Benefits</v>
          </cell>
          <cell r="R5357" t="str">
            <v>Other Expenditures</v>
          </cell>
          <cell r="S5357" t="str">
            <v>Salaries &amp; Benefits</v>
          </cell>
        </row>
        <row r="5358">
          <cell r="A5358" t="str">
            <v>PH2095</v>
          </cell>
          <cell r="E5358">
            <v>246.04</v>
          </cell>
          <cell r="F5358">
            <v>0</v>
          </cell>
          <cell r="G5358">
            <v>246.04</v>
          </cell>
          <cell r="H5358">
            <v>0</v>
          </cell>
          <cell r="I5358">
            <v>-246.04</v>
          </cell>
          <cell r="J5358">
            <v>0</v>
          </cell>
          <cell r="L5358">
            <v>41455</v>
          </cell>
          <cell r="M5358" t="str">
            <v>SG</v>
          </cell>
          <cell r="N5358" t="str">
            <v>EXP</v>
          </cell>
          <cell r="O5358" t="str">
            <v>PH200</v>
          </cell>
          <cell r="P5358" t="str">
            <v>1750</v>
          </cell>
          <cell r="Q5358" t="str">
            <v>Salaries &amp; Benefits</v>
          </cell>
          <cell r="R5358" t="str">
            <v>Other Expenditures</v>
          </cell>
          <cell r="S5358" t="str">
            <v>Salaries &amp; Benefits</v>
          </cell>
        </row>
        <row r="5359">
          <cell r="A5359" t="str">
            <v>PH2095</v>
          </cell>
          <cell r="E5359">
            <v>756.68</v>
          </cell>
          <cell r="F5359">
            <v>0</v>
          </cell>
          <cell r="G5359">
            <v>756.68</v>
          </cell>
          <cell r="H5359">
            <v>0</v>
          </cell>
          <cell r="I5359">
            <v>-756.68</v>
          </cell>
          <cell r="J5359">
            <v>0</v>
          </cell>
          <cell r="L5359">
            <v>41455</v>
          </cell>
          <cell r="M5359" t="str">
            <v>SG</v>
          </cell>
          <cell r="N5359" t="str">
            <v>EXP</v>
          </cell>
          <cell r="O5359" t="str">
            <v>PH200</v>
          </cell>
          <cell r="P5359" t="str">
            <v>1760</v>
          </cell>
          <cell r="Q5359" t="str">
            <v>Salaries &amp; Benefits</v>
          </cell>
          <cell r="R5359" t="str">
            <v>Other Expenditures</v>
          </cell>
          <cell r="S5359" t="str">
            <v>Salaries &amp; Benefits</v>
          </cell>
        </row>
        <row r="5360">
          <cell r="A5360" t="str">
            <v>PH2095</v>
          </cell>
          <cell r="E5360">
            <v>-10602.15</v>
          </cell>
          <cell r="F5360">
            <v>0</v>
          </cell>
          <cell r="G5360">
            <v>-10602.15</v>
          </cell>
          <cell r="H5360">
            <v>-609.35</v>
          </cell>
          <cell r="I5360">
            <v>9992.7999999999993</v>
          </cell>
          <cell r="J5360">
            <v>-609.35</v>
          </cell>
          <cell r="L5360">
            <v>41455</v>
          </cell>
          <cell r="M5360" t="str">
            <v>SG</v>
          </cell>
          <cell r="N5360" t="str">
            <v>REV</v>
          </cell>
          <cell r="O5360" t="str">
            <v>PH200</v>
          </cell>
          <cell r="P5360" t="str">
            <v>8010</v>
          </cell>
          <cell r="Q5360" t="str">
            <v>Grants and Subsidies</v>
          </cell>
          <cell r="R5360" t="str">
            <v>Revenue</v>
          </cell>
          <cell r="S5360" t="str">
            <v>Non Salary</v>
          </cell>
        </row>
        <row r="5361">
          <cell r="A5361" t="str">
            <v>PH2096</v>
          </cell>
          <cell r="E5361">
            <v>432537.01</v>
          </cell>
          <cell r="F5361">
            <v>0</v>
          </cell>
          <cell r="G5361">
            <v>432537.01</v>
          </cell>
          <cell r="H5361">
            <v>442466.92</v>
          </cell>
          <cell r="I5361">
            <v>9929.91</v>
          </cell>
          <cell r="J5361">
            <v>995550.57</v>
          </cell>
          <cell r="L5361">
            <v>41455</v>
          </cell>
          <cell r="M5361" t="str">
            <v>SG</v>
          </cell>
          <cell r="N5361" t="str">
            <v>EXP</v>
          </cell>
          <cell r="O5361" t="str">
            <v>PH900</v>
          </cell>
          <cell r="P5361" t="str">
            <v>1015</v>
          </cell>
          <cell r="Q5361" t="str">
            <v>Salaries &amp; Benefits</v>
          </cell>
          <cell r="R5361" t="str">
            <v>Other Expenditures</v>
          </cell>
          <cell r="S5361" t="str">
            <v>Salaries &amp; Benefits</v>
          </cell>
        </row>
        <row r="5362">
          <cell r="A5362" t="str">
            <v>PH2096</v>
          </cell>
          <cell r="E5362">
            <v>234.78</v>
          </cell>
          <cell r="F5362">
            <v>0</v>
          </cell>
          <cell r="G5362">
            <v>234.78</v>
          </cell>
          <cell r="H5362">
            <v>3243.39</v>
          </cell>
          <cell r="I5362">
            <v>3008.61</v>
          </cell>
          <cell r="J5362">
            <v>7300</v>
          </cell>
          <cell r="L5362">
            <v>41455</v>
          </cell>
          <cell r="M5362" t="str">
            <v>SG</v>
          </cell>
          <cell r="N5362" t="str">
            <v>EXP</v>
          </cell>
          <cell r="O5362" t="str">
            <v>PH900</v>
          </cell>
          <cell r="P5362" t="str">
            <v>1025</v>
          </cell>
          <cell r="Q5362" t="str">
            <v>Salaries &amp; Benefits</v>
          </cell>
          <cell r="R5362" t="str">
            <v>Other Expenditures</v>
          </cell>
          <cell r="S5362" t="str">
            <v>Overtime</v>
          </cell>
        </row>
        <row r="5363">
          <cell r="A5363" t="str">
            <v>PH2096</v>
          </cell>
          <cell r="E5363">
            <v>1239.5999999999999</v>
          </cell>
          <cell r="F5363">
            <v>0</v>
          </cell>
          <cell r="G5363">
            <v>1239.5999999999999</v>
          </cell>
          <cell r="H5363">
            <v>0</v>
          </cell>
          <cell r="I5363">
            <v>-1239.5999999999999</v>
          </cell>
          <cell r="J5363">
            <v>0</v>
          </cell>
          <cell r="L5363">
            <v>41455</v>
          </cell>
          <cell r="M5363" t="str">
            <v>SG</v>
          </cell>
          <cell r="N5363" t="str">
            <v>EXP</v>
          </cell>
          <cell r="O5363" t="str">
            <v>PH900</v>
          </cell>
          <cell r="P5363" t="str">
            <v>1050</v>
          </cell>
          <cell r="Q5363" t="str">
            <v>Salaries &amp; Benefits</v>
          </cell>
          <cell r="R5363" t="str">
            <v>Other Expenditures</v>
          </cell>
          <cell r="S5363" t="str">
            <v>Salaries &amp; Benefits</v>
          </cell>
        </row>
        <row r="5364">
          <cell r="A5364" t="str">
            <v>PH2096</v>
          </cell>
          <cell r="E5364">
            <v>7487.12</v>
          </cell>
          <cell r="F5364">
            <v>0</v>
          </cell>
          <cell r="G5364">
            <v>7487.12</v>
          </cell>
          <cell r="H5364">
            <v>0</v>
          </cell>
          <cell r="I5364">
            <v>-7487.12</v>
          </cell>
          <cell r="J5364">
            <v>0</v>
          </cell>
          <cell r="L5364">
            <v>41455</v>
          </cell>
          <cell r="M5364" t="str">
            <v>SG</v>
          </cell>
          <cell r="N5364" t="str">
            <v>EXP</v>
          </cell>
          <cell r="O5364" t="str">
            <v>PH900</v>
          </cell>
          <cell r="P5364" t="str">
            <v>1060</v>
          </cell>
          <cell r="Q5364" t="str">
            <v>Salaries &amp; Benefits</v>
          </cell>
          <cell r="R5364" t="str">
            <v>Other Expenditures</v>
          </cell>
          <cell r="S5364" t="str">
            <v>Salaries &amp; Benefits</v>
          </cell>
        </row>
        <row r="5365">
          <cell r="A5365" t="str">
            <v>PH2096</v>
          </cell>
          <cell r="E5365">
            <v>0</v>
          </cell>
          <cell r="F5365">
            <v>0</v>
          </cell>
          <cell r="G5365">
            <v>0</v>
          </cell>
          <cell r="H5365">
            <v>-27529.74</v>
          </cell>
          <cell r="I5365">
            <v>-27529.74</v>
          </cell>
          <cell r="J5365">
            <v>-59574.239999999998</v>
          </cell>
          <cell r="L5365">
            <v>41455</v>
          </cell>
          <cell r="M5365" t="str">
            <v>SG</v>
          </cell>
          <cell r="N5365" t="str">
            <v>EXP</v>
          </cell>
          <cell r="O5365" t="str">
            <v>PH900</v>
          </cell>
          <cell r="P5365" t="str">
            <v>1520</v>
          </cell>
          <cell r="Q5365" t="str">
            <v>Salaries &amp; Benefits</v>
          </cell>
          <cell r="R5365" t="str">
            <v>Other Expenditures</v>
          </cell>
          <cell r="S5365" t="str">
            <v>Gapping</v>
          </cell>
        </row>
        <row r="5366">
          <cell r="A5366" t="str">
            <v>PH2096</v>
          </cell>
          <cell r="E5366">
            <v>18388.29</v>
          </cell>
          <cell r="F5366">
            <v>0</v>
          </cell>
          <cell r="G5366">
            <v>18388.29</v>
          </cell>
          <cell r="H5366">
            <v>17466.62</v>
          </cell>
          <cell r="I5366">
            <v>-921.67</v>
          </cell>
          <cell r="J5366">
            <v>39300</v>
          </cell>
          <cell r="L5366">
            <v>41455</v>
          </cell>
          <cell r="M5366" t="str">
            <v>SG</v>
          </cell>
          <cell r="N5366" t="str">
            <v>EXP</v>
          </cell>
          <cell r="O5366" t="str">
            <v>PH900</v>
          </cell>
          <cell r="P5366" t="str">
            <v>1711</v>
          </cell>
          <cell r="Q5366" t="str">
            <v>Salaries &amp; Benefits</v>
          </cell>
          <cell r="R5366" t="str">
            <v>Other Expenditures</v>
          </cell>
          <cell r="S5366" t="str">
            <v>Salaries &amp; Benefits</v>
          </cell>
        </row>
        <row r="5367">
          <cell r="A5367" t="str">
            <v>PH2096</v>
          </cell>
          <cell r="E5367">
            <v>9036.57</v>
          </cell>
          <cell r="F5367">
            <v>0</v>
          </cell>
          <cell r="G5367">
            <v>9036.57</v>
          </cell>
          <cell r="H5367">
            <v>8485.32</v>
          </cell>
          <cell r="I5367">
            <v>-551.25</v>
          </cell>
          <cell r="J5367">
            <v>19092</v>
          </cell>
          <cell r="L5367">
            <v>41455</v>
          </cell>
          <cell r="M5367" t="str">
            <v>SG</v>
          </cell>
          <cell r="N5367" t="str">
            <v>EXP</v>
          </cell>
          <cell r="O5367" t="str">
            <v>PH900</v>
          </cell>
          <cell r="P5367" t="str">
            <v>1712</v>
          </cell>
          <cell r="Q5367" t="str">
            <v>Salaries &amp; Benefits</v>
          </cell>
          <cell r="R5367" t="str">
            <v>Other Expenditures</v>
          </cell>
          <cell r="S5367" t="str">
            <v>Salaries &amp; Benefits</v>
          </cell>
        </row>
        <row r="5368">
          <cell r="A5368" t="str">
            <v>PH2096</v>
          </cell>
          <cell r="E5368">
            <v>10657.13</v>
          </cell>
          <cell r="F5368">
            <v>0</v>
          </cell>
          <cell r="G5368">
            <v>10657.13</v>
          </cell>
          <cell r="H5368">
            <v>8142.21</v>
          </cell>
          <cell r="I5368">
            <v>-2514.92</v>
          </cell>
          <cell r="J5368">
            <v>17789.47</v>
          </cell>
          <cell r="L5368">
            <v>41455</v>
          </cell>
          <cell r="M5368" t="str">
            <v>SG</v>
          </cell>
          <cell r="N5368" t="str">
            <v>EXP</v>
          </cell>
          <cell r="O5368" t="str">
            <v>PH900</v>
          </cell>
          <cell r="P5368" t="str">
            <v>1720</v>
          </cell>
          <cell r="Q5368" t="str">
            <v>Salaries &amp; Benefits</v>
          </cell>
          <cell r="R5368" t="str">
            <v>Other Expenditures</v>
          </cell>
          <cell r="S5368" t="str">
            <v>Salaries &amp; Benefits</v>
          </cell>
        </row>
        <row r="5369">
          <cell r="A5369" t="str">
            <v>PH2096</v>
          </cell>
          <cell r="E5369">
            <v>3222.78</v>
          </cell>
          <cell r="F5369">
            <v>0</v>
          </cell>
          <cell r="G5369">
            <v>3222.78</v>
          </cell>
          <cell r="H5369">
            <v>3034.73</v>
          </cell>
          <cell r="I5369">
            <v>-188.05</v>
          </cell>
          <cell r="J5369">
            <v>6828.45</v>
          </cell>
          <cell r="L5369">
            <v>41455</v>
          </cell>
          <cell r="M5369" t="str">
            <v>SG</v>
          </cell>
          <cell r="N5369" t="str">
            <v>EXP</v>
          </cell>
          <cell r="O5369" t="str">
            <v>PH900</v>
          </cell>
          <cell r="P5369" t="str">
            <v>1730</v>
          </cell>
          <cell r="Q5369" t="str">
            <v>Salaries &amp; Benefits</v>
          </cell>
          <cell r="R5369" t="str">
            <v>Other Expenditures</v>
          </cell>
          <cell r="S5369" t="str">
            <v>Salaries &amp; Benefits</v>
          </cell>
        </row>
        <row r="5370">
          <cell r="A5370" t="str">
            <v>PH2096</v>
          </cell>
          <cell r="E5370">
            <v>10742.41</v>
          </cell>
          <cell r="F5370">
            <v>0</v>
          </cell>
          <cell r="G5370">
            <v>10742.41</v>
          </cell>
          <cell r="H5370">
            <v>10936.58</v>
          </cell>
          <cell r="I5370">
            <v>194.17</v>
          </cell>
          <cell r="J5370">
            <v>12440.91</v>
          </cell>
          <cell r="L5370">
            <v>41455</v>
          </cell>
          <cell r="M5370" t="str">
            <v>SG</v>
          </cell>
          <cell r="N5370" t="str">
            <v>EXP</v>
          </cell>
          <cell r="O5370" t="str">
            <v>PH900</v>
          </cell>
          <cell r="P5370" t="str">
            <v>1740</v>
          </cell>
          <cell r="Q5370" t="str">
            <v>Salaries &amp; Benefits</v>
          </cell>
          <cell r="R5370" t="str">
            <v>Other Expenditures</v>
          </cell>
          <cell r="S5370" t="str">
            <v>Salaries &amp; Benefits</v>
          </cell>
        </row>
        <row r="5371">
          <cell r="A5371" t="str">
            <v>PH2096</v>
          </cell>
          <cell r="E5371">
            <v>501.76</v>
          </cell>
          <cell r="F5371">
            <v>0</v>
          </cell>
          <cell r="G5371">
            <v>501.76</v>
          </cell>
          <cell r="H5371">
            <v>619.97</v>
          </cell>
          <cell r="I5371">
            <v>118.21</v>
          </cell>
          <cell r="J5371">
            <v>731.86</v>
          </cell>
          <cell r="L5371">
            <v>41455</v>
          </cell>
          <cell r="M5371" t="str">
            <v>SG</v>
          </cell>
          <cell r="N5371" t="str">
            <v>EXP</v>
          </cell>
          <cell r="O5371" t="str">
            <v>PH900</v>
          </cell>
          <cell r="P5371" t="str">
            <v>1745</v>
          </cell>
          <cell r="Q5371" t="str">
            <v>Salaries &amp; Benefits</v>
          </cell>
          <cell r="R5371" t="str">
            <v>Other Expenditures</v>
          </cell>
          <cell r="S5371" t="str">
            <v>Salaries &amp; Benefits</v>
          </cell>
        </row>
        <row r="5372">
          <cell r="A5372" t="str">
            <v>PH2096</v>
          </cell>
          <cell r="E5372">
            <v>8513.6299999999992</v>
          </cell>
          <cell r="F5372">
            <v>0</v>
          </cell>
          <cell r="G5372">
            <v>8513.6299999999992</v>
          </cell>
          <cell r="H5372">
            <v>8628.11</v>
          </cell>
          <cell r="I5372">
            <v>114.48</v>
          </cell>
          <cell r="J5372">
            <v>19413.22</v>
          </cell>
          <cell r="L5372">
            <v>41455</v>
          </cell>
          <cell r="M5372" t="str">
            <v>SG</v>
          </cell>
          <cell r="N5372" t="str">
            <v>EXP</v>
          </cell>
          <cell r="O5372" t="str">
            <v>PH900</v>
          </cell>
          <cell r="P5372" t="str">
            <v>1750</v>
          </cell>
          <cell r="Q5372" t="str">
            <v>Salaries &amp; Benefits</v>
          </cell>
          <cell r="R5372" t="str">
            <v>Other Expenditures</v>
          </cell>
          <cell r="S5372" t="str">
            <v>Salaries &amp; Benefits</v>
          </cell>
        </row>
        <row r="5373">
          <cell r="A5373" t="str">
            <v>PH2096</v>
          </cell>
          <cell r="E5373">
            <v>22274.21</v>
          </cell>
          <cell r="F5373">
            <v>0</v>
          </cell>
          <cell r="G5373">
            <v>22274.21</v>
          </cell>
          <cell r="H5373">
            <v>24118.79</v>
          </cell>
          <cell r="I5373">
            <v>1844.58</v>
          </cell>
          <cell r="J5373">
            <v>27680.400000000001</v>
          </cell>
          <cell r="L5373">
            <v>41455</v>
          </cell>
          <cell r="M5373" t="str">
            <v>SG</v>
          </cell>
          <cell r="N5373" t="str">
            <v>EXP</v>
          </cell>
          <cell r="O5373" t="str">
            <v>PH900</v>
          </cell>
          <cell r="P5373" t="str">
            <v>1760</v>
          </cell>
          <cell r="Q5373" t="str">
            <v>Salaries &amp; Benefits</v>
          </cell>
          <cell r="R5373" t="str">
            <v>Other Expenditures</v>
          </cell>
          <cell r="S5373" t="str">
            <v>Salaries &amp; Benefits</v>
          </cell>
        </row>
        <row r="5374">
          <cell r="A5374" t="str">
            <v>PH2096</v>
          </cell>
          <cell r="E5374">
            <v>47100.04</v>
          </cell>
          <cell r="F5374">
            <v>0</v>
          </cell>
          <cell r="G5374">
            <v>47100.04</v>
          </cell>
          <cell r="H5374">
            <v>49637.03</v>
          </cell>
          <cell r="I5374">
            <v>2536.9899999999998</v>
          </cell>
          <cell r="J5374">
            <v>111683.2</v>
          </cell>
          <cell r="L5374">
            <v>41455</v>
          </cell>
          <cell r="M5374" t="str">
            <v>SG</v>
          </cell>
          <cell r="N5374" t="str">
            <v>EXP</v>
          </cell>
          <cell r="O5374" t="str">
            <v>PH900</v>
          </cell>
          <cell r="P5374" t="str">
            <v>1770</v>
          </cell>
          <cell r="Q5374" t="str">
            <v>Salaries &amp; Benefits</v>
          </cell>
          <cell r="R5374" t="str">
            <v>Other Expenditures</v>
          </cell>
          <cell r="S5374" t="str">
            <v>Salaries &amp; Benefits</v>
          </cell>
        </row>
        <row r="5375">
          <cell r="A5375" t="str">
            <v>PH2096</v>
          </cell>
          <cell r="E5375">
            <v>558.20000000000005</v>
          </cell>
          <cell r="F5375">
            <v>70.12</v>
          </cell>
          <cell r="G5375">
            <v>628.32000000000005</v>
          </cell>
          <cell r="H5375">
            <v>524.13</v>
          </cell>
          <cell r="I5375">
            <v>-104.19</v>
          </cell>
          <cell r="J5375">
            <v>2612.8000000000002</v>
          </cell>
          <cell r="L5375">
            <v>41455</v>
          </cell>
          <cell r="M5375" t="str">
            <v>SG</v>
          </cell>
          <cell r="N5375" t="str">
            <v>EXP</v>
          </cell>
          <cell r="O5375" t="str">
            <v>PH900</v>
          </cell>
          <cell r="P5375" t="str">
            <v>2010</v>
          </cell>
          <cell r="Q5375" t="str">
            <v>Office Supplies</v>
          </cell>
          <cell r="R5375" t="str">
            <v>Other Expenditures</v>
          </cell>
          <cell r="S5375" t="str">
            <v>Non Salary</v>
          </cell>
        </row>
        <row r="5376">
          <cell r="A5376" t="str">
            <v>PH2096</v>
          </cell>
          <cell r="E5376">
            <v>642.91</v>
          </cell>
          <cell r="F5376">
            <v>0</v>
          </cell>
          <cell r="G5376">
            <v>642.91</v>
          </cell>
          <cell r="H5376">
            <v>75.23</v>
          </cell>
          <cell r="I5376">
            <v>-567.67999999999995</v>
          </cell>
          <cell r="J5376">
            <v>375.04</v>
          </cell>
          <cell r="L5376">
            <v>41455</v>
          </cell>
          <cell r="M5376" t="str">
            <v>SG</v>
          </cell>
          <cell r="N5376" t="str">
            <v>EXP</v>
          </cell>
          <cell r="O5376" t="str">
            <v>PH900</v>
          </cell>
          <cell r="P5376" t="str">
            <v>2040</v>
          </cell>
          <cell r="Q5376" t="str">
            <v>Office Supplies</v>
          </cell>
          <cell r="R5376" t="str">
            <v>Other Expenditures</v>
          </cell>
          <cell r="S5376" t="str">
            <v>Non Salary</v>
          </cell>
        </row>
        <row r="5377">
          <cell r="A5377" t="str">
            <v>PH2096</v>
          </cell>
          <cell r="E5377">
            <v>0</v>
          </cell>
          <cell r="F5377">
            <v>0</v>
          </cell>
          <cell r="G5377">
            <v>0</v>
          </cell>
          <cell r="H5377">
            <v>27.6</v>
          </cell>
          <cell r="I5377">
            <v>27.6</v>
          </cell>
          <cell r="J5377">
            <v>137.6</v>
          </cell>
          <cell r="L5377">
            <v>41455</v>
          </cell>
          <cell r="M5377" t="str">
            <v>SG</v>
          </cell>
          <cell r="N5377" t="str">
            <v>EXP</v>
          </cell>
          <cell r="O5377" t="str">
            <v>PH900</v>
          </cell>
          <cell r="P5377" t="str">
            <v>2099</v>
          </cell>
          <cell r="Q5377" t="str">
            <v>Office Supplies</v>
          </cell>
          <cell r="R5377" t="str">
            <v>Other Expenditures</v>
          </cell>
          <cell r="S5377" t="str">
            <v>Non Salary</v>
          </cell>
        </row>
        <row r="5378">
          <cell r="A5378" t="str">
            <v>PH2096</v>
          </cell>
          <cell r="E5378">
            <v>0</v>
          </cell>
          <cell r="F5378">
            <v>0</v>
          </cell>
          <cell r="G5378">
            <v>0</v>
          </cell>
          <cell r="H5378">
            <v>94.06</v>
          </cell>
          <cell r="I5378">
            <v>94.06</v>
          </cell>
          <cell r="J5378">
            <v>468.8</v>
          </cell>
          <cell r="L5378">
            <v>41455</v>
          </cell>
          <cell r="M5378" t="str">
            <v>SG</v>
          </cell>
          <cell r="N5378" t="str">
            <v>EXP</v>
          </cell>
          <cell r="O5378" t="str">
            <v>PH900</v>
          </cell>
          <cell r="P5378" t="str">
            <v>2650</v>
          </cell>
          <cell r="Q5378" t="str">
            <v>Other Supplies</v>
          </cell>
          <cell r="R5378" t="str">
            <v>Other Expenditures</v>
          </cell>
          <cell r="S5378" t="str">
            <v>Non Salary</v>
          </cell>
        </row>
        <row r="5379">
          <cell r="A5379" t="str">
            <v>PH2096</v>
          </cell>
          <cell r="E5379">
            <v>13890.24</v>
          </cell>
          <cell r="F5379">
            <v>696.04</v>
          </cell>
          <cell r="G5379">
            <v>14586.28</v>
          </cell>
          <cell r="H5379">
            <v>0</v>
          </cell>
          <cell r="I5379">
            <v>-14586.28</v>
          </cell>
          <cell r="J5379">
            <v>0</v>
          </cell>
          <cell r="L5379">
            <v>41455</v>
          </cell>
          <cell r="M5379" t="str">
            <v>SG</v>
          </cell>
          <cell r="N5379" t="str">
            <v>EXP</v>
          </cell>
          <cell r="O5379" t="str">
            <v>PH900</v>
          </cell>
          <cell r="P5379" t="str">
            <v>3055</v>
          </cell>
          <cell r="Q5379" t="str">
            <v>General Equipment</v>
          </cell>
          <cell r="R5379" t="str">
            <v>Other Expenditures</v>
          </cell>
          <cell r="S5379" t="str">
            <v>Non Salary</v>
          </cell>
        </row>
        <row r="5380">
          <cell r="A5380" t="str">
            <v>PH2096</v>
          </cell>
          <cell r="E5380">
            <v>0</v>
          </cell>
          <cell r="F5380">
            <v>0</v>
          </cell>
          <cell r="G5380">
            <v>0</v>
          </cell>
          <cell r="H5380">
            <v>2485</v>
          </cell>
          <cell r="I5380">
            <v>2485</v>
          </cell>
          <cell r="J5380">
            <v>7000</v>
          </cell>
          <cell r="L5380">
            <v>41455</v>
          </cell>
          <cell r="M5380" t="str">
            <v>SG</v>
          </cell>
          <cell r="N5380" t="str">
            <v>EXP</v>
          </cell>
          <cell r="O5380" t="str">
            <v>PH900</v>
          </cell>
          <cell r="P5380" t="str">
            <v>3420</v>
          </cell>
          <cell r="Q5380" t="str">
            <v>Computer Hardware &amp; Software</v>
          </cell>
          <cell r="R5380" t="str">
            <v>Other Expenditures</v>
          </cell>
          <cell r="S5380" t="str">
            <v>Non Salary</v>
          </cell>
        </row>
        <row r="5381">
          <cell r="A5381" t="str">
            <v>PH2096</v>
          </cell>
          <cell r="E5381">
            <v>0</v>
          </cell>
          <cell r="F5381">
            <v>91.59</v>
          </cell>
          <cell r="G5381">
            <v>91.59</v>
          </cell>
          <cell r="H5381">
            <v>0</v>
          </cell>
          <cell r="I5381">
            <v>-91.59</v>
          </cell>
          <cell r="J5381">
            <v>0</v>
          </cell>
          <cell r="L5381">
            <v>41455</v>
          </cell>
          <cell r="M5381" t="str">
            <v>SG</v>
          </cell>
          <cell r="N5381" t="str">
            <v>EXP</v>
          </cell>
          <cell r="O5381" t="str">
            <v>PH900</v>
          </cell>
          <cell r="P5381" t="str">
            <v>4086</v>
          </cell>
          <cell r="Q5381" t="str">
            <v>Professional &amp; Technical</v>
          </cell>
          <cell r="R5381" t="str">
            <v>Other Expenditures</v>
          </cell>
          <cell r="S5381" t="str">
            <v>Non Salary</v>
          </cell>
        </row>
        <row r="5382">
          <cell r="A5382" t="str">
            <v>PH2096</v>
          </cell>
          <cell r="E5382">
            <v>0</v>
          </cell>
          <cell r="F5382">
            <v>0</v>
          </cell>
          <cell r="G5382">
            <v>0</v>
          </cell>
          <cell r="H5382">
            <v>4209</v>
          </cell>
          <cell r="I5382">
            <v>4209</v>
          </cell>
          <cell r="J5382">
            <v>15000</v>
          </cell>
          <cell r="L5382">
            <v>41455</v>
          </cell>
          <cell r="M5382" t="str">
            <v>SG</v>
          </cell>
          <cell r="N5382" t="str">
            <v>EXP</v>
          </cell>
          <cell r="O5382" t="str">
            <v>PH900</v>
          </cell>
          <cell r="P5382" t="str">
            <v>4110</v>
          </cell>
          <cell r="Q5382" t="str">
            <v>Professional &amp; Technical</v>
          </cell>
          <cell r="R5382" t="str">
            <v>Other Expenditures</v>
          </cell>
          <cell r="S5382" t="str">
            <v>Non Salary</v>
          </cell>
        </row>
        <row r="5383">
          <cell r="A5383" t="str">
            <v>PH2096</v>
          </cell>
          <cell r="E5383">
            <v>0</v>
          </cell>
          <cell r="F5383">
            <v>1925.3</v>
          </cell>
          <cell r="G5383">
            <v>1925.3</v>
          </cell>
          <cell r="H5383">
            <v>2186.8000000000002</v>
          </cell>
          <cell r="I5383">
            <v>261.5</v>
          </cell>
          <cell r="J5383">
            <v>66874.77</v>
          </cell>
          <cell r="L5383">
            <v>41455</v>
          </cell>
          <cell r="M5383" t="str">
            <v>SG</v>
          </cell>
          <cell r="N5383" t="str">
            <v>EXP</v>
          </cell>
          <cell r="O5383" t="str">
            <v>PH900</v>
          </cell>
          <cell r="P5383" t="str">
            <v>4199</v>
          </cell>
          <cell r="Q5383" t="str">
            <v>Professional &amp; Technical</v>
          </cell>
          <cell r="R5383" t="str">
            <v>Other Expenditures</v>
          </cell>
          <cell r="S5383" t="str">
            <v>Non Salary</v>
          </cell>
        </row>
        <row r="5384">
          <cell r="A5384" t="str">
            <v>PH2096</v>
          </cell>
          <cell r="E5384">
            <v>0</v>
          </cell>
          <cell r="F5384">
            <v>0</v>
          </cell>
          <cell r="G5384">
            <v>0</v>
          </cell>
          <cell r="H5384">
            <v>28.06</v>
          </cell>
          <cell r="I5384">
            <v>28.06</v>
          </cell>
          <cell r="J5384">
            <v>100</v>
          </cell>
          <cell r="L5384">
            <v>41455</v>
          </cell>
          <cell r="M5384" t="str">
            <v>SG</v>
          </cell>
          <cell r="N5384" t="str">
            <v>EXP</v>
          </cell>
          <cell r="O5384" t="str">
            <v>PH900</v>
          </cell>
          <cell r="P5384" t="str">
            <v>4205</v>
          </cell>
          <cell r="Q5384" t="str">
            <v>Business Travel Expenses</v>
          </cell>
          <cell r="R5384" t="str">
            <v>Other Expenditures</v>
          </cell>
          <cell r="S5384" t="str">
            <v>Non Salary</v>
          </cell>
        </row>
        <row r="5385">
          <cell r="A5385" t="str">
            <v>PH2096</v>
          </cell>
          <cell r="E5385">
            <v>2.65</v>
          </cell>
          <cell r="F5385">
            <v>0</v>
          </cell>
          <cell r="G5385">
            <v>2.65</v>
          </cell>
          <cell r="H5385">
            <v>252.54</v>
          </cell>
          <cell r="I5385">
            <v>249.89</v>
          </cell>
          <cell r="J5385">
            <v>900</v>
          </cell>
          <cell r="L5385">
            <v>41455</v>
          </cell>
          <cell r="M5385" t="str">
            <v>SG</v>
          </cell>
          <cell r="N5385" t="str">
            <v>EXP</v>
          </cell>
          <cell r="O5385" t="str">
            <v>PH900</v>
          </cell>
          <cell r="P5385" t="str">
            <v>4225</v>
          </cell>
          <cell r="Q5385" t="str">
            <v>Business Travel Expenses</v>
          </cell>
          <cell r="R5385" t="str">
            <v>Other Expenditures</v>
          </cell>
          <cell r="S5385" t="str">
            <v>Non Salary</v>
          </cell>
        </row>
        <row r="5386">
          <cell r="A5386" t="str">
            <v>PH2096</v>
          </cell>
          <cell r="E5386">
            <v>0</v>
          </cell>
          <cell r="F5386">
            <v>0</v>
          </cell>
          <cell r="G5386">
            <v>0</v>
          </cell>
          <cell r="H5386">
            <v>701.5</v>
          </cell>
          <cell r="I5386">
            <v>701.5</v>
          </cell>
          <cell r="J5386">
            <v>2500</v>
          </cell>
          <cell r="L5386">
            <v>41455</v>
          </cell>
          <cell r="M5386" t="str">
            <v>SG</v>
          </cell>
          <cell r="N5386" t="str">
            <v>EXP</v>
          </cell>
          <cell r="O5386" t="str">
            <v>PH900</v>
          </cell>
          <cell r="P5386" t="str">
            <v>4252</v>
          </cell>
          <cell r="Q5386" t="str">
            <v>Conference Expenditures</v>
          </cell>
          <cell r="R5386" t="str">
            <v>Other Expenditures</v>
          </cell>
          <cell r="S5386" t="str">
            <v>Non Salary</v>
          </cell>
        </row>
        <row r="5387">
          <cell r="A5387" t="str">
            <v>PH2096</v>
          </cell>
          <cell r="E5387">
            <v>0</v>
          </cell>
          <cell r="F5387">
            <v>0</v>
          </cell>
          <cell r="G5387">
            <v>0</v>
          </cell>
          <cell r="H5387">
            <v>420.26</v>
          </cell>
          <cell r="I5387">
            <v>420.26</v>
          </cell>
          <cell r="J5387">
            <v>1497.76</v>
          </cell>
          <cell r="L5387">
            <v>41455</v>
          </cell>
          <cell r="M5387" t="str">
            <v>SG</v>
          </cell>
          <cell r="N5387" t="str">
            <v>EXP</v>
          </cell>
          <cell r="O5387" t="str">
            <v>PH900</v>
          </cell>
          <cell r="P5387" t="str">
            <v>4253</v>
          </cell>
          <cell r="Q5387" t="str">
            <v>Conference Expenditures</v>
          </cell>
          <cell r="R5387" t="str">
            <v>Other Expenditures</v>
          </cell>
          <cell r="S5387" t="str">
            <v>Non Salary</v>
          </cell>
        </row>
        <row r="5388">
          <cell r="A5388" t="str">
            <v>PH2096</v>
          </cell>
          <cell r="E5388">
            <v>0</v>
          </cell>
          <cell r="F5388">
            <v>0</v>
          </cell>
          <cell r="G5388">
            <v>0</v>
          </cell>
          <cell r="H5388">
            <v>85.17</v>
          </cell>
          <cell r="I5388">
            <v>85.17</v>
          </cell>
          <cell r="J5388">
            <v>303.52</v>
          </cell>
          <cell r="L5388">
            <v>41455</v>
          </cell>
          <cell r="M5388" t="str">
            <v>SG</v>
          </cell>
          <cell r="N5388" t="str">
            <v>EXP</v>
          </cell>
          <cell r="O5388" t="str">
            <v>PH900</v>
          </cell>
          <cell r="P5388" t="str">
            <v>4254</v>
          </cell>
          <cell r="Q5388" t="str">
            <v>Conference Expenditures</v>
          </cell>
          <cell r="R5388" t="str">
            <v>Other Expenditures</v>
          </cell>
          <cell r="S5388" t="str">
            <v>Non Salary</v>
          </cell>
        </row>
        <row r="5389">
          <cell r="A5389" t="str">
            <v>PH2096</v>
          </cell>
          <cell r="E5389">
            <v>0</v>
          </cell>
          <cell r="F5389">
            <v>0</v>
          </cell>
          <cell r="G5389">
            <v>0</v>
          </cell>
          <cell r="H5389">
            <v>140.30000000000001</v>
          </cell>
          <cell r="I5389">
            <v>140.30000000000001</v>
          </cell>
          <cell r="J5389">
            <v>500</v>
          </cell>
          <cell r="L5389">
            <v>41455</v>
          </cell>
          <cell r="M5389" t="str">
            <v>SG</v>
          </cell>
          <cell r="N5389" t="str">
            <v>EXP</v>
          </cell>
          <cell r="O5389" t="str">
            <v>PH900</v>
          </cell>
          <cell r="P5389" t="str">
            <v>4255</v>
          </cell>
          <cell r="Q5389" t="str">
            <v>Conference Expenditures</v>
          </cell>
          <cell r="R5389" t="str">
            <v>Other Expenditures</v>
          </cell>
          <cell r="S5389" t="str">
            <v>Non Salary</v>
          </cell>
        </row>
        <row r="5390">
          <cell r="A5390" t="str">
            <v>PH2096</v>
          </cell>
          <cell r="E5390">
            <v>857.92</v>
          </cell>
          <cell r="F5390">
            <v>0</v>
          </cell>
          <cell r="G5390">
            <v>857.92</v>
          </cell>
          <cell r="H5390">
            <v>1403</v>
          </cell>
          <cell r="I5390">
            <v>545.08000000000004</v>
          </cell>
          <cell r="J5390">
            <v>5000</v>
          </cell>
          <cell r="L5390">
            <v>41455</v>
          </cell>
          <cell r="M5390" t="str">
            <v>SG</v>
          </cell>
          <cell r="N5390" t="str">
            <v>EXP</v>
          </cell>
          <cell r="O5390" t="str">
            <v>PH900</v>
          </cell>
          <cell r="P5390" t="str">
            <v>4256</v>
          </cell>
          <cell r="Q5390" t="str">
            <v>Conference Expenditures</v>
          </cell>
          <cell r="R5390" t="str">
            <v>Other Expenditures</v>
          </cell>
          <cell r="S5390" t="str">
            <v>Non Salary</v>
          </cell>
        </row>
        <row r="5391">
          <cell r="A5391" t="str">
            <v>PH2096</v>
          </cell>
          <cell r="E5391">
            <v>120.08</v>
          </cell>
          <cell r="F5391">
            <v>279.83999999999997</v>
          </cell>
          <cell r="G5391">
            <v>399.92</v>
          </cell>
          <cell r="H5391">
            <v>677.38</v>
          </cell>
          <cell r="I5391">
            <v>277.45999999999998</v>
          </cell>
          <cell r="J5391">
            <v>1100</v>
          </cell>
          <cell r="L5391">
            <v>41455</v>
          </cell>
          <cell r="M5391" t="str">
            <v>SG</v>
          </cell>
          <cell r="N5391" t="str">
            <v>EXP</v>
          </cell>
          <cell r="O5391" t="str">
            <v>PH900</v>
          </cell>
          <cell r="P5391" t="str">
            <v>4310</v>
          </cell>
          <cell r="Q5391" t="str">
            <v>Training &amp; Development</v>
          </cell>
          <cell r="R5391" t="str">
            <v>Other Expenditures</v>
          </cell>
          <cell r="S5391" t="str">
            <v>Non Salary</v>
          </cell>
        </row>
        <row r="5392">
          <cell r="A5392" t="str">
            <v>PH2096</v>
          </cell>
          <cell r="E5392">
            <v>0</v>
          </cell>
          <cell r="F5392">
            <v>0</v>
          </cell>
          <cell r="G5392">
            <v>0</v>
          </cell>
          <cell r="H5392">
            <v>99.98</v>
          </cell>
          <cell r="I5392">
            <v>99.98</v>
          </cell>
          <cell r="J5392">
            <v>356.32</v>
          </cell>
          <cell r="L5392">
            <v>41455</v>
          </cell>
          <cell r="M5392" t="str">
            <v>SG</v>
          </cell>
          <cell r="N5392" t="str">
            <v>EXP</v>
          </cell>
          <cell r="O5392" t="str">
            <v>PH900</v>
          </cell>
          <cell r="P5392" t="str">
            <v>4406</v>
          </cell>
          <cell r="Q5392" t="str">
            <v>Contracted Services</v>
          </cell>
          <cell r="R5392" t="str">
            <v>Other Expenditures</v>
          </cell>
          <cell r="S5392" t="str">
            <v>Non Salary</v>
          </cell>
        </row>
        <row r="5393">
          <cell r="A5393" t="str">
            <v>PH2096</v>
          </cell>
          <cell r="E5393">
            <v>128.21</v>
          </cell>
          <cell r="F5393">
            <v>730.62</v>
          </cell>
          <cell r="G5393">
            <v>858.83</v>
          </cell>
          <cell r="H5393">
            <v>508.67</v>
          </cell>
          <cell r="I5393">
            <v>-350.16</v>
          </cell>
          <cell r="J5393">
            <v>1812.8</v>
          </cell>
          <cell r="L5393">
            <v>41455</v>
          </cell>
          <cell r="M5393" t="str">
            <v>SG</v>
          </cell>
          <cell r="N5393" t="str">
            <v>EXP</v>
          </cell>
          <cell r="O5393" t="str">
            <v>PH900</v>
          </cell>
          <cell r="P5393" t="str">
            <v>4515</v>
          </cell>
          <cell r="Q5393" t="str">
            <v>Contracted Services</v>
          </cell>
          <cell r="R5393" t="str">
            <v>Other Expenditures</v>
          </cell>
          <cell r="S5393" t="str">
            <v>Non Salary</v>
          </cell>
        </row>
        <row r="5394">
          <cell r="A5394" t="str">
            <v>PH2096</v>
          </cell>
          <cell r="E5394">
            <v>400</v>
          </cell>
          <cell r="F5394">
            <v>0</v>
          </cell>
          <cell r="G5394">
            <v>400</v>
          </cell>
          <cell r="H5394">
            <v>168.36</v>
          </cell>
          <cell r="I5394">
            <v>-231.64</v>
          </cell>
          <cell r="J5394">
            <v>600</v>
          </cell>
          <cell r="L5394">
            <v>41455</v>
          </cell>
          <cell r="M5394" t="str">
            <v>SG</v>
          </cell>
          <cell r="N5394" t="str">
            <v>EXP</v>
          </cell>
          <cell r="O5394" t="str">
            <v>PH900</v>
          </cell>
          <cell r="P5394" t="str">
            <v>4760</v>
          </cell>
          <cell r="Q5394" t="str">
            <v>Insurance, Parking &amp; Metrage</v>
          </cell>
          <cell r="R5394" t="str">
            <v>Other Expenditures</v>
          </cell>
          <cell r="S5394" t="str">
            <v>Non Salary</v>
          </cell>
        </row>
        <row r="5395">
          <cell r="A5395" t="str">
            <v>PH2096</v>
          </cell>
          <cell r="E5395">
            <v>5.25</v>
          </cell>
          <cell r="F5395">
            <v>0</v>
          </cell>
          <cell r="G5395">
            <v>5.25</v>
          </cell>
          <cell r="H5395">
            <v>140.30000000000001</v>
          </cell>
          <cell r="I5395">
            <v>135.05000000000001</v>
          </cell>
          <cell r="J5395">
            <v>500</v>
          </cell>
          <cell r="L5395">
            <v>41455</v>
          </cell>
          <cell r="M5395" t="str">
            <v>SG</v>
          </cell>
          <cell r="N5395" t="str">
            <v>EXP</v>
          </cell>
          <cell r="O5395" t="str">
            <v>PH900</v>
          </cell>
          <cell r="P5395" t="str">
            <v>4770</v>
          </cell>
          <cell r="Q5395" t="str">
            <v>Insurance, Parking &amp; Metrage</v>
          </cell>
          <cell r="R5395" t="str">
            <v>Other Expenditures</v>
          </cell>
          <cell r="S5395" t="str">
            <v>Non Salary</v>
          </cell>
        </row>
        <row r="5396">
          <cell r="A5396" t="str">
            <v>PH2096</v>
          </cell>
          <cell r="E5396">
            <v>25.17</v>
          </cell>
          <cell r="F5396">
            <v>0</v>
          </cell>
          <cell r="G5396">
            <v>25.17</v>
          </cell>
          <cell r="H5396">
            <v>140.30000000000001</v>
          </cell>
          <cell r="I5396">
            <v>115.13</v>
          </cell>
          <cell r="J5396">
            <v>500</v>
          </cell>
          <cell r="L5396">
            <v>41455</v>
          </cell>
          <cell r="M5396" t="str">
            <v>SG</v>
          </cell>
          <cell r="N5396" t="str">
            <v>EXP</v>
          </cell>
          <cell r="O5396" t="str">
            <v>PH900</v>
          </cell>
          <cell r="P5396" t="str">
            <v>4775</v>
          </cell>
          <cell r="Q5396" t="str">
            <v>Insurance, Parking &amp; Metrage</v>
          </cell>
          <cell r="R5396" t="str">
            <v>Other Expenditures</v>
          </cell>
          <cell r="S5396" t="str">
            <v>Non Salary</v>
          </cell>
        </row>
        <row r="5397">
          <cell r="A5397" t="str">
            <v>PH2096</v>
          </cell>
          <cell r="E5397">
            <v>158.76</v>
          </cell>
          <cell r="F5397">
            <v>0</v>
          </cell>
          <cell r="G5397">
            <v>158.76</v>
          </cell>
          <cell r="H5397">
            <v>0</v>
          </cell>
          <cell r="I5397">
            <v>-158.76</v>
          </cell>
          <cell r="J5397">
            <v>0</v>
          </cell>
          <cell r="L5397">
            <v>41455</v>
          </cell>
          <cell r="M5397" t="str">
            <v>SG</v>
          </cell>
          <cell r="N5397" t="str">
            <v>EXP</v>
          </cell>
          <cell r="O5397" t="str">
            <v>PH900</v>
          </cell>
          <cell r="P5397" t="str">
            <v>4811</v>
          </cell>
          <cell r="Q5397" t="str">
            <v>Other Services</v>
          </cell>
          <cell r="R5397" t="str">
            <v>Other Expenditures</v>
          </cell>
          <cell r="S5397" t="str">
            <v>Non Salary</v>
          </cell>
        </row>
        <row r="5398">
          <cell r="A5398" t="str">
            <v>PH2096</v>
          </cell>
          <cell r="E5398">
            <v>0</v>
          </cell>
          <cell r="F5398">
            <v>0</v>
          </cell>
          <cell r="G5398">
            <v>0</v>
          </cell>
          <cell r="H5398">
            <v>314.08999999999997</v>
          </cell>
          <cell r="I5398">
            <v>314.08999999999997</v>
          </cell>
          <cell r="J5398">
            <v>1119.3599999999999</v>
          </cell>
          <cell r="L5398">
            <v>41455</v>
          </cell>
          <cell r="M5398" t="str">
            <v>SG</v>
          </cell>
          <cell r="N5398" t="str">
            <v>EXP</v>
          </cell>
          <cell r="O5398" t="str">
            <v>PH900</v>
          </cell>
          <cell r="P5398" t="str">
            <v>4813</v>
          </cell>
          <cell r="Q5398" t="str">
            <v>Other Services</v>
          </cell>
          <cell r="R5398" t="str">
            <v>Other Expenditures</v>
          </cell>
          <cell r="S5398" t="str">
            <v>Non Salary</v>
          </cell>
        </row>
        <row r="5399">
          <cell r="A5399" t="str">
            <v>PH2096</v>
          </cell>
          <cell r="E5399">
            <v>0</v>
          </cell>
          <cell r="F5399">
            <v>0</v>
          </cell>
          <cell r="G5399">
            <v>0</v>
          </cell>
          <cell r="H5399">
            <v>28.56</v>
          </cell>
          <cell r="I5399">
            <v>28.56</v>
          </cell>
          <cell r="J5399">
            <v>101.76</v>
          </cell>
          <cell r="L5399">
            <v>41455</v>
          </cell>
          <cell r="M5399" t="str">
            <v>SG</v>
          </cell>
          <cell r="N5399" t="str">
            <v>EXP</v>
          </cell>
          <cell r="O5399" t="str">
            <v>PH900</v>
          </cell>
          <cell r="P5399" t="str">
            <v>4815</v>
          </cell>
          <cell r="Q5399" t="str">
            <v>Other Services</v>
          </cell>
          <cell r="R5399" t="str">
            <v>Other Expenditures</v>
          </cell>
          <cell r="S5399" t="str">
            <v>Non Salary</v>
          </cell>
        </row>
        <row r="5400">
          <cell r="A5400" t="str">
            <v>PH2096</v>
          </cell>
          <cell r="E5400">
            <v>0</v>
          </cell>
          <cell r="F5400">
            <v>0</v>
          </cell>
          <cell r="G5400">
            <v>0</v>
          </cell>
          <cell r="H5400">
            <v>84.18</v>
          </cell>
          <cell r="I5400">
            <v>84.18</v>
          </cell>
          <cell r="J5400">
            <v>300</v>
          </cell>
          <cell r="L5400">
            <v>41455</v>
          </cell>
          <cell r="M5400" t="str">
            <v>SG</v>
          </cell>
          <cell r="N5400" t="str">
            <v>EXP</v>
          </cell>
          <cell r="O5400" t="str">
            <v>PH900</v>
          </cell>
          <cell r="P5400" t="str">
            <v>4820</v>
          </cell>
          <cell r="Q5400" t="str">
            <v>Other Services</v>
          </cell>
          <cell r="R5400" t="str">
            <v>Other Expenditures</v>
          </cell>
          <cell r="S5400" t="str">
            <v>Non Salary</v>
          </cell>
        </row>
        <row r="5401">
          <cell r="A5401" t="str">
            <v>PH2096</v>
          </cell>
          <cell r="E5401">
            <v>0</v>
          </cell>
          <cell r="F5401">
            <v>203.52</v>
          </cell>
          <cell r="G5401">
            <v>203.52</v>
          </cell>
          <cell r="H5401">
            <v>0</v>
          </cell>
          <cell r="I5401">
            <v>-203.52</v>
          </cell>
          <cell r="J5401">
            <v>0</v>
          </cell>
          <cell r="L5401">
            <v>41455</v>
          </cell>
          <cell r="M5401" t="str">
            <v>SG</v>
          </cell>
          <cell r="N5401" t="str">
            <v>EXP</v>
          </cell>
          <cell r="O5401" t="str">
            <v>PH900</v>
          </cell>
          <cell r="P5401" t="str">
            <v>4995</v>
          </cell>
          <cell r="Q5401" t="str">
            <v>Other Services</v>
          </cell>
          <cell r="R5401" t="str">
            <v>Other Expenditures</v>
          </cell>
          <cell r="S5401" t="str">
            <v>Non Salary</v>
          </cell>
        </row>
        <row r="5402">
          <cell r="A5402" t="str">
            <v>PH2096</v>
          </cell>
          <cell r="E5402">
            <v>0</v>
          </cell>
          <cell r="F5402">
            <v>0</v>
          </cell>
          <cell r="G5402">
            <v>0</v>
          </cell>
          <cell r="H5402">
            <v>133.94999999999999</v>
          </cell>
          <cell r="I5402">
            <v>133.94999999999999</v>
          </cell>
          <cell r="J5402">
            <v>500</v>
          </cell>
          <cell r="L5402">
            <v>41455</v>
          </cell>
          <cell r="M5402" t="str">
            <v>SG</v>
          </cell>
          <cell r="N5402" t="str">
            <v>EXP</v>
          </cell>
          <cell r="O5402" t="str">
            <v>PH900</v>
          </cell>
          <cell r="P5402" t="str">
            <v>7030</v>
          </cell>
          <cell r="Q5402" t="str">
            <v>IDC's</v>
          </cell>
          <cell r="R5402" t="str">
            <v>Other Expenditures</v>
          </cell>
          <cell r="S5402" t="str">
            <v>Non Salary</v>
          </cell>
        </row>
        <row r="5403">
          <cell r="A5403" t="str">
            <v>PH2096</v>
          </cell>
          <cell r="E5403">
            <v>400</v>
          </cell>
          <cell r="F5403">
            <v>0</v>
          </cell>
          <cell r="G5403">
            <v>400</v>
          </cell>
          <cell r="H5403">
            <v>0</v>
          </cell>
          <cell r="I5403">
            <v>-400</v>
          </cell>
          <cell r="J5403">
            <v>0</v>
          </cell>
          <cell r="L5403">
            <v>41455</v>
          </cell>
          <cell r="M5403" t="str">
            <v>SG</v>
          </cell>
          <cell r="N5403" t="str">
            <v>EXP</v>
          </cell>
          <cell r="O5403" t="str">
            <v>PH900</v>
          </cell>
          <cell r="P5403" t="str">
            <v>7130</v>
          </cell>
          <cell r="Q5403" t="str">
            <v>IDC's</v>
          </cell>
          <cell r="R5403" t="str">
            <v>Other Expenditures</v>
          </cell>
          <cell r="S5403" t="str">
            <v>Non Salary</v>
          </cell>
        </row>
        <row r="5404">
          <cell r="A5404" t="str">
            <v>PH2096</v>
          </cell>
          <cell r="E5404">
            <v>-445493.18</v>
          </cell>
          <cell r="F5404">
            <v>0</v>
          </cell>
          <cell r="G5404">
            <v>-445493.18</v>
          </cell>
          <cell r="H5404">
            <v>-423133.78</v>
          </cell>
          <cell r="I5404">
            <v>22359.4</v>
          </cell>
          <cell r="J5404">
            <v>-981297.33</v>
          </cell>
          <cell r="L5404">
            <v>41455</v>
          </cell>
          <cell r="M5404" t="str">
            <v>SG</v>
          </cell>
          <cell r="N5404" t="str">
            <v>REV</v>
          </cell>
          <cell r="O5404" t="str">
            <v>PH900</v>
          </cell>
          <cell r="P5404" t="str">
            <v>8010</v>
          </cell>
          <cell r="Q5404" t="str">
            <v>Grants and Subsidies</v>
          </cell>
          <cell r="R5404" t="str">
            <v>Revenue</v>
          </cell>
          <cell r="S5404" t="str">
            <v>Non Salary</v>
          </cell>
        </row>
        <row r="5405">
          <cell r="A5405" t="str">
            <v>PH2100</v>
          </cell>
          <cell r="E5405">
            <v>0</v>
          </cell>
          <cell r="F5405">
            <v>0</v>
          </cell>
          <cell r="G5405">
            <v>0</v>
          </cell>
          <cell r="H5405">
            <v>82.8</v>
          </cell>
          <cell r="I5405">
            <v>82.8</v>
          </cell>
          <cell r="J5405">
            <v>295.10000000000002</v>
          </cell>
          <cell r="L5405">
            <v>41455</v>
          </cell>
          <cell r="M5405" t="str">
            <v>OG</v>
          </cell>
          <cell r="N5405" t="str">
            <v>EXP</v>
          </cell>
          <cell r="O5405" t="str">
            <v>PH200</v>
          </cell>
          <cell r="P5405" t="str">
            <v>4086</v>
          </cell>
          <cell r="Q5405" t="str">
            <v>Professional &amp; Technical</v>
          </cell>
          <cell r="R5405" t="str">
            <v>Other Expenditures</v>
          </cell>
          <cell r="S5405" t="str">
            <v>Non Salary</v>
          </cell>
        </row>
        <row r="5406">
          <cell r="A5406" t="str">
            <v>PH2100</v>
          </cell>
          <cell r="E5406">
            <v>2174.84</v>
          </cell>
          <cell r="F5406">
            <v>4087.91</v>
          </cell>
          <cell r="G5406">
            <v>6262.75</v>
          </cell>
          <cell r="H5406">
            <v>23019.7</v>
          </cell>
          <cell r="I5406">
            <v>16756.95</v>
          </cell>
          <cell r="J5406">
            <v>53459.62</v>
          </cell>
          <cell r="L5406">
            <v>41455</v>
          </cell>
          <cell r="M5406" t="str">
            <v>OG</v>
          </cell>
          <cell r="N5406" t="str">
            <v>EXP</v>
          </cell>
          <cell r="O5406" t="str">
            <v>PH200</v>
          </cell>
          <cell r="P5406" t="str">
            <v>4199</v>
          </cell>
          <cell r="Q5406" t="str">
            <v>Professional &amp; Technical</v>
          </cell>
          <cell r="R5406" t="str">
            <v>Other Expenditures</v>
          </cell>
          <cell r="S5406" t="str">
            <v>Non Salary</v>
          </cell>
        </row>
        <row r="5407">
          <cell r="A5407" t="str">
            <v>PH2100</v>
          </cell>
          <cell r="E5407">
            <v>0</v>
          </cell>
          <cell r="F5407">
            <v>0</v>
          </cell>
          <cell r="G5407">
            <v>0</v>
          </cell>
          <cell r="H5407">
            <v>1203.93</v>
          </cell>
          <cell r="I5407">
            <v>1203.93</v>
          </cell>
          <cell r="J5407">
            <v>27612.99</v>
          </cell>
          <cell r="L5407">
            <v>41455</v>
          </cell>
          <cell r="M5407" t="str">
            <v>OG</v>
          </cell>
          <cell r="N5407" t="str">
            <v>EXP</v>
          </cell>
          <cell r="O5407" t="str">
            <v>PH200</v>
          </cell>
          <cell r="P5407" t="str">
            <v>4414</v>
          </cell>
          <cell r="Q5407" t="str">
            <v>Contracted Services</v>
          </cell>
          <cell r="R5407" t="str">
            <v>Other Expenditures</v>
          </cell>
          <cell r="S5407" t="str">
            <v>Non Salary</v>
          </cell>
        </row>
        <row r="5408">
          <cell r="A5408" t="str">
            <v>PH2100</v>
          </cell>
          <cell r="E5408">
            <v>0</v>
          </cell>
          <cell r="F5408">
            <v>0</v>
          </cell>
          <cell r="G5408">
            <v>0</v>
          </cell>
          <cell r="H5408">
            <v>16678.16</v>
          </cell>
          <cell r="I5408">
            <v>16678.16</v>
          </cell>
          <cell r="J5408">
            <v>37344.730000000003</v>
          </cell>
          <cell r="L5408">
            <v>41455</v>
          </cell>
          <cell r="M5408" t="str">
            <v>OG</v>
          </cell>
          <cell r="N5408" t="str">
            <v>EXP</v>
          </cell>
          <cell r="O5408" t="str">
            <v>PH200</v>
          </cell>
          <cell r="P5408" t="str">
            <v>4424</v>
          </cell>
          <cell r="Q5408" t="str">
            <v>Contracted Services</v>
          </cell>
          <cell r="R5408" t="str">
            <v>Other Expenditures</v>
          </cell>
          <cell r="S5408" t="str">
            <v>Non Salary</v>
          </cell>
        </row>
        <row r="5409">
          <cell r="A5409" t="str">
            <v>PH2100</v>
          </cell>
          <cell r="E5409">
            <v>0</v>
          </cell>
          <cell r="F5409">
            <v>0</v>
          </cell>
          <cell r="G5409">
            <v>0</v>
          </cell>
          <cell r="H5409">
            <v>85.57</v>
          </cell>
          <cell r="I5409">
            <v>85.57</v>
          </cell>
          <cell r="J5409">
            <v>305</v>
          </cell>
          <cell r="L5409">
            <v>41455</v>
          </cell>
          <cell r="M5409" t="str">
            <v>OG</v>
          </cell>
          <cell r="N5409" t="str">
            <v>EXP</v>
          </cell>
          <cell r="O5409" t="str">
            <v>PH200</v>
          </cell>
          <cell r="P5409" t="str">
            <v>4805</v>
          </cell>
          <cell r="Q5409" t="str">
            <v>Other Services</v>
          </cell>
          <cell r="R5409" t="str">
            <v>Other Expenditures</v>
          </cell>
          <cell r="S5409" t="str">
            <v>Non Salary</v>
          </cell>
        </row>
        <row r="5410">
          <cell r="A5410" t="str">
            <v>PH2100</v>
          </cell>
          <cell r="E5410">
            <v>0</v>
          </cell>
          <cell r="F5410">
            <v>0</v>
          </cell>
          <cell r="G5410">
            <v>0</v>
          </cell>
          <cell r="H5410">
            <v>43.78</v>
          </cell>
          <cell r="I5410">
            <v>43.78</v>
          </cell>
          <cell r="J5410">
            <v>156</v>
          </cell>
          <cell r="L5410">
            <v>41455</v>
          </cell>
          <cell r="M5410" t="str">
            <v>OG</v>
          </cell>
          <cell r="N5410" t="str">
            <v>EXP</v>
          </cell>
          <cell r="O5410" t="str">
            <v>PH200</v>
          </cell>
          <cell r="P5410" t="str">
            <v>4815</v>
          </cell>
          <cell r="Q5410" t="str">
            <v>Other Services</v>
          </cell>
          <cell r="R5410" t="str">
            <v>Other Expenditures</v>
          </cell>
          <cell r="S5410" t="str">
            <v>Non Salary</v>
          </cell>
        </row>
        <row r="5411">
          <cell r="A5411" t="str">
            <v>PH2100</v>
          </cell>
          <cell r="E5411">
            <v>443.67</v>
          </cell>
          <cell r="F5411">
            <v>0</v>
          </cell>
          <cell r="G5411">
            <v>443.67</v>
          </cell>
          <cell r="H5411">
            <v>0</v>
          </cell>
          <cell r="I5411">
            <v>-443.67</v>
          </cell>
          <cell r="J5411">
            <v>0</v>
          </cell>
          <cell r="L5411">
            <v>41455</v>
          </cell>
          <cell r="M5411" t="str">
            <v>OG</v>
          </cell>
          <cell r="N5411" t="str">
            <v>EXP</v>
          </cell>
          <cell r="O5411" t="str">
            <v>PH200</v>
          </cell>
          <cell r="P5411" t="str">
            <v>4820</v>
          </cell>
          <cell r="Q5411" t="str">
            <v>Other Services</v>
          </cell>
          <cell r="R5411" t="str">
            <v>Other Expenditures</v>
          </cell>
          <cell r="S5411" t="str">
            <v>Non Salary</v>
          </cell>
        </row>
        <row r="5412">
          <cell r="A5412" t="str">
            <v>PH2100</v>
          </cell>
          <cell r="E5412">
            <v>0</v>
          </cell>
          <cell r="F5412">
            <v>0</v>
          </cell>
          <cell r="G5412">
            <v>0</v>
          </cell>
          <cell r="H5412">
            <v>11257.38</v>
          </cell>
          <cell r="I5412">
            <v>11257.38</v>
          </cell>
          <cell r="J5412">
            <v>22605.200000000001</v>
          </cell>
          <cell r="L5412">
            <v>41455</v>
          </cell>
          <cell r="M5412" t="str">
            <v>OG</v>
          </cell>
          <cell r="N5412" t="str">
            <v>EXP</v>
          </cell>
          <cell r="O5412" t="str">
            <v>PH200</v>
          </cell>
          <cell r="P5412" t="str">
            <v>4825</v>
          </cell>
          <cell r="Q5412" t="str">
            <v>Other Services</v>
          </cell>
          <cell r="R5412" t="str">
            <v>Other Expenditures</v>
          </cell>
          <cell r="S5412" t="str">
            <v>Non Salary</v>
          </cell>
        </row>
        <row r="5413">
          <cell r="A5413" t="str">
            <v>PH2100</v>
          </cell>
          <cell r="E5413">
            <v>0</v>
          </cell>
          <cell r="F5413">
            <v>0</v>
          </cell>
          <cell r="G5413">
            <v>0</v>
          </cell>
          <cell r="H5413">
            <v>0</v>
          </cell>
          <cell r="I5413">
            <v>0</v>
          </cell>
          <cell r="J5413">
            <v>0</v>
          </cell>
          <cell r="L5413">
            <v>41455</v>
          </cell>
          <cell r="M5413" t="str">
            <v>OG</v>
          </cell>
          <cell r="N5413" t="str">
            <v>EXP</v>
          </cell>
          <cell r="O5413" t="str">
            <v>PH200</v>
          </cell>
          <cell r="P5413" t="str">
            <v>7030</v>
          </cell>
          <cell r="Q5413" t="str">
            <v>IDC's</v>
          </cell>
          <cell r="R5413" t="str">
            <v>Other Expenditures</v>
          </cell>
          <cell r="S5413" t="str">
            <v>Non Salary</v>
          </cell>
        </row>
        <row r="5414">
          <cell r="A5414" t="str">
            <v>PH2100</v>
          </cell>
          <cell r="E5414">
            <v>-130615.89</v>
          </cell>
          <cell r="F5414">
            <v>0</v>
          </cell>
          <cell r="G5414">
            <v>-130615.89</v>
          </cell>
          <cell r="H5414">
            <v>-52371.32</v>
          </cell>
          <cell r="I5414">
            <v>78244.570000000007</v>
          </cell>
          <cell r="J5414">
            <v>-141778.64000000001</v>
          </cell>
          <cell r="L5414">
            <v>41455</v>
          </cell>
          <cell r="M5414" t="str">
            <v>OG</v>
          </cell>
          <cell r="N5414" t="str">
            <v>REV</v>
          </cell>
          <cell r="O5414" t="str">
            <v>PH200</v>
          </cell>
          <cell r="P5414" t="str">
            <v>8020</v>
          </cell>
          <cell r="Q5414" t="str">
            <v>Grants and Subsidies</v>
          </cell>
          <cell r="R5414" t="str">
            <v>Revenue</v>
          </cell>
          <cell r="S5414" t="str">
            <v>Non Salary</v>
          </cell>
        </row>
        <row r="5415">
          <cell r="A5415" t="str">
            <v>PH2101</v>
          </cell>
          <cell r="E5415">
            <v>0</v>
          </cell>
          <cell r="F5415">
            <v>0</v>
          </cell>
          <cell r="G5415">
            <v>0</v>
          </cell>
          <cell r="H5415">
            <v>443.19</v>
          </cell>
          <cell r="I5415">
            <v>443.19</v>
          </cell>
          <cell r="J5415">
            <v>1579.47</v>
          </cell>
          <cell r="L5415">
            <v>41455</v>
          </cell>
          <cell r="M5415" t="str">
            <v>OG</v>
          </cell>
          <cell r="N5415" t="str">
            <v>EXP</v>
          </cell>
          <cell r="O5415" t="str">
            <v>PH200</v>
          </cell>
          <cell r="P5415" t="str">
            <v>4820</v>
          </cell>
          <cell r="Q5415" t="str">
            <v>Other Services</v>
          </cell>
          <cell r="R5415" t="str">
            <v>Other Expenditures</v>
          </cell>
          <cell r="S5415" t="str">
            <v>Non Salary</v>
          </cell>
        </row>
        <row r="5416">
          <cell r="A5416" t="str">
            <v>PH2101</v>
          </cell>
          <cell r="E5416">
            <v>0</v>
          </cell>
          <cell r="F5416">
            <v>0</v>
          </cell>
          <cell r="G5416">
            <v>0</v>
          </cell>
          <cell r="H5416">
            <v>-443.19</v>
          </cell>
          <cell r="I5416">
            <v>-443.19</v>
          </cell>
          <cell r="J5416">
            <v>-1579.47</v>
          </cell>
          <cell r="L5416">
            <v>41455</v>
          </cell>
          <cell r="M5416" t="str">
            <v>OG</v>
          </cell>
          <cell r="N5416" t="str">
            <v>REV</v>
          </cell>
          <cell r="O5416" t="str">
            <v>PH200</v>
          </cell>
          <cell r="P5416" t="str">
            <v>9750</v>
          </cell>
          <cell r="Q5416" t="str">
            <v>Other Revenues</v>
          </cell>
          <cell r="R5416" t="str">
            <v>Revenue</v>
          </cell>
          <cell r="S5416" t="str">
            <v>Non Salary</v>
          </cell>
        </row>
        <row r="5417">
          <cell r="A5417" t="str">
            <v>PH2105</v>
          </cell>
          <cell r="E5417">
            <v>150468.26999999999</v>
          </cell>
          <cell r="F5417">
            <v>0</v>
          </cell>
          <cell r="G5417">
            <v>150468.26999999999</v>
          </cell>
          <cell r="H5417">
            <v>144219.32</v>
          </cell>
          <cell r="I5417">
            <v>-6248.95</v>
          </cell>
          <cell r="J5417">
            <v>324493.46999999997</v>
          </cell>
          <cell r="L5417">
            <v>41455</v>
          </cell>
          <cell r="M5417" t="str">
            <v>SG</v>
          </cell>
          <cell r="N5417" t="str">
            <v>EXP</v>
          </cell>
          <cell r="O5417" t="str">
            <v>PH200</v>
          </cell>
          <cell r="P5417" t="str">
            <v>1015</v>
          </cell>
          <cell r="Q5417" t="str">
            <v>Salaries &amp; Benefits</v>
          </cell>
          <cell r="R5417" t="str">
            <v>Other Expenditures</v>
          </cell>
          <cell r="S5417" t="str">
            <v>Salaries &amp; Benefits</v>
          </cell>
        </row>
        <row r="5418">
          <cell r="A5418" t="str">
            <v>PH2105</v>
          </cell>
          <cell r="E5418">
            <v>0</v>
          </cell>
          <cell r="F5418">
            <v>0</v>
          </cell>
          <cell r="G5418">
            <v>0</v>
          </cell>
          <cell r="H5418">
            <v>-9156.75</v>
          </cell>
          <cell r="I5418">
            <v>-9156.75</v>
          </cell>
          <cell r="J5418">
            <v>-19879.919999999998</v>
          </cell>
          <cell r="L5418">
            <v>41455</v>
          </cell>
          <cell r="M5418" t="str">
            <v>SG</v>
          </cell>
          <cell r="N5418" t="str">
            <v>EXP</v>
          </cell>
          <cell r="O5418" t="str">
            <v>PH200</v>
          </cell>
          <cell r="P5418" t="str">
            <v>1520</v>
          </cell>
          <cell r="Q5418" t="str">
            <v>Salaries &amp; Benefits</v>
          </cell>
          <cell r="R5418" t="str">
            <v>Other Expenditures</v>
          </cell>
          <cell r="S5418" t="str">
            <v>Gapping</v>
          </cell>
        </row>
        <row r="5419">
          <cell r="A5419" t="str">
            <v>PH2105</v>
          </cell>
          <cell r="E5419">
            <v>8011.95</v>
          </cell>
          <cell r="F5419">
            <v>0</v>
          </cell>
          <cell r="G5419">
            <v>8011.95</v>
          </cell>
          <cell r="H5419">
            <v>7786.64</v>
          </cell>
          <cell r="I5419">
            <v>-225.31</v>
          </cell>
          <cell r="J5419">
            <v>17520</v>
          </cell>
          <cell r="L5419">
            <v>41455</v>
          </cell>
          <cell r="M5419" t="str">
            <v>SG</v>
          </cell>
          <cell r="N5419" t="str">
            <v>EXP</v>
          </cell>
          <cell r="O5419" t="str">
            <v>PH200</v>
          </cell>
          <cell r="P5419" t="str">
            <v>1711</v>
          </cell>
          <cell r="Q5419" t="str">
            <v>Salaries &amp; Benefits</v>
          </cell>
          <cell r="R5419" t="str">
            <v>Other Expenditures</v>
          </cell>
          <cell r="S5419" t="str">
            <v>Salaries &amp; Benefits</v>
          </cell>
        </row>
        <row r="5420">
          <cell r="A5420" t="str">
            <v>PH2105</v>
          </cell>
          <cell r="E5420">
            <v>3800.71</v>
          </cell>
          <cell r="F5420">
            <v>0</v>
          </cell>
          <cell r="G5420">
            <v>3800.71</v>
          </cell>
          <cell r="H5420">
            <v>3647.96</v>
          </cell>
          <cell r="I5420">
            <v>-152.75</v>
          </cell>
          <cell r="J5420">
            <v>8208</v>
          </cell>
          <cell r="L5420">
            <v>41455</v>
          </cell>
          <cell r="M5420" t="str">
            <v>SG</v>
          </cell>
          <cell r="N5420" t="str">
            <v>EXP</v>
          </cell>
          <cell r="O5420" t="str">
            <v>PH200</v>
          </cell>
          <cell r="P5420" t="str">
            <v>1712</v>
          </cell>
          <cell r="Q5420" t="str">
            <v>Salaries &amp; Benefits</v>
          </cell>
          <cell r="R5420" t="str">
            <v>Other Expenditures</v>
          </cell>
          <cell r="S5420" t="str">
            <v>Salaries &amp; Benefits</v>
          </cell>
        </row>
        <row r="5421">
          <cell r="A5421" t="str">
            <v>PH2105</v>
          </cell>
          <cell r="E5421">
            <v>3590.5</v>
          </cell>
          <cell r="F5421">
            <v>0</v>
          </cell>
          <cell r="G5421">
            <v>3590.5</v>
          </cell>
          <cell r="H5421">
            <v>2888.03</v>
          </cell>
          <cell r="I5421">
            <v>-702.47</v>
          </cell>
          <cell r="J5421">
            <v>6063.15</v>
          </cell>
          <cell r="L5421">
            <v>41455</v>
          </cell>
          <cell r="M5421" t="str">
            <v>SG</v>
          </cell>
          <cell r="N5421" t="str">
            <v>EXP</v>
          </cell>
          <cell r="O5421" t="str">
            <v>PH200</v>
          </cell>
          <cell r="P5421" t="str">
            <v>1720</v>
          </cell>
          <cell r="Q5421" t="str">
            <v>Salaries &amp; Benefits</v>
          </cell>
          <cell r="R5421" t="str">
            <v>Other Expenditures</v>
          </cell>
          <cell r="S5421" t="str">
            <v>Salaries &amp; Benefits</v>
          </cell>
        </row>
        <row r="5422">
          <cell r="A5422" t="str">
            <v>PH2105</v>
          </cell>
          <cell r="E5422">
            <v>1088.96</v>
          </cell>
          <cell r="F5422">
            <v>0</v>
          </cell>
          <cell r="G5422">
            <v>1088.96</v>
          </cell>
          <cell r="H5422">
            <v>1076.33</v>
          </cell>
          <cell r="I5422">
            <v>-12.63</v>
          </cell>
          <cell r="J5422">
            <v>2422.02</v>
          </cell>
          <cell r="L5422">
            <v>41455</v>
          </cell>
          <cell r="M5422" t="str">
            <v>SG</v>
          </cell>
          <cell r="N5422" t="str">
            <v>EXP</v>
          </cell>
          <cell r="O5422" t="str">
            <v>PH200</v>
          </cell>
          <cell r="P5422" t="str">
            <v>1730</v>
          </cell>
          <cell r="Q5422" t="str">
            <v>Salaries &amp; Benefits</v>
          </cell>
          <cell r="R5422" t="str">
            <v>Other Expenditures</v>
          </cell>
          <cell r="S5422" t="str">
            <v>Salaries &amp; Benefits</v>
          </cell>
        </row>
        <row r="5423">
          <cell r="A5423" t="str">
            <v>PH2105</v>
          </cell>
          <cell r="E5423">
            <v>4066.74</v>
          </cell>
          <cell r="F5423">
            <v>0</v>
          </cell>
          <cell r="G5423">
            <v>4066.74</v>
          </cell>
          <cell r="H5423">
            <v>3813.21</v>
          </cell>
          <cell r="I5423">
            <v>-253.53</v>
          </cell>
          <cell r="J5423">
            <v>4206.6400000000003</v>
          </cell>
          <cell r="L5423">
            <v>41455</v>
          </cell>
          <cell r="M5423" t="str">
            <v>SG</v>
          </cell>
          <cell r="N5423" t="str">
            <v>EXP</v>
          </cell>
          <cell r="O5423" t="str">
            <v>PH200</v>
          </cell>
          <cell r="P5423" t="str">
            <v>1740</v>
          </cell>
          <cell r="Q5423" t="str">
            <v>Salaries &amp; Benefits</v>
          </cell>
          <cell r="R5423" t="str">
            <v>Other Expenditures</v>
          </cell>
          <cell r="S5423" t="str">
            <v>Salaries &amp; Benefits</v>
          </cell>
        </row>
        <row r="5424">
          <cell r="A5424" t="str">
            <v>PH2105</v>
          </cell>
          <cell r="E5424">
            <v>181.78</v>
          </cell>
          <cell r="F5424">
            <v>0</v>
          </cell>
          <cell r="G5424">
            <v>181.78</v>
          </cell>
          <cell r="H5424">
            <v>214.85</v>
          </cell>
          <cell r="I5424">
            <v>33.07</v>
          </cell>
          <cell r="J5424">
            <v>259.58999999999997</v>
          </cell>
          <cell r="L5424">
            <v>41455</v>
          </cell>
          <cell r="M5424" t="str">
            <v>SG</v>
          </cell>
          <cell r="N5424" t="str">
            <v>EXP</v>
          </cell>
          <cell r="O5424" t="str">
            <v>PH200</v>
          </cell>
          <cell r="P5424" t="str">
            <v>1745</v>
          </cell>
          <cell r="Q5424" t="str">
            <v>Salaries &amp; Benefits</v>
          </cell>
          <cell r="R5424" t="str">
            <v>Other Expenditures</v>
          </cell>
          <cell r="S5424" t="str">
            <v>Salaries &amp; Benefits</v>
          </cell>
        </row>
        <row r="5425">
          <cell r="A5425" t="str">
            <v>PH2105</v>
          </cell>
          <cell r="E5425">
            <v>2945.09</v>
          </cell>
          <cell r="F5425">
            <v>0</v>
          </cell>
          <cell r="G5425">
            <v>2945.09</v>
          </cell>
          <cell r="H5425">
            <v>2812.29</v>
          </cell>
          <cell r="I5425">
            <v>-132.80000000000001</v>
          </cell>
          <cell r="J5425">
            <v>6327.61</v>
          </cell>
          <cell r="L5425">
            <v>41455</v>
          </cell>
          <cell r="M5425" t="str">
            <v>SG</v>
          </cell>
          <cell r="N5425" t="str">
            <v>EXP</v>
          </cell>
          <cell r="O5425" t="str">
            <v>PH200</v>
          </cell>
          <cell r="P5425" t="str">
            <v>1750</v>
          </cell>
          <cell r="Q5425" t="str">
            <v>Salaries &amp; Benefits</v>
          </cell>
          <cell r="R5425" t="str">
            <v>Other Expenditures</v>
          </cell>
          <cell r="S5425" t="str">
            <v>Salaries &amp; Benefits</v>
          </cell>
        </row>
        <row r="5426">
          <cell r="A5426" t="str">
            <v>PH2105</v>
          </cell>
          <cell r="E5426">
            <v>8353.2099999999991</v>
          </cell>
          <cell r="F5426">
            <v>0</v>
          </cell>
          <cell r="G5426">
            <v>8353.2099999999991</v>
          </cell>
          <cell r="H5426">
            <v>8238.2800000000007</v>
          </cell>
          <cell r="I5426">
            <v>-114.93</v>
          </cell>
          <cell r="J5426">
            <v>9226.7999999999993</v>
          </cell>
          <cell r="L5426">
            <v>41455</v>
          </cell>
          <cell r="M5426" t="str">
            <v>SG</v>
          </cell>
          <cell r="N5426" t="str">
            <v>EXP</v>
          </cell>
          <cell r="O5426" t="str">
            <v>PH200</v>
          </cell>
          <cell r="P5426" t="str">
            <v>1760</v>
          </cell>
          <cell r="Q5426" t="str">
            <v>Salaries &amp; Benefits</v>
          </cell>
          <cell r="R5426" t="str">
            <v>Other Expenditures</v>
          </cell>
          <cell r="S5426" t="str">
            <v>Salaries &amp; Benefits</v>
          </cell>
        </row>
        <row r="5427">
          <cell r="A5427" t="str">
            <v>PH2105</v>
          </cell>
          <cell r="E5427">
            <v>16108.5</v>
          </cell>
          <cell r="F5427">
            <v>0</v>
          </cell>
          <cell r="G5427">
            <v>16108.5</v>
          </cell>
          <cell r="H5427">
            <v>16068.33</v>
          </cell>
          <cell r="I5427">
            <v>-40.17</v>
          </cell>
          <cell r="J5427">
            <v>36153.660000000003</v>
          </cell>
          <cell r="L5427">
            <v>41455</v>
          </cell>
          <cell r="M5427" t="str">
            <v>SG</v>
          </cell>
          <cell r="N5427" t="str">
            <v>EXP</v>
          </cell>
          <cell r="O5427" t="str">
            <v>PH200</v>
          </cell>
          <cell r="P5427" t="str">
            <v>1770</v>
          </cell>
          <cell r="Q5427" t="str">
            <v>Salaries &amp; Benefits</v>
          </cell>
          <cell r="R5427" t="str">
            <v>Other Expenditures</v>
          </cell>
          <cell r="S5427" t="str">
            <v>Salaries &amp; Benefits</v>
          </cell>
        </row>
        <row r="5428">
          <cell r="A5428" t="str">
            <v>PH2105</v>
          </cell>
          <cell r="E5428">
            <v>0</v>
          </cell>
          <cell r="F5428">
            <v>0</v>
          </cell>
          <cell r="G5428">
            <v>0</v>
          </cell>
          <cell r="H5428">
            <v>56.43</v>
          </cell>
          <cell r="I5428">
            <v>56.43</v>
          </cell>
          <cell r="J5428">
            <v>281.27999999999997</v>
          </cell>
          <cell r="L5428">
            <v>41455</v>
          </cell>
          <cell r="M5428" t="str">
            <v>SG</v>
          </cell>
          <cell r="N5428" t="str">
            <v>EXP</v>
          </cell>
          <cell r="O5428" t="str">
            <v>PH200</v>
          </cell>
          <cell r="P5428" t="str">
            <v>2010</v>
          </cell>
          <cell r="Q5428" t="str">
            <v>Office Supplies</v>
          </cell>
          <cell r="R5428" t="str">
            <v>Other Expenditures</v>
          </cell>
          <cell r="S5428" t="str">
            <v>Non Salary</v>
          </cell>
        </row>
        <row r="5429">
          <cell r="A5429" t="str">
            <v>PH2105</v>
          </cell>
          <cell r="E5429">
            <v>37.29</v>
          </cell>
          <cell r="F5429">
            <v>0</v>
          </cell>
          <cell r="G5429">
            <v>37.29</v>
          </cell>
          <cell r="H5429">
            <v>0</v>
          </cell>
          <cell r="I5429">
            <v>-37.29</v>
          </cell>
          <cell r="J5429">
            <v>0</v>
          </cell>
          <cell r="L5429">
            <v>41455</v>
          </cell>
          <cell r="M5429" t="str">
            <v>SG</v>
          </cell>
          <cell r="N5429" t="str">
            <v>EXP</v>
          </cell>
          <cell r="O5429" t="str">
            <v>PH200</v>
          </cell>
          <cell r="P5429" t="str">
            <v>2665</v>
          </cell>
          <cell r="Q5429" t="str">
            <v>Other Supplies</v>
          </cell>
          <cell r="R5429" t="str">
            <v>Other Expenditures</v>
          </cell>
          <cell r="S5429" t="str">
            <v>Non Salary</v>
          </cell>
        </row>
        <row r="5430">
          <cell r="A5430" t="str">
            <v>PH2105</v>
          </cell>
          <cell r="E5430">
            <v>2804.37</v>
          </cell>
          <cell r="F5430">
            <v>25</v>
          </cell>
          <cell r="G5430">
            <v>2829.37</v>
          </cell>
          <cell r="H5430">
            <v>0</v>
          </cell>
          <cell r="I5430">
            <v>-2829.37</v>
          </cell>
          <cell r="J5430">
            <v>0</v>
          </cell>
          <cell r="L5430">
            <v>41455</v>
          </cell>
          <cell r="M5430" t="str">
            <v>SG</v>
          </cell>
          <cell r="N5430" t="str">
            <v>EXP</v>
          </cell>
          <cell r="O5430" t="str">
            <v>PH200</v>
          </cell>
          <cell r="P5430" t="str">
            <v>4086</v>
          </cell>
          <cell r="Q5430" t="str">
            <v>Professional &amp; Technical</v>
          </cell>
          <cell r="R5430" t="str">
            <v>Other Expenditures</v>
          </cell>
          <cell r="S5430" t="str">
            <v>Non Salary</v>
          </cell>
        </row>
        <row r="5431">
          <cell r="A5431" t="str">
            <v>PH2105</v>
          </cell>
          <cell r="E5431">
            <v>4587.6099999999997</v>
          </cell>
          <cell r="F5431">
            <v>15385.6</v>
          </cell>
          <cell r="G5431">
            <v>19973.21</v>
          </cell>
          <cell r="H5431">
            <v>8695.75</v>
          </cell>
          <cell r="I5431">
            <v>-11277.46</v>
          </cell>
          <cell r="J5431">
            <v>167225.79999999999</v>
          </cell>
          <cell r="L5431">
            <v>41455</v>
          </cell>
          <cell r="M5431" t="str">
            <v>SG</v>
          </cell>
          <cell r="N5431" t="str">
            <v>EXP</v>
          </cell>
          <cell r="O5431" t="str">
            <v>PH200</v>
          </cell>
          <cell r="P5431" t="str">
            <v>4199</v>
          </cell>
          <cell r="Q5431" t="str">
            <v>Professional &amp; Technical</v>
          </cell>
          <cell r="R5431" t="str">
            <v>Other Expenditures</v>
          </cell>
          <cell r="S5431" t="str">
            <v>Non Salary</v>
          </cell>
        </row>
        <row r="5432">
          <cell r="A5432" t="str">
            <v>PH2105</v>
          </cell>
          <cell r="E5432">
            <v>0</v>
          </cell>
          <cell r="F5432">
            <v>0</v>
          </cell>
          <cell r="G5432">
            <v>0</v>
          </cell>
          <cell r="H5432">
            <v>56.12</v>
          </cell>
          <cell r="I5432">
            <v>56.12</v>
          </cell>
          <cell r="J5432">
            <v>200</v>
          </cell>
          <cell r="L5432">
            <v>41455</v>
          </cell>
          <cell r="M5432" t="str">
            <v>SG</v>
          </cell>
          <cell r="N5432" t="str">
            <v>EXP</v>
          </cell>
          <cell r="O5432" t="str">
            <v>PH200</v>
          </cell>
          <cell r="P5432" t="str">
            <v>4225</v>
          </cell>
          <cell r="Q5432" t="str">
            <v>Business Travel Expenses</v>
          </cell>
          <cell r="R5432" t="str">
            <v>Other Expenditures</v>
          </cell>
          <cell r="S5432" t="str">
            <v>Non Salary</v>
          </cell>
        </row>
        <row r="5433">
          <cell r="A5433" t="str">
            <v>PH2105</v>
          </cell>
          <cell r="E5433">
            <v>0</v>
          </cell>
          <cell r="F5433">
            <v>0</v>
          </cell>
          <cell r="G5433">
            <v>0</v>
          </cell>
          <cell r="H5433">
            <v>56.12</v>
          </cell>
          <cell r="I5433">
            <v>56.12</v>
          </cell>
          <cell r="J5433">
            <v>200</v>
          </cell>
          <cell r="L5433">
            <v>41455</v>
          </cell>
          <cell r="M5433" t="str">
            <v>SG</v>
          </cell>
          <cell r="N5433" t="str">
            <v>EXP</v>
          </cell>
          <cell r="O5433" t="str">
            <v>PH200</v>
          </cell>
          <cell r="P5433" t="str">
            <v>4230</v>
          </cell>
          <cell r="Q5433" t="str">
            <v>Business Travel Expenses</v>
          </cell>
          <cell r="R5433" t="str">
            <v>Other Expenditures</v>
          </cell>
          <cell r="S5433" t="str">
            <v>Non Salary</v>
          </cell>
        </row>
        <row r="5434">
          <cell r="A5434" t="str">
            <v>PH2105</v>
          </cell>
          <cell r="E5434">
            <v>0</v>
          </cell>
          <cell r="F5434">
            <v>0</v>
          </cell>
          <cell r="G5434">
            <v>0</v>
          </cell>
          <cell r="H5434">
            <v>140.30000000000001</v>
          </cell>
          <cell r="I5434">
            <v>140.30000000000001</v>
          </cell>
          <cell r="J5434">
            <v>500</v>
          </cell>
          <cell r="L5434">
            <v>41455</v>
          </cell>
          <cell r="M5434" t="str">
            <v>SG</v>
          </cell>
          <cell r="N5434" t="str">
            <v>EXP</v>
          </cell>
          <cell r="O5434" t="str">
            <v>PH200</v>
          </cell>
          <cell r="P5434" t="str">
            <v>4255</v>
          </cell>
          <cell r="Q5434" t="str">
            <v>Conference Expenditures</v>
          </cell>
          <cell r="R5434" t="str">
            <v>Other Expenditures</v>
          </cell>
          <cell r="S5434" t="str">
            <v>Non Salary</v>
          </cell>
        </row>
        <row r="5435">
          <cell r="A5435" t="str">
            <v>PH2105</v>
          </cell>
          <cell r="E5435">
            <v>0</v>
          </cell>
          <cell r="F5435">
            <v>0</v>
          </cell>
          <cell r="G5435">
            <v>0</v>
          </cell>
          <cell r="H5435">
            <v>0</v>
          </cell>
          <cell r="I5435">
            <v>0</v>
          </cell>
          <cell r="J5435">
            <v>0</v>
          </cell>
          <cell r="L5435">
            <v>41455</v>
          </cell>
          <cell r="M5435" t="str">
            <v>SG</v>
          </cell>
          <cell r="N5435" t="str">
            <v>EXP</v>
          </cell>
          <cell r="O5435" t="str">
            <v>PH200</v>
          </cell>
          <cell r="P5435" t="str">
            <v>4310</v>
          </cell>
          <cell r="Q5435" t="str">
            <v>Training &amp; Development</v>
          </cell>
          <cell r="R5435" t="str">
            <v>Other Expenditures</v>
          </cell>
          <cell r="S5435" t="str">
            <v>Non Salary</v>
          </cell>
        </row>
        <row r="5436">
          <cell r="A5436" t="str">
            <v>PH2105</v>
          </cell>
          <cell r="E5436">
            <v>2318.79</v>
          </cell>
          <cell r="F5436">
            <v>0</v>
          </cell>
          <cell r="G5436">
            <v>2318.79</v>
          </cell>
          <cell r="H5436">
            <v>15115.32</v>
          </cell>
          <cell r="I5436">
            <v>12796.53</v>
          </cell>
          <cell r="J5436">
            <v>30352</v>
          </cell>
          <cell r="L5436">
            <v>41455</v>
          </cell>
          <cell r="M5436" t="str">
            <v>SG</v>
          </cell>
          <cell r="N5436" t="str">
            <v>EXP</v>
          </cell>
          <cell r="O5436" t="str">
            <v>PH200</v>
          </cell>
          <cell r="P5436" t="str">
            <v>4414</v>
          </cell>
          <cell r="Q5436" t="str">
            <v>Contracted Services</v>
          </cell>
          <cell r="R5436" t="str">
            <v>Other Expenditures</v>
          </cell>
          <cell r="S5436" t="str">
            <v>Non Salary</v>
          </cell>
        </row>
        <row r="5437">
          <cell r="A5437" t="str">
            <v>PH2105</v>
          </cell>
          <cell r="E5437">
            <v>4934.34</v>
          </cell>
          <cell r="F5437">
            <v>5697.54</v>
          </cell>
          <cell r="G5437">
            <v>10631.88</v>
          </cell>
          <cell r="H5437">
            <v>796.34</v>
          </cell>
          <cell r="I5437">
            <v>-9835.5400000000009</v>
          </cell>
          <cell r="J5437">
            <v>2838</v>
          </cell>
          <cell r="L5437">
            <v>41455</v>
          </cell>
          <cell r="M5437" t="str">
            <v>SG</v>
          </cell>
          <cell r="N5437" t="str">
            <v>EXP</v>
          </cell>
          <cell r="O5437" t="str">
            <v>PH200</v>
          </cell>
          <cell r="P5437" t="str">
            <v>4424</v>
          </cell>
          <cell r="Q5437" t="str">
            <v>Contracted Services</v>
          </cell>
          <cell r="R5437" t="str">
            <v>Other Expenditures</v>
          </cell>
          <cell r="S5437" t="str">
            <v>Non Salary</v>
          </cell>
        </row>
        <row r="5438">
          <cell r="A5438" t="str">
            <v>PH2105</v>
          </cell>
          <cell r="E5438">
            <v>0</v>
          </cell>
          <cell r="F5438">
            <v>0</v>
          </cell>
          <cell r="G5438">
            <v>0</v>
          </cell>
          <cell r="H5438">
            <v>2284.31</v>
          </cell>
          <cell r="I5438">
            <v>2284.31</v>
          </cell>
          <cell r="J5438">
            <v>8140.8</v>
          </cell>
          <cell r="L5438">
            <v>41455</v>
          </cell>
          <cell r="M5438" t="str">
            <v>SG</v>
          </cell>
          <cell r="N5438" t="str">
            <v>EXP</v>
          </cell>
          <cell r="O5438" t="str">
            <v>PH200</v>
          </cell>
          <cell r="P5438" t="str">
            <v>4525</v>
          </cell>
          <cell r="Q5438" t="str">
            <v>Contracted Services</v>
          </cell>
          <cell r="R5438" t="str">
            <v>Other Expenditures</v>
          </cell>
          <cell r="S5438" t="str">
            <v>Non Salary</v>
          </cell>
        </row>
        <row r="5439">
          <cell r="A5439" t="str">
            <v>PH2105</v>
          </cell>
          <cell r="E5439">
            <v>18.72</v>
          </cell>
          <cell r="F5439">
            <v>0</v>
          </cell>
          <cell r="G5439">
            <v>18.72</v>
          </cell>
          <cell r="H5439">
            <v>0</v>
          </cell>
          <cell r="I5439">
            <v>-18.72</v>
          </cell>
          <cell r="J5439">
            <v>0</v>
          </cell>
          <cell r="L5439">
            <v>41455</v>
          </cell>
          <cell r="M5439" t="str">
            <v>SG</v>
          </cell>
          <cell r="N5439" t="str">
            <v>EXP</v>
          </cell>
          <cell r="O5439" t="str">
            <v>PH200</v>
          </cell>
          <cell r="P5439" t="str">
            <v>4775</v>
          </cell>
          <cell r="Q5439" t="str">
            <v>Insurance, Parking &amp; Metrage</v>
          </cell>
          <cell r="R5439" t="str">
            <v>Other Expenditures</v>
          </cell>
          <cell r="S5439" t="str">
            <v>Non Salary</v>
          </cell>
        </row>
        <row r="5440">
          <cell r="A5440" t="str">
            <v>PH2105</v>
          </cell>
          <cell r="E5440">
            <v>2780.47</v>
          </cell>
          <cell r="F5440">
            <v>0</v>
          </cell>
          <cell r="G5440">
            <v>2780.47</v>
          </cell>
          <cell r="H5440">
            <v>428.31</v>
          </cell>
          <cell r="I5440">
            <v>-2352.16</v>
          </cell>
          <cell r="J5440">
            <v>1526.4</v>
          </cell>
          <cell r="L5440">
            <v>41455</v>
          </cell>
          <cell r="M5440" t="str">
            <v>SG</v>
          </cell>
          <cell r="N5440" t="str">
            <v>EXP</v>
          </cell>
          <cell r="O5440" t="str">
            <v>PH200</v>
          </cell>
          <cell r="P5440" t="str">
            <v>4805</v>
          </cell>
          <cell r="Q5440" t="str">
            <v>Other Services</v>
          </cell>
          <cell r="R5440" t="str">
            <v>Other Expenditures</v>
          </cell>
          <cell r="S5440" t="str">
            <v>Non Salary</v>
          </cell>
        </row>
        <row r="5441">
          <cell r="A5441" t="str">
            <v>PH2105</v>
          </cell>
          <cell r="E5441">
            <v>0</v>
          </cell>
          <cell r="F5441">
            <v>0</v>
          </cell>
          <cell r="G5441">
            <v>0</v>
          </cell>
          <cell r="H5441">
            <v>84.18</v>
          </cell>
          <cell r="I5441">
            <v>84.18</v>
          </cell>
          <cell r="J5441">
            <v>300</v>
          </cell>
          <cell r="L5441">
            <v>41455</v>
          </cell>
          <cell r="M5441" t="str">
            <v>SG</v>
          </cell>
          <cell r="N5441" t="str">
            <v>EXP</v>
          </cell>
          <cell r="O5441" t="str">
            <v>PH200</v>
          </cell>
          <cell r="P5441" t="str">
            <v>4820</v>
          </cell>
          <cell r="Q5441" t="str">
            <v>Other Services</v>
          </cell>
          <cell r="R5441" t="str">
            <v>Other Expenditures</v>
          </cell>
          <cell r="S5441" t="str">
            <v>Non Salary</v>
          </cell>
        </row>
        <row r="5442">
          <cell r="A5442" t="str">
            <v>PH2105</v>
          </cell>
          <cell r="E5442">
            <v>0</v>
          </cell>
          <cell r="F5442">
            <v>0</v>
          </cell>
          <cell r="G5442">
            <v>0</v>
          </cell>
          <cell r="H5442">
            <v>0</v>
          </cell>
          <cell r="I5442">
            <v>0</v>
          </cell>
          <cell r="J5442">
            <v>0</v>
          </cell>
          <cell r="L5442">
            <v>41455</v>
          </cell>
          <cell r="M5442" t="str">
            <v>SG</v>
          </cell>
          <cell r="N5442" t="str">
            <v>EXP</v>
          </cell>
          <cell r="O5442" t="str">
            <v>PH200</v>
          </cell>
          <cell r="P5442" t="str">
            <v>5499</v>
          </cell>
          <cell r="Q5442" t="str">
            <v>Contributions &amp; Transfers</v>
          </cell>
          <cell r="R5442" t="str">
            <v>Other Expenditures</v>
          </cell>
          <cell r="S5442" t="str">
            <v>Non Salary</v>
          </cell>
        </row>
        <row r="5443">
          <cell r="A5443" t="str">
            <v>PH2105</v>
          </cell>
          <cell r="E5443">
            <v>0</v>
          </cell>
          <cell r="F5443">
            <v>0</v>
          </cell>
          <cell r="G5443">
            <v>0</v>
          </cell>
          <cell r="H5443">
            <v>1339.5</v>
          </cell>
          <cell r="I5443">
            <v>1339.5</v>
          </cell>
          <cell r="J5443">
            <v>5000</v>
          </cell>
          <cell r="L5443">
            <v>41455</v>
          </cell>
          <cell r="M5443" t="str">
            <v>SG</v>
          </cell>
          <cell r="N5443" t="str">
            <v>EXP</v>
          </cell>
          <cell r="O5443" t="str">
            <v>PH200</v>
          </cell>
          <cell r="P5443" t="str">
            <v>7030</v>
          </cell>
          <cell r="Q5443" t="str">
            <v>IDC's</v>
          </cell>
          <cell r="R5443" t="str">
            <v>Other Expenditures</v>
          </cell>
          <cell r="S5443" t="str">
            <v>Non Salary</v>
          </cell>
        </row>
        <row r="5444">
          <cell r="A5444" t="str">
            <v>PH2105</v>
          </cell>
          <cell r="E5444">
            <v>468.09</v>
          </cell>
          <cell r="F5444">
            <v>0</v>
          </cell>
          <cell r="G5444">
            <v>468.09</v>
          </cell>
          <cell r="H5444">
            <v>316.24</v>
          </cell>
          <cell r="I5444">
            <v>-151.85</v>
          </cell>
          <cell r="J5444">
            <v>1264.96</v>
          </cell>
          <cell r="L5444">
            <v>41455</v>
          </cell>
          <cell r="M5444" t="str">
            <v>SG</v>
          </cell>
          <cell r="N5444" t="str">
            <v>EXP</v>
          </cell>
          <cell r="O5444" t="str">
            <v>PH200</v>
          </cell>
          <cell r="P5444" t="str">
            <v>7125</v>
          </cell>
          <cell r="Q5444" t="str">
            <v>IDC's</v>
          </cell>
          <cell r="R5444" t="str">
            <v>Other Expenditures</v>
          </cell>
          <cell r="S5444" t="str">
            <v>Non Salary</v>
          </cell>
        </row>
        <row r="5445">
          <cell r="A5445" t="str">
            <v>PH2105</v>
          </cell>
          <cell r="E5445">
            <v>-178255.15</v>
          </cell>
          <cell r="F5445">
            <v>0</v>
          </cell>
          <cell r="G5445">
            <v>-178255.15</v>
          </cell>
          <cell r="H5445">
            <v>-158233.07</v>
          </cell>
          <cell r="I5445">
            <v>20022.080000000002</v>
          </cell>
          <cell r="J5445">
            <v>-459622.71</v>
          </cell>
          <cell r="L5445">
            <v>41455</v>
          </cell>
          <cell r="M5445" t="str">
            <v>SG</v>
          </cell>
          <cell r="N5445" t="str">
            <v>REV</v>
          </cell>
          <cell r="O5445" t="str">
            <v>PH200</v>
          </cell>
          <cell r="P5445" t="str">
            <v>8010</v>
          </cell>
          <cell r="Q5445" t="str">
            <v>Grants and Subsidies</v>
          </cell>
          <cell r="R5445" t="str">
            <v>Revenue</v>
          </cell>
          <cell r="S5445" t="str">
            <v>Non Salary</v>
          </cell>
        </row>
        <row r="5446">
          <cell r="A5446" t="str">
            <v>PH2106</v>
          </cell>
          <cell r="E5446">
            <v>0</v>
          </cell>
          <cell r="F5446">
            <v>0</v>
          </cell>
          <cell r="G5446">
            <v>0</v>
          </cell>
          <cell r="H5446">
            <v>0</v>
          </cell>
          <cell r="I5446">
            <v>0</v>
          </cell>
          <cell r="J5446">
            <v>0</v>
          </cell>
          <cell r="L5446">
            <v>41455</v>
          </cell>
          <cell r="M5446" t="str">
            <v>OG</v>
          </cell>
          <cell r="N5446" t="str">
            <v>EXP</v>
          </cell>
          <cell r="O5446" t="str">
            <v>PH200</v>
          </cell>
          <cell r="P5446" t="str">
            <v>1011</v>
          </cell>
          <cell r="Q5446" t="str">
            <v>Salaries &amp; Benefits</v>
          </cell>
          <cell r="R5446" t="str">
            <v>Other Expenditures</v>
          </cell>
          <cell r="S5446" t="str">
            <v>Salaries &amp; Benefits</v>
          </cell>
        </row>
        <row r="5447">
          <cell r="A5447" t="str">
            <v>PH2106</v>
          </cell>
          <cell r="E5447">
            <v>0</v>
          </cell>
          <cell r="F5447">
            <v>0</v>
          </cell>
          <cell r="G5447">
            <v>0</v>
          </cell>
          <cell r="H5447">
            <v>0</v>
          </cell>
          <cell r="I5447">
            <v>0</v>
          </cell>
          <cell r="J5447">
            <v>0</v>
          </cell>
          <cell r="L5447">
            <v>41455</v>
          </cell>
          <cell r="M5447" t="str">
            <v>OG</v>
          </cell>
          <cell r="N5447" t="str">
            <v>EXP</v>
          </cell>
          <cell r="O5447" t="str">
            <v>PH200</v>
          </cell>
          <cell r="P5447" t="str">
            <v>1015</v>
          </cell>
          <cell r="Q5447" t="str">
            <v>Salaries &amp; Benefits</v>
          </cell>
          <cell r="R5447" t="str">
            <v>Other Expenditures</v>
          </cell>
          <cell r="S5447" t="str">
            <v>Salaries &amp; Benefits</v>
          </cell>
        </row>
        <row r="5448">
          <cell r="A5448" t="str">
            <v>PH2106</v>
          </cell>
          <cell r="E5448">
            <v>0</v>
          </cell>
          <cell r="F5448">
            <v>0</v>
          </cell>
          <cell r="G5448">
            <v>0</v>
          </cell>
          <cell r="H5448">
            <v>0</v>
          </cell>
          <cell r="I5448">
            <v>0</v>
          </cell>
          <cell r="J5448">
            <v>0</v>
          </cell>
          <cell r="L5448">
            <v>41455</v>
          </cell>
          <cell r="M5448" t="str">
            <v>OG</v>
          </cell>
          <cell r="N5448" t="str">
            <v>EXP</v>
          </cell>
          <cell r="O5448" t="str">
            <v>PH200</v>
          </cell>
          <cell r="P5448" t="str">
            <v>1850</v>
          </cell>
          <cell r="Q5448" t="str">
            <v>Salaries &amp; Benefits</v>
          </cell>
          <cell r="R5448" t="str">
            <v>Other Expenditures</v>
          </cell>
          <cell r="S5448" t="str">
            <v>Salaries &amp; Benefits</v>
          </cell>
        </row>
        <row r="5449">
          <cell r="A5449" t="str">
            <v>PH2109</v>
          </cell>
          <cell r="E5449">
            <v>0</v>
          </cell>
          <cell r="F5449">
            <v>0</v>
          </cell>
          <cell r="G5449">
            <v>0</v>
          </cell>
          <cell r="H5449">
            <v>0</v>
          </cell>
          <cell r="I5449">
            <v>0</v>
          </cell>
          <cell r="J5449">
            <v>0</v>
          </cell>
          <cell r="L5449">
            <v>41455</v>
          </cell>
          <cell r="M5449" t="str">
            <v>OG</v>
          </cell>
          <cell r="N5449" t="str">
            <v>EXP</v>
          </cell>
          <cell r="O5449" t="str">
            <v>PH200</v>
          </cell>
          <cell r="P5449" t="str">
            <v>4199</v>
          </cell>
          <cell r="Q5449" t="str">
            <v>Professional &amp; Technical</v>
          </cell>
          <cell r="R5449" t="str">
            <v>Other Expenditures</v>
          </cell>
          <cell r="S5449" t="str">
            <v>Non Salary</v>
          </cell>
        </row>
        <row r="5450">
          <cell r="A5450" t="str">
            <v>PH2113</v>
          </cell>
          <cell r="E5450">
            <v>-2322.94</v>
          </cell>
          <cell r="F5450">
            <v>0</v>
          </cell>
          <cell r="G5450">
            <v>-2322.94</v>
          </cell>
          <cell r="H5450">
            <v>0</v>
          </cell>
          <cell r="I5450">
            <v>2322.94</v>
          </cell>
          <cell r="J5450">
            <v>0</v>
          </cell>
          <cell r="L5450">
            <v>41455</v>
          </cell>
          <cell r="M5450" t="str">
            <v>SG</v>
          </cell>
          <cell r="N5450" t="str">
            <v>EXP</v>
          </cell>
          <cell r="O5450" t="str">
            <v>PH900</v>
          </cell>
          <cell r="P5450" t="str">
            <v>4810</v>
          </cell>
          <cell r="Q5450" t="str">
            <v>Other Services</v>
          </cell>
          <cell r="R5450" t="str">
            <v>Other Expenditures</v>
          </cell>
          <cell r="S5450" t="str">
            <v>Non Salary</v>
          </cell>
        </row>
        <row r="5451">
          <cell r="A5451" t="str">
            <v>PH2113</v>
          </cell>
          <cell r="E5451">
            <v>1771.14</v>
          </cell>
          <cell r="F5451">
            <v>0</v>
          </cell>
          <cell r="G5451">
            <v>1771.14</v>
          </cell>
          <cell r="H5451">
            <v>4380.72</v>
          </cell>
          <cell r="I5451">
            <v>2609.58</v>
          </cell>
          <cell r="J5451">
            <v>15612</v>
          </cell>
          <cell r="L5451">
            <v>41455</v>
          </cell>
          <cell r="M5451" t="str">
            <v>SG</v>
          </cell>
          <cell r="N5451" t="str">
            <v>EXP</v>
          </cell>
          <cell r="O5451" t="str">
            <v>PH900</v>
          </cell>
          <cell r="P5451" t="str">
            <v>4811</v>
          </cell>
          <cell r="Q5451" t="str">
            <v>Other Services</v>
          </cell>
          <cell r="R5451" t="str">
            <v>Other Expenditures</v>
          </cell>
          <cell r="S5451" t="str">
            <v>Non Salary</v>
          </cell>
        </row>
        <row r="5452">
          <cell r="A5452" t="str">
            <v>PH2113</v>
          </cell>
          <cell r="E5452">
            <v>216661.04</v>
          </cell>
          <cell r="F5452">
            <v>0</v>
          </cell>
          <cell r="G5452">
            <v>216661.04</v>
          </cell>
          <cell r="H5452">
            <v>216661.04</v>
          </cell>
          <cell r="I5452">
            <v>0</v>
          </cell>
          <cell r="J5452">
            <v>433322.09</v>
          </cell>
          <cell r="L5452">
            <v>41455</v>
          </cell>
          <cell r="M5452" t="str">
            <v>SG</v>
          </cell>
          <cell r="N5452" t="str">
            <v>EXP</v>
          </cell>
          <cell r="O5452" t="str">
            <v>PH900</v>
          </cell>
          <cell r="P5452" t="str">
            <v>7090</v>
          </cell>
          <cell r="Q5452" t="str">
            <v>IDC's</v>
          </cell>
          <cell r="R5452" t="str">
            <v>Other Expenditures</v>
          </cell>
          <cell r="S5452" t="str">
            <v>Non Salary</v>
          </cell>
        </row>
        <row r="5453">
          <cell r="A5453" t="str">
            <v>PH2113</v>
          </cell>
          <cell r="E5453">
            <v>6856.06</v>
          </cell>
          <cell r="F5453">
            <v>0</v>
          </cell>
          <cell r="G5453">
            <v>6856.06</v>
          </cell>
          <cell r="H5453">
            <v>7632.15</v>
          </cell>
          <cell r="I5453">
            <v>776.09</v>
          </cell>
          <cell r="J5453">
            <v>30528.6</v>
          </cell>
          <cell r="L5453">
            <v>41455</v>
          </cell>
          <cell r="M5453" t="str">
            <v>SG</v>
          </cell>
          <cell r="N5453" t="str">
            <v>EXP</v>
          </cell>
          <cell r="O5453" t="str">
            <v>PH900</v>
          </cell>
          <cell r="P5453" t="str">
            <v>7125</v>
          </cell>
          <cell r="Q5453" t="str">
            <v>IDC's</v>
          </cell>
          <cell r="R5453" t="str">
            <v>Other Expenditures</v>
          </cell>
          <cell r="S5453" t="str">
            <v>Non Salary</v>
          </cell>
        </row>
        <row r="5454">
          <cell r="A5454" t="str">
            <v>PH2113</v>
          </cell>
          <cell r="E5454">
            <v>-166366.96</v>
          </cell>
          <cell r="F5454">
            <v>0</v>
          </cell>
          <cell r="G5454">
            <v>-166366.96</v>
          </cell>
          <cell r="H5454">
            <v>-171505.44</v>
          </cell>
          <cell r="I5454">
            <v>-5138.4799999999996</v>
          </cell>
          <cell r="J5454">
            <v>-359597.02</v>
          </cell>
          <cell r="L5454">
            <v>41455</v>
          </cell>
          <cell r="M5454" t="str">
            <v>SG</v>
          </cell>
          <cell r="N5454" t="str">
            <v>REV</v>
          </cell>
          <cell r="O5454" t="str">
            <v>PH900</v>
          </cell>
          <cell r="P5454" t="str">
            <v>8010</v>
          </cell>
          <cell r="Q5454" t="str">
            <v>Grants and Subsidies</v>
          </cell>
          <cell r="R5454" t="str">
            <v>Revenue</v>
          </cell>
          <cell r="S5454" t="str">
            <v>Non Salary</v>
          </cell>
        </row>
        <row r="5455">
          <cell r="A5455" t="str">
            <v>PH2114</v>
          </cell>
          <cell r="E5455">
            <v>137665.47</v>
          </cell>
          <cell r="F5455">
            <v>0</v>
          </cell>
          <cell r="G5455">
            <v>137665.47</v>
          </cell>
          <cell r="H5455">
            <v>136316.38</v>
          </cell>
          <cell r="I5455">
            <v>-1349.09</v>
          </cell>
          <cell r="J5455">
            <v>307267.7</v>
          </cell>
          <cell r="L5455">
            <v>41455</v>
          </cell>
          <cell r="M5455" t="str">
            <v>SG</v>
          </cell>
          <cell r="N5455" t="str">
            <v>EXP</v>
          </cell>
          <cell r="O5455" t="str">
            <v>PH900</v>
          </cell>
          <cell r="P5455" t="str">
            <v>1015</v>
          </cell>
          <cell r="Q5455" t="str">
            <v>Salaries &amp; Benefits</v>
          </cell>
          <cell r="R5455" t="str">
            <v>Other Expenditures</v>
          </cell>
          <cell r="S5455" t="str">
            <v>Salaries &amp; Benefits</v>
          </cell>
        </row>
        <row r="5456">
          <cell r="A5456" t="str">
            <v>PH2114</v>
          </cell>
          <cell r="E5456">
            <v>2016.56</v>
          </cell>
          <cell r="F5456">
            <v>0</v>
          </cell>
          <cell r="G5456">
            <v>2016.56</v>
          </cell>
          <cell r="H5456">
            <v>0</v>
          </cell>
          <cell r="I5456">
            <v>-2016.56</v>
          </cell>
          <cell r="J5456">
            <v>0</v>
          </cell>
          <cell r="L5456">
            <v>41455</v>
          </cell>
          <cell r="M5456" t="str">
            <v>SG</v>
          </cell>
          <cell r="N5456" t="str">
            <v>EXP</v>
          </cell>
          <cell r="O5456" t="str">
            <v>PH900</v>
          </cell>
          <cell r="P5456" t="str">
            <v>1060</v>
          </cell>
          <cell r="Q5456" t="str">
            <v>Salaries &amp; Benefits</v>
          </cell>
          <cell r="R5456" t="str">
            <v>Other Expenditures</v>
          </cell>
          <cell r="S5456" t="str">
            <v>Salaries &amp; Benefits</v>
          </cell>
        </row>
        <row r="5457">
          <cell r="A5457" t="str">
            <v>PH2114</v>
          </cell>
          <cell r="E5457">
            <v>0</v>
          </cell>
          <cell r="F5457">
            <v>0</v>
          </cell>
          <cell r="G5457">
            <v>0</v>
          </cell>
          <cell r="H5457">
            <v>-8442.4500000000007</v>
          </cell>
          <cell r="I5457">
            <v>-8442.4500000000007</v>
          </cell>
          <cell r="J5457">
            <v>-18113.18</v>
          </cell>
          <cell r="L5457">
            <v>41455</v>
          </cell>
          <cell r="M5457" t="str">
            <v>SG</v>
          </cell>
          <cell r="N5457" t="str">
            <v>EXP</v>
          </cell>
          <cell r="O5457" t="str">
            <v>PH900</v>
          </cell>
          <cell r="P5457" t="str">
            <v>1520</v>
          </cell>
          <cell r="Q5457" t="str">
            <v>Salaries &amp; Benefits</v>
          </cell>
          <cell r="R5457" t="str">
            <v>Other Expenditures</v>
          </cell>
          <cell r="S5457" t="str">
            <v>Gapping</v>
          </cell>
        </row>
        <row r="5458">
          <cell r="A5458" t="str">
            <v>PH2114</v>
          </cell>
          <cell r="E5458">
            <v>4538.53</v>
          </cell>
          <cell r="F5458">
            <v>0</v>
          </cell>
          <cell r="G5458">
            <v>4538.53</v>
          </cell>
          <cell r="H5458">
            <v>5445.32</v>
          </cell>
          <cell r="I5458">
            <v>906.79</v>
          </cell>
          <cell r="J5458">
            <v>12252</v>
          </cell>
          <cell r="L5458">
            <v>41455</v>
          </cell>
          <cell r="M5458" t="str">
            <v>SG</v>
          </cell>
          <cell r="N5458" t="str">
            <v>EXP</v>
          </cell>
          <cell r="O5458" t="str">
            <v>PH900</v>
          </cell>
          <cell r="P5458" t="str">
            <v>1711</v>
          </cell>
          <cell r="Q5458" t="str">
            <v>Salaries &amp; Benefits</v>
          </cell>
          <cell r="R5458" t="str">
            <v>Other Expenditures</v>
          </cell>
          <cell r="S5458" t="str">
            <v>Salaries &amp; Benefits</v>
          </cell>
        </row>
        <row r="5459">
          <cell r="A5459" t="str">
            <v>PH2114</v>
          </cell>
          <cell r="E5459">
            <v>2359.5</v>
          </cell>
          <cell r="F5459">
            <v>0</v>
          </cell>
          <cell r="G5459">
            <v>2359.5</v>
          </cell>
          <cell r="H5459">
            <v>2853.35</v>
          </cell>
          <cell r="I5459">
            <v>493.85</v>
          </cell>
          <cell r="J5459">
            <v>6420</v>
          </cell>
          <cell r="L5459">
            <v>41455</v>
          </cell>
          <cell r="M5459" t="str">
            <v>SG</v>
          </cell>
          <cell r="N5459" t="str">
            <v>EXP</v>
          </cell>
          <cell r="O5459" t="str">
            <v>PH900</v>
          </cell>
          <cell r="P5459" t="str">
            <v>1712</v>
          </cell>
          <cell r="Q5459" t="str">
            <v>Salaries &amp; Benefits</v>
          </cell>
          <cell r="R5459" t="str">
            <v>Other Expenditures</v>
          </cell>
          <cell r="S5459" t="str">
            <v>Salaries &amp; Benefits</v>
          </cell>
        </row>
        <row r="5460">
          <cell r="A5460" t="str">
            <v>PH2114</v>
          </cell>
          <cell r="E5460">
            <v>3373.74</v>
          </cell>
          <cell r="F5460">
            <v>0</v>
          </cell>
          <cell r="G5460">
            <v>3373.74</v>
          </cell>
          <cell r="H5460">
            <v>2699.17</v>
          </cell>
          <cell r="I5460">
            <v>-674.57</v>
          </cell>
          <cell r="J5460">
            <v>6073.23</v>
          </cell>
          <cell r="L5460">
            <v>41455</v>
          </cell>
          <cell r="M5460" t="str">
            <v>SG</v>
          </cell>
          <cell r="N5460" t="str">
            <v>EXP</v>
          </cell>
          <cell r="O5460" t="str">
            <v>PH900</v>
          </cell>
          <cell r="P5460" t="str">
            <v>1720</v>
          </cell>
          <cell r="Q5460" t="str">
            <v>Salaries &amp; Benefits</v>
          </cell>
          <cell r="R5460" t="str">
            <v>Other Expenditures</v>
          </cell>
          <cell r="S5460" t="str">
            <v>Salaries &amp; Benefits</v>
          </cell>
        </row>
        <row r="5461">
          <cell r="A5461" t="str">
            <v>PH2114</v>
          </cell>
          <cell r="E5461">
            <v>1021.52</v>
          </cell>
          <cell r="F5461">
            <v>0</v>
          </cell>
          <cell r="G5461">
            <v>1021.52</v>
          </cell>
          <cell r="H5461">
            <v>1006.07</v>
          </cell>
          <cell r="I5461">
            <v>-15.45</v>
          </cell>
          <cell r="J5461">
            <v>2263.6799999999998</v>
          </cell>
          <cell r="L5461">
            <v>41455</v>
          </cell>
          <cell r="M5461" t="str">
            <v>SG</v>
          </cell>
          <cell r="N5461" t="str">
            <v>EXP</v>
          </cell>
          <cell r="O5461" t="str">
            <v>PH900</v>
          </cell>
          <cell r="P5461" t="str">
            <v>1730</v>
          </cell>
          <cell r="Q5461" t="str">
            <v>Salaries &amp; Benefits</v>
          </cell>
          <cell r="R5461" t="str">
            <v>Other Expenditures</v>
          </cell>
          <cell r="S5461" t="str">
            <v>Salaries &amp; Benefits</v>
          </cell>
        </row>
        <row r="5462">
          <cell r="A5462" t="str">
            <v>PH2114</v>
          </cell>
          <cell r="E5462">
            <v>2858.07</v>
          </cell>
          <cell r="F5462">
            <v>0</v>
          </cell>
          <cell r="G5462">
            <v>2858.07</v>
          </cell>
          <cell r="H5462">
            <v>2672.01</v>
          </cell>
          <cell r="I5462">
            <v>-186.06</v>
          </cell>
          <cell r="J5462">
            <v>3035.64</v>
          </cell>
          <cell r="L5462">
            <v>41455</v>
          </cell>
          <cell r="M5462" t="str">
            <v>SG</v>
          </cell>
          <cell r="N5462" t="str">
            <v>EXP</v>
          </cell>
          <cell r="O5462" t="str">
            <v>PH900</v>
          </cell>
          <cell r="P5462" t="str">
            <v>1740</v>
          </cell>
          <cell r="Q5462" t="str">
            <v>Salaries &amp; Benefits</v>
          </cell>
          <cell r="R5462" t="str">
            <v>Other Expenditures</v>
          </cell>
          <cell r="S5462" t="str">
            <v>Salaries &amp; Benefits</v>
          </cell>
        </row>
        <row r="5463">
          <cell r="A5463" t="str">
            <v>PH2114</v>
          </cell>
          <cell r="E5463">
            <v>149.15</v>
          </cell>
          <cell r="F5463">
            <v>0</v>
          </cell>
          <cell r="G5463">
            <v>149.15</v>
          </cell>
          <cell r="H5463">
            <v>225.02</v>
          </cell>
          <cell r="I5463">
            <v>75.87</v>
          </cell>
          <cell r="J5463">
            <v>242.63</v>
          </cell>
          <cell r="L5463">
            <v>41455</v>
          </cell>
          <cell r="M5463" t="str">
            <v>SG</v>
          </cell>
          <cell r="N5463" t="str">
            <v>EXP</v>
          </cell>
          <cell r="O5463" t="str">
            <v>PH900</v>
          </cell>
          <cell r="P5463" t="str">
            <v>1745</v>
          </cell>
          <cell r="Q5463" t="str">
            <v>Salaries &amp; Benefits</v>
          </cell>
          <cell r="R5463" t="str">
            <v>Other Expenditures</v>
          </cell>
          <cell r="S5463" t="str">
            <v>Salaries &amp; Benefits</v>
          </cell>
        </row>
        <row r="5464">
          <cell r="A5464" t="str">
            <v>PH2114</v>
          </cell>
          <cell r="E5464">
            <v>2739.23</v>
          </cell>
          <cell r="F5464">
            <v>0</v>
          </cell>
          <cell r="G5464">
            <v>2739.23</v>
          </cell>
          <cell r="H5464">
            <v>2628.42</v>
          </cell>
          <cell r="I5464">
            <v>-110.81</v>
          </cell>
          <cell r="J5464">
            <v>5913.99</v>
          </cell>
          <cell r="L5464">
            <v>41455</v>
          </cell>
          <cell r="M5464" t="str">
            <v>SG</v>
          </cell>
          <cell r="N5464" t="str">
            <v>EXP</v>
          </cell>
          <cell r="O5464" t="str">
            <v>PH900</v>
          </cell>
          <cell r="P5464" t="str">
            <v>1750</v>
          </cell>
          <cell r="Q5464" t="str">
            <v>Salaries &amp; Benefits</v>
          </cell>
          <cell r="R5464" t="str">
            <v>Other Expenditures</v>
          </cell>
          <cell r="S5464" t="str">
            <v>Salaries &amp; Benefits</v>
          </cell>
        </row>
        <row r="5465">
          <cell r="A5465" t="str">
            <v>PH2114</v>
          </cell>
          <cell r="E5465">
            <v>6120.37</v>
          </cell>
          <cell r="F5465">
            <v>0</v>
          </cell>
          <cell r="G5465">
            <v>6120.37</v>
          </cell>
          <cell r="H5465">
            <v>6099.9</v>
          </cell>
          <cell r="I5465">
            <v>-20.47</v>
          </cell>
          <cell r="J5465">
            <v>6920.1</v>
          </cell>
          <cell r="L5465">
            <v>41455</v>
          </cell>
          <cell r="M5465" t="str">
            <v>SG</v>
          </cell>
          <cell r="N5465" t="str">
            <v>EXP</v>
          </cell>
          <cell r="O5465" t="str">
            <v>PH900</v>
          </cell>
          <cell r="P5465" t="str">
            <v>1760</v>
          </cell>
          <cell r="Q5465" t="str">
            <v>Salaries &amp; Benefits</v>
          </cell>
          <cell r="R5465" t="str">
            <v>Other Expenditures</v>
          </cell>
          <cell r="S5465" t="str">
            <v>Salaries &amp; Benefits</v>
          </cell>
        </row>
        <row r="5466">
          <cell r="A5466" t="str">
            <v>PH2114</v>
          </cell>
          <cell r="E5466">
            <v>16457.86</v>
          </cell>
          <cell r="F5466">
            <v>0</v>
          </cell>
          <cell r="G5466">
            <v>16457.86</v>
          </cell>
          <cell r="H5466">
            <v>15938.85</v>
          </cell>
          <cell r="I5466">
            <v>-519.01</v>
          </cell>
          <cell r="J5466">
            <v>35862.370000000003</v>
          </cell>
          <cell r="L5466">
            <v>41455</v>
          </cell>
          <cell r="M5466" t="str">
            <v>SG</v>
          </cell>
          <cell r="N5466" t="str">
            <v>EXP</v>
          </cell>
          <cell r="O5466" t="str">
            <v>PH900</v>
          </cell>
          <cell r="P5466" t="str">
            <v>1770</v>
          </cell>
          <cell r="Q5466" t="str">
            <v>Salaries &amp; Benefits</v>
          </cell>
          <cell r="R5466" t="str">
            <v>Other Expenditures</v>
          </cell>
          <cell r="S5466" t="str">
            <v>Salaries &amp; Benefits</v>
          </cell>
        </row>
        <row r="5467">
          <cell r="A5467" t="str">
            <v>PH2114</v>
          </cell>
          <cell r="E5467">
            <v>73.75</v>
          </cell>
          <cell r="F5467">
            <v>0</v>
          </cell>
          <cell r="G5467">
            <v>73.75</v>
          </cell>
          <cell r="H5467">
            <v>0</v>
          </cell>
          <cell r="I5467">
            <v>-73.75</v>
          </cell>
          <cell r="J5467">
            <v>0</v>
          </cell>
          <cell r="L5467">
            <v>41455</v>
          </cell>
          <cell r="M5467" t="str">
            <v>SG</v>
          </cell>
          <cell r="N5467" t="str">
            <v>EXP</v>
          </cell>
          <cell r="O5467" t="str">
            <v>PH900</v>
          </cell>
          <cell r="P5467" t="str">
            <v>2010</v>
          </cell>
          <cell r="Q5467" t="str">
            <v>Office Supplies</v>
          </cell>
          <cell r="R5467" t="str">
            <v>Other Expenditures</v>
          </cell>
          <cell r="S5467" t="str">
            <v>Non Salary</v>
          </cell>
        </row>
        <row r="5468">
          <cell r="A5468" t="str">
            <v>PH2114</v>
          </cell>
          <cell r="E5468">
            <v>1260.93</v>
          </cell>
          <cell r="F5468">
            <v>0</v>
          </cell>
          <cell r="G5468">
            <v>1260.93</v>
          </cell>
          <cell r="H5468">
            <v>0</v>
          </cell>
          <cell r="I5468">
            <v>-1260.93</v>
          </cell>
          <cell r="J5468">
            <v>0</v>
          </cell>
          <cell r="L5468">
            <v>41455</v>
          </cell>
          <cell r="M5468" t="str">
            <v>SG</v>
          </cell>
          <cell r="N5468" t="str">
            <v>EXP</v>
          </cell>
          <cell r="O5468" t="str">
            <v>PH900</v>
          </cell>
          <cell r="P5468" t="str">
            <v>2650</v>
          </cell>
          <cell r="Q5468" t="str">
            <v>Other Supplies</v>
          </cell>
          <cell r="R5468" t="str">
            <v>Other Expenditures</v>
          </cell>
          <cell r="S5468" t="str">
            <v>Non Salary</v>
          </cell>
        </row>
        <row r="5469">
          <cell r="A5469" t="str">
            <v>PH2114</v>
          </cell>
          <cell r="E5469">
            <v>0</v>
          </cell>
          <cell r="F5469">
            <v>16.63</v>
          </cell>
          <cell r="G5469">
            <v>16.63</v>
          </cell>
          <cell r="H5469">
            <v>0</v>
          </cell>
          <cell r="I5469">
            <v>-16.63</v>
          </cell>
          <cell r="J5469">
            <v>0</v>
          </cell>
          <cell r="L5469">
            <v>41455</v>
          </cell>
          <cell r="M5469" t="str">
            <v>SG</v>
          </cell>
          <cell r="N5469" t="str">
            <v>EXP</v>
          </cell>
          <cell r="O5469" t="str">
            <v>PH900</v>
          </cell>
          <cell r="P5469" t="str">
            <v>4030</v>
          </cell>
          <cell r="Q5469" t="str">
            <v>Professional &amp; Technical</v>
          </cell>
          <cell r="R5469" t="str">
            <v>Other Expenditures</v>
          </cell>
          <cell r="S5469" t="str">
            <v>Non Salary</v>
          </cell>
        </row>
        <row r="5470">
          <cell r="A5470" t="str">
            <v>PH2114</v>
          </cell>
          <cell r="E5470">
            <v>0</v>
          </cell>
          <cell r="F5470">
            <v>0</v>
          </cell>
          <cell r="G5470">
            <v>0</v>
          </cell>
          <cell r="H5470">
            <v>5710.78</v>
          </cell>
          <cell r="I5470">
            <v>5710.78</v>
          </cell>
          <cell r="J5470">
            <v>20352</v>
          </cell>
          <cell r="L5470">
            <v>41455</v>
          </cell>
          <cell r="M5470" t="str">
            <v>SG</v>
          </cell>
          <cell r="N5470" t="str">
            <v>EXP</v>
          </cell>
          <cell r="O5470" t="str">
            <v>PH900</v>
          </cell>
          <cell r="P5470" t="str">
            <v>4199</v>
          </cell>
          <cell r="Q5470" t="str">
            <v>Professional &amp; Technical</v>
          </cell>
          <cell r="R5470" t="str">
            <v>Other Expenditures</v>
          </cell>
          <cell r="S5470" t="str">
            <v>Non Salary</v>
          </cell>
        </row>
        <row r="5471">
          <cell r="A5471" t="str">
            <v>PH2114</v>
          </cell>
          <cell r="E5471">
            <v>0</v>
          </cell>
          <cell r="F5471">
            <v>0</v>
          </cell>
          <cell r="G5471">
            <v>0</v>
          </cell>
          <cell r="H5471">
            <v>76.63</v>
          </cell>
          <cell r="I5471">
            <v>76.63</v>
          </cell>
          <cell r="J5471">
            <v>273.13</v>
          </cell>
          <cell r="L5471">
            <v>41455</v>
          </cell>
          <cell r="M5471" t="str">
            <v>SG</v>
          </cell>
          <cell r="N5471" t="str">
            <v>EXP</v>
          </cell>
          <cell r="O5471" t="str">
            <v>PH900</v>
          </cell>
          <cell r="P5471" t="str">
            <v>4215</v>
          </cell>
          <cell r="Q5471" t="str">
            <v>Business Travel Expenses</v>
          </cell>
          <cell r="R5471" t="str">
            <v>Other Expenditures</v>
          </cell>
          <cell r="S5471" t="str">
            <v>Non Salary</v>
          </cell>
        </row>
        <row r="5472">
          <cell r="A5472" t="str">
            <v>PH2114</v>
          </cell>
          <cell r="E5472">
            <v>40</v>
          </cell>
          <cell r="F5472">
            <v>0</v>
          </cell>
          <cell r="G5472">
            <v>40</v>
          </cell>
          <cell r="H5472">
            <v>1262.7</v>
          </cell>
          <cell r="I5472">
            <v>1222.7</v>
          </cell>
          <cell r="J5472">
            <v>4500</v>
          </cell>
          <cell r="L5472">
            <v>41455</v>
          </cell>
          <cell r="M5472" t="str">
            <v>SG</v>
          </cell>
          <cell r="N5472" t="str">
            <v>EXP</v>
          </cell>
          <cell r="O5472" t="str">
            <v>PH900</v>
          </cell>
          <cell r="P5472" t="str">
            <v>4256</v>
          </cell>
          <cell r="Q5472" t="str">
            <v>Conference Expenditures</v>
          </cell>
          <cell r="R5472" t="str">
            <v>Other Expenditures</v>
          </cell>
          <cell r="S5472" t="str">
            <v>Non Salary</v>
          </cell>
        </row>
        <row r="5473">
          <cell r="A5473" t="str">
            <v>PH2114</v>
          </cell>
          <cell r="E5473">
            <v>0</v>
          </cell>
          <cell r="F5473">
            <v>0</v>
          </cell>
          <cell r="G5473">
            <v>0</v>
          </cell>
          <cell r="H5473">
            <v>228.43</v>
          </cell>
          <cell r="I5473">
            <v>228.43</v>
          </cell>
          <cell r="J5473">
            <v>814.08</v>
          </cell>
          <cell r="L5473">
            <v>41455</v>
          </cell>
          <cell r="M5473" t="str">
            <v>SG</v>
          </cell>
          <cell r="N5473" t="str">
            <v>EXP</v>
          </cell>
          <cell r="O5473" t="str">
            <v>PH900</v>
          </cell>
          <cell r="P5473" t="str">
            <v>4310</v>
          </cell>
          <cell r="Q5473" t="str">
            <v>Training &amp; Development</v>
          </cell>
          <cell r="R5473" t="str">
            <v>Other Expenditures</v>
          </cell>
          <cell r="S5473" t="str">
            <v>Non Salary</v>
          </cell>
        </row>
        <row r="5474">
          <cell r="A5474" t="str">
            <v>PH2114</v>
          </cell>
          <cell r="E5474">
            <v>163</v>
          </cell>
          <cell r="F5474">
            <v>0</v>
          </cell>
          <cell r="G5474">
            <v>163</v>
          </cell>
          <cell r="H5474">
            <v>0</v>
          </cell>
          <cell r="I5474">
            <v>-163</v>
          </cell>
          <cell r="J5474">
            <v>0</v>
          </cell>
          <cell r="L5474">
            <v>41455</v>
          </cell>
          <cell r="M5474" t="str">
            <v>SG</v>
          </cell>
          <cell r="N5474" t="str">
            <v>EXP</v>
          </cell>
          <cell r="O5474" t="str">
            <v>PH900</v>
          </cell>
          <cell r="P5474" t="str">
            <v>4760</v>
          </cell>
          <cell r="Q5474" t="str">
            <v>Insurance, Parking &amp; Metrage</v>
          </cell>
          <cell r="R5474" t="str">
            <v>Other Expenditures</v>
          </cell>
          <cell r="S5474" t="str">
            <v>Non Salary</v>
          </cell>
        </row>
        <row r="5475">
          <cell r="A5475" t="str">
            <v>PH2114</v>
          </cell>
          <cell r="E5475">
            <v>0</v>
          </cell>
          <cell r="F5475">
            <v>0</v>
          </cell>
          <cell r="G5475">
            <v>0</v>
          </cell>
          <cell r="H5475">
            <v>56.12</v>
          </cell>
          <cell r="I5475">
            <v>56.12</v>
          </cell>
          <cell r="J5475">
            <v>200</v>
          </cell>
          <cell r="L5475">
            <v>41455</v>
          </cell>
          <cell r="M5475" t="str">
            <v>SG</v>
          </cell>
          <cell r="N5475" t="str">
            <v>EXP</v>
          </cell>
          <cell r="O5475" t="str">
            <v>PH900</v>
          </cell>
          <cell r="P5475" t="str">
            <v>4770</v>
          </cell>
          <cell r="Q5475" t="str">
            <v>Insurance, Parking &amp; Metrage</v>
          </cell>
          <cell r="R5475" t="str">
            <v>Other Expenditures</v>
          </cell>
          <cell r="S5475" t="str">
            <v>Non Salary</v>
          </cell>
        </row>
        <row r="5476">
          <cell r="A5476" t="str">
            <v>PH2114</v>
          </cell>
          <cell r="E5476">
            <v>0</v>
          </cell>
          <cell r="F5476">
            <v>0</v>
          </cell>
          <cell r="G5476">
            <v>0</v>
          </cell>
          <cell r="H5476">
            <v>280.60000000000002</v>
          </cell>
          <cell r="I5476">
            <v>280.60000000000002</v>
          </cell>
          <cell r="J5476">
            <v>1000</v>
          </cell>
          <cell r="L5476">
            <v>41455</v>
          </cell>
          <cell r="M5476" t="str">
            <v>SG</v>
          </cell>
          <cell r="N5476" t="str">
            <v>EXP</v>
          </cell>
          <cell r="O5476" t="str">
            <v>PH900</v>
          </cell>
          <cell r="P5476" t="str">
            <v>4775</v>
          </cell>
          <cell r="Q5476" t="str">
            <v>Insurance, Parking &amp; Metrage</v>
          </cell>
          <cell r="R5476" t="str">
            <v>Other Expenditures</v>
          </cell>
          <cell r="S5476" t="str">
            <v>Non Salary</v>
          </cell>
        </row>
        <row r="5477">
          <cell r="A5477" t="str">
            <v>PH2114</v>
          </cell>
          <cell r="E5477">
            <v>0</v>
          </cell>
          <cell r="F5477">
            <v>0</v>
          </cell>
          <cell r="G5477">
            <v>0</v>
          </cell>
          <cell r="H5477">
            <v>280.60000000000002</v>
          </cell>
          <cell r="I5477">
            <v>280.60000000000002</v>
          </cell>
          <cell r="J5477">
            <v>1000</v>
          </cell>
          <cell r="L5477">
            <v>41455</v>
          </cell>
          <cell r="M5477" t="str">
            <v>SG</v>
          </cell>
          <cell r="N5477" t="str">
            <v>EXP</v>
          </cell>
          <cell r="O5477" t="str">
            <v>PH900</v>
          </cell>
          <cell r="P5477" t="str">
            <v>4820</v>
          </cell>
          <cell r="Q5477" t="str">
            <v>Other Services</v>
          </cell>
          <cell r="R5477" t="str">
            <v>Other Expenditures</v>
          </cell>
          <cell r="S5477" t="str">
            <v>Non Salary</v>
          </cell>
        </row>
        <row r="5478">
          <cell r="A5478" t="str">
            <v>PH2114</v>
          </cell>
          <cell r="E5478">
            <v>-135640.73000000001</v>
          </cell>
          <cell r="F5478">
            <v>0</v>
          </cell>
          <cell r="G5478">
            <v>-135640.73000000001</v>
          </cell>
          <cell r="H5478">
            <v>-131503.44</v>
          </cell>
          <cell r="I5478">
            <v>4137.29</v>
          </cell>
          <cell r="J5478">
            <v>-297208.05</v>
          </cell>
          <cell r="L5478">
            <v>41455</v>
          </cell>
          <cell r="M5478" t="str">
            <v>SG</v>
          </cell>
          <cell r="N5478" t="str">
            <v>REV</v>
          </cell>
          <cell r="O5478" t="str">
            <v>PH900</v>
          </cell>
          <cell r="P5478" t="str">
            <v>8010</v>
          </cell>
          <cell r="Q5478" t="str">
            <v>Grants and Subsidies</v>
          </cell>
          <cell r="R5478" t="str">
            <v>Revenue</v>
          </cell>
          <cell r="S5478" t="str">
            <v>Non Salary</v>
          </cell>
        </row>
        <row r="5479">
          <cell r="A5479" t="str">
            <v>PH2115</v>
          </cell>
          <cell r="E5479">
            <v>526067.14</v>
          </cell>
          <cell r="F5479">
            <v>0</v>
          </cell>
          <cell r="G5479">
            <v>526067.14</v>
          </cell>
          <cell r="H5479">
            <v>529330.85</v>
          </cell>
          <cell r="I5479">
            <v>3263.71</v>
          </cell>
          <cell r="J5479">
            <v>1190994.43</v>
          </cell>
          <cell r="L5479">
            <v>41455</v>
          </cell>
          <cell r="M5479" t="str">
            <v>SG</v>
          </cell>
          <cell r="N5479" t="str">
            <v>EXP</v>
          </cell>
          <cell r="O5479" t="str">
            <v>PH900</v>
          </cell>
          <cell r="P5479" t="str">
            <v>1015</v>
          </cell>
          <cell r="Q5479" t="str">
            <v>Salaries &amp; Benefits</v>
          </cell>
          <cell r="R5479" t="str">
            <v>Other Expenditures</v>
          </cell>
          <cell r="S5479" t="str">
            <v>Salaries &amp; Benefits</v>
          </cell>
        </row>
        <row r="5480">
          <cell r="A5480" t="str">
            <v>PH2115</v>
          </cell>
          <cell r="E5480">
            <v>86.55</v>
          </cell>
          <cell r="F5480">
            <v>0</v>
          </cell>
          <cell r="G5480">
            <v>86.55</v>
          </cell>
          <cell r="H5480">
            <v>8947.73</v>
          </cell>
          <cell r="I5480">
            <v>8861.18</v>
          </cell>
          <cell r="J5480">
            <v>20138.95</v>
          </cell>
          <cell r="L5480">
            <v>41455</v>
          </cell>
          <cell r="M5480" t="str">
            <v>SG</v>
          </cell>
          <cell r="N5480" t="str">
            <v>EXP</v>
          </cell>
          <cell r="O5480" t="str">
            <v>PH900</v>
          </cell>
          <cell r="P5480" t="str">
            <v>1025</v>
          </cell>
          <cell r="Q5480" t="str">
            <v>Salaries &amp; Benefits</v>
          </cell>
          <cell r="R5480" t="str">
            <v>Other Expenditures</v>
          </cell>
          <cell r="S5480" t="str">
            <v>Overtime</v>
          </cell>
        </row>
        <row r="5481">
          <cell r="A5481" t="str">
            <v>PH2115</v>
          </cell>
          <cell r="E5481">
            <v>0</v>
          </cell>
          <cell r="F5481">
            <v>0</v>
          </cell>
          <cell r="G5481">
            <v>0</v>
          </cell>
          <cell r="H5481">
            <v>6372.88</v>
          </cell>
          <cell r="I5481">
            <v>6372.88</v>
          </cell>
          <cell r="J5481">
            <v>6372.88</v>
          </cell>
          <cell r="L5481">
            <v>41455</v>
          </cell>
          <cell r="M5481" t="str">
            <v>SG</v>
          </cell>
          <cell r="N5481" t="str">
            <v>EXP</v>
          </cell>
          <cell r="O5481" t="str">
            <v>PH900</v>
          </cell>
          <cell r="P5481" t="str">
            <v>1050</v>
          </cell>
          <cell r="Q5481" t="str">
            <v>Salaries &amp; Benefits</v>
          </cell>
          <cell r="R5481" t="str">
            <v>Other Expenditures</v>
          </cell>
          <cell r="S5481" t="str">
            <v>Salaries &amp; Benefits</v>
          </cell>
        </row>
        <row r="5482">
          <cell r="A5482" t="str">
            <v>PH2115</v>
          </cell>
          <cell r="E5482">
            <v>1670.03</v>
          </cell>
          <cell r="F5482">
            <v>0</v>
          </cell>
          <cell r="G5482">
            <v>1670.03</v>
          </cell>
          <cell r="H5482">
            <v>0</v>
          </cell>
          <cell r="I5482">
            <v>-1670.03</v>
          </cell>
          <cell r="J5482">
            <v>0</v>
          </cell>
          <cell r="L5482">
            <v>41455</v>
          </cell>
          <cell r="M5482" t="str">
            <v>SG</v>
          </cell>
          <cell r="N5482" t="str">
            <v>EXP</v>
          </cell>
          <cell r="O5482" t="str">
            <v>PH900</v>
          </cell>
          <cell r="P5482" t="str">
            <v>1060</v>
          </cell>
          <cell r="Q5482" t="str">
            <v>Salaries &amp; Benefits</v>
          </cell>
          <cell r="R5482" t="str">
            <v>Other Expenditures</v>
          </cell>
          <cell r="S5482" t="str">
            <v>Salaries &amp; Benefits</v>
          </cell>
        </row>
        <row r="5483">
          <cell r="A5483" t="str">
            <v>PH2115</v>
          </cell>
          <cell r="E5483">
            <v>0</v>
          </cell>
          <cell r="F5483">
            <v>0</v>
          </cell>
          <cell r="G5483">
            <v>0</v>
          </cell>
          <cell r="H5483">
            <v>-32766.2</v>
          </cell>
          <cell r="I5483">
            <v>-32766.2</v>
          </cell>
          <cell r="J5483">
            <v>-70476.160000000003</v>
          </cell>
          <cell r="L5483">
            <v>41455</v>
          </cell>
          <cell r="M5483" t="str">
            <v>SG</v>
          </cell>
          <cell r="N5483" t="str">
            <v>EXP</v>
          </cell>
          <cell r="O5483" t="str">
            <v>PH900</v>
          </cell>
          <cell r="P5483" t="str">
            <v>1520</v>
          </cell>
          <cell r="Q5483" t="str">
            <v>Salaries &amp; Benefits</v>
          </cell>
          <cell r="R5483" t="str">
            <v>Other Expenditures</v>
          </cell>
          <cell r="S5483" t="str">
            <v>Gapping</v>
          </cell>
        </row>
        <row r="5484">
          <cell r="A5484" t="str">
            <v>PH2115</v>
          </cell>
          <cell r="E5484">
            <v>20567.11</v>
          </cell>
          <cell r="F5484">
            <v>0</v>
          </cell>
          <cell r="G5484">
            <v>20567.11</v>
          </cell>
          <cell r="H5484">
            <v>17978.63</v>
          </cell>
          <cell r="I5484">
            <v>-2588.48</v>
          </cell>
          <cell r="J5484">
            <v>40452</v>
          </cell>
          <cell r="L5484">
            <v>41455</v>
          </cell>
          <cell r="M5484" t="str">
            <v>SG</v>
          </cell>
          <cell r="N5484" t="str">
            <v>EXP</v>
          </cell>
          <cell r="O5484" t="str">
            <v>PH900</v>
          </cell>
          <cell r="P5484" t="str">
            <v>1711</v>
          </cell>
          <cell r="Q5484" t="str">
            <v>Salaries &amp; Benefits</v>
          </cell>
          <cell r="R5484" t="str">
            <v>Other Expenditures</v>
          </cell>
          <cell r="S5484" t="str">
            <v>Salaries &amp; Benefits</v>
          </cell>
        </row>
        <row r="5485">
          <cell r="A5485" t="str">
            <v>PH2115</v>
          </cell>
          <cell r="E5485">
            <v>10283.25</v>
          </cell>
          <cell r="F5485">
            <v>0</v>
          </cell>
          <cell r="G5485">
            <v>10283.25</v>
          </cell>
          <cell r="H5485">
            <v>8922.69</v>
          </cell>
          <cell r="I5485">
            <v>-1360.56</v>
          </cell>
          <cell r="J5485">
            <v>20076</v>
          </cell>
          <cell r="L5485">
            <v>41455</v>
          </cell>
          <cell r="M5485" t="str">
            <v>SG</v>
          </cell>
          <cell r="N5485" t="str">
            <v>EXP</v>
          </cell>
          <cell r="O5485" t="str">
            <v>PH900</v>
          </cell>
          <cell r="P5485" t="str">
            <v>1712</v>
          </cell>
          <cell r="Q5485" t="str">
            <v>Salaries &amp; Benefits</v>
          </cell>
          <cell r="R5485" t="str">
            <v>Other Expenditures</v>
          </cell>
          <cell r="S5485" t="str">
            <v>Salaries &amp; Benefits</v>
          </cell>
        </row>
        <row r="5486">
          <cell r="A5486" t="str">
            <v>PH2115</v>
          </cell>
          <cell r="E5486">
            <v>11357.93</v>
          </cell>
          <cell r="F5486">
            <v>0</v>
          </cell>
          <cell r="G5486">
            <v>11357.93</v>
          </cell>
          <cell r="H5486">
            <v>9174.23</v>
          </cell>
          <cell r="I5486">
            <v>-2183.6999999999998</v>
          </cell>
          <cell r="J5486">
            <v>19823.41</v>
          </cell>
          <cell r="L5486">
            <v>41455</v>
          </cell>
          <cell r="M5486" t="str">
            <v>SG</v>
          </cell>
          <cell r="N5486" t="str">
            <v>EXP</v>
          </cell>
          <cell r="O5486" t="str">
            <v>PH900</v>
          </cell>
          <cell r="P5486" t="str">
            <v>1720</v>
          </cell>
          <cell r="Q5486" t="str">
            <v>Salaries &amp; Benefits</v>
          </cell>
          <cell r="R5486" t="str">
            <v>Other Expenditures</v>
          </cell>
          <cell r="S5486" t="str">
            <v>Salaries &amp; Benefits</v>
          </cell>
        </row>
        <row r="5487">
          <cell r="A5487" t="str">
            <v>PH2115</v>
          </cell>
          <cell r="E5487">
            <v>3753.16</v>
          </cell>
          <cell r="F5487">
            <v>0</v>
          </cell>
          <cell r="G5487">
            <v>3753.16</v>
          </cell>
          <cell r="H5487">
            <v>3419.33</v>
          </cell>
          <cell r="I5487">
            <v>-333.83</v>
          </cell>
          <cell r="J5487">
            <v>7694.06</v>
          </cell>
          <cell r="L5487">
            <v>41455</v>
          </cell>
          <cell r="M5487" t="str">
            <v>SG</v>
          </cell>
          <cell r="N5487" t="str">
            <v>EXP</v>
          </cell>
          <cell r="O5487" t="str">
            <v>PH900</v>
          </cell>
          <cell r="P5487" t="str">
            <v>1730</v>
          </cell>
          <cell r="Q5487" t="str">
            <v>Salaries &amp; Benefits</v>
          </cell>
          <cell r="R5487" t="str">
            <v>Other Expenditures</v>
          </cell>
          <cell r="S5487" t="str">
            <v>Salaries &amp; Benefits</v>
          </cell>
        </row>
        <row r="5488">
          <cell r="A5488" t="str">
            <v>PH2115</v>
          </cell>
          <cell r="E5488">
            <v>13412.19</v>
          </cell>
          <cell r="F5488">
            <v>0</v>
          </cell>
          <cell r="G5488">
            <v>13412.19</v>
          </cell>
          <cell r="H5488">
            <v>13255.08</v>
          </cell>
          <cell r="I5488">
            <v>-157.11000000000001</v>
          </cell>
          <cell r="J5488">
            <v>14424.89</v>
          </cell>
          <cell r="L5488">
            <v>41455</v>
          </cell>
          <cell r="M5488" t="str">
            <v>SG</v>
          </cell>
          <cell r="N5488" t="str">
            <v>EXP</v>
          </cell>
          <cell r="O5488" t="str">
            <v>PH900</v>
          </cell>
          <cell r="P5488" t="str">
            <v>1740</v>
          </cell>
          <cell r="Q5488" t="str">
            <v>Salaries &amp; Benefits</v>
          </cell>
          <cell r="R5488" t="str">
            <v>Other Expenditures</v>
          </cell>
          <cell r="S5488" t="str">
            <v>Salaries &amp; Benefits</v>
          </cell>
        </row>
        <row r="5489">
          <cell r="A5489" t="str">
            <v>PH2115</v>
          </cell>
          <cell r="E5489">
            <v>717.6</v>
          </cell>
          <cell r="F5489">
            <v>0</v>
          </cell>
          <cell r="G5489">
            <v>717.6</v>
          </cell>
          <cell r="H5489">
            <v>661.27</v>
          </cell>
          <cell r="I5489">
            <v>-56.33</v>
          </cell>
          <cell r="J5489">
            <v>747.1</v>
          </cell>
          <cell r="L5489">
            <v>41455</v>
          </cell>
          <cell r="M5489" t="str">
            <v>SG</v>
          </cell>
          <cell r="N5489" t="str">
            <v>EXP</v>
          </cell>
          <cell r="O5489" t="str">
            <v>PH900</v>
          </cell>
          <cell r="P5489" t="str">
            <v>1745</v>
          </cell>
          <cell r="Q5489" t="str">
            <v>Salaries &amp; Benefits</v>
          </cell>
          <cell r="R5489" t="str">
            <v>Other Expenditures</v>
          </cell>
          <cell r="S5489" t="str">
            <v>Salaries &amp; Benefits</v>
          </cell>
        </row>
        <row r="5490">
          <cell r="A5490" t="str">
            <v>PH2115</v>
          </cell>
          <cell r="E5490">
            <v>10137.379999999999</v>
          </cell>
          <cell r="F5490">
            <v>0</v>
          </cell>
          <cell r="G5490">
            <v>10137.379999999999</v>
          </cell>
          <cell r="H5490">
            <v>10311.92</v>
          </cell>
          <cell r="I5490">
            <v>174.54</v>
          </cell>
          <cell r="J5490">
            <v>23224.37</v>
          </cell>
          <cell r="L5490">
            <v>41455</v>
          </cell>
          <cell r="M5490" t="str">
            <v>SG</v>
          </cell>
          <cell r="N5490" t="str">
            <v>EXP</v>
          </cell>
          <cell r="O5490" t="str">
            <v>PH900</v>
          </cell>
          <cell r="P5490" t="str">
            <v>1750</v>
          </cell>
          <cell r="Q5490" t="str">
            <v>Salaries &amp; Benefits</v>
          </cell>
          <cell r="R5490" t="str">
            <v>Other Expenditures</v>
          </cell>
          <cell r="S5490" t="str">
            <v>Salaries &amp; Benefits</v>
          </cell>
        </row>
        <row r="5491">
          <cell r="A5491" t="str">
            <v>PH2115</v>
          </cell>
          <cell r="E5491">
            <v>25249.599999999999</v>
          </cell>
          <cell r="F5491">
            <v>0</v>
          </cell>
          <cell r="G5491">
            <v>25249.599999999999</v>
          </cell>
          <cell r="H5491">
            <v>27286.78</v>
          </cell>
          <cell r="I5491">
            <v>2037.18</v>
          </cell>
          <cell r="J5491">
            <v>29987.1</v>
          </cell>
          <cell r="L5491">
            <v>41455</v>
          </cell>
          <cell r="M5491" t="str">
            <v>SG</v>
          </cell>
          <cell r="N5491" t="str">
            <v>EXP</v>
          </cell>
          <cell r="O5491" t="str">
            <v>PH900</v>
          </cell>
          <cell r="P5491" t="str">
            <v>1760</v>
          </cell>
          <cell r="Q5491" t="str">
            <v>Salaries &amp; Benefits</v>
          </cell>
          <cell r="R5491" t="str">
            <v>Other Expenditures</v>
          </cell>
          <cell r="S5491" t="str">
            <v>Salaries &amp; Benefits</v>
          </cell>
        </row>
        <row r="5492">
          <cell r="A5492" t="str">
            <v>PH2115</v>
          </cell>
          <cell r="E5492">
            <v>55928.94</v>
          </cell>
          <cell r="F5492">
            <v>0</v>
          </cell>
          <cell r="G5492">
            <v>55928.94</v>
          </cell>
          <cell r="H5492">
            <v>55915.39</v>
          </cell>
          <cell r="I5492">
            <v>-13.55</v>
          </cell>
          <cell r="J5492">
            <v>125809.17</v>
          </cell>
          <cell r="L5492">
            <v>41455</v>
          </cell>
          <cell r="M5492" t="str">
            <v>SG</v>
          </cell>
          <cell r="N5492" t="str">
            <v>EXP</v>
          </cell>
          <cell r="O5492" t="str">
            <v>PH900</v>
          </cell>
          <cell r="P5492" t="str">
            <v>1770</v>
          </cell>
          <cell r="Q5492" t="str">
            <v>Salaries &amp; Benefits</v>
          </cell>
          <cell r="R5492" t="str">
            <v>Other Expenditures</v>
          </cell>
          <cell r="S5492" t="str">
            <v>Salaries &amp; Benefits</v>
          </cell>
        </row>
        <row r="5493">
          <cell r="A5493" t="str">
            <v>PH2115</v>
          </cell>
          <cell r="E5493">
            <v>143.77000000000001</v>
          </cell>
          <cell r="F5493">
            <v>0</v>
          </cell>
          <cell r="G5493">
            <v>143.77000000000001</v>
          </cell>
          <cell r="H5493">
            <v>1181.9000000000001</v>
          </cell>
          <cell r="I5493">
            <v>1038.1300000000001</v>
          </cell>
          <cell r="J5493">
            <v>5891.8</v>
          </cell>
          <cell r="L5493">
            <v>41455</v>
          </cell>
          <cell r="M5493" t="str">
            <v>SG</v>
          </cell>
          <cell r="N5493" t="str">
            <v>EXP</v>
          </cell>
          <cell r="O5493" t="str">
            <v>PH900</v>
          </cell>
          <cell r="P5493" t="str">
            <v>2010</v>
          </cell>
          <cell r="Q5493" t="str">
            <v>Office Supplies</v>
          </cell>
          <cell r="R5493" t="str">
            <v>Other Expenditures</v>
          </cell>
          <cell r="S5493" t="str">
            <v>Non Salary</v>
          </cell>
        </row>
        <row r="5494">
          <cell r="A5494" t="str">
            <v>PH2115</v>
          </cell>
          <cell r="E5494">
            <v>443.67</v>
          </cell>
          <cell r="F5494">
            <v>0</v>
          </cell>
          <cell r="G5494">
            <v>443.67</v>
          </cell>
          <cell r="H5494">
            <v>269.61</v>
          </cell>
          <cell r="I5494">
            <v>-174.06</v>
          </cell>
          <cell r="J5494">
            <v>1344</v>
          </cell>
          <cell r="L5494">
            <v>41455</v>
          </cell>
          <cell r="M5494" t="str">
            <v>SG</v>
          </cell>
          <cell r="N5494" t="str">
            <v>EXP</v>
          </cell>
          <cell r="O5494" t="str">
            <v>PH900</v>
          </cell>
          <cell r="P5494" t="str">
            <v>2040</v>
          </cell>
          <cell r="Q5494" t="str">
            <v>Office Supplies</v>
          </cell>
          <cell r="R5494" t="str">
            <v>Other Expenditures</v>
          </cell>
          <cell r="S5494" t="str">
            <v>Non Salary</v>
          </cell>
        </row>
        <row r="5495">
          <cell r="A5495" t="str">
            <v>PH2115</v>
          </cell>
          <cell r="E5495">
            <v>32.54</v>
          </cell>
          <cell r="F5495">
            <v>0</v>
          </cell>
          <cell r="G5495">
            <v>32.54</v>
          </cell>
          <cell r="H5495">
            <v>40.119999999999997</v>
          </cell>
          <cell r="I5495">
            <v>7.58</v>
          </cell>
          <cell r="J5495">
            <v>200</v>
          </cell>
          <cell r="L5495">
            <v>41455</v>
          </cell>
          <cell r="M5495" t="str">
            <v>SG</v>
          </cell>
          <cell r="N5495" t="str">
            <v>EXP</v>
          </cell>
          <cell r="O5495" t="str">
            <v>PH900</v>
          </cell>
          <cell r="P5495" t="str">
            <v>2650</v>
          </cell>
          <cell r="Q5495" t="str">
            <v>Other Supplies</v>
          </cell>
          <cell r="R5495" t="str">
            <v>Other Expenditures</v>
          </cell>
          <cell r="S5495" t="str">
            <v>Non Salary</v>
          </cell>
        </row>
        <row r="5496">
          <cell r="A5496" t="str">
            <v>PH2115</v>
          </cell>
          <cell r="E5496">
            <v>19.23</v>
          </cell>
          <cell r="F5496">
            <v>0</v>
          </cell>
          <cell r="G5496">
            <v>19.23</v>
          </cell>
          <cell r="H5496">
            <v>0</v>
          </cell>
          <cell r="I5496">
            <v>-19.23</v>
          </cell>
          <cell r="J5496">
            <v>0</v>
          </cell>
          <cell r="L5496">
            <v>41455</v>
          </cell>
          <cell r="M5496" t="str">
            <v>SG</v>
          </cell>
          <cell r="N5496" t="str">
            <v>EXP</v>
          </cell>
          <cell r="O5496" t="str">
            <v>PH900</v>
          </cell>
          <cell r="P5496" t="str">
            <v>2999</v>
          </cell>
          <cell r="Q5496" t="str">
            <v>Other Supplies</v>
          </cell>
          <cell r="R5496" t="str">
            <v>Other Expenditures</v>
          </cell>
          <cell r="S5496" t="str">
            <v>Non Salary</v>
          </cell>
        </row>
        <row r="5497">
          <cell r="A5497" t="str">
            <v>PH2115</v>
          </cell>
          <cell r="E5497">
            <v>4000</v>
          </cell>
          <cell r="F5497">
            <v>0</v>
          </cell>
          <cell r="G5497">
            <v>4000</v>
          </cell>
          <cell r="H5497">
            <v>0</v>
          </cell>
          <cell r="I5497">
            <v>-4000</v>
          </cell>
          <cell r="J5497">
            <v>0</v>
          </cell>
          <cell r="L5497">
            <v>41455</v>
          </cell>
          <cell r="M5497" t="str">
            <v>SG</v>
          </cell>
          <cell r="N5497" t="str">
            <v>EXP</v>
          </cell>
          <cell r="O5497" t="str">
            <v>PH900</v>
          </cell>
          <cell r="P5497" t="str">
            <v>3410</v>
          </cell>
          <cell r="Q5497" t="str">
            <v>Computer Hardware &amp; Software</v>
          </cell>
          <cell r="R5497" t="str">
            <v>Other Expenditures</v>
          </cell>
          <cell r="S5497" t="str">
            <v>Non Salary</v>
          </cell>
        </row>
        <row r="5498">
          <cell r="A5498" t="str">
            <v>PH2115</v>
          </cell>
          <cell r="E5498">
            <v>0</v>
          </cell>
          <cell r="F5498">
            <v>0</v>
          </cell>
          <cell r="G5498">
            <v>0</v>
          </cell>
          <cell r="H5498">
            <v>1652.1</v>
          </cell>
          <cell r="I5498">
            <v>1652.1</v>
          </cell>
          <cell r="J5498">
            <v>3000</v>
          </cell>
          <cell r="L5498">
            <v>41455</v>
          </cell>
          <cell r="M5498" t="str">
            <v>SG</v>
          </cell>
          <cell r="N5498" t="str">
            <v>EXP</v>
          </cell>
          <cell r="O5498" t="str">
            <v>PH900</v>
          </cell>
          <cell r="P5498" t="str">
            <v>3420</v>
          </cell>
          <cell r="Q5498" t="str">
            <v>Computer Hardware &amp; Software</v>
          </cell>
          <cell r="R5498" t="str">
            <v>Other Expenditures</v>
          </cell>
          <cell r="S5498" t="str">
            <v>Non Salary</v>
          </cell>
        </row>
        <row r="5499">
          <cell r="A5499" t="str">
            <v>PH2115</v>
          </cell>
          <cell r="E5499">
            <v>0</v>
          </cell>
          <cell r="F5499">
            <v>0</v>
          </cell>
          <cell r="G5499">
            <v>0</v>
          </cell>
          <cell r="H5499">
            <v>33.01</v>
          </cell>
          <cell r="I5499">
            <v>33.01</v>
          </cell>
          <cell r="J5499">
            <v>117.6</v>
          </cell>
          <cell r="L5499">
            <v>41455</v>
          </cell>
          <cell r="M5499" t="str">
            <v>SG</v>
          </cell>
          <cell r="N5499" t="str">
            <v>EXP</v>
          </cell>
          <cell r="O5499" t="str">
            <v>PH900</v>
          </cell>
          <cell r="P5499" t="str">
            <v>4086</v>
          </cell>
          <cell r="Q5499" t="str">
            <v>Professional &amp; Technical</v>
          </cell>
          <cell r="R5499" t="str">
            <v>Other Expenditures</v>
          </cell>
          <cell r="S5499" t="str">
            <v>Non Salary</v>
          </cell>
        </row>
        <row r="5500">
          <cell r="A5500" t="str">
            <v>PH2115</v>
          </cell>
          <cell r="E5500">
            <v>11193.6</v>
          </cell>
          <cell r="F5500">
            <v>11193.6</v>
          </cell>
          <cell r="G5500">
            <v>22387.200000000001</v>
          </cell>
          <cell r="H5500">
            <v>9647.15</v>
          </cell>
          <cell r="I5500">
            <v>-12740.05</v>
          </cell>
          <cell r="J5500">
            <v>26236.47</v>
          </cell>
          <cell r="L5500">
            <v>41455</v>
          </cell>
          <cell r="M5500" t="str">
            <v>SG</v>
          </cell>
          <cell r="N5500" t="str">
            <v>EXP</v>
          </cell>
          <cell r="O5500" t="str">
            <v>PH900</v>
          </cell>
          <cell r="P5500" t="str">
            <v>4199</v>
          </cell>
          <cell r="Q5500" t="str">
            <v>Professional &amp; Technical</v>
          </cell>
          <cell r="R5500" t="str">
            <v>Other Expenditures</v>
          </cell>
          <cell r="S5500" t="str">
            <v>Non Salary</v>
          </cell>
        </row>
        <row r="5501">
          <cell r="A5501" t="str">
            <v>PH2115</v>
          </cell>
          <cell r="E5501">
            <v>46.8</v>
          </cell>
          <cell r="F5501">
            <v>0</v>
          </cell>
          <cell r="G5501">
            <v>46.8</v>
          </cell>
          <cell r="H5501">
            <v>112.24</v>
          </cell>
          <cell r="I5501">
            <v>65.44</v>
          </cell>
          <cell r="J5501">
            <v>400</v>
          </cell>
          <cell r="L5501">
            <v>41455</v>
          </cell>
          <cell r="M5501" t="str">
            <v>SG</v>
          </cell>
          <cell r="N5501" t="str">
            <v>EXP</v>
          </cell>
          <cell r="O5501" t="str">
            <v>PH900</v>
          </cell>
          <cell r="P5501" t="str">
            <v>4205</v>
          </cell>
          <cell r="Q5501" t="str">
            <v>Business Travel Expenses</v>
          </cell>
          <cell r="R5501" t="str">
            <v>Other Expenditures</v>
          </cell>
          <cell r="S5501" t="str">
            <v>Non Salary</v>
          </cell>
        </row>
        <row r="5502">
          <cell r="A5502" t="str">
            <v>PH2115</v>
          </cell>
          <cell r="E5502">
            <v>0</v>
          </cell>
          <cell r="F5502">
            <v>0</v>
          </cell>
          <cell r="G5502">
            <v>0</v>
          </cell>
          <cell r="H5502">
            <v>0</v>
          </cell>
          <cell r="I5502">
            <v>0</v>
          </cell>
          <cell r="J5502">
            <v>0</v>
          </cell>
          <cell r="L5502">
            <v>41455</v>
          </cell>
          <cell r="M5502" t="str">
            <v>SG</v>
          </cell>
          <cell r="N5502" t="str">
            <v>EXP</v>
          </cell>
          <cell r="O5502" t="str">
            <v>PH900</v>
          </cell>
          <cell r="P5502" t="str">
            <v>4215</v>
          </cell>
          <cell r="Q5502" t="str">
            <v>Business Travel Expenses</v>
          </cell>
          <cell r="R5502" t="str">
            <v>Other Expenditures</v>
          </cell>
          <cell r="S5502" t="str">
            <v>Non Salary</v>
          </cell>
        </row>
        <row r="5503">
          <cell r="A5503" t="str">
            <v>PH2115</v>
          </cell>
          <cell r="E5503">
            <v>388.24</v>
          </cell>
          <cell r="F5503">
            <v>0</v>
          </cell>
          <cell r="G5503">
            <v>388.24</v>
          </cell>
          <cell r="H5503">
            <v>168.36</v>
          </cell>
          <cell r="I5503">
            <v>-219.88</v>
          </cell>
          <cell r="J5503">
            <v>600</v>
          </cell>
          <cell r="L5503">
            <v>41455</v>
          </cell>
          <cell r="M5503" t="str">
            <v>SG</v>
          </cell>
          <cell r="N5503" t="str">
            <v>EXP</v>
          </cell>
          <cell r="O5503" t="str">
            <v>PH900</v>
          </cell>
          <cell r="P5503" t="str">
            <v>4225</v>
          </cell>
          <cell r="Q5503" t="str">
            <v>Business Travel Expenses</v>
          </cell>
          <cell r="R5503" t="str">
            <v>Other Expenditures</v>
          </cell>
          <cell r="S5503" t="str">
            <v>Non Salary</v>
          </cell>
        </row>
        <row r="5504">
          <cell r="A5504" t="str">
            <v>PH2115</v>
          </cell>
          <cell r="E5504">
            <v>0</v>
          </cell>
          <cell r="F5504">
            <v>0</v>
          </cell>
          <cell r="G5504">
            <v>0</v>
          </cell>
          <cell r="H5504">
            <v>14.05</v>
          </cell>
          <cell r="I5504">
            <v>14.05</v>
          </cell>
          <cell r="J5504">
            <v>50</v>
          </cell>
          <cell r="L5504">
            <v>41455</v>
          </cell>
          <cell r="M5504" t="str">
            <v>SG</v>
          </cell>
          <cell r="N5504" t="str">
            <v>EXP</v>
          </cell>
          <cell r="O5504" t="str">
            <v>PH900</v>
          </cell>
          <cell r="P5504" t="str">
            <v>4230</v>
          </cell>
          <cell r="Q5504" t="str">
            <v>Business Travel Expenses</v>
          </cell>
          <cell r="R5504" t="str">
            <v>Other Expenditures</v>
          </cell>
          <cell r="S5504" t="str">
            <v>Non Salary</v>
          </cell>
        </row>
        <row r="5505">
          <cell r="A5505" t="str">
            <v>PH2115</v>
          </cell>
          <cell r="E5505">
            <v>0</v>
          </cell>
          <cell r="F5505">
            <v>0</v>
          </cell>
          <cell r="G5505">
            <v>0</v>
          </cell>
          <cell r="H5505">
            <v>196.42</v>
          </cell>
          <cell r="I5505">
            <v>196.42</v>
          </cell>
          <cell r="J5505">
            <v>700</v>
          </cell>
          <cell r="L5505">
            <v>41455</v>
          </cell>
          <cell r="M5505" t="str">
            <v>SG</v>
          </cell>
          <cell r="N5505" t="str">
            <v>EXP</v>
          </cell>
          <cell r="O5505" t="str">
            <v>PH900</v>
          </cell>
          <cell r="P5505" t="str">
            <v>4251</v>
          </cell>
          <cell r="Q5505" t="str">
            <v>Conference Expenditures</v>
          </cell>
          <cell r="R5505" t="str">
            <v>Other Expenditures</v>
          </cell>
          <cell r="S5505" t="str">
            <v>Non Salary</v>
          </cell>
        </row>
        <row r="5506">
          <cell r="A5506" t="str">
            <v>PH2115</v>
          </cell>
          <cell r="E5506">
            <v>284.93</v>
          </cell>
          <cell r="F5506">
            <v>0</v>
          </cell>
          <cell r="G5506">
            <v>284.93</v>
          </cell>
          <cell r="H5506">
            <v>1122.4000000000001</v>
          </cell>
          <cell r="I5506">
            <v>837.47</v>
          </cell>
          <cell r="J5506">
            <v>4000</v>
          </cell>
          <cell r="L5506">
            <v>41455</v>
          </cell>
          <cell r="M5506" t="str">
            <v>SG</v>
          </cell>
          <cell r="N5506" t="str">
            <v>EXP</v>
          </cell>
          <cell r="O5506" t="str">
            <v>PH900</v>
          </cell>
          <cell r="P5506" t="str">
            <v>4252</v>
          </cell>
          <cell r="Q5506" t="str">
            <v>Conference Expenditures</v>
          </cell>
          <cell r="R5506" t="str">
            <v>Other Expenditures</v>
          </cell>
          <cell r="S5506" t="str">
            <v>Non Salary</v>
          </cell>
        </row>
        <row r="5507">
          <cell r="A5507" t="str">
            <v>PH2115</v>
          </cell>
          <cell r="E5507">
            <v>399.21</v>
          </cell>
          <cell r="F5507">
            <v>0</v>
          </cell>
          <cell r="G5507">
            <v>399.21</v>
          </cell>
          <cell r="H5507">
            <v>861.67</v>
          </cell>
          <cell r="I5507">
            <v>462.46</v>
          </cell>
          <cell r="J5507">
            <v>3070.81</v>
          </cell>
          <cell r="L5507">
            <v>41455</v>
          </cell>
          <cell r="M5507" t="str">
            <v>SG</v>
          </cell>
          <cell r="N5507" t="str">
            <v>EXP</v>
          </cell>
          <cell r="O5507" t="str">
            <v>PH900</v>
          </cell>
          <cell r="P5507" t="str">
            <v>4253</v>
          </cell>
          <cell r="Q5507" t="str">
            <v>Conference Expenditures</v>
          </cell>
          <cell r="R5507" t="str">
            <v>Other Expenditures</v>
          </cell>
          <cell r="S5507" t="str">
            <v>Non Salary</v>
          </cell>
        </row>
        <row r="5508">
          <cell r="A5508" t="str">
            <v>PH2115</v>
          </cell>
          <cell r="E5508">
            <v>188.86</v>
          </cell>
          <cell r="F5508">
            <v>0</v>
          </cell>
          <cell r="G5508">
            <v>188.86</v>
          </cell>
          <cell r="H5508">
            <v>95.87</v>
          </cell>
          <cell r="I5508">
            <v>-92.99</v>
          </cell>
          <cell r="J5508">
            <v>341.69</v>
          </cell>
          <cell r="L5508">
            <v>41455</v>
          </cell>
          <cell r="M5508" t="str">
            <v>SG</v>
          </cell>
          <cell r="N5508" t="str">
            <v>EXP</v>
          </cell>
          <cell r="O5508" t="str">
            <v>PH900</v>
          </cell>
          <cell r="P5508" t="str">
            <v>4254</v>
          </cell>
          <cell r="Q5508" t="str">
            <v>Conference Expenditures</v>
          </cell>
          <cell r="R5508" t="str">
            <v>Other Expenditures</v>
          </cell>
          <cell r="S5508" t="str">
            <v>Non Salary</v>
          </cell>
        </row>
        <row r="5509">
          <cell r="A5509" t="str">
            <v>PH2115</v>
          </cell>
          <cell r="E5509">
            <v>112.02</v>
          </cell>
          <cell r="F5509">
            <v>0</v>
          </cell>
          <cell r="G5509">
            <v>112.02</v>
          </cell>
          <cell r="H5509">
            <v>512.09</v>
          </cell>
          <cell r="I5509">
            <v>400.07</v>
          </cell>
          <cell r="J5509">
            <v>1825</v>
          </cell>
          <cell r="L5509">
            <v>41455</v>
          </cell>
          <cell r="M5509" t="str">
            <v>SG</v>
          </cell>
          <cell r="N5509" t="str">
            <v>EXP</v>
          </cell>
          <cell r="O5509" t="str">
            <v>PH900</v>
          </cell>
          <cell r="P5509" t="str">
            <v>4255</v>
          </cell>
          <cell r="Q5509" t="str">
            <v>Conference Expenditures</v>
          </cell>
          <cell r="R5509" t="str">
            <v>Other Expenditures</v>
          </cell>
          <cell r="S5509" t="str">
            <v>Non Salary</v>
          </cell>
        </row>
        <row r="5510">
          <cell r="A5510" t="str">
            <v>PH2115</v>
          </cell>
          <cell r="E5510">
            <v>1506.72</v>
          </cell>
          <cell r="F5510">
            <v>0</v>
          </cell>
          <cell r="G5510">
            <v>1506.72</v>
          </cell>
          <cell r="H5510">
            <v>2244.8000000000002</v>
          </cell>
          <cell r="I5510">
            <v>738.08</v>
          </cell>
          <cell r="J5510">
            <v>8000</v>
          </cell>
          <cell r="L5510">
            <v>41455</v>
          </cell>
          <cell r="M5510" t="str">
            <v>SG</v>
          </cell>
          <cell r="N5510" t="str">
            <v>EXP</v>
          </cell>
          <cell r="O5510" t="str">
            <v>PH900</v>
          </cell>
          <cell r="P5510" t="str">
            <v>4256</v>
          </cell>
          <cell r="Q5510" t="str">
            <v>Conference Expenditures</v>
          </cell>
          <cell r="R5510" t="str">
            <v>Other Expenditures</v>
          </cell>
          <cell r="S5510" t="str">
            <v>Non Salary</v>
          </cell>
        </row>
        <row r="5511">
          <cell r="A5511" t="str">
            <v>PH2115</v>
          </cell>
          <cell r="E5511">
            <v>0</v>
          </cell>
          <cell r="F5511">
            <v>0</v>
          </cell>
          <cell r="G5511">
            <v>0</v>
          </cell>
          <cell r="H5511">
            <v>5.54</v>
          </cell>
          <cell r="I5511">
            <v>5.54</v>
          </cell>
          <cell r="J5511">
            <v>19.73</v>
          </cell>
          <cell r="L5511">
            <v>41455</v>
          </cell>
          <cell r="M5511" t="str">
            <v>SG</v>
          </cell>
          <cell r="N5511" t="str">
            <v>EXP</v>
          </cell>
          <cell r="O5511" t="str">
            <v>PH900</v>
          </cell>
          <cell r="P5511" t="str">
            <v>4265</v>
          </cell>
          <cell r="Q5511" t="str">
            <v>Conference Expenditures</v>
          </cell>
          <cell r="R5511" t="str">
            <v>Other Expenditures</v>
          </cell>
          <cell r="S5511" t="str">
            <v>Non Salary</v>
          </cell>
        </row>
        <row r="5512">
          <cell r="A5512" t="str">
            <v>PH2115</v>
          </cell>
          <cell r="E5512">
            <v>1097.46</v>
          </cell>
          <cell r="F5512">
            <v>0</v>
          </cell>
          <cell r="G5512">
            <v>1097.46</v>
          </cell>
          <cell r="H5512">
            <v>2063.1999999999998</v>
          </cell>
          <cell r="I5512">
            <v>965.74</v>
          </cell>
          <cell r="J5512">
            <v>7352.8</v>
          </cell>
          <cell r="L5512">
            <v>41455</v>
          </cell>
          <cell r="M5512" t="str">
            <v>SG</v>
          </cell>
          <cell r="N5512" t="str">
            <v>EXP</v>
          </cell>
          <cell r="O5512" t="str">
            <v>PH900</v>
          </cell>
          <cell r="P5512" t="str">
            <v>4310</v>
          </cell>
          <cell r="Q5512" t="str">
            <v>Training &amp; Development</v>
          </cell>
          <cell r="R5512" t="str">
            <v>Other Expenditures</v>
          </cell>
          <cell r="S5512" t="str">
            <v>Non Salary</v>
          </cell>
        </row>
        <row r="5513">
          <cell r="A5513" t="str">
            <v>PH2115</v>
          </cell>
          <cell r="E5513">
            <v>0</v>
          </cell>
          <cell r="F5513">
            <v>0</v>
          </cell>
          <cell r="G5513">
            <v>0</v>
          </cell>
          <cell r="H5513">
            <v>140.30000000000001</v>
          </cell>
          <cell r="I5513">
            <v>140.30000000000001</v>
          </cell>
          <cell r="J5513">
            <v>500</v>
          </cell>
          <cell r="L5513">
            <v>41455</v>
          </cell>
          <cell r="M5513" t="str">
            <v>SG</v>
          </cell>
          <cell r="N5513" t="str">
            <v>EXP</v>
          </cell>
          <cell r="O5513" t="str">
            <v>PH900</v>
          </cell>
          <cell r="P5513" t="str">
            <v>4340</v>
          </cell>
          <cell r="Q5513" t="str">
            <v>Training &amp; Development</v>
          </cell>
          <cell r="R5513" t="str">
            <v>Other Expenditures</v>
          </cell>
          <cell r="S5513" t="str">
            <v>Non Salary</v>
          </cell>
        </row>
        <row r="5514">
          <cell r="A5514" t="str">
            <v>PH2115</v>
          </cell>
          <cell r="E5514">
            <v>0</v>
          </cell>
          <cell r="F5514">
            <v>0</v>
          </cell>
          <cell r="G5514">
            <v>0</v>
          </cell>
          <cell r="H5514">
            <v>255.41</v>
          </cell>
          <cell r="I5514">
            <v>255.41</v>
          </cell>
          <cell r="J5514">
            <v>910.2</v>
          </cell>
          <cell r="L5514">
            <v>41455</v>
          </cell>
          <cell r="M5514" t="str">
            <v>SG</v>
          </cell>
          <cell r="N5514" t="str">
            <v>EXP</v>
          </cell>
          <cell r="O5514" t="str">
            <v>PH900</v>
          </cell>
          <cell r="P5514" t="str">
            <v>4414</v>
          </cell>
          <cell r="Q5514" t="str">
            <v>Contracted Services</v>
          </cell>
          <cell r="R5514" t="str">
            <v>Other Expenditures</v>
          </cell>
          <cell r="S5514" t="str">
            <v>Non Salary</v>
          </cell>
        </row>
        <row r="5515">
          <cell r="A5515" t="str">
            <v>PH2115</v>
          </cell>
          <cell r="E5515">
            <v>0</v>
          </cell>
          <cell r="F5515">
            <v>0</v>
          </cell>
          <cell r="G5515">
            <v>0</v>
          </cell>
          <cell r="H5515">
            <v>810.14</v>
          </cell>
          <cell r="I5515">
            <v>810.14</v>
          </cell>
          <cell r="J5515">
            <v>2887.16</v>
          </cell>
          <cell r="L5515">
            <v>41455</v>
          </cell>
          <cell r="M5515" t="str">
            <v>SG</v>
          </cell>
          <cell r="N5515" t="str">
            <v>EXP</v>
          </cell>
          <cell r="O5515" t="str">
            <v>PH900</v>
          </cell>
          <cell r="P5515" t="str">
            <v>4441</v>
          </cell>
          <cell r="Q5515" t="str">
            <v>Contracted Services</v>
          </cell>
          <cell r="R5515" t="str">
            <v>Other Expenditures</v>
          </cell>
          <cell r="S5515" t="str">
            <v>Non Salary</v>
          </cell>
        </row>
        <row r="5516">
          <cell r="A5516" t="str">
            <v>PH2115</v>
          </cell>
          <cell r="E5516">
            <v>899.55</v>
          </cell>
          <cell r="F5516">
            <v>2587.69</v>
          </cell>
          <cell r="G5516">
            <v>3487.24</v>
          </cell>
          <cell r="H5516">
            <v>789.27</v>
          </cell>
          <cell r="I5516">
            <v>-2697.97</v>
          </cell>
          <cell r="J5516">
            <v>2812.8</v>
          </cell>
          <cell r="L5516">
            <v>41455</v>
          </cell>
          <cell r="M5516" t="str">
            <v>SG</v>
          </cell>
          <cell r="N5516" t="str">
            <v>EXP</v>
          </cell>
          <cell r="O5516" t="str">
            <v>PH900</v>
          </cell>
          <cell r="P5516" t="str">
            <v>4515</v>
          </cell>
          <cell r="Q5516" t="str">
            <v>Contracted Services</v>
          </cell>
          <cell r="R5516" t="str">
            <v>Other Expenditures</v>
          </cell>
          <cell r="S5516" t="str">
            <v>Non Salary</v>
          </cell>
        </row>
        <row r="5517">
          <cell r="A5517" t="str">
            <v>PH2115</v>
          </cell>
          <cell r="E5517">
            <v>1216.03</v>
          </cell>
          <cell r="F5517">
            <v>0</v>
          </cell>
          <cell r="G5517">
            <v>1216.03</v>
          </cell>
          <cell r="H5517">
            <v>4209</v>
          </cell>
          <cell r="I5517">
            <v>2992.97</v>
          </cell>
          <cell r="J5517">
            <v>15000</v>
          </cell>
          <cell r="L5517">
            <v>41455</v>
          </cell>
          <cell r="M5517" t="str">
            <v>SG</v>
          </cell>
          <cell r="N5517" t="str">
            <v>EXP</v>
          </cell>
          <cell r="O5517" t="str">
            <v>PH900</v>
          </cell>
          <cell r="P5517" t="str">
            <v>4760</v>
          </cell>
          <cell r="Q5517" t="str">
            <v>Insurance, Parking &amp; Metrage</v>
          </cell>
          <cell r="R5517" t="str">
            <v>Other Expenditures</v>
          </cell>
          <cell r="S5517" t="str">
            <v>Non Salary</v>
          </cell>
        </row>
        <row r="5518">
          <cell r="A5518" t="str">
            <v>PH2115</v>
          </cell>
          <cell r="E5518">
            <v>52.5</v>
          </cell>
          <cell r="F5518">
            <v>0</v>
          </cell>
          <cell r="G5518">
            <v>52.5</v>
          </cell>
          <cell r="H5518">
            <v>420.9</v>
          </cell>
          <cell r="I5518">
            <v>368.4</v>
          </cell>
          <cell r="J5518">
            <v>1500</v>
          </cell>
          <cell r="L5518">
            <v>41455</v>
          </cell>
          <cell r="M5518" t="str">
            <v>SG</v>
          </cell>
          <cell r="N5518" t="str">
            <v>EXP</v>
          </cell>
          <cell r="O5518" t="str">
            <v>PH900</v>
          </cell>
          <cell r="P5518" t="str">
            <v>4770</v>
          </cell>
          <cell r="Q5518" t="str">
            <v>Insurance, Parking &amp; Metrage</v>
          </cell>
          <cell r="R5518" t="str">
            <v>Other Expenditures</v>
          </cell>
          <cell r="S5518" t="str">
            <v>Non Salary</v>
          </cell>
        </row>
        <row r="5519">
          <cell r="A5519" t="str">
            <v>PH2115</v>
          </cell>
          <cell r="E5519">
            <v>38.58</v>
          </cell>
          <cell r="F5519">
            <v>0</v>
          </cell>
          <cell r="G5519">
            <v>38.58</v>
          </cell>
          <cell r="H5519">
            <v>420.9</v>
          </cell>
          <cell r="I5519">
            <v>382.32</v>
          </cell>
          <cell r="J5519">
            <v>1500</v>
          </cell>
          <cell r="L5519">
            <v>41455</v>
          </cell>
          <cell r="M5519" t="str">
            <v>SG</v>
          </cell>
          <cell r="N5519" t="str">
            <v>EXP</v>
          </cell>
          <cell r="O5519" t="str">
            <v>PH900</v>
          </cell>
          <cell r="P5519" t="str">
            <v>4775</v>
          </cell>
          <cell r="Q5519" t="str">
            <v>Insurance, Parking &amp; Metrage</v>
          </cell>
          <cell r="R5519" t="str">
            <v>Other Expenditures</v>
          </cell>
          <cell r="S5519" t="str">
            <v>Non Salary</v>
          </cell>
        </row>
        <row r="5520">
          <cell r="A5520" t="str">
            <v>PH2115</v>
          </cell>
          <cell r="E5520">
            <v>0</v>
          </cell>
          <cell r="F5520">
            <v>0</v>
          </cell>
          <cell r="G5520">
            <v>0</v>
          </cell>
          <cell r="H5520">
            <v>0</v>
          </cell>
          <cell r="I5520">
            <v>0</v>
          </cell>
          <cell r="J5520">
            <v>0</v>
          </cell>
          <cell r="L5520">
            <v>41455</v>
          </cell>
          <cell r="M5520" t="str">
            <v>SG</v>
          </cell>
          <cell r="N5520" t="str">
            <v>EXP</v>
          </cell>
          <cell r="O5520" t="str">
            <v>PH900</v>
          </cell>
          <cell r="P5520" t="str">
            <v>4815</v>
          </cell>
          <cell r="Q5520" t="str">
            <v>Other Services</v>
          </cell>
          <cell r="R5520" t="str">
            <v>Other Expenditures</v>
          </cell>
          <cell r="S5520" t="str">
            <v>Non Salary</v>
          </cell>
        </row>
        <row r="5521">
          <cell r="A5521" t="str">
            <v>PH2115</v>
          </cell>
          <cell r="E5521">
            <v>0</v>
          </cell>
          <cell r="F5521">
            <v>0</v>
          </cell>
          <cell r="G5521">
            <v>0</v>
          </cell>
          <cell r="H5521">
            <v>280.60000000000002</v>
          </cell>
          <cell r="I5521">
            <v>280.60000000000002</v>
          </cell>
          <cell r="J5521">
            <v>1000</v>
          </cell>
          <cell r="L5521">
            <v>41455</v>
          </cell>
          <cell r="M5521" t="str">
            <v>SG</v>
          </cell>
          <cell r="N5521" t="str">
            <v>EXP</v>
          </cell>
          <cell r="O5521" t="str">
            <v>PH900</v>
          </cell>
          <cell r="P5521" t="str">
            <v>4820</v>
          </cell>
          <cell r="Q5521" t="str">
            <v>Other Services</v>
          </cell>
          <cell r="R5521" t="str">
            <v>Other Expenditures</v>
          </cell>
          <cell r="S5521" t="str">
            <v>Non Salary</v>
          </cell>
        </row>
        <row r="5522">
          <cell r="A5522" t="str">
            <v>PH2115</v>
          </cell>
          <cell r="E5522">
            <v>0</v>
          </cell>
          <cell r="F5522">
            <v>0</v>
          </cell>
          <cell r="G5522">
            <v>0</v>
          </cell>
          <cell r="H5522">
            <v>140.30000000000001</v>
          </cell>
          <cell r="I5522">
            <v>140.30000000000001</v>
          </cell>
          <cell r="J5522">
            <v>500</v>
          </cell>
          <cell r="L5522">
            <v>41455</v>
          </cell>
          <cell r="M5522" t="str">
            <v>SG</v>
          </cell>
          <cell r="N5522" t="str">
            <v>EXP</v>
          </cell>
          <cell r="O5522" t="str">
            <v>PH900</v>
          </cell>
          <cell r="P5522" t="str">
            <v>4825</v>
          </cell>
          <cell r="Q5522" t="str">
            <v>Other Services</v>
          </cell>
          <cell r="R5522" t="str">
            <v>Other Expenditures</v>
          </cell>
          <cell r="S5522" t="str">
            <v>Non Salary</v>
          </cell>
        </row>
        <row r="5523">
          <cell r="A5523" t="str">
            <v>PH2115</v>
          </cell>
          <cell r="E5523">
            <v>400</v>
          </cell>
          <cell r="F5523">
            <v>0</v>
          </cell>
          <cell r="G5523">
            <v>400</v>
          </cell>
          <cell r="H5523">
            <v>241.11</v>
          </cell>
          <cell r="I5523">
            <v>-158.88999999999999</v>
          </cell>
          <cell r="J5523">
            <v>900</v>
          </cell>
          <cell r="L5523">
            <v>41455</v>
          </cell>
          <cell r="M5523" t="str">
            <v>SG</v>
          </cell>
          <cell r="N5523" t="str">
            <v>EXP</v>
          </cell>
          <cell r="O5523" t="str">
            <v>PH900</v>
          </cell>
          <cell r="P5523" t="str">
            <v>7020</v>
          </cell>
          <cell r="Q5523" t="str">
            <v>IDC's</v>
          </cell>
          <cell r="R5523" t="str">
            <v>Other Expenditures</v>
          </cell>
          <cell r="S5523" t="str">
            <v>Non Salary</v>
          </cell>
        </row>
        <row r="5524">
          <cell r="A5524" t="str">
            <v>PH2115</v>
          </cell>
          <cell r="E5524">
            <v>0</v>
          </cell>
          <cell r="F5524">
            <v>0</v>
          </cell>
          <cell r="G5524">
            <v>0</v>
          </cell>
          <cell r="H5524">
            <v>267.89999999999998</v>
          </cell>
          <cell r="I5524">
            <v>267.89999999999998</v>
          </cell>
          <cell r="J5524">
            <v>1000</v>
          </cell>
          <cell r="L5524">
            <v>41455</v>
          </cell>
          <cell r="M5524" t="str">
            <v>SG</v>
          </cell>
          <cell r="N5524" t="str">
            <v>EXP</v>
          </cell>
          <cell r="O5524" t="str">
            <v>PH900</v>
          </cell>
          <cell r="P5524" t="str">
            <v>7030</v>
          </cell>
          <cell r="Q5524" t="str">
            <v>IDC's</v>
          </cell>
          <cell r="R5524" t="str">
            <v>Other Expenditures</v>
          </cell>
          <cell r="S5524" t="str">
            <v>Non Salary</v>
          </cell>
        </row>
        <row r="5525">
          <cell r="A5525" t="str">
            <v>PH2115</v>
          </cell>
          <cell r="E5525">
            <v>10.95</v>
          </cell>
          <cell r="F5525">
            <v>0</v>
          </cell>
          <cell r="G5525">
            <v>10.95</v>
          </cell>
          <cell r="H5525">
            <v>1071.5999999999999</v>
          </cell>
          <cell r="I5525">
            <v>1060.6500000000001</v>
          </cell>
          <cell r="J5525">
            <v>4000</v>
          </cell>
          <cell r="L5525">
            <v>41455</v>
          </cell>
          <cell r="M5525" t="str">
            <v>SG</v>
          </cell>
          <cell r="N5525" t="str">
            <v>EXP</v>
          </cell>
          <cell r="O5525" t="str">
            <v>PH900</v>
          </cell>
          <cell r="P5525" t="str">
            <v>7035</v>
          </cell>
          <cell r="Q5525" t="str">
            <v>IDC's</v>
          </cell>
          <cell r="R5525" t="str">
            <v>Other Expenditures</v>
          </cell>
          <cell r="S5525" t="str">
            <v>Non Salary</v>
          </cell>
        </row>
        <row r="5526">
          <cell r="A5526" t="str">
            <v>PH2115</v>
          </cell>
          <cell r="E5526">
            <v>40</v>
          </cell>
          <cell r="F5526">
            <v>0</v>
          </cell>
          <cell r="G5526">
            <v>40</v>
          </cell>
          <cell r="H5526">
            <v>0</v>
          </cell>
          <cell r="I5526">
            <v>-40</v>
          </cell>
          <cell r="J5526">
            <v>0</v>
          </cell>
          <cell r="L5526">
            <v>41455</v>
          </cell>
          <cell r="M5526" t="str">
            <v>SG</v>
          </cell>
          <cell r="N5526" t="str">
            <v>EXP</v>
          </cell>
          <cell r="O5526" t="str">
            <v>PH900</v>
          </cell>
          <cell r="P5526" t="str">
            <v>7130</v>
          </cell>
          <cell r="Q5526" t="str">
            <v>IDC's</v>
          </cell>
          <cell r="R5526" t="str">
            <v>Other Expenditures</v>
          </cell>
          <cell r="S5526" t="str">
            <v>Non Salary</v>
          </cell>
        </row>
        <row r="5527">
          <cell r="A5527" t="str">
            <v>PH2115</v>
          </cell>
          <cell r="E5527">
            <v>-536636.91</v>
          </cell>
          <cell r="F5527">
            <v>0</v>
          </cell>
          <cell r="G5527">
            <v>-536636.91</v>
          </cell>
          <cell r="H5527">
            <v>-516058.91</v>
          </cell>
          <cell r="I5527">
            <v>20578</v>
          </cell>
          <cell r="J5527">
            <v>-1143696.26</v>
          </cell>
          <cell r="L5527">
            <v>41455</v>
          </cell>
          <cell r="M5527" t="str">
            <v>SG</v>
          </cell>
          <cell r="N5527" t="str">
            <v>REV</v>
          </cell>
          <cell r="O5527" t="str">
            <v>PH900</v>
          </cell>
          <cell r="P5527" t="str">
            <v>8010</v>
          </cell>
          <cell r="Q5527" t="str">
            <v>Grants and Subsidies</v>
          </cell>
          <cell r="R5527" t="str">
            <v>Revenue</v>
          </cell>
          <cell r="S5527" t="str">
            <v>Non Salary</v>
          </cell>
        </row>
        <row r="5528">
          <cell r="A5528" t="str">
            <v>PH2116</v>
          </cell>
          <cell r="E5528">
            <v>34347.089999999997</v>
          </cell>
          <cell r="F5528">
            <v>0</v>
          </cell>
          <cell r="G5528">
            <v>34347.089999999997</v>
          </cell>
          <cell r="H5528">
            <v>33235.160000000003</v>
          </cell>
          <cell r="I5528">
            <v>-1111.93</v>
          </cell>
          <cell r="J5528">
            <v>74779.11</v>
          </cell>
          <cell r="L5528">
            <v>41455</v>
          </cell>
          <cell r="M5528" t="str">
            <v>OG</v>
          </cell>
          <cell r="N5528" t="str">
            <v>EXP</v>
          </cell>
          <cell r="O5528" t="str">
            <v>PH900</v>
          </cell>
          <cell r="P5528" t="str">
            <v>1015</v>
          </cell>
          <cell r="Q5528" t="str">
            <v>Salaries &amp; Benefits</v>
          </cell>
          <cell r="R5528" t="str">
            <v>Other Expenditures</v>
          </cell>
          <cell r="S5528" t="str">
            <v>Salaries &amp; Benefits</v>
          </cell>
        </row>
        <row r="5529">
          <cell r="A5529" t="str">
            <v>PH2116</v>
          </cell>
          <cell r="E5529">
            <v>0</v>
          </cell>
          <cell r="F5529">
            <v>0</v>
          </cell>
          <cell r="G5529">
            <v>0</v>
          </cell>
          <cell r="H5529">
            <v>1663.8</v>
          </cell>
          <cell r="I5529">
            <v>1663.8</v>
          </cell>
          <cell r="J5529">
            <v>3744.77</v>
          </cell>
          <cell r="L5529">
            <v>41455</v>
          </cell>
          <cell r="M5529" t="str">
            <v>OG</v>
          </cell>
          <cell r="N5529" t="str">
            <v>EXP</v>
          </cell>
          <cell r="O5529" t="str">
            <v>PH900</v>
          </cell>
          <cell r="P5529" t="str">
            <v>1025</v>
          </cell>
          <cell r="Q5529" t="str">
            <v>Salaries &amp; Benefits</v>
          </cell>
          <cell r="R5529" t="str">
            <v>Other Expenditures</v>
          </cell>
          <cell r="S5529" t="str">
            <v>Overtime</v>
          </cell>
        </row>
        <row r="5530">
          <cell r="A5530" t="str">
            <v>PH2116</v>
          </cell>
          <cell r="E5530">
            <v>1969.45</v>
          </cell>
          <cell r="F5530">
            <v>0</v>
          </cell>
          <cell r="G5530">
            <v>1969.45</v>
          </cell>
          <cell r="H5530">
            <v>1946.66</v>
          </cell>
          <cell r="I5530">
            <v>-22.79</v>
          </cell>
          <cell r="J5530">
            <v>4380</v>
          </cell>
          <cell r="L5530">
            <v>41455</v>
          </cell>
          <cell r="M5530" t="str">
            <v>OG</v>
          </cell>
          <cell r="N5530" t="str">
            <v>EXP</v>
          </cell>
          <cell r="O5530" t="str">
            <v>PH900</v>
          </cell>
          <cell r="P5530" t="str">
            <v>1711</v>
          </cell>
          <cell r="Q5530" t="str">
            <v>Salaries &amp; Benefits</v>
          </cell>
          <cell r="R5530" t="str">
            <v>Other Expenditures</v>
          </cell>
          <cell r="S5530" t="str">
            <v>Salaries &amp; Benefits</v>
          </cell>
        </row>
        <row r="5531">
          <cell r="A5531" t="str">
            <v>PH2116</v>
          </cell>
          <cell r="E5531">
            <v>934.35</v>
          </cell>
          <cell r="F5531">
            <v>0</v>
          </cell>
          <cell r="G5531">
            <v>934.35</v>
          </cell>
          <cell r="H5531">
            <v>911.99</v>
          </cell>
          <cell r="I5531">
            <v>-22.36</v>
          </cell>
          <cell r="J5531">
            <v>2052</v>
          </cell>
          <cell r="L5531">
            <v>41455</v>
          </cell>
          <cell r="M5531" t="str">
            <v>OG</v>
          </cell>
          <cell r="N5531" t="str">
            <v>EXP</v>
          </cell>
          <cell r="O5531" t="str">
            <v>PH900</v>
          </cell>
          <cell r="P5531" t="str">
            <v>1712</v>
          </cell>
          <cell r="Q5531" t="str">
            <v>Salaries &amp; Benefits</v>
          </cell>
          <cell r="R5531" t="str">
            <v>Other Expenditures</v>
          </cell>
          <cell r="S5531" t="str">
            <v>Salaries &amp; Benefits</v>
          </cell>
        </row>
        <row r="5532">
          <cell r="A5532" t="str">
            <v>PH2116</v>
          </cell>
          <cell r="E5532">
            <v>819.94</v>
          </cell>
          <cell r="F5532">
            <v>0</v>
          </cell>
          <cell r="G5532">
            <v>819.94</v>
          </cell>
          <cell r="H5532">
            <v>665.54</v>
          </cell>
          <cell r="I5532">
            <v>-154.4</v>
          </cell>
          <cell r="J5532">
            <v>1497.45</v>
          </cell>
          <cell r="L5532">
            <v>41455</v>
          </cell>
          <cell r="M5532" t="str">
            <v>OG</v>
          </cell>
          <cell r="N5532" t="str">
            <v>EXP</v>
          </cell>
          <cell r="O5532" t="str">
            <v>PH900</v>
          </cell>
          <cell r="P5532" t="str">
            <v>1720</v>
          </cell>
          <cell r="Q5532" t="str">
            <v>Salaries &amp; Benefits</v>
          </cell>
          <cell r="R5532" t="str">
            <v>Other Expenditures</v>
          </cell>
          <cell r="S5532" t="str">
            <v>Salaries &amp; Benefits</v>
          </cell>
        </row>
        <row r="5533">
          <cell r="A5533" t="str">
            <v>PH2116</v>
          </cell>
          <cell r="E5533">
            <v>247.39</v>
          </cell>
          <cell r="F5533">
            <v>0</v>
          </cell>
          <cell r="G5533">
            <v>247.39</v>
          </cell>
          <cell r="H5533">
            <v>248.06</v>
          </cell>
          <cell r="I5533">
            <v>0.67</v>
          </cell>
          <cell r="J5533">
            <v>558.15</v>
          </cell>
          <cell r="L5533">
            <v>41455</v>
          </cell>
          <cell r="M5533" t="str">
            <v>OG</v>
          </cell>
          <cell r="N5533" t="str">
            <v>EXP</v>
          </cell>
          <cell r="O5533" t="str">
            <v>PH900</v>
          </cell>
          <cell r="P5533" t="str">
            <v>1730</v>
          </cell>
          <cell r="Q5533" t="str">
            <v>Salaries &amp; Benefits</v>
          </cell>
          <cell r="R5533" t="str">
            <v>Other Expenditures</v>
          </cell>
          <cell r="S5533" t="str">
            <v>Salaries &amp; Benefits</v>
          </cell>
        </row>
        <row r="5534">
          <cell r="A5534" t="str">
            <v>PH2116</v>
          </cell>
          <cell r="E5534">
            <v>913.15</v>
          </cell>
          <cell r="F5534">
            <v>0</v>
          </cell>
          <cell r="G5534">
            <v>913.15</v>
          </cell>
          <cell r="H5534">
            <v>878.96</v>
          </cell>
          <cell r="I5534">
            <v>-34.19</v>
          </cell>
          <cell r="J5534">
            <v>1051.6600000000001</v>
          </cell>
          <cell r="L5534">
            <v>41455</v>
          </cell>
          <cell r="M5534" t="str">
            <v>OG</v>
          </cell>
          <cell r="N5534" t="str">
            <v>EXP</v>
          </cell>
          <cell r="O5534" t="str">
            <v>PH900</v>
          </cell>
          <cell r="P5534" t="str">
            <v>1740</v>
          </cell>
          <cell r="Q5534" t="str">
            <v>Salaries &amp; Benefits</v>
          </cell>
          <cell r="R5534" t="str">
            <v>Other Expenditures</v>
          </cell>
          <cell r="S5534" t="str">
            <v>Salaries &amp; Benefits</v>
          </cell>
        </row>
        <row r="5535">
          <cell r="A5535" t="str">
            <v>PH2116</v>
          </cell>
          <cell r="E5535">
            <v>33.94</v>
          </cell>
          <cell r="F5535">
            <v>0</v>
          </cell>
          <cell r="G5535">
            <v>33.94</v>
          </cell>
          <cell r="H5535">
            <v>44.48</v>
          </cell>
          <cell r="I5535">
            <v>10.54</v>
          </cell>
          <cell r="J5535">
            <v>59.82</v>
          </cell>
          <cell r="L5535">
            <v>41455</v>
          </cell>
          <cell r="M5535" t="str">
            <v>OG</v>
          </cell>
          <cell r="N5535" t="str">
            <v>EXP</v>
          </cell>
          <cell r="O5535" t="str">
            <v>PH900</v>
          </cell>
          <cell r="P5535" t="str">
            <v>1745</v>
          </cell>
          <cell r="Q5535" t="str">
            <v>Salaries &amp; Benefits</v>
          </cell>
          <cell r="R5535" t="str">
            <v>Other Expenditures</v>
          </cell>
          <cell r="S5535" t="str">
            <v>Salaries &amp; Benefits</v>
          </cell>
        </row>
        <row r="5536">
          <cell r="A5536" t="str">
            <v>PH2116</v>
          </cell>
          <cell r="E5536">
            <v>672.97</v>
          </cell>
          <cell r="F5536">
            <v>0</v>
          </cell>
          <cell r="G5536">
            <v>672.97</v>
          </cell>
          <cell r="H5536">
            <v>648.09</v>
          </cell>
          <cell r="I5536">
            <v>-24.88</v>
          </cell>
          <cell r="J5536">
            <v>1458.19</v>
          </cell>
          <cell r="L5536">
            <v>41455</v>
          </cell>
          <cell r="M5536" t="str">
            <v>OG</v>
          </cell>
          <cell r="N5536" t="str">
            <v>EXP</v>
          </cell>
          <cell r="O5536" t="str">
            <v>PH900</v>
          </cell>
          <cell r="P5536" t="str">
            <v>1750</v>
          </cell>
          <cell r="Q5536" t="str">
            <v>Salaries &amp; Benefits</v>
          </cell>
          <cell r="R5536" t="str">
            <v>Other Expenditures</v>
          </cell>
          <cell r="S5536" t="str">
            <v>Salaries &amp; Benefits</v>
          </cell>
        </row>
        <row r="5537">
          <cell r="A5537" t="str">
            <v>PH2116</v>
          </cell>
          <cell r="E5537">
            <v>1824.92</v>
          </cell>
          <cell r="F5537">
            <v>0</v>
          </cell>
          <cell r="G5537">
            <v>1824.92</v>
          </cell>
          <cell r="H5537">
            <v>1898.93</v>
          </cell>
          <cell r="I5537">
            <v>74.010000000000005</v>
          </cell>
          <cell r="J5537">
            <v>2306.6999999999998</v>
          </cell>
          <cell r="L5537">
            <v>41455</v>
          </cell>
          <cell r="M5537" t="str">
            <v>OG</v>
          </cell>
          <cell r="N5537" t="str">
            <v>EXP</v>
          </cell>
          <cell r="O5537" t="str">
            <v>PH900</v>
          </cell>
          <cell r="P5537" t="str">
            <v>1760</v>
          </cell>
          <cell r="Q5537" t="str">
            <v>Salaries &amp; Benefits</v>
          </cell>
          <cell r="R5537" t="str">
            <v>Other Expenditures</v>
          </cell>
          <cell r="S5537" t="str">
            <v>Salaries &amp; Benefits</v>
          </cell>
        </row>
        <row r="5538">
          <cell r="A5538" t="str">
            <v>PH2116</v>
          </cell>
          <cell r="E5538">
            <v>3585.14</v>
          </cell>
          <cell r="F5538">
            <v>0</v>
          </cell>
          <cell r="G5538">
            <v>3585.14</v>
          </cell>
          <cell r="H5538">
            <v>3605.4</v>
          </cell>
          <cell r="I5538">
            <v>20.260000000000002</v>
          </cell>
          <cell r="J5538">
            <v>8112.15</v>
          </cell>
          <cell r="L5538">
            <v>41455</v>
          </cell>
          <cell r="M5538" t="str">
            <v>OG</v>
          </cell>
          <cell r="N5538" t="str">
            <v>EXP</v>
          </cell>
          <cell r="O5538" t="str">
            <v>PH900</v>
          </cell>
          <cell r="P5538" t="str">
            <v>1770</v>
          </cell>
          <cell r="Q5538" t="str">
            <v>Salaries &amp; Benefits</v>
          </cell>
          <cell r="R5538" t="str">
            <v>Other Expenditures</v>
          </cell>
          <cell r="S5538" t="str">
            <v>Salaries &amp; Benefits</v>
          </cell>
        </row>
        <row r="5539">
          <cell r="A5539" t="str">
            <v>PH2116</v>
          </cell>
          <cell r="E5539">
            <v>0</v>
          </cell>
          <cell r="F5539">
            <v>0</v>
          </cell>
          <cell r="G5539">
            <v>0</v>
          </cell>
          <cell r="H5539">
            <v>0</v>
          </cell>
          <cell r="I5539">
            <v>0</v>
          </cell>
          <cell r="J5539">
            <v>0</v>
          </cell>
          <cell r="L5539">
            <v>41455</v>
          </cell>
          <cell r="M5539" t="str">
            <v>OG</v>
          </cell>
          <cell r="N5539" t="str">
            <v>EXP</v>
          </cell>
          <cell r="O5539" t="str">
            <v>PH900</v>
          </cell>
          <cell r="P5539" t="str">
            <v>4225</v>
          </cell>
          <cell r="Q5539" t="str">
            <v>Business Travel Expenses</v>
          </cell>
          <cell r="R5539" t="str">
            <v>Other Expenditures</v>
          </cell>
          <cell r="S5539" t="str">
            <v>Non Salary</v>
          </cell>
        </row>
        <row r="5540">
          <cell r="A5540" t="str">
            <v>PH2116</v>
          </cell>
          <cell r="E5540">
            <v>0</v>
          </cell>
          <cell r="F5540">
            <v>0</v>
          </cell>
          <cell r="G5540">
            <v>0</v>
          </cell>
          <cell r="H5540">
            <v>0</v>
          </cell>
          <cell r="I5540">
            <v>0</v>
          </cell>
          <cell r="J5540">
            <v>0</v>
          </cell>
          <cell r="L5540">
            <v>41455</v>
          </cell>
          <cell r="M5540" t="str">
            <v>OG</v>
          </cell>
          <cell r="N5540" t="str">
            <v>EXP</v>
          </cell>
          <cell r="O5540" t="str">
            <v>PH900</v>
          </cell>
          <cell r="P5540" t="str">
            <v>4770</v>
          </cell>
          <cell r="Q5540" t="str">
            <v>Insurance, Parking &amp; Metrage</v>
          </cell>
          <cell r="R5540" t="str">
            <v>Other Expenditures</v>
          </cell>
          <cell r="S5540" t="str">
            <v>Non Salary</v>
          </cell>
        </row>
        <row r="5541">
          <cell r="A5541" t="str">
            <v>PH2116</v>
          </cell>
          <cell r="E5541">
            <v>0</v>
          </cell>
          <cell r="F5541">
            <v>0</v>
          </cell>
          <cell r="G5541">
            <v>0</v>
          </cell>
          <cell r="H5541">
            <v>0</v>
          </cell>
          <cell r="I5541">
            <v>0</v>
          </cell>
          <cell r="J5541">
            <v>0</v>
          </cell>
          <cell r="L5541">
            <v>41455</v>
          </cell>
          <cell r="M5541" t="str">
            <v>OG</v>
          </cell>
          <cell r="N5541" t="str">
            <v>EXP</v>
          </cell>
          <cell r="O5541" t="str">
            <v>PH900</v>
          </cell>
          <cell r="P5541" t="str">
            <v>4775</v>
          </cell>
          <cell r="Q5541" t="str">
            <v>Insurance, Parking &amp; Metrage</v>
          </cell>
          <cell r="R5541" t="str">
            <v>Other Expenditures</v>
          </cell>
          <cell r="S5541" t="str">
            <v>Non Salary</v>
          </cell>
        </row>
        <row r="5542">
          <cell r="A5542" t="str">
            <v>PH2116</v>
          </cell>
          <cell r="E5542">
            <v>-2064.98</v>
          </cell>
          <cell r="F5542">
            <v>0</v>
          </cell>
          <cell r="G5542">
            <v>-2064.98</v>
          </cell>
          <cell r="H5542">
            <v>-45747.07</v>
          </cell>
          <cell r="I5542">
            <v>-43682.09</v>
          </cell>
          <cell r="J5542">
            <v>-100000</v>
          </cell>
          <cell r="L5542">
            <v>41455</v>
          </cell>
          <cell r="M5542" t="str">
            <v>OG</v>
          </cell>
          <cell r="N5542" t="str">
            <v>REV</v>
          </cell>
          <cell r="O5542" t="str">
            <v>PH900</v>
          </cell>
          <cell r="P5542" t="str">
            <v>9750</v>
          </cell>
          <cell r="Q5542" t="str">
            <v>Other Revenues</v>
          </cell>
          <cell r="R5542" t="str">
            <v>Revenue</v>
          </cell>
          <cell r="S5542" t="str">
            <v>Non Salary</v>
          </cell>
        </row>
        <row r="5543">
          <cell r="A5543" t="str">
            <v>PH2117</v>
          </cell>
          <cell r="E5543">
            <v>39974.769999999997</v>
          </cell>
          <cell r="F5543">
            <v>0</v>
          </cell>
          <cell r="G5543">
            <v>39974.769999999997</v>
          </cell>
          <cell r="H5543">
            <v>38734.78</v>
          </cell>
          <cell r="I5543">
            <v>-1239.99</v>
          </cell>
          <cell r="J5543">
            <v>87153.29</v>
          </cell>
          <cell r="L5543">
            <v>41455</v>
          </cell>
          <cell r="M5543" t="str">
            <v>PF</v>
          </cell>
          <cell r="N5543" t="str">
            <v>EXP</v>
          </cell>
          <cell r="O5543" t="str">
            <v>PH900</v>
          </cell>
          <cell r="P5543" t="str">
            <v>1015</v>
          </cell>
          <cell r="Q5543" t="str">
            <v>Salaries &amp; Benefits</v>
          </cell>
          <cell r="R5543" t="str">
            <v>Other Expenditures</v>
          </cell>
          <cell r="S5543" t="str">
            <v>Salaries &amp; Benefits</v>
          </cell>
        </row>
        <row r="5544">
          <cell r="A5544" t="str">
            <v>PH2117</v>
          </cell>
          <cell r="E5544">
            <v>1829.32</v>
          </cell>
          <cell r="F5544">
            <v>0</v>
          </cell>
          <cell r="G5544">
            <v>1829.32</v>
          </cell>
          <cell r="H5544">
            <v>1749.33</v>
          </cell>
          <cell r="I5544">
            <v>-79.989999999999995</v>
          </cell>
          <cell r="J5544">
            <v>3936</v>
          </cell>
          <cell r="L5544">
            <v>41455</v>
          </cell>
          <cell r="M5544" t="str">
            <v>PF</v>
          </cell>
          <cell r="N5544" t="str">
            <v>EXP</v>
          </cell>
          <cell r="O5544" t="str">
            <v>PH900</v>
          </cell>
          <cell r="P5544" t="str">
            <v>1711</v>
          </cell>
          <cell r="Q5544" t="str">
            <v>Salaries &amp; Benefits</v>
          </cell>
          <cell r="R5544" t="str">
            <v>Other Expenditures</v>
          </cell>
          <cell r="S5544" t="str">
            <v>Salaries &amp; Benefits</v>
          </cell>
        </row>
        <row r="5545">
          <cell r="A5545" t="str">
            <v>PH2117</v>
          </cell>
          <cell r="E5545">
            <v>1037.8499999999999</v>
          </cell>
          <cell r="F5545">
            <v>0</v>
          </cell>
          <cell r="G5545">
            <v>1037.8499999999999</v>
          </cell>
          <cell r="H5545">
            <v>970.68</v>
          </cell>
          <cell r="I5545">
            <v>-67.17</v>
          </cell>
          <cell r="J5545">
            <v>2184</v>
          </cell>
          <cell r="L5545">
            <v>41455</v>
          </cell>
          <cell r="M5545" t="str">
            <v>PF</v>
          </cell>
          <cell r="N5545" t="str">
            <v>EXP</v>
          </cell>
          <cell r="O5545" t="str">
            <v>PH900</v>
          </cell>
          <cell r="P5545" t="str">
            <v>1712</v>
          </cell>
          <cell r="Q5545" t="str">
            <v>Salaries &amp; Benefits</v>
          </cell>
          <cell r="R5545" t="str">
            <v>Other Expenditures</v>
          </cell>
          <cell r="S5545" t="str">
            <v>Salaries &amp; Benefits</v>
          </cell>
        </row>
        <row r="5546">
          <cell r="A5546" t="str">
            <v>PH2117</v>
          </cell>
          <cell r="E5546">
            <v>988.1</v>
          </cell>
          <cell r="F5546">
            <v>0</v>
          </cell>
          <cell r="G5546">
            <v>988.1</v>
          </cell>
          <cell r="H5546">
            <v>804.73</v>
          </cell>
          <cell r="I5546">
            <v>-183.37</v>
          </cell>
          <cell r="J5546">
            <v>1810.01</v>
          </cell>
          <cell r="L5546">
            <v>41455</v>
          </cell>
          <cell r="M5546" t="str">
            <v>PF</v>
          </cell>
          <cell r="N5546" t="str">
            <v>EXP</v>
          </cell>
          <cell r="O5546" t="str">
            <v>PH900</v>
          </cell>
          <cell r="P5546" t="str">
            <v>1720</v>
          </cell>
          <cell r="Q5546" t="str">
            <v>Salaries &amp; Benefits</v>
          </cell>
          <cell r="R5546" t="str">
            <v>Other Expenditures</v>
          </cell>
          <cell r="S5546" t="str">
            <v>Salaries &amp; Benefits</v>
          </cell>
        </row>
        <row r="5547">
          <cell r="A5547" t="str">
            <v>PH2117</v>
          </cell>
          <cell r="E5547">
            <v>299.60000000000002</v>
          </cell>
          <cell r="F5547">
            <v>0</v>
          </cell>
          <cell r="G5547">
            <v>299.60000000000002</v>
          </cell>
          <cell r="H5547">
            <v>299.94</v>
          </cell>
          <cell r="I5547">
            <v>0.34</v>
          </cell>
          <cell r="J5547">
            <v>674.89</v>
          </cell>
          <cell r="L5547">
            <v>41455</v>
          </cell>
          <cell r="M5547" t="str">
            <v>PF</v>
          </cell>
          <cell r="N5547" t="str">
            <v>EXP</v>
          </cell>
          <cell r="O5547" t="str">
            <v>PH900</v>
          </cell>
          <cell r="P5547" t="str">
            <v>1730</v>
          </cell>
          <cell r="Q5547" t="str">
            <v>Salaries &amp; Benefits</v>
          </cell>
          <cell r="R5547" t="str">
            <v>Other Expenditures</v>
          </cell>
          <cell r="S5547" t="str">
            <v>Salaries &amp; Benefits</v>
          </cell>
        </row>
        <row r="5548">
          <cell r="A5548" t="str">
            <v>PH2117</v>
          </cell>
          <cell r="E5548">
            <v>1011.15</v>
          </cell>
          <cell r="F5548">
            <v>0</v>
          </cell>
          <cell r="G5548">
            <v>1011.15</v>
          </cell>
          <cell r="H5548">
            <v>987.37</v>
          </cell>
          <cell r="I5548">
            <v>-23.78</v>
          </cell>
          <cell r="J5548">
            <v>991.99</v>
          </cell>
          <cell r="L5548">
            <v>41455</v>
          </cell>
          <cell r="M5548" t="str">
            <v>PF</v>
          </cell>
          <cell r="N5548" t="str">
            <v>EXP</v>
          </cell>
          <cell r="O5548" t="str">
            <v>PH900</v>
          </cell>
          <cell r="P5548" t="str">
            <v>1740</v>
          </cell>
          <cell r="Q5548" t="str">
            <v>Salaries &amp; Benefits</v>
          </cell>
          <cell r="R5548" t="str">
            <v>Other Expenditures</v>
          </cell>
          <cell r="S5548" t="str">
            <v>Salaries &amp; Benefits</v>
          </cell>
        </row>
        <row r="5549">
          <cell r="A5549" t="str">
            <v>PH2117</v>
          </cell>
          <cell r="E5549">
            <v>61.71</v>
          </cell>
          <cell r="F5549">
            <v>0</v>
          </cell>
          <cell r="G5549">
            <v>61.71</v>
          </cell>
          <cell r="H5549">
            <v>61.71</v>
          </cell>
          <cell r="I5549">
            <v>0</v>
          </cell>
          <cell r="J5549">
            <v>72.34</v>
          </cell>
          <cell r="L5549">
            <v>41455</v>
          </cell>
          <cell r="M5549" t="str">
            <v>PF</v>
          </cell>
          <cell r="N5549" t="str">
            <v>EXP</v>
          </cell>
          <cell r="O5549" t="str">
            <v>PH900</v>
          </cell>
          <cell r="P5549" t="str">
            <v>1745</v>
          </cell>
          <cell r="Q5549" t="str">
            <v>Salaries &amp; Benefits</v>
          </cell>
          <cell r="R5549" t="str">
            <v>Other Expenditures</v>
          </cell>
          <cell r="S5549" t="str">
            <v>Salaries &amp; Benefits</v>
          </cell>
        </row>
        <row r="5550">
          <cell r="A5550" t="str">
            <v>PH2117</v>
          </cell>
          <cell r="E5550">
            <v>784.51</v>
          </cell>
          <cell r="F5550">
            <v>0</v>
          </cell>
          <cell r="G5550">
            <v>784.51</v>
          </cell>
          <cell r="H5550">
            <v>783.64</v>
          </cell>
          <cell r="I5550">
            <v>-0.87</v>
          </cell>
          <cell r="J5550">
            <v>1763.16</v>
          </cell>
          <cell r="L5550">
            <v>41455</v>
          </cell>
          <cell r="M5550" t="str">
            <v>PF</v>
          </cell>
          <cell r="N5550" t="str">
            <v>EXP</v>
          </cell>
          <cell r="O5550" t="str">
            <v>PH900</v>
          </cell>
          <cell r="P5550" t="str">
            <v>1750</v>
          </cell>
          <cell r="Q5550" t="str">
            <v>Salaries &amp; Benefits</v>
          </cell>
          <cell r="R5550" t="str">
            <v>Other Expenditures</v>
          </cell>
          <cell r="S5550" t="str">
            <v>Salaries &amp; Benefits</v>
          </cell>
        </row>
        <row r="5551">
          <cell r="A5551" t="str">
            <v>PH2117</v>
          </cell>
          <cell r="E5551">
            <v>2142.56</v>
          </cell>
          <cell r="F5551">
            <v>0</v>
          </cell>
          <cell r="G5551">
            <v>2142.56</v>
          </cell>
          <cell r="H5551">
            <v>2219.58</v>
          </cell>
          <cell r="I5551">
            <v>77.02</v>
          </cell>
          <cell r="J5551">
            <v>2306.6999999999998</v>
          </cell>
          <cell r="L5551">
            <v>41455</v>
          </cell>
          <cell r="M5551" t="str">
            <v>PF</v>
          </cell>
          <cell r="N5551" t="str">
            <v>EXP</v>
          </cell>
          <cell r="O5551" t="str">
            <v>PH900</v>
          </cell>
          <cell r="P5551" t="str">
            <v>1760</v>
          </cell>
          <cell r="Q5551" t="str">
            <v>Salaries &amp; Benefits</v>
          </cell>
          <cell r="R5551" t="str">
            <v>Other Expenditures</v>
          </cell>
          <cell r="S5551" t="str">
            <v>Salaries &amp; Benefits</v>
          </cell>
        </row>
        <row r="5552">
          <cell r="A5552" t="str">
            <v>PH2117</v>
          </cell>
          <cell r="E5552">
            <v>4567.7</v>
          </cell>
          <cell r="F5552">
            <v>0</v>
          </cell>
          <cell r="G5552">
            <v>4567.7</v>
          </cell>
          <cell r="H5552">
            <v>6162.43</v>
          </cell>
          <cell r="I5552">
            <v>1594.73</v>
          </cell>
          <cell r="J5552">
            <v>13781.7</v>
          </cell>
          <cell r="L5552">
            <v>41455</v>
          </cell>
          <cell r="M5552" t="str">
            <v>PF</v>
          </cell>
          <cell r="N5552" t="str">
            <v>EXP</v>
          </cell>
          <cell r="O5552" t="str">
            <v>PH900</v>
          </cell>
          <cell r="P5552" t="str">
            <v>1770</v>
          </cell>
          <cell r="Q5552" t="str">
            <v>Salaries &amp; Benefits</v>
          </cell>
          <cell r="R5552" t="str">
            <v>Other Expenditures</v>
          </cell>
          <cell r="S5552" t="str">
            <v>Salaries &amp; Benefits</v>
          </cell>
        </row>
        <row r="5553">
          <cell r="A5553" t="str">
            <v>PH2117</v>
          </cell>
          <cell r="E5553">
            <v>0</v>
          </cell>
          <cell r="F5553">
            <v>0</v>
          </cell>
          <cell r="G5553">
            <v>0</v>
          </cell>
          <cell r="H5553">
            <v>0</v>
          </cell>
          <cell r="I5553">
            <v>0</v>
          </cell>
          <cell r="J5553">
            <v>3939.57</v>
          </cell>
          <cell r="L5553">
            <v>41455</v>
          </cell>
          <cell r="M5553" t="str">
            <v>PF</v>
          </cell>
          <cell r="N5553" t="str">
            <v>EXP</v>
          </cell>
          <cell r="O5553" t="str">
            <v>PH900</v>
          </cell>
          <cell r="P5553" t="str">
            <v>4995</v>
          </cell>
          <cell r="Q5553" t="str">
            <v>Other Services</v>
          </cell>
          <cell r="R5553" t="str">
            <v>Other Expenditures</v>
          </cell>
          <cell r="S5553" t="str">
            <v>Non Salary</v>
          </cell>
        </row>
        <row r="5554">
          <cell r="A5554" t="str">
            <v>PH2117</v>
          </cell>
          <cell r="E5554">
            <v>-52697.27</v>
          </cell>
          <cell r="F5554">
            <v>0</v>
          </cell>
          <cell r="G5554">
            <v>-52697.27</v>
          </cell>
          <cell r="H5554">
            <v>-52774.19</v>
          </cell>
          <cell r="I5554">
            <v>-76.92</v>
          </cell>
          <cell r="J5554">
            <v>-118613.65</v>
          </cell>
          <cell r="L5554">
            <v>41455</v>
          </cell>
          <cell r="M5554" t="str">
            <v>PF</v>
          </cell>
          <cell r="N5554" t="str">
            <v>REV</v>
          </cell>
          <cell r="O5554" t="str">
            <v>PH900</v>
          </cell>
          <cell r="P5554" t="str">
            <v>8010</v>
          </cell>
          <cell r="Q5554" t="str">
            <v>Grants and Subsidies</v>
          </cell>
          <cell r="R5554" t="str">
            <v>Revenue</v>
          </cell>
          <cell r="S5554" t="str">
            <v>Non Salary</v>
          </cell>
        </row>
        <row r="5555">
          <cell r="A5555" t="str">
            <v>PH2118</v>
          </cell>
          <cell r="E5555">
            <v>0</v>
          </cell>
          <cell r="F5555">
            <v>0</v>
          </cell>
          <cell r="G5555">
            <v>0</v>
          </cell>
          <cell r="H5555">
            <v>0</v>
          </cell>
          <cell r="I5555">
            <v>0</v>
          </cell>
          <cell r="J5555">
            <v>0</v>
          </cell>
          <cell r="L5555">
            <v>41455</v>
          </cell>
          <cell r="M5555" t="str">
            <v>OG</v>
          </cell>
          <cell r="N5555" t="str">
            <v>EXP</v>
          </cell>
          <cell r="O5555" t="str">
            <v>PH200</v>
          </cell>
          <cell r="P5555" t="str">
            <v>4199</v>
          </cell>
          <cell r="Q5555" t="str">
            <v>Professional &amp; Technical</v>
          </cell>
          <cell r="R5555" t="str">
            <v>Other Expenditures</v>
          </cell>
          <cell r="S5555" t="str">
            <v>Non Salary</v>
          </cell>
        </row>
        <row r="5556">
          <cell r="A5556" t="str">
            <v>PH2119</v>
          </cell>
          <cell r="E5556">
            <v>3.86</v>
          </cell>
          <cell r="F5556">
            <v>0</v>
          </cell>
          <cell r="G5556">
            <v>3.86</v>
          </cell>
          <cell r="H5556">
            <v>0</v>
          </cell>
          <cell r="I5556">
            <v>-3.86</v>
          </cell>
          <cell r="J5556">
            <v>0</v>
          </cell>
          <cell r="L5556">
            <v>41455</v>
          </cell>
          <cell r="M5556" t="str">
            <v>OG</v>
          </cell>
          <cell r="N5556" t="str">
            <v>EXP</v>
          </cell>
          <cell r="O5556" t="str">
            <v>PH900</v>
          </cell>
          <cell r="P5556" t="str">
            <v>1015</v>
          </cell>
          <cell r="Q5556" t="str">
            <v>Salaries &amp; Benefits</v>
          </cell>
          <cell r="R5556" t="str">
            <v>Other Expenditures</v>
          </cell>
          <cell r="S5556" t="str">
            <v>Salaries &amp; Benefits</v>
          </cell>
        </row>
        <row r="5557">
          <cell r="A5557" t="str">
            <v>PH2119</v>
          </cell>
          <cell r="E5557">
            <v>0</v>
          </cell>
          <cell r="F5557">
            <v>0</v>
          </cell>
          <cell r="G5557">
            <v>0</v>
          </cell>
          <cell r="H5557">
            <v>0</v>
          </cell>
          <cell r="I5557">
            <v>0</v>
          </cell>
          <cell r="J5557">
            <v>0</v>
          </cell>
          <cell r="L5557">
            <v>41455</v>
          </cell>
          <cell r="M5557" t="str">
            <v>OG</v>
          </cell>
          <cell r="N5557" t="str">
            <v>EXP</v>
          </cell>
          <cell r="O5557" t="str">
            <v>PH900</v>
          </cell>
          <cell r="P5557" t="str">
            <v>1711</v>
          </cell>
          <cell r="Q5557" t="str">
            <v>Salaries &amp; Benefits</v>
          </cell>
          <cell r="R5557" t="str">
            <v>Other Expenditures</v>
          </cell>
          <cell r="S5557" t="str">
            <v>Salaries &amp; Benefits</v>
          </cell>
        </row>
        <row r="5558">
          <cell r="A5558" t="str">
            <v>PH2119</v>
          </cell>
          <cell r="E5558">
            <v>0</v>
          </cell>
          <cell r="F5558">
            <v>0</v>
          </cell>
          <cell r="G5558">
            <v>0</v>
          </cell>
          <cell r="H5558">
            <v>0</v>
          </cell>
          <cell r="I5558">
            <v>0</v>
          </cell>
          <cell r="J5558">
            <v>0</v>
          </cell>
          <cell r="L5558">
            <v>41455</v>
          </cell>
          <cell r="M5558" t="str">
            <v>OG</v>
          </cell>
          <cell r="N5558" t="str">
            <v>EXP</v>
          </cell>
          <cell r="O5558" t="str">
            <v>PH900</v>
          </cell>
          <cell r="P5558" t="str">
            <v>1712</v>
          </cell>
          <cell r="Q5558" t="str">
            <v>Salaries &amp; Benefits</v>
          </cell>
          <cell r="R5558" t="str">
            <v>Other Expenditures</v>
          </cell>
          <cell r="S5558" t="str">
            <v>Salaries &amp; Benefits</v>
          </cell>
        </row>
        <row r="5559">
          <cell r="A5559" t="str">
            <v>PH2119</v>
          </cell>
          <cell r="E5559">
            <v>0</v>
          </cell>
          <cell r="F5559">
            <v>0</v>
          </cell>
          <cell r="G5559">
            <v>0</v>
          </cell>
          <cell r="H5559">
            <v>0</v>
          </cell>
          <cell r="I5559">
            <v>0</v>
          </cell>
          <cell r="J5559">
            <v>0</v>
          </cell>
          <cell r="L5559">
            <v>41455</v>
          </cell>
          <cell r="M5559" t="str">
            <v>OG</v>
          </cell>
          <cell r="N5559" t="str">
            <v>EXP</v>
          </cell>
          <cell r="O5559" t="str">
            <v>PH900</v>
          </cell>
          <cell r="P5559" t="str">
            <v>1720</v>
          </cell>
          <cell r="Q5559" t="str">
            <v>Salaries &amp; Benefits</v>
          </cell>
          <cell r="R5559" t="str">
            <v>Other Expenditures</v>
          </cell>
          <cell r="S5559" t="str">
            <v>Salaries &amp; Benefits</v>
          </cell>
        </row>
        <row r="5560">
          <cell r="A5560" t="str">
            <v>PH2119</v>
          </cell>
          <cell r="E5560">
            <v>0</v>
          </cell>
          <cell r="F5560">
            <v>0</v>
          </cell>
          <cell r="G5560">
            <v>0</v>
          </cell>
          <cell r="H5560">
            <v>0</v>
          </cell>
          <cell r="I5560">
            <v>0</v>
          </cell>
          <cell r="J5560">
            <v>0</v>
          </cell>
          <cell r="L5560">
            <v>41455</v>
          </cell>
          <cell r="M5560" t="str">
            <v>OG</v>
          </cell>
          <cell r="N5560" t="str">
            <v>EXP</v>
          </cell>
          <cell r="O5560" t="str">
            <v>PH900</v>
          </cell>
          <cell r="P5560" t="str">
            <v>1730</v>
          </cell>
          <cell r="Q5560" t="str">
            <v>Salaries &amp; Benefits</v>
          </cell>
          <cell r="R5560" t="str">
            <v>Other Expenditures</v>
          </cell>
          <cell r="S5560" t="str">
            <v>Salaries &amp; Benefits</v>
          </cell>
        </row>
        <row r="5561">
          <cell r="A5561" t="str">
            <v>PH2119</v>
          </cell>
          <cell r="E5561">
            <v>100.47</v>
          </cell>
          <cell r="F5561">
            <v>0</v>
          </cell>
          <cell r="G5561">
            <v>100.47</v>
          </cell>
          <cell r="H5561">
            <v>0</v>
          </cell>
          <cell r="I5561">
            <v>-100.47</v>
          </cell>
          <cell r="J5561">
            <v>0</v>
          </cell>
          <cell r="L5561">
            <v>41455</v>
          </cell>
          <cell r="M5561" t="str">
            <v>OG</v>
          </cell>
          <cell r="N5561" t="str">
            <v>EXP</v>
          </cell>
          <cell r="O5561" t="str">
            <v>PH900</v>
          </cell>
          <cell r="P5561" t="str">
            <v>1740</v>
          </cell>
          <cell r="Q5561" t="str">
            <v>Salaries &amp; Benefits</v>
          </cell>
          <cell r="R5561" t="str">
            <v>Other Expenditures</v>
          </cell>
          <cell r="S5561" t="str">
            <v>Salaries &amp; Benefits</v>
          </cell>
        </row>
        <row r="5562">
          <cell r="A5562" t="str">
            <v>PH2119</v>
          </cell>
          <cell r="E5562">
            <v>0</v>
          </cell>
          <cell r="F5562">
            <v>0</v>
          </cell>
          <cell r="G5562">
            <v>0</v>
          </cell>
          <cell r="H5562">
            <v>0</v>
          </cell>
          <cell r="I5562">
            <v>0</v>
          </cell>
          <cell r="J5562">
            <v>0</v>
          </cell>
          <cell r="L5562">
            <v>41455</v>
          </cell>
          <cell r="M5562" t="str">
            <v>OG</v>
          </cell>
          <cell r="N5562" t="str">
            <v>EXP</v>
          </cell>
          <cell r="O5562" t="str">
            <v>PH900</v>
          </cell>
          <cell r="P5562" t="str">
            <v>1745</v>
          </cell>
          <cell r="Q5562" t="str">
            <v>Salaries &amp; Benefits</v>
          </cell>
          <cell r="R5562" t="str">
            <v>Other Expenditures</v>
          </cell>
          <cell r="S5562" t="str">
            <v>Salaries &amp; Benefits</v>
          </cell>
        </row>
        <row r="5563">
          <cell r="A5563" t="str">
            <v>PH2119</v>
          </cell>
          <cell r="E5563">
            <v>-26.8</v>
          </cell>
          <cell r="F5563">
            <v>0</v>
          </cell>
          <cell r="G5563">
            <v>-26.8</v>
          </cell>
          <cell r="H5563">
            <v>0</v>
          </cell>
          <cell r="I5563">
            <v>26.8</v>
          </cell>
          <cell r="J5563">
            <v>0</v>
          </cell>
          <cell r="L5563">
            <v>41455</v>
          </cell>
          <cell r="M5563" t="str">
            <v>OG</v>
          </cell>
          <cell r="N5563" t="str">
            <v>EXP</v>
          </cell>
          <cell r="O5563" t="str">
            <v>PH900</v>
          </cell>
          <cell r="P5563" t="str">
            <v>1750</v>
          </cell>
          <cell r="Q5563" t="str">
            <v>Salaries &amp; Benefits</v>
          </cell>
          <cell r="R5563" t="str">
            <v>Other Expenditures</v>
          </cell>
          <cell r="S5563" t="str">
            <v>Salaries &amp; Benefits</v>
          </cell>
        </row>
        <row r="5564">
          <cell r="A5564" t="str">
            <v>PH2119</v>
          </cell>
          <cell r="E5564">
            <v>212.26</v>
          </cell>
          <cell r="F5564">
            <v>0</v>
          </cell>
          <cell r="G5564">
            <v>212.26</v>
          </cell>
          <cell r="H5564">
            <v>0</v>
          </cell>
          <cell r="I5564">
            <v>-212.26</v>
          </cell>
          <cell r="J5564">
            <v>0</v>
          </cell>
          <cell r="L5564">
            <v>41455</v>
          </cell>
          <cell r="M5564" t="str">
            <v>OG</v>
          </cell>
          <cell r="N5564" t="str">
            <v>EXP</v>
          </cell>
          <cell r="O5564" t="str">
            <v>PH900</v>
          </cell>
          <cell r="P5564" t="str">
            <v>1760</v>
          </cell>
          <cell r="Q5564" t="str">
            <v>Salaries &amp; Benefits</v>
          </cell>
          <cell r="R5564" t="str">
            <v>Other Expenditures</v>
          </cell>
          <cell r="S5564" t="str">
            <v>Salaries &amp; Benefits</v>
          </cell>
        </row>
        <row r="5565">
          <cell r="A5565" t="str">
            <v>PH2119</v>
          </cell>
          <cell r="E5565">
            <v>-138</v>
          </cell>
          <cell r="F5565">
            <v>0</v>
          </cell>
          <cell r="G5565">
            <v>-138</v>
          </cell>
          <cell r="H5565">
            <v>0</v>
          </cell>
          <cell r="I5565">
            <v>138</v>
          </cell>
          <cell r="J5565">
            <v>0</v>
          </cell>
          <cell r="L5565">
            <v>41455</v>
          </cell>
          <cell r="M5565" t="str">
            <v>OG</v>
          </cell>
          <cell r="N5565" t="str">
            <v>EXP</v>
          </cell>
          <cell r="O5565" t="str">
            <v>PH900</v>
          </cell>
          <cell r="P5565" t="str">
            <v>1770</v>
          </cell>
          <cell r="Q5565" t="str">
            <v>Salaries &amp; Benefits</v>
          </cell>
          <cell r="R5565" t="str">
            <v>Other Expenditures</v>
          </cell>
          <cell r="S5565" t="str">
            <v>Salaries &amp; Benefits</v>
          </cell>
        </row>
        <row r="5566">
          <cell r="A5566" t="str">
            <v>PH2119</v>
          </cell>
          <cell r="E5566">
            <v>142.1</v>
          </cell>
          <cell r="F5566">
            <v>0</v>
          </cell>
          <cell r="G5566">
            <v>142.1</v>
          </cell>
          <cell r="H5566">
            <v>0</v>
          </cell>
          <cell r="I5566">
            <v>-142.1</v>
          </cell>
          <cell r="J5566">
            <v>0</v>
          </cell>
          <cell r="L5566">
            <v>41455</v>
          </cell>
          <cell r="M5566" t="str">
            <v>OG</v>
          </cell>
          <cell r="N5566" t="str">
            <v>EXP</v>
          </cell>
          <cell r="O5566" t="str">
            <v>PH900</v>
          </cell>
          <cell r="P5566" t="str">
            <v>1850</v>
          </cell>
          <cell r="Q5566" t="str">
            <v>Salaries &amp; Benefits</v>
          </cell>
          <cell r="R5566" t="str">
            <v>Other Expenditures</v>
          </cell>
          <cell r="S5566" t="str">
            <v>Salaries &amp; Benefits</v>
          </cell>
        </row>
        <row r="5567">
          <cell r="A5567" t="str">
            <v>PH2119</v>
          </cell>
          <cell r="E5567">
            <v>0</v>
          </cell>
          <cell r="F5567">
            <v>0</v>
          </cell>
          <cell r="G5567">
            <v>0</v>
          </cell>
          <cell r="H5567">
            <v>0</v>
          </cell>
          <cell r="I5567">
            <v>0</v>
          </cell>
          <cell r="J5567">
            <v>0</v>
          </cell>
          <cell r="L5567">
            <v>41455</v>
          </cell>
          <cell r="M5567" t="str">
            <v>OG</v>
          </cell>
          <cell r="N5567" t="str">
            <v>REV</v>
          </cell>
          <cell r="O5567" t="str">
            <v>PH900</v>
          </cell>
          <cell r="P5567" t="str">
            <v>9210</v>
          </cell>
          <cell r="Q5567" t="str">
            <v>Other Revenues</v>
          </cell>
          <cell r="R5567" t="str">
            <v>Revenue</v>
          </cell>
          <cell r="S5567" t="str">
            <v>Non Salary</v>
          </cell>
        </row>
        <row r="5568">
          <cell r="A5568" t="str">
            <v>PH2120</v>
          </cell>
          <cell r="E5568">
            <v>7109.69</v>
          </cell>
          <cell r="F5568">
            <v>0</v>
          </cell>
          <cell r="G5568">
            <v>7109.69</v>
          </cell>
          <cell r="H5568">
            <v>0</v>
          </cell>
          <cell r="I5568">
            <v>-7109.69</v>
          </cell>
          <cell r="J5568">
            <v>0</v>
          </cell>
          <cell r="L5568">
            <v>41455</v>
          </cell>
          <cell r="M5568" t="str">
            <v>OG</v>
          </cell>
          <cell r="N5568" t="str">
            <v>EXP</v>
          </cell>
          <cell r="O5568" t="str">
            <v>PH100</v>
          </cell>
          <cell r="P5568" t="str">
            <v>4199</v>
          </cell>
          <cell r="Q5568" t="str">
            <v>Professional &amp; Technical</v>
          </cell>
          <cell r="R5568" t="str">
            <v>Other Expenditures</v>
          </cell>
          <cell r="S5568" t="str">
            <v>Non Salary</v>
          </cell>
        </row>
        <row r="5569">
          <cell r="A5569" t="str">
            <v>PH2120</v>
          </cell>
          <cell r="E5569">
            <v>29.9</v>
          </cell>
          <cell r="F5569">
            <v>0</v>
          </cell>
          <cell r="G5569">
            <v>29.9</v>
          </cell>
          <cell r="H5569">
            <v>0</v>
          </cell>
          <cell r="I5569">
            <v>-29.9</v>
          </cell>
          <cell r="J5569">
            <v>0</v>
          </cell>
          <cell r="L5569">
            <v>41455</v>
          </cell>
          <cell r="M5569" t="str">
            <v>OG</v>
          </cell>
          <cell r="N5569" t="str">
            <v>EXP</v>
          </cell>
          <cell r="O5569" t="str">
            <v>PH100</v>
          </cell>
          <cell r="P5569" t="str">
            <v>4820</v>
          </cell>
          <cell r="Q5569" t="str">
            <v>Other Services</v>
          </cell>
          <cell r="R5569" t="str">
            <v>Other Expenditures</v>
          </cell>
          <cell r="S5569" t="str">
            <v>Non Salary</v>
          </cell>
        </row>
        <row r="5570">
          <cell r="A5570" t="str">
            <v>PH2120</v>
          </cell>
          <cell r="E5570">
            <v>-15000</v>
          </cell>
          <cell r="F5570">
            <v>0</v>
          </cell>
          <cell r="G5570">
            <v>-15000</v>
          </cell>
          <cell r="H5570">
            <v>0</v>
          </cell>
          <cell r="I5570">
            <v>15000</v>
          </cell>
          <cell r="J5570">
            <v>0</v>
          </cell>
          <cell r="L5570">
            <v>41455</v>
          </cell>
          <cell r="M5570" t="str">
            <v>OG</v>
          </cell>
          <cell r="N5570" t="str">
            <v>REV</v>
          </cell>
          <cell r="O5570" t="str">
            <v>PH100</v>
          </cell>
          <cell r="P5570" t="str">
            <v>9750</v>
          </cell>
          <cell r="Q5570" t="str">
            <v>Other Revenues</v>
          </cell>
          <cell r="R5570" t="str">
            <v>Revenue</v>
          </cell>
          <cell r="S5570" t="str">
            <v>Non Salary</v>
          </cell>
        </row>
        <row r="5571">
          <cell r="A5571" t="str">
            <v>PH3011</v>
          </cell>
          <cell r="E5571">
            <v>150397.21</v>
          </cell>
          <cell r="F5571">
            <v>0</v>
          </cell>
          <cell r="G5571">
            <v>150397.21</v>
          </cell>
          <cell r="H5571">
            <v>99588.59</v>
          </cell>
          <cell r="I5571">
            <v>-50808.62</v>
          </cell>
          <cell r="J5571">
            <v>223769.52</v>
          </cell>
          <cell r="L5571">
            <v>41455</v>
          </cell>
          <cell r="M5571" t="str">
            <v>SG</v>
          </cell>
          <cell r="N5571" t="str">
            <v>EXP</v>
          </cell>
          <cell r="O5571" t="str">
            <v>PH610</v>
          </cell>
          <cell r="P5571" t="str">
            <v>1015</v>
          </cell>
          <cell r="Q5571" t="str">
            <v>Salaries &amp; Benefits</v>
          </cell>
          <cell r="R5571" t="str">
            <v>Other Expenditures</v>
          </cell>
          <cell r="S5571" t="str">
            <v>Salaries &amp; Benefits</v>
          </cell>
        </row>
        <row r="5572">
          <cell r="A5572" t="str">
            <v>PH3011</v>
          </cell>
          <cell r="E5572">
            <v>0</v>
          </cell>
          <cell r="F5572">
            <v>0</v>
          </cell>
          <cell r="G5572">
            <v>0</v>
          </cell>
          <cell r="H5572">
            <v>4087.39</v>
          </cell>
          <cell r="I5572">
            <v>4087.39</v>
          </cell>
          <cell r="J5572">
            <v>9199.67</v>
          </cell>
          <cell r="L5572">
            <v>41455</v>
          </cell>
          <cell r="M5572" t="str">
            <v>SG</v>
          </cell>
          <cell r="N5572" t="str">
            <v>EXP</v>
          </cell>
          <cell r="O5572" t="str">
            <v>PH610</v>
          </cell>
          <cell r="P5572" t="str">
            <v>1025</v>
          </cell>
          <cell r="Q5572" t="str">
            <v>Salaries &amp; Benefits</v>
          </cell>
          <cell r="R5572" t="str">
            <v>Other Expenditures</v>
          </cell>
          <cell r="S5572" t="str">
            <v>Overtime</v>
          </cell>
        </row>
        <row r="5573">
          <cell r="A5573" t="str">
            <v>PH3011</v>
          </cell>
          <cell r="E5573">
            <v>0</v>
          </cell>
          <cell r="F5573">
            <v>0</v>
          </cell>
          <cell r="G5573">
            <v>0</v>
          </cell>
          <cell r="H5573">
            <v>13298.42</v>
          </cell>
          <cell r="I5573">
            <v>13298.42</v>
          </cell>
          <cell r="J5573">
            <v>13298.42</v>
          </cell>
          <cell r="L5573">
            <v>41455</v>
          </cell>
          <cell r="M5573" t="str">
            <v>SG</v>
          </cell>
          <cell r="N5573" t="str">
            <v>EXP</v>
          </cell>
          <cell r="O5573" t="str">
            <v>PH610</v>
          </cell>
          <cell r="P5573" t="str">
            <v>1050</v>
          </cell>
          <cell r="Q5573" t="str">
            <v>Salaries &amp; Benefits</v>
          </cell>
          <cell r="R5573" t="str">
            <v>Other Expenditures</v>
          </cell>
          <cell r="S5573" t="str">
            <v>Salaries &amp; Benefits</v>
          </cell>
        </row>
        <row r="5574">
          <cell r="A5574" t="str">
            <v>PH3011</v>
          </cell>
          <cell r="E5574">
            <v>4724.54</v>
          </cell>
          <cell r="F5574">
            <v>0</v>
          </cell>
          <cell r="G5574">
            <v>4724.54</v>
          </cell>
          <cell r="H5574">
            <v>0</v>
          </cell>
          <cell r="I5574">
            <v>-4724.54</v>
          </cell>
          <cell r="J5574">
            <v>0</v>
          </cell>
          <cell r="L5574">
            <v>41455</v>
          </cell>
          <cell r="M5574" t="str">
            <v>SG</v>
          </cell>
          <cell r="N5574" t="str">
            <v>EXP</v>
          </cell>
          <cell r="O5574" t="str">
            <v>PH610</v>
          </cell>
          <cell r="P5574" t="str">
            <v>1060</v>
          </cell>
          <cell r="Q5574" t="str">
            <v>Salaries &amp; Benefits</v>
          </cell>
          <cell r="R5574" t="str">
            <v>Other Expenditures</v>
          </cell>
          <cell r="S5574" t="str">
            <v>Salaries &amp; Benefits</v>
          </cell>
        </row>
        <row r="5575">
          <cell r="A5575" t="str">
            <v>PH3011</v>
          </cell>
          <cell r="E5575">
            <v>0</v>
          </cell>
          <cell r="F5575">
            <v>0</v>
          </cell>
          <cell r="G5575">
            <v>0</v>
          </cell>
          <cell r="H5575">
            <v>-7348.18</v>
          </cell>
          <cell r="I5575">
            <v>-7348.18</v>
          </cell>
          <cell r="J5575">
            <v>-14969.22</v>
          </cell>
          <cell r="L5575">
            <v>41455</v>
          </cell>
          <cell r="M5575" t="str">
            <v>SG</v>
          </cell>
          <cell r="N5575" t="str">
            <v>EXP</v>
          </cell>
          <cell r="O5575" t="str">
            <v>PH610</v>
          </cell>
          <cell r="P5575" t="str">
            <v>1520</v>
          </cell>
          <cell r="Q5575" t="str">
            <v>Salaries &amp; Benefits</v>
          </cell>
          <cell r="R5575" t="str">
            <v>Other Expenditures</v>
          </cell>
          <cell r="S5575" t="str">
            <v>Gapping</v>
          </cell>
        </row>
        <row r="5576">
          <cell r="A5576" t="str">
            <v>PH3011</v>
          </cell>
          <cell r="E5576">
            <v>5312.69</v>
          </cell>
          <cell r="F5576">
            <v>0</v>
          </cell>
          <cell r="G5576">
            <v>5312.69</v>
          </cell>
          <cell r="H5576">
            <v>3695.99</v>
          </cell>
          <cell r="I5576">
            <v>-1616.7</v>
          </cell>
          <cell r="J5576">
            <v>8316</v>
          </cell>
          <cell r="L5576">
            <v>41455</v>
          </cell>
          <cell r="M5576" t="str">
            <v>SG</v>
          </cell>
          <cell r="N5576" t="str">
            <v>EXP</v>
          </cell>
          <cell r="O5576" t="str">
            <v>PH610</v>
          </cell>
          <cell r="P5576" t="str">
            <v>1711</v>
          </cell>
          <cell r="Q5576" t="str">
            <v>Salaries &amp; Benefits</v>
          </cell>
          <cell r="R5576" t="str">
            <v>Other Expenditures</v>
          </cell>
          <cell r="S5576" t="str">
            <v>Salaries &amp; Benefits</v>
          </cell>
        </row>
        <row r="5577">
          <cell r="A5577" t="str">
            <v>PH3011</v>
          </cell>
          <cell r="E5577">
            <v>2831.11</v>
          </cell>
          <cell r="F5577">
            <v>0</v>
          </cell>
          <cell r="G5577">
            <v>2831.11</v>
          </cell>
          <cell r="H5577">
            <v>1882.67</v>
          </cell>
          <cell r="I5577">
            <v>-948.44</v>
          </cell>
          <cell r="J5577">
            <v>4236</v>
          </cell>
          <cell r="L5577">
            <v>41455</v>
          </cell>
          <cell r="M5577" t="str">
            <v>SG</v>
          </cell>
          <cell r="N5577" t="str">
            <v>EXP</v>
          </cell>
          <cell r="O5577" t="str">
            <v>PH610</v>
          </cell>
          <cell r="P5577" t="str">
            <v>1712</v>
          </cell>
          <cell r="Q5577" t="str">
            <v>Salaries &amp; Benefits</v>
          </cell>
          <cell r="R5577" t="str">
            <v>Other Expenditures</v>
          </cell>
          <cell r="S5577" t="str">
            <v>Salaries &amp; Benefits</v>
          </cell>
        </row>
        <row r="5578">
          <cell r="A5578" t="str">
            <v>PH3011</v>
          </cell>
          <cell r="E5578">
            <v>3691.21</v>
          </cell>
          <cell r="F5578">
            <v>0</v>
          </cell>
          <cell r="G5578">
            <v>3691.21</v>
          </cell>
          <cell r="H5578">
            <v>1944.1</v>
          </cell>
          <cell r="I5578">
            <v>-1747.11</v>
          </cell>
          <cell r="J5578">
            <v>4373.08</v>
          </cell>
          <cell r="L5578">
            <v>41455</v>
          </cell>
          <cell r="M5578" t="str">
            <v>SG</v>
          </cell>
          <cell r="N5578" t="str">
            <v>EXP</v>
          </cell>
          <cell r="O5578" t="str">
            <v>PH610</v>
          </cell>
          <cell r="P5578" t="str">
            <v>1720</v>
          </cell>
          <cell r="Q5578" t="str">
            <v>Salaries &amp; Benefits</v>
          </cell>
          <cell r="R5578" t="str">
            <v>Other Expenditures</v>
          </cell>
          <cell r="S5578" t="str">
            <v>Salaries &amp; Benefits</v>
          </cell>
        </row>
        <row r="5579">
          <cell r="A5579" t="str">
            <v>PH3011</v>
          </cell>
          <cell r="E5579">
            <v>1117.17</v>
          </cell>
          <cell r="F5579">
            <v>0</v>
          </cell>
          <cell r="G5579">
            <v>1117.17</v>
          </cell>
          <cell r="H5579">
            <v>724.61</v>
          </cell>
          <cell r="I5579">
            <v>-392.56</v>
          </cell>
          <cell r="J5579">
            <v>1630.41</v>
          </cell>
          <cell r="L5579">
            <v>41455</v>
          </cell>
          <cell r="M5579" t="str">
            <v>SG</v>
          </cell>
          <cell r="N5579" t="str">
            <v>EXP</v>
          </cell>
          <cell r="O5579" t="str">
            <v>PH610</v>
          </cell>
          <cell r="P5579" t="str">
            <v>1730</v>
          </cell>
          <cell r="Q5579" t="str">
            <v>Salaries &amp; Benefits</v>
          </cell>
          <cell r="R5579" t="str">
            <v>Other Expenditures</v>
          </cell>
          <cell r="S5579" t="str">
            <v>Salaries &amp; Benefits</v>
          </cell>
        </row>
        <row r="5580">
          <cell r="A5580" t="str">
            <v>PH3011</v>
          </cell>
          <cell r="E5580">
            <v>2725.46</v>
          </cell>
          <cell r="F5580">
            <v>0</v>
          </cell>
          <cell r="G5580">
            <v>2725.46</v>
          </cell>
          <cell r="H5580">
            <v>1701.3</v>
          </cell>
          <cell r="I5580">
            <v>-1024.1600000000001</v>
          </cell>
          <cell r="J5580">
            <v>2043.65</v>
          </cell>
          <cell r="L5580">
            <v>41455</v>
          </cell>
          <cell r="M5580" t="str">
            <v>SG</v>
          </cell>
          <cell r="N5580" t="str">
            <v>EXP</v>
          </cell>
          <cell r="O5580" t="str">
            <v>PH610</v>
          </cell>
          <cell r="P5580" t="str">
            <v>1740</v>
          </cell>
          <cell r="Q5580" t="str">
            <v>Salaries &amp; Benefits</v>
          </cell>
          <cell r="R5580" t="str">
            <v>Other Expenditures</v>
          </cell>
          <cell r="S5580" t="str">
            <v>Salaries &amp; Benefits</v>
          </cell>
        </row>
        <row r="5581">
          <cell r="A5581" t="str">
            <v>PH3011</v>
          </cell>
          <cell r="E5581">
            <v>162.34</v>
          </cell>
          <cell r="F5581">
            <v>0</v>
          </cell>
          <cell r="G5581">
            <v>162.34</v>
          </cell>
          <cell r="H5581">
            <v>156.58000000000001</v>
          </cell>
          <cell r="I5581">
            <v>-5.76</v>
          </cell>
          <cell r="J5581">
            <v>174.75</v>
          </cell>
          <cell r="L5581">
            <v>41455</v>
          </cell>
          <cell r="M5581" t="str">
            <v>SG</v>
          </cell>
          <cell r="N5581" t="str">
            <v>EXP</v>
          </cell>
          <cell r="O5581" t="str">
            <v>PH610</v>
          </cell>
          <cell r="P5581" t="str">
            <v>1745</v>
          </cell>
          <cell r="Q5581" t="str">
            <v>Salaries &amp; Benefits</v>
          </cell>
          <cell r="R5581" t="str">
            <v>Other Expenditures</v>
          </cell>
          <cell r="S5581" t="str">
            <v>Salaries &amp; Benefits</v>
          </cell>
        </row>
        <row r="5582">
          <cell r="A5582" t="str">
            <v>PH3011</v>
          </cell>
          <cell r="E5582">
            <v>3041.01</v>
          </cell>
          <cell r="F5582">
            <v>0</v>
          </cell>
          <cell r="G5582">
            <v>3041.01</v>
          </cell>
          <cell r="H5582">
            <v>1893.12</v>
          </cell>
          <cell r="I5582">
            <v>-1147.8900000000001</v>
          </cell>
          <cell r="J5582">
            <v>4259.5</v>
          </cell>
          <cell r="L5582">
            <v>41455</v>
          </cell>
          <cell r="M5582" t="str">
            <v>SG</v>
          </cell>
          <cell r="N5582" t="str">
            <v>EXP</v>
          </cell>
          <cell r="O5582" t="str">
            <v>PH610</v>
          </cell>
          <cell r="P5582" t="str">
            <v>1750</v>
          </cell>
          <cell r="Q5582" t="str">
            <v>Salaries &amp; Benefits</v>
          </cell>
          <cell r="R5582" t="str">
            <v>Other Expenditures</v>
          </cell>
          <cell r="S5582" t="str">
            <v>Salaries &amp; Benefits</v>
          </cell>
        </row>
        <row r="5583">
          <cell r="A5583" t="str">
            <v>PH3011</v>
          </cell>
          <cell r="E5583">
            <v>5914.3</v>
          </cell>
          <cell r="F5583">
            <v>0</v>
          </cell>
          <cell r="G5583">
            <v>5914.3</v>
          </cell>
          <cell r="H5583">
            <v>3839.14</v>
          </cell>
          <cell r="I5583">
            <v>-2075.16</v>
          </cell>
          <cell r="J5583">
            <v>4613.3999999999996</v>
          </cell>
          <cell r="L5583">
            <v>41455</v>
          </cell>
          <cell r="M5583" t="str">
            <v>SG</v>
          </cell>
          <cell r="N5583" t="str">
            <v>EXP</v>
          </cell>
          <cell r="O5583" t="str">
            <v>PH610</v>
          </cell>
          <cell r="P5583" t="str">
            <v>1760</v>
          </cell>
          <cell r="Q5583" t="str">
            <v>Salaries &amp; Benefits</v>
          </cell>
          <cell r="R5583" t="str">
            <v>Other Expenditures</v>
          </cell>
          <cell r="S5583" t="str">
            <v>Salaries &amp; Benefits</v>
          </cell>
        </row>
        <row r="5584">
          <cell r="A5584" t="str">
            <v>PH3011</v>
          </cell>
          <cell r="E5584">
            <v>18775.28</v>
          </cell>
          <cell r="F5584">
            <v>0</v>
          </cell>
          <cell r="G5584">
            <v>18775.28</v>
          </cell>
          <cell r="H5584">
            <v>11680.18</v>
          </cell>
          <cell r="I5584">
            <v>-7095.1</v>
          </cell>
          <cell r="J5584">
            <v>26280.48</v>
          </cell>
          <cell r="L5584">
            <v>41455</v>
          </cell>
          <cell r="M5584" t="str">
            <v>SG</v>
          </cell>
          <cell r="N5584" t="str">
            <v>EXP</v>
          </cell>
          <cell r="O5584" t="str">
            <v>PH610</v>
          </cell>
          <cell r="P5584" t="str">
            <v>1770</v>
          </cell>
          <cell r="Q5584" t="str">
            <v>Salaries &amp; Benefits</v>
          </cell>
          <cell r="R5584" t="str">
            <v>Other Expenditures</v>
          </cell>
          <cell r="S5584" t="str">
            <v>Salaries &amp; Benefits</v>
          </cell>
        </row>
        <row r="5585">
          <cell r="A5585" t="str">
            <v>PH3011</v>
          </cell>
          <cell r="E5585">
            <v>0</v>
          </cell>
          <cell r="F5585">
            <v>0</v>
          </cell>
          <cell r="G5585">
            <v>0</v>
          </cell>
          <cell r="H5585">
            <v>12682.33</v>
          </cell>
          <cell r="I5585">
            <v>12682.33</v>
          </cell>
          <cell r="J5585">
            <v>28544.55</v>
          </cell>
          <cell r="L5585">
            <v>41455</v>
          </cell>
          <cell r="M5585" t="str">
            <v>SG</v>
          </cell>
          <cell r="N5585" t="str">
            <v>EXP</v>
          </cell>
          <cell r="O5585" t="str">
            <v>PH610</v>
          </cell>
          <cell r="P5585" t="str">
            <v>1970</v>
          </cell>
          <cell r="Q5585" t="str">
            <v>Salaries &amp; Benefits</v>
          </cell>
          <cell r="R5585" t="str">
            <v>Other Expenditures</v>
          </cell>
          <cell r="S5585" t="str">
            <v>Salaries &amp; Benefits</v>
          </cell>
        </row>
        <row r="5586">
          <cell r="A5586" t="str">
            <v>PH3011</v>
          </cell>
          <cell r="E5586">
            <v>195.22</v>
          </cell>
          <cell r="F5586">
            <v>50.2</v>
          </cell>
          <cell r="G5586">
            <v>245.42</v>
          </cell>
          <cell r="H5586">
            <v>119.82</v>
          </cell>
          <cell r="I5586">
            <v>-125.6</v>
          </cell>
          <cell r="J5586">
            <v>492.24</v>
          </cell>
          <cell r="L5586">
            <v>41455</v>
          </cell>
          <cell r="M5586" t="str">
            <v>SG</v>
          </cell>
          <cell r="N5586" t="str">
            <v>EXP</v>
          </cell>
          <cell r="O5586" t="str">
            <v>PH610</v>
          </cell>
          <cell r="P5586" t="str">
            <v>2010</v>
          </cell>
          <cell r="Q5586" t="str">
            <v>Office Supplies</v>
          </cell>
          <cell r="R5586" t="str">
            <v>Other Expenditures</v>
          </cell>
          <cell r="S5586" t="str">
            <v>Non Salary</v>
          </cell>
        </row>
        <row r="5587">
          <cell r="A5587" t="str">
            <v>PH3011</v>
          </cell>
          <cell r="E5587">
            <v>393.13</v>
          </cell>
          <cell r="F5587">
            <v>0</v>
          </cell>
          <cell r="G5587">
            <v>393.13</v>
          </cell>
          <cell r="H5587">
            <v>0</v>
          </cell>
          <cell r="I5587">
            <v>-393.13</v>
          </cell>
          <cell r="J5587">
            <v>0</v>
          </cell>
          <cell r="L5587">
            <v>41455</v>
          </cell>
          <cell r="M5587" t="str">
            <v>SG</v>
          </cell>
          <cell r="N5587" t="str">
            <v>EXP</v>
          </cell>
          <cell r="O5587" t="str">
            <v>PH610</v>
          </cell>
          <cell r="P5587" t="str">
            <v>2650</v>
          </cell>
          <cell r="Q5587" t="str">
            <v>Other Supplies</v>
          </cell>
          <cell r="R5587" t="str">
            <v>Other Expenditures</v>
          </cell>
          <cell r="S5587" t="str">
            <v>Non Salary</v>
          </cell>
        </row>
        <row r="5588">
          <cell r="A5588" t="str">
            <v>PH3011</v>
          </cell>
          <cell r="E5588">
            <v>0</v>
          </cell>
          <cell r="F5588">
            <v>0</v>
          </cell>
          <cell r="G5588">
            <v>0</v>
          </cell>
          <cell r="H5588">
            <v>0</v>
          </cell>
          <cell r="I5588">
            <v>0</v>
          </cell>
          <cell r="J5588">
            <v>0</v>
          </cell>
          <cell r="L5588">
            <v>41455</v>
          </cell>
          <cell r="M5588" t="str">
            <v>SG</v>
          </cell>
          <cell r="N5588" t="str">
            <v>EXP</v>
          </cell>
          <cell r="O5588" t="str">
            <v>PH610</v>
          </cell>
          <cell r="P5588" t="str">
            <v>2750</v>
          </cell>
          <cell r="Q5588" t="str">
            <v>Other Supplies</v>
          </cell>
          <cell r="R5588" t="str">
            <v>Other Expenditures</v>
          </cell>
          <cell r="S5588" t="str">
            <v>Non Salary</v>
          </cell>
        </row>
        <row r="5589">
          <cell r="A5589" t="str">
            <v>PH3011</v>
          </cell>
          <cell r="E5589">
            <v>1456.49</v>
          </cell>
          <cell r="F5589">
            <v>0</v>
          </cell>
          <cell r="G5589">
            <v>1456.49</v>
          </cell>
          <cell r="H5589">
            <v>230.25</v>
          </cell>
          <cell r="I5589">
            <v>-1226.24</v>
          </cell>
          <cell r="J5589">
            <v>500</v>
          </cell>
          <cell r="L5589">
            <v>41455</v>
          </cell>
          <cell r="M5589" t="str">
            <v>SG</v>
          </cell>
          <cell r="N5589" t="str">
            <v>EXP</v>
          </cell>
          <cell r="O5589" t="str">
            <v>PH610</v>
          </cell>
          <cell r="P5589" t="str">
            <v>2790</v>
          </cell>
          <cell r="Q5589" t="str">
            <v>Other Supplies</v>
          </cell>
          <cell r="R5589" t="str">
            <v>Other Expenditures</v>
          </cell>
          <cell r="S5589" t="str">
            <v>Non Salary</v>
          </cell>
        </row>
        <row r="5590">
          <cell r="A5590" t="str">
            <v>PH3011</v>
          </cell>
          <cell r="E5590">
            <v>0</v>
          </cell>
          <cell r="F5590">
            <v>349.03</v>
          </cell>
          <cell r="G5590">
            <v>349.03</v>
          </cell>
          <cell r="H5590">
            <v>0</v>
          </cell>
          <cell r="I5590">
            <v>-349.03</v>
          </cell>
          <cell r="J5590">
            <v>0</v>
          </cell>
          <cell r="L5590">
            <v>41455</v>
          </cell>
          <cell r="M5590" t="str">
            <v>SG</v>
          </cell>
          <cell r="N5590" t="str">
            <v>EXP</v>
          </cell>
          <cell r="O5590" t="str">
            <v>PH610</v>
          </cell>
          <cell r="P5590" t="str">
            <v>3310</v>
          </cell>
          <cell r="Q5590" t="str">
            <v>Furniture &amp; Furnishings</v>
          </cell>
          <cell r="R5590" t="str">
            <v>Other Expenditures</v>
          </cell>
          <cell r="S5590" t="str">
            <v>Non Salary</v>
          </cell>
        </row>
        <row r="5591">
          <cell r="A5591" t="str">
            <v>PH3011</v>
          </cell>
          <cell r="E5591">
            <v>152.46</v>
          </cell>
          <cell r="F5591">
            <v>0</v>
          </cell>
          <cell r="G5591">
            <v>152.46</v>
          </cell>
          <cell r="H5591">
            <v>0</v>
          </cell>
          <cell r="I5591">
            <v>-152.46</v>
          </cell>
          <cell r="J5591">
            <v>0</v>
          </cell>
          <cell r="L5591">
            <v>41455</v>
          </cell>
          <cell r="M5591" t="str">
            <v>SG</v>
          </cell>
          <cell r="N5591" t="str">
            <v>EXP</v>
          </cell>
          <cell r="O5591" t="str">
            <v>PH610</v>
          </cell>
          <cell r="P5591" t="str">
            <v>3410</v>
          </cell>
          <cell r="Q5591" t="str">
            <v>Computer Hardware &amp; Software</v>
          </cell>
          <cell r="R5591" t="str">
            <v>Other Expenditures</v>
          </cell>
          <cell r="S5591" t="str">
            <v>Non Salary</v>
          </cell>
        </row>
        <row r="5592">
          <cell r="A5592" t="str">
            <v>PH3011</v>
          </cell>
          <cell r="E5592">
            <v>0</v>
          </cell>
          <cell r="F5592">
            <v>0</v>
          </cell>
          <cell r="G5592">
            <v>0</v>
          </cell>
          <cell r="H5592">
            <v>0</v>
          </cell>
          <cell r="I5592">
            <v>0</v>
          </cell>
          <cell r="J5592">
            <v>0</v>
          </cell>
          <cell r="L5592">
            <v>41455</v>
          </cell>
          <cell r="M5592" t="str">
            <v>SG</v>
          </cell>
          <cell r="N5592" t="str">
            <v>EXP</v>
          </cell>
          <cell r="O5592" t="str">
            <v>PH610</v>
          </cell>
          <cell r="P5592" t="str">
            <v>4116</v>
          </cell>
          <cell r="Q5592" t="str">
            <v>Professional &amp; Technical</v>
          </cell>
          <cell r="R5592" t="str">
            <v>Other Expenditures</v>
          </cell>
          <cell r="S5592" t="str">
            <v>Non Salary</v>
          </cell>
        </row>
        <row r="5593">
          <cell r="A5593" t="str">
            <v>PH3011</v>
          </cell>
          <cell r="E5593">
            <v>0</v>
          </cell>
          <cell r="F5593">
            <v>3561.6</v>
          </cell>
          <cell r="G5593">
            <v>3561.6</v>
          </cell>
          <cell r="H5593">
            <v>2454.5300000000002</v>
          </cell>
          <cell r="I5593">
            <v>-1107.07</v>
          </cell>
          <cell r="J5593">
            <v>6522.82</v>
          </cell>
          <cell r="L5593">
            <v>41455</v>
          </cell>
          <cell r="M5593" t="str">
            <v>SG</v>
          </cell>
          <cell r="N5593" t="str">
            <v>EXP</v>
          </cell>
          <cell r="O5593" t="str">
            <v>PH610</v>
          </cell>
          <cell r="P5593" t="str">
            <v>4199</v>
          </cell>
          <cell r="Q5593" t="str">
            <v>Professional &amp; Technical</v>
          </cell>
          <cell r="R5593" t="str">
            <v>Other Expenditures</v>
          </cell>
          <cell r="S5593" t="str">
            <v>Non Salary</v>
          </cell>
        </row>
        <row r="5594">
          <cell r="A5594" t="str">
            <v>PH3011</v>
          </cell>
          <cell r="E5594">
            <v>0</v>
          </cell>
          <cell r="F5594">
            <v>0</v>
          </cell>
          <cell r="G5594">
            <v>0</v>
          </cell>
          <cell r="H5594">
            <v>315.32</v>
          </cell>
          <cell r="I5594">
            <v>315.32</v>
          </cell>
          <cell r="J5594">
            <v>837.95</v>
          </cell>
          <cell r="L5594">
            <v>41455</v>
          </cell>
          <cell r="M5594" t="str">
            <v>SG</v>
          </cell>
          <cell r="N5594" t="str">
            <v>EXP</v>
          </cell>
          <cell r="O5594" t="str">
            <v>PH610</v>
          </cell>
          <cell r="P5594" t="str">
            <v>4215</v>
          </cell>
          <cell r="Q5594" t="str">
            <v>Business Travel Expenses</v>
          </cell>
          <cell r="R5594" t="str">
            <v>Other Expenditures</v>
          </cell>
          <cell r="S5594" t="str">
            <v>Non Salary</v>
          </cell>
        </row>
        <row r="5595">
          <cell r="A5595" t="str">
            <v>PH3011</v>
          </cell>
          <cell r="E5595">
            <v>71.55</v>
          </cell>
          <cell r="F5595">
            <v>0</v>
          </cell>
          <cell r="G5595">
            <v>71.55</v>
          </cell>
          <cell r="H5595">
            <v>0</v>
          </cell>
          <cell r="I5595">
            <v>-71.55</v>
          </cell>
          <cell r="J5595">
            <v>0</v>
          </cell>
          <cell r="L5595">
            <v>41455</v>
          </cell>
          <cell r="M5595" t="str">
            <v>SG</v>
          </cell>
          <cell r="N5595" t="str">
            <v>EXP</v>
          </cell>
          <cell r="O5595" t="str">
            <v>PH610</v>
          </cell>
          <cell r="P5595" t="str">
            <v>4225</v>
          </cell>
          <cell r="Q5595" t="str">
            <v>Business Travel Expenses</v>
          </cell>
          <cell r="R5595" t="str">
            <v>Other Expenditures</v>
          </cell>
          <cell r="S5595" t="str">
            <v>Non Salary</v>
          </cell>
        </row>
        <row r="5596">
          <cell r="A5596" t="str">
            <v>PH3011</v>
          </cell>
          <cell r="E5596">
            <v>161.72</v>
          </cell>
          <cell r="F5596">
            <v>0</v>
          </cell>
          <cell r="G5596">
            <v>161.72</v>
          </cell>
          <cell r="H5596">
            <v>0</v>
          </cell>
          <cell r="I5596">
            <v>-161.72</v>
          </cell>
          <cell r="J5596">
            <v>0</v>
          </cell>
          <cell r="L5596">
            <v>41455</v>
          </cell>
          <cell r="M5596" t="str">
            <v>SG</v>
          </cell>
          <cell r="N5596" t="str">
            <v>EXP</v>
          </cell>
          <cell r="O5596" t="str">
            <v>PH610</v>
          </cell>
          <cell r="P5596" t="str">
            <v>4251</v>
          </cell>
          <cell r="Q5596" t="str">
            <v>Conference Expenditures</v>
          </cell>
          <cell r="R5596" t="str">
            <v>Other Expenditures</v>
          </cell>
          <cell r="S5596" t="str">
            <v>Non Salary</v>
          </cell>
        </row>
        <row r="5597">
          <cell r="A5597" t="str">
            <v>PH3011</v>
          </cell>
          <cell r="E5597">
            <v>0</v>
          </cell>
          <cell r="F5597">
            <v>0</v>
          </cell>
          <cell r="G5597">
            <v>0</v>
          </cell>
          <cell r="H5597">
            <v>963.33</v>
          </cell>
          <cell r="I5597">
            <v>963.33</v>
          </cell>
          <cell r="J5597">
            <v>2560</v>
          </cell>
          <cell r="L5597">
            <v>41455</v>
          </cell>
          <cell r="M5597" t="str">
            <v>SG</v>
          </cell>
          <cell r="N5597" t="str">
            <v>EXP</v>
          </cell>
          <cell r="O5597" t="str">
            <v>PH610</v>
          </cell>
          <cell r="P5597" t="str">
            <v>4252</v>
          </cell>
          <cell r="Q5597" t="str">
            <v>Conference Expenditures</v>
          </cell>
          <cell r="R5597" t="str">
            <v>Other Expenditures</v>
          </cell>
          <cell r="S5597" t="str">
            <v>Non Salary</v>
          </cell>
        </row>
        <row r="5598">
          <cell r="A5598" t="str">
            <v>PH3011</v>
          </cell>
          <cell r="E5598">
            <v>966.35</v>
          </cell>
          <cell r="F5598">
            <v>0</v>
          </cell>
          <cell r="G5598">
            <v>966.35</v>
          </cell>
          <cell r="H5598">
            <v>983.58</v>
          </cell>
          <cell r="I5598">
            <v>17.23</v>
          </cell>
          <cell r="J5598">
            <v>2613.86</v>
          </cell>
          <cell r="L5598">
            <v>41455</v>
          </cell>
          <cell r="M5598" t="str">
            <v>SG</v>
          </cell>
          <cell r="N5598" t="str">
            <v>EXP</v>
          </cell>
          <cell r="O5598" t="str">
            <v>PH610</v>
          </cell>
          <cell r="P5598" t="str">
            <v>4253</v>
          </cell>
          <cell r="Q5598" t="str">
            <v>Conference Expenditures</v>
          </cell>
          <cell r="R5598" t="str">
            <v>Other Expenditures</v>
          </cell>
          <cell r="S5598" t="str">
            <v>Non Salary</v>
          </cell>
        </row>
        <row r="5599">
          <cell r="A5599" t="str">
            <v>PH3011</v>
          </cell>
          <cell r="E5599">
            <v>548.66999999999996</v>
          </cell>
          <cell r="F5599">
            <v>0</v>
          </cell>
          <cell r="G5599">
            <v>548.66999999999996</v>
          </cell>
          <cell r="H5599">
            <v>498.98</v>
          </cell>
          <cell r="I5599">
            <v>-49.69</v>
          </cell>
          <cell r="J5599">
            <v>1326</v>
          </cell>
          <cell r="L5599">
            <v>41455</v>
          </cell>
          <cell r="M5599" t="str">
            <v>SG</v>
          </cell>
          <cell r="N5599" t="str">
            <v>EXP</v>
          </cell>
          <cell r="O5599" t="str">
            <v>PH610</v>
          </cell>
          <cell r="P5599" t="str">
            <v>4255</v>
          </cell>
          <cell r="Q5599" t="str">
            <v>Conference Expenditures</v>
          </cell>
          <cell r="R5599" t="str">
            <v>Other Expenditures</v>
          </cell>
          <cell r="S5599" t="str">
            <v>Non Salary</v>
          </cell>
        </row>
        <row r="5600">
          <cell r="A5600" t="str">
            <v>PH3011</v>
          </cell>
          <cell r="E5600">
            <v>7504.71</v>
          </cell>
          <cell r="F5600">
            <v>0</v>
          </cell>
          <cell r="G5600">
            <v>7504.71</v>
          </cell>
          <cell r="H5600">
            <v>1411.88</v>
          </cell>
          <cell r="I5600">
            <v>-6092.83</v>
          </cell>
          <cell r="J5600">
            <v>3752</v>
          </cell>
          <cell r="L5600">
            <v>41455</v>
          </cell>
          <cell r="M5600" t="str">
            <v>SG</v>
          </cell>
          <cell r="N5600" t="str">
            <v>EXP</v>
          </cell>
          <cell r="O5600" t="str">
            <v>PH610</v>
          </cell>
          <cell r="P5600" t="str">
            <v>4256</v>
          </cell>
          <cell r="Q5600" t="str">
            <v>Conference Expenditures</v>
          </cell>
          <cell r="R5600" t="str">
            <v>Other Expenditures</v>
          </cell>
          <cell r="S5600" t="str">
            <v>Non Salary</v>
          </cell>
        </row>
        <row r="5601">
          <cell r="A5601" t="str">
            <v>PH3011</v>
          </cell>
          <cell r="E5601">
            <v>0</v>
          </cell>
          <cell r="F5601">
            <v>0</v>
          </cell>
          <cell r="G5601">
            <v>0</v>
          </cell>
          <cell r="H5601">
            <v>49.8</v>
          </cell>
          <cell r="I5601">
            <v>49.8</v>
          </cell>
          <cell r="J5601">
            <v>1784.87</v>
          </cell>
          <cell r="L5601">
            <v>41455</v>
          </cell>
          <cell r="M5601" t="str">
            <v>SG</v>
          </cell>
          <cell r="N5601" t="str">
            <v>EXP</v>
          </cell>
          <cell r="O5601" t="str">
            <v>PH610</v>
          </cell>
          <cell r="P5601" t="str">
            <v>4310</v>
          </cell>
          <cell r="Q5601" t="str">
            <v>Training &amp; Development</v>
          </cell>
          <cell r="R5601" t="str">
            <v>Other Expenditures</v>
          </cell>
          <cell r="S5601" t="str">
            <v>Non Salary</v>
          </cell>
        </row>
        <row r="5602">
          <cell r="A5602" t="str">
            <v>PH3011</v>
          </cell>
          <cell r="E5602">
            <v>10000</v>
          </cell>
          <cell r="F5602">
            <v>720.46</v>
          </cell>
          <cell r="G5602">
            <v>10720.46</v>
          </cell>
          <cell r="H5602">
            <v>3456.16</v>
          </cell>
          <cell r="I5602">
            <v>-7264.3</v>
          </cell>
          <cell r="J5602">
            <v>10341.57</v>
          </cell>
          <cell r="L5602">
            <v>41455</v>
          </cell>
          <cell r="M5602" t="str">
            <v>SG</v>
          </cell>
          <cell r="N5602" t="str">
            <v>EXP</v>
          </cell>
          <cell r="O5602" t="str">
            <v>PH610</v>
          </cell>
          <cell r="P5602" t="str">
            <v>4414</v>
          </cell>
          <cell r="Q5602" t="str">
            <v>Contracted Services</v>
          </cell>
          <cell r="R5602" t="str">
            <v>Other Expenditures</v>
          </cell>
          <cell r="S5602" t="str">
            <v>Non Salary</v>
          </cell>
        </row>
        <row r="5603">
          <cell r="A5603" t="str">
            <v>PH3011</v>
          </cell>
          <cell r="E5603">
            <v>0</v>
          </cell>
          <cell r="F5603">
            <v>784.36</v>
          </cell>
          <cell r="G5603">
            <v>784.36</v>
          </cell>
          <cell r="H5603">
            <v>3606.68</v>
          </cell>
          <cell r="I5603">
            <v>2822.32</v>
          </cell>
          <cell r="J5603">
            <v>10792</v>
          </cell>
          <cell r="L5603">
            <v>41455</v>
          </cell>
          <cell r="M5603" t="str">
            <v>SG</v>
          </cell>
          <cell r="N5603" t="str">
            <v>EXP</v>
          </cell>
          <cell r="O5603" t="str">
            <v>PH610</v>
          </cell>
          <cell r="P5603" t="str">
            <v>4424</v>
          </cell>
          <cell r="Q5603" t="str">
            <v>Contracted Services</v>
          </cell>
          <cell r="R5603" t="str">
            <v>Other Expenditures</v>
          </cell>
          <cell r="S5603" t="str">
            <v>Non Salary</v>
          </cell>
        </row>
        <row r="5604">
          <cell r="A5604" t="str">
            <v>PH3011</v>
          </cell>
          <cell r="E5604">
            <v>976.9</v>
          </cell>
          <cell r="F5604">
            <v>0</v>
          </cell>
          <cell r="G5604">
            <v>976.9</v>
          </cell>
          <cell r="H5604">
            <v>0</v>
          </cell>
          <cell r="I5604">
            <v>-976.9</v>
          </cell>
          <cell r="J5604">
            <v>0</v>
          </cell>
          <cell r="L5604">
            <v>41455</v>
          </cell>
          <cell r="M5604" t="str">
            <v>SG</v>
          </cell>
          <cell r="N5604" t="str">
            <v>EXP</v>
          </cell>
          <cell r="O5604" t="str">
            <v>PH610</v>
          </cell>
          <cell r="P5604" t="str">
            <v>4515</v>
          </cell>
          <cell r="Q5604" t="str">
            <v>Contracted Services</v>
          </cell>
          <cell r="R5604" t="str">
            <v>Other Expenditures</v>
          </cell>
          <cell r="S5604" t="str">
            <v>Non Salary</v>
          </cell>
        </row>
        <row r="5605">
          <cell r="A5605" t="str">
            <v>PH3011</v>
          </cell>
          <cell r="E5605">
            <v>2135.8000000000002</v>
          </cell>
          <cell r="F5605">
            <v>1919.33</v>
          </cell>
          <cell r="G5605">
            <v>4055.13</v>
          </cell>
          <cell r="H5605">
            <v>283.36</v>
          </cell>
          <cell r="I5605">
            <v>-3771.77</v>
          </cell>
          <cell r="J5605">
            <v>753.02</v>
          </cell>
          <cell r="L5605">
            <v>41455</v>
          </cell>
          <cell r="M5605" t="str">
            <v>SG</v>
          </cell>
          <cell r="N5605" t="str">
            <v>EXP</v>
          </cell>
          <cell r="O5605" t="str">
            <v>PH610</v>
          </cell>
          <cell r="P5605" t="str">
            <v>4530</v>
          </cell>
          <cell r="Q5605" t="str">
            <v>Contracted Services</v>
          </cell>
          <cell r="R5605" t="str">
            <v>Other Expenditures</v>
          </cell>
          <cell r="S5605" t="str">
            <v>Non Salary</v>
          </cell>
        </row>
        <row r="5606">
          <cell r="A5606" t="str">
            <v>PH3011</v>
          </cell>
          <cell r="E5606">
            <v>1728.13</v>
          </cell>
          <cell r="F5606">
            <v>0</v>
          </cell>
          <cell r="G5606">
            <v>1728.13</v>
          </cell>
          <cell r="H5606">
            <v>0</v>
          </cell>
          <cell r="I5606">
            <v>-1728.13</v>
          </cell>
          <cell r="J5606">
            <v>0</v>
          </cell>
          <cell r="L5606">
            <v>41455</v>
          </cell>
          <cell r="M5606" t="str">
            <v>SG</v>
          </cell>
          <cell r="N5606" t="str">
            <v>EXP</v>
          </cell>
          <cell r="O5606" t="str">
            <v>PH610</v>
          </cell>
          <cell r="P5606" t="str">
            <v>4570</v>
          </cell>
          <cell r="Q5606" t="str">
            <v>Contracted Services</v>
          </cell>
          <cell r="R5606" t="str">
            <v>Other Expenditures</v>
          </cell>
          <cell r="S5606" t="str">
            <v>Non Salary</v>
          </cell>
        </row>
        <row r="5607">
          <cell r="A5607" t="str">
            <v>PH3011</v>
          </cell>
          <cell r="E5607">
            <v>700</v>
          </cell>
          <cell r="F5607">
            <v>0</v>
          </cell>
          <cell r="G5607">
            <v>700</v>
          </cell>
          <cell r="H5607">
            <v>510.27</v>
          </cell>
          <cell r="I5607">
            <v>-189.73</v>
          </cell>
          <cell r="J5607">
            <v>1356</v>
          </cell>
          <cell r="L5607">
            <v>41455</v>
          </cell>
          <cell r="M5607" t="str">
            <v>SG</v>
          </cell>
          <cell r="N5607" t="str">
            <v>EXP</v>
          </cell>
          <cell r="O5607" t="str">
            <v>PH610</v>
          </cell>
          <cell r="P5607" t="str">
            <v>4760</v>
          </cell>
          <cell r="Q5607" t="str">
            <v>Insurance, Parking &amp; Metrage</v>
          </cell>
          <cell r="R5607" t="str">
            <v>Other Expenditures</v>
          </cell>
          <cell r="S5607" t="str">
            <v>Non Salary</v>
          </cell>
        </row>
        <row r="5608">
          <cell r="A5608" t="str">
            <v>PH3011</v>
          </cell>
          <cell r="E5608">
            <v>327</v>
          </cell>
          <cell r="F5608">
            <v>0</v>
          </cell>
          <cell r="G5608">
            <v>327</v>
          </cell>
          <cell r="H5608">
            <v>767.65</v>
          </cell>
          <cell r="I5608">
            <v>440.65</v>
          </cell>
          <cell r="J5608">
            <v>2040</v>
          </cell>
          <cell r="L5608">
            <v>41455</v>
          </cell>
          <cell r="M5608" t="str">
            <v>SG</v>
          </cell>
          <cell r="N5608" t="str">
            <v>EXP</v>
          </cell>
          <cell r="O5608" t="str">
            <v>PH610</v>
          </cell>
          <cell r="P5608" t="str">
            <v>4770</v>
          </cell>
          <cell r="Q5608" t="str">
            <v>Insurance, Parking &amp; Metrage</v>
          </cell>
          <cell r="R5608" t="str">
            <v>Other Expenditures</v>
          </cell>
          <cell r="S5608" t="str">
            <v>Non Salary</v>
          </cell>
        </row>
        <row r="5609">
          <cell r="A5609" t="str">
            <v>PH3011</v>
          </cell>
          <cell r="E5609">
            <v>744.97</v>
          </cell>
          <cell r="F5609">
            <v>0</v>
          </cell>
          <cell r="G5609">
            <v>744.97</v>
          </cell>
          <cell r="H5609">
            <v>2331.0700000000002</v>
          </cell>
          <cell r="I5609">
            <v>1586.1</v>
          </cell>
          <cell r="J5609">
            <v>4998</v>
          </cell>
          <cell r="L5609">
            <v>41455</v>
          </cell>
          <cell r="M5609" t="str">
            <v>SG</v>
          </cell>
          <cell r="N5609" t="str">
            <v>EXP</v>
          </cell>
          <cell r="O5609" t="str">
            <v>PH610</v>
          </cell>
          <cell r="P5609" t="str">
            <v>4775</v>
          </cell>
          <cell r="Q5609" t="str">
            <v>Insurance, Parking &amp; Metrage</v>
          </cell>
          <cell r="R5609" t="str">
            <v>Other Expenditures</v>
          </cell>
          <cell r="S5609" t="str">
            <v>Non Salary</v>
          </cell>
        </row>
        <row r="5610">
          <cell r="A5610" t="str">
            <v>PH3011</v>
          </cell>
          <cell r="E5610">
            <v>12.17</v>
          </cell>
          <cell r="F5610">
            <v>0</v>
          </cell>
          <cell r="G5610">
            <v>12.17</v>
          </cell>
          <cell r="H5610">
            <v>0</v>
          </cell>
          <cell r="I5610">
            <v>-12.17</v>
          </cell>
          <cell r="J5610">
            <v>0</v>
          </cell>
          <cell r="L5610">
            <v>41455</v>
          </cell>
          <cell r="M5610" t="str">
            <v>SG</v>
          </cell>
          <cell r="N5610" t="str">
            <v>EXP</v>
          </cell>
          <cell r="O5610" t="str">
            <v>PH610</v>
          </cell>
          <cell r="P5610" t="str">
            <v>4811</v>
          </cell>
          <cell r="Q5610" t="str">
            <v>Other Services</v>
          </cell>
          <cell r="R5610" t="str">
            <v>Other Expenditures</v>
          </cell>
          <cell r="S5610" t="str">
            <v>Non Salary</v>
          </cell>
        </row>
        <row r="5611">
          <cell r="A5611" t="str">
            <v>PH3011</v>
          </cell>
          <cell r="E5611">
            <v>0</v>
          </cell>
          <cell r="F5611">
            <v>0</v>
          </cell>
          <cell r="G5611">
            <v>0</v>
          </cell>
          <cell r="H5611">
            <v>376.3</v>
          </cell>
          <cell r="I5611">
            <v>376.3</v>
          </cell>
          <cell r="J5611">
            <v>1000</v>
          </cell>
          <cell r="L5611">
            <v>41455</v>
          </cell>
          <cell r="M5611" t="str">
            <v>SG</v>
          </cell>
          <cell r="N5611" t="str">
            <v>EXP</v>
          </cell>
          <cell r="O5611" t="str">
            <v>PH610</v>
          </cell>
          <cell r="P5611" t="str">
            <v>4820</v>
          </cell>
          <cell r="Q5611" t="str">
            <v>Other Services</v>
          </cell>
          <cell r="R5611" t="str">
            <v>Other Expenditures</v>
          </cell>
          <cell r="S5611" t="str">
            <v>Non Salary</v>
          </cell>
        </row>
        <row r="5612">
          <cell r="A5612" t="str">
            <v>PH3011</v>
          </cell>
          <cell r="E5612">
            <v>0</v>
          </cell>
          <cell r="F5612">
            <v>0</v>
          </cell>
          <cell r="G5612">
            <v>0</v>
          </cell>
          <cell r="H5612">
            <v>0</v>
          </cell>
          <cell r="I5612">
            <v>0</v>
          </cell>
          <cell r="J5612">
            <v>0</v>
          </cell>
          <cell r="L5612">
            <v>41455</v>
          </cell>
          <cell r="M5612" t="str">
            <v>SG</v>
          </cell>
          <cell r="N5612" t="str">
            <v>EXP</v>
          </cell>
          <cell r="O5612" t="str">
            <v>PH610</v>
          </cell>
          <cell r="P5612" t="str">
            <v>7030</v>
          </cell>
          <cell r="Q5612" t="str">
            <v>IDC's</v>
          </cell>
          <cell r="R5612" t="str">
            <v>Other Expenditures</v>
          </cell>
          <cell r="S5612" t="str">
            <v>Non Salary</v>
          </cell>
        </row>
        <row r="5613">
          <cell r="A5613" t="str">
            <v>PH3011</v>
          </cell>
          <cell r="E5613">
            <v>54.19</v>
          </cell>
          <cell r="F5613">
            <v>0</v>
          </cell>
          <cell r="G5613">
            <v>54.19</v>
          </cell>
          <cell r="H5613">
            <v>0</v>
          </cell>
          <cell r="I5613">
            <v>-54.19</v>
          </cell>
          <cell r="J5613">
            <v>0</v>
          </cell>
          <cell r="L5613">
            <v>41455</v>
          </cell>
          <cell r="M5613" t="str">
            <v>SG</v>
          </cell>
          <cell r="N5613" t="str">
            <v>EXP</v>
          </cell>
          <cell r="O5613" t="str">
            <v>PH610</v>
          </cell>
          <cell r="P5613" t="str">
            <v>7035</v>
          </cell>
          <cell r="Q5613" t="str">
            <v>IDC's</v>
          </cell>
          <cell r="R5613" t="str">
            <v>Other Expenditures</v>
          </cell>
          <cell r="S5613" t="str">
            <v>Non Salary</v>
          </cell>
        </row>
        <row r="5614">
          <cell r="A5614" t="str">
            <v>PH3011</v>
          </cell>
          <cell r="E5614">
            <v>-174635.49</v>
          </cell>
          <cell r="F5614">
            <v>0</v>
          </cell>
          <cell r="G5614">
            <v>-174635.49</v>
          </cell>
          <cell r="H5614">
            <v>-126138.92</v>
          </cell>
          <cell r="I5614">
            <v>48496.57</v>
          </cell>
          <cell r="J5614">
            <v>-275580.38</v>
          </cell>
          <cell r="L5614">
            <v>41455</v>
          </cell>
          <cell r="M5614" t="str">
            <v>SG</v>
          </cell>
          <cell r="N5614" t="str">
            <v>REV</v>
          </cell>
          <cell r="O5614" t="str">
            <v>PH610</v>
          </cell>
          <cell r="P5614" t="str">
            <v>8010</v>
          </cell>
          <cell r="Q5614" t="str">
            <v>Grants and Subsidies</v>
          </cell>
          <cell r="R5614" t="str">
            <v>Revenue</v>
          </cell>
          <cell r="S5614" t="str">
            <v>Non Salary</v>
          </cell>
        </row>
        <row r="5615">
          <cell r="A5615" t="str">
            <v>PH3018</v>
          </cell>
          <cell r="E5615">
            <v>619471.53</v>
          </cell>
          <cell r="F5615">
            <v>0</v>
          </cell>
          <cell r="G5615">
            <v>619471.53</v>
          </cell>
          <cell r="H5615">
            <v>643225.80000000005</v>
          </cell>
          <cell r="I5615">
            <v>23754.27</v>
          </cell>
          <cell r="J5615">
            <v>1447258.05</v>
          </cell>
          <cell r="L5615">
            <v>41455</v>
          </cell>
          <cell r="M5615" t="str">
            <v>SG</v>
          </cell>
          <cell r="N5615" t="str">
            <v>EXP</v>
          </cell>
          <cell r="O5615" t="str">
            <v>PH300</v>
          </cell>
          <cell r="P5615" t="str">
            <v>1015</v>
          </cell>
          <cell r="Q5615" t="str">
            <v>Salaries &amp; Benefits</v>
          </cell>
          <cell r="R5615" t="str">
            <v>Other Expenditures</v>
          </cell>
          <cell r="S5615" t="str">
            <v>Salaries &amp; Benefits</v>
          </cell>
        </row>
        <row r="5616">
          <cell r="A5616" t="str">
            <v>PH3018</v>
          </cell>
          <cell r="E5616">
            <v>0</v>
          </cell>
          <cell r="F5616">
            <v>0</v>
          </cell>
          <cell r="G5616">
            <v>0</v>
          </cell>
          <cell r="H5616">
            <v>0</v>
          </cell>
          <cell r="I5616">
            <v>0</v>
          </cell>
          <cell r="J5616">
            <v>0</v>
          </cell>
          <cell r="L5616">
            <v>41455</v>
          </cell>
          <cell r="M5616" t="str">
            <v>SG</v>
          </cell>
          <cell r="N5616" t="str">
            <v>EXP</v>
          </cell>
          <cell r="O5616" t="str">
            <v>PH300</v>
          </cell>
          <cell r="P5616" t="str">
            <v>1025</v>
          </cell>
          <cell r="Q5616" t="str">
            <v>Salaries &amp; Benefits</v>
          </cell>
          <cell r="R5616" t="str">
            <v>Other Expenditures</v>
          </cell>
          <cell r="S5616" t="str">
            <v>Overtime</v>
          </cell>
        </row>
        <row r="5617">
          <cell r="A5617" t="str">
            <v>PH3018</v>
          </cell>
          <cell r="E5617">
            <v>36.4</v>
          </cell>
          <cell r="F5617">
            <v>0</v>
          </cell>
          <cell r="G5617">
            <v>36.4</v>
          </cell>
          <cell r="H5617">
            <v>0</v>
          </cell>
          <cell r="I5617">
            <v>-36.4</v>
          </cell>
          <cell r="J5617">
            <v>0</v>
          </cell>
          <cell r="L5617">
            <v>41455</v>
          </cell>
          <cell r="M5617" t="str">
            <v>SG</v>
          </cell>
          <cell r="N5617" t="str">
            <v>EXP</v>
          </cell>
          <cell r="O5617" t="str">
            <v>PH300</v>
          </cell>
          <cell r="P5617" t="str">
            <v>1045</v>
          </cell>
          <cell r="Q5617" t="str">
            <v>Salaries &amp; Benefits</v>
          </cell>
          <cell r="R5617" t="str">
            <v>Other Expenditures</v>
          </cell>
          <cell r="S5617" t="str">
            <v>Salaries &amp; Benefits</v>
          </cell>
        </row>
        <row r="5618">
          <cell r="A5618" t="str">
            <v>PH3018</v>
          </cell>
          <cell r="E5618">
            <v>0</v>
          </cell>
          <cell r="F5618">
            <v>0</v>
          </cell>
          <cell r="G5618">
            <v>0</v>
          </cell>
          <cell r="H5618">
            <v>130.41</v>
          </cell>
          <cell r="I5618">
            <v>130.41</v>
          </cell>
          <cell r="J5618">
            <v>130.41</v>
          </cell>
          <cell r="L5618">
            <v>41455</v>
          </cell>
          <cell r="M5618" t="str">
            <v>SG</v>
          </cell>
          <cell r="N5618" t="str">
            <v>EXP</v>
          </cell>
          <cell r="O5618" t="str">
            <v>PH300</v>
          </cell>
          <cell r="P5618" t="str">
            <v>1050</v>
          </cell>
          <cell r="Q5618" t="str">
            <v>Salaries &amp; Benefits</v>
          </cell>
          <cell r="R5618" t="str">
            <v>Other Expenditures</v>
          </cell>
          <cell r="S5618" t="str">
            <v>Salaries &amp; Benefits</v>
          </cell>
        </row>
        <row r="5619">
          <cell r="A5619" t="str">
            <v>PH3018</v>
          </cell>
          <cell r="E5619">
            <v>2340.52</v>
          </cell>
          <cell r="F5619">
            <v>0</v>
          </cell>
          <cell r="G5619">
            <v>2340.52</v>
          </cell>
          <cell r="H5619">
            <v>0</v>
          </cell>
          <cell r="I5619">
            <v>-2340.52</v>
          </cell>
          <cell r="J5619">
            <v>0</v>
          </cell>
          <cell r="L5619">
            <v>41455</v>
          </cell>
          <cell r="M5619" t="str">
            <v>SG</v>
          </cell>
          <cell r="N5619" t="str">
            <v>EXP</v>
          </cell>
          <cell r="O5619" t="str">
            <v>PH300</v>
          </cell>
          <cell r="P5619" t="str">
            <v>1060</v>
          </cell>
          <cell r="Q5619" t="str">
            <v>Salaries &amp; Benefits</v>
          </cell>
          <cell r="R5619" t="str">
            <v>Other Expenditures</v>
          </cell>
          <cell r="S5619" t="str">
            <v>Salaries &amp; Benefits</v>
          </cell>
        </row>
        <row r="5620">
          <cell r="A5620" t="str">
            <v>PH3018</v>
          </cell>
          <cell r="E5620">
            <v>0</v>
          </cell>
          <cell r="F5620">
            <v>0</v>
          </cell>
          <cell r="G5620">
            <v>0</v>
          </cell>
          <cell r="H5620">
            <v>-40786.31</v>
          </cell>
          <cell r="I5620">
            <v>-40786.31</v>
          </cell>
          <cell r="J5620">
            <v>-89024.49</v>
          </cell>
          <cell r="L5620">
            <v>41455</v>
          </cell>
          <cell r="M5620" t="str">
            <v>SG</v>
          </cell>
          <cell r="N5620" t="str">
            <v>EXP</v>
          </cell>
          <cell r="O5620" t="str">
            <v>PH300</v>
          </cell>
          <cell r="P5620" t="str">
            <v>1520</v>
          </cell>
          <cell r="Q5620" t="str">
            <v>Salaries &amp; Benefits</v>
          </cell>
          <cell r="R5620" t="str">
            <v>Other Expenditures</v>
          </cell>
          <cell r="S5620" t="str">
            <v>Gapping</v>
          </cell>
        </row>
        <row r="5621">
          <cell r="A5621" t="str">
            <v>PH3018</v>
          </cell>
          <cell r="E5621">
            <v>2435.7399999999998</v>
          </cell>
          <cell r="F5621">
            <v>0</v>
          </cell>
          <cell r="G5621">
            <v>2435.7399999999998</v>
          </cell>
          <cell r="H5621">
            <v>0</v>
          </cell>
          <cell r="I5621">
            <v>-2435.7399999999998</v>
          </cell>
          <cell r="J5621">
            <v>0</v>
          </cell>
          <cell r="L5621">
            <v>41455</v>
          </cell>
          <cell r="M5621" t="str">
            <v>SG</v>
          </cell>
          <cell r="N5621" t="str">
            <v>EXP</v>
          </cell>
          <cell r="O5621" t="str">
            <v>PH300</v>
          </cell>
          <cell r="P5621" t="str">
            <v>1580</v>
          </cell>
          <cell r="Q5621" t="str">
            <v>Salaries &amp; Benefits</v>
          </cell>
          <cell r="R5621" t="str">
            <v>Other Expenditures</v>
          </cell>
          <cell r="S5621" t="str">
            <v>Salaries &amp; Benefits</v>
          </cell>
        </row>
        <row r="5622">
          <cell r="A5622" t="str">
            <v>PH3018</v>
          </cell>
          <cell r="E5622">
            <v>33640.550000000003</v>
          </cell>
          <cell r="F5622">
            <v>0</v>
          </cell>
          <cell r="G5622">
            <v>33640.550000000003</v>
          </cell>
          <cell r="H5622">
            <v>36421.21</v>
          </cell>
          <cell r="I5622">
            <v>2780.66</v>
          </cell>
          <cell r="J5622">
            <v>81948</v>
          </cell>
          <cell r="L5622">
            <v>41455</v>
          </cell>
          <cell r="M5622" t="str">
            <v>SG</v>
          </cell>
          <cell r="N5622" t="str">
            <v>EXP</v>
          </cell>
          <cell r="O5622" t="str">
            <v>PH300</v>
          </cell>
          <cell r="P5622" t="str">
            <v>1711</v>
          </cell>
          <cell r="Q5622" t="str">
            <v>Salaries &amp; Benefits</v>
          </cell>
          <cell r="R5622" t="str">
            <v>Other Expenditures</v>
          </cell>
          <cell r="S5622" t="str">
            <v>Salaries &amp; Benefits</v>
          </cell>
        </row>
        <row r="5623">
          <cell r="A5623" t="str">
            <v>PH3018</v>
          </cell>
          <cell r="E5623">
            <v>15993.06</v>
          </cell>
          <cell r="F5623">
            <v>0</v>
          </cell>
          <cell r="G5623">
            <v>15993.06</v>
          </cell>
          <cell r="H5623">
            <v>17167.849999999999</v>
          </cell>
          <cell r="I5623">
            <v>1174.79</v>
          </cell>
          <cell r="J5623">
            <v>38628</v>
          </cell>
          <cell r="L5623">
            <v>41455</v>
          </cell>
          <cell r="M5623" t="str">
            <v>SG</v>
          </cell>
          <cell r="N5623" t="str">
            <v>EXP</v>
          </cell>
          <cell r="O5623" t="str">
            <v>PH300</v>
          </cell>
          <cell r="P5623" t="str">
            <v>1712</v>
          </cell>
          <cell r="Q5623" t="str">
            <v>Salaries &amp; Benefits</v>
          </cell>
          <cell r="R5623" t="str">
            <v>Other Expenditures</v>
          </cell>
          <cell r="S5623" t="str">
            <v>Salaries &amp; Benefits</v>
          </cell>
        </row>
        <row r="5624">
          <cell r="A5624" t="str">
            <v>PH3018</v>
          </cell>
          <cell r="E5624">
            <v>16317.31</v>
          </cell>
          <cell r="F5624">
            <v>0</v>
          </cell>
          <cell r="G5624">
            <v>16317.31</v>
          </cell>
          <cell r="H5624">
            <v>12880.77</v>
          </cell>
          <cell r="I5624">
            <v>-3436.54</v>
          </cell>
          <cell r="J5624">
            <v>28835.53</v>
          </cell>
          <cell r="L5624">
            <v>41455</v>
          </cell>
          <cell r="M5624" t="str">
            <v>SG</v>
          </cell>
          <cell r="N5624" t="str">
            <v>EXP</v>
          </cell>
          <cell r="O5624" t="str">
            <v>PH300</v>
          </cell>
          <cell r="P5624" t="str">
            <v>1720</v>
          </cell>
          <cell r="Q5624" t="str">
            <v>Salaries &amp; Benefits</v>
          </cell>
          <cell r="R5624" t="str">
            <v>Other Expenditures</v>
          </cell>
          <cell r="S5624" t="str">
            <v>Salaries &amp; Benefits</v>
          </cell>
        </row>
        <row r="5625">
          <cell r="A5625" t="str">
            <v>PH3018</v>
          </cell>
          <cell r="E5625">
            <v>4948.63</v>
          </cell>
          <cell r="F5625">
            <v>0</v>
          </cell>
          <cell r="G5625">
            <v>4948.63</v>
          </cell>
          <cell r="H5625">
            <v>4801.38</v>
          </cell>
          <cell r="I5625">
            <v>-147.25</v>
          </cell>
          <cell r="J5625">
            <v>10802.41</v>
          </cell>
          <cell r="L5625">
            <v>41455</v>
          </cell>
          <cell r="M5625" t="str">
            <v>SG</v>
          </cell>
          <cell r="N5625" t="str">
            <v>EXP</v>
          </cell>
          <cell r="O5625" t="str">
            <v>PH300</v>
          </cell>
          <cell r="P5625" t="str">
            <v>1730</v>
          </cell>
          <cell r="Q5625" t="str">
            <v>Salaries &amp; Benefits</v>
          </cell>
          <cell r="R5625" t="str">
            <v>Other Expenditures</v>
          </cell>
          <cell r="S5625" t="str">
            <v>Salaries &amp; Benefits</v>
          </cell>
        </row>
        <row r="5626">
          <cell r="A5626" t="str">
            <v>PH3018</v>
          </cell>
          <cell r="E5626">
            <v>15753.99</v>
          </cell>
          <cell r="F5626">
            <v>0</v>
          </cell>
          <cell r="G5626">
            <v>15753.99</v>
          </cell>
          <cell r="H5626">
            <v>16622.5</v>
          </cell>
          <cell r="I5626">
            <v>868.51</v>
          </cell>
          <cell r="J5626">
            <v>20973.53</v>
          </cell>
          <cell r="L5626">
            <v>41455</v>
          </cell>
          <cell r="M5626" t="str">
            <v>SG</v>
          </cell>
          <cell r="N5626" t="str">
            <v>EXP</v>
          </cell>
          <cell r="O5626" t="str">
            <v>PH300</v>
          </cell>
          <cell r="P5626" t="str">
            <v>1740</v>
          </cell>
          <cell r="Q5626" t="str">
            <v>Salaries &amp; Benefits</v>
          </cell>
          <cell r="R5626" t="str">
            <v>Other Expenditures</v>
          </cell>
          <cell r="S5626" t="str">
            <v>Salaries &amp; Benefits</v>
          </cell>
        </row>
        <row r="5627">
          <cell r="A5627" t="str">
            <v>PH3018</v>
          </cell>
          <cell r="E5627">
            <v>693.38</v>
          </cell>
          <cell r="F5627">
            <v>0</v>
          </cell>
          <cell r="G5627">
            <v>693.38</v>
          </cell>
          <cell r="H5627">
            <v>874.7</v>
          </cell>
          <cell r="I5627">
            <v>181.32</v>
          </cell>
          <cell r="J5627">
            <v>1157.8</v>
          </cell>
          <cell r="L5627">
            <v>41455</v>
          </cell>
          <cell r="M5627" t="str">
            <v>SG</v>
          </cell>
          <cell r="N5627" t="str">
            <v>EXP</v>
          </cell>
          <cell r="O5627" t="str">
            <v>PH300</v>
          </cell>
          <cell r="P5627" t="str">
            <v>1745</v>
          </cell>
          <cell r="Q5627" t="str">
            <v>Salaries &amp; Benefits</v>
          </cell>
          <cell r="R5627" t="str">
            <v>Other Expenditures</v>
          </cell>
          <cell r="S5627" t="str">
            <v>Salaries &amp; Benefits</v>
          </cell>
        </row>
        <row r="5628">
          <cell r="A5628" t="str">
            <v>PH3018</v>
          </cell>
          <cell r="E5628">
            <v>12358.05</v>
          </cell>
          <cell r="F5628">
            <v>0</v>
          </cell>
          <cell r="G5628">
            <v>12358.05</v>
          </cell>
          <cell r="H5628">
            <v>12542.77</v>
          </cell>
          <cell r="I5628">
            <v>184.72</v>
          </cell>
          <cell r="J5628">
            <v>28221.56</v>
          </cell>
          <cell r="L5628">
            <v>41455</v>
          </cell>
          <cell r="M5628" t="str">
            <v>SG</v>
          </cell>
          <cell r="N5628" t="str">
            <v>EXP</v>
          </cell>
          <cell r="O5628" t="str">
            <v>PH300</v>
          </cell>
          <cell r="P5628" t="str">
            <v>1750</v>
          </cell>
          <cell r="Q5628" t="str">
            <v>Salaries &amp; Benefits</v>
          </cell>
          <cell r="R5628" t="str">
            <v>Other Expenditures</v>
          </cell>
          <cell r="S5628" t="str">
            <v>Salaries &amp; Benefits</v>
          </cell>
        </row>
        <row r="5629">
          <cell r="A5629" t="str">
            <v>PH3018</v>
          </cell>
          <cell r="E5629">
            <v>32823.47</v>
          </cell>
          <cell r="F5629">
            <v>0</v>
          </cell>
          <cell r="G5629">
            <v>32823.47</v>
          </cell>
          <cell r="H5629">
            <v>36075.050000000003</v>
          </cell>
          <cell r="I5629">
            <v>3251.58</v>
          </cell>
          <cell r="J5629">
            <v>46134</v>
          </cell>
          <cell r="L5629">
            <v>41455</v>
          </cell>
          <cell r="M5629" t="str">
            <v>SG</v>
          </cell>
          <cell r="N5629" t="str">
            <v>EXP</v>
          </cell>
          <cell r="O5629" t="str">
            <v>PH300</v>
          </cell>
          <cell r="P5629" t="str">
            <v>1760</v>
          </cell>
          <cell r="Q5629" t="str">
            <v>Salaries &amp; Benefits</v>
          </cell>
          <cell r="R5629" t="str">
            <v>Other Expenditures</v>
          </cell>
          <cell r="S5629" t="str">
            <v>Salaries &amp; Benefits</v>
          </cell>
        </row>
        <row r="5630">
          <cell r="A5630" t="str">
            <v>PH3018</v>
          </cell>
          <cell r="E5630">
            <v>67847.89</v>
          </cell>
          <cell r="F5630">
            <v>0</v>
          </cell>
          <cell r="G5630">
            <v>67847.89</v>
          </cell>
          <cell r="H5630">
            <v>68972.28</v>
          </cell>
          <cell r="I5630">
            <v>1124.3900000000001</v>
          </cell>
          <cell r="J5630">
            <v>155187.69</v>
          </cell>
          <cell r="L5630">
            <v>41455</v>
          </cell>
          <cell r="M5630" t="str">
            <v>SG</v>
          </cell>
          <cell r="N5630" t="str">
            <v>EXP</v>
          </cell>
          <cell r="O5630" t="str">
            <v>PH300</v>
          </cell>
          <cell r="P5630" t="str">
            <v>1770</v>
          </cell>
          <cell r="Q5630" t="str">
            <v>Salaries &amp; Benefits</v>
          </cell>
          <cell r="R5630" t="str">
            <v>Other Expenditures</v>
          </cell>
          <cell r="S5630" t="str">
            <v>Salaries &amp; Benefits</v>
          </cell>
        </row>
        <row r="5631">
          <cell r="A5631" t="str">
            <v>PH3018</v>
          </cell>
          <cell r="E5631">
            <v>157.61000000000001</v>
          </cell>
          <cell r="F5631">
            <v>0</v>
          </cell>
          <cell r="G5631">
            <v>157.61000000000001</v>
          </cell>
          <cell r="H5631">
            <v>0</v>
          </cell>
          <cell r="I5631">
            <v>-157.61000000000001</v>
          </cell>
          <cell r="J5631">
            <v>0</v>
          </cell>
          <cell r="L5631">
            <v>41455</v>
          </cell>
          <cell r="M5631" t="str">
            <v>SG</v>
          </cell>
          <cell r="N5631" t="str">
            <v>EXP</v>
          </cell>
          <cell r="O5631" t="str">
            <v>PH300</v>
          </cell>
          <cell r="P5631" t="str">
            <v>1970</v>
          </cell>
          <cell r="Q5631" t="str">
            <v>Salaries &amp; Benefits</v>
          </cell>
          <cell r="R5631" t="str">
            <v>Other Expenditures</v>
          </cell>
          <cell r="S5631" t="str">
            <v>Salaries &amp; Benefits</v>
          </cell>
        </row>
        <row r="5632">
          <cell r="A5632" t="str">
            <v>PH3018</v>
          </cell>
          <cell r="E5632">
            <v>56.42</v>
          </cell>
          <cell r="F5632">
            <v>0</v>
          </cell>
          <cell r="G5632">
            <v>56.42</v>
          </cell>
          <cell r="H5632">
            <v>0</v>
          </cell>
          <cell r="I5632">
            <v>-56.42</v>
          </cell>
          <cell r="J5632">
            <v>0</v>
          </cell>
          <cell r="L5632">
            <v>41455</v>
          </cell>
          <cell r="M5632" t="str">
            <v>SG</v>
          </cell>
          <cell r="N5632" t="str">
            <v>EXP</v>
          </cell>
          <cell r="O5632" t="str">
            <v>PH300</v>
          </cell>
          <cell r="P5632" t="str">
            <v>1975</v>
          </cell>
          <cell r="Q5632" t="str">
            <v>Salaries &amp; Benefits</v>
          </cell>
          <cell r="R5632" t="str">
            <v>Other Expenditures</v>
          </cell>
          <cell r="S5632" t="str">
            <v>Salaries &amp; Benefits</v>
          </cell>
        </row>
        <row r="5633">
          <cell r="A5633" t="str">
            <v>PH3018</v>
          </cell>
          <cell r="E5633">
            <v>126.83</v>
          </cell>
          <cell r="F5633">
            <v>0</v>
          </cell>
          <cell r="G5633">
            <v>126.83</v>
          </cell>
          <cell r="H5633">
            <v>396.21</v>
          </cell>
          <cell r="I5633">
            <v>269.38</v>
          </cell>
          <cell r="J5633">
            <v>1434.53</v>
          </cell>
          <cell r="L5633">
            <v>41455</v>
          </cell>
          <cell r="M5633" t="str">
            <v>SG</v>
          </cell>
          <cell r="N5633" t="str">
            <v>EXP</v>
          </cell>
          <cell r="O5633" t="str">
            <v>PH300</v>
          </cell>
          <cell r="P5633" t="str">
            <v>2600</v>
          </cell>
          <cell r="Q5633" t="str">
            <v>Other Supplies</v>
          </cell>
          <cell r="R5633" t="str">
            <v>Other Expenditures</v>
          </cell>
          <cell r="S5633" t="str">
            <v>Non Salary</v>
          </cell>
        </row>
        <row r="5634">
          <cell r="A5634" t="str">
            <v>PH3018</v>
          </cell>
          <cell r="E5634">
            <v>220.03</v>
          </cell>
          <cell r="F5634">
            <v>0</v>
          </cell>
          <cell r="G5634">
            <v>220.03</v>
          </cell>
          <cell r="H5634">
            <v>377.77</v>
          </cell>
          <cell r="I5634">
            <v>157.74</v>
          </cell>
          <cell r="J5634">
            <v>31221.599999999999</v>
          </cell>
          <cell r="L5634">
            <v>41455</v>
          </cell>
          <cell r="M5634" t="str">
            <v>SG</v>
          </cell>
          <cell r="N5634" t="str">
            <v>EXP</v>
          </cell>
          <cell r="O5634" t="str">
            <v>PH300</v>
          </cell>
          <cell r="P5634" t="str">
            <v>2741</v>
          </cell>
          <cell r="Q5634" t="str">
            <v>Other Supplies</v>
          </cell>
          <cell r="R5634" t="str">
            <v>Other Expenditures</v>
          </cell>
          <cell r="S5634" t="str">
            <v>Non Salary</v>
          </cell>
        </row>
        <row r="5635">
          <cell r="A5635" t="str">
            <v>PH3018</v>
          </cell>
          <cell r="E5635">
            <v>0</v>
          </cell>
          <cell r="F5635">
            <v>0</v>
          </cell>
          <cell r="G5635">
            <v>0</v>
          </cell>
          <cell r="H5635">
            <v>1255.03</v>
          </cell>
          <cell r="I5635">
            <v>1255.03</v>
          </cell>
          <cell r="J5635">
            <v>6272</v>
          </cell>
          <cell r="L5635">
            <v>41455</v>
          </cell>
          <cell r="M5635" t="str">
            <v>SG</v>
          </cell>
          <cell r="N5635" t="str">
            <v>EXP</v>
          </cell>
          <cell r="O5635" t="str">
            <v>PH300</v>
          </cell>
          <cell r="P5635" t="str">
            <v>2823</v>
          </cell>
          <cell r="Q5635" t="str">
            <v>Other Supplies</v>
          </cell>
          <cell r="R5635" t="str">
            <v>Other Expenditures</v>
          </cell>
          <cell r="S5635" t="str">
            <v>Non Salary</v>
          </cell>
        </row>
        <row r="5636">
          <cell r="A5636" t="str">
            <v>PH3018</v>
          </cell>
          <cell r="E5636">
            <v>11625.05</v>
          </cell>
          <cell r="F5636">
            <v>0</v>
          </cell>
          <cell r="G5636">
            <v>11625.05</v>
          </cell>
          <cell r="H5636">
            <v>39315.82</v>
          </cell>
          <cell r="I5636">
            <v>27690.77</v>
          </cell>
          <cell r="J5636">
            <v>79651.16</v>
          </cell>
          <cell r="L5636">
            <v>41455</v>
          </cell>
          <cell r="M5636" t="str">
            <v>SG</v>
          </cell>
          <cell r="N5636" t="str">
            <v>EXP</v>
          </cell>
          <cell r="O5636" t="str">
            <v>PH300</v>
          </cell>
          <cell r="P5636" t="str">
            <v>4086</v>
          </cell>
          <cell r="Q5636" t="str">
            <v>Professional &amp; Technical</v>
          </cell>
          <cell r="R5636" t="str">
            <v>Other Expenditures</v>
          </cell>
          <cell r="S5636" t="str">
            <v>Non Salary</v>
          </cell>
        </row>
        <row r="5637">
          <cell r="A5637" t="str">
            <v>PH3018</v>
          </cell>
          <cell r="E5637">
            <v>0</v>
          </cell>
          <cell r="F5637">
            <v>183.17</v>
          </cell>
          <cell r="G5637">
            <v>183.17</v>
          </cell>
          <cell r="H5637">
            <v>0</v>
          </cell>
          <cell r="I5637">
            <v>-183.17</v>
          </cell>
          <cell r="J5637">
            <v>0</v>
          </cell>
          <cell r="L5637">
            <v>41455</v>
          </cell>
          <cell r="M5637" t="str">
            <v>SG</v>
          </cell>
          <cell r="N5637" t="str">
            <v>EXP</v>
          </cell>
          <cell r="O5637" t="str">
            <v>PH300</v>
          </cell>
          <cell r="P5637" t="str">
            <v>4122</v>
          </cell>
          <cell r="Q5637" t="str">
            <v>Professional &amp; Technical</v>
          </cell>
          <cell r="R5637" t="str">
            <v>Other Expenditures</v>
          </cell>
          <cell r="S5637" t="str">
            <v>Non Salary</v>
          </cell>
        </row>
        <row r="5638">
          <cell r="A5638" t="str">
            <v>PH3018</v>
          </cell>
          <cell r="E5638">
            <v>260.7</v>
          </cell>
          <cell r="F5638">
            <v>0</v>
          </cell>
          <cell r="G5638">
            <v>260.7</v>
          </cell>
          <cell r="H5638">
            <v>437.2</v>
          </cell>
          <cell r="I5638">
            <v>176.5</v>
          </cell>
          <cell r="J5638">
            <v>1000</v>
          </cell>
          <cell r="L5638">
            <v>41455</v>
          </cell>
          <cell r="M5638" t="str">
            <v>SG</v>
          </cell>
          <cell r="N5638" t="str">
            <v>EXP</v>
          </cell>
          <cell r="O5638" t="str">
            <v>PH300</v>
          </cell>
          <cell r="P5638" t="str">
            <v>4225</v>
          </cell>
          <cell r="Q5638" t="str">
            <v>Business Travel Expenses</v>
          </cell>
          <cell r="R5638" t="str">
            <v>Other Expenditures</v>
          </cell>
          <cell r="S5638" t="str">
            <v>Non Salary</v>
          </cell>
        </row>
        <row r="5639">
          <cell r="A5639" t="str">
            <v>PH3018</v>
          </cell>
          <cell r="E5639">
            <v>0</v>
          </cell>
          <cell r="F5639">
            <v>0</v>
          </cell>
          <cell r="G5639">
            <v>0</v>
          </cell>
          <cell r="H5639">
            <v>846.7</v>
          </cell>
          <cell r="I5639">
            <v>846.7</v>
          </cell>
          <cell r="J5639">
            <v>2250</v>
          </cell>
          <cell r="L5639">
            <v>41455</v>
          </cell>
          <cell r="M5639" t="str">
            <v>SG</v>
          </cell>
          <cell r="N5639" t="str">
            <v>EXP</v>
          </cell>
          <cell r="O5639" t="str">
            <v>PH300</v>
          </cell>
          <cell r="P5639" t="str">
            <v>4570</v>
          </cell>
          <cell r="Q5639" t="str">
            <v>Contracted Services</v>
          </cell>
          <cell r="R5639" t="str">
            <v>Other Expenditures</v>
          </cell>
          <cell r="S5639" t="str">
            <v>Non Salary</v>
          </cell>
        </row>
        <row r="5640">
          <cell r="A5640" t="str">
            <v>PH3018</v>
          </cell>
          <cell r="E5640">
            <v>6494.79</v>
          </cell>
          <cell r="F5640">
            <v>0</v>
          </cell>
          <cell r="G5640">
            <v>6494.79</v>
          </cell>
          <cell r="H5640">
            <v>8228.11</v>
          </cell>
          <cell r="I5640">
            <v>1733.32</v>
          </cell>
          <cell r="J5640">
            <v>18820</v>
          </cell>
          <cell r="L5640">
            <v>41455</v>
          </cell>
          <cell r="M5640" t="str">
            <v>SG</v>
          </cell>
          <cell r="N5640" t="str">
            <v>EXP</v>
          </cell>
          <cell r="O5640" t="str">
            <v>PH300</v>
          </cell>
          <cell r="P5640" t="str">
            <v>4690</v>
          </cell>
          <cell r="Q5640" t="str">
            <v>Insurance, Parking &amp; Metrage</v>
          </cell>
          <cell r="R5640" t="str">
            <v>Other Expenditures</v>
          </cell>
          <cell r="S5640" t="str">
            <v>Non Salary</v>
          </cell>
        </row>
        <row r="5641">
          <cell r="A5641" t="str">
            <v>PH3018</v>
          </cell>
          <cell r="E5641">
            <v>3635.9</v>
          </cell>
          <cell r="F5641">
            <v>0</v>
          </cell>
          <cell r="G5641">
            <v>3635.9</v>
          </cell>
          <cell r="H5641">
            <v>3012.32</v>
          </cell>
          <cell r="I5641">
            <v>-623.58000000000004</v>
          </cell>
          <cell r="J5641">
            <v>6890</v>
          </cell>
          <cell r="L5641">
            <v>41455</v>
          </cell>
          <cell r="M5641" t="str">
            <v>SG</v>
          </cell>
          <cell r="N5641" t="str">
            <v>EXP</v>
          </cell>
          <cell r="O5641" t="str">
            <v>PH300</v>
          </cell>
          <cell r="P5641" t="str">
            <v>4770</v>
          </cell>
          <cell r="Q5641" t="str">
            <v>Insurance, Parking &amp; Metrage</v>
          </cell>
          <cell r="R5641" t="str">
            <v>Other Expenditures</v>
          </cell>
          <cell r="S5641" t="str">
            <v>Non Salary</v>
          </cell>
        </row>
        <row r="5642">
          <cell r="A5642" t="str">
            <v>PH3018</v>
          </cell>
          <cell r="E5642">
            <v>9476.83</v>
          </cell>
          <cell r="F5642">
            <v>0</v>
          </cell>
          <cell r="G5642">
            <v>9476.83</v>
          </cell>
          <cell r="H5642">
            <v>8040.98</v>
          </cell>
          <cell r="I5642">
            <v>-1435.85</v>
          </cell>
          <cell r="J5642">
            <v>18392</v>
          </cell>
          <cell r="L5642">
            <v>41455</v>
          </cell>
          <cell r="M5642" t="str">
            <v>SG</v>
          </cell>
          <cell r="N5642" t="str">
            <v>EXP</v>
          </cell>
          <cell r="O5642" t="str">
            <v>PH300</v>
          </cell>
          <cell r="P5642" t="str">
            <v>4775</v>
          </cell>
          <cell r="Q5642" t="str">
            <v>Insurance, Parking &amp; Metrage</v>
          </cell>
          <cell r="R5642" t="str">
            <v>Other Expenditures</v>
          </cell>
          <cell r="S5642" t="str">
            <v>Non Salary</v>
          </cell>
        </row>
        <row r="5643">
          <cell r="A5643" t="str">
            <v>PH3018</v>
          </cell>
          <cell r="E5643">
            <v>3.06</v>
          </cell>
          <cell r="F5643">
            <v>0</v>
          </cell>
          <cell r="G5643">
            <v>3.06</v>
          </cell>
          <cell r="H5643">
            <v>0</v>
          </cell>
          <cell r="I5643">
            <v>-3.06</v>
          </cell>
          <cell r="J5643">
            <v>0</v>
          </cell>
          <cell r="L5643">
            <v>41455</v>
          </cell>
          <cell r="M5643" t="str">
            <v>SG</v>
          </cell>
          <cell r="N5643" t="str">
            <v>EXP</v>
          </cell>
          <cell r="O5643" t="str">
            <v>PH300</v>
          </cell>
          <cell r="P5643" t="str">
            <v>4811</v>
          </cell>
          <cell r="Q5643" t="str">
            <v>Other Services</v>
          </cell>
          <cell r="R5643" t="str">
            <v>Other Expenditures</v>
          </cell>
          <cell r="S5643" t="str">
            <v>Non Salary</v>
          </cell>
        </row>
        <row r="5644">
          <cell r="A5644" t="str">
            <v>PH3018</v>
          </cell>
          <cell r="E5644">
            <v>35</v>
          </cell>
          <cell r="F5644">
            <v>0</v>
          </cell>
          <cell r="G5644">
            <v>35</v>
          </cell>
          <cell r="H5644">
            <v>0</v>
          </cell>
          <cell r="I5644">
            <v>-35</v>
          </cell>
          <cell r="J5644">
            <v>0</v>
          </cell>
          <cell r="L5644">
            <v>41455</v>
          </cell>
          <cell r="M5644" t="str">
            <v>SG</v>
          </cell>
          <cell r="N5644" t="str">
            <v>EXP</v>
          </cell>
          <cell r="O5644" t="str">
            <v>PH300</v>
          </cell>
          <cell r="P5644" t="str">
            <v>6570</v>
          </cell>
          <cell r="Q5644" t="str">
            <v>Other Expenditures</v>
          </cell>
          <cell r="R5644" t="str">
            <v>Other Expenditures</v>
          </cell>
          <cell r="S5644" t="str">
            <v>Non Salary</v>
          </cell>
        </row>
        <row r="5645">
          <cell r="A5645" t="str">
            <v>PH3018</v>
          </cell>
          <cell r="E5645">
            <v>24.93</v>
          </cell>
          <cell r="F5645">
            <v>0</v>
          </cell>
          <cell r="G5645">
            <v>24.93</v>
          </cell>
          <cell r="H5645">
            <v>478.8</v>
          </cell>
          <cell r="I5645">
            <v>453.87</v>
          </cell>
          <cell r="J5645">
            <v>1000</v>
          </cell>
          <cell r="L5645">
            <v>41455</v>
          </cell>
          <cell r="M5645" t="str">
            <v>SG</v>
          </cell>
          <cell r="N5645" t="str">
            <v>EXP</v>
          </cell>
          <cell r="O5645" t="str">
            <v>PH300</v>
          </cell>
          <cell r="P5645" t="str">
            <v>7030</v>
          </cell>
          <cell r="Q5645" t="str">
            <v>IDC's</v>
          </cell>
          <cell r="R5645" t="str">
            <v>Other Expenditures</v>
          </cell>
          <cell r="S5645" t="str">
            <v>Non Salary</v>
          </cell>
        </row>
        <row r="5646">
          <cell r="A5646" t="str">
            <v>PH3018</v>
          </cell>
          <cell r="E5646">
            <v>13.07</v>
          </cell>
          <cell r="F5646">
            <v>0</v>
          </cell>
          <cell r="G5646">
            <v>13.07</v>
          </cell>
          <cell r="H5646">
            <v>1915.2</v>
          </cell>
          <cell r="I5646">
            <v>1902.13</v>
          </cell>
          <cell r="J5646">
            <v>4000</v>
          </cell>
          <cell r="L5646">
            <v>41455</v>
          </cell>
          <cell r="M5646" t="str">
            <v>SG</v>
          </cell>
          <cell r="N5646" t="str">
            <v>EXP</v>
          </cell>
          <cell r="O5646" t="str">
            <v>PH300</v>
          </cell>
          <cell r="P5646" t="str">
            <v>7035</v>
          </cell>
          <cell r="Q5646" t="str">
            <v>IDC's</v>
          </cell>
          <cell r="R5646" t="str">
            <v>Other Expenditures</v>
          </cell>
          <cell r="S5646" t="str">
            <v>Non Salary</v>
          </cell>
        </row>
        <row r="5647">
          <cell r="A5647" t="str">
            <v>PH3018</v>
          </cell>
          <cell r="E5647">
            <v>-642697.59</v>
          </cell>
          <cell r="F5647">
            <v>0</v>
          </cell>
          <cell r="G5647">
            <v>-642697.59</v>
          </cell>
          <cell r="H5647">
            <v>-654924.43000000005</v>
          </cell>
          <cell r="I5647">
            <v>-12226.84</v>
          </cell>
          <cell r="J5647">
            <v>-1455887.9</v>
          </cell>
          <cell r="L5647">
            <v>41455</v>
          </cell>
          <cell r="M5647" t="str">
            <v>SG</v>
          </cell>
          <cell r="N5647" t="str">
            <v>REV</v>
          </cell>
          <cell r="O5647" t="str">
            <v>PH300</v>
          </cell>
          <cell r="P5647" t="str">
            <v>8010</v>
          </cell>
          <cell r="Q5647" t="str">
            <v>Grants and Subsidies</v>
          </cell>
          <cell r="R5647" t="str">
            <v>Revenue</v>
          </cell>
          <cell r="S5647" t="str">
            <v>Non Salary</v>
          </cell>
        </row>
        <row r="5648">
          <cell r="A5648" t="str">
            <v>PH3019</v>
          </cell>
          <cell r="E5648">
            <v>18</v>
          </cell>
          <cell r="F5648">
            <v>0</v>
          </cell>
          <cell r="G5648">
            <v>18</v>
          </cell>
          <cell r="H5648">
            <v>0</v>
          </cell>
          <cell r="I5648">
            <v>-18</v>
          </cell>
          <cell r="J5648">
            <v>0</v>
          </cell>
          <cell r="L5648">
            <v>41455</v>
          </cell>
          <cell r="M5648" t="str">
            <v>SG</v>
          </cell>
          <cell r="N5648" t="str">
            <v>EXP</v>
          </cell>
          <cell r="O5648" t="str">
            <v>PH610</v>
          </cell>
          <cell r="P5648" t="str">
            <v>4555</v>
          </cell>
          <cell r="Q5648" t="str">
            <v>Contracted Services</v>
          </cell>
          <cell r="R5648" t="str">
            <v>Other Expenditures</v>
          </cell>
          <cell r="S5648" t="str">
            <v>Non Salary</v>
          </cell>
        </row>
        <row r="5649">
          <cell r="A5649" t="str">
            <v>PH3019</v>
          </cell>
          <cell r="E5649">
            <v>0</v>
          </cell>
          <cell r="F5649">
            <v>0</v>
          </cell>
          <cell r="G5649">
            <v>0</v>
          </cell>
          <cell r="H5649">
            <v>1956.98</v>
          </cell>
          <cell r="I5649">
            <v>1956.98</v>
          </cell>
          <cell r="J5649">
            <v>5200.6099999999997</v>
          </cell>
          <cell r="L5649">
            <v>41455</v>
          </cell>
          <cell r="M5649" t="str">
            <v>SG</v>
          </cell>
          <cell r="N5649" t="str">
            <v>EXP</v>
          </cell>
          <cell r="O5649" t="str">
            <v>PH610</v>
          </cell>
          <cell r="P5649" t="str">
            <v>4570</v>
          </cell>
          <cell r="Q5649" t="str">
            <v>Contracted Services</v>
          </cell>
          <cell r="R5649" t="str">
            <v>Other Expenditures</v>
          </cell>
          <cell r="S5649" t="str">
            <v>Non Salary</v>
          </cell>
        </row>
        <row r="5650">
          <cell r="A5650" t="str">
            <v>PH3019</v>
          </cell>
          <cell r="E5650">
            <v>-1439.83</v>
          </cell>
          <cell r="F5650">
            <v>0</v>
          </cell>
          <cell r="G5650">
            <v>-1439.83</v>
          </cell>
          <cell r="H5650">
            <v>0</v>
          </cell>
          <cell r="I5650">
            <v>1439.83</v>
          </cell>
          <cell r="J5650">
            <v>0</v>
          </cell>
          <cell r="L5650">
            <v>41455</v>
          </cell>
          <cell r="M5650" t="str">
            <v>SG</v>
          </cell>
          <cell r="N5650" t="str">
            <v>EXP</v>
          </cell>
          <cell r="O5650" t="str">
            <v>PH610</v>
          </cell>
          <cell r="P5650" t="str">
            <v>4810</v>
          </cell>
          <cell r="Q5650" t="str">
            <v>Other Services</v>
          </cell>
          <cell r="R5650" t="str">
            <v>Other Expenditures</v>
          </cell>
          <cell r="S5650" t="str">
            <v>Non Salary</v>
          </cell>
        </row>
        <row r="5651">
          <cell r="A5651" t="str">
            <v>PH3019</v>
          </cell>
          <cell r="E5651">
            <v>5560.71</v>
          </cell>
          <cell r="F5651">
            <v>0</v>
          </cell>
          <cell r="G5651">
            <v>5560.71</v>
          </cell>
          <cell r="H5651">
            <v>9212.35</v>
          </cell>
          <cell r="I5651">
            <v>3651.64</v>
          </cell>
          <cell r="J5651">
            <v>31832.58</v>
          </cell>
          <cell r="L5651">
            <v>41455</v>
          </cell>
          <cell r="M5651" t="str">
            <v>SG</v>
          </cell>
          <cell r="N5651" t="str">
            <v>EXP</v>
          </cell>
          <cell r="O5651" t="str">
            <v>PH610</v>
          </cell>
          <cell r="P5651" t="str">
            <v>4811</v>
          </cell>
          <cell r="Q5651" t="str">
            <v>Other Services</v>
          </cell>
          <cell r="R5651" t="str">
            <v>Other Expenditures</v>
          </cell>
          <cell r="S5651" t="str">
            <v>Non Salary</v>
          </cell>
        </row>
        <row r="5652">
          <cell r="A5652" t="str">
            <v>PH3019</v>
          </cell>
          <cell r="E5652">
            <v>347973</v>
          </cell>
          <cell r="F5652">
            <v>0</v>
          </cell>
          <cell r="G5652">
            <v>347973</v>
          </cell>
          <cell r="H5652">
            <v>347973</v>
          </cell>
          <cell r="I5652">
            <v>0</v>
          </cell>
          <cell r="J5652">
            <v>695946</v>
          </cell>
          <cell r="L5652">
            <v>41455</v>
          </cell>
          <cell r="M5652" t="str">
            <v>SG</v>
          </cell>
          <cell r="N5652" t="str">
            <v>EXP</v>
          </cell>
          <cell r="O5652" t="str">
            <v>PH610</v>
          </cell>
          <cell r="P5652" t="str">
            <v>7090</v>
          </cell>
          <cell r="Q5652" t="str">
            <v>IDC's</v>
          </cell>
          <cell r="R5652" t="str">
            <v>Other Expenditures</v>
          </cell>
          <cell r="S5652" t="str">
            <v>Non Salary</v>
          </cell>
        </row>
        <row r="5653">
          <cell r="A5653" t="str">
            <v>PH3019</v>
          </cell>
          <cell r="E5653">
            <v>15336.37</v>
          </cell>
          <cell r="F5653">
            <v>0</v>
          </cell>
          <cell r="G5653">
            <v>15336.37</v>
          </cell>
          <cell r="H5653">
            <v>15673.92</v>
          </cell>
          <cell r="I5653">
            <v>337.55</v>
          </cell>
          <cell r="J5653">
            <v>62695.69</v>
          </cell>
          <cell r="L5653">
            <v>41455</v>
          </cell>
          <cell r="M5653" t="str">
            <v>SG</v>
          </cell>
          <cell r="N5653" t="str">
            <v>EXP</v>
          </cell>
          <cell r="O5653" t="str">
            <v>PH610</v>
          </cell>
          <cell r="P5653" t="str">
            <v>7125</v>
          </cell>
          <cell r="Q5653" t="str">
            <v>IDC's</v>
          </cell>
          <cell r="R5653" t="str">
            <v>Other Expenditures</v>
          </cell>
          <cell r="S5653" t="str">
            <v>Non Salary</v>
          </cell>
        </row>
        <row r="5654">
          <cell r="A5654" t="str">
            <v>PH3019</v>
          </cell>
          <cell r="E5654">
            <v>-272695</v>
          </cell>
          <cell r="F5654">
            <v>0</v>
          </cell>
          <cell r="G5654">
            <v>-272695</v>
          </cell>
          <cell r="H5654">
            <v>-281112.19</v>
          </cell>
          <cell r="I5654">
            <v>-8417.19</v>
          </cell>
          <cell r="J5654">
            <v>-596756.17000000004</v>
          </cell>
          <cell r="L5654">
            <v>41455</v>
          </cell>
          <cell r="M5654" t="str">
            <v>SG</v>
          </cell>
          <cell r="N5654" t="str">
            <v>REV</v>
          </cell>
          <cell r="O5654" t="str">
            <v>PH610</v>
          </cell>
          <cell r="P5654" t="str">
            <v>8010</v>
          </cell>
          <cell r="Q5654" t="str">
            <v>Grants and Subsidies</v>
          </cell>
          <cell r="R5654" t="str">
            <v>Revenue</v>
          </cell>
          <cell r="S5654" t="str">
            <v>Non Salary</v>
          </cell>
        </row>
        <row r="5655">
          <cell r="A5655" t="str">
            <v>PH3022</v>
          </cell>
          <cell r="E5655">
            <v>201972.26</v>
          </cell>
          <cell r="F5655">
            <v>0</v>
          </cell>
          <cell r="G5655">
            <v>201972.26</v>
          </cell>
          <cell r="H5655">
            <v>251525.12</v>
          </cell>
          <cell r="I5655">
            <v>49552.86</v>
          </cell>
          <cell r="J5655">
            <v>565931.52000000002</v>
          </cell>
          <cell r="L5655">
            <v>41455</v>
          </cell>
          <cell r="M5655" t="str">
            <v>SG</v>
          </cell>
          <cell r="N5655" t="str">
            <v>EXP</v>
          </cell>
          <cell r="O5655" t="str">
            <v>PH300</v>
          </cell>
          <cell r="P5655" t="str">
            <v>1015</v>
          </cell>
          <cell r="Q5655" t="str">
            <v>Salaries &amp; Benefits</v>
          </cell>
          <cell r="R5655" t="str">
            <v>Other Expenditures</v>
          </cell>
          <cell r="S5655" t="str">
            <v>Salaries &amp; Benefits</v>
          </cell>
        </row>
        <row r="5656">
          <cell r="A5656" t="str">
            <v>PH3022</v>
          </cell>
          <cell r="E5656">
            <v>22.15</v>
          </cell>
          <cell r="F5656">
            <v>0</v>
          </cell>
          <cell r="G5656">
            <v>22.15</v>
          </cell>
          <cell r="H5656">
            <v>0</v>
          </cell>
          <cell r="I5656">
            <v>-22.15</v>
          </cell>
          <cell r="J5656">
            <v>0</v>
          </cell>
          <cell r="L5656">
            <v>41455</v>
          </cell>
          <cell r="M5656" t="str">
            <v>SG</v>
          </cell>
          <cell r="N5656" t="str">
            <v>EXP</v>
          </cell>
          <cell r="O5656" t="str">
            <v>PH300</v>
          </cell>
          <cell r="P5656" t="str">
            <v>1025</v>
          </cell>
          <cell r="Q5656" t="str">
            <v>Salaries &amp; Benefits</v>
          </cell>
          <cell r="R5656" t="str">
            <v>Other Expenditures</v>
          </cell>
          <cell r="S5656" t="str">
            <v>Overtime</v>
          </cell>
        </row>
        <row r="5657">
          <cell r="A5657" t="str">
            <v>PH3022</v>
          </cell>
          <cell r="E5657">
            <v>455.4</v>
          </cell>
          <cell r="F5657">
            <v>0</v>
          </cell>
          <cell r="G5657">
            <v>455.4</v>
          </cell>
          <cell r="H5657">
            <v>263.13</v>
          </cell>
          <cell r="I5657">
            <v>-192.27</v>
          </cell>
          <cell r="J5657">
            <v>263.13</v>
          </cell>
          <cell r="L5657">
            <v>41455</v>
          </cell>
          <cell r="M5657" t="str">
            <v>SG</v>
          </cell>
          <cell r="N5657" t="str">
            <v>EXP</v>
          </cell>
          <cell r="O5657" t="str">
            <v>PH300</v>
          </cell>
          <cell r="P5657" t="str">
            <v>1050</v>
          </cell>
          <cell r="Q5657" t="str">
            <v>Salaries &amp; Benefits</v>
          </cell>
          <cell r="R5657" t="str">
            <v>Other Expenditures</v>
          </cell>
          <cell r="S5657" t="str">
            <v>Salaries &amp; Benefits</v>
          </cell>
        </row>
        <row r="5658">
          <cell r="A5658" t="str">
            <v>PH3022</v>
          </cell>
          <cell r="E5658">
            <v>-23756.09</v>
          </cell>
          <cell r="F5658">
            <v>0</v>
          </cell>
          <cell r="G5658">
            <v>-23756.09</v>
          </cell>
          <cell r="H5658">
            <v>0</v>
          </cell>
          <cell r="I5658">
            <v>23756.09</v>
          </cell>
          <cell r="J5658">
            <v>0</v>
          </cell>
          <cell r="L5658">
            <v>41455</v>
          </cell>
          <cell r="M5658" t="str">
            <v>SG</v>
          </cell>
          <cell r="N5658" t="str">
            <v>EXP</v>
          </cell>
          <cell r="O5658" t="str">
            <v>PH300</v>
          </cell>
          <cell r="P5658" t="str">
            <v>1215</v>
          </cell>
          <cell r="Q5658" t="str">
            <v>Salaries &amp; Benefits</v>
          </cell>
          <cell r="R5658" t="str">
            <v>Other Expenditures</v>
          </cell>
          <cell r="S5658" t="str">
            <v>Salaries &amp; Benefits</v>
          </cell>
        </row>
        <row r="5659">
          <cell r="A5659" t="str">
            <v>PH3022</v>
          </cell>
          <cell r="E5659">
            <v>-94.13</v>
          </cell>
          <cell r="F5659">
            <v>0</v>
          </cell>
          <cell r="G5659">
            <v>-94.13</v>
          </cell>
          <cell r="H5659">
            <v>0</v>
          </cell>
          <cell r="I5659">
            <v>94.13</v>
          </cell>
          <cell r="J5659">
            <v>0</v>
          </cell>
          <cell r="L5659">
            <v>41455</v>
          </cell>
          <cell r="M5659" t="str">
            <v>SG</v>
          </cell>
          <cell r="N5659" t="str">
            <v>EXP</v>
          </cell>
          <cell r="O5659" t="str">
            <v>PH300</v>
          </cell>
          <cell r="P5659" t="str">
            <v>1225</v>
          </cell>
          <cell r="Q5659" t="str">
            <v>Salaries &amp; Benefits</v>
          </cell>
          <cell r="R5659" t="str">
            <v>Other Expenditures</v>
          </cell>
          <cell r="S5659" t="str">
            <v>Overtime</v>
          </cell>
        </row>
        <row r="5660">
          <cell r="A5660" t="str">
            <v>PH3022</v>
          </cell>
          <cell r="E5660">
            <v>-1486.61</v>
          </cell>
          <cell r="F5660">
            <v>0</v>
          </cell>
          <cell r="G5660">
            <v>-1486.61</v>
          </cell>
          <cell r="H5660">
            <v>0</v>
          </cell>
          <cell r="I5660">
            <v>1486.61</v>
          </cell>
          <cell r="J5660">
            <v>0</v>
          </cell>
          <cell r="L5660">
            <v>41455</v>
          </cell>
          <cell r="M5660" t="str">
            <v>SG</v>
          </cell>
          <cell r="N5660" t="str">
            <v>EXP</v>
          </cell>
          <cell r="O5660" t="str">
            <v>PH300</v>
          </cell>
          <cell r="P5660" t="str">
            <v>1250</v>
          </cell>
          <cell r="Q5660" t="str">
            <v>Salaries &amp; Benefits</v>
          </cell>
          <cell r="R5660" t="str">
            <v>Other Expenditures</v>
          </cell>
          <cell r="S5660" t="str">
            <v>Salaries &amp; Benefits</v>
          </cell>
        </row>
        <row r="5661">
          <cell r="A5661" t="str">
            <v>PH3022</v>
          </cell>
          <cell r="E5661">
            <v>0</v>
          </cell>
          <cell r="F5661">
            <v>0</v>
          </cell>
          <cell r="G5661">
            <v>0</v>
          </cell>
          <cell r="H5661">
            <v>-16117.25</v>
          </cell>
          <cell r="I5661">
            <v>-16117.25</v>
          </cell>
          <cell r="J5661">
            <v>-35567.81</v>
          </cell>
          <cell r="L5661">
            <v>41455</v>
          </cell>
          <cell r="M5661" t="str">
            <v>SG</v>
          </cell>
          <cell r="N5661" t="str">
            <v>EXP</v>
          </cell>
          <cell r="O5661" t="str">
            <v>PH300</v>
          </cell>
          <cell r="P5661" t="str">
            <v>1520</v>
          </cell>
          <cell r="Q5661" t="str">
            <v>Salaries &amp; Benefits</v>
          </cell>
          <cell r="R5661" t="str">
            <v>Other Expenditures</v>
          </cell>
          <cell r="S5661" t="str">
            <v>Gapping</v>
          </cell>
        </row>
        <row r="5662">
          <cell r="A5662" t="str">
            <v>PH3022</v>
          </cell>
          <cell r="E5662">
            <v>10900.34</v>
          </cell>
          <cell r="F5662">
            <v>0</v>
          </cell>
          <cell r="G5662">
            <v>10900.34</v>
          </cell>
          <cell r="H5662">
            <v>18111.939999999999</v>
          </cell>
          <cell r="I5662">
            <v>7211.6</v>
          </cell>
          <cell r="J5662">
            <v>40752</v>
          </cell>
          <cell r="L5662">
            <v>41455</v>
          </cell>
          <cell r="M5662" t="str">
            <v>SG</v>
          </cell>
          <cell r="N5662" t="str">
            <v>EXP</v>
          </cell>
          <cell r="O5662" t="str">
            <v>PH300</v>
          </cell>
          <cell r="P5662" t="str">
            <v>1711</v>
          </cell>
          <cell r="Q5662" t="str">
            <v>Salaries &amp; Benefits</v>
          </cell>
          <cell r="R5662" t="str">
            <v>Other Expenditures</v>
          </cell>
          <cell r="S5662" t="str">
            <v>Salaries &amp; Benefits</v>
          </cell>
        </row>
        <row r="5663">
          <cell r="A5663" t="str">
            <v>PH3022</v>
          </cell>
          <cell r="E5663">
            <v>5310.03</v>
          </cell>
          <cell r="F5663">
            <v>0</v>
          </cell>
          <cell r="G5663">
            <v>5310.03</v>
          </cell>
          <cell r="H5663">
            <v>8613.27</v>
          </cell>
          <cell r="I5663">
            <v>3303.24</v>
          </cell>
          <cell r="J5663">
            <v>19380</v>
          </cell>
          <cell r="L5663">
            <v>41455</v>
          </cell>
          <cell r="M5663" t="str">
            <v>SG</v>
          </cell>
          <cell r="N5663" t="str">
            <v>EXP</v>
          </cell>
          <cell r="O5663" t="str">
            <v>PH300</v>
          </cell>
          <cell r="P5663" t="str">
            <v>1712</v>
          </cell>
          <cell r="Q5663" t="str">
            <v>Salaries &amp; Benefits</v>
          </cell>
          <cell r="R5663" t="str">
            <v>Other Expenditures</v>
          </cell>
          <cell r="S5663" t="str">
            <v>Salaries &amp; Benefits</v>
          </cell>
        </row>
        <row r="5664">
          <cell r="A5664" t="str">
            <v>PH3022</v>
          </cell>
          <cell r="E5664">
            <v>4610.55</v>
          </cell>
          <cell r="F5664">
            <v>0</v>
          </cell>
          <cell r="G5664">
            <v>4610.55</v>
          </cell>
          <cell r="H5664">
            <v>5036.75</v>
          </cell>
          <cell r="I5664">
            <v>426.2</v>
          </cell>
          <cell r="J5664">
            <v>11332.78</v>
          </cell>
          <cell r="L5664">
            <v>41455</v>
          </cell>
          <cell r="M5664" t="str">
            <v>SG</v>
          </cell>
          <cell r="N5664" t="str">
            <v>EXP</v>
          </cell>
          <cell r="O5664" t="str">
            <v>PH300</v>
          </cell>
          <cell r="P5664" t="str">
            <v>1720</v>
          </cell>
          <cell r="Q5664" t="str">
            <v>Salaries &amp; Benefits</v>
          </cell>
          <cell r="R5664" t="str">
            <v>Other Expenditures</v>
          </cell>
          <cell r="S5664" t="str">
            <v>Salaries &amp; Benefits</v>
          </cell>
        </row>
        <row r="5665">
          <cell r="A5665" t="str">
            <v>PH3022</v>
          </cell>
          <cell r="E5665">
            <v>1416.18</v>
          </cell>
          <cell r="F5665">
            <v>0</v>
          </cell>
          <cell r="G5665">
            <v>1416.18</v>
          </cell>
          <cell r="H5665">
            <v>1877.26</v>
          </cell>
          <cell r="I5665">
            <v>461.08</v>
          </cell>
          <cell r="J5665">
            <v>4224.12</v>
          </cell>
          <cell r="L5665">
            <v>41455</v>
          </cell>
          <cell r="M5665" t="str">
            <v>SG</v>
          </cell>
          <cell r="N5665" t="str">
            <v>EXP</v>
          </cell>
          <cell r="O5665" t="str">
            <v>PH300</v>
          </cell>
          <cell r="P5665" t="str">
            <v>1730</v>
          </cell>
          <cell r="Q5665" t="str">
            <v>Salaries &amp; Benefits</v>
          </cell>
          <cell r="R5665" t="str">
            <v>Other Expenditures</v>
          </cell>
          <cell r="S5665" t="str">
            <v>Salaries &amp; Benefits</v>
          </cell>
        </row>
        <row r="5666">
          <cell r="A5666" t="str">
            <v>PH3022</v>
          </cell>
          <cell r="E5666">
            <v>5023.91</v>
          </cell>
          <cell r="F5666">
            <v>0</v>
          </cell>
          <cell r="G5666">
            <v>5023.91</v>
          </cell>
          <cell r="H5666">
            <v>6585.4</v>
          </cell>
          <cell r="I5666">
            <v>1561.49</v>
          </cell>
          <cell r="J5666">
            <v>10456.93</v>
          </cell>
          <cell r="L5666">
            <v>41455</v>
          </cell>
          <cell r="M5666" t="str">
            <v>SG</v>
          </cell>
          <cell r="N5666" t="str">
            <v>EXP</v>
          </cell>
          <cell r="O5666" t="str">
            <v>PH300</v>
          </cell>
          <cell r="P5666" t="str">
            <v>1740</v>
          </cell>
          <cell r="Q5666" t="str">
            <v>Salaries &amp; Benefits</v>
          </cell>
          <cell r="R5666" t="str">
            <v>Other Expenditures</v>
          </cell>
          <cell r="S5666" t="str">
            <v>Salaries &amp; Benefits</v>
          </cell>
        </row>
        <row r="5667">
          <cell r="A5667" t="str">
            <v>PH3022</v>
          </cell>
          <cell r="E5667">
            <v>201.44</v>
          </cell>
          <cell r="F5667">
            <v>0</v>
          </cell>
          <cell r="G5667">
            <v>201.44</v>
          </cell>
          <cell r="H5667">
            <v>282.95999999999998</v>
          </cell>
          <cell r="I5667">
            <v>81.52</v>
          </cell>
          <cell r="J5667">
            <v>452.73</v>
          </cell>
          <cell r="L5667">
            <v>41455</v>
          </cell>
          <cell r="M5667" t="str">
            <v>SG</v>
          </cell>
          <cell r="N5667" t="str">
            <v>EXP</v>
          </cell>
          <cell r="O5667" t="str">
            <v>PH300</v>
          </cell>
          <cell r="P5667" t="str">
            <v>1745</v>
          </cell>
          <cell r="Q5667" t="str">
            <v>Salaries &amp; Benefits</v>
          </cell>
          <cell r="R5667" t="str">
            <v>Other Expenditures</v>
          </cell>
          <cell r="S5667" t="str">
            <v>Salaries &amp; Benefits</v>
          </cell>
        </row>
        <row r="5668">
          <cell r="A5668" t="str">
            <v>PH3022</v>
          </cell>
          <cell r="E5668">
            <v>3514.43</v>
          </cell>
          <cell r="F5668">
            <v>0</v>
          </cell>
          <cell r="G5668">
            <v>3514.43</v>
          </cell>
          <cell r="H5668">
            <v>4904.8100000000004</v>
          </cell>
          <cell r="I5668">
            <v>1390.38</v>
          </cell>
          <cell r="J5668">
            <v>11035.64</v>
          </cell>
          <cell r="L5668">
            <v>41455</v>
          </cell>
          <cell r="M5668" t="str">
            <v>SG</v>
          </cell>
          <cell r="N5668" t="str">
            <v>EXP</v>
          </cell>
          <cell r="O5668" t="str">
            <v>PH300</v>
          </cell>
          <cell r="P5668" t="str">
            <v>1750</v>
          </cell>
          <cell r="Q5668" t="str">
            <v>Salaries &amp; Benefits</v>
          </cell>
          <cell r="R5668" t="str">
            <v>Other Expenditures</v>
          </cell>
          <cell r="S5668" t="str">
            <v>Salaries &amp; Benefits</v>
          </cell>
        </row>
        <row r="5669">
          <cell r="A5669" t="str">
            <v>PH3022</v>
          </cell>
          <cell r="E5669">
            <v>9739.5499999999993</v>
          </cell>
          <cell r="F5669">
            <v>0</v>
          </cell>
          <cell r="G5669">
            <v>9739.5499999999993</v>
          </cell>
          <cell r="H5669">
            <v>14322.26</v>
          </cell>
          <cell r="I5669">
            <v>4582.71</v>
          </cell>
          <cell r="J5669">
            <v>23067</v>
          </cell>
          <cell r="L5669">
            <v>41455</v>
          </cell>
          <cell r="M5669" t="str">
            <v>SG</v>
          </cell>
          <cell r="N5669" t="str">
            <v>EXP</v>
          </cell>
          <cell r="O5669" t="str">
            <v>PH300</v>
          </cell>
          <cell r="P5669" t="str">
            <v>1760</v>
          </cell>
          <cell r="Q5669" t="str">
            <v>Salaries &amp; Benefits</v>
          </cell>
          <cell r="R5669" t="str">
            <v>Other Expenditures</v>
          </cell>
          <cell r="S5669" t="str">
            <v>Salaries &amp; Benefits</v>
          </cell>
        </row>
        <row r="5670">
          <cell r="A5670" t="str">
            <v>PH3022</v>
          </cell>
          <cell r="E5670">
            <v>16013.14</v>
          </cell>
          <cell r="F5670">
            <v>0</v>
          </cell>
          <cell r="G5670">
            <v>16013.14</v>
          </cell>
          <cell r="H5670">
            <v>24253.3</v>
          </cell>
          <cell r="I5670">
            <v>8240.16</v>
          </cell>
          <cell r="J5670">
            <v>54569.98</v>
          </cell>
          <cell r="L5670">
            <v>41455</v>
          </cell>
          <cell r="M5670" t="str">
            <v>SG</v>
          </cell>
          <cell r="N5670" t="str">
            <v>EXP</v>
          </cell>
          <cell r="O5670" t="str">
            <v>PH300</v>
          </cell>
          <cell r="P5670" t="str">
            <v>1770</v>
          </cell>
          <cell r="Q5670" t="str">
            <v>Salaries &amp; Benefits</v>
          </cell>
          <cell r="R5670" t="str">
            <v>Other Expenditures</v>
          </cell>
          <cell r="S5670" t="str">
            <v>Salaries &amp; Benefits</v>
          </cell>
        </row>
        <row r="5671">
          <cell r="A5671" t="str">
            <v>PH3022</v>
          </cell>
          <cell r="E5671">
            <v>0</v>
          </cell>
          <cell r="F5671">
            <v>127</v>
          </cell>
          <cell r="G5671">
            <v>127</v>
          </cell>
          <cell r="H5671">
            <v>0</v>
          </cell>
          <cell r="I5671">
            <v>-127</v>
          </cell>
          <cell r="J5671">
            <v>0</v>
          </cell>
          <cell r="L5671">
            <v>41455</v>
          </cell>
          <cell r="M5671" t="str">
            <v>SG</v>
          </cell>
          <cell r="N5671" t="str">
            <v>EXP</v>
          </cell>
          <cell r="O5671" t="str">
            <v>PH300</v>
          </cell>
          <cell r="P5671" t="str">
            <v>2741</v>
          </cell>
          <cell r="Q5671" t="str">
            <v>Other Supplies</v>
          </cell>
          <cell r="R5671" t="str">
            <v>Other Expenditures</v>
          </cell>
          <cell r="S5671" t="str">
            <v>Non Salary</v>
          </cell>
        </row>
        <row r="5672">
          <cell r="A5672" t="str">
            <v>PH3022</v>
          </cell>
          <cell r="E5672">
            <v>213.85</v>
          </cell>
          <cell r="F5672">
            <v>0</v>
          </cell>
          <cell r="G5672">
            <v>213.85</v>
          </cell>
          <cell r="H5672">
            <v>0</v>
          </cell>
          <cell r="I5672">
            <v>-213.85</v>
          </cell>
          <cell r="J5672">
            <v>0</v>
          </cell>
          <cell r="L5672">
            <v>41455</v>
          </cell>
          <cell r="M5672" t="str">
            <v>SG</v>
          </cell>
          <cell r="N5672" t="str">
            <v>EXP</v>
          </cell>
          <cell r="O5672" t="str">
            <v>PH300</v>
          </cell>
          <cell r="P5672" t="str">
            <v>4225</v>
          </cell>
          <cell r="Q5672" t="str">
            <v>Business Travel Expenses</v>
          </cell>
          <cell r="R5672" t="str">
            <v>Other Expenditures</v>
          </cell>
          <cell r="S5672" t="str">
            <v>Non Salary</v>
          </cell>
        </row>
        <row r="5673">
          <cell r="A5673" t="str">
            <v>PH3022</v>
          </cell>
          <cell r="E5673">
            <v>9.67</v>
          </cell>
          <cell r="F5673">
            <v>0</v>
          </cell>
          <cell r="G5673">
            <v>9.67</v>
          </cell>
          <cell r="H5673">
            <v>0</v>
          </cell>
          <cell r="I5673">
            <v>-9.67</v>
          </cell>
          <cell r="J5673">
            <v>0</v>
          </cell>
          <cell r="L5673">
            <v>41455</v>
          </cell>
          <cell r="M5673" t="str">
            <v>SG</v>
          </cell>
          <cell r="N5673" t="str">
            <v>EXP</v>
          </cell>
          <cell r="O5673" t="str">
            <v>PH300</v>
          </cell>
          <cell r="P5673" t="str">
            <v>4419</v>
          </cell>
          <cell r="Q5673" t="str">
            <v>Contracted Services</v>
          </cell>
          <cell r="R5673" t="str">
            <v>Other Expenditures</v>
          </cell>
          <cell r="S5673" t="str">
            <v>Non Salary</v>
          </cell>
        </row>
        <row r="5674">
          <cell r="A5674" t="str">
            <v>PH3022</v>
          </cell>
          <cell r="E5674">
            <v>0</v>
          </cell>
          <cell r="F5674">
            <v>3776.59</v>
          </cell>
          <cell r="G5674">
            <v>3776.59</v>
          </cell>
          <cell r="H5674">
            <v>0</v>
          </cell>
          <cell r="I5674">
            <v>-3776.59</v>
          </cell>
          <cell r="J5674">
            <v>0</v>
          </cell>
          <cell r="L5674">
            <v>41455</v>
          </cell>
          <cell r="M5674" t="str">
            <v>SG</v>
          </cell>
          <cell r="N5674" t="str">
            <v>EXP</v>
          </cell>
          <cell r="O5674" t="str">
            <v>PH300</v>
          </cell>
          <cell r="P5674" t="str">
            <v>4421</v>
          </cell>
          <cell r="Q5674" t="str">
            <v>Contracted Services</v>
          </cell>
          <cell r="R5674" t="str">
            <v>Other Expenditures</v>
          </cell>
          <cell r="S5674" t="str">
            <v>Non Salary</v>
          </cell>
        </row>
        <row r="5675">
          <cell r="A5675" t="str">
            <v>PH3022</v>
          </cell>
          <cell r="E5675">
            <v>586.15</v>
          </cell>
          <cell r="F5675">
            <v>0</v>
          </cell>
          <cell r="G5675">
            <v>586.15</v>
          </cell>
          <cell r="H5675">
            <v>1311.75</v>
          </cell>
          <cell r="I5675">
            <v>725.6</v>
          </cell>
          <cell r="J5675">
            <v>3000.35</v>
          </cell>
          <cell r="L5675">
            <v>41455</v>
          </cell>
          <cell r="M5675" t="str">
            <v>SG</v>
          </cell>
          <cell r="N5675" t="str">
            <v>EXP</v>
          </cell>
          <cell r="O5675" t="str">
            <v>PH300</v>
          </cell>
          <cell r="P5675" t="str">
            <v>4770</v>
          </cell>
          <cell r="Q5675" t="str">
            <v>Insurance, Parking &amp; Metrage</v>
          </cell>
          <cell r="R5675" t="str">
            <v>Other Expenditures</v>
          </cell>
          <cell r="S5675" t="str">
            <v>Non Salary</v>
          </cell>
        </row>
        <row r="5676">
          <cell r="A5676" t="str">
            <v>PH3022</v>
          </cell>
          <cell r="E5676">
            <v>2174.9299999999998</v>
          </cell>
          <cell r="F5676">
            <v>0</v>
          </cell>
          <cell r="G5676">
            <v>2174.9299999999998</v>
          </cell>
          <cell r="H5676">
            <v>7432.4</v>
          </cell>
          <cell r="I5676">
            <v>5257.47</v>
          </cell>
          <cell r="J5676">
            <v>17000</v>
          </cell>
          <cell r="L5676">
            <v>41455</v>
          </cell>
          <cell r="M5676" t="str">
            <v>SG</v>
          </cell>
          <cell r="N5676" t="str">
            <v>EXP</v>
          </cell>
          <cell r="O5676" t="str">
            <v>PH300</v>
          </cell>
          <cell r="P5676" t="str">
            <v>4775</v>
          </cell>
          <cell r="Q5676" t="str">
            <v>Insurance, Parking &amp; Metrage</v>
          </cell>
          <cell r="R5676" t="str">
            <v>Other Expenditures</v>
          </cell>
          <cell r="S5676" t="str">
            <v>Non Salary</v>
          </cell>
        </row>
        <row r="5677">
          <cell r="A5677" t="str">
            <v>PH3022</v>
          </cell>
          <cell r="E5677">
            <v>-180548.06</v>
          </cell>
          <cell r="F5677">
            <v>0</v>
          </cell>
          <cell r="G5677">
            <v>-180548.06</v>
          </cell>
          <cell r="H5677">
            <v>-246302.33</v>
          </cell>
          <cell r="I5677">
            <v>-65754.27</v>
          </cell>
          <cell r="J5677">
            <v>-544423.91</v>
          </cell>
          <cell r="L5677">
            <v>41455</v>
          </cell>
          <cell r="M5677" t="str">
            <v>SG</v>
          </cell>
          <cell r="N5677" t="str">
            <v>REV</v>
          </cell>
          <cell r="O5677" t="str">
            <v>PH300</v>
          </cell>
          <cell r="P5677" t="str">
            <v>8010</v>
          </cell>
          <cell r="Q5677" t="str">
            <v>Grants and Subsidies</v>
          </cell>
          <cell r="R5677" t="str">
            <v>Revenue</v>
          </cell>
          <cell r="S5677" t="str">
            <v>Non Salary</v>
          </cell>
        </row>
        <row r="5678">
          <cell r="A5678" t="str">
            <v>PH3024</v>
          </cell>
          <cell r="E5678">
            <v>246926.83</v>
          </cell>
          <cell r="F5678">
            <v>0</v>
          </cell>
          <cell r="G5678">
            <v>246926.83</v>
          </cell>
          <cell r="H5678">
            <v>362704.16</v>
          </cell>
          <cell r="I5678">
            <v>115777.33</v>
          </cell>
          <cell r="J5678">
            <v>816084.36</v>
          </cell>
          <cell r="L5678">
            <v>41455</v>
          </cell>
          <cell r="M5678" t="str">
            <v>SG</v>
          </cell>
          <cell r="N5678" t="str">
            <v>EXP</v>
          </cell>
          <cell r="O5678" t="str">
            <v>PH300</v>
          </cell>
          <cell r="P5678" t="str">
            <v>1015</v>
          </cell>
          <cell r="Q5678" t="str">
            <v>Salaries &amp; Benefits</v>
          </cell>
          <cell r="R5678" t="str">
            <v>Other Expenditures</v>
          </cell>
          <cell r="S5678" t="str">
            <v>Salaries &amp; Benefits</v>
          </cell>
        </row>
        <row r="5679">
          <cell r="A5679" t="str">
            <v>PH3024</v>
          </cell>
          <cell r="E5679">
            <v>132.88999999999999</v>
          </cell>
          <cell r="F5679">
            <v>0</v>
          </cell>
          <cell r="G5679">
            <v>132.88999999999999</v>
          </cell>
          <cell r="H5679">
            <v>0</v>
          </cell>
          <cell r="I5679">
            <v>-132.88999999999999</v>
          </cell>
          <cell r="J5679">
            <v>0</v>
          </cell>
          <cell r="L5679">
            <v>41455</v>
          </cell>
          <cell r="M5679" t="str">
            <v>SG</v>
          </cell>
          <cell r="N5679" t="str">
            <v>EXP</v>
          </cell>
          <cell r="O5679" t="str">
            <v>PH300</v>
          </cell>
          <cell r="P5679" t="str">
            <v>1025</v>
          </cell>
          <cell r="Q5679" t="str">
            <v>Salaries &amp; Benefits</v>
          </cell>
          <cell r="R5679" t="str">
            <v>Other Expenditures</v>
          </cell>
          <cell r="S5679" t="str">
            <v>Overtime</v>
          </cell>
        </row>
        <row r="5680">
          <cell r="A5680" t="str">
            <v>PH3024</v>
          </cell>
          <cell r="E5680">
            <v>0</v>
          </cell>
          <cell r="F5680">
            <v>0</v>
          </cell>
          <cell r="G5680">
            <v>0</v>
          </cell>
          <cell r="H5680">
            <v>113.95</v>
          </cell>
          <cell r="I5680">
            <v>113.95</v>
          </cell>
          <cell r="J5680">
            <v>113.95</v>
          </cell>
          <cell r="L5680">
            <v>41455</v>
          </cell>
          <cell r="M5680" t="str">
            <v>SG</v>
          </cell>
          <cell r="N5680" t="str">
            <v>EXP</v>
          </cell>
          <cell r="O5680" t="str">
            <v>PH300</v>
          </cell>
          <cell r="P5680" t="str">
            <v>1050</v>
          </cell>
          <cell r="Q5680" t="str">
            <v>Salaries &amp; Benefits</v>
          </cell>
          <cell r="R5680" t="str">
            <v>Other Expenditures</v>
          </cell>
          <cell r="S5680" t="str">
            <v>Salaries &amp; Benefits</v>
          </cell>
        </row>
        <row r="5681">
          <cell r="A5681" t="str">
            <v>PH3024</v>
          </cell>
          <cell r="E5681">
            <v>1727.91</v>
          </cell>
          <cell r="F5681">
            <v>0</v>
          </cell>
          <cell r="G5681">
            <v>1727.91</v>
          </cell>
          <cell r="H5681">
            <v>0</v>
          </cell>
          <cell r="I5681">
            <v>-1727.91</v>
          </cell>
          <cell r="J5681">
            <v>0</v>
          </cell>
          <cell r="L5681">
            <v>41455</v>
          </cell>
          <cell r="M5681" t="str">
            <v>SG</v>
          </cell>
          <cell r="N5681" t="str">
            <v>EXP</v>
          </cell>
          <cell r="O5681" t="str">
            <v>PH300</v>
          </cell>
          <cell r="P5681" t="str">
            <v>1060</v>
          </cell>
          <cell r="Q5681" t="str">
            <v>Salaries &amp; Benefits</v>
          </cell>
          <cell r="R5681" t="str">
            <v>Other Expenditures</v>
          </cell>
          <cell r="S5681" t="str">
            <v>Salaries &amp; Benefits</v>
          </cell>
        </row>
        <row r="5682">
          <cell r="A5682" t="str">
            <v>PH3024</v>
          </cell>
          <cell r="E5682">
            <v>42836.91</v>
          </cell>
          <cell r="F5682">
            <v>0</v>
          </cell>
          <cell r="G5682">
            <v>42836.91</v>
          </cell>
          <cell r="H5682">
            <v>0</v>
          </cell>
          <cell r="I5682">
            <v>-42836.91</v>
          </cell>
          <cell r="J5682">
            <v>0</v>
          </cell>
          <cell r="L5682">
            <v>41455</v>
          </cell>
          <cell r="M5682" t="str">
            <v>SG</v>
          </cell>
          <cell r="N5682" t="str">
            <v>EXP</v>
          </cell>
          <cell r="O5682" t="str">
            <v>PH300</v>
          </cell>
          <cell r="P5682" t="str">
            <v>1215</v>
          </cell>
          <cell r="Q5682" t="str">
            <v>Salaries &amp; Benefits</v>
          </cell>
          <cell r="R5682" t="str">
            <v>Other Expenditures</v>
          </cell>
          <cell r="S5682" t="str">
            <v>Salaries &amp; Benefits</v>
          </cell>
        </row>
        <row r="5683">
          <cell r="A5683" t="str">
            <v>PH3024</v>
          </cell>
          <cell r="E5683">
            <v>1424.64</v>
          </cell>
          <cell r="F5683">
            <v>0</v>
          </cell>
          <cell r="G5683">
            <v>1424.64</v>
          </cell>
          <cell r="H5683">
            <v>0</v>
          </cell>
          <cell r="I5683">
            <v>-1424.64</v>
          </cell>
          <cell r="J5683">
            <v>0</v>
          </cell>
          <cell r="L5683">
            <v>41455</v>
          </cell>
          <cell r="M5683" t="str">
            <v>SG</v>
          </cell>
          <cell r="N5683" t="str">
            <v>EXP</v>
          </cell>
          <cell r="O5683" t="str">
            <v>PH300</v>
          </cell>
          <cell r="P5683" t="str">
            <v>1225</v>
          </cell>
          <cell r="Q5683" t="str">
            <v>Salaries &amp; Benefits</v>
          </cell>
          <cell r="R5683" t="str">
            <v>Other Expenditures</v>
          </cell>
          <cell r="S5683" t="str">
            <v>Overtime</v>
          </cell>
        </row>
        <row r="5684">
          <cell r="A5684" t="str">
            <v>PH3024</v>
          </cell>
          <cell r="E5684">
            <v>116.48</v>
          </cell>
          <cell r="F5684">
            <v>0</v>
          </cell>
          <cell r="G5684">
            <v>116.48</v>
          </cell>
          <cell r="H5684">
            <v>0</v>
          </cell>
          <cell r="I5684">
            <v>-116.48</v>
          </cell>
          <cell r="J5684">
            <v>0</v>
          </cell>
          <cell r="L5684">
            <v>41455</v>
          </cell>
          <cell r="M5684" t="str">
            <v>SG</v>
          </cell>
          <cell r="N5684" t="str">
            <v>EXP</v>
          </cell>
          <cell r="O5684" t="str">
            <v>PH300</v>
          </cell>
          <cell r="P5684" t="str">
            <v>1245</v>
          </cell>
          <cell r="Q5684" t="str">
            <v>Salaries &amp; Benefits</v>
          </cell>
          <cell r="R5684" t="str">
            <v>Other Expenditures</v>
          </cell>
          <cell r="S5684" t="str">
            <v>Salaries &amp; Benefits</v>
          </cell>
        </row>
        <row r="5685">
          <cell r="A5685" t="str">
            <v>PH3024</v>
          </cell>
          <cell r="E5685">
            <v>1312.51</v>
          </cell>
          <cell r="F5685">
            <v>0</v>
          </cell>
          <cell r="G5685">
            <v>1312.51</v>
          </cell>
          <cell r="H5685">
            <v>0</v>
          </cell>
          <cell r="I5685">
            <v>-1312.51</v>
          </cell>
          <cell r="J5685">
            <v>0</v>
          </cell>
          <cell r="L5685">
            <v>41455</v>
          </cell>
          <cell r="M5685" t="str">
            <v>SG</v>
          </cell>
          <cell r="N5685" t="str">
            <v>EXP</v>
          </cell>
          <cell r="O5685" t="str">
            <v>PH300</v>
          </cell>
          <cell r="P5685" t="str">
            <v>1250</v>
          </cell>
          <cell r="Q5685" t="str">
            <v>Salaries &amp; Benefits</v>
          </cell>
          <cell r="R5685" t="str">
            <v>Other Expenditures</v>
          </cell>
          <cell r="S5685" t="str">
            <v>Salaries &amp; Benefits</v>
          </cell>
        </row>
        <row r="5686">
          <cell r="A5686" t="str">
            <v>PH3024</v>
          </cell>
          <cell r="E5686">
            <v>0</v>
          </cell>
          <cell r="F5686">
            <v>0</v>
          </cell>
          <cell r="G5686">
            <v>0</v>
          </cell>
          <cell r="H5686">
            <v>-22886.95</v>
          </cell>
          <cell r="I5686">
            <v>-22886.95</v>
          </cell>
          <cell r="J5686">
            <v>-49876.28</v>
          </cell>
          <cell r="L5686">
            <v>41455</v>
          </cell>
          <cell r="M5686" t="str">
            <v>SG</v>
          </cell>
          <cell r="N5686" t="str">
            <v>EXP</v>
          </cell>
          <cell r="O5686" t="str">
            <v>PH300</v>
          </cell>
          <cell r="P5686" t="str">
            <v>1520</v>
          </cell>
          <cell r="Q5686" t="str">
            <v>Salaries &amp; Benefits</v>
          </cell>
          <cell r="R5686" t="str">
            <v>Other Expenditures</v>
          </cell>
          <cell r="S5686" t="str">
            <v>Gapping</v>
          </cell>
        </row>
        <row r="5687">
          <cell r="A5687" t="str">
            <v>PH3024</v>
          </cell>
          <cell r="E5687">
            <v>12067.04</v>
          </cell>
          <cell r="F5687">
            <v>0</v>
          </cell>
          <cell r="G5687">
            <v>12067.04</v>
          </cell>
          <cell r="H5687">
            <v>19018.61</v>
          </cell>
          <cell r="I5687">
            <v>6951.57</v>
          </cell>
          <cell r="J5687">
            <v>42792</v>
          </cell>
          <cell r="L5687">
            <v>41455</v>
          </cell>
          <cell r="M5687" t="str">
            <v>SG</v>
          </cell>
          <cell r="N5687" t="str">
            <v>EXP</v>
          </cell>
          <cell r="O5687" t="str">
            <v>PH300</v>
          </cell>
          <cell r="P5687" t="str">
            <v>1711</v>
          </cell>
          <cell r="Q5687" t="str">
            <v>Salaries &amp; Benefits</v>
          </cell>
          <cell r="R5687" t="str">
            <v>Other Expenditures</v>
          </cell>
          <cell r="S5687" t="str">
            <v>Salaries &amp; Benefits</v>
          </cell>
        </row>
        <row r="5688">
          <cell r="A5688" t="str">
            <v>PH3024</v>
          </cell>
          <cell r="E5688">
            <v>5739.64</v>
          </cell>
          <cell r="F5688">
            <v>0</v>
          </cell>
          <cell r="G5688">
            <v>5739.64</v>
          </cell>
          <cell r="H5688">
            <v>8933.26</v>
          </cell>
          <cell r="I5688">
            <v>3193.62</v>
          </cell>
          <cell r="J5688">
            <v>20100</v>
          </cell>
          <cell r="L5688">
            <v>41455</v>
          </cell>
          <cell r="M5688" t="str">
            <v>SG</v>
          </cell>
          <cell r="N5688" t="str">
            <v>EXP</v>
          </cell>
          <cell r="O5688" t="str">
            <v>PH300</v>
          </cell>
          <cell r="P5688" t="str">
            <v>1712</v>
          </cell>
          <cell r="Q5688" t="str">
            <v>Salaries &amp; Benefits</v>
          </cell>
          <cell r="R5688" t="str">
            <v>Other Expenditures</v>
          </cell>
          <cell r="S5688" t="str">
            <v>Salaries &amp; Benefits</v>
          </cell>
        </row>
        <row r="5689">
          <cell r="A5689" t="str">
            <v>PH3024</v>
          </cell>
          <cell r="E5689">
            <v>5256.9</v>
          </cell>
          <cell r="F5689">
            <v>0</v>
          </cell>
          <cell r="G5689">
            <v>5256.9</v>
          </cell>
          <cell r="H5689">
            <v>7263.24</v>
          </cell>
          <cell r="I5689">
            <v>2006.34</v>
          </cell>
          <cell r="J5689">
            <v>16052.18</v>
          </cell>
          <cell r="L5689">
            <v>41455</v>
          </cell>
          <cell r="M5689" t="str">
            <v>SG</v>
          </cell>
          <cell r="N5689" t="str">
            <v>EXP</v>
          </cell>
          <cell r="O5689" t="str">
            <v>PH300</v>
          </cell>
          <cell r="P5689" t="str">
            <v>1720</v>
          </cell>
          <cell r="Q5689" t="str">
            <v>Salaries &amp; Benefits</v>
          </cell>
          <cell r="R5689" t="str">
            <v>Other Expenditures</v>
          </cell>
          <cell r="S5689" t="str">
            <v>Salaries &amp; Benefits</v>
          </cell>
        </row>
        <row r="5690">
          <cell r="A5690" t="str">
            <v>PH3024</v>
          </cell>
          <cell r="E5690">
            <v>1624.36</v>
          </cell>
          <cell r="F5690">
            <v>0</v>
          </cell>
          <cell r="G5690">
            <v>1624.36</v>
          </cell>
          <cell r="H5690">
            <v>2707.23</v>
          </cell>
          <cell r="I5690">
            <v>1082.8699999999999</v>
          </cell>
          <cell r="J5690">
            <v>6091.27</v>
          </cell>
          <cell r="L5690">
            <v>41455</v>
          </cell>
          <cell r="M5690" t="str">
            <v>SG</v>
          </cell>
          <cell r="N5690" t="str">
            <v>EXP</v>
          </cell>
          <cell r="O5690" t="str">
            <v>PH300</v>
          </cell>
          <cell r="P5690" t="str">
            <v>1730</v>
          </cell>
          <cell r="Q5690" t="str">
            <v>Salaries &amp; Benefits</v>
          </cell>
          <cell r="R5690" t="str">
            <v>Other Expenditures</v>
          </cell>
          <cell r="S5690" t="str">
            <v>Salaries &amp; Benefits</v>
          </cell>
        </row>
        <row r="5691">
          <cell r="A5691" t="str">
            <v>PH3024</v>
          </cell>
          <cell r="E5691">
            <v>7415.56</v>
          </cell>
          <cell r="F5691">
            <v>0</v>
          </cell>
          <cell r="G5691">
            <v>7415.56</v>
          </cell>
          <cell r="H5691">
            <v>9203.5300000000007</v>
          </cell>
          <cell r="I5691">
            <v>1787.97</v>
          </cell>
          <cell r="J5691">
            <v>11508.59</v>
          </cell>
          <cell r="L5691">
            <v>41455</v>
          </cell>
          <cell r="M5691" t="str">
            <v>SG</v>
          </cell>
          <cell r="N5691" t="str">
            <v>EXP</v>
          </cell>
          <cell r="O5691" t="str">
            <v>PH300</v>
          </cell>
          <cell r="P5691" t="str">
            <v>1740</v>
          </cell>
          <cell r="Q5691" t="str">
            <v>Salaries &amp; Benefits</v>
          </cell>
          <cell r="R5691" t="str">
            <v>Other Expenditures</v>
          </cell>
          <cell r="S5691" t="str">
            <v>Salaries &amp; Benefits</v>
          </cell>
        </row>
        <row r="5692">
          <cell r="A5692" t="str">
            <v>PH3024</v>
          </cell>
          <cell r="E5692">
            <v>308.8</v>
          </cell>
          <cell r="F5692">
            <v>0</v>
          </cell>
          <cell r="G5692">
            <v>308.8</v>
          </cell>
          <cell r="H5692">
            <v>509.2</v>
          </cell>
          <cell r="I5692">
            <v>200.4</v>
          </cell>
          <cell r="J5692">
            <v>652.86</v>
          </cell>
          <cell r="L5692">
            <v>41455</v>
          </cell>
          <cell r="M5692" t="str">
            <v>SG</v>
          </cell>
          <cell r="N5692" t="str">
            <v>EXP</v>
          </cell>
          <cell r="O5692" t="str">
            <v>PH300</v>
          </cell>
          <cell r="P5692" t="str">
            <v>1745</v>
          </cell>
          <cell r="Q5692" t="str">
            <v>Salaries &amp; Benefits</v>
          </cell>
          <cell r="R5692" t="str">
            <v>Other Expenditures</v>
          </cell>
          <cell r="S5692" t="str">
            <v>Salaries &amp; Benefits</v>
          </cell>
        </row>
        <row r="5693">
          <cell r="A5693" t="str">
            <v>PH3024</v>
          </cell>
          <cell r="E5693">
            <v>5703.26</v>
          </cell>
          <cell r="F5693">
            <v>0</v>
          </cell>
          <cell r="G5693">
            <v>5703.26</v>
          </cell>
          <cell r="H5693">
            <v>7072.7</v>
          </cell>
          <cell r="I5693">
            <v>1369.44</v>
          </cell>
          <cell r="J5693">
            <v>15913.65</v>
          </cell>
          <cell r="L5693">
            <v>41455</v>
          </cell>
          <cell r="M5693" t="str">
            <v>SG</v>
          </cell>
          <cell r="N5693" t="str">
            <v>EXP</v>
          </cell>
          <cell r="O5693" t="str">
            <v>PH300</v>
          </cell>
          <cell r="P5693" t="str">
            <v>1750</v>
          </cell>
          <cell r="Q5693" t="str">
            <v>Salaries &amp; Benefits</v>
          </cell>
          <cell r="R5693" t="str">
            <v>Other Expenditures</v>
          </cell>
          <cell r="S5693" t="str">
            <v>Salaries &amp; Benefits</v>
          </cell>
        </row>
        <row r="5694">
          <cell r="A5694" t="str">
            <v>PH3024</v>
          </cell>
          <cell r="E5694">
            <v>15018.75</v>
          </cell>
          <cell r="F5694">
            <v>0</v>
          </cell>
          <cell r="G5694">
            <v>15018.75</v>
          </cell>
          <cell r="H5694">
            <v>20047.09</v>
          </cell>
          <cell r="I5694">
            <v>5028.34</v>
          </cell>
          <cell r="J5694">
            <v>25373.7</v>
          </cell>
          <cell r="L5694">
            <v>41455</v>
          </cell>
          <cell r="M5694" t="str">
            <v>SG</v>
          </cell>
          <cell r="N5694" t="str">
            <v>EXP</v>
          </cell>
          <cell r="O5694" t="str">
            <v>PH300</v>
          </cell>
          <cell r="P5694" t="str">
            <v>1760</v>
          </cell>
          <cell r="Q5694" t="str">
            <v>Salaries &amp; Benefits</v>
          </cell>
          <cell r="R5694" t="str">
            <v>Other Expenditures</v>
          </cell>
          <cell r="S5694" t="str">
            <v>Salaries &amp; Benefits</v>
          </cell>
        </row>
        <row r="5695">
          <cell r="A5695" t="str">
            <v>PH3024</v>
          </cell>
          <cell r="E5695">
            <v>25835.14</v>
          </cell>
          <cell r="F5695">
            <v>0</v>
          </cell>
          <cell r="G5695">
            <v>25835.14</v>
          </cell>
          <cell r="H5695">
            <v>39238.51</v>
          </cell>
          <cell r="I5695">
            <v>13403.37</v>
          </cell>
          <cell r="J5695">
            <v>88286.720000000001</v>
          </cell>
          <cell r="L5695">
            <v>41455</v>
          </cell>
          <cell r="M5695" t="str">
            <v>SG</v>
          </cell>
          <cell r="N5695" t="str">
            <v>EXP</v>
          </cell>
          <cell r="O5695" t="str">
            <v>PH300</v>
          </cell>
          <cell r="P5695" t="str">
            <v>1770</v>
          </cell>
          <cell r="Q5695" t="str">
            <v>Salaries &amp; Benefits</v>
          </cell>
          <cell r="R5695" t="str">
            <v>Other Expenditures</v>
          </cell>
          <cell r="S5695" t="str">
            <v>Salaries &amp; Benefits</v>
          </cell>
        </row>
        <row r="5696">
          <cell r="A5696" t="str">
            <v>PH3024</v>
          </cell>
          <cell r="E5696">
            <v>485.96</v>
          </cell>
          <cell r="F5696">
            <v>245.45</v>
          </cell>
          <cell r="G5696">
            <v>731.41</v>
          </cell>
          <cell r="H5696">
            <v>0</v>
          </cell>
          <cell r="I5696">
            <v>-731.41</v>
          </cell>
          <cell r="J5696">
            <v>0</v>
          </cell>
          <cell r="L5696">
            <v>41455</v>
          </cell>
          <cell r="M5696" t="str">
            <v>SG</v>
          </cell>
          <cell r="N5696" t="str">
            <v>EXP</v>
          </cell>
          <cell r="O5696" t="str">
            <v>PH300</v>
          </cell>
          <cell r="P5696" t="str">
            <v>2010</v>
          </cell>
          <cell r="Q5696" t="str">
            <v>Office Supplies</v>
          </cell>
          <cell r="R5696" t="str">
            <v>Other Expenditures</v>
          </cell>
          <cell r="S5696" t="str">
            <v>Non Salary</v>
          </cell>
        </row>
        <row r="5697">
          <cell r="A5697" t="str">
            <v>PH3024</v>
          </cell>
          <cell r="E5697">
            <v>12.82</v>
          </cell>
          <cell r="F5697">
            <v>0</v>
          </cell>
          <cell r="G5697">
            <v>12.82</v>
          </cell>
          <cell r="H5697">
            <v>0</v>
          </cell>
          <cell r="I5697">
            <v>-12.82</v>
          </cell>
          <cell r="J5697">
            <v>0</v>
          </cell>
          <cell r="L5697">
            <v>41455</v>
          </cell>
          <cell r="M5697" t="str">
            <v>SG</v>
          </cell>
          <cell r="N5697" t="str">
            <v>EXP</v>
          </cell>
          <cell r="O5697" t="str">
            <v>PH300</v>
          </cell>
          <cell r="P5697" t="str">
            <v>2040</v>
          </cell>
          <cell r="Q5697" t="str">
            <v>Office Supplies</v>
          </cell>
          <cell r="R5697" t="str">
            <v>Other Expenditures</v>
          </cell>
          <cell r="S5697" t="str">
            <v>Non Salary</v>
          </cell>
        </row>
        <row r="5698">
          <cell r="A5698" t="str">
            <v>PH3024</v>
          </cell>
          <cell r="E5698">
            <v>711.31</v>
          </cell>
          <cell r="F5698">
            <v>0</v>
          </cell>
          <cell r="G5698">
            <v>711.31</v>
          </cell>
          <cell r="H5698">
            <v>0</v>
          </cell>
          <cell r="I5698">
            <v>-711.31</v>
          </cell>
          <cell r="J5698">
            <v>0</v>
          </cell>
          <cell r="L5698">
            <v>41455</v>
          </cell>
          <cell r="M5698" t="str">
            <v>SG</v>
          </cell>
          <cell r="N5698" t="str">
            <v>EXP</v>
          </cell>
          <cell r="O5698" t="str">
            <v>PH300</v>
          </cell>
          <cell r="P5698" t="str">
            <v>2082</v>
          </cell>
          <cell r="Q5698" t="str">
            <v>Office Supplies</v>
          </cell>
          <cell r="R5698" t="str">
            <v>Other Expenditures</v>
          </cell>
          <cell r="S5698" t="str">
            <v>Non Salary</v>
          </cell>
        </row>
        <row r="5699">
          <cell r="A5699" t="str">
            <v>PH3024</v>
          </cell>
          <cell r="E5699">
            <v>161.91999999999999</v>
          </cell>
          <cell r="F5699">
            <v>122.1</v>
          </cell>
          <cell r="G5699">
            <v>284.02</v>
          </cell>
          <cell r="H5699">
            <v>0</v>
          </cell>
          <cell r="I5699">
            <v>-284.02</v>
          </cell>
          <cell r="J5699">
            <v>0</v>
          </cell>
          <cell r="L5699">
            <v>41455</v>
          </cell>
          <cell r="M5699" t="str">
            <v>SG</v>
          </cell>
          <cell r="N5699" t="str">
            <v>EXP</v>
          </cell>
          <cell r="O5699" t="str">
            <v>PH300</v>
          </cell>
          <cell r="P5699" t="str">
            <v>2099</v>
          </cell>
          <cell r="Q5699" t="str">
            <v>Office Supplies</v>
          </cell>
          <cell r="R5699" t="str">
            <v>Other Expenditures</v>
          </cell>
          <cell r="S5699" t="str">
            <v>Non Salary</v>
          </cell>
        </row>
        <row r="5700">
          <cell r="A5700" t="str">
            <v>PH3024</v>
          </cell>
          <cell r="E5700">
            <v>0</v>
          </cell>
          <cell r="F5700">
            <v>89.1</v>
          </cell>
          <cell r="G5700">
            <v>89.1</v>
          </cell>
          <cell r="H5700">
            <v>393.37</v>
          </cell>
          <cell r="I5700">
            <v>304.27</v>
          </cell>
          <cell r="J5700">
            <v>1961</v>
          </cell>
          <cell r="L5700">
            <v>41455</v>
          </cell>
          <cell r="M5700" t="str">
            <v>SG</v>
          </cell>
          <cell r="N5700" t="str">
            <v>EXP</v>
          </cell>
          <cell r="O5700" t="str">
            <v>PH300</v>
          </cell>
          <cell r="P5700" t="str">
            <v>2560</v>
          </cell>
          <cell r="Q5700" t="str">
            <v>Other Supplies</v>
          </cell>
          <cell r="R5700" t="str">
            <v>Other Expenditures</v>
          </cell>
          <cell r="S5700" t="str">
            <v>Non Salary</v>
          </cell>
        </row>
        <row r="5701">
          <cell r="A5701" t="str">
            <v>PH3024</v>
          </cell>
          <cell r="E5701">
            <v>0</v>
          </cell>
          <cell r="F5701">
            <v>0</v>
          </cell>
          <cell r="G5701">
            <v>0</v>
          </cell>
          <cell r="H5701">
            <v>0</v>
          </cell>
          <cell r="I5701">
            <v>0</v>
          </cell>
          <cell r="J5701">
            <v>0</v>
          </cell>
          <cell r="L5701">
            <v>41455</v>
          </cell>
          <cell r="M5701" t="str">
            <v>SG</v>
          </cell>
          <cell r="N5701" t="str">
            <v>EXP</v>
          </cell>
          <cell r="O5701" t="str">
            <v>PH300</v>
          </cell>
          <cell r="P5701" t="str">
            <v>2570</v>
          </cell>
          <cell r="Q5701" t="str">
            <v>Other Supplies</v>
          </cell>
          <cell r="R5701" t="str">
            <v>Other Expenditures</v>
          </cell>
          <cell r="S5701" t="str">
            <v>Non Salary</v>
          </cell>
        </row>
        <row r="5702">
          <cell r="A5702" t="str">
            <v>PH3024</v>
          </cell>
          <cell r="E5702">
            <v>-429.16</v>
          </cell>
          <cell r="F5702">
            <v>4198.75</v>
          </cell>
          <cell r="G5702">
            <v>3769.59</v>
          </cell>
          <cell r="H5702">
            <v>1448.93</v>
          </cell>
          <cell r="I5702">
            <v>-2320.66</v>
          </cell>
          <cell r="J5702">
            <v>5245.94</v>
          </cell>
          <cell r="L5702">
            <v>41455</v>
          </cell>
          <cell r="M5702" t="str">
            <v>SG</v>
          </cell>
          <cell r="N5702" t="str">
            <v>EXP</v>
          </cell>
          <cell r="O5702" t="str">
            <v>PH300</v>
          </cell>
          <cell r="P5702" t="str">
            <v>2600</v>
          </cell>
          <cell r="Q5702" t="str">
            <v>Other Supplies</v>
          </cell>
          <cell r="R5702" t="str">
            <v>Other Expenditures</v>
          </cell>
          <cell r="S5702" t="str">
            <v>Non Salary</v>
          </cell>
        </row>
        <row r="5703">
          <cell r="A5703" t="str">
            <v>PH3024</v>
          </cell>
          <cell r="E5703">
            <v>318.51</v>
          </cell>
          <cell r="F5703">
            <v>3968.64</v>
          </cell>
          <cell r="G5703">
            <v>4287.1499999999996</v>
          </cell>
          <cell r="H5703">
            <v>1380.91</v>
          </cell>
          <cell r="I5703">
            <v>-2906.24</v>
          </cell>
          <cell r="J5703">
            <v>4999.63</v>
          </cell>
          <cell r="L5703">
            <v>41455</v>
          </cell>
          <cell r="M5703" t="str">
            <v>SG</v>
          </cell>
          <cell r="N5703" t="str">
            <v>EXP</v>
          </cell>
          <cell r="O5703" t="str">
            <v>PH300</v>
          </cell>
          <cell r="P5703" t="str">
            <v>2610</v>
          </cell>
          <cell r="Q5703" t="str">
            <v>Other Supplies</v>
          </cell>
          <cell r="R5703" t="str">
            <v>Other Expenditures</v>
          </cell>
          <cell r="S5703" t="str">
            <v>Non Salary</v>
          </cell>
        </row>
        <row r="5704">
          <cell r="A5704" t="str">
            <v>PH3024</v>
          </cell>
          <cell r="E5704">
            <v>70458.33</v>
          </cell>
          <cell r="F5704">
            <v>61323.93</v>
          </cell>
          <cell r="G5704">
            <v>131782.26</v>
          </cell>
          <cell r="H5704">
            <v>60016.5</v>
          </cell>
          <cell r="I5704">
            <v>-71765.759999999995</v>
          </cell>
          <cell r="J5704">
            <v>138000.66</v>
          </cell>
          <cell r="L5704">
            <v>41455</v>
          </cell>
          <cell r="M5704" t="str">
            <v>SG</v>
          </cell>
          <cell r="N5704" t="str">
            <v>EXP</v>
          </cell>
          <cell r="O5704" t="str">
            <v>PH300</v>
          </cell>
          <cell r="P5704" t="str">
            <v>2741</v>
          </cell>
          <cell r="Q5704" t="str">
            <v>Other Supplies</v>
          </cell>
          <cell r="R5704" t="str">
            <v>Other Expenditures</v>
          </cell>
          <cell r="S5704" t="str">
            <v>Non Salary</v>
          </cell>
        </row>
        <row r="5705">
          <cell r="A5705" t="str">
            <v>PH3024</v>
          </cell>
          <cell r="E5705">
            <v>36.380000000000003</v>
          </cell>
          <cell r="F5705">
            <v>0</v>
          </cell>
          <cell r="G5705">
            <v>36.380000000000003</v>
          </cell>
          <cell r="H5705">
            <v>0</v>
          </cell>
          <cell r="I5705">
            <v>-36.380000000000003</v>
          </cell>
          <cell r="J5705">
            <v>0</v>
          </cell>
          <cell r="L5705">
            <v>41455</v>
          </cell>
          <cell r="M5705" t="str">
            <v>SG</v>
          </cell>
          <cell r="N5705" t="str">
            <v>EXP</v>
          </cell>
          <cell r="O5705" t="str">
            <v>PH300</v>
          </cell>
          <cell r="P5705" t="str">
            <v>2750</v>
          </cell>
          <cell r="Q5705" t="str">
            <v>Other Supplies</v>
          </cell>
          <cell r="R5705" t="str">
            <v>Other Expenditures</v>
          </cell>
          <cell r="S5705" t="str">
            <v>Non Salary</v>
          </cell>
        </row>
        <row r="5706">
          <cell r="A5706" t="str">
            <v>PH3024</v>
          </cell>
          <cell r="E5706">
            <v>4.8499999999999996</v>
          </cell>
          <cell r="F5706">
            <v>0</v>
          </cell>
          <cell r="G5706">
            <v>4.8499999999999996</v>
          </cell>
          <cell r="H5706">
            <v>0</v>
          </cell>
          <cell r="I5706">
            <v>-4.8499999999999996</v>
          </cell>
          <cell r="J5706">
            <v>0</v>
          </cell>
          <cell r="L5706">
            <v>41455</v>
          </cell>
          <cell r="M5706" t="str">
            <v>SG</v>
          </cell>
          <cell r="N5706" t="str">
            <v>EXP</v>
          </cell>
          <cell r="O5706" t="str">
            <v>PH300</v>
          </cell>
          <cell r="P5706" t="str">
            <v>2790</v>
          </cell>
          <cell r="Q5706" t="str">
            <v>Other Supplies</v>
          </cell>
          <cell r="R5706" t="str">
            <v>Other Expenditures</v>
          </cell>
          <cell r="S5706" t="str">
            <v>Non Salary</v>
          </cell>
        </row>
        <row r="5707">
          <cell r="A5707" t="str">
            <v>PH3024</v>
          </cell>
          <cell r="E5707">
            <v>0</v>
          </cell>
          <cell r="F5707">
            <v>0</v>
          </cell>
          <cell r="G5707">
            <v>0</v>
          </cell>
          <cell r="H5707">
            <v>0</v>
          </cell>
          <cell r="I5707">
            <v>0</v>
          </cell>
          <cell r="J5707">
            <v>0</v>
          </cell>
          <cell r="L5707">
            <v>41455</v>
          </cell>
          <cell r="M5707" t="str">
            <v>SG</v>
          </cell>
          <cell r="N5707" t="str">
            <v>EXP</v>
          </cell>
          <cell r="O5707" t="str">
            <v>PH300</v>
          </cell>
          <cell r="P5707" t="str">
            <v>3030</v>
          </cell>
          <cell r="Q5707" t="str">
            <v>General Equipment</v>
          </cell>
          <cell r="R5707" t="str">
            <v>Other Expenditures</v>
          </cell>
          <cell r="S5707" t="str">
            <v>Non Salary</v>
          </cell>
        </row>
        <row r="5708">
          <cell r="A5708" t="str">
            <v>PH3024</v>
          </cell>
          <cell r="E5708">
            <v>0</v>
          </cell>
          <cell r="F5708">
            <v>0</v>
          </cell>
          <cell r="G5708">
            <v>0</v>
          </cell>
          <cell r="H5708">
            <v>555.29999999999995</v>
          </cell>
          <cell r="I5708">
            <v>555.29999999999995</v>
          </cell>
          <cell r="J5708">
            <v>1008.34</v>
          </cell>
          <cell r="L5708">
            <v>41455</v>
          </cell>
          <cell r="M5708" t="str">
            <v>SG</v>
          </cell>
          <cell r="N5708" t="str">
            <v>EXP</v>
          </cell>
          <cell r="O5708" t="str">
            <v>PH300</v>
          </cell>
          <cell r="P5708" t="str">
            <v>3032</v>
          </cell>
          <cell r="Q5708" t="str">
            <v>General Equipment</v>
          </cell>
          <cell r="R5708" t="str">
            <v>Other Expenditures</v>
          </cell>
          <cell r="S5708" t="str">
            <v>Non Salary</v>
          </cell>
        </row>
        <row r="5709">
          <cell r="A5709" t="str">
            <v>PH3024</v>
          </cell>
          <cell r="E5709">
            <v>0</v>
          </cell>
          <cell r="F5709">
            <v>0</v>
          </cell>
          <cell r="G5709">
            <v>0</v>
          </cell>
          <cell r="H5709">
            <v>5054.7299999999996</v>
          </cell>
          <cell r="I5709">
            <v>5054.7299999999996</v>
          </cell>
          <cell r="J5709">
            <v>9178.73</v>
          </cell>
          <cell r="L5709">
            <v>41455</v>
          </cell>
          <cell r="M5709" t="str">
            <v>SG</v>
          </cell>
          <cell r="N5709" t="str">
            <v>EXP</v>
          </cell>
          <cell r="O5709" t="str">
            <v>PH300</v>
          </cell>
          <cell r="P5709" t="str">
            <v>3050</v>
          </cell>
          <cell r="Q5709" t="str">
            <v>General Equipment</v>
          </cell>
          <cell r="R5709" t="str">
            <v>Other Expenditures</v>
          </cell>
          <cell r="S5709" t="str">
            <v>Non Salary</v>
          </cell>
        </row>
        <row r="5710">
          <cell r="A5710" t="str">
            <v>PH3024</v>
          </cell>
          <cell r="E5710">
            <v>442.4</v>
          </cell>
          <cell r="F5710">
            <v>66.400000000000006</v>
          </cell>
          <cell r="G5710">
            <v>508.8</v>
          </cell>
          <cell r="H5710">
            <v>0</v>
          </cell>
          <cell r="I5710">
            <v>-508.8</v>
          </cell>
          <cell r="J5710">
            <v>0</v>
          </cell>
          <cell r="L5710">
            <v>41455</v>
          </cell>
          <cell r="M5710" t="str">
            <v>SG</v>
          </cell>
          <cell r="N5710" t="str">
            <v>EXP</v>
          </cell>
          <cell r="O5710" t="str">
            <v>PH300</v>
          </cell>
          <cell r="P5710" t="str">
            <v>3099</v>
          </cell>
          <cell r="Q5710" t="str">
            <v>General Equipment</v>
          </cell>
          <cell r="R5710" t="str">
            <v>Other Expenditures</v>
          </cell>
          <cell r="S5710" t="str">
            <v>Non Salary</v>
          </cell>
        </row>
        <row r="5711">
          <cell r="A5711" t="str">
            <v>PH3024</v>
          </cell>
          <cell r="E5711">
            <v>2188.14</v>
          </cell>
          <cell r="F5711">
            <v>0</v>
          </cell>
          <cell r="G5711">
            <v>2188.14</v>
          </cell>
          <cell r="H5711">
            <v>0</v>
          </cell>
          <cell r="I5711">
            <v>-2188.14</v>
          </cell>
          <cell r="J5711">
            <v>0</v>
          </cell>
          <cell r="L5711">
            <v>41455</v>
          </cell>
          <cell r="M5711" t="str">
            <v>SG</v>
          </cell>
          <cell r="N5711" t="str">
            <v>EXP</v>
          </cell>
          <cell r="O5711" t="str">
            <v>PH300</v>
          </cell>
          <cell r="P5711" t="str">
            <v>3410</v>
          </cell>
          <cell r="Q5711" t="str">
            <v>Computer Hardware &amp; Software</v>
          </cell>
          <cell r="R5711" t="str">
            <v>Other Expenditures</v>
          </cell>
          <cell r="S5711" t="str">
            <v>Non Salary</v>
          </cell>
        </row>
        <row r="5712">
          <cell r="A5712" t="str">
            <v>PH3024</v>
          </cell>
          <cell r="E5712">
            <v>2127.81</v>
          </cell>
          <cell r="F5712">
            <v>694.85</v>
          </cell>
          <cell r="G5712">
            <v>2822.66</v>
          </cell>
          <cell r="H5712">
            <v>3117.19</v>
          </cell>
          <cell r="I5712">
            <v>294.52999999999997</v>
          </cell>
          <cell r="J5712">
            <v>7129.89</v>
          </cell>
          <cell r="L5712">
            <v>41455</v>
          </cell>
          <cell r="M5712" t="str">
            <v>SG</v>
          </cell>
          <cell r="N5712" t="str">
            <v>EXP</v>
          </cell>
          <cell r="O5712" t="str">
            <v>PH300</v>
          </cell>
          <cell r="P5712" t="str">
            <v>4086</v>
          </cell>
          <cell r="Q5712" t="str">
            <v>Professional &amp; Technical</v>
          </cell>
          <cell r="R5712" t="str">
            <v>Other Expenditures</v>
          </cell>
          <cell r="S5712" t="str">
            <v>Non Salary</v>
          </cell>
        </row>
        <row r="5713">
          <cell r="A5713" t="str">
            <v>PH3024</v>
          </cell>
          <cell r="E5713">
            <v>287.79000000000002</v>
          </cell>
          <cell r="F5713">
            <v>0</v>
          </cell>
          <cell r="G5713">
            <v>287.79000000000002</v>
          </cell>
          <cell r="H5713">
            <v>900.63</v>
          </cell>
          <cell r="I5713">
            <v>612.84</v>
          </cell>
          <cell r="J5713">
            <v>2060</v>
          </cell>
          <cell r="L5713">
            <v>41455</v>
          </cell>
          <cell r="M5713" t="str">
            <v>SG</v>
          </cell>
          <cell r="N5713" t="str">
            <v>EXP</v>
          </cell>
          <cell r="O5713" t="str">
            <v>PH300</v>
          </cell>
          <cell r="P5713" t="str">
            <v>4225</v>
          </cell>
          <cell r="Q5713" t="str">
            <v>Business Travel Expenses</v>
          </cell>
          <cell r="R5713" t="str">
            <v>Other Expenditures</v>
          </cell>
          <cell r="S5713" t="str">
            <v>Non Salary</v>
          </cell>
        </row>
        <row r="5714">
          <cell r="A5714" t="str">
            <v>PH3024</v>
          </cell>
          <cell r="E5714">
            <v>120.08</v>
          </cell>
          <cell r="F5714">
            <v>0</v>
          </cell>
          <cell r="G5714">
            <v>120.08</v>
          </cell>
          <cell r="H5714">
            <v>0</v>
          </cell>
          <cell r="I5714">
            <v>-120.08</v>
          </cell>
          <cell r="J5714">
            <v>0</v>
          </cell>
          <cell r="L5714">
            <v>41455</v>
          </cell>
          <cell r="M5714" t="str">
            <v>SG</v>
          </cell>
          <cell r="N5714" t="str">
            <v>EXP</v>
          </cell>
          <cell r="O5714" t="str">
            <v>PH300</v>
          </cell>
          <cell r="P5714" t="str">
            <v>4310</v>
          </cell>
          <cell r="Q5714" t="str">
            <v>Training &amp; Development</v>
          </cell>
          <cell r="R5714" t="str">
            <v>Other Expenditures</v>
          </cell>
          <cell r="S5714" t="str">
            <v>Non Salary</v>
          </cell>
        </row>
        <row r="5715">
          <cell r="A5715" t="str">
            <v>PH3024</v>
          </cell>
          <cell r="E5715">
            <v>1537.91</v>
          </cell>
          <cell r="F5715">
            <v>0</v>
          </cell>
          <cell r="G5715">
            <v>1537.91</v>
          </cell>
          <cell r="H5715">
            <v>668.4</v>
          </cell>
          <cell r="I5715">
            <v>-869.51</v>
          </cell>
          <cell r="J5715">
            <v>2000</v>
          </cell>
          <cell r="L5715">
            <v>41455</v>
          </cell>
          <cell r="M5715" t="str">
            <v>SG</v>
          </cell>
          <cell r="N5715" t="str">
            <v>EXP</v>
          </cell>
          <cell r="O5715" t="str">
            <v>PH300</v>
          </cell>
          <cell r="P5715" t="str">
            <v>4419</v>
          </cell>
          <cell r="Q5715" t="str">
            <v>Contracted Services</v>
          </cell>
          <cell r="R5715" t="str">
            <v>Other Expenditures</v>
          </cell>
          <cell r="S5715" t="str">
            <v>Non Salary</v>
          </cell>
        </row>
        <row r="5716">
          <cell r="A5716" t="str">
            <v>PH3024</v>
          </cell>
          <cell r="E5716">
            <v>16928.05</v>
          </cell>
          <cell r="F5716">
            <v>126539.05</v>
          </cell>
          <cell r="G5716">
            <v>143467.1</v>
          </cell>
          <cell r="H5716">
            <v>17734.91</v>
          </cell>
          <cell r="I5716">
            <v>-125732.19</v>
          </cell>
          <cell r="J5716">
            <v>45196</v>
          </cell>
          <cell r="L5716">
            <v>41455</v>
          </cell>
          <cell r="M5716" t="str">
            <v>SG</v>
          </cell>
          <cell r="N5716" t="str">
            <v>EXP</v>
          </cell>
          <cell r="O5716" t="str">
            <v>PH300</v>
          </cell>
          <cell r="P5716" t="str">
            <v>4421</v>
          </cell>
          <cell r="Q5716" t="str">
            <v>Contracted Services</v>
          </cell>
          <cell r="R5716" t="str">
            <v>Other Expenditures</v>
          </cell>
          <cell r="S5716" t="str">
            <v>Non Salary</v>
          </cell>
        </row>
        <row r="5717">
          <cell r="A5717" t="str">
            <v>PH3024</v>
          </cell>
          <cell r="E5717">
            <v>0</v>
          </cell>
          <cell r="F5717">
            <v>480.82</v>
          </cell>
          <cell r="G5717">
            <v>480.82</v>
          </cell>
          <cell r="H5717">
            <v>0</v>
          </cell>
          <cell r="I5717">
            <v>-480.82</v>
          </cell>
          <cell r="J5717">
            <v>0</v>
          </cell>
          <cell r="L5717">
            <v>41455</v>
          </cell>
          <cell r="M5717" t="str">
            <v>SG</v>
          </cell>
          <cell r="N5717" t="str">
            <v>EXP</v>
          </cell>
          <cell r="O5717" t="str">
            <v>PH300</v>
          </cell>
          <cell r="P5717" t="str">
            <v>4462</v>
          </cell>
          <cell r="Q5717" t="str">
            <v>Contracted Services</v>
          </cell>
          <cell r="R5717" t="str">
            <v>Other Expenditures</v>
          </cell>
          <cell r="S5717" t="str">
            <v>Non Salary</v>
          </cell>
        </row>
        <row r="5718">
          <cell r="A5718" t="str">
            <v>PH3024</v>
          </cell>
          <cell r="E5718">
            <v>10</v>
          </cell>
          <cell r="F5718">
            <v>0</v>
          </cell>
          <cell r="G5718">
            <v>10</v>
          </cell>
          <cell r="H5718">
            <v>0</v>
          </cell>
          <cell r="I5718">
            <v>-10</v>
          </cell>
          <cell r="J5718">
            <v>0</v>
          </cell>
          <cell r="L5718">
            <v>41455</v>
          </cell>
          <cell r="M5718" t="str">
            <v>SG</v>
          </cell>
          <cell r="N5718" t="str">
            <v>EXP</v>
          </cell>
          <cell r="O5718" t="str">
            <v>PH300</v>
          </cell>
          <cell r="P5718" t="str">
            <v>4570</v>
          </cell>
          <cell r="Q5718" t="str">
            <v>Contracted Services</v>
          </cell>
          <cell r="R5718" t="str">
            <v>Other Expenditures</v>
          </cell>
          <cell r="S5718" t="str">
            <v>Non Salary</v>
          </cell>
        </row>
        <row r="5719">
          <cell r="A5719" t="str">
            <v>PH3024</v>
          </cell>
          <cell r="E5719">
            <v>27579.29</v>
          </cell>
          <cell r="F5719">
            <v>0</v>
          </cell>
          <cell r="G5719">
            <v>27579.29</v>
          </cell>
          <cell r="H5719">
            <v>12192.97</v>
          </cell>
          <cell r="I5719">
            <v>-15386.32</v>
          </cell>
          <cell r="J5719">
            <v>26698</v>
          </cell>
          <cell r="L5719">
            <v>41455</v>
          </cell>
          <cell r="M5719" t="str">
            <v>SG</v>
          </cell>
          <cell r="N5719" t="str">
            <v>EXP</v>
          </cell>
          <cell r="O5719" t="str">
            <v>PH300</v>
          </cell>
          <cell r="P5719" t="str">
            <v>4690</v>
          </cell>
          <cell r="Q5719" t="str">
            <v>Insurance, Parking &amp; Metrage</v>
          </cell>
          <cell r="R5719" t="str">
            <v>Other Expenditures</v>
          </cell>
          <cell r="S5719" t="str">
            <v>Non Salary</v>
          </cell>
        </row>
        <row r="5720">
          <cell r="A5720" t="str">
            <v>PH3024</v>
          </cell>
          <cell r="E5720">
            <v>1420.2</v>
          </cell>
          <cell r="F5720">
            <v>0</v>
          </cell>
          <cell r="G5720">
            <v>1420.2</v>
          </cell>
          <cell r="H5720">
            <v>378.17</v>
          </cell>
          <cell r="I5720">
            <v>-1042.03</v>
          </cell>
          <cell r="J5720">
            <v>865</v>
          </cell>
          <cell r="L5720">
            <v>41455</v>
          </cell>
          <cell r="M5720" t="str">
            <v>SG</v>
          </cell>
          <cell r="N5720" t="str">
            <v>EXP</v>
          </cell>
          <cell r="O5720" t="str">
            <v>PH300</v>
          </cell>
          <cell r="P5720" t="str">
            <v>4770</v>
          </cell>
          <cell r="Q5720" t="str">
            <v>Insurance, Parking &amp; Metrage</v>
          </cell>
          <cell r="R5720" t="str">
            <v>Other Expenditures</v>
          </cell>
          <cell r="S5720" t="str">
            <v>Non Salary</v>
          </cell>
        </row>
        <row r="5721">
          <cell r="A5721" t="str">
            <v>PH3024</v>
          </cell>
          <cell r="E5721">
            <v>3422.33</v>
          </cell>
          <cell r="F5721">
            <v>0</v>
          </cell>
          <cell r="G5721">
            <v>3422.33</v>
          </cell>
          <cell r="H5721">
            <v>2069.4899999999998</v>
          </cell>
          <cell r="I5721">
            <v>-1352.84</v>
          </cell>
          <cell r="J5721">
            <v>4733.5</v>
          </cell>
          <cell r="L5721">
            <v>41455</v>
          </cell>
          <cell r="M5721" t="str">
            <v>SG</v>
          </cell>
          <cell r="N5721" t="str">
            <v>EXP</v>
          </cell>
          <cell r="O5721" t="str">
            <v>PH300</v>
          </cell>
          <cell r="P5721" t="str">
            <v>4775</v>
          </cell>
          <cell r="Q5721" t="str">
            <v>Insurance, Parking &amp; Metrage</v>
          </cell>
          <cell r="R5721" t="str">
            <v>Other Expenditures</v>
          </cell>
          <cell r="S5721" t="str">
            <v>Non Salary</v>
          </cell>
        </row>
        <row r="5722">
          <cell r="A5722" t="str">
            <v>PH3024</v>
          </cell>
          <cell r="E5722">
            <v>75.05</v>
          </cell>
          <cell r="F5722">
            <v>0</v>
          </cell>
          <cell r="G5722">
            <v>75.05</v>
          </cell>
          <cell r="H5722">
            <v>0</v>
          </cell>
          <cell r="I5722">
            <v>-75.05</v>
          </cell>
          <cell r="J5722">
            <v>0</v>
          </cell>
          <cell r="L5722">
            <v>41455</v>
          </cell>
          <cell r="M5722" t="str">
            <v>SG</v>
          </cell>
          <cell r="N5722" t="str">
            <v>EXP</v>
          </cell>
          <cell r="O5722" t="str">
            <v>PH300</v>
          </cell>
          <cell r="P5722" t="str">
            <v>4825</v>
          </cell>
          <cell r="Q5722" t="str">
            <v>Other Services</v>
          </cell>
          <cell r="R5722" t="str">
            <v>Other Expenditures</v>
          </cell>
          <cell r="S5722" t="str">
            <v>Non Salary</v>
          </cell>
        </row>
        <row r="5723">
          <cell r="A5723" t="str">
            <v>PH3024</v>
          </cell>
          <cell r="E5723">
            <v>35</v>
          </cell>
          <cell r="F5723">
            <v>0</v>
          </cell>
          <cell r="G5723">
            <v>35</v>
          </cell>
          <cell r="H5723">
            <v>0</v>
          </cell>
          <cell r="I5723">
            <v>-35</v>
          </cell>
          <cell r="J5723">
            <v>0</v>
          </cell>
          <cell r="L5723">
            <v>41455</v>
          </cell>
          <cell r="M5723" t="str">
            <v>SG</v>
          </cell>
          <cell r="N5723" t="str">
            <v>EXP</v>
          </cell>
          <cell r="O5723" t="str">
            <v>PH300</v>
          </cell>
          <cell r="P5723" t="str">
            <v>6570</v>
          </cell>
          <cell r="Q5723" t="str">
            <v>Other Expenditures</v>
          </cell>
          <cell r="R5723" t="str">
            <v>Other Expenditures</v>
          </cell>
          <cell r="S5723" t="str">
            <v>Non Salary</v>
          </cell>
        </row>
        <row r="5724">
          <cell r="A5724" t="str">
            <v>PH3024</v>
          </cell>
          <cell r="E5724">
            <v>199.49</v>
          </cell>
          <cell r="F5724">
            <v>0</v>
          </cell>
          <cell r="G5724">
            <v>199.49</v>
          </cell>
          <cell r="H5724">
            <v>1436.4</v>
          </cell>
          <cell r="I5724">
            <v>1236.9100000000001</v>
          </cell>
          <cell r="J5724">
            <v>3000</v>
          </cell>
          <cell r="L5724">
            <v>41455</v>
          </cell>
          <cell r="M5724" t="str">
            <v>SG</v>
          </cell>
          <cell r="N5724" t="str">
            <v>EXP</v>
          </cell>
          <cell r="O5724" t="str">
            <v>PH300</v>
          </cell>
          <cell r="P5724" t="str">
            <v>7030</v>
          </cell>
          <cell r="Q5724" t="str">
            <v>IDC's</v>
          </cell>
          <cell r="R5724" t="str">
            <v>Other Expenditures</v>
          </cell>
          <cell r="S5724" t="str">
            <v>Non Salary</v>
          </cell>
        </row>
        <row r="5725">
          <cell r="A5725" t="str">
            <v>PH3024</v>
          </cell>
          <cell r="E5725">
            <v>23.05</v>
          </cell>
          <cell r="F5725">
            <v>0</v>
          </cell>
          <cell r="G5725">
            <v>23.05</v>
          </cell>
          <cell r="H5725">
            <v>2394</v>
          </cell>
          <cell r="I5725">
            <v>2370.9499999999998</v>
          </cell>
          <cell r="J5725">
            <v>5000</v>
          </cell>
          <cell r="L5725">
            <v>41455</v>
          </cell>
          <cell r="M5725" t="str">
            <v>SG</v>
          </cell>
          <cell r="N5725" t="str">
            <v>EXP</v>
          </cell>
          <cell r="O5725" t="str">
            <v>PH300</v>
          </cell>
          <cell r="P5725" t="str">
            <v>7035</v>
          </cell>
          <cell r="Q5725" t="str">
            <v>IDC's</v>
          </cell>
          <cell r="R5725" t="str">
            <v>Other Expenditures</v>
          </cell>
          <cell r="S5725" t="str">
            <v>Non Salary</v>
          </cell>
        </row>
        <row r="5726">
          <cell r="A5726" t="str">
            <v>PH3024</v>
          </cell>
          <cell r="E5726">
            <v>320</v>
          </cell>
          <cell r="F5726">
            <v>0</v>
          </cell>
          <cell r="G5726">
            <v>320</v>
          </cell>
          <cell r="H5726">
            <v>0</v>
          </cell>
          <cell r="I5726">
            <v>-320</v>
          </cell>
          <cell r="J5726">
            <v>0</v>
          </cell>
          <cell r="L5726">
            <v>41455</v>
          </cell>
          <cell r="M5726" t="str">
            <v>SG</v>
          </cell>
          <cell r="N5726" t="str">
            <v>EXP</v>
          </cell>
          <cell r="O5726" t="str">
            <v>PH300</v>
          </cell>
          <cell r="P5726" t="str">
            <v>7130</v>
          </cell>
          <cell r="Q5726" t="str">
            <v>IDC's</v>
          </cell>
          <cell r="R5726" t="str">
            <v>Other Expenditures</v>
          </cell>
          <cell r="S5726" t="str">
            <v>Non Salary</v>
          </cell>
        </row>
        <row r="5727">
          <cell r="A5727" t="str">
            <v>PH3024</v>
          </cell>
          <cell r="E5727">
            <v>-555339.23</v>
          </cell>
          <cell r="F5727">
            <v>0</v>
          </cell>
          <cell r="G5727">
            <v>-555339.23</v>
          </cell>
          <cell r="H5727">
            <v>-422749.83</v>
          </cell>
          <cell r="I5727">
            <v>132589.4</v>
          </cell>
          <cell r="J5727">
            <v>-937627.35</v>
          </cell>
          <cell r="L5727">
            <v>41455</v>
          </cell>
          <cell r="M5727" t="str">
            <v>SG</v>
          </cell>
          <cell r="N5727" t="str">
            <v>REV</v>
          </cell>
          <cell r="O5727" t="str">
            <v>PH300</v>
          </cell>
          <cell r="P5727" t="str">
            <v>8010</v>
          </cell>
          <cell r="Q5727" t="str">
            <v>Grants and Subsidies</v>
          </cell>
          <cell r="R5727" t="str">
            <v>Revenue</v>
          </cell>
          <cell r="S5727" t="str">
            <v>Non Salary</v>
          </cell>
        </row>
        <row r="5728">
          <cell r="A5728" t="str">
            <v>PH3024</v>
          </cell>
          <cell r="E5728">
            <v>-800</v>
          </cell>
          <cell r="F5728">
            <v>0</v>
          </cell>
          <cell r="G5728">
            <v>-800</v>
          </cell>
          <cell r="H5728">
            <v>0</v>
          </cell>
          <cell r="I5728">
            <v>800</v>
          </cell>
          <cell r="J5728">
            <v>0</v>
          </cell>
          <cell r="L5728">
            <v>41455</v>
          </cell>
          <cell r="M5728" t="str">
            <v>SG</v>
          </cell>
          <cell r="N5728" t="str">
            <v>REV</v>
          </cell>
          <cell r="O5728" t="str">
            <v>PH300</v>
          </cell>
          <cell r="P5728" t="str">
            <v>9450</v>
          </cell>
          <cell r="Q5728" t="str">
            <v>Other Revenues</v>
          </cell>
          <cell r="R5728" t="str">
            <v>Revenue</v>
          </cell>
          <cell r="S5728" t="str">
            <v>Non Salary</v>
          </cell>
        </row>
        <row r="5729">
          <cell r="A5729" t="str">
            <v>PH3024</v>
          </cell>
          <cell r="E5729">
            <v>-13.78</v>
          </cell>
          <cell r="F5729">
            <v>0</v>
          </cell>
          <cell r="G5729">
            <v>-13.78</v>
          </cell>
          <cell r="H5729">
            <v>0</v>
          </cell>
          <cell r="I5729">
            <v>13.78</v>
          </cell>
          <cell r="J5729">
            <v>0</v>
          </cell>
          <cell r="L5729">
            <v>41455</v>
          </cell>
          <cell r="M5729" t="str">
            <v>SG</v>
          </cell>
          <cell r="N5729" t="str">
            <v>REV</v>
          </cell>
          <cell r="O5729" t="str">
            <v>PH300</v>
          </cell>
          <cell r="P5729" t="str">
            <v>9451</v>
          </cell>
          <cell r="Q5729" t="str">
            <v>Other Revenues</v>
          </cell>
          <cell r="R5729" t="str">
            <v>Revenue</v>
          </cell>
          <cell r="S5729" t="str">
            <v>Non Salary</v>
          </cell>
        </row>
        <row r="5730">
          <cell r="A5730" t="str">
            <v>PH3031</v>
          </cell>
          <cell r="E5730">
            <v>129717.45</v>
          </cell>
          <cell r="F5730">
            <v>0</v>
          </cell>
          <cell r="G5730">
            <v>129717.45</v>
          </cell>
          <cell r="H5730">
            <v>118194.72</v>
          </cell>
          <cell r="I5730">
            <v>-11522.73</v>
          </cell>
          <cell r="J5730">
            <v>265938.12</v>
          </cell>
          <cell r="L5730">
            <v>41455</v>
          </cell>
          <cell r="M5730" t="str">
            <v>SG</v>
          </cell>
          <cell r="N5730" t="str">
            <v>EXP</v>
          </cell>
          <cell r="O5730" t="str">
            <v>PH300</v>
          </cell>
          <cell r="P5730" t="str">
            <v>1015</v>
          </cell>
          <cell r="Q5730" t="str">
            <v>Salaries &amp; Benefits</v>
          </cell>
          <cell r="R5730" t="str">
            <v>Other Expenditures</v>
          </cell>
          <cell r="S5730" t="str">
            <v>Salaries &amp; Benefits</v>
          </cell>
        </row>
        <row r="5731">
          <cell r="A5731" t="str">
            <v>PH3031</v>
          </cell>
          <cell r="E5731">
            <v>0</v>
          </cell>
          <cell r="F5731">
            <v>0</v>
          </cell>
          <cell r="G5731">
            <v>0</v>
          </cell>
          <cell r="H5731">
            <v>-7364.69</v>
          </cell>
          <cell r="I5731">
            <v>-7364.69</v>
          </cell>
          <cell r="J5731">
            <v>-15559.85</v>
          </cell>
          <cell r="L5731">
            <v>41455</v>
          </cell>
          <cell r="M5731" t="str">
            <v>SG</v>
          </cell>
          <cell r="N5731" t="str">
            <v>EXP</v>
          </cell>
          <cell r="O5731" t="str">
            <v>PH300</v>
          </cell>
          <cell r="P5731" t="str">
            <v>1520</v>
          </cell>
          <cell r="Q5731" t="str">
            <v>Salaries &amp; Benefits</v>
          </cell>
          <cell r="R5731" t="str">
            <v>Other Expenditures</v>
          </cell>
          <cell r="S5731" t="str">
            <v>Gapping</v>
          </cell>
        </row>
        <row r="5732">
          <cell r="A5732" t="str">
            <v>PH3031</v>
          </cell>
          <cell r="E5732">
            <v>5502.37</v>
          </cell>
          <cell r="F5732">
            <v>0</v>
          </cell>
          <cell r="G5732">
            <v>5502.37</v>
          </cell>
          <cell r="H5732">
            <v>5642.65</v>
          </cell>
          <cell r="I5732">
            <v>140.28</v>
          </cell>
          <cell r="J5732">
            <v>12696</v>
          </cell>
          <cell r="L5732">
            <v>41455</v>
          </cell>
          <cell r="M5732" t="str">
            <v>SG</v>
          </cell>
          <cell r="N5732" t="str">
            <v>EXP</v>
          </cell>
          <cell r="O5732" t="str">
            <v>PH300</v>
          </cell>
          <cell r="P5732" t="str">
            <v>1711</v>
          </cell>
          <cell r="Q5732" t="str">
            <v>Salaries &amp; Benefits</v>
          </cell>
          <cell r="R5732" t="str">
            <v>Other Expenditures</v>
          </cell>
          <cell r="S5732" t="str">
            <v>Salaries &amp; Benefits</v>
          </cell>
        </row>
        <row r="5733">
          <cell r="A5733" t="str">
            <v>PH3031</v>
          </cell>
          <cell r="E5733">
            <v>2779.9</v>
          </cell>
          <cell r="F5733">
            <v>0</v>
          </cell>
          <cell r="G5733">
            <v>2779.9</v>
          </cell>
          <cell r="H5733">
            <v>2794.66</v>
          </cell>
          <cell r="I5733">
            <v>14.76</v>
          </cell>
          <cell r="J5733">
            <v>6288</v>
          </cell>
          <cell r="L5733">
            <v>41455</v>
          </cell>
          <cell r="M5733" t="str">
            <v>SG</v>
          </cell>
          <cell r="N5733" t="str">
            <v>EXP</v>
          </cell>
          <cell r="O5733" t="str">
            <v>PH300</v>
          </cell>
          <cell r="P5733" t="str">
            <v>1712</v>
          </cell>
          <cell r="Q5733" t="str">
            <v>Salaries &amp; Benefits</v>
          </cell>
          <cell r="R5733" t="str">
            <v>Other Expenditures</v>
          </cell>
          <cell r="S5733" t="str">
            <v>Salaries &amp; Benefits</v>
          </cell>
        </row>
        <row r="5734">
          <cell r="A5734" t="str">
            <v>PH3031</v>
          </cell>
          <cell r="E5734">
            <v>3071.72</v>
          </cell>
          <cell r="F5734">
            <v>0</v>
          </cell>
          <cell r="G5734">
            <v>3071.72</v>
          </cell>
          <cell r="H5734">
            <v>2366.8200000000002</v>
          </cell>
          <cell r="I5734">
            <v>-704.9</v>
          </cell>
          <cell r="J5734">
            <v>5325.41</v>
          </cell>
          <cell r="L5734">
            <v>41455</v>
          </cell>
          <cell r="M5734" t="str">
            <v>SG</v>
          </cell>
          <cell r="N5734" t="str">
            <v>EXP</v>
          </cell>
          <cell r="O5734" t="str">
            <v>PH300</v>
          </cell>
          <cell r="P5734" t="str">
            <v>1720</v>
          </cell>
          <cell r="Q5734" t="str">
            <v>Salaries &amp; Benefits</v>
          </cell>
          <cell r="R5734" t="str">
            <v>Other Expenditures</v>
          </cell>
          <cell r="S5734" t="str">
            <v>Salaries &amp; Benefits</v>
          </cell>
        </row>
        <row r="5735">
          <cell r="A5735" t="str">
            <v>PH3031</v>
          </cell>
          <cell r="E5735">
            <v>927.22</v>
          </cell>
          <cell r="F5735">
            <v>0</v>
          </cell>
          <cell r="G5735">
            <v>927.22</v>
          </cell>
          <cell r="H5735">
            <v>882.22</v>
          </cell>
          <cell r="I5735">
            <v>-45</v>
          </cell>
          <cell r="J5735">
            <v>1984.96</v>
          </cell>
          <cell r="L5735">
            <v>41455</v>
          </cell>
          <cell r="M5735" t="str">
            <v>SG</v>
          </cell>
          <cell r="N5735" t="str">
            <v>EXP</v>
          </cell>
          <cell r="O5735" t="str">
            <v>PH300</v>
          </cell>
          <cell r="P5735" t="str">
            <v>1730</v>
          </cell>
          <cell r="Q5735" t="str">
            <v>Salaries &amp; Benefits</v>
          </cell>
          <cell r="R5735" t="str">
            <v>Other Expenditures</v>
          </cell>
          <cell r="S5735" t="str">
            <v>Salaries &amp; Benefits</v>
          </cell>
        </row>
        <row r="5736">
          <cell r="A5736" t="str">
            <v>PH3031</v>
          </cell>
          <cell r="E5736">
            <v>2564.73</v>
          </cell>
          <cell r="F5736">
            <v>0</v>
          </cell>
          <cell r="G5736">
            <v>2564.73</v>
          </cell>
          <cell r="H5736">
            <v>2337.61</v>
          </cell>
          <cell r="I5736">
            <v>-227.12</v>
          </cell>
          <cell r="J5736">
            <v>3095.31</v>
          </cell>
          <cell r="L5736">
            <v>41455</v>
          </cell>
          <cell r="M5736" t="str">
            <v>SG</v>
          </cell>
          <cell r="N5736" t="str">
            <v>EXP</v>
          </cell>
          <cell r="O5736" t="str">
            <v>PH300</v>
          </cell>
          <cell r="P5736" t="str">
            <v>1740</v>
          </cell>
          <cell r="Q5736" t="str">
            <v>Salaries &amp; Benefits</v>
          </cell>
          <cell r="R5736" t="str">
            <v>Other Expenditures</v>
          </cell>
          <cell r="S5736" t="str">
            <v>Salaries &amp; Benefits</v>
          </cell>
        </row>
        <row r="5737">
          <cell r="A5737" t="str">
            <v>PH3031</v>
          </cell>
          <cell r="E5737">
            <v>155.80000000000001</v>
          </cell>
          <cell r="F5737">
            <v>0</v>
          </cell>
          <cell r="G5737">
            <v>155.80000000000001</v>
          </cell>
          <cell r="H5737">
            <v>178.27</v>
          </cell>
          <cell r="I5737">
            <v>22.47</v>
          </cell>
          <cell r="J5737">
            <v>212.75</v>
          </cell>
          <cell r="L5737">
            <v>41455</v>
          </cell>
          <cell r="M5737" t="str">
            <v>SG</v>
          </cell>
          <cell r="N5737" t="str">
            <v>EXP</v>
          </cell>
          <cell r="O5737" t="str">
            <v>PH300</v>
          </cell>
          <cell r="P5737" t="str">
            <v>1745</v>
          </cell>
          <cell r="Q5737" t="str">
            <v>Salaries &amp; Benefits</v>
          </cell>
          <cell r="R5737" t="str">
            <v>Other Expenditures</v>
          </cell>
          <cell r="S5737" t="str">
            <v>Salaries &amp; Benefits</v>
          </cell>
        </row>
        <row r="5738">
          <cell r="A5738" t="str">
            <v>PH3031</v>
          </cell>
          <cell r="E5738">
            <v>2544.3000000000002</v>
          </cell>
          <cell r="F5738">
            <v>0</v>
          </cell>
          <cell r="G5738">
            <v>2544.3000000000002</v>
          </cell>
          <cell r="H5738">
            <v>2304.8200000000002</v>
          </cell>
          <cell r="I5738">
            <v>-239.48</v>
          </cell>
          <cell r="J5738">
            <v>5185.8</v>
          </cell>
          <cell r="L5738">
            <v>41455</v>
          </cell>
          <cell r="M5738" t="str">
            <v>SG</v>
          </cell>
          <cell r="N5738" t="str">
            <v>EXP</v>
          </cell>
          <cell r="O5738" t="str">
            <v>PH300</v>
          </cell>
          <cell r="P5738" t="str">
            <v>1750</v>
          </cell>
          <cell r="Q5738" t="str">
            <v>Salaries &amp; Benefits</v>
          </cell>
          <cell r="R5738" t="str">
            <v>Other Expenditures</v>
          </cell>
          <cell r="S5738" t="str">
            <v>Salaries &amp; Benefits</v>
          </cell>
        </row>
        <row r="5739">
          <cell r="A5739" t="str">
            <v>PH3031</v>
          </cell>
          <cell r="E5739">
            <v>5498.45</v>
          </cell>
          <cell r="F5739">
            <v>0</v>
          </cell>
          <cell r="G5739">
            <v>5498.45</v>
          </cell>
          <cell r="H5739">
            <v>5213.82</v>
          </cell>
          <cell r="I5739">
            <v>-284.63</v>
          </cell>
          <cell r="J5739">
            <v>6920.1</v>
          </cell>
          <cell r="L5739">
            <v>41455</v>
          </cell>
          <cell r="M5739" t="str">
            <v>SG</v>
          </cell>
          <cell r="N5739" t="str">
            <v>EXP</v>
          </cell>
          <cell r="O5739" t="str">
            <v>PH300</v>
          </cell>
          <cell r="P5739" t="str">
            <v>1760</v>
          </cell>
          <cell r="Q5739" t="str">
            <v>Salaries &amp; Benefits</v>
          </cell>
          <cell r="R5739" t="str">
            <v>Other Expenditures</v>
          </cell>
          <cell r="S5739" t="str">
            <v>Salaries &amp; Benefits</v>
          </cell>
        </row>
        <row r="5740">
          <cell r="A5740" t="str">
            <v>PH3031</v>
          </cell>
          <cell r="E5740">
            <v>12762.14</v>
          </cell>
          <cell r="F5740">
            <v>0</v>
          </cell>
          <cell r="G5740">
            <v>12762.14</v>
          </cell>
          <cell r="H5740">
            <v>13515.68</v>
          </cell>
          <cell r="I5740">
            <v>753.54</v>
          </cell>
          <cell r="J5740">
            <v>30410.17</v>
          </cell>
          <cell r="L5740">
            <v>41455</v>
          </cell>
          <cell r="M5740" t="str">
            <v>SG</v>
          </cell>
          <cell r="N5740" t="str">
            <v>EXP</v>
          </cell>
          <cell r="O5740" t="str">
            <v>PH300</v>
          </cell>
          <cell r="P5740" t="str">
            <v>1770</v>
          </cell>
          <cell r="Q5740" t="str">
            <v>Salaries &amp; Benefits</v>
          </cell>
          <cell r="R5740" t="str">
            <v>Other Expenditures</v>
          </cell>
          <cell r="S5740" t="str">
            <v>Salaries &amp; Benefits</v>
          </cell>
        </row>
        <row r="5741">
          <cell r="A5741" t="str">
            <v>PH3031</v>
          </cell>
          <cell r="E5741">
            <v>7653.94</v>
          </cell>
          <cell r="F5741">
            <v>0</v>
          </cell>
          <cell r="G5741">
            <v>7653.94</v>
          </cell>
          <cell r="H5741">
            <v>7370.65</v>
          </cell>
          <cell r="I5741">
            <v>-283.29000000000002</v>
          </cell>
          <cell r="J5741">
            <v>19129.62</v>
          </cell>
          <cell r="L5741">
            <v>41455</v>
          </cell>
          <cell r="M5741" t="str">
            <v>SG</v>
          </cell>
          <cell r="N5741" t="str">
            <v>EXP</v>
          </cell>
          <cell r="O5741" t="str">
            <v>PH300</v>
          </cell>
          <cell r="P5741" t="str">
            <v>2010</v>
          </cell>
          <cell r="Q5741" t="str">
            <v>Office Supplies</v>
          </cell>
          <cell r="R5741" t="str">
            <v>Other Expenditures</v>
          </cell>
          <cell r="S5741" t="str">
            <v>Non Salary</v>
          </cell>
        </row>
        <row r="5742">
          <cell r="A5742" t="str">
            <v>PH3031</v>
          </cell>
          <cell r="E5742">
            <v>1298.3499999999999</v>
          </cell>
          <cell r="F5742">
            <v>0</v>
          </cell>
          <cell r="G5742">
            <v>1298.3499999999999</v>
          </cell>
          <cell r="H5742">
            <v>2267.4899999999998</v>
          </cell>
          <cell r="I5742">
            <v>969.14</v>
          </cell>
          <cell r="J5742">
            <v>8209.57</v>
          </cell>
          <cell r="L5742">
            <v>41455</v>
          </cell>
          <cell r="M5742" t="str">
            <v>SG</v>
          </cell>
          <cell r="N5742" t="str">
            <v>EXP</v>
          </cell>
          <cell r="O5742" t="str">
            <v>PH300</v>
          </cell>
          <cell r="P5742" t="str">
            <v>2040</v>
          </cell>
          <cell r="Q5742" t="str">
            <v>Office Supplies</v>
          </cell>
          <cell r="R5742" t="str">
            <v>Other Expenditures</v>
          </cell>
          <cell r="S5742" t="str">
            <v>Non Salary</v>
          </cell>
        </row>
        <row r="5743">
          <cell r="A5743" t="str">
            <v>PH3031</v>
          </cell>
          <cell r="E5743">
            <v>116.21</v>
          </cell>
          <cell r="F5743">
            <v>0</v>
          </cell>
          <cell r="G5743">
            <v>116.21</v>
          </cell>
          <cell r="H5743">
            <v>231.1</v>
          </cell>
          <cell r="I5743">
            <v>114.89</v>
          </cell>
          <cell r="J5743">
            <v>1152</v>
          </cell>
          <cell r="L5743">
            <v>41455</v>
          </cell>
          <cell r="M5743" t="str">
            <v>SG</v>
          </cell>
          <cell r="N5743" t="str">
            <v>EXP</v>
          </cell>
          <cell r="O5743" t="str">
            <v>PH300</v>
          </cell>
          <cell r="P5743" t="str">
            <v>2082</v>
          </cell>
          <cell r="Q5743" t="str">
            <v>Office Supplies</v>
          </cell>
          <cell r="R5743" t="str">
            <v>Other Expenditures</v>
          </cell>
          <cell r="S5743" t="str">
            <v>Non Salary</v>
          </cell>
        </row>
        <row r="5744">
          <cell r="A5744" t="str">
            <v>PH3031</v>
          </cell>
          <cell r="E5744">
            <v>0</v>
          </cell>
          <cell r="F5744">
            <v>0</v>
          </cell>
          <cell r="G5744">
            <v>0</v>
          </cell>
          <cell r="H5744">
            <v>0.14000000000000001</v>
          </cell>
          <cell r="I5744">
            <v>0.14000000000000001</v>
          </cell>
          <cell r="J5744">
            <v>0.48</v>
          </cell>
          <cell r="L5744">
            <v>41455</v>
          </cell>
          <cell r="M5744" t="str">
            <v>SG</v>
          </cell>
          <cell r="N5744" t="str">
            <v>EXP</v>
          </cell>
          <cell r="O5744" t="str">
            <v>PH300</v>
          </cell>
          <cell r="P5744" t="str">
            <v>2099</v>
          </cell>
          <cell r="Q5744" t="str">
            <v>Office Supplies</v>
          </cell>
          <cell r="R5744" t="str">
            <v>Other Expenditures</v>
          </cell>
          <cell r="S5744" t="str">
            <v>Non Salary</v>
          </cell>
        </row>
        <row r="5745">
          <cell r="A5745" t="str">
            <v>PH3031</v>
          </cell>
          <cell r="E5745">
            <v>932.54</v>
          </cell>
          <cell r="F5745">
            <v>0</v>
          </cell>
          <cell r="G5745">
            <v>932.54</v>
          </cell>
          <cell r="H5745">
            <v>752.26</v>
          </cell>
          <cell r="I5745">
            <v>-180.28</v>
          </cell>
          <cell r="J5745">
            <v>3750</v>
          </cell>
          <cell r="L5745">
            <v>41455</v>
          </cell>
          <cell r="M5745" t="str">
            <v>SG</v>
          </cell>
          <cell r="N5745" t="str">
            <v>EXP</v>
          </cell>
          <cell r="O5745" t="str">
            <v>PH300</v>
          </cell>
          <cell r="P5745" t="str">
            <v>2600</v>
          </cell>
          <cell r="Q5745" t="str">
            <v>Other Supplies</v>
          </cell>
          <cell r="R5745" t="str">
            <v>Other Expenditures</v>
          </cell>
          <cell r="S5745" t="str">
            <v>Non Salary</v>
          </cell>
        </row>
        <row r="5746">
          <cell r="A5746" t="str">
            <v>PH3031</v>
          </cell>
          <cell r="E5746">
            <v>1293.8900000000001</v>
          </cell>
          <cell r="F5746">
            <v>0</v>
          </cell>
          <cell r="G5746">
            <v>1293.8900000000001</v>
          </cell>
          <cell r="H5746">
            <v>804.45</v>
          </cell>
          <cell r="I5746">
            <v>-489.44</v>
          </cell>
          <cell r="J5746">
            <v>2912.52</v>
          </cell>
          <cell r="L5746">
            <v>41455</v>
          </cell>
          <cell r="M5746" t="str">
            <v>SG</v>
          </cell>
          <cell r="N5746" t="str">
            <v>EXP</v>
          </cell>
          <cell r="O5746" t="str">
            <v>PH300</v>
          </cell>
          <cell r="P5746" t="str">
            <v>2650</v>
          </cell>
          <cell r="Q5746" t="str">
            <v>Other Supplies</v>
          </cell>
          <cell r="R5746" t="str">
            <v>Other Expenditures</v>
          </cell>
          <cell r="S5746" t="str">
            <v>Non Salary</v>
          </cell>
        </row>
        <row r="5747">
          <cell r="A5747" t="str">
            <v>PH3031</v>
          </cell>
          <cell r="E5747">
            <v>9.01</v>
          </cell>
          <cell r="F5747">
            <v>0</v>
          </cell>
          <cell r="G5747">
            <v>9.01</v>
          </cell>
          <cell r="H5747">
            <v>0</v>
          </cell>
          <cell r="I5747">
            <v>-9.01</v>
          </cell>
          <cell r="J5747">
            <v>0</v>
          </cell>
          <cell r="L5747">
            <v>41455</v>
          </cell>
          <cell r="M5747" t="str">
            <v>SG</v>
          </cell>
          <cell r="N5747" t="str">
            <v>EXP</v>
          </cell>
          <cell r="O5747" t="str">
            <v>PH300</v>
          </cell>
          <cell r="P5747" t="str">
            <v>2665</v>
          </cell>
          <cell r="Q5747" t="str">
            <v>Other Supplies</v>
          </cell>
          <cell r="R5747" t="str">
            <v>Other Expenditures</v>
          </cell>
          <cell r="S5747" t="str">
            <v>Non Salary</v>
          </cell>
        </row>
        <row r="5748">
          <cell r="A5748" t="str">
            <v>PH3031</v>
          </cell>
          <cell r="E5748">
            <v>22.08</v>
          </cell>
          <cell r="F5748">
            <v>2636.87</v>
          </cell>
          <cell r="G5748">
            <v>2658.95</v>
          </cell>
          <cell r="H5748">
            <v>0</v>
          </cell>
          <cell r="I5748">
            <v>-2658.95</v>
          </cell>
          <cell r="J5748">
            <v>0</v>
          </cell>
          <cell r="L5748">
            <v>41455</v>
          </cell>
          <cell r="M5748" t="str">
            <v>SG</v>
          </cell>
          <cell r="N5748" t="str">
            <v>EXP</v>
          </cell>
          <cell r="O5748" t="str">
            <v>PH300</v>
          </cell>
          <cell r="P5748" t="str">
            <v>2741</v>
          </cell>
          <cell r="Q5748" t="str">
            <v>Other Supplies</v>
          </cell>
          <cell r="R5748" t="str">
            <v>Other Expenditures</v>
          </cell>
          <cell r="S5748" t="str">
            <v>Non Salary</v>
          </cell>
        </row>
        <row r="5749">
          <cell r="A5749" t="str">
            <v>PH3031</v>
          </cell>
          <cell r="E5749">
            <v>0</v>
          </cell>
          <cell r="F5749">
            <v>50.19</v>
          </cell>
          <cell r="G5749">
            <v>50.19</v>
          </cell>
          <cell r="H5749">
            <v>401.85</v>
          </cell>
          <cell r="I5749">
            <v>351.66</v>
          </cell>
          <cell r="J5749">
            <v>1120</v>
          </cell>
          <cell r="L5749">
            <v>41455</v>
          </cell>
          <cell r="M5749" t="str">
            <v>SG</v>
          </cell>
          <cell r="N5749" t="str">
            <v>EXP</v>
          </cell>
          <cell r="O5749" t="str">
            <v>PH300</v>
          </cell>
          <cell r="P5749" t="str">
            <v>2823</v>
          </cell>
          <cell r="Q5749" t="str">
            <v>Other Supplies</v>
          </cell>
          <cell r="R5749" t="str">
            <v>Other Expenditures</v>
          </cell>
          <cell r="S5749" t="str">
            <v>Non Salary</v>
          </cell>
        </row>
        <row r="5750">
          <cell r="A5750" t="str">
            <v>PH3031</v>
          </cell>
          <cell r="E5750">
            <v>109.44</v>
          </cell>
          <cell r="F5750">
            <v>0</v>
          </cell>
          <cell r="G5750">
            <v>109.44</v>
          </cell>
          <cell r="H5750">
            <v>0</v>
          </cell>
          <cell r="I5750">
            <v>-109.44</v>
          </cell>
          <cell r="J5750">
            <v>0</v>
          </cell>
          <cell r="L5750">
            <v>41455</v>
          </cell>
          <cell r="M5750" t="str">
            <v>SG</v>
          </cell>
          <cell r="N5750" t="str">
            <v>EXP</v>
          </cell>
          <cell r="O5750" t="str">
            <v>PH300</v>
          </cell>
          <cell r="P5750" t="str">
            <v>2999</v>
          </cell>
          <cell r="Q5750" t="str">
            <v>Other Supplies</v>
          </cell>
          <cell r="R5750" t="str">
            <v>Other Expenditures</v>
          </cell>
          <cell r="S5750" t="str">
            <v>Non Salary</v>
          </cell>
        </row>
        <row r="5751">
          <cell r="A5751" t="str">
            <v>PH3031</v>
          </cell>
          <cell r="E5751">
            <v>0</v>
          </cell>
          <cell r="F5751">
            <v>0</v>
          </cell>
          <cell r="G5751">
            <v>0</v>
          </cell>
          <cell r="H5751">
            <v>516.33000000000004</v>
          </cell>
          <cell r="I5751">
            <v>516.33000000000004</v>
          </cell>
          <cell r="J5751">
            <v>937.6</v>
          </cell>
          <cell r="L5751">
            <v>41455</v>
          </cell>
          <cell r="M5751" t="str">
            <v>SG</v>
          </cell>
          <cell r="N5751" t="str">
            <v>EXP</v>
          </cell>
          <cell r="O5751" t="str">
            <v>PH300</v>
          </cell>
          <cell r="P5751" t="str">
            <v>3020</v>
          </cell>
          <cell r="Q5751" t="str">
            <v>General Equipment</v>
          </cell>
          <cell r="R5751" t="str">
            <v>Other Expenditures</v>
          </cell>
          <cell r="S5751" t="str">
            <v>Non Salary</v>
          </cell>
        </row>
        <row r="5752">
          <cell r="A5752" t="str">
            <v>PH3031</v>
          </cell>
          <cell r="E5752">
            <v>0</v>
          </cell>
          <cell r="F5752">
            <v>204.75</v>
          </cell>
          <cell r="G5752">
            <v>204.75</v>
          </cell>
          <cell r="H5752">
            <v>0</v>
          </cell>
          <cell r="I5752">
            <v>-204.75</v>
          </cell>
          <cell r="J5752">
            <v>0</v>
          </cell>
          <cell r="L5752">
            <v>41455</v>
          </cell>
          <cell r="M5752" t="str">
            <v>SG</v>
          </cell>
          <cell r="N5752" t="str">
            <v>EXP</v>
          </cell>
          <cell r="O5752" t="str">
            <v>PH300</v>
          </cell>
          <cell r="P5752" t="str">
            <v>3310</v>
          </cell>
          <cell r="Q5752" t="str">
            <v>Furniture &amp; Furnishings</v>
          </cell>
          <cell r="R5752" t="str">
            <v>Other Expenditures</v>
          </cell>
          <cell r="S5752" t="str">
            <v>Non Salary</v>
          </cell>
        </row>
        <row r="5753">
          <cell r="A5753" t="str">
            <v>PH3031</v>
          </cell>
          <cell r="E5753">
            <v>0</v>
          </cell>
          <cell r="F5753">
            <v>0</v>
          </cell>
          <cell r="G5753">
            <v>0</v>
          </cell>
          <cell r="H5753">
            <v>1203.17</v>
          </cell>
          <cell r="I5753">
            <v>1203.17</v>
          </cell>
          <cell r="J5753">
            <v>2752</v>
          </cell>
          <cell r="L5753">
            <v>41455</v>
          </cell>
          <cell r="M5753" t="str">
            <v>SG</v>
          </cell>
          <cell r="N5753" t="str">
            <v>EXP</v>
          </cell>
          <cell r="O5753" t="str">
            <v>PH300</v>
          </cell>
          <cell r="P5753" t="str">
            <v>4025</v>
          </cell>
          <cell r="Q5753" t="str">
            <v>Professional &amp; Technical</v>
          </cell>
          <cell r="R5753" t="str">
            <v>Other Expenditures</v>
          </cell>
          <cell r="S5753" t="str">
            <v>Non Salary</v>
          </cell>
        </row>
        <row r="5754">
          <cell r="A5754" t="str">
            <v>PH3031</v>
          </cell>
          <cell r="E5754">
            <v>1260.7</v>
          </cell>
          <cell r="F5754">
            <v>559</v>
          </cell>
          <cell r="G5754">
            <v>1819.7</v>
          </cell>
          <cell r="H5754">
            <v>0</v>
          </cell>
          <cell r="I5754">
            <v>-1819.7</v>
          </cell>
          <cell r="J5754">
            <v>0</v>
          </cell>
          <cell r="L5754">
            <v>41455</v>
          </cell>
          <cell r="M5754" t="str">
            <v>SG</v>
          </cell>
          <cell r="N5754" t="str">
            <v>EXP</v>
          </cell>
          <cell r="O5754" t="str">
            <v>PH300</v>
          </cell>
          <cell r="P5754" t="str">
            <v>4086</v>
          </cell>
          <cell r="Q5754" t="str">
            <v>Professional &amp; Technical</v>
          </cell>
          <cell r="R5754" t="str">
            <v>Other Expenditures</v>
          </cell>
          <cell r="S5754" t="str">
            <v>Non Salary</v>
          </cell>
        </row>
        <row r="5755">
          <cell r="A5755" t="str">
            <v>PH3031</v>
          </cell>
          <cell r="E5755">
            <v>282.47000000000003</v>
          </cell>
          <cell r="F5755">
            <v>0</v>
          </cell>
          <cell r="G5755">
            <v>282.47000000000003</v>
          </cell>
          <cell r="H5755">
            <v>1601.03</v>
          </cell>
          <cell r="I5755">
            <v>1318.56</v>
          </cell>
          <cell r="J5755">
            <v>3662</v>
          </cell>
          <cell r="L5755">
            <v>41455</v>
          </cell>
          <cell r="M5755" t="str">
            <v>SG</v>
          </cell>
          <cell r="N5755" t="str">
            <v>EXP</v>
          </cell>
          <cell r="O5755" t="str">
            <v>PH300</v>
          </cell>
          <cell r="P5755" t="str">
            <v>4225</v>
          </cell>
          <cell r="Q5755" t="str">
            <v>Business Travel Expenses</v>
          </cell>
          <cell r="R5755" t="str">
            <v>Other Expenditures</v>
          </cell>
          <cell r="S5755" t="str">
            <v>Non Salary</v>
          </cell>
        </row>
        <row r="5756">
          <cell r="A5756" t="str">
            <v>PH3031</v>
          </cell>
          <cell r="E5756">
            <v>8493.7900000000009</v>
          </cell>
          <cell r="F5756">
            <v>0</v>
          </cell>
          <cell r="G5756">
            <v>8493.7900000000009</v>
          </cell>
          <cell r="H5756">
            <v>6436.9</v>
          </cell>
          <cell r="I5756">
            <v>-2056.89</v>
          </cell>
          <cell r="J5756">
            <v>14723</v>
          </cell>
          <cell r="L5756">
            <v>41455</v>
          </cell>
          <cell r="M5756" t="str">
            <v>SG</v>
          </cell>
          <cell r="N5756" t="str">
            <v>EXP</v>
          </cell>
          <cell r="O5756" t="str">
            <v>PH300</v>
          </cell>
          <cell r="P5756" t="str">
            <v>4256</v>
          </cell>
          <cell r="Q5756" t="str">
            <v>Conference Expenditures</v>
          </cell>
          <cell r="R5756" t="str">
            <v>Other Expenditures</v>
          </cell>
          <cell r="S5756" t="str">
            <v>Non Salary</v>
          </cell>
        </row>
        <row r="5757">
          <cell r="A5757" t="str">
            <v>PH3031</v>
          </cell>
          <cell r="E5757">
            <v>9158.4</v>
          </cell>
          <cell r="F5757">
            <v>11610</v>
          </cell>
          <cell r="G5757">
            <v>20768.400000000001</v>
          </cell>
          <cell r="H5757">
            <v>4268.8500000000004</v>
          </cell>
          <cell r="I5757">
            <v>-16499.55</v>
          </cell>
          <cell r="J5757">
            <v>18698.36</v>
          </cell>
          <cell r="L5757">
            <v>41455</v>
          </cell>
          <cell r="M5757" t="str">
            <v>SG</v>
          </cell>
          <cell r="N5757" t="str">
            <v>EXP</v>
          </cell>
          <cell r="O5757" t="str">
            <v>PH300</v>
          </cell>
          <cell r="P5757" t="str">
            <v>4310</v>
          </cell>
          <cell r="Q5757" t="str">
            <v>Training &amp; Development</v>
          </cell>
          <cell r="R5757" t="str">
            <v>Other Expenditures</v>
          </cell>
          <cell r="S5757" t="str">
            <v>Non Salary</v>
          </cell>
        </row>
        <row r="5758">
          <cell r="A5758" t="str">
            <v>PH3031</v>
          </cell>
          <cell r="E5758">
            <v>0</v>
          </cell>
          <cell r="F5758">
            <v>0</v>
          </cell>
          <cell r="G5758">
            <v>0</v>
          </cell>
          <cell r="H5758">
            <v>1485.85</v>
          </cell>
          <cell r="I5758">
            <v>1485.85</v>
          </cell>
          <cell r="J5758">
            <v>3398.55</v>
          </cell>
          <cell r="L5758">
            <v>41455</v>
          </cell>
          <cell r="M5758" t="str">
            <v>SG</v>
          </cell>
          <cell r="N5758" t="str">
            <v>EXP</v>
          </cell>
          <cell r="O5758" t="str">
            <v>PH300</v>
          </cell>
          <cell r="P5758" t="str">
            <v>4414</v>
          </cell>
          <cell r="Q5758" t="str">
            <v>Contracted Services</v>
          </cell>
          <cell r="R5758" t="str">
            <v>Other Expenditures</v>
          </cell>
          <cell r="S5758" t="str">
            <v>Non Salary</v>
          </cell>
        </row>
        <row r="5759">
          <cell r="A5759" t="str">
            <v>PH3031</v>
          </cell>
          <cell r="E5759">
            <v>0</v>
          </cell>
          <cell r="F5759">
            <v>0</v>
          </cell>
          <cell r="G5759">
            <v>0</v>
          </cell>
          <cell r="H5759">
            <v>444.9</v>
          </cell>
          <cell r="I5759">
            <v>444.9</v>
          </cell>
          <cell r="J5759">
            <v>1017.6</v>
          </cell>
          <cell r="L5759">
            <v>41455</v>
          </cell>
          <cell r="M5759" t="str">
            <v>SG</v>
          </cell>
          <cell r="N5759" t="str">
            <v>EXP</v>
          </cell>
          <cell r="O5759" t="str">
            <v>PH300</v>
          </cell>
          <cell r="P5759" t="str">
            <v>4416</v>
          </cell>
          <cell r="Q5759" t="str">
            <v>Contracted Services</v>
          </cell>
          <cell r="R5759" t="str">
            <v>Other Expenditures</v>
          </cell>
          <cell r="S5759" t="str">
            <v>Non Salary</v>
          </cell>
        </row>
        <row r="5760">
          <cell r="A5760" t="str">
            <v>PH3031</v>
          </cell>
          <cell r="E5760">
            <v>856.65</v>
          </cell>
          <cell r="F5760">
            <v>1304.01</v>
          </cell>
          <cell r="G5760">
            <v>2160.66</v>
          </cell>
          <cell r="H5760">
            <v>2159</v>
          </cell>
          <cell r="I5760">
            <v>-1.66</v>
          </cell>
          <cell r="J5760">
            <v>4938.24</v>
          </cell>
          <cell r="L5760">
            <v>41455</v>
          </cell>
          <cell r="M5760" t="str">
            <v>SG</v>
          </cell>
          <cell r="N5760" t="str">
            <v>EXP</v>
          </cell>
          <cell r="O5760" t="str">
            <v>PH300</v>
          </cell>
          <cell r="P5760" t="str">
            <v>4515</v>
          </cell>
          <cell r="Q5760" t="str">
            <v>Contracted Services</v>
          </cell>
          <cell r="R5760" t="str">
            <v>Other Expenditures</v>
          </cell>
          <cell r="S5760" t="str">
            <v>Non Salary</v>
          </cell>
        </row>
        <row r="5761">
          <cell r="A5761" t="str">
            <v>PH3031</v>
          </cell>
          <cell r="E5761">
            <v>0</v>
          </cell>
          <cell r="F5761">
            <v>0</v>
          </cell>
          <cell r="G5761">
            <v>0</v>
          </cell>
          <cell r="H5761">
            <v>1802.98</v>
          </cell>
          <cell r="I5761">
            <v>1802.98</v>
          </cell>
          <cell r="J5761">
            <v>4123.92</v>
          </cell>
          <cell r="L5761">
            <v>41455</v>
          </cell>
          <cell r="M5761" t="str">
            <v>SG</v>
          </cell>
          <cell r="N5761" t="str">
            <v>EXP</v>
          </cell>
          <cell r="O5761" t="str">
            <v>PH300</v>
          </cell>
          <cell r="P5761" t="str">
            <v>4570</v>
          </cell>
          <cell r="Q5761" t="str">
            <v>Contracted Services</v>
          </cell>
          <cell r="R5761" t="str">
            <v>Other Expenditures</v>
          </cell>
          <cell r="S5761" t="str">
            <v>Non Salary</v>
          </cell>
        </row>
        <row r="5762">
          <cell r="A5762" t="str">
            <v>PH3031</v>
          </cell>
          <cell r="E5762">
            <v>918.5</v>
          </cell>
          <cell r="F5762">
            <v>0</v>
          </cell>
          <cell r="G5762">
            <v>918.5</v>
          </cell>
          <cell r="H5762">
            <v>10646.98</v>
          </cell>
          <cell r="I5762">
            <v>9728.48</v>
          </cell>
          <cell r="J5762">
            <v>23550</v>
          </cell>
          <cell r="L5762">
            <v>41455</v>
          </cell>
          <cell r="M5762" t="str">
            <v>SG</v>
          </cell>
          <cell r="N5762" t="str">
            <v>EXP</v>
          </cell>
          <cell r="O5762" t="str">
            <v>PH300</v>
          </cell>
          <cell r="P5762" t="str">
            <v>4770</v>
          </cell>
          <cell r="Q5762" t="str">
            <v>Insurance, Parking &amp; Metrage</v>
          </cell>
          <cell r="R5762" t="str">
            <v>Other Expenditures</v>
          </cell>
          <cell r="S5762" t="str">
            <v>Non Salary</v>
          </cell>
        </row>
        <row r="5763">
          <cell r="A5763" t="str">
            <v>PH3031</v>
          </cell>
          <cell r="E5763">
            <v>2062.6</v>
          </cell>
          <cell r="F5763">
            <v>0</v>
          </cell>
          <cell r="G5763">
            <v>2062.6</v>
          </cell>
          <cell r="H5763">
            <v>37312.78</v>
          </cell>
          <cell r="I5763">
            <v>35250.18</v>
          </cell>
          <cell r="J5763">
            <v>79019</v>
          </cell>
          <cell r="L5763">
            <v>41455</v>
          </cell>
          <cell r="M5763" t="str">
            <v>SG</v>
          </cell>
          <cell r="N5763" t="str">
            <v>EXP</v>
          </cell>
          <cell r="O5763" t="str">
            <v>PH300</v>
          </cell>
          <cell r="P5763" t="str">
            <v>4775</v>
          </cell>
          <cell r="Q5763" t="str">
            <v>Insurance, Parking &amp; Metrage</v>
          </cell>
          <cell r="R5763" t="str">
            <v>Other Expenditures</v>
          </cell>
          <cell r="S5763" t="str">
            <v>Non Salary</v>
          </cell>
        </row>
        <row r="5764">
          <cell r="A5764" t="str">
            <v>PH3031</v>
          </cell>
          <cell r="E5764">
            <v>1378</v>
          </cell>
          <cell r="F5764">
            <v>0</v>
          </cell>
          <cell r="G5764">
            <v>1378</v>
          </cell>
          <cell r="H5764">
            <v>0</v>
          </cell>
          <cell r="I5764">
            <v>-1378</v>
          </cell>
          <cell r="J5764">
            <v>0</v>
          </cell>
          <cell r="L5764">
            <v>41455</v>
          </cell>
          <cell r="M5764" t="str">
            <v>SG</v>
          </cell>
          <cell r="N5764" t="str">
            <v>EXP</v>
          </cell>
          <cell r="O5764" t="str">
            <v>PH300</v>
          </cell>
          <cell r="P5764" t="str">
            <v>4808</v>
          </cell>
          <cell r="Q5764" t="str">
            <v>Other Services</v>
          </cell>
          <cell r="R5764" t="str">
            <v>Other Expenditures</v>
          </cell>
          <cell r="S5764" t="str">
            <v>Non Salary</v>
          </cell>
        </row>
        <row r="5765">
          <cell r="A5765" t="str">
            <v>PH3031</v>
          </cell>
          <cell r="E5765">
            <v>-671.76</v>
          </cell>
          <cell r="F5765">
            <v>0</v>
          </cell>
          <cell r="G5765">
            <v>-671.76</v>
          </cell>
          <cell r="H5765">
            <v>0</v>
          </cell>
          <cell r="I5765">
            <v>671.76</v>
          </cell>
          <cell r="J5765">
            <v>0</v>
          </cell>
          <cell r="L5765">
            <v>41455</v>
          </cell>
          <cell r="M5765" t="str">
            <v>SG</v>
          </cell>
          <cell r="N5765" t="str">
            <v>EXP</v>
          </cell>
          <cell r="O5765" t="str">
            <v>PH300</v>
          </cell>
          <cell r="P5765" t="str">
            <v>4810</v>
          </cell>
          <cell r="Q5765" t="str">
            <v>Other Services</v>
          </cell>
          <cell r="R5765" t="str">
            <v>Other Expenditures</v>
          </cell>
          <cell r="S5765" t="str">
            <v>Non Salary</v>
          </cell>
        </row>
        <row r="5766">
          <cell r="A5766" t="str">
            <v>PH3031</v>
          </cell>
          <cell r="E5766">
            <v>2507.06</v>
          </cell>
          <cell r="F5766">
            <v>161.99</v>
          </cell>
          <cell r="G5766">
            <v>2669.05</v>
          </cell>
          <cell r="H5766">
            <v>5787.23</v>
          </cell>
          <cell r="I5766">
            <v>3118.18</v>
          </cell>
          <cell r="J5766">
            <v>13237.04</v>
          </cell>
          <cell r="L5766">
            <v>41455</v>
          </cell>
          <cell r="M5766" t="str">
            <v>SG</v>
          </cell>
          <cell r="N5766" t="str">
            <v>EXP</v>
          </cell>
          <cell r="O5766" t="str">
            <v>PH300</v>
          </cell>
          <cell r="P5766" t="str">
            <v>4811</v>
          </cell>
          <cell r="Q5766" t="str">
            <v>Other Services</v>
          </cell>
          <cell r="R5766" t="str">
            <v>Other Expenditures</v>
          </cell>
          <cell r="S5766" t="str">
            <v>Non Salary</v>
          </cell>
        </row>
        <row r="5767">
          <cell r="A5767" t="str">
            <v>PH3031</v>
          </cell>
          <cell r="E5767">
            <v>0</v>
          </cell>
          <cell r="F5767">
            <v>0</v>
          </cell>
          <cell r="G5767">
            <v>0</v>
          </cell>
          <cell r="H5767">
            <v>201.11</v>
          </cell>
          <cell r="I5767">
            <v>201.11</v>
          </cell>
          <cell r="J5767">
            <v>460</v>
          </cell>
          <cell r="L5767">
            <v>41455</v>
          </cell>
          <cell r="M5767" t="str">
            <v>SG</v>
          </cell>
          <cell r="N5767" t="str">
            <v>EXP</v>
          </cell>
          <cell r="O5767" t="str">
            <v>PH300</v>
          </cell>
          <cell r="P5767" t="str">
            <v>4820</v>
          </cell>
          <cell r="Q5767" t="str">
            <v>Other Services</v>
          </cell>
          <cell r="R5767" t="str">
            <v>Other Expenditures</v>
          </cell>
          <cell r="S5767" t="str">
            <v>Non Salary</v>
          </cell>
        </row>
        <row r="5768">
          <cell r="A5768" t="str">
            <v>PH3031</v>
          </cell>
          <cell r="E5768">
            <v>4.78</v>
          </cell>
          <cell r="F5768">
            <v>0</v>
          </cell>
          <cell r="G5768">
            <v>4.78</v>
          </cell>
          <cell r="H5768">
            <v>0</v>
          </cell>
          <cell r="I5768">
            <v>-4.78</v>
          </cell>
          <cell r="J5768">
            <v>0</v>
          </cell>
          <cell r="L5768">
            <v>41455</v>
          </cell>
          <cell r="M5768" t="str">
            <v>SG</v>
          </cell>
          <cell r="N5768" t="str">
            <v>EXP</v>
          </cell>
          <cell r="O5768" t="str">
            <v>PH300</v>
          </cell>
          <cell r="P5768" t="str">
            <v>7030</v>
          </cell>
          <cell r="Q5768" t="str">
            <v>IDC's</v>
          </cell>
          <cell r="R5768" t="str">
            <v>Other Expenditures</v>
          </cell>
          <cell r="S5768" t="str">
            <v>Non Salary</v>
          </cell>
        </row>
        <row r="5769">
          <cell r="A5769" t="str">
            <v>PH3031</v>
          </cell>
          <cell r="E5769">
            <v>0</v>
          </cell>
          <cell r="F5769">
            <v>0</v>
          </cell>
          <cell r="G5769">
            <v>0</v>
          </cell>
          <cell r="H5769">
            <v>2394</v>
          </cell>
          <cell r="I5769">
            <v>2394</v>
          </cell>
          <cell r="J5769">
            <v>5000</v>
          </cell>
          <cell r="L5769">
            <v>41455</v>
          </cell>
          <cell r="M5769" t="str">
            <v>SG</v>
          </cell>
          <cell r="N5769" t="str">
            <v>EXP</v>
          </cell>
          <cell r="O5769" t="str">
            <v>PH300</v>
          </cell>
          <cell r="P5769" t="str">
            <v>7035</v>
          </cell>
          <cell r="Q5769" t="str">
            <v>IDC's</v>
          </cell>
          <cell r="R5769" t="str">
            <v>Other Expenditures</v>
          </cell>
          <cell r="S5769" t="str">
            <v>Non Salary</v>
          </cell>
        </row>
        <row r="5770">
          <cell r="A5770" t="str">
            <v>PH3031</v>
          </cell>
          <cell r="E5770">
            <v>11438.64</v>
          </cell>
          <cell r="F5770">
            <v>0</v>
          </cell>
          <cell r="G5770">
            <v>11438.64</v>
          </cell>
          <cell r="H5770">
            <v>12077.58</v>
          </cell>
          <cell r="I5770">
            <v>638.94000000000005</v>
          </cell>
          <cell r="J5770">
            <v>48310.3</v>
          </cell>
          <cell r="L5770">
            <v>41455</v>
          </cell>
          <cell r="M5770" t="str">
            <v>SG</v>
          </cell>
          <cell r="N5770" t="str">
            <v>EXP</v>
          </cell>
          <cell r="O5770" t="str">
            <v>PH300</v>
          </cell>
          <cell r="P5770" t="str">
            <v>7125</v>
          </cell>
          <cell r="Q5770" t="str">
            <v>IDC's</v>
          </cell>
          <cell r="R5770" t="str">
            <v>Other Expenditures</v>
          </cell>
          <cell r="S5770" t="str">
            <v>Non Salary</v>
          </cell>
        </row>
        <row r="5771">
          <cell r="A5771" t="str">
            <v>PH3031</v>
          </cell>
          <cell r="E5771">
            <v>160</v>
          </cell>
          <cell r="F5771">
            <v>0</v>
          </cell>
          <cell r="G5771">
            <v>160</v>
          </cell>
          <cell r="H5771">
            <v>0</v>
          </cell>
          <cell r="I5771">
            <v>-160</v>
          </cell>
          <cell r="J5771">
            <v>0</v>
          </cell>
          <cell r="L5771">
            <v>41455</v>
          </cell>
          <cell r="M5771" t="str">
            <v>SG</v>
          </cell>
          <cell r="N5771" t="str">
            <v>EXP</v>
          </cell>
          <cell r="O5771" t="str">
            <v>PH300</v>
          </cell>
          <cell r="P5771" t="str">
            <v>7130</v>
          </cell>
          <cell r="Q5771" t="str">
            <v>IDC's</v>
          </cell>
          <cell r="R5771" t="str">
            <v>Other Expenditures</v>
          </cell>
          <cell r="S5771" t="str">
            <v>Non Salary</v>
          </cell>
        </row>
        <row r="5772">
          <cell r="A5772" t="str">
            <v>PH3031</v>
          </cell>
          <cell r="E5772">
            <v>-161654.57</v>
          </cell>
          <cell r="F5772">
            <v>0</v>
          </cell>
          <cell r="G5772">
            <v>-161654.57</v>
          </cell>
          <cell r="H5772">
            <v>-184674.92</v>
          </cell>
          <cell r="I5772">
            <v>-23020.35</v>
          </cell>
          <cell r="J5772">
            <v>-436948.95</v>
          </cell>
          <cell r="L5772">
            <v>41455</v>
          </cell>
          <cell r="M5772" t="str">
            <v>SG</v>
          </cell>
          <cell r="N5772" t="str">
            <v>REV</v>
          </cell>
          <cell r="O5772" t="str">
            <v>PH300</v>
          </cell>
          <cell r="P5772" t="str">
            <v>8010</v>
          </cell>
          <cell r="Q5772" t="str">
            <v>Grants and Subsidies</v>
          </cell>
          <cell r="R5772" t="str">
            <v>Revenue</v>
          </cell>
          <cell r="S5772" t="str">
            <v>Non Salary</v>
          </cell>
        </row>
        <row r="5773">
          <cell r="A5773" t="str">
            <v>PH3031</v>
          </cell>
          <cell r="E5773">
            <v>-13000</v>
          </cell>
          <cell r="F5773">
            <v>0</v>
          </cell>
          <cell r="G5773">
            <v>-13000</v>
          </cell>
          <cell r="H5773">
            <v>0</v>
          </cell>
          <cell r="I5773">
            <v>13000</v>
          </cell>
          <cell r="J5773">
            <v>0</v>
          </cell>
          <cell r="L5773">
            <v>41455</v>
          </cell>
          <cell r="M5773" t="str">
            <v>SG</v>
          </cell>
          <cell r="N5773" t="str">
            <v>REV</v>
          </cell>
          <cell r="O5773" t="str">
            <v>PH300</v>
          </cell>
          <cell r="P5773" t="str">
            <v>9750</v>
          </cell>
          <cell r="Q5773" t="str">
            <v>Other Revenues</v>
          </cell>
          <cell r="R5773" t="str">
            <v>Revenue</v>
          </cell>
          <cell r="S5773" t="str">
            <v>Non Salary</v>
          </cell>
        </row>
        <row r="5774">
          <cell r="A5774" t="str">
            <v>PH3038</v>
          </cell>
          <cell r="E5774">
            <v>0</v>
          </cell>
          <cell r="F5774">
            <v>0</v>
          </cell>
          <cell r="G5774">
            <v>0</v>
          </cell>
          <cell r="H5774">
            <v>0</v>
          </cell>
          <cell r="I5774">
            <v>0</v>
          </cell>
          <cell r="J5774">
            <v>0</v>
          </cell>
          <cell r="L5774">
            <v>41455</v>
          </cell>
          <cell r="M5774" t="str">
            <v>PF</v>
          </cell>
          <cell r="N5774" t="str">
            <v>EXP</v>
          </cell>
          <cell r="O5774" t="str">
            <v>PH300</v>
          </cell>
          <cell r="P5774" t="str">
            <v>2020</v>
          </cell>
          <cell r="Q5774" t="str">
            <v>Office Supplies</v>
          </cell>
          <cell r="R5774" t="str">
            <v>Other Expenditures</v>
          </cell>
          <cell r="S5774" t="str">
            <v>Non Salary</v>
          </cell>
        </row>
        <row r="5775">
          <cell r="A5775" t="str">
            <v>PH3038</v>
          </cell>
          <cell r="E5775">
            <v>0</v>
          </cell>
          <cell r="F5775">
            <v>0</v>
          </cell>
          <cell r="G5775">
            <v>0</v>
          </cell>
          <cell r="H5775">
            <v>0</v>
          </cell>
          <cell r="I5775">
            <v>0</v>
          </cell>
          <cell r="J5775">
            <v>0</v>
          </cell>
          <cell r="L5775">
            <v>41455</v>
          </cell>
          <cell r="M5775" t="str">
            <v>PF</v>
          </cell>
          <cell r="N5775" t="str">
            <v>EXP</v>
          </cell>
          <cell r="O5775" t="str">
            <v>PH300</v>
          </cell>
          <cell r="P5775" t="str">
            <v>2600</v>
          </cell>
          <cell r="Q5775" t="str">
            <v>Other Supplies</v>
          </cell>
          <cell r="R5775" t="str">
            <v>Other Expenditures</v>
          </cell>
          <cell r="S5775" t="str">
            <v>Non Salary</v>
          </cell>
        </row>
        <row r="5776">
          <cell r="A5776" t="str">
            <v>PH3038</v>
          </cell>
          <cell r="E5776">
            <v>0</v>
          </cell>
          <cell r="F5776">
            <v>0</v>
          </cell>
          <cell r="G5776">
            <v>0</v>
          </cell>
          <cell r="H5776">
            <v>0</v>
          </cell>
          <cell r="I5776">
            <v>0</v>
          </cell>
          <cell r="J5776">
            <v>0</v>
          </cell>
          <cell r="L5776">
            <v>41455</v>
          </cell>
          <cell r="M5776" t="str">
            <v>PF</v>
          </cell>
          <cell r="N5776" t="str">
            <v>EXP</v>
          </cell>
          <cell r="O5776" t="str">
            <v>PH300</v>
          </cell>
          <cell r="P5776" t="str">
            <v>4400</v>
          </cell>
          <cell r="Q5776" t="str">
            <v>Contracted Services</v>
          </cell>
          <cell r="R5776" t="str">
            <v>Other Expenditures</v>
          </cell>
          <cell r="S5776" t="str">
            <v>Non Salary</v>
          </cell>
        </row>
        <row r="5777">
          <cell r="A5777" t="str">
            <v>PH3038</v>
          </cell>
          <cell r="E5777">
            <v>0</v>
          </cell>
          <cell r="F5777">
            <v>0</v>
          </cell>
          <cell r="G5777">
            <v>0</v>
          </cell>
          <cell r="H5777">
            <v>0</v>
          </cell>
          <cell r="I5777">
            <v>0</v>
          </cell>
          <cell r="J5777">
            <v>0</v>
          </cell>
          <cell r="L5777">
            <v>41455</v>
          </cell>
          <cell r="M5777" t="str">
            <v>PF</v>
          </cell>
          <cell r="N5777" t="str">
            <v>EXP</v>
          </cell>
          <cell r="O5777" t="str">
            <v>PH300</v>
          </cell>
          <cell r="P5777" t="str">
            <v>7035</v>
          </cell>
          <cell r="Q5777" t="str">
            <v>IDC's</v>
          </cell>
          <cell r="R5777" t="str">
            <v>Other Expenditures</v>
          </cell>
          <cell r="S5777" t="str">
            <v>Non Salary</v>
          </cell>
        </row>
        <row r="5778">
          <cell r="A5778" t="str">
            <v>PH3038</v>
          </cell>
          <cell r="E5778">
            <v>0</v>
          </cell>
          <cell r="F5778">
            <v>0</v>
          </cell>
          <cell r="G5778">
            <v>0</v>
          </cell>
          <cell r="H5778">
            <v>0</v>
          </cell>
          <cell r="I5778">
            <v>0</v>
          </cell>
          <cell r="J5778">
            <v>0</v>
          </cell>
          <cell r="L5778">
            <v>41455</v>
          </cell>
          <cell r="M5778" t="str">
            <v>PF</v>
          </cell>
          <cell r="N5778" t="str">
            <v>REV</v>
          </cell>
          <cell r="O5778" t="str">
            <v>PH300</v>
          </cell>
          <cell r="P5778" t="str">
            <v>8010</v>
          </cell>
          <cell r="Q5778" t="str">
            <v>Grants and Subsidies</v>
          </cell>
          <cell r="R5778" t="str">
            <v>Revenue</v>
          </cell>
          <cell r="S5778" t="str">
            <v>Non Salary</v>
          </cell>
        </row>
        <row r="5779">
          <cell r="A5779" t="str">
            <v>PH3039</v>
          </cell>
          <cell r="E5779">
            <v>185150.66</v>
          </cell>
          <cell r="F5779">
            <v>0</v>
          </cell>
          <cell r="G5779">
            <v>185150.66</v>
          </cell>
          <cell r="H5779">
            <v>259413.46</v>
          </cell>
          <cell r="I5779">
            <v>74262.8</v>
          </cell>
          <cell r="J5779">
            <v>583680.25</v>
          </cell>
          <cell r="L5779">
            <v>41455</v>
          </cell>
          <cell r="M5779" t="str">
            <v>PF</v>
          </cell>
          <cell r="N5779" t="str">
            <v>EXP</v>
          </cell>
          <cell r="O5779" t="str">
            <v>PH300</v>
          </cell>
          <cell r="P5779" t="str">
            <v>1015</v>
          </cell>
          <cell r="Q5779" t="str">
            <v>Salaries &amp; Benefits</v>
          </cell>
          <cell r="R5779" t="str">
            <v>Other Expenditures</v>
          </cell>
          <cell r="S5779" t="str">
            <v>Salaries &amp; Benefits</v>
          </cell>
        </row>
        <row r="5780">
          <cell r="A5780" t="str">
            <v>PH3039</v>
          </cell>
          <cell r="E5780">
            <v>80.22</v>
          </cell>
          <cell r="F5780">
            <v>0</v>
          </cell>
          <cell r="G5780">
            <v>80.22</v>
          </cell>
          <cell r="H5780">
            <v>0</v>
          </cell>
          <cell r="I5780">
            <v>-80.22</v>
          </cell>
          <cell r="J5780">
            <v>0</v>
          </cell>
          <cell r="L5780">
            <v>41455</v>
          </cell>
          <cell r="M5780" t="str">
            <v>PF</v>
          </cell>
          <cell r="N5780" t="str">
            <v>EXP</v>
          </cell>
          <cell r="O5780" t="str">
            <v>PH300</v>
          </cell>
          <cell r="P5780" t="str">
            <v>1025</v>
          </cell>
          <cell r="Q5780" t="str">
            <v>Salaries &amp; Benefits</v>
          </cell>
          <cell r="R5780" t="str">
            <v>Other Expenditures</v>
          </cell>
          <cell r="S5780" t="str">
            <v>Overtime</v>
          </cell>
        </row>
        <row r="5781">
          <cell r="A5781" t="str">
            <v>PH3039</v>
          </cell>
          <cell r="E5781">
            <v>5802.58</v>
          </cell>
          <cell r="F5781">
            <v>0</v>
          </cell>
          <cell r="G5781">
            <v>5802.58</v>
          </cell>
          <cell r="H5781">
            <v>0</v>
          </cell>
          <cell r="I5781">
            <v>-5802.58</v>
          </cell>
          <cell r="J5781">
            <v>0</v>
          </cell>
          <cell r="L5781">
            <v>41455</v>
          </cell>
          <cell r="M5781" t="str">
            <v>PF</v>
          </cell>
          <cell r="N5781" t="str">
            <v>EXP</v>
          </cell>
          <cell r="O5781" t="str">
            <v>PH300</v>
          </cell>
          <cell r="P5781" t="str">
            <v>1050</v>
          </cell>
          <cell r="Q5781" t="str">
            <v>Salaries &amp; Benefits</v>
          </cell>
          <cell r="R5781" t="str">
            <v>Other Expenditures</v>
          </cell>
          <cell r="S5781" t="str">
            <v>Salaries &amp; Benefits</v>
          </cell>
        </row>
        <row r="5782">
          <cell r="A5782" t="str">
            <v>PH3039</v>
          </cell>
          <cell r="E5782">
            <v>26794.59</v>
          </cell>
          <cell r="F5782">
            <v>0</v>
          </cell>
          <cell r="G5782">
            <v>26794.59</v>
          </cell>
          <cell r="H5782">
            <v>0</v>
          </cell>
          <cell r="I5782">
            <v>-26794.59</v>
          </cell>
          <cell r="J5782">
            <v>0</v>
          </cell>
          <cell r="L5782">
            <v>41455</v>
          </cell>
          <cell r="M5782" t="str">
            <v>PF</v>
          </cell>
          <cell r="N5782" t="str">
            <v>EXP</v>
          </cell>
          <cell r="O5782" t="str">
            <v>PH300</v>
          </cell>
          <cell r="P5782" t="str">
            <v>1215</v>
          </cell>
          <cell r="Q5782" t="str">
            <v>Salaries &amp; Benefits</v>
          </cell>
          <cell r="R5782" t="str">
            <v>Other Expenditures</v>
          </cell>
          <cell r="S5782" t="str">
            <v>Salaries &amp; Benefits</v>
          </cell>
        </row>
        <row r="5783">
          <cell r="A5783" t="str">
            <v>PH3039</v>
          </cell>
          <cell r="E5783">
            <v>1629.66</v>
          </cell>
          <cell r="F5783">
            <v>0</v>
          </cell>
          <cell r="G5783">
            <v>1629.66</v>
          </cell>
          <cell r="H5783">
            <v>0</v>
          </cell>
          <cell r="I5783">
            <v>-1629.66</v>
          </cell>
          <cell r="J5783">
            <v>0</v>
          </cell>
          <cell r="L5783">
            <v>41455</v>
          </cell>
          <cell r="M5783" t="str">
            <v>PF</v>
          </cell>
          <cell r="N5783" t="str">
            <v>EXP</v>
          </cell>
          <cell r="O5783" t="str">
            <v>PH300</v>
          </cell>
          <cell r="P5783" t="str">
            <v>1250</v>
          </cell>
          <cell r="Q5783" t="str">
            <v>Salaries &amp; Benefits</v>
          </cell>
          <cell r="R5783" t="str">
            <v>Other Expenditures</v>
          </cell>
          <cell r="S5783" t="str">
            <v>Salaries &amp; Benefits</v>
          </cell>
        </row>
        <row r="5784">
          <cell r="A5784" t="str">
            <v>PH3039</v>
          </cell>
          <cell r="E5784">
            <v>0</v>
          </cell>
          <cell r="F5784">
            <v>0</v>
          </cell>
          <cell r="G5784">
            <v>0</v>
          </cell>
          <cell r="H5784">
            <v>-16068</v>
          </cell>
          <cell r="I5784">
            <v>-16068</v>
          </cell>
          <cell r="J5784">
            <v>-36164.76</v>
          </cell>
          <cell r="L5784">
            <v>41455</v>
          </cell>
          <cell r="M5784" t="str">
            <v>PF</v>
          </cell>
          <cell r="N5784" t="str">
            <v>EXP</v>
          </cell>
          <cell r="O5784" t="str">
            <v>PH300</v>
          </cell>
          <cell r="P5784" t="str">
            <v>1520</v>
          </cell>
          <cell r="Q5784" t="str">
            <v>Salaries &amp; Benefits</v>
          </cell>
          <cell r="R5784" t="str">
            <v>Other Expenditures</v>
          </cell>
          <cell r="S5784" t="str">
            <v>Gapping</v>
          </cell>
        </row>
        <row r="5785">
          <cell r="A5785" t="str">
            <v>PH3039</v>
          </cell>
          <cell r="E5785">
            <v>12015.19</v>
          </cell>
          <cell r="F5785">
            <v>0</v>
          </cell>
          <cell r="G5785">
            <v>12015.19</v>
          </cell>
          <cell r="H5785">
            <v>21989.759999999998</v>
          </cell>
          <cell r="I5785">
            <v>9974.57</v>
          </cell>
          <cell r="J5785">
            <v>49477.14</v>
          </cell>
          <cell r="L5785">
            <v>41455</v>
          </cell>
          <cell r="M5785" t="str">
            <v>PF</v>
          </cell>
          <cell r="N5785" t="str">
            <v>EXP</v>
          </cell>
          <cell r="O5785" t="str">
            <v>PH300</v>
          </cell>
          <cell r="P5785" t="str">
            <v>1711</v>
          </cell>
          <cell r="Q5785" t="str">
            <v>Salaries &amp; Benefits</v>
          </cell>
          <cell r="R5785" t="str">
            <v>Other Expenditures</v>
          </cell>
          <cell r="S5785" t="str">
            <v>Salaries &amp; Benefits</v>
          </cell>
        </row>
        <row r="5786">
          <cell r="A5786" t="str">
            <v>PH3039</v>
          </cell>
          <cell r="E5786">
            <v>5935.47</v>
          </cell>
          <cell r="F5786">
            <v>0</v>
          </cell>
          <cell r="G5786">
            <v>5935.47</v>
          </cell>
          <cell r="H5786">
            <v>10643.97</v>
          </cell>
          <cell r="I5786">
            <v>4708.5</v>
          </cell>
          <cell r="J5786">
            <v>23949</v>
          </cell>
          <cell r="L5786">
            <v>41455</v>
          </cell>
          <cell r="M5786" t="str">
            <v>PF</v>
          </cell>
          <cell r="N5786" t="str">
            <v>EXP</v>
          </cell>
          <cell r="O5786" t="str">
            <v>PH300</v>
          </cell>
          <cell r="P5786" t="str">
            <v>1712</v>
          </cell>
          <cell r="Q5786" t="str">
            <v>Salaries &amp; Benefits</v>
          </cell>
          <cell r="R5786" t="str">
            <v>Other Expenditures</v>
          </cell>
          <cell r="S5786" t="str">
            <v>Salaries &amp; Benefits</v>
          </cell>
        </row>
        <row r="5787">
          <cell r="A5787" t="str">
            <v>PH3039</v>
          </cell>
          <cell r="E5787">
            <v>4792.6099999999997</v>
          </cell>
          <cell r="F5787">
            <v>0</v>
          </cell>
          <cell r="G5787">
            <v>4792.6099999999997</v>
          </cell>
          <cell r="H5787">
            <v>6219.88</v>
          </cell>
          <cell r="I5787">
            <v>1427.27</v>
          </cell>
          <cell r="J5787">
            <v>13899.06</v>
          </cell>
          <cell r="L5787">
            <v>41455</v>
          </cell>
          <cell r="M5787" t="str">
            <v>PF</v>
          </cell>
          <cell r="N5787" t="str">
            <v>EXP</v>
          </cell>
          <cell r="O5787" t="str">
            <v>PH300</v>
          </cell>
          <cell r="P5787" t="str">
            <v>1720</v>
          </cell>
          <cell r="Q5787" t="str">
            <v>Salaries &amp; Benefits</v>
          </cell>
          <cell r="R5787" t="str">
            <v>Other Expenditures</v>
          </cell>
          <cell r="S5787" t="str">
            <v>Salaries &amp; Benefits</v>
          </cell>
        </row>
        <row r="5788">
          <cell r="A5788" t="str">
            <v>PH3039</v>
          </cell>
          <cell r="E5788">
            <v>1457.28</v>
          </cell>
          <cell r="F5788">
            <v>0</v>
          </cell>
          <cell r="G5788">
            <v>1457.28</v>
          </cell>
          <cell r="H5788">
            <v>2305.63</v>
          </cell>
          <cell r="I5788">
            <v>848.35</v>
          </cell>
          <cell r="J5788">
            <v>5187.51</v>
          </cell>
          <cell r="L5788">
            <v>41455</v>
          </cell>
          <cell r="M5788" t="str">
            <v>PF</v>
          </cell>
          <cell r="N5788" t="str">
            <v>EXP</v>
          </cell>
          <cell r="O5788" t="str">
            <v>PH300</v>
          </cell>
          <cell r="P5788" t="str">
            <v>1730</v>
          </cell>
          <cell r="Q5788" t="str">
            <v>Salaries &amp; Benefits</v>
          </cell>
          <cell r="R5788" t="str">
            <v>Other Expenditures</v>
          </cell>
          <cell r="S5788" t="str">
            <v>Salaries &amp; Benefits</v>
          </cell>
        </row>
        <row r="5789">
          <cell r="A5789" t="str">
            <v>PH3039</v>
          </cell>
          <cell r="E5789">
            <v>5530.72</v>
          </cell>
          <cell r="F5789">
            <v>0</v>
          </cell>
          <cell r="G5789">
            <v>5530.72</v>
          </cell>
          <cell r="H5789">
            <v>7967.75</v>
          </cell>
          <cell r="I5789">
            <v>2437.0300000000002</v>
          </cell>
          <cell r="J5789">
            <v>11208.03</v>
          </cell>
          <cell r="L5789">
            <v>41455</v>
          </cell>
          <cell r="M5789" t="str">
            <v>PF</v>
          </cell>
          <cell r="N5789" t="str">
            <v>EXP</v>
          </cell>
          <cell r="O5789" t="str">
            <v>PH300</v>
          </cell>
          <cell r="P5789" t="str">
            <v>1740</v>
          </cell>
          <cell r="Q5789" t="str">
            <v>Salaries &amp; Benefits</v>
          </cell>
          <cell r="R5789" t="str">
            <v>Other Expenditures</v>
          </cell>
          <cell r="S5789" t="str">
            <v>Salaries &amp; Benefits</v>
          </cell>
        </row>
        <row r="5790">
          <cell r="A5790" t="str">
            <v>PH3039</v>
          </cell>
          <cell r="E5790">
            <v>268.58999999999997</v>
          </cell>
          <cell r="F5790">
            <v>0</v>
          </cell>
          <cell r="G5790">
            <v>268.58999999999997</v>
          </cell>
          <cell r="H5790">
            <v>408.95</v>
          </cell>
          <cell r="I5790">
            <v>140.36000000000001</v>
          </cell>
          <cell r="J5790">
            <v>574.59</v>
          </cell>
          <cell r="L5790">
            <v>41455</v>
          </cell>
          <cell r="M5790" t="str">
            <v>PF</v>
          </cell>
          <cell r="N5790" t="str">
            <v>EXP</v>
          </cell>
          <cell r="O5790" t="str">
            <v>PH300</v>
          </cell>
          <cell r="P5790" t="str">
            <v>1745</v>
          </cell>
          <cell r="Q5790" t="str">
            <v>Salaries &amp; Benefits</v>
          </cell>
          <cell r="R5790" t="str">
            <v>Other Expenditures</v>
          </cell>
          <cell r="S5790" t="str">
            <v>Salaries &amp; Benefits</v>
          </cell>
        </row>
        <row r="5791">
          <cell r="A5791" t="str">
            <v>PH3039</v>
          </cell>
          <cell r="E5791">
            <v>4260.0600000000004</v>
          </cell>
          <cell r="F5791">
            <v>0</v>
          </cell>
          <cell r="G5791">
            <v>4260.0600000000004</v>
          </cell>
          <cell r="H5791">
            <v>6224.85</v>
          </cell>
          <cell r="I5791">
            <v>1964.79</v>
          </cell>
          <cell r="J5791">
            <v>14006.03</v>
          </cell>
          <cell r="L5791">
            <v>41455</v>
          </cell>
          <cell r="M5791" t="str">
            <v>PF</v>
          </cell>
          <cell r="N5791" t="str">
            <v>EXP</v>
          </cell>
          <cell r="O5791" t="str">
            <v>PH300</v>
          </cell>
          <cell r="P5791" t="str">
            <v>1750</v>
          </cell>
          <cell r="Q5791" t="str">
            <v>Salaries &amp; Benefits</v>
          </cell>
          <cell r="R5791" t="str">
            <v>Other Expenditures</v>
          </cell>
          <cell r="S5791" t="str">
            <v>Salaries &amp; Benefits</v>
          </cell>
        </row>
        <row r="5792">
          <cell r="A5792" t="str">
            <v>PH3039</v>
          </cell>
          <cell r="E5792">
            <v>11680.67</v>
          </cell>
          <cell r="F5792">
            <v>0</v>
          </cell>
          <cell r="G5792">
            <v>11680.67</v>
          </cell>
          <cell r="H5792">
            <v>17498.990000000002</v>
          </cell>
          <cell r="I5792">
            <v>5818.32</v>
          </cell>
          <cell r="J5792">
            <v>24839.75</v>
          </cell>
          <cell r="L5792">
            <v>41455</v>
          </cell>
          <cell r="M5792" t="str">
            <v>PF</v>
          </cell>
          <cell r="N5792" t="str">
            <v>EXP</v>
          </cell>
          <cell r="O5792" t="str">
            <v>PH300</v>
          </cell>
          <cell r="P5792" t="str">
            <v>1760</v>
          </cell>
          <cell r="Q5792" t="str">
            <v>Salaries &amp; Benefits</v>
          </cell>
          <cell r="R5792" t="str">
            <v>Other Expenditures</v>
          </cell>
          <cell r="S5792" t="str">
            <v>Salaries &amp; Benefits</v>
          </cell>
        </row>
        <row r="5793">
          <cell r="A5793" t="str">
            <v>PH3039</v>
          </cell>
          <cell r="E5793">
            <v>18327.75</v>
          </cell>
          <cell r="F5793">
            <v>0</v>
          </cell>
          <cell r="G5793">
            <v>18327.75</v>
          </cell>
          <cell r="H5793">
            <v>30128.21</v>
          </cell>
          <cell r="I5793">
            <v>11800.46</v>
          </cell>
          <cell r="J5793">
            <v>67788.320000000007</v>
          </cell>
          <cell r="L5793">
            <v>41455</v>
          </cell>
          <cell r="M5793" t="str">
            <v>PF</v>
          </cell>
          <cell r="N5793" t="str">
            <v>EXP</v>
          </cell>
          <cell r="O5793" t="str">
            <v>PH300</v>
          </cell>
          <cell r="P5793" t="str">
            <v>1770</v>
          </cell>
          <cell r="Q5793" t="str">
            <v>Salaries &amp; Benefits</v>
          </cell>
          <cell r="R5793" t="str">
            <v>Other Expenditures</v>
          </cell>
          <cell r="S5793" t="str">
            <v>Salaries &amp; Benefits</v>
          </cell>
        </row>
        <row r="5794">
          <cell r="A5794" t="str">
            <v>PH3039</v>
          </cell>
          <cell r="E5794">
            <v>29.91</v>
          </cell>
          <cell r="F5794">
            <v>0</v>
          </cell>
          <cell r="G5794">
            <v>29.91</v>
          </cell>
          <cell r="H5794">
            <v>-926.93</v>
          </cell>
          <cell r="I5794">
            <v>-956.84</v>
          </cell>
          <cell r="J5794">
            <v>-3356</v>
          </cell>
          <cell r="L5794">
            <v>41455</v>
          </cell>
          <cell r="M5794" t="str">
            <v>PF</v>
          </cell>
          <cell r="N5794" t="str">
            <v>EXP</v>
          </cell>
          <cell r="O5794" t="str">
            <v>PH300</v>
          </cell>
          <cell r="P5794" t="str">
            <v>2010</v>
          </cell>
          <cell r="Q5794" t="str">
            <v>Office Supplies</v>
          </cell>
          <cell r="R5794" t="str">
            <v>Other Expenditures</v>
          </cell>
          <cell r="S5794" t="str">
            <v>Non Salary</v>
          </cell>
        </row>
        <row r="5795">
          <cell r="A5795" t="str">
            <v>PH3039</v>
          </cell>
          <cell r="E5795">
            <v>0</v>
          </cell>
          <cell r="F5795">
            <v>0</v>
          </cell>
          <cell r="G5795">
            <v>0</v>
          </cell>
          <cell r="H5795">
            <v>290.02999999999997</v>
          </cell>
          <cell r="I5795">
            <v>290.02999999999997</v>
          </cell>
          <cell r="J5795">
            <v>1050</v>
          </cell>
          <cell r="L5795">
            <v>41455</v>
          </cell>
          <cell r="M5795" t="str">
            <v>PF</v>
          </cell>
          <cell r="N5795" t="str">
            <v>EXP</v>
          </cell>
          <cell r="O5795" t="str">
            <v>PH300</v>
          </cell>
          <cell r="P5795" t="str">
            <v>2040</v>
          </cell>
          <cell r="Q5795" t="str">
            <v>Office Supplies</v>
          </cell>
          <cell r="R5795" t="str">
            <v>Other Expenditures</v>
          </cell>
          <cell r="S5795" t="str">
            <v>Non Salary</v>
          </cell>
        </row>
        <row r="5796">
          <cell r="A5796" t="str">
            <v>PH3039</v>
          </cell>
          <cell r="E5796">
            <v>4.07</v>
          </cell>
          <cell r="F5796">
            <v>0</v>
          </cell>
          <cell r="G5796">
            <v>4.07</v>
          </cell>
          <cell r="H5796">
            <v>-926.93</v>
          </cell>
          <cell r="I5796">
            <v>-931</v>
          </cell>
          <cell r="J5796">
            <v>-3356</v>
          </cell>
          <cell r="L5796">
            <v>41455</v>
          </cell>
          <cell r="M5796" t="str">
            <v>PF</v>
          </cell>
          <cell r="N5796" t="str">
            <v>EXP</v>
          </cell>
          <cell r="O5796" t="str">
            <v>PH300</v>
          </cell>
          <cell r="P5796" t="str">
            <v>2600</v>
          </cell>
          <cell r="Q5796" t="str">
            <v>Other Supplies</v>
          </cell>
          <cell r="R5796" t="str">
            <v>Other Expenditures</v>
          </cell>
          <cell r="S5796" t="str">
            <v>Non Salary</v>
          </cell>
        </row>
        <row r="5797">
          <cell r="A5797" t="str">
            <v>PH3039</v>
          </cell>
          <cell r="E5797">
            <v>217.67</v>
          </cell>
          <cell r="F5797">
            <v>0</v>
          </cell>
          <cell r="G5797">
            <v>217.67</v>
          </cell>
          <cell r="H5797">
            <v>0</v>
          </cell>
          <cell r="I5797">
            <v>-217.67</v>
          </cell>
          <cell r="J5797">
            <v>0</v>
          </cell>
          <cell r="L5797">
            <v>41455</v>
          </cell>
          <cell r="M5797" t="str">
            <v>PF</v>
          </cell>
          <cell r="N5797" t="str">
            <v>EXP</v>
          </cell>
          <cell r="O5797" t="str">
            <v>PH300</v>
          </cell>
          <cell r="P5797" t="str">
            <v>2650</v>
          </cell>
          <cell r="Q5797" t="str">
            <v>Other Supplies</v>
          </cell>
          <cell r="R5797" t="str">
            <v>Other Expenditures</v>
          </cell>
          <cell r="S5797" t="str">
            <v>Non Salary</v>
          </cell>
        </row>
        <row r="5798">
          <cell r="A5798" t="str">
            <v>PH3039</v>
          </cell>
          <cell r="E5798">
            <v>15.19</v>
          </cell>
          <cell r="F5798">
            <v>0</v>
          </cell>
          <cell r="G5798">
            <v>15.19</v>
          </cell>
          <cell r="H5798">
            <v>0</v>
          </cell>
          <cell r="I5798">
            <v>-15.19</v>
          </cell>
          <cell r="J5798">
            <v>0</v>
          </cell>
          <cell r="L5798">
            <v>41455</v>
          </cell>
          <cell r="M5798" t="str">
            <v>PF</v>
          </cell>
          <cell r="N5798" t="str">
            <v>EXP</v>
          </cell>
          <cell r="O5798" t="str">
            <v>PH300</v>
          </cell>
          <cell r="P5798" t="str">
            <v>2750</v>
          </cell>
          <cell r="Q5798" t="str">
            <v>Other Supplies</v>
          </cell>
          <cell r="R5798" t="str">
            <v>Other Expenditures</v>
          </cell>
          <cell r="S5798" t="str">
            <v>Non Salary</v>
          </cell>
        </row>
        <row r="5799">
          <cell r="A5799" t="str">
            <v>PH3039</v>
          </cell>
          <cell r="E5799">
            <v>272.16000000000003</v>
          </cell>
          <cell r="F5799">
            <v>0</v>
          </cell>
          <cell r="G5799">
            <v>272.16000000000003</v>
          </cell>
          <cell r="H5799">
            <v>0</v>
          </cell>
          <cell r="I5799">
            <v>-272.16000000000003</v>
          </cell>
          <cell r="J5799">
            <v>0</v>
          </cell>
          <cell r="L5799">
            <v>41455</v>
          </cell>
          <cell r="M5799" t="str">
            <v>PF</v>
          </cell>
          <cell r="N5799" t="str">
            <v>EXP</v>
          </cell>
          <cell r="O5799" t="str">
            <v>PH300</v>
          </cell>
          <cell r="P5799" t="str">
            <v>3410</v>
          </cell>
          <cell r="Q5799" t="str">
            <v>Computer Hardware &amp; Software</v>
          </cell>
          <cell r="R5799" t="str">
            <v>Other Expenditures</v>
          </cell>
          <cell r="S5799" t="str">
            <v>Non Salary</v>
          </cell>
        </row>
        <row r="5800">
          <cell r="A5800" t="str">
            <v>PH3039</v>
          </cell>
          <cell r="E5800">
            <v>0</v>
          </cell>
          <cell r="F5800">
            <v>0</v>
          </cell>
          <cell r="G5800">
            <v>0</v>
          </cell>
          <cell r="H5800">
            <v>220.28</v>
          </cell>
          <cell r="I5800">
            <v>220.28</v>
          </cell>
          <cell r="J5800">
            <v>400</v>
          </cell>
          <cell r="L5800">
            <v>41455</v>
          </cell>
          <cell r="M5800" t="str">
            <v>PF</v>
          </cell>
          <cell r="N5800" t="str">
            <v>EXP</v>
          </cell>
          <cell r="O5800" t="str">
            <v>PH300</v>
          </cell>
          <cell r="P5800" t="str">
            <v>3420</v>
          </cell>
          <cell r="Q5800" t="str">
            <v>Computer Hardware &amp; Software</v>
          </cell>
          <cell r="R5800" t="str">
            <v>Other Expenditures</v>
          </cell>
          <cell r="S5800" t="str">
            <v>Non Salary</v>
          </cell>
        </row>
        <row r="5801">
          <cell r="A5801" t="str">
            <v>PH3039</v>
          </cell>
          <cell r="E5801">
            <v>0</v>
          </cell>
          <cell r="F5801">
            <v>0</v>
          </cell>
          <cell r="G5801">
            <v>0</v>
          </cell>
          <cell r="H5801">
            <v>535.14</v>
          </cell>
          <cell r="I5801">
            <v>535.14</v>
          </cell>
          <cell r="J5801">
            <v>1224</v>
          </cell>
          <cell r="L5801">
            <v>41455</v>
          </cell>
          <cell r="M5801" t="str">
            <v>PF</v>
          </cell>
          <cell r="N5801" t="str">
            <v>EXP</v>
          </cell>
          <cell r="O5801" t="str">
            <v>PH300</v>
          </cell>
          <cell r="P5801" t="str">
            <v>4015</v>
          </cell>
          <cell r="Q5801" t="str">
            <v>Professional &amp; Technical</v>
          </cell>
          <cell r="R5801" t="str">
            <v>Other Expenditures</v>
          </cell>
          <cell r="S5801" t="str">
            <v>Non Salary</v>
          </cell>
        </row>
        <row r="5802">
          <cell r="A5802" t="str">
            <v>PH3039</v>
          </cell>
          <cell r="E5802">
            <v>0</v>
          </cell>
          <cell r="F5802">
            <v>0</v>
          </cell>
          <cell r="G5802">
            <v>0</v>
          </cell>
          <cell r="H5802">
            <v>0</v>
          </cell>
          <cell r="I5802">
            <v>0</v>
          </cell>
          <cell r="J5802">
            <v>0</v>
          </cell>
          <cell r="L5802">
            <v>41455</v>
          </cell>
          <cell r="M5802" t="str">
            <v>PF</v>
          </cell>
          <cell r="N5802" t="str">
            <v>EXP</v>
          </cell>
          <cell r="O5802" t="str">
            <v>PH300</v>
          </cell>
          <cell r="P5802" t="str">
            <v>4038</v>
          </cell>
          <cell r="Q5802" t="str">
            <v>Professional &amp; Technical</v>
          </cell>
          <cell r="R5802" t="str">
            <v>Other Expenditures</v>
          </cell>
          <cell r="S5802" t="str">
            <v>Non Salary</v>
          </cell>
        </row>
        <row r="5803">
          <cell r="A5803" t="str">
            <v>PH3039</v>
          </cell>
          <cell r="E5803">
            <v>7598.26</v>
          </cell>
          <cell r="F5803">
            <v>0</v>
          </cell>
          <cell r="G5803">
            <v>7598.26</v>
          </cell>
          <cell r="H5803">
            <v>11505.2</v>
          </cell>
          <cell r="I5803">
            <v>3906.94</v>
          </cell>
          <cell r="J5803">
            <v>28000</v>
          </cell>
          <cell r="L5803">
            <v>41455</v>
          </cell>
          <cell r="M5803" t="str">
            <v>PF</v>
          </cell>
          <cell r="N5803" t="str">
            <v>EXP</v>
          </cell>
          <cell r="O5803" t="str">
            <v>PH300</v>
          </cell>
          <cell r="P5803" t="str">
            <v>4086</v>
          </cell>
          <cell r="Q5803" t="str">
            <v>Professional &amp; Technical</v>
          </cell>
          <cell r="R5803" t="str">
            <v>Other Expenditures</v>
          </cell>
          <cell r="S5803" t="str">
            <v>Non Salary</v>
          </cell>
        </row>
        <row r="5804">
          <cell r="A5804" t="str">
            <v>PH3039</v>
          </cell>
          <cell r="E5804">
            <v>34.4</v>
          </cell>
          <cell r="F5804">
            <v>0</v>
          </cell>
          <cell r="G5804">
            <v>34.4</v>
          </cell>
          <cell r="H5804">
            <v>0</v>
          </cell>
          <cell r="I5804">
            <v>-34.4</v>
          </cell>
          <cell r="J5804">
            <v>0</v>
          </cell>
          <cell r="L5804">
            <v>41455</v>
          </cell>
          <cell r="M5804" t="str">
            <v>PF</v>
          </cell>
          <cell r="N5804" t="str">
            <v>EXP</v>
          </cell>
          <cell r="O5804" t="str">
            <v>PH300</v>
          </cell>
          <cell r="P5804" t="str">
            <v>4225</v>
          </cell>
          <cell r="Q5804" t="str">
            <v>Business Travel Expenses</v>
          </cell>
          <cell r="R5804" t="str">
            <v>Other Expenditures</v>
          </cell>
          <cell r="S5804" t="str">
            <v>Non Salary</v>
          </cell>
        </row>
        <row r="5805">
          <cell r="A5805" t="str">
            <v>PH3039</v>
          </cell>
          <cell r="E5805">
            <v>0</v>
          </cell>
          <cell r="F5805">
            <v>0</v>
          </cell>
          <cell r="G5805">
            <v>0</v>
          </cell>
          <cell r="H5805">
            <v>0</v>
          </cell>
          <cell r="I5805">
            <v>0</v>
          </cell>
          <cell r="J5805">
            <v>0</v>
          </cell>
          <cell r="L5805">
            <v>41455</v>
          </cell>
          <cell r="M5805" t="str">
            <v>PF</v>
          </cell>
          <cell r="N5805" t="str">
            <v>EXP</v>
          </cell>
          <cell r="O5805" t="str">
            <v>PH300</v>
          </cell>
          <cell r="P5805" t="str">
            <v>4310</v>
          </cell>
          <cell r="Q5805" t="str">
            <v>Training &amp; Development</v>
          </cell>
          <cell r="R5805" t="str">
            <v>Other Expenditures</v>
          </cell>
          <cell r="S5805" t="str">
            <v>Non Salary</v>
          </cell>
        </row>
        <row r="5806">
          <cell r="A5806" t="str">
            <v>PH3039</v>
          </cell>
          <cell r="E5806">
            <v>2585162</v>
          </cell>
          <cell r="F5806">
            <v>0</v>
          </cell>
          <cell r="G5806">
            <v>2585162</v>
          </cell>
          <cell r="H5806">
            <v>3212344.34</v>
          </cell>
          <cell r="I5806">
            <v>627182.34</v>
          </cell>
          <cell r="J5806">
            <v>6485653.8200000003</v>
          </cell>
          <cell r="L5806">
            <v>41455</v>
          </cell>
          <cell r="M5806" t="str">
            <v>PF</v>
          </cell>
          <cell r="N5806" t="str">
            <v>EXP</v>
          </cell>
          <cell r="O5806" t="str">
            <v>PH300</v>
          </cell>
          <cell r="P5806" t="str">
            <v>4400</v>
          </cell>
          <cell r="Q5806" t="str">
            <v>Contracted Services</v>
          </cell>
          <cell r="R5806" t="str">
            <v>Other Expenditures</v>
          </cell>
          <cell r="S5806" t="str">
            <v>Non Salary</v>
          </cell>
        </row>
        <row r="5807">
          <cell r="A5807" t="str">
            <v>PH3039</v>
          </cell>
          <cell r="E5807">
            <v>0</v>
          </cell>
          <cell r="F5807">
            <v>0</v>
          </cell>
          <cell r="G5807">
            <v>0</v>
          </cell>
          <cell r="H5807">
            <v>0</v>
          </cell>
          <cell r="I5807">
            <v>0</v>
          </cell>
          <cell r="J5807">
            <v>0</v>
          </cell>
          <cell r="L5807">
            <v>41455</v>
          </cell>
          <cell r="M5807" t="str">
            <v>PF</v>
          </cell>
          <cell r="N5807" t="str">
            <v>EXP</v>
          </cell>
          <cell r="O5807" t="str">
            <v>PH300</v>
          </cell>
          <cell r="P5807" t="str">
            <v>4414</v>
          </cell>
          <cell r="Q5807" t="str">
            <v>Contracted Services</v>
          </cell>
          <cell r="R5807" t="str">
            <v>Other Expenditures</v>
          </cell>
          <cell r="S5807" t="str">
            <v>Non Salary</v>
          </cell>
        </row>
        <row r="5808">
          <cell r="A5808" t="str">
            <v>PH3039</v>
          </cell>
          <cell r="E5808">
            <v>396.86</v>
          </cell>
          <cell r="F5808">
            <v>7062.15</v>
          </cell>
          <cell r="G5808">
            <v>7459.01</v>
          </cell>
          <cell r="H5808">
            <v>16772</v>
          </cell>
          <cell r="I5808">
            <v>9312.99</v>
          </cell>
          <cell r="J5808">
            <v>33544</v>
          </cell>
          <cell r="L5808">
            <v>41455</v>
          </cell>
          <cell r="M5808" t="str">
            <v>PF</v>
          </cell>
          <cell r="N5808" t="str">
            <v>EXP</v>
          </cell>
          <cell r="O5808" t="str">
            <v>PH300</v>
          </cell>
          <cell r="P5808" t="str">
            <v>4474</v>
          </cell>
          <cell r="Q5808" t="str">
            <v>Contracted Services</v>
          </cell>
          <cell r="R5808" t="str">
            <v>Other Expenditures</v>
          </cell>
          <cell r="S5808" t="str">
            <v>Non Salary</v>
          </cell>
        </row>
        <row r="5809">
          <cell r="A5809" t="str">
            <v>PH3039</v>
          </cell>
          <cell r="E5809">
            <v>203</v>
          </cell>
          <cell r="F5809">
            <v>0</v>
          </cell>
          <cell r="G5809">
            <v>203</v>
          </cell>
          <cell r="H5809">
            <v>905</v>
          </cell>
          <cell r="I5809">
            <v>702</v>
          </cell>
          <cell r="J5809">
            <v>2070</v>
          </cell>
          <cell r="L5809">
            <v>41455</v>
          </cell>
          <cell r="M5809" t="str">
            <v>PF</v>
          </cell>
          <cell r="N5809" t="str">
            <v>EXP</v>
          </cell>
          <cell r="O5809" t="str">
            <v>PH300</v>
          </cell>
          <cell r="P5809" t="str">
            <v>4770</v>
          </cell>
          <cell r="Q5809" t="str">
            <v>Insurance, Parking &amp; Metrage</v>
          </cell>
          <cell r="R5809" t="str">
            <v>Other Expenditures</v>
          </cell>
          <cell r="S5809" t="str">
            <v>Non Salary</v>
          </cell>
        </row>
        <row r="5810">
          <cell r="A5810" t="str">
            <v>PH3039</v>
          </cell>
          <cell r="E5810">
            <v>727.4</v>
          </cell>
          <cell r="F5810">
            <v>0</v>
          </cell>
          <cell r="G5810">
            <v>727.4</v>
          </cell>
          <cell r="H5810">
            <v>1538.95</v>
          </cell>
          <cell r="I5810">
            <v>811.55</v>
          </cell>
          <cell r="J5810">
            <v>3520</v>
          </cell>
          <cell r="L5810">
            <v>41455</v>
          </cell>
          <cell r="M5810" t="str">
            <v>PF</v>
          </cell>
          <cell r="N5810" t="str">
            <v>EXP</v>
          </cell>
          <cell r="O5810" t="str">
            <v>PH300</v>
          </cell>
          <cell r="P5810" t="str">
            <v>4775</v>
          </cell>
          <cell r="Q5810" t="str">
            <v>Insurance, Parking &amp; Metrage</v>
          </cell>
          <cell r="R5810" t="str">
            <v>Other Expenditures</v>
          </cell>
          <cell r="S5810" t="str">
            <v>Non Salary</v>
          </cell>
        </row>
        <row r="5811">
          <cell r="A5811" t="str">
            <v>PH3039</v>
          </cell>
          <cell r="E5811">
            <v>0</v>
          </cell>
          <cell r="F5811">
            <v>0</v>
          </cell>
          <cell r="G5811">
            <v>0</v>
          </cell>
          <cell r="H5811">
            <v>0</v>
          </cell>
          <cell r="I5811">
            <v>0</v>
          </cell>
          <cell r="J5811">
            <v>0</v>
          </cell>
          <cell r="L5811">
            <v>41455</v>
          </cell>
          <cell r="M5811" t="str">
            <v>PF</v>
          </cell>
          <cell r="N5811" t="str">
            <v>EXP</v>
          </cell>
          <cell r="O5811" t="str">
            <v>PH300</v>
          </cell>
          <cell r="P5811" t="str">
            <v>4809</v>
          </cell>
          <cell r="Q5811" t="str">
            <v>Other Services</v>
          </cell>
          <cell r="R5811" t="str">
            <v>Other Expenditures</v>
          </cell>
          <cell r="S5811" t="str">
            <v>Non Salary</v>
          </cell>
        </row>
        <row r="5812">
          <cell r="A5812" t="str">
            <v>PH3039</v>
          </cell>
          <cell r="E5812">
            <v>568.16</v>
          </cell>
          <cell r="F5812">
            <v>0</v>
          </cell>
          <cell r="G5812">
            <v>568.16</v>
          </cell>
          <cell r="H5812">
            <v>874.4</v>
          </cell>
          <cell r="I5812">
            <v>306.24</v>
          </cell>
          <cell r="J5812">
            <v>2000</v>
          </cell>
          <cell r="L5812">
            <v>41455</v>
          </cell>
          <cell r="M5812" t="str">
            <v>PF</v>
          </cell>
          <cell r="N5812" t="str">
            <v>EXP</v>
          </cell>
          <cell r="O5812" t="str">
            <v>PH300</v>
          </cell>
          <cell r="P5812" t="str">
            <v>4811</v>
          </cell>
          <cell r="Q5812" t="str">
            <v>Other Services</v>
          </cell>
          <cell r="R5812" t="str">
            <v>Other Expenditures</v>
          </cell>
          <cell r="S5812" t="str">
            <v>Non Salary</v>
          </cell>
        </row>
        <row r="5813">
          <cell r="A5813" t="str">
            <v>PH3039</v>
          </cell>
          <cell r="E5813">
            <v>367.81</v>
          </cell>
          <cell r="F5813">
            <v>0</v>
          </cell>
          <cell r="G5813">
            <v>367.81</v>
          </cell>
          <cell r="H5813">
            <v>0</v>
          </cell>
          <cell r="I5813">
            <v>-367.81</v>
          </cell>
          <cell r="J5813">
            <v>0</v>
          </cell>
          <cell r="L5813">
            <v>41455</v>
          </cell>
          <cell r="M5813" t="str">
            <v>PF</v>
          </cell>
          <cell r="N5813" t="str">
            <v>EXP</v>
          </cell>
          <cell r="O5813" t="str">
            <v>PH300</v>
          </cell>
          <cell r="P5813" t="str">
            <v>4813</v>
          </cell>
          <cell r="Q5813" t="str">
            <v>Other Services</v>
          </cell>
          <cell r="R5813" t="str">
            <v>Other Expenditures</v>
          </cell>
          <cell r="S5813" t="str">
            <v>Non Salary</v>
          </cell>
        </row>
        <row r="5814">
          <cell r="A5814" t="str">
            <v>PH3039</v>
          </cell>
          <cell r="E5814">
            <v>0</v>
          </cell>
          <cell r="F5814">
            <v>0</v>
          </cell>
          <cell r="G5814">
            <v>0</v>
          </cell>
          <cell r="H5814">
            <v>174.88</v>
          </cell>
          <cell r="I5814">
            <v>174.88</v>
          </cell>
          <cell r="J5814">
            <v>400</v>
          </cell>
          <cell r="L5814">
            <v>41455</v>
          </cell>
          <cell r="M5814" t="str">
            <v>PF</v>
          </cell>
          <cell r="N5814" t="str">
            <v>EXP</v>
          </cell>
          <cell r="O5814" t="str">
            <v>PH300</v>
          </cell>
          <cell r="P5814" t="str">
            <v>4814</v>
          </cell>
          <cell r="Q5814" t="str">
            <v>Other Services</v>
          </cell>
          <cell r="R5814" t="str">
            <v>Other Expenditures</v>
          </cell>
          <cell r="S5814" t="str">
            <v>Non Salary</v>
          </cell>
        </row>
        <row r="5815">
          <cell r="A5815" t="str">
            <v>PH3039</v>
          </cell>
          <cell r="E5815">
            <v>291.41000000000003</v>
          </cell>
          <cell r="F5815">
            <v>0</v>
          </cell>
          <cell r="G5815">
            <v>291.41000000000003</v>
          </cell>
          <cell r="H5815">
            <v>0</v>
          </cell>
          <cell r="I5815">
            <v>-291.41000000000003</v>
          </cell>
          <cell r="J5815">
            <v>0</v>
          </cell>
          <cell r="L5815">
            <v>41455</v>
          </cell>
          <cell r="M5815" t="str">
            <v>PF</v>
          </cell>
          <cell r="N5815" t="str">
            <v>EXP</v>
          </cell>
          <cell r="O5815" t="str">
            <v>PH300</v>
          </cell>
          <cell r="P5815" t="str">
            <v>4815</v>
          </cell>
          <cell r="Q5815" t="str">
            <v>Other Services</v>
          </cell>
          <cell r="R5815" t="str">
            <v>Other Expenditures</v>
          </cell>
          <cell r="S5815" t="str">
            <v>Non Salary</v>
          </cell>
        </row>
        <row r="5816">
          <cell r="A5816" t="str">
            <v>PH3039</v>
          </cell>
          <cell r="E5816">
            <v>0</v>
          </cell>
          <cell r="F5816">
            <v>0</v>
          </cell>
          <cell r="G5816">
            <v>0</v>
          </cell>
          <cell r="H5816">
            <v>0</v>
          </cell>
          <cell r="I5816">
            <v>0</v>
          </cell>
          <cell r="J5816">
            <v>-29152.71</v>
          </cell>
          <cell r="L5816">
            <v>41455</v>
          </cell>
          <cell r="M5816" t="str">
            <v>PF</v>
          </cell>
          <cell r="N5816" t="str">
            <v>EXP</v>
          </cell>
          <cell r="O5816" t="str">
            <v>PH300</v>
          </cell>
          <cell r="P5816" t="str">
            <v>4995</v>
          </cell>
          <cell r="Q5816" t="str">
            <v>Other Services</v>
          </cell>
          <cell r="R5816" t="str">
            <v>Other Expenditures</v>
          </cell>
          <cell r="S5816" t="str">
            <v>Non Salary</v>
          </cell>
        </row>
        <row r="5817">
          <cell r="A5817" t="str">
            <v>PH3039</v>
          </cell>
          <cell r="E5817">
            <v>0</v>
          </cell>
          <cell r="F5817">
            <v>0</v>
          </cell>
          <cell r="G5817">
            <v>0</v>
          </cell>
          <cell r="H5817">
            <v>813.96</v>
          </cell>
          <cell r="I5817">
            <v>813.96</v>
          </cell>
          <cell r="J5817">
            <v>1700</v>
          </cell>
          <cell r="L5817">
            <v>41455</v>
          </cell>
          <cell r="M5817" t="str">
            <v>PF</v>
          </cell>
          <cell r="N5817" t="str">
            <v>EXP</v>
          </cell>
          <cell r="O5817" t="str">
            <v>PH300</v>
          </cell>
          <cell r="P5817" t="str">
            <v>7025</v>
          </cell>
          <cell r="Q5817" t="str">
            <v>IDC's</v>
          </cell>
          <cell r="R5817" t="str">
            <v>Other Expenditures</v>
          </cell>
          <cell r="S5817" t="str">
            <v>Non Salary</v>
          </cell>
        </row>
        <row r="5818">
          <cell r="A5818" t="str">
            <v>PH3039</v>
          </cell>
          <cell r="E5818">
            <v>0</v>
          </cell>
          <cell r="F5818">
            <v>0</v>
          </cell>
          <cell r="G5818">
            <v>0</v>
          </cell>
          <cell r="H5818">
            <v>1915.2</v>
          </cell>
          <cell r="I5818">
            <v>1915.2</v>
          </cell>
          <cell r="J5818">
            <v>4000</v>
          </cell>
          <cell r="L5818">
            <v>41455</v>
          </cell>
          <cell r="M5818" t="str">
            <v>PF</v>
          </cell>
          <cell r="N5818" t="str">
            <v>EXP</v>
          </cell>
          <cell r="O5818" t="str">
            <v>PH300</v>
          </cell>
          <cell r="P5818" t="str">
            <v>7030</v>
          </cell>
          <cell r="Q5818" t="str">
            <v>IDC's</v>
          </cell>
          <cell r="R5818" t="str">
            <v>Other Expenditures</v>
          </cell>
          <cell r="S5818" t="str">
            <v>Non Salary</v>
          </cell>
        </row>
        <row r="5819">
          <cell r="A5819" t="str">
            <v>PH3039</v>
          </cell>
          <cell r="E5819">
            <v>0</v>
          </cell>
          <cell r="F5819">
            <v>0</v>
          </cell>
          <cell r="G5819">
            <v>0</v>
          </cell>
          <cell r="H5819">
            <v>1436.4</v>
          </cell>
          <cell r="I5819">
            <v>1436.4</v>
          </cell>
          <cell r="J5819">
            <v>3000</v>
          </cell>
          <cell r="L5819">
            <v>41455</v>
          </cell>
          <cell r="M5819" t="str">
            <v>PF</v>
          </cell>
          <cell r="N5819" t="str">
            <v>EXP</v>
          </cell>
          <cell r="O5819" t="str">
            <v>PH300</v>
          </cell>
          <cell r="P5819" t="str">
            <v>7035</v>
          </cell>
          <cell r="Q5819" t="str">
            <v>IDC's</v>
          </cell>
          <cell r="R5819" t="str">
            <v>Other Expenditures</v>
          </cell>
          <cell r="S5819" t="str">
            <v>Non Salary</v>
          </cell>
        </row>
        <row r="5820">
          <cell r="A5820" t="str">
            <v>PH3039</v>
          </cell>
          <cell r="E5820">
            <v>736.04</v>
          </cell>
          <cell r="F5820">
            <v>0</v>
          </cell>
          <cell r="G5820">
            <v>736.04</v>
          </cell>
          <cell r="H5820">
            <v>819.36</v>
          </cell>
          <cell r="I5820">
            <v>83.32</v>
          </cell>
          <cell r="J5820">
            <v>3277.45</v>
          </cell>
          <cell r="L5820">
            <v>41455</v>
          </cell>
          <cell r="M5820" t="str">
            <v>PF</v>
          </cell>
          <cell r="N5820" t="str">
            <v>EXP</v>
          </cell>
          <cell r="O5820" t="str">
            <v>PH300</v>
          </cell>
          <cell r="P5820" t="str">
            <v>7125</v>
          </cell>
          <cell r="Q5820" t="str">
            <v>IDC's</v>
          </cell>
          <cell r="R5820" t="str">
            <v>Other Expenditures</v>
          </cell>
          <cell r="S5820" t="str">
            <v>Non Salary</v>
          </cell>
        </row>
        <row r="5821">
          <cell r="A5821" t="str">
            <v>PH3039</v>
          </cell>
          <cell r="E5821">
            <v>-2887033.74</v>
          </cell>
          <cell r="F5821">
            <v>0</v>
          </cell>
          <cell r="G5821">
            <v>-2887033.74</v>
          </cell>
          <cell r="H5821">
            <v>-3595024.73</v>
          </cell>
          <cell r="I5821">
            <v>-707990.99</v>
          </cell>
          <cell r="J5821">
            <v>-7292419.4800000004</v>
          </cell>
          <cell r="L5821">
            <v>41455</v>
          </cell>
          <cell r="M5821" t="str">
            <v>PF</v>
          </cell>
          <cell r="N5821" t="str">
            <v>REV</v>
          </cell>
          <cell r="O5821" t="str">
            <v>PH300</v>
          </cell>
          <cell r="P5821" t="str">
            <v>8010</v>
          </cell>
          <cell r="Q5821" t="str">
            <v>Grants and Subsidies</v>
          </cell>
          <cell r="R5821" t="str">
            <v>Revenue</v>
          </cell>
          <cell r="S5821" t="str">
            <v>Non Salary</v>
          </cell>
        </row>
        <row r="5822">
          <cell r="A5822" t="str">
            <v>PH3040</v>
          </cell>
          <cell r="E5822">
            <v>482373.17</v>
          </cell>
          <cell r="F5822">
            <v>0</v>
          </cell>
          <cell r="G5822">
            <v>482373.17</v>
          </cell>
          <cell r="H5822">
            <v>543983.16</v>
          </cell>
          <cell r="I5822">
            <v>61609.99</v>
          </cell>
          <cell r="J5822">
            <v>1223962.1100000001</v>
          </cell>
          <cell r="L5822">
            <v>41455</v>
          </cell>
          <cell r="M5822" t="str">
            <v>SG</v>
          </cell>
          <cell r="N5822" t="str">
            <v>EXP</v>
          </cell>
          <cell r="O5822" t="str">
            <v>PH610</v>
          </cell>
          <cell r="P5822" t="str">
            <v>1015</v>
          </cell>
          <cell r="Q5822" t="str">
            <v>Salaries &amp; Benefits</v>
          </cell>
          <cell r="R5822" t="str">
            <v>Other Expenditures</v>
          </cell>
          <cell r="S5822" t="str">
            <v>Salaries &amp; Benefits</v>
          </cell>
        </row>
        <row r="5823">
          <cell r="A5823" t="str">
            <v>PH3040</v>
          </cell>
          <cell r="E5823">
            <v>3069.7</v>
          </cell>
          <cell r="F5823">
            <v>0</v>
          </cell>
          <cell r="G5823">
            <v>3069.7</v>
          </cell>
          <cell r="H5823">
            <v>6531.21</v>
          </cell>
          <cell r="I5823">
            <v>3461.51</v>
          </cell>
          <cell r="J5823">
            <v>14700</v>
          </cell>
          <cell r="L5823">
            <v>41455</v>
          </cell>
          <cell r="M5823" t="str">
            <v>SG</v>
          </cell>
          <cell r="N5823" t="str">
            <v>EXP</v>
          </cell>
          <cell r="O5823" t="str">
            <v>PH610</v>
          </cell>
          <cell r="P5823" t="str">
            <v>1025</v>
          </cell>
          <cell r="Q5823" t="str">
            <v>Salaries &amp; Benefits</v>
          </cell>
          <cell r="R5823" t="str">
            <v>Other Expenditures</v>
          </cell>
          <cell r="S5823" t="str">
            <v>Overtime</v>
          </cell>
        </row>
        <row r="5824">
          <cell r="A5824" t="str">
            <v>PH3040</v>
          </cell>
          <cell r="E5824">
            <v>4584.16</v>
          </cell>
          <cell r="F5824">
            <v>0</v>
          </cell>
          <cell r="G5824">
            <v>4584.16</v>
          </cell>
          <cell r="H5824">
            <v>0</v>
          </cell>
          <cell r="I5824">
            <v>-4584.16</v>
          </cell>
          <cell r="J5824">
            <v>0</v>
          </cell>
          <cell r="L5824">
            <v>41455</v>
          </cell>
          <cell r="M5824" t="str">
            <v>SG</v>
          </cell>
          <cell r="N5824" t="str">
            <v>EXP</v>
          </cell>
          <cell r="O5824" t="str">
            <v>PH610</v>
          </cell>
          <cell r="P5824" t="str">
            <v>1050</v>
          </cell>
          <cell r="Q5824" t="str">
            <v>Salaries &amp; Benefits</v>
          </cell>
          <cell r="R5824" t="str">
            <v>Other Expenditures</v>
          </cell>
          <cell r="S5824" t="str">
            <v>Salaries &amp; Benefits</v>
          </cell>
        </row>
        <row r="5825">
          <cell r="A5825" t="str">
            <v>PH3040</v>
          </cell>
          <cell r="E5825">
            <v>2340.52</v>
          </cell>
          <cell r="F5825">
            <v>0</v>
          </cell>
          <cell r="G5825">
            <v>2340.52</v>
          </cell>
          <cell r="H5825">
            <v>0</v>
          </cell>
          <cell r="I5825">
            <v>-2340.52</v>
          </cell>
          <cell r="J5825">
            <v>0</v>
          </cell>
          <cell r="L5825">
            <v>41455</v>
          </cell>
          <cell r="M5825" t="str">
            <v>SG</v>
          </cell>
          <cell r="N5825" t="str">
            <v>EXP</v>
          </cell>
          <cell r="O5825" t="str">
            <v>PH610</v>
          </cell>
          <cell r="P5825" t="str">
            <v>1060</v>
          </cell>
          <cell r="Q5825" t="str">
            <v>Salaries &amp; Benefits</v>
          </cell>
          <cell r="R5825" t="str">
            <v>Other Expenditures</v>
          </cell>
          <cell r="S5825" t="str">
            <v>Salaries &amp; Benefits</v>
          </cell>
        </row>
        <row r="5826">
          <cell r="A5826" t="str">
            <v>PH3040</v>
          </cell>
          <cell r="E5826">
            <v>0</v>
          </cell>
          <cell r="F5826">
            <v>0</v>
          </cell>
          <cell r="G5826">
            <v>0</v>
          </cell>
          <cell r="H5826">
            <v>-34383.629999999997</v>
          </cell>
          <cell r="I5826">
            <v>-34383.629999999997</v>
          </cell>
          <cell r="J5826">
            <v>-75075.7</v>
          </cell>
          <cell r="L5826">
            <v>41455</v>
          </cell>
          <cell r="M5826" t="str">
            <v>SG</v>
          </cell>
          <cell r="N5826" t="str">
            <v>EXP</v>
          </cell>
          <cell r="O5826" t="str">
            <v>PH610</v>
          </cell>
          <cell r="P5826" t="str">
            <v>1520</v>
          </cell>
          <cell r="Q5826" t="str">
            <v>Salaries &amp; Benefits</v>
          </cell>
          <cell r="R5826" t="str">
            <v>Other Expenditures</v>
          </cell>
          <cell r="S5826" t="str">
            <v>Gapping</v>
          </cell>
        </row>
        <row r="5827">
          <cell r="A5827" t="str">
            <v>PH3040</v>
          </cell>
          <cell r="E5827">
            <v>902.28</v>
          </cell>
          <cell r="F5827">
            <v>0</v>
          </cell>
          <cell r="G5827">
            <v>902.28</v>
          </cell>
          <cell r="H5827">
            <v>0</v>
          </cell>
          <cell r="I5827">
            <v>-902.28</v>
          </cell>
          <cell r="J5827">
            <v>0</v>
          </cell>
          <cell r="L5827">
            <v>41455</v>
          </cell>
          <cell r="M5827" t="str">
            <v>SG</v>
          </cell>
          <cell r="N5827" t="str">
            <v>EXP</v>
          </cell>
          <cell r="O5827" t="str">
            <v>PH610</v>
          </cell>
          <cell r="P5827" t="str">
            <v>1580</v>
          </cell>
          <cell r="Q5827" t="str">
            <v>Salaries &amp; Benefits</v>
          </cell>
          <cell r="R5827" t="str">
            <v>Other Expenditures</v>
          </cell>
          <cell r="S5827" t="str">
            <v>Salaries &amp; Benefits</v>
          </cell>
        </row>
        <row r="5828">
          <cell r="A5828" t="str">
            <v>PH3040</v>
          </cell>
          <cell r="E5828">
            <v>26863.360000000001</v>
          </cell>
          <cell r="F5828">
            <v>0</v>
          </cell>
          <cell r="G5828">
            <v>26863.360000000001</v>
          </cell>
          <cell r="H5828">
            <v>28634.57</v>
          </cell>
          <cell r="I5828">
            <v>1771.21</v>
          </cell>
          <cell r="J5828">
            <v>64428</v>
          </cell>
          <cell r="L5828">
            <v>41455</v>
          </cell>
          <cell r="M5828" t="str">
            <v>SG</v>
          </cell>
          <cell r="N5828" t="str">
            <v>EXP</v>
          </cell>
          <cell r="O5828" t="str">
            <v>PH610</v>
          </cell>
          <cell r="P5828" t="str">
            <v>1711</v>
          </cell>
          <cell r="Q5828" t="str">
            <v>Salaries &amp; Benefits</v>
          </cell>
          <cell r="R5828" t="str">
            <v>Other Expenditures</v>
          </cell>
          <cell r="S5828" t="str">
            <v>Salaries &amp; Benefits</v>
          </cell>
        </row>
        <row r="5829">
          <cell r="A5829" t="str">
            <v>PH3040</v>
          </cell>
          <cell r="E5829">
            <v>12867.85</v>
          </cell>
          <cell r="F5829">
            <v>0</v>
          </cell>
          <cell r="G5829">
            <v>12867.85</v>
          </cell>
          <cell r="H5829">
            <v>13519.89</v>
          </cell>
          <cell r="I5829">
            <v>652.04</v>
          </cell>
          <cell r="J5829">
            <v>30420</v>
          </cell>
          <cell r="L5829">
            <v>41455</v>
          </cell>
          <cell r="M5829" t="str">
            <v>SG</v>
          </cell>
          <cell r="N5829" t="str">
            <v>EXP</v>
          </cell>
          <cell r="O5829" t="str">
            <v>PH610</v>
          </cell>
          <cell r="P5829" t="str">
            <v>1712</v>
          </cell>
          <cell r="Q5829" t="str">
            <v>Salaries &amp; Benefits</v>
          </cell>
          <cell r="R5829" t="str">
            <v>Other Expenditures</v>
          </cell>
          <cell r="S5829" t="str">
            <v>Salaries &amp; Benefits</v>
          </cell>
        </row>
        <row r="5830">
          <cell r="A5830" t="str">
            <v>PH3040</v>
          </cell>
          <cell r="E5830">
            <v>12522.98</v>
          </cell>
          <cell r="F5830">
            <v>0</v>
          </cell>
          <cell r="G5830">
            <v>12522.98</v>
          </cell>
          <cell r="H5830">
            <v>10893.37</v>
          </cell>
          <cell r="I5830">
            <v>-1629.61</v>
          </cell>
          <cell r="J5830">
            <v>24364.07</v>
          </cell>
          <cell r="L5830">
            <v>41455</v>
          </cell>
          <cell r="M5830" t="str">
            <v>SG</v>
          </cell>
          <cell r="N5830" t="str">
            <v>EXP</v>
          </cell>
          <cell r="O5830" t="str">
            <v>PH610</v>
          </cell>
          <cell r="P5830" t="str">
            <v>1720</v>
          </cell>
          <cell r="Q5830" t="str">
            <v>Salaries &amp; Benefits</v>
          </cell>
          <cell r="R5830" t="str">
            <v>Other Expenditures</v>
          </cell>
          <cell r="S5830" t="str">
            <v>Salaries &amp; Benefits</v>
          </cell>
        </row>
        <row r="5831">
          <cell r="A5831" t="str">
            <v>PH3040</v>
          </cell>
          <cell r="E5831">
            <v>3784.57</v>
          </cell>
          <cell r="F5831">
            <v>0</v>
          </cell>
          <cell r="G5831">
            <v>3784.57</v>
          </cell>
          <cell r="H5831">
            <v>4060.18</v>
          </cell>
          <cell r="I5831">
            <v>275.61</v>
          </cell>
          <cell r="J5831">
            <v>9135.65</v>
          </cell>
          <cell r="L5831">
            <v>41455</v>
          </cell>
          <cell r="M5831" t="str">
            <v>SG</v>
          </cell>
          <cell r="N5831" t="str">
            <v>EXP</v>
          </cell>
          <cell r="O5831" t="str">
            <v>PH610</v>
          </cell>
          <cell r="P5831" t="str">
            <v>1730</v>
          </cell>
          <cell r="Q5831" t="str">
            <v>Salaries &amp; Benefits</v>
          </cell>
          <cell r="R5831" t="str">
            <v>Other Expenditures</v>
          </cell>
          <cell r="S5831" t="str">
            <v>Salaries &amp; Benefits</v>
          </cell>
        </row>
        <row r="5832">
          <cell r="A5832" t="str">
            <v>PH3040</v>
          </cell>
          <cell r="E5832">
            <v>12221.03</v>
          </cell>
          <cell r="F5832">
            <v>0</v>
          </cell>
          <cell r="G5832">
            <v>12221.03</v>
          </cell>
          <cell r="H5832">
            <v>13997.74</v>
          </cell>
          <cell r="I5832">
            <v>1776.71</v>
          </cell>
          <cell r="J5832">
            <v>16766.89</v>
          </cell>
          <cell r="L5832">
            <v>41455</v>
          </cell>
          <cell r="M5832" t="str">
            <v>SG</v>
          </cell>
          <cell r="N5832" t="str">
            <v>EXP</v>
          </cell>
          <cell r="O5832" t="str">
            <v>PH610</v>
          </cell>
          <cell r="P5832" t="str">
            <v>1740</v>
          </cell>
          <cell r="Q5832" t="str">
            <v>Salaries &amp; Benefits</v>
          </cell>
          <cell r="R5832" t="str">
            <v>Other Expenditures</v>
          </cell>
          <cell r="S5832" t="str">
            <v>Salaries &amp; Benefits</v>
          </cell>
        </row>
        <row r="5833">
          <cell r="A5833" t="str">
            <v>PH3040</v>
          </cell>
          <cell r="E5833">
            <v>528.39</v>
          </cell>
          <cell r="F5833">
            <v>0</v>
          </cell>
          <cell r="G5833">
            <v>528.39</v>
          </cell>
          <cell r="H5833">
            <v>753.92</v>
          </cell>
          <cell r="I5833">
            <v>225.53</v>
          </cell>
          <cell r="J5833">
            <v>979.13</v>
          </cell>
          <cell r="L5833">
            <v>41455</v>
          </cell>
          <cell r="M5833" t="str">
            <v>SG</v>
          </cell>
          <cell r="N5833" t="str">
            <v>EXP</v>
          </cell>
          <cell r="O5833" t="str">
            <v>PH610</v>
          </cell>
          <cell r="P5833" t="str">
            <v>1745</v>
          </cell>
          <cell r="Q5833" t="str">
            <v>Salaries &amp; Benefits</v>
          </cell>
          <cell r="R5833" t="str">
            <v>Other Expenditures</v>
          </cell>
          <cell r="S5833" t="str">
            <v>Salaries &amp; Benefits</v>
          </cell>
        </row>
        <row r="5834">
          <cell r="A5834" t="str">
            <v>PH3040</v>
          </cell>
          <cell r="E5834">
            <v>9759.1200000000008</v>
          </cell>
          <cell r="F5834">
            <v>0</v>
          </cell>
          <cell r="G5834">
            <v>9759.1200000000008</v>
          </cell>
          <cell r="H5834">
            <v>10607.72</v>
          </cell>
          <cell r="I5834">
            <v>848.6</v>
          </cell>
          <cell r="J5834">
            <v>23867.23</v>
          </cell>
          <cell r="L5834">
            <v>41455</v>
          </cell>
          <cell r="M5834" t="str">
            <v>SG</v>
          </cell>
          <cell r="N5834" t="str">
            <v>EXP</v>
          </cell>
          <cell r="O5834" t="str">
            <v>PH610</v>
          </cell>
          <cell r="P5834" t="str">
            <v>1750</v>
          </cell>
          <cell r="Q5834" t="str">
            <v>Salaries &amp; Benefits</v>
          </cell>
          <cell r="R5834" t="str">
            <v>Other Expenditures</v>
          </cell>
          <cell r="S5834" t="str">
            <v>Salaries &amp; Benefits</v>
          </cell>
        </row>
        <row r="5835">
          <cell r="A5835" t="str">
            <v>PH3040</v>
          </cell>
          <cell r="E5835">
            <v>25783.78</v>
          </cell>
          <cell r="F5835">
            <v>0</v>
          </cell>
          <cell r="G5835">
            <v>25783.78</v>
          </cell>
          <cell r="H5835">
            <v>30404.68</v>
          </cell>
          <cell r="I5835">
            <v>4620.8999999999996</v>
          </cell>
          <cell r="J5835">
            <v>36907.199999999997</v>
          </cell>
          <cell r="L5835">
            <v>41455</v>
          </cell>
          <cell r="M5835" t="str">
            <v>SG</v>
          </cell>
          <cell r="N5835" t="str">
            <v>EXP</v>
          </cell>
          <cell r="O5835" t="str">
            <v>PH610</v>
          </cell>
          <cell r="P5835" t="str">
            <v>1760</v>
          </cell>
          <cell r="Q5835" t="str">
            <v>Salaries &amp; Benefits</v>
          </cell>
          <cell r="R5835" t="str">
            <v>Other Expenditures</v>
          </cell>
          <cell r="S5835" t="str">
            <v>Salaries &amp; Benefits</v>
          </cell>
        </row>
        <row r="5836">
          <cell r="A5836" t="str">
            <v>PH3040</v>
          </cell>
          <cell r="E5836">
            <v>50452.24</v>
          </cell>
          <cell r="F5836">
            <v>0</v>
          </cell>
          <cell r="G5836">
            <v>50452.24</v>
          </cell>
          <cell r="H5836">
            <v>59470.62</v>
          </cell>
          <cell r="I5836">
            <v>9018.3799999999992</v>
          </cell>
          <cell r="J5836">
            <v>133808.87</v>
          </cell>
          <cell r="L5836">
            <v>41455</v>
          </cell>
          <cell r="M5836" t="str">
            <v>SG</v>
          </cell>
          <cell r="N5836" t="str">
            <v>EXP</v>
          </cell>
          <cell r="O5836" t="str">
            <v>PH610</v>
          </cell>
          <cell r="P5836" t="str">
            <v>1770</v>
          </cell>
          <cell r="Q5836" t="str">
            <v>Salaries &amp; Benefits</v>
          </cell>
          <cell r="R5836" t="str">
            <v>Other Expenditures</v>
          </cell>
          <cell r="S5836" t="str">
            <v>Salaries &amp; Benefits</v>
          </cell>
        </row>
        <row r="5837">
          <cell r="A5837" t="str">
            <v>PH3040</v>
          </cell>
          <cell r="E5837">
            <v>1497</v>
          </cell>
          <cell r="F5837">
            <v>0</v>
          </cell>
          <cell r="G5837">
            <v>1497</v>
          </cell>
          <cell r="H5837">
            <v>0</v>
          </cell>
          <cell r="I5837">
            <v>-1497</v>
          </cell>
          <cell r="J5837">
            <v>0</v>
          </cell>
          <cell r="L5837">
            <v>41455</v>
          </cell>
          <cell r="M5837" t="str">
            <v>SG</v>
          </cell>
          <cell r="N5837" t="str">
            <v>EXP</v>
          </cell>
          <cell r="O5837" t="str">
            <v>PH610</v>
          </cell>
          <cell r="P5837" t="str">
            <v>1840</v>
          </cell>
          <cell r="Q5837" t="str">
            <v>Salaries &amp; Benefits</v>
          </cell>
          <cell r="R5837" t="str">
            <v>Other Expenditures</v>
          </cell>
          <cell r="S5837" t="str">
            <v>Salaries &amp; Benefits</v>
          </cell>
        </row>
        <row r="5838">
          <cell r="A5838" t="str">
            <v>PH3040</v>
          </cell>
          <cell r="E5838">
            <v>434.63</v>
          </cell>
          <cell r="F5838">
            <v>0</v>
          </cell>
          <cell r="G5838">
            <v>434.63</v>
          </cell>
          <cell r="H5838">
            <v>357.55</v>
          </cell>
          <cell r="I5838">
            <v>-77.08</v>
          </cell>
          <cell r="J5838">
            <v>1468.96</v>
          </cell>
          <cell r="L5838">
            <v>41455</v>
          </cell>
          <cell r="M5838" t="str">
            <v>SG</v>
          </cell>
          <cell r="N5838" t="str">
            <v>EXP</v>
          </cell>
          <cell r="O5838" t="str">
            <v>PH610</v>
          </cell>
          <cell r="P5838" t="str">
            <v>2010</v>
          </cell>
          <cell r="Q5838" t="str">
            <v>Office Supplies</v>
          </cell>
          <cell r="R5838" t="str">
            <v>Other Expenditures</v>
          </cell>
          <cell r="S5838" t="str">
            <v>Non Salary</v>
          </cell>
        </row>
        <row r="5839">
          <cell r="A5839" t="str">
            <v>PH3040</v>
          </cell>
          <cell r="E5839">
            <v>0</v>
          </cell>
          <cell r="F5839">
            <v>0</v>
          </cell>
          <cell r="G5839">
            <v>0</v>
          </cell>
          <cell r="H5839">
            <v>44.89</v>
          </cell>
          <cell r="I5839">
            <v>44.89</v>
          </cell>
          <cell r="J5839">
            <v>184.48</v>
          </cell>
          <cell r="L5839">
            <v>41455</v>
          </cell>
          <cell r="M5839" t="str">
            <v>SG</v>
          </cell>
          <cell r="N5839" t="str">
            <v>EXP</v>
          </cell>
          <cell r="O5839" t="str">
            <v>PH610</v>
          </cell>
          <cell r="P5839" t="str">
            <v>2040</v>
          </cell>
          <cell r="Q5839" t="str">
            <v>Office Supplies</v>
          </cell>
          <cell r="R5839" t="str">
            <v>Other Expenditures</v>
          </cell>
          <cell r="S5839" t="str">
            <v>Non Salary</v>
          </cell>
        </row>
        <row r="5840">
          <cell r="A5840" t="str">
            <v>PH3040</v>
          </cell>
          <cell r="E5840">
            <v>0</v>
          </cell>
          <cell r="F5840">
            <v>0</v>
          </cell>
          <cell r="G5840">
            <v>0</v>
          </cell>
          <cell r="H5840">
            <v>201.6</v>
          </cell>
          <cell r="I5840">
            <v>201.6</v>
          </cell>
          <cell r="J5840">
            <v>828.22</v>
          </cell>
          <cell r="L5840">
            <v>41455</v>
          </cell>
          <cell r="M5840" t="str">
            <v>SG</v>
          </cell>
          <cell r="N5840" t="str">
            <v>EXP</v>
          </cell>
          <cell r="O5840" t="str">
            <v>PH610</v>
          </cell>
          <cell r="P5840" t="str">
            <v>2099</v>
          </cell>
          <cell r="Q5840" t="str">
            <v>Office Supplies</v>
          </cell>
          <cell r="R5840" t="str">
            <v>Other Expenditures</v>
          </cell>
          <cell r="S5840" t="str">
            <v>Non Salary</v>
          </cell>
        </row>
        <row r="5841">
          <cell r="A5841" t="str">
            <v>PH3040</v>
          </cell>
          <cell r="E5841">
            <v>188.21</v>
          </cell>
          <cell r="F5841">
            <v>0</v>
          </cell>
          <cell r="G5841">
            <v>188.21</v>
          </cell>
          <cell r="H5841">
            <v>0</v>
          </cell>
          <cell r="I5841">
            <v>-188.21</v>
          </cell>
          <cell r="J5841">
            <v>0</v>
          </cell>
          <cell r="L5841">
            <v>41455</v>
          </cell>
          <cell r="M5841" t="str">
            <v>SG</v>
          </cell>
          <cell r="N5841" t="str">
            <v>EXP</v>
          </cell>
          <cell r="O5841" t="str">
            <v>PH610</v>
          </cell>
          <cell r="P5841" t="str">
            <v>2650</v>
          </cell>
          <cell r="Q5841" t="str">
            <v>Other Supplies</v>
          </cell>
          <cell r="R5841" t="str">
            <v>Other Expenditures</v>
          </cell>
          <cell r="S5841" t="str">
            <v>Non Salary</v>
          </cell>
        </row>
        <row r="5842">
          <cell r="A5842" t="str">
            <v>PH3040</v>
          </cell>
          <cell r="E5842">
            <v>0</v>
          </cell>
          <cell r="F5842">
            <v>0</v>
          </cell>
          <cell r="G5842">
            <v>0</v>
          </cell>
          <cell r="H5842">
            <v>18.16</v>
          </cell>
          <cell r="I5842">
            <v>18.16</v>
          </cell>
          <cell r="J5842">
            <v>74.59</v>
          </cell>
          <cell r="L5842">
            <v>41455</v>
          </cell>
          <cell r="M5842" t="str">
            <v>SG</v>
          </cell>
          <cell r="N5842" t="str">
            <v>EXP</v>
          </cell>
          <cell r="O5842" t="str">
            <v>PH610</v>
          </cell>
          <cell r="P5842" t="str">
            <v>2750</v>
          </cell>
          <cell r="Q5842" t="str">
            <v>Other Supplies</v>
          </cell>
          <cell r="R5842" t="str">
            <v>Other Expenditures</v>
          </cell>
          <cell r="S5842" t="str">
            <v>Non Salary</v>
          </cell>
        </row>
        <row r="5843">
          <cell r="A5843" t="str">
            <v>PH3040</v>
          </cell>
          <cell r="E5843">
            <v>772.87</v>
          </cell>
          <cell r="F5843">
            <v>471.73</v>
          </cell>
          <cell r="G5843">
            <v>1244.5999999999999</v>
          </cell>
          <cell r="H5843">
            <v>3111.6</v>
          </cell>
          <cell r="I5843">
            <v>1867</v>
          </cell>
          <cell r="J5843">
            <v>8268.9599999999991</v>
          </cell>
          <cell r="L5843">
            <v>41455</v>
          </cell>
          <cell r="M5843" t="str">
            <v>SG</v>
          </cell>
          <cell r="N5843" t="str">
            <v>EXP</v>
          </cell>
          <cell r="O5843" t="str">
            <v>PH610</v>
          </cell>
          <cell r="P5843" t="str">
            <v>4086</v>
          </cell>
          <cell r="Q5843" t="str">
            <v>Professional &amp; Technical</v>
          </cell>
          <cell r="R5843" t="str">
            <v>Other Expenditures</v>
          </cell>
          <cell r="S5843" t="str">
            <v>Non Salary</v>
          </cell>
        </row>
        <row r="5844">
          <cell r="A5844" t="str">
            <v>PH3040</v>
          </cell>
          <cell r="E5844">
            <v>0</v>
          </cell>
          <cell r="F5844">
            <v>0</v>
          </cell>
          <cell r="G5844">
            <v>0</v>
          </cell>
          <cell r="H5844">
            <v>0</v>
          </cell>
          <cell r="I5844">
            <v>0</v>
          </cell>
          <cell r="J5844">
            <v>0</v>
          </cell>
          <cell r="L5844">
            <v>41455</v>
          </cell>
          <cell r="M5844" t="str">
            <v>SG</v>
          </cell>
          <cell r="N5844" t="str">
            <v>EXP</v>
          </cell>
          <cell r="O5844" t="str">
            <v>PH610</v>
          </cell>
          <cell r="P5844" t="str">
            <v>4110</v>
          </cell>
          <cell r="Q5844" t="str">
            <v>Professional &amp; Technical</v>
          </cell>
          <cell r="R5844" t="str">
            <v>Other Expenditures</v>
          </cell>
          <cell r="S5844" t="str">
            <v>Non Salary</v>
          </cell>
        </row>
        <row r="5845">
          <cell r="A5845" t="str">
            <v>PH3040</v>
          </cell>
          <cell r="E5845">
            <v>0</v>
          </cell>
          <cell r="F5845">
            <v>0</v>
          </cell>
          <cell r="G5845">
            <v>0</v>
          </cell>
          <cell r="H5845">
            <v>1074.97</v>
          </cell>
          <cell r="I5845">
            <v>1074.97</v>
          </cell>
          <cell r="J5845">
            <v>2856.7</v>
          </cell>
          <cell r="L5845">
            <v>41455</v>
          </cell>
          <cell r="M5845" t="str">
            <v>SG</v>
          </cell>
          <cell r="N5845" t="str">
            <v>EXP</v>
          </cell>
          <cell r="O5845" t="str">
            <v>PH610</v>
          </cell>
          <cell r="P5845" t="str">
            <v>4199</v>
          </cell>
          <cell r="Q5845" t="str">
            <v>Professional &amp; Technical</v>
          </cell>
          <cell r="R5845" t="str">
            <v>Other Expenditures</v>
          </cell>
          <cell r="S5845" t="str">
            <v>Non Salary</v>
          </cell>
        </row>
        <row r="5846">
          <cell r="A5846" t="str">
            <v>PH3040</v>
          </cell>
          <cell r="E5846">
            <v>143.1</v>
          </cell>
          <cell r="F5846">
            <v>0</v>
          </cell>
          <cell r="G5846">
            <v>143.1</v>
          </cell>
          <cell r="H5846">
            <v>75.260000000000005</v>
          </cell>
          <cell r="I5846">
            <v>-67.84</v>
          </cell>
          <cell r="J5846">
            <v>200</v>
          </cell>
          <cell r="L5846">
            <v>41455</v>
          </cell>
          <cell r="M5846" t="str">
            <v>SG</v>
          </cell>
          <cell r="N5846" t="str">
            <v>EXP</v>
          </cell>
          <cell r="O5846" t="str">
            <v>PH610</v>
          </cell>
          <cell r="P5846" t="str">
            <v>4225</v>
          </cell>
          <cell r="Q5846" t="str">
            <v>Business Travel Expenses</v>
          </cell>
          <cell r="R5846" t="str">
            <v>Other Expenditures</v>
          </cell>
          <cell r="S5846" t="str">
            <v>Non Salary</v>
          </cell>
        </row>
        <row r="5847">
          <cell r="A5847" t="str">
            <v>PH3040</v>
          </cell>
          <cell r="E5847">
            <v>560</v>
          </cell>
          <cell r="F5847">
            <v>0</v>
          </cell>
          <cell r="G5847">
            <v>560</v>
          </cell>
          <cell r="H5847">
            <v>1082.24</v>
          </cell>
          <cell r="I5847">
            <v>522.24</v>
          </cell>
          <cell r="J5847">
            <v>2876</v>
          </cell>
          <cell r="L5847">
            <v>41455</v>
          </cell>
          <cell r="M5847" t="str">
            <v>SG</v>
          </cell>
          <cell r="N5847" t="str">
            <v>EXP</v>
          </cell>
          <cell r="O5847" t="str">
            <v>PH610</v>
          </cell>
          <cell r="P5847" t="str">
            <v>4256</v>
          </cell>
          <cell r="Q5847" t="str">
            <v>Conference Expenditures</v>
          </cell>
          <cell r="R5847" t="str">
            <v>Other Expenditures</v>
          </cell>
          <cell r="S5847" t="str">
            <v>Non Salary</v>
          </cell>
        </row>
        <row r="5848">
          <cell r="A5848" t="str">
            <v>PH3040</v>
          </cell>
          <cell r="E5848">
            <v>4778.3999999999996</v>
          </cell>
          <cell r="F5848">
            <v>0</v>
          </cell>
          <cell r="G5848">
            <v>4778.3999999999996</v>
          </cell>
          <cell r="H5848">
            <v>795.43</v>
          </cell>
          <cell r="I5848">
            <v>-3982.97</v>
          </cell>
          <cell r="J5848">
            <v>2113.86</v>
          </cell>
          <cell r="L5848">
            <v>41455</v>
          </cell>
          <cell r="M5848" t="str">
            <v>SG</v>
          </cell>
          <cell r="N5848" t="str">
            <v>EXP</v>
          </cell>
          <cell r="O5848" t="str">
            <v>PH610</v>
          </cell>
          <cell r="P5848" t="str">
            <v>4310</v>
          </cell>
          <cell r="Q5848" t="str">
            <v>Training &amp; Development</v>
          </cell>
          <cell r="R5848" t="str">
            <v>Other Expenditures</v>
          </cell>
          <cell r="S5848" t="str">
            <v>Non Salary</v>
          </cell>
        </row>
        <row r="5849">
          <cell r="A5849" t="str">
            <v>PH3040</v>
          </cell>
          <cell r="E5849">
            <v>257.69</v>
          </cell>
          <cell r="F5849">
            <v>118.8</v>
          </cell>
          <cell r="G5849">
            <v>376.49</v>
          </cell>
          <cell r="H5849">
            <v>1439.51</v>
          </cell>
          <cell r="I5849">
            <v>1063.02</v>
          </cell>
          <cell r="J5849">
            <v>3825.41</v>
          </cell>
          <cell r="L5849">
            <v>41455</v>
          </cell>
          <cell r="M5849" t="str">
            <v>SG</v>
          </cell>
          <cell r="N5849" t="str">
            <v>EXP</v>
          </cell>
          <cell r="O5849" t="str">
            <v>PH610</v>
          </cell>
          <cell r="P5849" t="str">
            <v>4515</v>
          </cell>
          <cell r="Q5849" t="str">
            <v>Contracted Services</v>
          </cell>
          <cell r="R5849" t="str">
            <v>Other Expenditures</v>
          </cell>
          <cell r="S5849" t="str">
            <v>Non Salary</v>
          </cell>
        </row>
        <row r="5850">
          <cell r="A5850" t="str">
            <v>PH3040</v>
          </cell>
          <cell r="E5850">
            <v>0</v>
          </cell>
          <cell r="F5850">
            <v>0</v>
          </cell>
          <cell r="G5850">
            <v>0</v>
          </cell>
          <cell r="H5850">
            <v>35.99</v>
          </cell>
          <cell r="I5850">
            <v>35.99</v>
          </cell>
          <cell r="J5850">
            <v>95.64</v>
          </cell>
          <cell r="L5850">
            <v>41455</v>
          </cell>
          <cell r="M5850" t="str">
            <v>SG</v>
          </cell>
          <cell r="N5850" t="str">
            <v>EXP</v>
          </cell>
          <cell r="O5850" t="str">
            <v>PH610</v>
          </cell>
          <cell r="P5850" t="str">
            <v>4555</v>
          </cell>
          <cell r="Q5850" t="str">
            <v>Contracted Services</v>
          </cell>
          <cell r="R5850" t="str">
            <v>Other Expenditures</v>
          </cell>
          <cell r="S5850" t="str">
            <v>Non Salary</v>
          </cell>
        </row>
        <row r="5851">
          <cell r="A5851" t="str">
            <v>PH3040</v>
          </cell>
          <cell r="E5851">
            <v>615.13</v>
          </cell>
          <cell r="F5851">
            <v>0</v>
          </cell>
          <cell r="G5851">
            <v>615.13</v>
          </cell>
          <cell r="H5851">
            <v>575.74</v>
          </cell>
          <cell r="I5851">
            <v>-39.39</v>
          </cell>
          <cell r="J5851">
            <v>1530</v>
          </cell>
          <cell r="L5851">
            <v>41455</v>
          </cell>
          <cell r="M5851" t="str">
            <v>SG</v>
          </cell>
          <cell r="N5851" t="str">
            <v>EXP</v>
          </cell>
          <cell r="O5851" t="str">
            <v>PH610</v>
          </cell>
          <cell r="P5851" t="str">
            <v>4770</v>
          </cell>
          <cell r="Q5851" t="str">
            <v>Insurance, Parking &amp; Metrage</v>
          </cell>
          <cell r="R5851" t="str">
            <v>Other Expenditures</v>
          </cell>
          <cell r="S5851" t="str">
            <v>Non Salary</v>
          </cell>
        </row>
        <row r="5852">
          <cell r="A5852" t="str">
            <v>PH3040</v>
          </cell>
          <cell r="E5852">
            <v>290.97000000000003</v>
          </cell>
          <cell r="F5852">
            <v>0</v>
          </cell>
          <cell r="G5852">
            <v>290.97000000000003</v>
          </cell>
          <cell r="H5852">
            <v>2045.63</v>
          </cell>
          <cell r="I5852">
            <v>1754.66</v>
          </cell>
          <cell r="J5852">
            <v>4386</v>
          </cell>
          <cell r="L5852">
            <v>41455</v>
          </cell>
          <cell r="M5852" t="str">
            <v>SG</v>
          </cell>
          <cell r="N5852" t="str">
            <v>EXP</v>
          </cell>
          <cell r="O5852" t="str">
            <v>PH610</v>
          </cell>
          <cell r="P5852" t="str">
            <v>4775</v>
          </cell>
          <cell r="Q5852" t="str">
            <v>Insurance, Parking &amp; Metrage</v>
          </cell>
          <cell r="R5852" t="str">
            <v>Other Expenditures</v>
          </cell>
          <cell r="S5852" t="str">
            <v>Non Salary</v>
          </cell>
        </row>
        <row r="5853">
          <cell r="A5853" t="str">
            <v>PH3040</v>
          </cell>
          <cell r="E5853">
            <v>0</v>
          </cell>
          <cell r="F5853">
            <v>0</v>
          </cell>
          <cell r="G5853">
            <v>0</v>
          </cell>
          <cell r="H5853">
            <v>90.65</v>
          </cell>
          <cell r="I5853">
            <v>90.65</v>
          </cell>
          <cell r="J5853">
            <v>500</v>
          </cell>
          <cell r="L5853">
            <v>41455</v>
          </cell>
          <cell r="M5853" t="str">
            <v>SG</v>
          </cell>
          <cell r="N5853" t="str">
            <v>EXP</v>
          </cell>
          <cell r="O5853" t="str">
            <v>PH610</v>
          </cell>
          <cell r="P5853" t="str">
            <v>7030</v>
          </cell>
          <cell r="Q5853" t="str">
            <v>IDC's</v>
          </cell>
          <cell r="R5853" t="str">
            <v>Other Expenditures</v>
          </cell>
          <cell r="S5853" t="str">
            <v>Non Salary</v>
          </cell>
        </row>
        <row r="5854">
          <cell r="A5854" t="str">
            <v>PH3040</v>
          </cell>
          <cell r="E5854">
            <v>0</v>
          </cell>
          <cell r="F5854">
            <v>0</v>
          </cell>
          <cell r="G5854">
            <v>0</v>
          </cell>
          <cell r="H5854">
            <v>187.15</v>
          </cell>
          <cell r="I5854">
            <v>187.15</v>
          </cell>
          <cell r="J5854">
            <v>500</v>
          </cell>
          <cell r="L5854">
            <v>41455</v>
          </cell>
          <cell r="M5854" t="str">
            <v>SG</v>
          </cell>
          <cell r="N5854" t="str">
            <v>EXP</v>
          </cell>
          <cell r="O5854" t="str">
            <v>PH610</v>
          </cell>
          <cell r="P5854" t="str">
            <v>7035</v>
          </cell>
          <cell r="Q5854" t="str">
            <v>IDC's</v>
          </cell>
          <cell r="R5854" t="str">
            <v>Other Expenditures</v>
          </cell>
          <cell r="S5854" t="str">
            <v>Non Salary</v>
          </cell>
        </row>
        <row r="5855">
          <cell r="A5855" t="str">
            <v>PH3040</v>
          </cell>
          <cell r="E5855">
            <v>-493636.26</v>
          </cell>
          <cell r="F5855">
            <v>0</v>
          </cell>
          <cell r="G5855">
            <v>-493636.26</v>
          </cell>
          <cell r="H5855">
            <v>-524707.36</v>
          </cell>
          <cell r="I5855">
            <v>-31071.1</v>
          </cell>
          <cell r="J5855">
            <v>-1150479.0900000001</v>
          </cell>
          <cell r="L5855">
            <v>41455</v>
          </cell>
          <cell r="M5855" t="str">
            <v>SG</v>
          </cell>
          <cell r="N5855" t="str">
            <v>REV</v>
          </cell>
          <cell r="O5855" t="str">
            <v>PH610</v>
          </cell>
          <cell r="P5855" t="str">
            <v>8010</v>
          </cell>
          <cell r="Q5855" t="str">
            <v>Grants and Subsidies</v>
          </cell>
          <cell r="R5855" t="str">
            <v>Revenue</v>
          </cell>
          <cell r="S5855" t="str">
            <v>Non Salary</v>
          </cell>
        </row>
        <row r="5856">
          <cell r="A5856" t="str">
            <v>PH3043</v>
          </cell>
          <cell r="E5856">
            <v>998809.26</v>
          </cell>
          <cell r="F5856">
            <v>0</v>
          </cell>
          <cell r="G5856">
            <v>998809.26</v>
          </cell>
          <cell r="H5856">
            <v>998809.26</v>
          </cell>
          <cell r="I5856">
            <v>0</v>
          </cell>
          <cell r="J5856">
            <v>1997618.5</v>
          </cell>
          <cell r="L5856">
            <v>41455</v>
          </cell>
          <cell r="M5856" t="str">
            <v>SG</v>
          </cell>
          <cell r="N5856" t="str">
            <v>EXP</v>
          </cell>
          <cell r="O5856" t="str">
            <v>PH300</v>
          </cell>
          <cell r="P5856" t="str">
            <v>7090</v>
          </cell>
          <cell r="Q5856" t="str">
            <v>IDC's</v>
          </cell>
          <cell r="R5856" t="str">
            <v>Other Expenditures</v>
          </cell>
          <cell r="S5856" t="str">
            <v>Non Salary</v>
          </cell>
        </row>
        <row r="5857">
          <cell r="A5857" t="str">
            <v>PH3043</v>
          </cell>
          <cell r="E5857">
            <v>-749106.95</v>
          </cell>
          <cell r="F5857">
            <v>0</v>
          </cell>
          <cell r="G5857">
            <v>-749106.95</v>
          </cell>
          <cell r="H5857">
            <v>-749106.94</v>
          </cell>
          <cell r="I5857">
            <v>0.01</v>
          </cell>
          <cell r="J5857">
            <v>-1498213.88</v>
          </cell>
          <cell r="L5857">
            <v>41455</v>
          </cell>
          <cell r="M5857" t="str">
            <v>SG</v>
          </cell>
          <cell r="N5857" t="str">
            <v>REV</v>
          </cell>
          <cell r="O5857" t="str">
            <v>PH300</v>
          </cell>
          <cell r="P5857" t="str">
            <v>8010</v>
          </cell>
          <cell r="Q5857" t="str">
            <v>Grants and Subsidies</v>
          </cell>
          <cell r="R5857" t="str">
            <v>Revenue</v>
          </cell>
          <cell r="S5857" t="str">
            <v>Non Salary</v>
          </cell>
        </row>
        <row r="5858">
          <cell r="A5858" t="str">
            <v>PH3051</v>
          </cell>
          <cell r="E5858">
            <v>98816.44</v>
          </cell>
          <cell r="F5858">
            <v>0</v>
          </cell>
          <cell r="G5858">
            <v>98816.44</v>
          </cell>
          <cell r="H5858">
            <v>100184.9</v>
          </cell>
          <cell r="I5858">
            <v>1368.46</v>
          </cell>
          <cell r="J5858">
            <v>225007.08</v>
          </cell>
          <cell r="L5858">
            <v>41455</v>
          </cell>
          <cell r="M5858" t="str">
            <v>SG</v>
          </cell>
          <cell r="N5858" t="str">
            <v>EXP</v>
          </cell>
          <cell r="O5858" t="str">
            <v>PH620</v>
          </cell>
          <cell r="P5858" t="str">
            <v>1015</v>
          </cell>
          <cell r="Q5858" t="str">
            <v>Salaries &amp; Benefits</v>
          </cell>
          <cell r="R5858" t="str">
            <v>Other Expenditures</v>
          </cell>
          <cell r="S5858" t="str">
            <v>Salaries &amp; Benefits</v>
          </cell>
        </row>
        <row r="5859">
          <cell r="A5859" t="str">
            <v>PH3051</v>
          </cell>
          <cell r="E5859">
            <v>0</v>
          </cell>
          <cell r="F5859">
            <v>0</v>
          </cell>
          <cell r="G5859">
            <v>0</v>
          </cell>
          <cell r="H5859">
            <v>27034.54</v>
          </cell>
          <cell r="I5859">
            <v>27034.54</v>
          </cell>
          <cell r="J5859">
            <v>60847.46</v>
          </cell>
          <cell r="L5859">
            <v>41455</v>
          </cell>
          <cell r="M5859" t="str">
            <v>SG</v>
          </cell>
          <cell r="N5859" t="str">
            <v>EXP</v>
          </cell>
          <cell r="O5859" t="str">
            <v>PH620</v>
          </cell>
          <cell r="P5859" t="str">
            <v>1025</v>
          </cell>
          <cell r="Q5859" t="str">
            <v>Salaries &amp; Benefits</v>
          </cell>
          <cell r="R5859" t="str">
            <v>Other Expenditures</v>
          </cell>
          <cell r="S5859" t="str">
            <v>Overtime</v>
          </cell>
        </row>
        <row r="5860">
          <cell r="A5860" t="str">
            <v>PH3051</v>
          </cell>
          <cell r="E5860">
            <v>0</v>
          </cell>
          <cell r="F5860">
            <v>0</v>
          </cell>
          <cell r="G5860">
            <v>0</v>
          </cell>
          <cell r="H5860">
            <v>133460.28</v>
          </cell>
          <cell r="I5860">
            <v>133460.28</v>
          </cell>
          <cell r="J5860">
            <v>133460.28</v>
          </cell>
          <cell r="L5860">
            <v>41455</v>
          </cell>
          <cell r="M5860" t="str">
            <v>SG</v>
          </cell>
          <cell r="N5860" t="str">
            <v>EXP</v>
          </cell>
          <cell r="O5860" t="str">
            <v>PH620</v>
          </cell>
          <cell r="P5860" t="str">
            <v>1050</v>
          </cell>
          <cell r="Q5860" t="str">
            <v>Salaries &amp; Benefits</v>
          </cell>
          <cell r="R5860" t="str">
            <v>Other Expenditures</v>
          </cell>
          <cell r="S5860" t="str">
            <v>Salaries &amp; Benefits</v>
          </cell>
        </row>
        <row r="5861">
          <cell r="A5861" t="str">
            <v>PH3051</v>
          </cell>
          <cell r="E5861">
            <v>0</v>
          </cell>
          <cell r="F5861">
            <v>0</v>
          </cell>
          <cell r="G5861">
            <v>0</v>
          </cell>
          <cell r="H5861">
            <v>-12748.85</v>
          </cell>
          <cell r="I5861">
            <v>-12748.85</v>
          </cell>
          <cell r="J5861">
            <v>-19856.09</v>
          </cell>
          <cell r="L5861">
            <v>41455</v>
          </cell>
          <cell r="M5861" t="str">
            <v>SG</v>
          </cell>
          <cell r="N5861" t="str">
            <v>EXP</v>
          </cell>
          <cell r="O5861" t="str">
            <v>PH620</v>
          </cell>
          <cell r="P5861" t="str">
            <v>1520</v>
          </cell>
          <cell r="Q5861" t="str">
            <v>Salaries &amp; Benefits</v>
          </cell>
          <cell r="R5861" t="str">
            <v>Other Expenditures</v>
          </cell>
          <cell r="S5861" t="str">
            <v>Gapping</v>
          </cell>
        </row>
        <row r="5862">
          <cell r="A5862" t="str">
            <v>PH3051</v>
          </cell>
          <cell r="E5862">
            <v>0</v>
          </cell>
          <cell r="F5862">
            <v>0</v>
          </cell>
          <cell r="G5862">
            <v>0</v>
          </cell>
          <cell r="H5862">
            <v>0</v>
          </cell>
          <cell r="I5862">
            <v>0</v>
          </cell>
          <cell r="J5862">
            <v>0</v>
          </cell>
          <cell r="L5862">
            <v>41455</v>
          </cell>
          <cell r="M5862" t="str">
            <v>SG</v>
          </cell>
          <cell r="N5862" t="str">
            <v>EXP</v>
          </cell>
          <cell r="O5862" t="str">
            <v>PH620</v>
          </cell>
          <cell r="P5862" t="str">
            <v>1555</v>
          </cell>
          <cell r="Q5862" t="str">
            <v>Salaries &amp; Benefits</v>
          </cell>
          <cell r="R5862" t="str">
            <v>Other Expenditures</v>
          </cell>
          <cell r="S5862" t="str">
            <v>Salaries &amp; Benefits</v>
          </cell>
        </row>
        <row r="5863">
          <cell r="A5863" t="str">
            <v>PH3051</v>
          </cell>
          <cell r="E5863">
            <v>3798.77</v>
          </cell>
          <cell r="F5863">
            <v>0</v>
          </cell>
          <cell r="G5863">
            <v>3798.77</v>
          </cell>
          <cell r="H5863">
            <v>3695.99</v>
          </cell>
          <cell r="I5863">
            <v>-102.78</v>
          </cell>
          <cell r="J5863">
            <v>8316</v>
          </cell>
          <cell r="L5863">
            <v>41455</v>
          </cell>
          <cell r="M5863" t="str">
            <v>SG</v>
          </cell>
          <cell r="N5863" t="str">
            <v>EXP</v>
          </cell>
          <cell r="O5863" t="str">
            <v>PH620</v>
          </cell>
          <cell r="P5863" t="str">
            <v>1711</v>
          </cell>
          <cell r="Q5863" t="str">
            <v>Salaries &amp; Benefits</v>
          </cell>
          <cell r="R5863" t="str">
            <v>Other Expenditures</v>
          </cell>
          <cell r="S5863" t="str">
            <v>Salaries &amp; Benefits</v>
          </cell>
        </row>
        <row r="5864">
          <cell r="A5864" t="str">
            <v>PH3051</v>
          </cell>
          <cell r="E5864">
            <v>1972.2</v>
          </cell>
          <cell r="F5864">
            <v>0</v>
          </cell>
          <cell r="G5864">
            <v>1972.2</v>
          </cell>
          <cell r="H5864">
            <v>1882.67</v>
          </cell>
          <cell r="I5864">
            <v>-89.53</v>
          </cell>
          <cell r="J5864">
            <v>4236</v>
          </cell>
          <cell r="L5864">
            <v>41455</v>
          </cell>
          <cell r="M5864" t="str">
            <v>SG</v>
          </cell>
          <cell r="N5864" t="str">
            <v>EXP</v>
          </cell>
          <cell r="O5864" t="str">
            <v>PH620</v>
          </cell>
          <cell r="P5864" t="str">
            <v>1712</v>
          </cell>
          <cell r="Q5864" t="str">
            <v>Salaries &amp; Benefits</v>
          </cell>
          <cell r="R5864" t="str">
            <v>Other Expenditures</v>
          </cell>
          <cell r="S5864" t="str">
            <v>Salaries &amp; Benefits</v>
          </cell>
        </row>
        <row r="5865">
          <cell r="A5865" t="str">
            <v>PH3051</v>
          </cell>
          <cell r="E5865">
            <v>2419</v>
          </cell>
          <cell r="F5865">
            <v>0</v>
          </cell>
          <cell r="G5865">
            <v>2419</v>
          </cell>
          <cell r="H5865">
            <v>1934.82</v>
          </cell>
          <cell r="I5865">
            <v>-484.18</v>
          </cell>
          <cell r="J5865">
            <v>4353.32</v>
          </cell>
          <cell r="L5865">
            <v>41455</v>
          </cell>
          <cell r="M5865" t="str">
            <v>SG</v>
          </cell>
          <cell r="N5865" t="str">
            <v>EXP</v>
          </cell>
          <cell r="O5865" t="str">
            <v>PH620</v>
          </cell>
          <cell r="P5865" t="str">
            <v>1720</v>
          </cell>
          <cell r="Q5865" t="str">
            <v>Salaries &amp; Benefits</v>
          </cell>
          <cell r="R5865" t="str">
            <v>Other Expenditures</v>
          </cell>
          <cell r="S5865" t="str">
            <v>Salaries &amp; Benefits</v>
          </cell>
        </row>
        <row r="5866">
          <cell r="A5866" t="str">
            <v>PH3051</v>
          </cell>
          <cell r="E5866">
            <v>732.12</v>
          </cell>
          <cell r="F5866">
            <v>0</v>
          </cell>
          <cell r="G5866">
            <v>732.12</v>
          </cell>
          <cell r="H5866">
            <v>721.18</v>
          </cell>
          <cell r="I5866">
            <v>-10.94</v>
          </cell>
          <cell r="J5866">
            <v>1622.65</v>
          </cell>
          <cell r="L5866">
            <v>41455</v>
          </cell>
          <cell r="M5866" t="str">
            <v>SG</v>
          </cell>
          <cell r="N5866" t="str">
            <v>EXP</v>
          </cell>
          <cell r="O5866" t="str">
            <v>PH620</v>
          </cell>
          <cell r="P5866" t="str">
            <v>1730</v>
          </cell>
          <cell r="Q5866" t="str">
            <v>Salaries &amp; Benefits</v>
          </cell>
          <cell r="R5866" t="str">
            <v>Other Expenditures</v>
          </cell>
          <cell r="S5866" t="str">
            <v>Salaries &amp; Benefits</v>
          </cell>
        </row>
        <row r="5867">
          <cell r="A5867" t="str">
            <v>PH3051</v>
          </cell>
          <cell r="E5867">
            <v>1809.04</v>
          </cell>
          <cell r="F5867">
            <v>0</v>
          </cell>
          <cell r="G5867">
            <v>1809.04</v>
          </cell>
          <cell r="H5867">
            <v>1701.3</v>
          </cell>
          <cell r="I5867">
            <v>-107.74</v>
          </cell>
          <cell r="J5867">
            <v>2043.65</v>
          </cell>
          <cell r="L5867">
            <v>41455</v>
          </cell>
          <cell r="M5867" t="str">
            <v>SG</v>
          </cell>
          <cell r="N5867" t="str">
            <v>EXP</v>
          </cell>
          <cell r="O5867" t="str">
            <v>PH620</v>
          </cell>
          <cell r="P5867" t="str">
            <v>1740</v>
          </cell>
          <cell r="Q5867" t="str">
            <v>Salaries &amp; Benefits</v>
          </cell>
          <cell r="R5867" t="str">
            <v>Other Expenditures</v>
          </cell>
          <cell r="S5867" t="str">
            <v>Salaries &amp; Benefits</v>
          </cell>
        </row>
        <row r="5868">
          <cell r="A5868" t="str">
            <v>PH3051</v>
          </cell>
          <cell r="E5868">
            <v>87.85</v>
          </cell>
          <cell r="F5868">
            <v>0</v>
          </cell>
          <cell r="G5868">
            <v>87.85</v>
          </cell>
          <cell r="H5868">
            <v>155.76</v>
          </cell>
          <cell r="I5868">
            <v>67.91</v>
          </cell>
          <cell r="J5868">
            <v>173.93</v>
          </cell>
          <cell r="L5868">
            <v>41455</v>
          </cell>
          <cell r="M5868" t="str">
            <v>SG</v>
          </cell>
          <cell r="N5868" t="str">
            <v>EXP</v>
          </cell>
          <cell r="O5868" t="str">
            <v>PH620</v>
          </cell>
          <cell r="P5868" t="str">
            <v>1745</v>
          </cell>
          <cell r="Q5868" t="str">
            <v>Salaries &amp; Benefits</v>
          </cell>
          <cell r="R5868" t="str">
            <v>Other Expenditures</v>
          </cell>
          <cell r="S5868" t="str">
            <v>Salaries &amp; Benefits</v>
          </cell>
        </row>
        <row r="5869">
          <cell r="A5869" t="str">
            <v>PH3051</v>
          </cell>
          <cell r="E5869">
            <v>1937.34</v>
          </cell>
          <cell r="F5869">
            <v>0</v>
          </cell>
          <cell r="G5869">
            <v>1937.34</v>
          </cell>
          <cell r="H5869">
            <v>1884.08</v>
          </cell>
          <cell r="I5869">
            <v>-53.26</v>
          </cell>
          <cell r="J5869">
            <v>4239.2</v>
          </cell>
          <cell r="L5869">
            <v>41455</v>
          </cell>
          <cell r="M5869" t="str">
            <v>SG</v>
          </cell>
          <cell r="N5869" t="str">
            <v>EXP</v>
          </cell>
          <cell r="O5869" t="str">
            <v>PH620</v>
          </cell>
          <cell r="P5869" t="str">
            <v>1750</v>
          </cell>
          <cell r="Q5869" t="str">
            <v>Salaries &amp; Benefits</v>
          </cell>
          <cell r="R5869" t="str">
            <v>Other Expenditures</v>
          </cell>
          <cell r="S5869" t="str">
            <v>Salaries &amp; Benefits</v>
          </cell>
        </row>
        <row r="5870">
          <cell r="A5870" t="str">
            <v>PH3051</v>
          </cell>
          <cell r="E5870">
            <v>3812.26</v>
          </cell>
          <cell r="F5870">
            <v>0</v>
          </cell>
          <cell r="G5870">
            <v>3812.26</v>
          </cell>
          <cell r="H5870">
            <v>3839.14</v>
          </cell>
          <cell r="I5870">
            <v>26.88</v>
          </cell>
          <cell r="J5870">
            <v>4613.3999999999996</v>
          </cell>
          <cell r="L5870">
            <v>41455</v>
          </cell>
          <cell r="M5870" t="str">
            <v>SG</v>
          </cell>
          <cell r="N5870" t="str">
            <v>EXP</v>
          </cell>
          <cell r="O5870" t="str">
            <v>PH620</v>
          </cell>
          <cell r="P5870" t="str">
            <v>1760</v>
          </cell>
          <cell r="Q5870" t="str">
            <v>Salaries &amp; Benefits</v>
          </cell>
          <cell r="R5870" t="str">
            <v>Other Expenditures</v>
          </cell>
          <cell r="S5870" t="str">
            <v>Salaries &amp; Benefits</v>
          </cell>
        </row>
        <row r="5871">
          <cell r="A5871" t="str">
            <v>PH3051</v>
          </cell>
          <cell r="E5871">
            <v>11755.83</v>
          </cell>
          <cell r="F5871">
            <v>0</v>
          </cell>
          <cell r="G5871">
            <v>11755.83</v>
          </cell>
          <cell r="H5871">
            <v>11612.6</v>
          </cell>
          <cell r="I5871">
            <v>-143.22999999999999</v>
          </cell>
          <cell r="J5871">
            <v>26128.43</v>
          </cell>
          <cell r="L5871">
            <v>41455</v>
          </cell>
          <cell r="M5871" t="str">
            <v>SG</v>
          </cell>
          <cell r="N5871" t="str">
            <v>EXP</v>
          </cell>
          <cell r="O5871" t="str">
            <v>PH620</v>
          </cell>
          <cell r="P5871" t="str">
            <v>1770</v>
          </cell>
          <cell r="Q5871" t="str">
            <v>Salaries &amp; Benefits</v>
          </cell>
          <cell r="R5871" t="str">
            <v>Other Expenditures</v>
          </cell>
          <cell r="S5871" t="str">
            <v>Salaries &amp; Benefits</v>
          </cell>
        </row>
        <row r="5872">
          <cell r="A5872" t="str">
            <v>PH3051</v>
          </cell>
          <cell r="E5872">
            <v>85</v>
          </cell>
          <cell r="F5872">
            <v>0</v>
          </cell>
          <cell r="G5872">
            <v>85</v>
          </cell>
          <cell r="H5872">
            <v>4528.55</v>
          </cell>
          <cell r="I5872">
            <v>4443.55</v>
          </cell>
          <cell r="J5872">
            <v>10192.51</v>
          </cell>
          <cell r="L5872">
            <v>41455</v>
          </cell>
          <cell r="M5872" t="str">
            <v>SG</v>
          </cell>
          <cell r="N5872" t="str">
            <v>EXP</v>
          </cell>
          <cell r="O5872" t="str">
            <v>PH620</v>
          </cell>
          <cell r="P5872" t="str">
            <v>1970</v>
          </cell>
          <cell r="Q5872" t="str">
            <v>Salaries &amp; Benefits</v>
          </cell>
          <cell r="R5872" t="str">
            <v>Other Expenditures</v>
          </cell>
          <cell r="S5872" t="str">
            <v>Salaries &amp; Benefits</v>
          </cell>
        </row>
        <row r="5873">
          <cell r="A5873" t="str">
            <v>PH3051</v>
          </cell>
          <cell r="E5873">
            <v>30.43</v>
          </cell>
          <cell r="F5873">
            <v>0</v>
          </cell>
          <cell r="G5873">
            <v>30.43</v>
          </cell>
          <cell r="H5873">
            <v>0</v>
          </cell>
          <cell r="I5873">
            <v>-30.43</v>
          </cell>
          <cell r="J5873">
            <v>0</v>
          </cell>
          <cell r="L5873">
            <v>41455</v>
          </cell>
          <cell r="M5873" t="str">
            <v>SG</v>
          </cell>
          <cell r="N5873" t="str">
            <v>EXP</v>
          </cell>
          <cell r="O5873" t="str">
            <v>PH620</v>
          </cell>
          <cell r="P5873" t="str">
            <v>1975</v>
          </cell>
          <cell r="Q5873" t="str">
            <v>Salaries &amp; Benefits</v>
          </cell>
          <cell r="R5873" t="str">
            <v>Other Expenditures</v>
          </cell>
          <cell r="S5873" t="str">
            <v>Salaries &amp; Benefits</v>
          </cell>
        </row>
        <row r="5874">
          <cell r="A5874" t="str">
            <v>PH3051</v>
          </cell>
          <cell r="E5874">
            <v>275.18</v>
          </cell>
          <cell r="F5874">
            <v>0</v>
          </cell>
          <cell r="G5874">
            <v>275.18</v>
          </cell>
          <cell r="H5874">
            <v>134.07</v>
          </cell>
          <cell r="I5874">
            <v>-141.11000000000001</v>
          </cell>
          <cell r="J5874">
            <v>300</v>
          </cell>
          <cell r="L5874">
            <v>41455</v>
          </cell>
          <cell r="M5874" t="str">
            <v>SG</v>
          </cell>
          <cell r="N5874" t="str">
            <v>EXP</v>
          </cell>
          <cell r="O5874" t="str">
            <v>PH620</v>
          </cell>
          <cell r="P5874" t="str">
            <v>2010</v>
          </cell>
          <cell r="Q5874" t="str">
            <v>Office Supplies</v>
          </cell>
          <cell r="R5874" t="str">
            <v>Other Expenditures</v>
          </cell>
          <cell r="S5874" t="str">
            <v>Non Salary</v>
          </cell>
        </row>
        <row r="5875">
          <cell r="A5875" t="str">
            <v>PH3051</v>
          </cell>
          <cell r="E5875">
            <v>0</v>
          </cell>
          <cell r="F5875">
            <v>0</v>
          </cell>
          <cell r="G5875">
            <v>0</v>
          </cell>
          <cell r="H5875">
            <v>129.91999999999999</v>
          </cell>
          <cell r="I5875">
            <v>129.91999999999999</v>
          </cell>
          <cell r="J5875">
            <v>290.69</v>
          </cell>
          <cell r="L5875">
            <v>41455</v>
          </cell>
          <cell r="M5875" t="str">
            <v>SG</v>
          </cell>
          <cell r="N5875" t="str">
            <v>EXP</v>
          </cell>
          <cell r="O5875" t="str">
            <v>PH620</v>
          </cell>
          <cell r="P5875" t="str">
            <v>2099</v>
          </cell>
          <cell r="Q5875" t="str">
            <v>Office Supplies</v>
          </cell>
          <cell r="R5875" t="str">
            <v>Other Expenditures</v>
          </cell>
          <cell r="S5875" t="str">
            <v>Non Salary</v>
          </cell>
        </row>
        <row r="5876">
          <cell r="A5876" t="str">
            <v>PH3051</v>
          </cell>
          <cell r="E5876">
            <v>0</v>
          </cell>
          <cell r="F5876">
            <v>0</v>
          </cell>
          <cell r="G5876">
            <v>0</v>
          </cell>
          <cell r="H5876">
            <v>216.21</v>
          </cell>
          <cell r="I5876">
            <v>216.21</v>
          </cell>
          <cell r="J5876">
            <v>483.8</v>
          </cell>
          <cell r="L5876">
            <v>41455</v>
          </cell>
          <cell r="M5876" t="str">
            <v>SG</v>
          </cell>
          <cell r="N5876" t="str">
            <v>EXP</v>
          </cell>
          <cell r="O5876" t="str">
            <v>PH620</v>
          </cell>
          <cell r="P5876" t="str">
            <v>2750</v>
          </cell>
          <cell r="Q5876" t="str">
            <v>Other Supplies</v>
          </cell>
          <cell r="R5876" t="str">
            <v>Other Expenditures</v>
          </cell>
          <cell r="S5876" t="str">
            <v>Non Salary</v>
          </cell>
        </row>
        <row r="5877">
          <cell r="A5877" t="str">
            <v>PH3051</v>
          </cell>
          <cell r="E5877">
            <v>75.2</v>
          </cell>
          <cell r="F5877">
            <v>0</v>
          </cell>
          <cell r="G5877">
            <v>75.2</v>
          </cell>
          <cell r="H5877">
            <v>0</v>
          </cell>
          <cell r="I5877">
            <v>-75.2</v>
          </cell>
          <cell r="J5877">
            <v>0</v>
          </cell>
          <cell r="L5877">
            <v>41455</v>
          </cell>
          <cell r="M5877" t="str">
            <v>SG</v>
          </cell>
          <cell r="N5877" t="str">
            <v>EXP</v>
          </cell>
          <cell r="O5877" t="str">
            <v>PH620</v>
          </cell>
          <cell r="P5877" t="str">
            <v>2790</v>
          </cell>
          <cell r="Q5877" t="str">
            <v>Other Supplies</v>
          </cell>
          <cell r="R5877" t="str">
            <v>Other Expenditures</v>
          </cell>
          <cell r="S5877" t="str">
            <v>Non Salary</v>
          </cell>
        </row>
        <row r="5878">
          <cell r="A5878" t="str">
            <v>PH3051</v>
          </cell>
          <cell r="E5878">
            <v>0</v>
          </cell>
          <cell r="F5878">
            <v>0</v>
          </cell>
          <cell r="G5878">
            <v>0</v>
          </cell>
          <cell r="H5878">
            <v>4692.45</v>
          </cell>
          <cell r="I5878">
            <v>4692.45</v>
          </cell>
          <cell r="J5878">
            <v>10500</v>
          </cell>
          <cell r="L5878">
            <v>41455</v>
          </cell>
          <cell r="M5878" t="str">
            <v>SG</v>
          </cell>
          <cell r="N5878" t="str">
            <v>EXP</v>
          </cell>
          <cell r="O5878" t="str">
            <v>PH620</v>
          </cell>
          <cell r="P5878" t="str">
            <v>2823</v>
          </cell>
          <cell r="Q5878" t="str">
            <v>Other Supplies</v>
          </cell>
          <cell r="R5878" t="str">
            <v>Other Expenditures</v>
          </cell>
          <cell r="S5878" t="str">
            <v>Non Salary</v>
          </cell>
        </row>
        <row r="5879">
          <cell r="A5879" t="str">
            <v>PH3051</v>
          </cell>
          <cell r="E5879">
            <v>1000</v>
          </cell>
          <cell r="F5879">
            <v>1000</v>
          </cell>
          <cell r="G5879">
            <v>2000</v>
          </cell>
          <cell r="H5879">
            <v>0</v>
          </cell>
          <cell r="I5879">
            <v>-2000</v>
          </cell>
          <cell r="J5879">
            <v>0</v>
          </cell>
          <cell r="L5879">
            <v>41455</v>
          </cell>
          <cell r="M5879" t="str">
            <v>SG</v>
          </cell>
          <cell r="N5879" t="str">
            <v>EXP</v>
          </cell>
          <cell r="O5879" t="str">
            <v>PH620</v>
          </cell>
          <cell r="P5879" t="str">
            <v>4110</v>
          </cell>
          <cell r="Q5879" t="str">
            <v>Professional &amp; Technical</v>
          </cell>
          <cell r="R5879" t="str">
            <v>Other Expenditures</v>
          </cell>
          <cell r="S5879" t="str">
            <v>Non Salary</v>
          </cell>
        </row>
        <row r="5880">
          <cell r="A5880" t="str">
            <v>PH3051</v>
          </cell>
          <cell r="E5880">
            <v>0</v>
          </cell>
          <cell r="F5880">
            <v>0</v>
          </cell>
          <cell r="G5880">
            <v>0</v>
          </cell>
          <cell r="H5880">
            <v>1172.51</v>
          </cell>
          <cell r="I5880">
            <v>1172.51</v>
          </cell>
          <cell r="J5880">
            <v>3217.65</v>
          </cell>
          <cell r="L5880">
            <v>41455</v>
          </cell>
          <cell r="M5880" t="str">
            <v>SG</v>
          </cell>
          <cell r="N5880" t="str">
            <v>EXP</v>
          </cell>
          <cell r="O5880" t="str">
            <v>PH620</v>
          </cell>
          <cell r="P5880" t="str">
            <v>4199</v>
          </cell>
          <cell r="Q5880" t="str">
            <v>Professional &amp; Technical</v>
          </cell>
          <cell r="R5880" t="str">
            <v>Other Expenditures</v>
          </cell>
          <cell r="S5880" t="str">
            <v>Non Salary</v>
          </cell>
        </row>
        <row r="5881">
          <cell r="A5881" t="str">
            <v>PH3051</v>
          </cell>
          <cell r="E5881">
            <v>0</v>
          </cell>
          <cell r="F5881">
            <v>0</v>
          </cell>
          <cell r="G5881">
            <v>0</v>
          </cell>
          <cell r="H5881">
            <v>236.62</v>
          </cell>
          <cell r="I5881">
            <v>236.62</v>
          </cell>
          <cell r="J5881">
            <v>649.34</v>
          </cell>
          <cell r="L5881">
            <v>41455</v>
          </cell>
          <cell r="M5881" t="str">
            <v>SG</v>
          </cell>
          <cell r="N5881" t="str">
            <v>EXP</v>
          </cell>
          <cell r="O5881" t="str">
            <v>PH620</v>
          </cell>
          <cell r="P5881" t="str">
            <v>4215</v>
          </cell>
          <cell r="Q5881" t="str">
            <v>Business Travel Expenses</v>
          </cell>
          <cell r="R5881" t="str">
            <v>Other Expenditures</v>
          </cell>
          <cell r="S5881" t="str">
            <v>Non Salary</v>
          </cell>
        </row>
        <row r="5882">
          <cell r="A5882" t="str">
            <v>PH3051</v>
          </cell>
          <cell r="E5882">
            <v>0</v>
          </cell>
          <cell r="F5882">
            <v>0</v>
          </cell>
          <cell r="G5882">
            <v>0</v>
          </cell>
          <cell r="H5882">
            <v>111.5</v>
          </cell>
          <cell r="I5882">
            <v>111.5</v>
          </cell>
          <cell r="J5882">
            <v>306</v>
          </cell>
          <cell r="L5882">
            <v>41455</v>
          </cell>
          <cell r="M5882" t="str">
            <v>SG</v>
          </cell>
          <cell r="N5882" t="str">
            <v>EXP</v>
          </cell>
          <cell r="O5882" t="str">
            <v>PH620</v>
          </cell>
          <cell r="P5882" t="str">
            <v>4225</v>
          </cell>
          <cell r="Q5882" t="str">
            <v>Business Travel Expenses</v>
          </cell>
          <cell r="R5882" t="str">
            <v>Other Expenditures</v>
          </cell>
          <cell r="S5882" t="str">
            <v>Non Salary</v>
          </cell>
        </row>
        <row r="5883">
          <cell r="A5883" t="str">
            <v>PH3051</v>
          </cell>
          <cell r="E5883">
            <v>356.16</v>
          </cell>
          <cell r="F5883">
            <v>0</v>
          </cell>
          <cell r="G5883">
            <v>356.16</v>
          </cell>
          <cell r="H5883">
            <v>605.63</v>
          </cell>
          <cell r="I5883">
            <v>249.47</v>
          </cell>
          <cell r="J5883">
            <v>1662</v>
          </cell>
          <cell r="L5883">
            <v>41455</v>
          </cell>
          <cell r="M5883" t="str">
            <v>SG</v>
          </cell>
          <cell r="N5883" t="str">
            <v>EXP</v>
          </cell>
          <cell r="O5883" t="str">
            <v>PH620</v>
          </cell>
          <cell r="P5883" t="str">
            <v>4256</v>
          </cell>
          <cell r="Q5883" t="str">
            <v>Conference Expenditures</v>
          </cell>
          <cell r="R5883" t="str">
            <v>Other Expenditures</v>
          </cell>
          <cell r="S5883" t="str">
            <v>Non Salary</v>
          </cell>
        </row>
        <row r="5884">
          <cell r="A5884" t="str">
            <v>PH3051</v>
          </cell>
          <cell r="E5884">
            <v>763.2</v>
          </cell>
          <cell r="F5884">
            <v>763.2</v>
          </cell>
          <cell r="G5884">
            <v>1526.4</v>
          </cell>
          <cell r="H5884">
            <v>0</v>
          </cell>
          <cell r="I5884">
            <v>-1526.4</v>
          </cell>
          <cell r="J5884">
            <v>0</v>
          </cell>
          <cell r="L5884">
            <v>41455</v>
          </cell>
          <cell r="M5884" t="str">
            <v>SG</v>
          </cell>
          <cell r="N5884" t="str">
            <v>EXP</v>
          </cell>
          <cell r="O5884" t="str">
            <v>PH620</v>
          </cell>
          <cell r="P5884" t="str">
            <v>4310</v>
          </cell>
          <cell r="Q5884" t="str">
            <v>Training &amp; Development</v>
          </cell>
          <cell r="R5884" t="str">
            <v>Other Expenditures</v>
          </cell>
          <cell r="S5884" t="str">
            <v>Non Salary</v>
          </cell>
        </row>
        <row r="5885">
          <cell r="A5885" t="str">
            <v>PH3051</v>
          </cell>
          <cell r="E5885">
            <v>0</v>
          </cell>
          <cell r="F5885">
            <v>1700</v>
          </cell>
          <cell r="G5885">
            <v>1700</v>
          </cell>
          <cell r="H5885">
            <v>1142.1099999999999</v>
          </cell>
          <cell r="I5885">
            <v>-557.89</v>
          </cell>
          <cell r="J5885">
            <v>3417.47</v>
          </cell>
          <cell r="L5885">
            <v>41455</v>
          </cell>
          <cell r="M5885" t="str">
            <v>SG</v>
          </cell>
          <cell r="N5885" t="str">
            <v>EXP</v>
          </cell>
          <cell r="O5885" t="str">
            <v>PH620</v>
          </cell>
          <cell r="P5885" t="str">
            <v>4414</v>
          </cell>
          <cell r="Q5885" t="str">
            <v>Contracted Services</v>
          </cell>
          <cell r="R5885" t="str">
            <v>Other Expenditures</v>
          </cell>
          <cell r="S5885" t="str">
            <v>Non Salary</v>
          </cell>
        </row>
        <row r="5886">
          <cell r="A5886" t="str">
            <v>PH3051</v>
          </cell>
          <cell r="E5886">
            <v>817.64</v>
          </cell>
          <cell r="F5886">
            <v>206.57</v>
          </cell>
          <cell r="G5886">
            <v>1024.21</v>
          </cell>
          <cell r="H5886">
            <v>2439.66</v>
          </cell>
          <cell r="I5886">
            <v>1415.45</v>
          </cell>
          <cell r="J5886">
            <v>7300</v>
          </cell>
          <cell r="L5886">
            <v>41455</v>
          </cell>
          <cell r="M5886" t="str">
            <v>SG</v>
          </cell>
          <cell r="N5886" t="str">
            <v>EXP</v>
          </cell>
          <cell r="O5886" t="str">
            <v>PH620</v>
          </cell>
          <cell r="P5886" t="str">
            <v>4424</v>
          </cell>
          <cell r="Q5886" t="str">
            <v>Contracted Services</v>
          </cell>
          <cell r="R5886" t="str">
            <v>Other Expenditures</v>
          </cell>
          <cell r="S5886" t="str">
            <v>Non Salary</v>
          </cell>
        </row>
        <row r="5887">
          <cell r="A5887" t="str">
            <v>PH3051</v>
          </cell>
          <cell r="E5887">
            <v>0</v>
          </cell>
          <cell r="F5887">
            <v>0</v>
          </cell>
          <cell r="G5887">
            <v>0</v>
          </cell>
          <cell r="H5887">
            <v>185.84</v>
          </cell>
          <cell r="I5887">
            <v>185.84</v>
          </cell>
          <cell r="J5887">
            <v>510</v>
          </cell>
          <cell r="L5887">
            <v>41455</v>
          </cell>
          <cell r="M5887" t="str">
            <v>SG</v>
          </cell>
          <cell r="N5887" t="str">
            <v>EXP</v>
          </cell>
          <cell r="O5887" t="str">
            <v>PH620</v>
          </cell>
          <cell r="P5887" t="str">
            <v>4760</v>
          </cell>
          <cell r="Q5887" t="str">
            <v>Insurance, Parking &amp; Metrage</v>
          </cell>
          <cell r="R5887" t="str">
            <v>Other Expenditures</v>
          </cell>
          <cell r="S5887" t="str">
            <v>Non Salary</v>
          </cell>
        </row>
        <row r="5888">
          <cell r="A5888" t="str">
            <v>PH3051</v>
          </cell>
          <cell r="E5888">
            <v>69.5</v>
          </cell>
          <cell r="F5888">
            <v>0</v>
          </cell>
          <cell r="G5888">
            <v>69.5</v>
          </cell>
          <cell r="H5888">
            <v>0</v>
          </cell>
          <cell r="I5888">
            <v>-69.5</v>
          </cell>
          <cell r="J5888">
            <v>0</v>
          </cell>
          <cell r="L5888">
            <v>41455</v>
          </cell>
          <cell r="M5888" t="str">
            <v>SG</v>
          </cell>
          <cell r="N5888" t="str">
            <v>EXP</v>
          </cell>
          <cell r="O5888" t="str">
            <v>PH620</v>
          </cell>
          <cell r="P5888" t="str">
            <v>4770</v>
          </cell>
          <cell r="Q5888" t="str">
            <v>Insurance, Parking &amp; Metrage</v>
          </cell>
          <cell r="R5888" t="str">
            <v>Other Expenditures</v>
          </cell>
          <cell r="S5888" t="str">
            <v>Non Salary</v>
          </cell>
        </row>
        <row r="5889">
          <cell r="A5889" t="str">
            <v>PH3051</v>
          </cell>
          <cell r="E5889">
            <v>72.569999999999993</v>
          </cell>
          <cell r="F5889">
            <v>0</v>
          </cell>
          <cell r="G5889">
            <v>72.569999999999993</v>
          </cell>
          <cell r="H5889">
            <v>0</v>
          </cell>
          <cell r="I5889">
            <v>-72.569999999999993</v>
          </cell>
          <cell r="J5889">
            <v>0</v>
          </cell>
          <cell r="L5889">
            <v>41455</v>
          </cell>
          <cell r="M5889" t="str">
            <v>SG</v>
          </cell>
          <cell r="N5889" t="str">
            <v>EXP</v>
          </cell>
          <cell r="O5889" t="str">
            <v>PH620</v>
          </cell>
          <cell r="P5889" t="str">
            <v>4775</v>
          </cell>
          <cell r="Q5889" t="str">
            <v>Insurance, Parking &amp; Metrage</v>
          </cell>
          <cell r="R5889" t="str">
            <v>Other Expenditures</v>
          </cell>
          <cell r="S5889" t="str">
            <v>Non Salary</v>
          </cell>
        </row>
        <row r="5890">
          <cell r="A5890" t="str">
            <v>PH3051</v>
          </cell>
          <cell r="E5890">
            <v>42.45</v>
          </cell>
          <cell r="F5890">
            <v>0</v>
          </cell>
          <cell r="G5890">
            <v>42.45</v>
          </cell>
          <cell r="H5890">
            <v>0</v>
          </cell>
          <cell r="I5890">
            <v>-42.45</v>
          </cell>
          <cell r="J5890">
            <v>0</v>
          </cell>
          <cell r="L5890">
            <v>41455</v>
          </cell>
          <cell r="M5890" t="str">
            <v>SG</v>
          </cell>
          <cell r="N5890" t="str">
            <v>EXP</v>
          </cell>
          <cell r="O5890" t="str">
            <v>PH620</v>
          </cell>
          <cell r="P5890" t="str">
            <v>4815</v>
          </cell>
          <cell r="Q5890" t="str">
            <v>Other Services</v>
          </cell>
          <cell r="R5890" t="str">
            <v>Other Expenditures</v>
          </cell>
          <cell r="S5890" t="str">
            <v>Non Salary</v>
          </cell>
        </row>
        <row r="5891">
          <cell r="A5891" t="str">
            <v>PH3051</v>
          </cell>
          <cell r="E5891">
            <v>0</v>
          </cell>
          <cell r="F5891">
            <v>0</v>
          </cell>
          <cell r="G5891">
            <v>0</v>
          </cell>
          <cell r="H5891">
            <v>1177.74</v>
          </cell>
          <cell r="I5891">
            <v>1177.74</v>
          </cell>
          <cell r="J5891">
            <v>3232</v>
          </cell>
          <cell r="L5891">
            <v>41455</v>
          </cell>
          <cell r="M5891" t="str">
            <v>SG</v>
          </cell>
          <cell r="N5891" t="str">
            <v>EXP</v>
          </cell>
          <cell r="O5891" t="str">
            <v>PH620</v>
          </cell>
          <cell r="P5891" t="str">
            <v>4820</v>
          </cell>
          <cell r="Q5891" t="str">
            <v>Other Services</v>
          </cell>
          <cell r="R5891" t="str">
            <v>Other Expenditures</v>
          </cell>
          <cell r="S5891" t="str">
            <v>Non Salary</v>
          </cell>
        </row>
        <row r="5892">
          <cell r="A5892" t="str">
            <v>PH3051</v>
          </cell>
          <cell r="E5892">
            <v>0</v>
          </cell>
          <cell r="F5892">
            <v>0</v>
          </cell>
          <cell r="G5892">
            <v>0</v>
          </cell>
          <cell r="H5892">
            <v>1343.2</v>
          </cell>
          <cell r="I5892">
            <v>1343.2</v>
          </cell>
          <cell r="J5892">
            <v>4000</v>
          </cell>
          <cell r="L5892">
            <v>41455</v>
          </cell>
          <cell r="M5892" t="str">
            <v>SG</v>
          </cell>
          <cell r="N5892" t="str">
            <v>EXP</v>
          </cell>
          <cell r="O5892" t="str">
            <v>PH620</v>
          </cell>
          <cell r="P5892" t="str">
            <v>7030</v>
          </cell>
          <cell r="Q5892" t="str">
            <v>IDC's</v>
          </cell>
          <cell r="R5892" t="str">
            <v>Other Expenditures</v>
          </cell>
          <cell r="S5892" t="str">
            <v>Non Salary</v>
          </cell>
        </row>
        <row r="5893">
          <cell r="A5893" t="str">
            <v>PH3051</v>
          </cell>
          <cell r="E5893">
            <v>0</v>
          </cell>
          <cell r="F5893">
            <v>0</v>
          </cell>
          <cell r="G5893">
            <v>0</v>
          </cell>
          <cell r="H5893">
            <v>548.29999999999995</v>
          </cell>
          <cell r="I5893">
            <v>548.29999999999995</v>
          </cell>
          <cell r="J5893">
            <v>1000</v>
          </cell>
          <cell r="L5893">
            <v>41455</v>
          </cell>
          <cell r="M5893" t="str">
            <v>SG</v>
          </cell>
          <cell r="N5893" t="str">
            <v>EXP</v>
          </cell>
          <cell r="O5893" t="str">
            <v>PH620</v>
          </cell>
          <cell r="P5893" t="str">
            <v>7035</v>
          </cell>
          <cell r="Q5893" t="str">
            <v>IDC's</v>
          </cell>
          <cell r="R5893" t="str">
            <v>Other Expenditures</v>
          </cell>
          <cell r="S5893" t="str">
            <v>Non Salary</v>
          </cell>
        </row>
        <row r="5894">
          <cell r="A5894" t="str">
            <v>PH3051</v>
          </cell>
          <cell r="E5894">
            <v>80</v>
          </cell>
          <cell r="F5894">
            <v>0</v>
          </cell>
          <cell r="G5894">
            <v>80</v>
          </cell>
          <cell r="H5894">
            <v>0</v>
          </cell>
          <cell r="I5894">
            <v>-80</v>
          </cell>
          <cell r="J5894">
            <v>0</v>
          </cell>
          <cell r="L5894">
            <v>41455</v>
          </cell>
          <cell r="M5894" t="str">
            <v>SG</v>
          </cell>
          <cell r="N5894" t="str">
            <v>EXP</v>
          </cell>
          <cell r="O5894" t="str">
            <v>PH620</v>
          </cell>
          <cell r="P5894" t="str">
            <v>7130</v>
          </cell>
          <cell r="Q5894" t="str">
            <v>IDC's</v>
          </cell>
          <cell r="R5894" t="str">
            <v>Other Expenditures</v>
          </cell>
          <cell r="S5894" t="str">
            <v>Non Salary</v>
          </cell>
        </row>
        <row r="5895">
          <cell r="A5895" t="str">
            <v>PH3051</v>
          </cell>
          <cell r="E5895">
            <v>-100021.89</v>
          </cell>
          <cell r="F5895">
            <v>0</v>
          </cell>
          <cell r="G5895">
            <v>-100021.89</v>
          </cell>
          <cell r="H5895">
            <v>-220517.04</v>
          </cell>
          <cell r="I5895">
            <v>-120495.15</v>
          </cell>
          <cell r="J5895">
            <v>-376686.5</v>
          </cell>
          <cell r="L5895">
            <v>41455</v>
          </cell>
          <cell r="M5895" t="str">
            <v>SG</v>
          </cell>
          <cell r="N5895" t="str">
            <v>REV</v>
          </cell>
          <cell r="O5895" t="str">
            <v>PH620</v>
          </cell>
          <cell r="P5895" t="str">
            <v>8010</v>
          </cell>
          <cell r="Q5895" t="str">
            <v>Grants and Subsidies</v>
          </cell>
          <cell r="R5895" t="str">
            <v>Revenue</v>
          </cell>
          <cell r="S5895" t="str">
            <v>Non Salary</v>
          </cell>
        </row>
        <row r="5896">
          <cell r="A5896" t="str">
            <v>PH3056</v>
          </cell>
          <cell r="E5896">
            <v>90980.28</v>
          </cell>
          <cell r="F5896">
            <v>0</v>
          </cell>
          <cell r="G5896">
            <v>90980.28</v>
          </cell>
          <cell r="H5896">
            <v>92673.56</v>
          </cell>
          <cell r="I5896">
            <v>1693.28</v>
          </cell>
          <cell r="J5896">
            <v>208515.51</v>
          </cell>
          <cell r="L5896">
            <v>41455</v>
          </cell>
          <cell r="M5896" t="str">
            <v>SG</v>
          </cell>
          <cell r="N5896" t="str">
            <v>EXP</v>
          </cell>
          <cell r="O5896" t="str">
            <v>PH700</v>
          </cell>
          <cell r="P5896" t="str">
            <v>1015</v>
          </cell>
          <cell r="Q5896" t="str">
            <v>Salaries &amp; Benefits</v>
          </cell>
          <cell r="R5896" t="str">
            <v>Other Expenditures</v>
          </cell>
          <cell r="S5896" t="str">
            <v>Salaries &amp; Benefits</v>
          </cell>
        </row>
        <row r="5897">
          <cell r="A5897" t="str">
            <v>PH3056</v>
          </cell>
          <cell r="E5897">
            <v>0</v>
          </cell>
          <cell r="F5897">
            <v>0</v>
          </cell>
          <cell r="G5897">
            <v>0</v>
          </cell>
          <cell r="H5897">
            <v>338</v>
          </cell>
          <cell r="I5897">
            <v>338</v>
          </cell>
          <cell r="J5897">
            <v>338</v>
          </cell>
          <cell r="L5897">
            <v>41455</v>
          </cell>
          <cell r="M5897" t="str">
            <v>SG</v>
          </cell>
          <cell r="N5897" t="str">
            <v>EXP</v>
          </cell>
          <cell r="O5897" t="str">
            <v>PH700</v>
          </cell>
          <cell r="P5897" t="str">
            <v>1050</v>
          </cell>
          <cell r="Q5897" t="str">
            <v>Salaries &amp; Benefits</v>
          </cell>
          <cell r="R5897" t="str">
            <v>Other Expenditures</v>
          </cell>
          <cell r="S5897" t="str">
            <v>Salaries &amp; Benefits</v>
          </cell>
        </row>
        <row r="5898">
          <cell r="A5898" t="str">
            <v>PH3056</v>
          </cell>
          <cell r="E5898">
            <v>0</v>
          </cell>
          <cell r="F5898">
            <v>0</v>
          </cell>
          <cell r="G5898">
            <v>0</v>
          </cell>
          <cell r="H5898">
            <v>-6008.71</v>
          </cell>
          <cell r="I5898">
            <v>-6008.71</v>
          </cell>
          <cell r="J5898">
            <v>-13398.51</v>
          </cell>
          <cell r="L5898">
            <v>41455</v>
          </cell>
          <cell r="M5898" t="str">
            <v>SG</v>
          </cell>
          <cell r="N5898" t="str">
            <v>EXP</v>
          </cell>
          <cell r="O5898" t="str">
            <v>PH700</v>
          </cell>
          <cell r="P5898" t="str">
            <v>1520</v>
          </cell>
          <cell r="Q5898" t="str">
            <v>Salaries &amp; Benefits</v>
          </cell>
          <cell r="R5898" t="str">
            <v>Other Expenditures</v>
          </cell>
          <cell r="S5898" t="str">
            <v>Gapping</v>
          </cell>
        </row>
        <row r="5899">
          <cell r="A5899" t="str">
            <v>PH3056</v>
          </cell>
          <cell r="E5899">
            <v>7495.84</v>
          </cell>
          <cell r="F5899">
            <v>0</v>
          </cell>
          <cell r="G5899">
            <v>7495.84</v>
          </cell>
          <cell r="H5899">
            <v>7786.64</v>
          </cell>
          <cell r="I5899">
            <v>290.8</v>
          </cell>
          <cell r="J5899">
            <v>17520</v>
          </cell>
          <cell r="L5899">
            <v>41455</v>
          </cell>
          <cell r="M5899" t="str">
            <v>SG</v>
          </cell>
          <cell r="N5899" t="str">
            <v>EXP</v>
          </cell>
          <cell r="O5899" t="str">
            <v>PH700</v>
          </cell>
          <cell r="P5899" t="str">
            <v>1711</v>
          </cell>
          <cell r="Q5899" t="str">
            <v>Salaries &amp; Benefits</v>
          </cell>
          <cell r="R5899" t="str">
            <v>Other Expenditures</v>
          </cell>
          <cell r="S5899" t="str">
            <v>Salaries &amp; Benefits</v>
          </cell>
        </row>
        <row r="5900">
          <cell r="A5900" t="str">
            <v>PH3056</v>
          </cell>
          <cell r="E5900">
            <v>3553.88</v>
          </cell>
          <cell r="F5900">
            <v>0</v>
          </cell>
          <cell r="G5900">
            <v>3553.88</v>
          </cell>
          <cell r="H5900">
            <v>3647.96</v>
          </cell>
          <cell r="I5900">
            <v>94.08</v>
          </cell>
          <cell r="J5900">
            <v>8208</v>
          </cell>
          <cell r="L5900">
            <v>41455</v>
          </cell>
          <cell r="M5900" t="str">
            <v>SG</v>
          </cell>
          <cell r="N5900" t="str">
            <v>EXP</v>
          </cell>
          <cell r="O5900" t="str">
            <v>PH700</v>
          </cell>
          <cell r="P5900" t="str">
            <v>1712</v>
          </cell>
          <cell r="Q5900" t="str">
            <v>Salaries &amp; Benefits</v>
          </cell>
          <cell r="R5900" t="str">
            <v>Other Expenditures</v>
          </cell>
          <cell r="S5900" t="str">
            <v>Salaries &amp; Benefits</v>
          </cell>
        </row>
        <row r="5901">
          <cell r="A5901" t="str">
            <v>PH3056</v>
          </cell>
          <cell r="E5901">
            <v>2194.7199999999998</v>
          </cell>
          <cell r="F5901">
            <v>0</v>
          </cell>
          <cell r="G5901">
            <v>2194.7199999999998</v>
          </cell>
          <cell r="H5901">
            <v>1855.83</v>
          </cell>
          <cell r="I5901">
            <v>-338.89</v>
          </cell>
          <cell r="J5901">
            <v>4175.53</v>
          </cell>
          <cell r="L5901">
            <v>41455</v>
          </cell>
          <cell r="M5901" t="str">
            <v>SG</v>
          </cell>
          <cell r="N5901" t="str">
            <v>EXP</v>
          </cell>
          <cell r="O5901" t="str">
            <v>PH700</v>
          </cell>
          <cell r="P5901" t="str">
            <v>1720</v>
          </cell>
          <cell r="Q5901" t="str">
            <v>Salaries &amp; Benefits</v>
          </cell>
          <cell r="R5901" t="str">
            <v>Other Expenditures</v>
          </cell>
          <cell r="S5901" t="str">
            <v>Salaries &amp; Benefits</v>
          </cell>
        </row>
        <row r="5902">
          <cell r="A5902" t="str">
            <v>PH3056</v>
          </cell>
          <cell r="E5902">
            <v>661.54</v>
          </cell>
          <cell r="F5902">
            <v>0</v>
          </cell>
          <cell r="G5902">
            <v>661.54</v>
          </cell>
          <cell r="H5902">
            <v>693.15</v>
          </cell>
          <cell r="I5902">
            <v>31.61</v>
          </cell>
          <cell r="J5902">
            <v>1559.47</v>
          </cell>
          <cell r="L5902">
            <v>41455</v>
          </cell>
          <cell r="M5902" t="str">
            <v>SG</v>
          </cell>
          <cell r="N5902" t="str">
            <v>EXP</v>
          </cell>
          <cell r="O5902" t="str">
            <v>PH700</v>
          </cell>
          <cell r="P5902" t="str">
            <v>1730</v>
          </cell>
          <cell r="Q5902" t="str">
            <v>Salaries &amp; Benefits</v>
          </cell>
          <cell r="R5902" t="str">
            <v>Other Expenditures</v>
          </cell>
          <cell r="S5902" t="str">
            <v>Salaries &amp; Benefits</v>
          </cell>
        </row>
        <row r="5903">
          <cell r="A5903" t="str">
            <v>PH3056</v>
          </cell>
          <cell r="E5903">
            <v>2111.79</v>
          </cell>
          <cell r="F5903">
            <v>0</v>
          </cell>
          <cell r="G5903">
            <v>2111.79</v>
          </cell>
          <cell r="H5903">
            <v>2450.92</v>
          </cell>
          <cell r="I5903">
            <v>339.13</v>
          </cell>
          <cell r="J5903">
            <v>4206.6400000000003</v>
          </cell>
          <cell r="L5903">
            <v>41455</v>
          </cell>
          <cell r="M5903" t="str">
            <v>SG</v>
          </cell>
          <cell r="N5903" t="str">
            <v>EXP</v>
          </cell>
          <cell r="O5903" t="str">
            <v>PH700</v>
          </cell>
          <cell r="P5903" t="str">
            <v>1740</v>
          </cell>
          <cell r="Q5903" t="str">
            <v>Salaries &amp; Benefits</v>
          </cell>
          <cell r="R5903" t="str">
            <v>Other Expenditures</v>
          </cell>
          <cell r="S5903" t="str">
            <v>Salaries &amp; Benefits</v>
          </cell>
        </row>
        <row r="5904">
          <cell r="A5904" t="str">
            <v>PH3056</v>
          </cell>
          <cell r="E5904">
            <v>117.87</v>
          </cell>
          <cell r="F5904">
            <v>0</v>
          </cell>
          <cell r="G5904">
            <v>117.87</v>
          </cell>
          <cell r="H5904">
            <v>90.37</v>
          </cell>
          <cell r="I5904">
            <v>-27.5</v>
          </cell>
          <cell r="J5904">
            <v>166.8</v>
          </cell>
          <cell r="L5904">
            <v>41455</v>
          </cell>
          <cell r="M5904" t="str">
            <v>SG</v>
          </cell>
          <cell r="N5904" t="str">
            <v>EXP</v>
          </cell>
          <cell r="O5904" t="str">
            <v>PH700</v>
          </cell>
          <cell r="P5904" t="str">
            <v>1745</v>
          </cell>
          <cell r="Q5904" t="str">
            <v>Salaries &amp; Benefits</v>
          </cell>
          <cell r="R5904" t="str">
            <v>Other Expenditures</v>
          </cell>
          <cell r="S5904" t="str">
            <v>Salaries &amp; Benefits</v>
          </cell>
        </row>
        <row r="5905">
          <cell r="A5905" t="str">
            <v>PH3056</v>
          </cell>
          <cell r="E5905">
            <v>1787.01</v>
          </cell>
          <cell r="F5905">
            <v>0</v>
          </cell>
          <cell r="G5905">
            <v>1787.01</v>
          </cell>
          <cell r="H5905">
            <v>1807.13</v>
          </cell>
          <cell r="I5905">
            <v>20.12</v>
          </cell>
          <cell r="J5905">
            <v>4066.06</v>
          </cell>
          <cell r="L5905">
            <v>41455</v>
          </cell>
          <cell r="M5905" t="str">
            <v>SG</v>
          </cell>
          <cell r="N5905" t="str">
            <v>EXP</v>
          </cell>
          <cell r="O5905" t="str">
            <v>PH700</v>
          </cell>
          <cell r="P5905" t="str">
            <v>1750</v>
          </cell>
          <cell r="Q5905" t="str">
            <v>Salaries &amp; Benefits</v>
          </cell>
          <cell r="R5905" t="str">
            <v>Other Expenditures</v>
          </cell>
          <cell r="S5905" t="str">
            <v>Salaries &amp; Benefits</v>
          </cell>
        </row>
        <row r="5906">
          <cell r="A5906" t="str">
            <v>PH3056</v>
          </cell>
          <cell r="E5906">
            <v>4243.05</v>
          </cell>
          <cell r="F5906">
            <v>0</v>
          </cell>
          <cell r="G5906">
            <v>4243.05</v>
          </cell>
          <cell r="H5906">
            <v>5295.04</v>
          </cell>
          <cell r="I5906">
            <v>1051.99</v>
          </cell>
          <cell r="J5906">
            <v>9226.7999999999993</v>
          </cell>
          <cell r="L5906">
            <v>41455</v>
          </cell>
          <cell r="M5906" t="str">
            <v>SG</v>
          </cell>
          <cell r="N5906" t="str">
            <v>EXP</v>
          </cell>
          <cell r="O5906" t="str">
            <v>PH700</v>
          </cell>
          <cell r="P5906" t="str">
            <v>1760</v>
          </cell>
          <cell r="Q5906" t="str">
            <v>Salaries &amp; Benefits</v>
          </cell>
          <cell r="R5906" t="str">
            <v>Other Expenditures</v>
          </cell>
          <cell r="S5906" t="str">
            <v>Salaries &amp; Benefits</v>
          </cell>
        </row>
        <row r="5907">
          <cell r="A5907" t="str">
            <v>PH3056</v>
          </cell>
          <cell r="E5907">
            <v>8084.12</v>
          </cell>
          <cell r="F5907">
            <v>0</v>
          </cell>
          <cell r="G5907">
            <v>8084.12</v>
          </cell>
          <cell r="H5907">
            <v>8542.65</v>
          </cell>
          <cell r="I5907">
            <v>458.53</v>
          </cell>
          <cell r="J5907">
            <v>19220.87</v>
          </cell>
          <cell r="L5907">
            <v>41455</v>
          </cell>
          <cell r="M5907" t="str">
            <v>SG</v>
          </cell>
          <cell r="N5907" t="str">
            <v>EXP</v>
          </cell>
          <cell r="O5907" t="str">
            <v>PH700</v>
          </cell>
          <cell r="P5907" t="str">
            <v>1770</v>
          </cell>
          <cell r="Q5907" t="str">
            <v>Salaries &amp; Benefits</v>
          </cell>
          <cell r="R5907" t="str">
            <v>Other Expenditures</v>
          </cell>
          <cell r="S5907" t="str">
            <v>Salaries &amp; Benefits</v>
          </cell>
        </row>
        <row r="5908">
          <cell r="A5908" t="str">
            <v>PH3056</v>
          </cell>
          <cell r="E5908">
            <v>0</v>
          </cell>
          <cell r="F5908">
            <v>0</v>
          </cell>
          <cell r="G5908">
            <v>0</v>
          </cell>
          <cell r="H5908">
            <v>1449.47</v>
          </cell>
          <cell r="I5908">
            <v>1449.47</v>
          </cell>
          <cell r="J5908">
            <v>2854.99</v>
          </cell>
          <cell r="L5908">
            <v>41455</v>
          </cell>
          <cell r="M5908" t="str">
            <v>SG</v>
          </cell>
          <cell r="N5908" t="str">
            <v>EXP</v>
          </cell>
          <cell r="O5908" t="str">
            <v>PH700</v>
          </cell>
          <cell r="P5908" t="str">
            <v>2010</v>
          </cell>
          <cell r="Q5908" t="str">
            <v>Office Supplies</v>
          </cell>
          <cell r="R5908" t="str">
            <v>Other Expenditures</v>
          </cell>
          <cell r="S5908" t="str">
            <v>Non Salary</v>
          </cell>
        </row>
        <row r="5909">
          <cell r="A5909" t="str">
            <v>PH3056</v>
          </cell>
          <cell r="E5909">
            <v>0</v>
          </cell>
          <cell r="F5909">
            <v>0</v>
          </cell>
          <cell r="G5909">
            <v>0</v>
          </cell>
          <cell r="H5909">
            <v>534.09</v>
          </cell>
          <cell r="I5909">
            <v>534.09</v>
          </cell>
          <cell r="J5909">
            <v>1051.99</v>
          </cell>
          <cell r="L5909">
            <v>41455</v>
          </cell>
          <cell r="M5909" t="str">
            <v>SG</v>
          </cell>
          <cell r="N5909" t="str">
            <v>EXP</v>
          </cell>
          <cell r="O5909" t="str">
            <v>PH700</v>
          </cell>
          <cell r="P5909" t="str">
            <v>2650</v>
          </cell>
          <cell r="Q5909" t="str">
            <v>Other Supplies</v>
          </cell>
          <cell r="R5909" t="str">
            <v>Other Expenditures</v>
          </cell>
          <cell r="S5909" t="str">
            <v>Non Salary</v>
          </cell>
        </row>
        <row r="5910">
          <cell r="A5910" t="str">
            <v>PH3056</v>
          </cell>
          <cell r="E5910">
            <v>983356.05</v>
          </cell>
          <cell r="F5910">
            <v>0</v>
          </cell>
          <cell r="G5910">
            <v>983356.05</v>
          </cell>
          <cell r="H5910">
            <v>823482.82</v>
          </cell>
          <cell r="I5910">
            <v>-159873.23000000001</v>
          </cell>
          <cell r="J5910">
            <v>1769408.7</v>
          </cell>
          <cell r="L5910">
            <v>41455</v>
          </cell>
          <cell r="M5910" t="str">
            <v>SG</v>
          </cell>
          <cell r="N5910" t="str">
            <v>EXP</v>
          </cell>
          <cell r="O5910" t="str">
            <v>PH700</v>
          </cell>
          <cell r="P5910" t="str">
            <v>4025</v>
          </cell>
          <cell r="Q5910" t="str">
            <v>Professional &amp; Technical</v>
          </cell>
          <cell r="R5910" t="str">
            <v>Other Expenditures</v>
          </cell>
          <cell r="S5910" t="str">
            <v>Non Salary</v>
          </cell>
        </row>
        <row r="5911">
          <cell r="A5911" t="str">
            <v>PH3056</v>
          </cell>
          <cell r="E5911">
            <v>0</v>
          </cell>
          <cell r="F5911">
            <v>0</v>
          </cell>
          <cell r="G5911">
            <v>0</v>
          </cell>
          <cell r="H5911">
            <v>1061.27</v>
          </cell>
          <cell r="I5911">
            <v>1061.27</v>
          </cell>
          <cell r="J5911">
            <v>2582.15</v>
          </cell>
          <cell r="L5911">
            <v>41455</v>
          </cell>
          <cell r="M5911" t="str">
            <v>SG</v>
          </cell>
          <cell r="N5911" t="str">
            <v>EXP</v>
          </cell>
          <cell r="O5911" t="str">
            <v>PH700</v>
          </cell>
          <cell r="P5911" t="str">
            <v>4515</v>
          </cell>
          <cell r="Q5911" t="str">
            <v>Contracted Services</v>
          </cell>
          <cell r="R5911" t="str">
            <v>Other Expenditures</v>
          </cell>
          <cell r="S5911" t="str">
            <v>Non Salary</v>
          </cell>
        </row>
        <row r="5912">
          <cell r="A5912" t="str">
            <v>PH3056</v>
          </cell>
          <cell r="E5912">
            <v>0</v>
          </cell>
          <cell r="F5912">
            <v>0</v>
          </cell>
          <cell r="G5912">
            <v>0</v>
          </cell>
          <cell r="H5912">
            <v>177.5</v>
          </cell>
          <cell r="I5912">
            <v>177.5</v>
          </cell>
          <cell r="J5912">
            <v>500</v>
          </cell>
          <cell r="L5912">
            <v>41455</v>
          </cell>
          <cell r="M5912" t="str">
            <v>SG</v>
          </cell>
          <cell r="N5912" t="str">
            <v>EXP</v>
          </cell>
          <cell r="O5912" t="str">
            <v>PH700</v>
          </cell>
          <cell r="P5912" t="str">
            <v>7030</v>
          </cell>
          <cell r="Q5912" t="str">
            <v>IDC's</v>
          </cell>
          <cell r="R5912" t="str">
            <v>Other Expenditures</v>
          </cell>
          <cell r="S5912" t="str">
            <v>Non Salary</v>
          </cell>
        </row>
        <row r="5913">
          <cell r="A5913" t="str">
            <v>PH3056</v>
          </cell>
          <cell r="E5913">
            <v>0</v>
          </cell>
          <cell r="F5913">
            <v>0</v>
          </cell>
          <cell r="G5913">
            <v>0</v>
          </cell>
          <cell r="H5913">
            <v>177.5</v>
          </cell>
          <cell r="I5913">
            <v>177.5</v>
          </cell>
          <cell r="J5913">
            <v>500</v>
          </cell>
          <cell r="L5913">
            <v>41455</v>
          </cell>
          <cell r="M5913" t="str">
            <v>SG</v>
          </cell>
          <cell r="N5913" t="str">
            <v>EXP</v>
          </cell>
          <cell r="O5913" t="str">
            <v>PH700</v>
          </cell>
          <cell r="P5913" t="str">
            <v>7035</v>
          </cell>
          <cell r="Q5913" t="str">
            <v>IDC's</v>
          </cell>
          <cell r="R5913" t="str">
            <v>Other Expenditures</v>
          </cell>
          <cell r="S5913" t="str">
            <v>Non Salary</v>
          </cell>
        </row>
        <row r="5914">
          <cell r="A5914" t="str">
            <v>PH3056</v>
          </cell>
          <cell r="E5914">
            <v>510.34</v>
          </cell>
          <cell r="F5914">
            <v>0</v>
          </cell>
          <cell r="G5914">
            <v>510.34</v>
          </cell>
          <cell r="H5914">
            <v>568.11</v>
          </cell>
          <cell r="I5914">
            <v>57.77</v>
          </cell>
          <cell r="J5914">
            <v>2272.4299999999998</v>
          </cell>
          <cell r="L5914">
            <v>41455</v>
          </cell>
          <cell r="M5914" t="str">
            <v>SG</v>
          </cell>
          <cell r="N5914" t="str">
            <v>EXP</v>
          </cell>
          <cell r="O5914" t="str">
            <v>PH700</v>
          </cell>
          <cell r="P5914" t="str">
            <v>7125</v>
          </cell>
          <cell r="Q5914" t="str">
            <v>IDC's</v>
          </cell>
          <cell r="R5914" t="str">
            <v>Other Expenditures</v>
          </cell>
          <cell r="S5914" t="str">
            <v>Non Salary</v>
          </cell>
        </row>
        <row r="5915">
          <cell r="A5915" t="str">
            <v>PH3056</v>
          </cell>
          <cell r="E5915">
            <v>138107.29999999999</v>
          </cell>
          <cell r="F5915">
            <v>0</v>
          </cell>
          <cell r="G5915">
            <v>138107.29999999999</v>
          </cell>
          <cell r="H5915">
            <v>279920</v>
          </cell>
          <cell r="I5915">
            <v>141812.70000000001</v>
          </cell>
          <cell r="J5915">
            <v>800000</v>
          </cell>
          <cell r="L5915">
            <v>41455</v>
          </cell>
          <cell r="M5915" t="str">
            <v>SG</v>
          </cell>
          <cell r="N5915" t="str">
            <v>EXP</v>
          </cell>
          <cell r="O5915" t="str">
            <v>PH700</v>
          </cell>
          <cell r="P5915" t="str">
            <v>7150</v>
          </cell>
          <cell r="Q5915" t="str">
            <v>IDC's</v>
          </cell>
          <cell r="R5915" t="str">
            <v>Other Expenditures</v>
          </cell>
          <cell r="S5915" t="str">
            <v>Non Salary</v>
          </cell>
        </row>
        <row r="5916">
          <cell r="A5916" t="str">
            <v>PH3056</v>
          </cell>
          <cell r="E5916">
            <v>-876456.92</v>
          </cell>
          <cell r="F5916">
            <v>0</v>
          </cell>
          <cell r="G5916">
            <v>-876456.92</v>
          </cell>
          <cell r="H5916">
            <v>-919907.48</v>
          </cell>
          <cell r="I5916">
            <v>-43450.559999999998</v>
          </cell>
          <cell r="J5916">
            <v>-2132231.64</v>
          </cell>
          <cell r="L5916">
            <v>41455</v>
          </cell>
          <cell r="M5916" t="str">
            <v>SG</v>
          </cell>
          <cell r="N5916" t="str">
            <v>REV</v>
          </cell>
          <cell r="O5916" t="str">
            <v>PH700</v>
          </cell>
          <cell r="P5916" t="str">
            <v>8010</v>
          </cell>
          <cell r="Q5916" t="str">
            <v>Grants and Subsidies</v>
          </cell>
          <cell r="R5916" t="str">
            <v>Revenue</v>
          </cell>
          <cell r="S5916" t="str">
            <v>Non Salary</v>
          </cell>
        </row>
        <row r="5917">
          <cell r="A5917" t="str">
            <v>PH3057</v>
          </cell>
          <cell r="E5917">
            <v>656.4</v>
          </cell>
          <cell r="F5917">
            <v>0</v>
          </cell>
          <cell r="G5917">
            <v>656.4</v>
          </cell>
          <cell r="H5917">
            <v>0</v>
          </cell>
          <cell r="I5917">
            <v>-656.4</v>
          </cell>
          <cell r="J5917">
            <v>0</v>
          </cell>
          <cell r="L5917">
            <v>41455</v>
          </cell>
          <cell r="M5917" t="str">
            <v>OG</v>
          </cell>
          <cell r="N5917" t="str">
            <v>EXP</v>
          </cell>
          <cell r="O5917" t="str">
            <v>PH700</v>
          </cell>
          <cell r="P5917" t="str">
            <v>2010</v>
          </cell>
          <cell r="Q5917" t="str">
            <v>Office Supplies</v>
          </cell>
          <cell r="R5917" t="str">
            <v>Other Expenditures</v>
          </cell>
          <cell r="S5917" t="str">
            <v>Non Salary</v>
          </cell>
        </row>
        <row r="5918">
          <cell r="A5918" t="str">
            <v>PH3057</v>
          </cell>
          <cell r="E5918">
            <v>3149042.79</v>
          </cell>
          <cell r="F5918">
            <v>0</v>
          </cell>
          <cell r="G5918">
            <v>3149042.79</v>
          </cell>
          <cell r="H5918">
            <v>2683061.44</v>
          </cell>
          <cell r="I5918">
            <v>-465981.35</v>
          </cell>
          <cell r="J5918">
            <v>6086800</v>
          </cell>
          <cell r="L5918">
            <v>41455</v>
          </cell>
          <cell r="M5918" t="str">
            <v>OG</v>
          </cell>
          <cell r="N5918" t="str">
            <v>EXP</v>
          </cell>
          <cell r="O5918" t="str">
            <v>PH700</v>
          </cell>
          <cell r="P5918" t="str">
            <v>4025</v>
          </cell>
          <cell r="Q5918" t="str">
            <v>Professional &amp; Technical</v>
          </cell>
          <cell r="R5918" t="str">
            <v>Other Expenditures</v>
          </cell>
          <cell r="S5918" t="str">
            <v>Non Salary</v>
          </cell>
        </row>
        <row r="5919">
          <cell r="A5919" t="str">
            <v>PH3057</v>
          </cell>
          <cell r="E5919">
            <v>152546.60999999999</v>
          </cell>
          <cell r="F5919">
            <v>0</v>
          </cell>
          <cell r="G5919">
            <v>152546.60999999999</v>
          </cell>
          <cell r="H5919">
            <v>132452.28</v>
          </cell>
          <cell r="I5919">
            <v>-20094.330000000002</v>
          </cell>
          <cell r="J5919">
            <v>313200</v>
          </cell>
          <cell r="L5919">
            <v>41455</v>
          </cell>
          <cell r="M5919" t="str">
            <v>OG</v>
          </cell>
          <cell r="N5919" t="str">
            <v>EXP</v>
          </cell>
          <cell r="O5919" t="str">
            <v>PH700</v>
          </cell>
          <cell r="P5919" t="str">
            <v>7150</v>
          </cell>
          <cell r="Q5919" t="str">
            <v>IDC's</v>
          </cell>
          <cell r="R5919" t="str">
            <v>Other Expenditures</v>
          </cell>
          <cell r="S5919" t="str">
            <v>Non Salary</v>
          </cell>
        </row>
        <row r="5920">
          <cell r="A5920" t="str">
            <v>PH3057</v>
          </cell>
          <cell r="E5920">
            <v>-2882519.98</v>
          </cell>
          <cell r="F5920">
            <v>0</v>
          </cell>
          <cell r="G5920">
            <v>-2882519.98</v>
          </cell>
          <cell r="H5920">
            <v>-2815513.72</v>
          </cell>
          <cell r="I5920">
            <v>67006.259999999995</v>
          </cell>
          <cell r="J5920">
            <v>-6400000</v>
          </cell>
          <cell r="L5920">
            <v>41455</v>
          </cell>
          <cell r="M5920" t="str">
            <v>OG</v>
          </cell>
          <cell r="N5920" t="str">
            <v>REV</v>
          </cell>
          <cell r="O5920" t="str">
            <v>PH700</v>
          </cell>
          <cell r="P5920" t="str">
            <v>7710</v>
          </cell>
          <cell r="Q5920" t="str">
            <v>IDR's</v>
          </cell>
          <cell r="R5920" t="str">
            <v>Revenue</v>
          </cell>
          <cell r="S5920" t="str">
            <v>Non Salary</v>
          </cell>
        </row>
        <row r="5921">
          <cell r="A5921" t="str">
            <v>PH3061</v>
          </cell>
          <cell r="E5921">
            <v>142428.73000000001</v>
          </cell>
          <cell r="F5921">
            <v>0</v>
          </cell>
          <cell r="G5921">
            <v>142428.73000000001</v>
          </cell>
          <cell r="H5921">
            <v>145794.6</v>
          </cell>
          <cell r="I5921">
            <v>3365.87</v>
          </cell>
          <cell r="J5921">
            <v>328037.84999999998</v>
          </cell>
          <cell r="L5921">
            <v>41455</v>
          </cell>
          <cell r="M5921" t="str">
            <v>OG</v>
          </cell>
          <cell r="N5921" t="str">
            <v>EXP</v>
          </cell>
          <cell r="O5921" t="str">
            <v>PH700</v>
          </cell>
          <cell r="P5921" t="str">
            <v>1015</v>
          </cell>
          <cell r="Q5921" t="str">
            <v>Salaries &amp; Benefits</v>
          </cell>
          <cell r="R5921" t="str">
            <v>Other Expenditures</v>
          </cell>
          <cell r="S5921" t="str">
            <v>Salaries &amp; Benefits</v>
          </cell>
        </row>
        <row r="5922">
          <cell r="A5922" t="str">
            <v>PH3061</v>
          </cell>
          <cell r="E5922">
            <v>11243.76</v>
          </cell>
          <cell r="F5922">
            <v>0</v>
          </cell>
          <cell r="G5922">
            <v>11243.76</v>
          </cell>
          <cell r="H5922">
            <v>11679.96</v>
          </cell>
          <cell r="I5922">
            <v>436.2</v>
          </cell>
          <cell r="J5922">
            <v>26280</v>
          </cell>
          <cell r="L5922">
            <v>41455</v>
          </cell>
          <cell r="M5922" t="str">
            <v>OG</v>
          </cell>
          <cell r="N5922" t="str">
            <v>EXP</v>
          </cell>
          <cell r="O5922" t="str">
            <v>PH700</v>
          </cell>
          <cell r="P5922" t="str">
            <v>1711</v>
          </cell>
          <cell r="Q5922" t="str">
            <v>Salaries &amp; Benefits</v>
          </cell>
          <cell r="R5922" t="str">
            <v>Other Expenditures</v>
          </cell>
          <cell r="S5922" t="str">
            <v>Salaries &amp; Benefits</v>
          </cell>
        </row>
        <row r="5923">
          <cell r="A5923" t="str">
            <v>PH3061</v>
          </cell>
          <cell r="E5923">
            <v>5330.82</v>
          </cell>
          <cell r="F5923">
            <v>0</v>
          </cell>
          <cell r="G5923">
            <v>5330.82</v>
          </cell>
          <cell r="H5923">
            <v>5471.94</v>
          </cell>
          <cell r="I5923">
            <v>141.12</v>
          </cell>
          <cell r="J5923">
            <v>12312</v>
          </cell>
          <cell r="L5923">
            <v>41455</v>
          </cell>
          <cell r="M5923" t="str">
            <v>OG</v>
          </cell>
          <cell r="N5923" t="str">
            <v>EXP</v>
          </cell>
          <cell r="O5923" t="str">
            <v>PH700</v>
          </cell>
          <cell r="P5923" t="str">
            <v>1712</v>
          </cell>
          <cell r="Q5923" t="str">
            <v>Salaries &amp; Benefits</v>
          </cell>
          <cell r="R5923" t="str">
            <v>Other Expenditures</v>
          </cell>
          <cell r="S5923" t="str">
            <v>Salaries &amp; Benefits</v>
          </cell>
        </row>
        <row r="5924">
          <cell r="A5924" t="str">
            <v>PH3061</v>
          </cell>
          <cell r="E5924">
            <v>3452.68</v>
          </cell>
          <cell r="F5924">
            <v>0</v>
          </cell>
          <cell r="G5924">
            <v>3452.68</v>
          </cell>
          <cell r="H5924">
            <v>2919.61</v>
          </cell>
          <cell r="I5924">
            <v>-533.07000000000005</v>
          </cell>
          <cell r="J5924">
            <v>6568.97</v>
          </cell>
          <cell r="L5924">
            <v>41455</v>
          </cell>
          <cell r="M5924" t="str">
            <v>OG</v>
          </cell>
          <cell r="N5924" t="str">
            <v>EXP</v>
          </cell>
          <cell r="O5924" t="str">
            <v>PH700</v>
          </cell>
          <cell r="P5924" t="str">
            <v>1720</v>
          </cell>
          <cell r="Q5924" t="str">
            <v>Salaries &amp; Benefits</v>
          </cell>
          <cell r="R5924" t="str">
            <v>Other Expenditures</v>
          </cell>
          <cell r="S5924" t="str">
            <v>Salaries &amp; Benefits</v>
          </cell>
        </row>
        <row r="5925">
          <cell r="A5925" t="str">
            <v>PH3061</v>
          </cell>
          <cell r="E5925">
            <v>1037.74</v>
          </cell>
          <cell r="F5925">
            <v>0</v>
          </cell>
          <cell r="G5925">
            <v>1037.74</v>
          </cell>
          <cell r="H5925">
            <v>1088.33</v>
          </cell>
          <cell r="I5925">
            <v>50.59</v>
          </cell>
          <cell r="J5925">
            <v>2448.46</v>
          </cell>
          <cell r="L5925">
            <v>41455</v>
          </cell>
          <cell r="M5925" t="str">
            <v>OG</v>
          </cell>
          <cell r="N5925" t="str">
            <v>EXP</v>
          </cell>
          <cell r="O5925" t="str">
            <v>PH700</v>
          </cell>
          <cell r="P5925" t="str">
            <v>1730</v>
          </cell>
          <cell r="Q5925" t="str">
            <v>Salaries &amp; Benefits</v>
          </cell>
          <cell r="R5925" t="str">
            <v>Other Expenditures</v>
          </cell>
          <cell r="S5925" t="str">
            <v>Salaries &amp; Benefits</v>
          </cell>
        </row>
        <row r="5926">
          <cell r="A5926" t="str">
            <v>PH3061</v>
          </cell>
          <cell r="E5926">
            <v>3339.57</v>
          </cell>
          <cell r="F5926">
            <v>0</v>
          </cell>
          <cell r="G5926">
            <v>3339.57</v>
          </cell>
          <cell r="H5926">
            <v>3855.83</v>
          </cell>
          <cell r="I5926">
            <v>516.26</v>
          </cell>
          <cell r="J5926">
            <v>6309.96</v>
          </cell>
          <cell r="L5926">
            <v>41455</v>
          </cell>
          <cell r="M5926" t="str">
            <v>OG</v>
          </cell>
          <cell r="N5926" t="str">
            <v>EXP</v>
          </cell>
          <cell r="O5926" t="str">
            <v>PH700</v>
          </cell>
          <cell r="P5926" t="str">
            <v>1740</v>
          </cell>
          <cell r="Q5926" t="str">
            <v>Salaries &amp; Benefits</v>
          </cell>
          <cell r="R5926" t="str">
            <v>Other Expenditures</v>
          </cell>
          <cell r="S5926" t="str">
            <v>Salaries &amp; Benefits</v>
          </cell>
        </row>
        <row r="5927">
          <cell r="A5927" t="str">
            <v>PH3061</v>
          </cell>
          <cell r="E5927">
            <v>170.44</v>
          </cell>
          <cell r="F5927">
            <v>0</v>
          </cell>
          <cell r="G5927">
            <v>170.44</v>
          </cell>
          <cell r="H5927">
            <v>147.72</v>
          </cell>
          <cell r="I5927">
            <v>-22.72</v>
          </cell>
          <cell r="J5927">
            <v>262.41000000000003</v>
          </cell>
          <cell r="L5927">
            <v>41455</v>
          </cell>
          <cell r="M5927" t="str">
            <v>OG</v>
          </cell>
          <cell r="N5927" t="str">
            <v>EXP</v>
          </cell>
          <cell r="O5927" t="str">
            <v>PH700</v>
          </cell>
          <cell r="P5927" t="str">
            <v>1745</v>
          </cell>
          <cell r="Q5927" t="str">
            <v>Salaries &amp; Benefits</v>
          </cell>
          <cell r="R5927" t="str">
            <v>Other Expenditures</v>
          </cell>
          <cell r="S5927" t="str">
            <v>Salaries &amp; Benefits</v>
          </cell>
        </row>
        <row r="5928">
          <cell r="A5928" t="str">
            <v>PH3061</v>
          </cell>
          <cell r="E5928">
            <v>2797.43</v>
          </cell>
          <cell r="F5928">
            <v>0</v>
          </cell>
          <cell r="G5928">
            <v>2797.43</v>
          </cell>
          <cell r="H5928">
            <v>2842.95</v>
          </cell>
          <cell r="I5928">
            <v>45.52</v>
          </cell>
          <cell r="J5928">
            <v>6396.73</v>
          </cell>
          <cell r="L5928">
            <v>41455</v>
          </cell>
          <cell r="M5928" t="str">
            <v>OG</v>
          </cell>
          <cell r="N5928" t="str">
            <v>EXP</v>
          </cell>
          <cell r="O5928" t="str">
            <v>PH700</v>
          </cell>
          <cell r="P5928" t="str">
            <v>1750</v>
          </cell>
          <cell r="Q5928" t="str">
            <v>Salaries &amp; Benefits</v>
          </cell>
          <cell r="R5928" t="str">
            <v>Other Expenditures</v>
          </cell>
          <cell r="S5928" t="str">
            <v>Salaries &amp; Benefits</v>
          </cell>
        </row>
        <row r="5929">
          <cell r="A5929" t="str">
            <v>PH3061</v>
          </cell>
          <cell r="E5929">
            <v>6661.9</v>
          </cell>
          <cell r="F5929">
            <v>0</v>
          </cell>
          <cell r="G5929">
            <v>6661.9</v>
          </cell>
          <cell r="H5929">
            <v>8330.2099999999991</v>
          </cell>
          <cell r="I5929">
            <v>1668.31</v>
          </cell>
          <cell r="J5929">
            <v>13840.2</v>
          </cell>
          <cell r="L5929">
            <v>41455</v>
          </cell>
          <cell r="M5929" t="str">
            <v>OG</v>
          </cell>
          <cell r="N5929" t="str">
            <v>EXP</v>
          </cell>
          <cell r="O5929" t="str">
            <v>PH700</v>
          </cell>
          <cell r="P5929" t="str">
            <v>1760</v>
          </cell>
          <cell r="Q5929" t="str">
            <v>Salaries &amp; Benefits</v>
          </cell>
          <cell r="R5929" t="str">
            <v>Other Expenditures</v>
          </cell>
          <cell r="S5929" t="str">
            <v>Salaries &amp; Benefits</v>
          </cell>
        </row>
        <row r="5930">
          <cell r="A5930" t="str">
            <v>PH3061</v>
          </cell>
          <cell r="E5930">
            <v>13018.08</v>
          </cell>
          <cell r="F5930">
            <v>0</v>
          </cell>
          <cell r="G5930">
            <v>13018.08</v>
          </cell>
          <cell r="H5930">
            <v>12760.13</v>
          </cell>
          <cell r="I5930">
            <v>-257.95</v>
          </cell>
          <cell r="J5930">
            <v>28710.14</v>
          </cell>
          <cell r="L5930">
            <v>41455</v>
          </cell>
          <cell r="M5930" t="str">
            <v>OG</v>
          </cell>
          <cell r="N5930" t="str">
            <v>EXP</v>
          </cell>
          <cell r="O5930" t="str">
            <v>PH700</v>
          </cell>
          <cell r="P5930" t="str">
            <v>1770</v>
          </cell>
          <cell r="Q5930" t="str">
            <v>Salaries &amp; Benefits</v>
          </cell>
          <cell r="R5930" t="str">
            <v>Other Expenditures</v>
          </cell>
          <cell r="S5930" t="str">
            <v>Salaries &amp; Benefits</v>
          </cell>
        </row>
        <row r="5931">
          <cell r="A5931" t="str">
            <v>PH3061</v>
          </cell>
          <cell r="E5931">
            <v>0</v>
          </cell>
          <cell r="F5931">
            <v>0</v>
          </cell>
          <cell r="G5931">
            <v>0</v>
          </cell>
          <cell r="H5931">
            <v>-32054.34</v>
          </cell>
          <cell r="I5931">
            <v>-32054.34</v>
          </cell>
          <cell r="J5931">
            <v>-72145.740000000005</v>
          </cell>
          <cell r="L5931">
            <v>41455</v>
          </cell>
          <cell r="M5931" t="str">
            <v>OG</v>
          </cell>
          <cell r="N5931" t="str">
            <v>EXP</v>
          </cell>
          <cell r="O5931" t="str">
            <v>PH700</v>
          </cell>
          <cell r="P5931" t="str">
            <v>1850</v>
          </cell>
          <cell r="Q5931" t="str">
            <v>Salaries &amp; Benefits</v>
          </cell>
          <cell r="R5931" t="str">
            <v>Other Expenditures</v>
          </cell>
          <cell r="S5931" t="str">
            <v>Salaries &amp; Benefits</v>
          </cell>
        </row>
        <row r="5932">
          <cell r="A5932" t="str">
            <v>PH3061</v>
          </cell>
          <cell r="E5932">
            <v>118.35</v>
          </cell>
          <cell r="F5932">
            <v>0</v>
          </cell>
          <cell r="G5932">
            <v>118.35</v>
          </cell>
          <cell r="H5932">
            <v>10726.8</v>
          </cell>
          <cell r="I5932">
            <v>10608.45</v>
          </cell>
          <cell r="J5932">
            <v>27074.22</v>
          </cell>
          <cell r="L5932">
            <v>41455</v>
          </cell>
          <cell r="M5932" t="str">
            <v>OG</v>
          </cell>
          <cell r="N5932" t="str">
            <v>EXP</v>
          </cell>
          <cell r="O5932" t="str">
            <v>PH700</v>
          </cell>
          <cell r="P5932" t="str">
            <v>2010</v>
          </cell>
          <cell r="Q5932" t="str">
            <v>Office Supplies</v>
          </cell>
          <cell r="R5932" t="str">
            <v>Other Expenditures</v>
          </cell>
          <cell r="S5932" t="str">
            <v>Non Salary</v>
          </cell>
        </row>
        <row r="5933">
          <cell r="A5933" t="str">
            <v>PH3061</v>
          </cell>
          <cell r="E5933">
            <v>673.49</v>
          </cell>
          <cell r="F5933">
            <v>0</v>
          </cell>
          <cell r="G5933">
            <v>673.49</v>
          </cell>
          <cell r="H5933">
            <v>1119.5</v>
          </cell>
          <cell r="I5933">
            <v>446.01</v>
          </cell>
          <cell r="J5933">
            <v>2205</v>
          </cell>
          <cell r="L5933">
            <v>41455</v>
          </cell>
          <cell r="M5933" t="str">
            <v>OG</v>
          </cell>
          <cell r="N5933" t="str">
            <v>EXP</v>
          </cell>
          <cell r="O5933" t="str">
            <v>PH700</v>
          </cell>
          <cell r="P5933" t="str">
            <v>2040</v>
          </cell>
          <cell r="Q5933" t="str">
            <v>Office Supplies</v>
          </cell>
          <cell r="R5933" t="str">
            <v>Other Expenditures</v>
          </cell>
          <cell r="S5933" t="str">
            <v>Non Salary</v>
          </cell>
        </row>
        <row r="5934">
          <cell r="A5934" t="str">
            <v>PH3061</v>
          </cell>
          <cell r="E5934">
            <v>130.81</v>
          </cell>
          <cell r="F5934">
            <v>0</v>
          </cell>
          <cell r="G5934">
            <v>130.81</v>
          </cell>
          <cell r="H5934">
            <v>0</v>
          </cell>
          <cell r="I5934">
            <v>-130.81</v>
          </cell>
          <cell r="J5934">
            <v>0</v>
          </cell>
          <cell r="L5934">
            <v>41455</v>
          </cell>
          <cell r="M5934" t="str">
            <v>OG</v>
          </cell>
          <cell r="N5934" t="str">
            <v>EXP</v>
          </cell>
          <cell r="O5934" t="str">
            <v>PH700</v>
          </cell>
          <cell r="P5934" t="str">
            <v>2650</v>
          </cell>
          <cell r="Q5934" t="str">
            <v>Other Supplies</v>
          </cell>
          <cell r="R5934" t="str">
            <v>Other Expenditures</v>
          </cell>
          <cell r="S5934" t="str">
            <v>Non Salary</v>
          </cell>
        </row>
        <row r="5935">
          <cell r="A5935" t="str">
            <v>PH3061</v>
          </cell>
          <cell r="E5935">
            <v>0</v>
          </cell>
          <cell r="F5935">
            <v>0</v>
          </cell>
          <cell r="G5935">
            <v>0</v>
          </cell>
          <cell r="H5935">
            <v>8140</v>
          </cell>
          <cell r="I5935">
            <v>8140</v>
          </cell>
          <cell r="J5935">
            <v>16538</v>
          </cell>
          <cell r="L5935">
            <v>41455</v>
          </cell>
          <cell r="M5935" t="str">
            <v>OG</v>
          </cell>
          <cell r="N5935" t="str">
            <v>EXP</v>
          </cell>
          <cell r="O5935" t="str">
            <v>PH700</v>
          </cell>
          <cell r="P5935" t="str">
            <v>4025</v>
          </cell>
          <cell r="Q5935" t="str">
            <v>Professional &amp; Technical</v>
          </cell>
          <cell r="R5935" t="str">
            <v>Other Expenditures</v>
          </cell>
          <cell r="S5935" t="str">
            <v>Non Salary</v>
          </cell>
        </row>
        <row r="5936">
          <cell r="A5936" t="str">
            <v>PH3061</v>
          </cell>
          <cell r="E5936">
            <v>2590.0700000000002</v>
          </cell>
          <cell r="F5936">
            <v>0</v>
          </cell>
          <cell r="G5936">
            <v>2590.0700000000002</v>
          </cell>
          <cell r="H5936">
            <v>0</v>
          </cell>
          <cell r="I5936">
            <v>-2590.0700000000002</v>
          </cell>
          <cell r="J5936">
            <v>0</v>
          </cell>
          <cell r="L5936">
            <v>41455</v>
          </cell>
          <cell r="M5936" t="str">
            <v>OG</v>
          </cell>
          <cell r="N5936" t="str">
            <v>EXP</v>
          </cell>
          <cell r="O5936" t="str">
            <v>PH700</v>
          </cell>
          <cell r="P5936" t="str">
            <v>4225</v>
          </cell>
          <cell r="Q5936" t="str">
            <v>Business Travel Expenses</v>
          </cell>
          <cell r="R5936" t="str">
            <v>Other Expenditures</v>
          </cell>
          <cell r="S5936" t="str">
            <v>Non Salary</v>
          </cell>
        </row>
        <row r="5937">
          <cell r="A5937" t="str">
            <v>PH3061</v>
          </cell>
          <cell r="E5937">
            <v>915.84</v>
          </cell>
          <cell r="F5937">
            <v>0</v>
          </cell>
          <cell r="G5937">
            <v>915.84</v>
          </cell>
          <cell r="H5937">
            <v>0</v>
          </cell>
          <cell r="I5937">
            <v>-915.84</v>
          </cell>
          <cell r="J5937">
            <v>0</v>
          </cell>
          <cell r="L5937">
            <v>41455</v>
          </cell>
          <cell r="M5937" t="str">
            <v>OG</v>
          </cell>
          <cell r="N5937" t="str">
            <v>EXP</v>
          </cell>
          <cell r="O5937" t="str">
            <v>PH700</v>
          </cell>
          <cell r="P5937" t="str">
            <v>4256</v>
          </cell>
          <cell r="Q5937" t="str">
            <v>Conference Expenditures</v>
          </cell>
          <cell r="R5937" t="str">
            <v>Other Expenditures</v>
          </cell>
          <cell r="S5937" t="str">
            <v>Non Salary</v>
          </cell>
        </row>
        <row r="5938">
          <cell r="A5938" t="str">
            <v>PH3061</v>
          </cell>
          <cell r="E5938">
            <v>173.5</v>
          </cell>
          <cell r="F5938">
            <v>0</v>
          </cell>
          <cell r="G5938">
            <v>173.5</v>
          </cell>
          <cell r="H5938">
            <v>0</v>
          </cell>
          <cell r="I5938">
            <v>-173.5</v>
          </cell>
          <cell r="J5938">
            <v>0</v>
          </cell>
          <cell r="L5938">
            <v>41455</v>
          </cell>
          <cell r="M5938" t="str">
            <v>OG</v>
          </cell>
          <cell r="N5938" t="str">
            <v>EXP</v>
          </cell>
          <cell r="O5938" t="str">
            <v>PH700</v>
          </cell>
          <cell r="P5938" t="str">
            <v>4515</v>
          </cell>
          <cell r="Q5938" t="str">
            <v>Contracted Services</v>
          </cell>
          <cell r="R5938" t="str">
            <v>Other Expenditures</v>
          </cell>
          <cell r="S5938" t="str">
            <v>Non Salary</v>
          </cell>
        </row>
        <row r="5939">
          <cell r="A5939" t="str">
            <v>PH3061</v>
          </cell>
          <cell r="E5939">
            <v>1319.47</v>
          </cell>
          <cell r="F5939">
            <v>0</v>
          </cell>
          <cell r="G5939">
            <v>1319.47</v>
          </cell>
          <cell r="H5939">
            <v>0</v>
          </cell>
          <cell r="I5939">
            <v>-1319.47</v>
          </cell>
          <cell r="J5939">
            <v>0</v>
          </cell>
          <cell r="L5939">
            <v>41455</v>
          </cell>
          <cell r="M5939" t="str">
            <v>OG</v>
          </cell>
          <cell r="N5939" t="str">
            <v>EXP</v>
          </cell>
          <cell r="O5939" t="str">
            <v>PH700</v>
          </cell>
          <cell r="P5939" t="str">
            <v>4690</v>
          </cell>
          <cell r="Q5939" t="str">
            <v>Insurance, Parking &amp; Metrage</v>
          </cell>
          <cell r="R5939" t="str">
            <v>Other Expenditures</v>
          </cell>
          <cell r="S5939" t="str">
            <v>Non Salary</v>
          </cell>
        </row>
        <row r="5940">
          <cell r="A5940" t="str">
            <v>PH3061</v>
          </cell>
          <cell r="E5940">
            <v>656.92</v>
          </cell>
          <cell r="F5940">
            <v>0</v>
          </cell>
          <cell r="G5940">
            <v>656.92</v>
          </cell>
          <cell r="H5940">
            <v>892.5</v>
          </cell>
          <cell r="I5940">
            <v>235.58</v>
          </cell>
          <cell r="J5940">
            <v>3570</v>
          </cell>
          <cell r="L5940">
            <v>41455</v>
          </cell>
          <cell r="M5940" t="str">
            <v>OG</v>
          </cell>
          <cell r="N5940" t="str">
            <v>EXP</v>
          </cell>
          <cell r="O5940" t="str">
            <v>PH700</v>
          </cell>
          <cell r="P5940" t="str">
            <v>7125</v>
          </cell>
          <cell r="Q5940" t="str">
            <v>IDC's</v>
          </cell>
          <cell r="R5940" t="str">
            <v>Other Expenditures</v>
          </cell>
          <cell r="S5940" t="str">
            <v>Non Salary</v>
          </cell>
        </row>
        <row r="5941">
          <cell r="A5941" t="str">
            <v>PH3061</v>
          </cell>
          <cell r="E5941">
            <v>80</v>
          </cell>
          <cell r="F5941">
            <v>0</v>
          </cell>
          <cell r="G5941">
            <v>80</v>
          </cell>
          <cell r="H5941">
            <v>0</v>
          </cell>
          <cell r="I5941">
            <v>-80</v>
          </cell>
          <cell r="J5941">
            <v>0</v>
          </cell>
          <cell r="L5941">
            <v>41455</v>
          </cell>
          <cell r="M5941" t="str">
            <v>OG</v>
          </cell>
          <cell r="N5941" t="str">
            <v>EXP</v>
          </cell>
          <cell r="O5941" t="str">
            <v>PH700</v>
          </cell>
          <cell r="P5941" t="str">
            <v>7130</v>
          </cell>
          <cell r="Q5941" t="str">
            <v>IDC's</v>
          </cell>
          <cell r="R5941" t="str">
            <v>Other Expenditures</v>
          </cell>
          <cell r="S5941" t="str">
            <v>Non Salary</v>
          </cell>
        </row>
        <row r="5942">
          <cell r="A5942" t="str">
            <v>PH3061</v>
          </cell>
          <cell r="E5942">
            <v>0</v>
          </cell>
          <cell r="F5942">
            <v>0</v>
          </cell>
          <cell r="G5942">
            <v>0</v>
          </cell>
          <cell r="H5942">
            <v>-183715.74</v>
          </cell>
          <cell r="I5942">
            <v>-183715.74</v>
          </cell>
          <cell r="J5942">
            <v>-408408.2</v>
          </cell>
          <cell r="L5942">
            <v>41455</v>
          </cell>
          <cell r="M5942" t="str">
            <v>OG</v>
          </cell>
          <cell r="N5942" t="str">
            <v>REV</v>
          </cell>
          <cell r="O5942" t="str">
            <v>PH700</v>
          </cell>
          <cell r="P5942" t="str">
            <v>7710</v>
          </cell>
          <cell r="Q5942" t="str">
            <v>IDR's</v>
          </cell>
          <cell r="R5942" t="str">
            <v>Revenue</v>
          </cell>
          <cell r="S5942" t="str">
            <v>Non Salary</v>
          </cell>
        </row>
        <row r="5943">
          <cell r="A5943" t="str">
            <v>PH3062</v>
          </cell>
          <cell r="E5943">
            <v>0</v>
          </cell>
          <cell r="F5943">
            <v>0</v>
          </cell>
          <cell r="G5943">
            <v>0</v>
          </cell>
          <cell r="H5943">
            <v>1045.5</v>
          </cell>
          <cell r="I5943">
            <v>1045.5</v>
          </cell>
          <cell r="J5943">
            <v>2869.06</v>
          </cell>
          <cell r="L5943">
            <v>41455</v>
          </cell>
          <cell r="M5943" t="str">
            <v>SG</v>
          </cell>
          <cell r="N5943" t="str">
            <v>EXP</v>
          </cell>
          <cell r="O5943" t="str">
            <v>PH620</v>
          </cell>
          <cell r="P5943" t="str">
            <v>4555</v>
          </cell>
          <cell r="Q5943" t="str">
            <v>Contracted Services</v>
          </cell>
          <cell r="R5943" t="str">
            <v>Other Expenditures</v>
          </cell>
          <cell r="S5943" t="str">
            <v>Non Salary</v>
          </cell>
        </row>
        <row r="5944">
          <cell r="A5944" t="str">
            <v>PH3062</v>
          </cell>
          <cell r="E5944">
            <v>-453.1</v>
          </cell>
          <cell r="F5944">
            <v>0</v>
          </cell>
          <cell r="G5944">
            <v>-453.1</v>
          </cell>
          <cell r="H5944">
            <v>0</v>
          </cell>
          <cell r="I5944">
            <v>453.1</v>
          </cell>
          <cell r="J5944">
            <v>0</v>
          </cell>
          <cell r="L5944">
            <v>41455</v>
          </cell>
          <cell r="M5944" t="str">
            <v>SG</v>
          </cell>
          <cell r="N5944" t="str">
            <v>EXP</v>
          </cell>
          <cell r="O5944" t="str">
            <v>PH620</v>
          </cell>
          <cell r="P5944" t="str">
            <v>4810</v>
          </cell>
          <cell r="Q5944" t="str">
            <v>Other Services</v>
          </cell>
          <cell r="R5944" t="str">
            <v>Other Expenditures</v>
          </cell>
          <cell r="S5944" t="str">
            <v>Non Salary</v>
          </cell>
        </row>
        <row r="5945">
          <cell r="A5945" t="str">
            <v>PH3062</v>
          </cell>
          <cell r="E5945">
            <v>7224.64</v>
          </cell>
          <cell r="F5945">
            <v>30.3</v>
          </cell>
          <cell r="G5945">
            <v>7254.94</v>
          </cell>
          <cell r="H5945">
            <v>16926.240000000002</v>
          </cell>
          <cell r="I5945">
            <v>9671.2999999999993</v>
          </cell>
          <cell r="J5945">
            <v>33988.480000000003</v>
          </cell>
          <cell r="L5945">
            <v>41455</v>
          </cell>
          <cell r="M5945" t="str">
            <v>SG</v>
          </cell>
          <cell r="N5945" t="str">
            <v>EXP</v>
          </cell>
          <cell r="O5945" t="str">
            <v>PH620</v>
          </cell>
          <cell r="P5945" t="str">
            <v>4811</v>
          </cell>
          <cell r="Q5945" t="str">
            <v>Other Services</v>
          </cell>
          <cell r="R5945" t="str">
            <v>Other Expenditures</v>
          </cell>
          <cell r="S5945" t="str">
            <v>Non Salary</v>
          </cell>
        </row>
        <row r="5946">
          <cell r="A5946" t="str">
            <v>PH3062</v>
          </cell>
          <cell r="E5946">
            <v>1096207.5</v>
          </cell>
          <cell r="F5946">
            <v>0</v>
          </cell>
          <cell r="G5946">
            <v>1096207.5</v>
          </cell>
          <cell r="H5946">
            <v>1096207.5</v>
          </cell>
          <cell r="I5946">
            <v>0</v>
          </cell>
          <cell r="J5946">
            <v>2192415</v>
          </cell>
          <cell r="L5946">
            <v>41455</v>
          </cell>
          <cell r="M5946" t="str">
            <v>SG</v>
          </cell>
          <cell r="N5946" t="str">
            <v>EXP</v>
          </cell>
          <cell r="O5946" t="str">
            <v>PH620</v>
          </cell>
          <cell r="P5946" t="str">
            <v>7090</v>
          </cell>
          <cell r="Q5946" t="str">
            <v>IDC's</v>
          </cell>
          <cell r="R5946" t="str">
            <v>Other Expenditures</v>
          </cell>
          <cell r="S5946" t="str">
            <v>Non Salary</v>
          </cell>
        </row>
        <row r="5947">
          <cell r="A5947" t="str">
            <v>PH3062</v>
          </cell>
          <cell r="E5947">
            <v>13361.85</v>
          </cell>
          <cell r="F5947">
            <v>0</v>
          </cell>
          <cell r="G5947">
            <v>13361.85</v>
          </cell>
          <cell r="H5947">
            <v>14874.38</v>
          </cell>
          <cell r="I5947">
            <v>1512.53</v>
          </cell>
          <cell r="J5947">
            <v>59497.53</v>
          </cell>
          <cell r="L5947">
            <v>41455</v>
          </cell>
          <cell r="M5947" t="str">
            <v>SG</v>
          </cell>
          <cell r="N5947" t="str">
            <v>EXP</v>
          </cell>
          <cell r="O5947" t="str">
            <v>PH620</v>
          </cell>
          <cell r="P5947" t="str">
            <v>7125</v>
          </cell>
          <cell r="Q5947" t="str">
            <v>IDC's</v>
          </cell>
          <cell r="R5947" t="str">
            <v>Other Expenditures</v>
          </cell>
          <cell r="S5947" t="str">
            <v>Non Salary</v>
          </cell>
        </row>
        <row r="5948">
          <cell r="A5948" t="str">
            <v>PH3062</v>
          </cell>
          <cell r="E5948">
            <v>-833690.09</v>
          </cell>
          <cell r="F5948">
            <v>0</v>
          </cell>
          <cell r="G5948">
            <v>-833690.09</v>
          </cell>
          <cell r="H5948">
            <v>-846790.22</v>
          </cell>
          <cell r="I5948">
            <v>-13100.13</v>
          </cell>
          <cell r="J5948">
            <v>-1716577.57</v>
          </cell>
          <cell r="L5948">
            <v>41455</v>
          </cell>
          <cell r="M5948" t="str">
            <v>SG</v>
          </cell>
          <cell r="N5948" t="str">
            <v>REV</v>
          </cell>
          <cell r="O5948" t="str">
            <v>PH620</v>
          </cell>
          <cell r="P5948" t="str">
            <v>8010</v>
          </cell>
          <cell r="Q5948" t="str">
            <v>Grants and Subsidies</v>
          </cell>
          <cell r="R5948" t="str">
            <v>Revenue</v>
          </cell>
          <cell r="S5948" t="str">
            <v>Non Salary</v>
          </cell>
        </row>
        <row r="5949">
          <cell r="A5949" t="str">
            <v>PH3071</v>
          </cell>
          <cell r="E5949">
            <v>91170.85</v>
          </cell>
          <cell r="F5949">
            <v>0</v>
          </cell>
          <cell r="G5949">
            <v>91170.85</v>
          </cell>
          <cell r="H5949">
            <v>85365.56</v>
          </cell>
          <cell r="I5949">
            <v>-5805.29</v>
          </cell>
          <cell r="J5949">
            <v>192072.51</v>
          </cell>
          <cell r="L5949">
            <v>41455</v>
          </cell>
          <cell r="M5949" t="str">
            <v>SG</v>
          </cell>
          <cell r="N5949" t="str">
            <v>EXP</v>
          </cell>
          <cell r="O5949" t="str">
            <v>PH300</v>
          </cell>
          <cell r="P5949" t="str">
            <v>1015</v>
          </cell>
          <cell r="Q5949" t="str">
            <v>Salaries &amp; Benefits</v>
          </cell>
          <cell r="R5949" t="str">
            <v>Other Expenditures</v>
          </cell>
          <cell r="S5949" t="str">
            <v>Salaries &amp; Benefits</v>
          </cell>
        </row>
        <row r="5950">
          <cell r="A5950" t="str">
            <v>PH3071</v>
          </cell>
          <cell r="E5950">
            <v>3885.7</v>
          </cell>
          <cell r="F5950">
            <v>0</v>
          </cell>
          <cell r="G5950">
            <v>3885.7</v>
          </cell>
          <cell r="H5950">
            <v>0</v>
          </cell>
          <cell r="I5950">
            <v>-3885.7</v>
          </cell>
          <cell r="J5950">
            <v>0</v>
          </cell>
          <cell r="L5950">
            <v>41455</v>
          </cell>
          <cell r="M5950" t="str">
            <v>SG</v>
          </cell>
          <cell r="N5950" t="str">
            <v>EXP</v>
          </cell>
          <cell r="O5950" t="str">
            <v>PH300</v>
          </cell>
          <cell r="P5950" t="str">
            <v>1060</v>
          </cell>
          <cell r="Q5950" t="str">
            <v>Salaries &amp; Benefits</v>
          </cell>
          <cell r="R5950" t="str">
            <v>Other Expenditures</v>
          </cell>
          <cell r="S5950" t="str">
            <v>Salaries &amp; Benefits</v>
          </cell>
        </row>
        <row r="5951">
          <cell r="A5951" t="str">
            <v>PH3071</v>
          </cell>
          <cell r="E5951">
            <v>0</v>
          </cell>
          <cell r="F5951">
            <v>0</v>
          </cell>
          <cell r="G5951">
            <v>0</v>
          </cell>
          <cell r="H5951">
            <v>-5303.36</v>
          </cell>
          <cell r="I5951">
            <v>-5303.36</v>
          </cell>
          <cell r="J5951">
            <v>-11557.05</v>
          </cell>
          <cell r="L5951">
            <v>41455</v>
          </cell>
          <cell r="M5951" t="str">
            <v>SG</v>
          </cell>
          <cell r="N5951" t="str">
            <v>EXP</v>
          </cell>
          <cell r="O5951" t="str">
            <v>PH300</v>
          </cell>
          <cell r="P5951" t="str">
            <v>1520</v>
          </cell>
          <cell r="Q5951" t="str">
            <v>Salaries &amp; Benefits</v>
          </cell>
          <cell r="R5951" t="str">
            <v>Other Expenditures</v>
          </cell>
          <cell r="S5951" t="str">
            <v>Gapping</v>
          </cell>
        </row>
        <row r="5952">
          <cell r="A5952" t="str">
            <v>PH3071</v>
          </cell>
          <cell r="E5952">
            <v>3798.77</v>
          </cell>
          <cell r="F5952">
            <v>0</v>
          </cell>
          <cell r="G5952">
            <v>3798.77</v>
          </cell>
          <cell r="H5952">
            <v>3695.99</v>
          </cell>
          <cell r="I5952">
            <v>-102.78</v>
          </cell>
          <cell r="J5952">
            <v>8316</v>
          </cell>
          <cell r="L5952">
            <v>41455</v>
          </cell>
          <cell r="M5952" t="str">
            <v>SG</v>
          </cell>
          <cell r="N5952" t="str">
            <v>EXP</v>
          </cell>
          <cell r="O5952" t="str">
            <v>PH300</v>
          </cell>
          <cell r="P5952" t="str">
            <v>1711</v>
          </cell>
          <cell r="Q5952" t="str">
            <v>Salaries &amp; Benefits</v>
          </cell>
          <cell r="R5952" t="str">
            <v>Other Expenditures</v>
          </cell>
          <cell r="S5952" t="str">
            <v>Salaries &amp; Benefits</v>
          </cell>
        </row>
        <row r="5953">
          <cell r="A5953" t="str">
            <v>PH3071</v>
          </cell>
          <cell r="E5953">
            <v>1972.2</v>
          </cell>
          <cell r="F5953">
            <v>0</v>
          </cell>
          <cell r="G5953">
            <v>1972.2</v>
          </cell>
          <cell r="H5953">
            <v>1882.67</v>
          </cell>
          <cell r="I5953">
            <v>-89.53</v>
          </cell>
          <cell r="J5953">
            <v>4236</v>
          </cell>
          <cell r="L5953">
            <v>41455</v>
          </cell>
          <cell r="M5953" t="str">
            <v>SG</v>
          </cell>
          <cell r="N5953" t="str">
            <v>EXP</v>
          </cell>
          <cell r="O5953" t="str">
            <v>PH300</v>
          </cell>
          <cell r="P5953" t="str">
            <v>1712</v>
          </cell>
          <cell r="Q5953" t="str">
            <v>Salaries &amp; Benefits</v>
          </cell>
          <cell r="R5953" t="str">
            <v>Other Expenditures</v>
          </cell>
          <cell r="S5953" t="str">
            <v>Salaries &amp; Benefits</v>
          </cell>
        </row>
        <row r="5954">
          <cell r="A5954" t="str">
            <v>PH3071</v>
          </cell>
          <cell r="E5954">
            <v>2153.46</v>
          </cell>
          <cell r="F5954">
            <v>0</v>
          </cell>
          <cell r="G5954">
            <v>2153.46</v>
          </cell>
          <cell r="H5954">
            <v>1709.44</v>
          </cell>
          <cell r="I5954">
            <v>-444.02</v>
          </cell>
          <cell r="J5954">
            <v>3846.25</v>
          </cell>
          <cell r="L5954">
            <v>41455</v>
          </cell>
          <cell r="M5954" t="str">
            <v>SG</v>
          </cell>
          <cell r="N5954" t="str">
            <v>EXP</v>
          </cell>
          <cell r="O5954" t="str">
            <v>PH300</v>
          </cell>
          <cell r="P5954" t="str">
            <v>1720</v>
          </cell>
          <cell r="Q5954" t="str">
            <v>Salaries &amp; Benefits</v>
          </cell>
          <cell r="R5954" t="str">
            <v>Other Expenditures</v>
          </cell>
          <cell r="S5954" t="str">
            <v>Salaries &amp; Benefits</v>
          </cell>
        </row>
        <row r="5955">
          <cell r="A5955" t="str">
            <v>PH3071</v>
          </cell>
          <cell r="E5955">
            <v>652.36</v>
          </cell>
          <cell r="F5955">
            <v>0</v>
          </cell>
          <cell r="G5955">
            <v>652.36</v>
          </cell>
          <cell r="H5955">
            <v>637.17999999999995</v>
          </cell>
          <cell r="I5955">
            <v>-15.18</v>
          </cell>
          <cell r="J5955">
            <v>1433.63</v>
          </cell>
          <cell r="L5955">
            <v>41455</v>
          </cell>
          <cell r="M5955" t="str">
            <v>SG</v>
          </cell>
          <cell r="N5955" t="str">
            <v>EXP</v>
          </cell>
          <cell r="O5955" t="str">
            <v>PH300</v>
          </cell>
          <cell r="P5955" t="str">
            <v>1730</v>
          </cell>
          <cell r="Q5955" t="str">
            <v>Salaries &amp; Benefits</v>
          </cell>
          <cell r="R5955" t="str">
            <v>Other Expenditures</v>
          </cell>
          <cell r="S5955" t="str">
            <v>Salaries &amp; Benefits</v>
          </cell>
        </row>
        <row r="5956">
          <cell r="A5956" t="str">
            <v>PH3071</v>
          </cell>
          <cell r="E5956">
            <v>1818.65</v>
          </cell>
          <cell r="F5956">
            <v>0</v>
          </cell>
          <cell r="G5956">
            <v>1818.65</v>
          </cell>
          <cell r="H5956">
            <v>1664.8</v>
          </cell>
          <cell r="I5956">
            <v>-153.85</v>
          </cell>
          <cell r="J5956">
            <v>2043.65</v>
          </cell>
          <cell r="L5956">
            <v>41455</v>
          </cell>
          <cell r="M5956" t="str">
            <v>SG</v>
          </cell>
          <cell r="N5956" t="str">
            <v>EXP</v>
          </cell>
          <cell r="O5956" t="str">
            <v>PH300</v>
          </cell>
          <cell r="P5956" t="str">
            <v>1740</v>
          </cell>
          <cell r="Q5956" t="str">
            <v>Salaries &amp; Benefits</v>
          </cell>
          <cell r="R5956" t="str">
            <v>Other Expenditures</v>
          </cell>
          <cell r="S5956" t="str">
            <v>Salaries &amp; Benefits</v>
          </cell>
        </row>
        <row r="5957">
          <cell r="A5957" t="str">
            <v>PH3071</v>
          </cell>
          <cell r="E5957">
            <v>100.27</v>
          </cell>
          <cell r="F5957">
            <v>0</v>
          </cell>
          <cell r="G5957">
            <v>100.27</v>
          </cell>
          <cell r="H5957">
            <v>136.43</v>
          </cell>
          <cell r="I5957">
            <v>36.159999999999997</v>
          </cell>
          <cell r="J5957">
            <v>153.66999999999999</v>
          </cell>
          <cell r="L5957">
            <v>41455</v>
          </cell>
          <cell r="M5957" t="str">
            <v>SG</v>
          </cell>
          <cell r="N5957" t="str">
            <v>EXP</v>
          </cell>
          <cell r="O5957" t="str">
            <v>PH300</v>
          </cell>
          <cell r="P5957" t="str">
            <v>1745</v>
          </cell>
          <cell r="Q5957" t="str">
            <v>Salaries &amp; Benefits</v>
          </cell>
          <cell r="R5957" t="str">
            <v>Other Expenditures</v>
          </cell>
          <cell r="S5957" t="str">
            <v>Salaries &amp; Benefits</v>
          </cell>
        </row>
        <row r="5958">
          <cell r="A5958" t="str">
            <v>PH3071</v>
          </cell>
          <cell r="E5958">
            <v>1863.23</v>
          </cell>
          <cell r="F5958">
            <v>0</v>
          </cell>
          <cell r="G5958">
            <v>1863.23</v>
          </cell>
          <cell r="H5958">
            <v>1664.62</v>
          </cell>
          <cell r="I5958">
            <v>-198.61</v>
          </cell>
          <cell r="J5958">
            <v>3745.4</v>
          </cell>
          <cell r="L5958">
            <v>41455</v>
          </cell>
          <cell r="M5958" t="str">
            <v>SG</v>
          </cell>
          <cell r="N5958" t="str">
            <v>EXP</v>
          </cell>
          <cell r="O5958" t="str">
            <v>PH300</v>
          </cell>
          <cell r="P5958" t="str">
            <v>1750</v>
          </cell>
          <cell r="Q5958" t="str">
            <v>Salaries &amp; Benefits</v>
          </cell>
          <cell r="R5958" t="str">
            <v>Other Expenditures</v>
          </cell>
          <cell r="S5958" t="str">
            <v>Salaries &amp; Benefits</v>
          </cell>
        </row>
        <row r="5959">
          <cell r="A5959" t="str">
            <v>PH3071</v>
          </cell>
          <cell r="E5959">
            <v>3868.78</v>
          </cell>
          <cell r="F5959">
            <v>0</v>
          </cell>
          <cell r="G5959">
            <v>3868.78</v>
          </cell>
          <cell r="H5959">
            <v>3760.26</v>
          </cell>
          <cell r="I5959">
            <v>-108.52</v>
          </cell>
          <cell r="J5959">
            <v>4613.3999999999996</v>
          </cell>
          <cell r="L5959">
            <v>41455</v>
          </cell>
          <cell r="M5959" t="str">
            <v>SG</v>
          </cell>
          <cell r="N5959" t="str">
            <v>EXP</v>
          </cell>
          <cell r="O5959" t="str">
            <v>PH300</v>
          </cell>
          <cell r="P5959" t="str">
            <v>1760</v>
          </cell>
          <cell r="Q5959" t="str">
            <v>Salaries &amp; Benefits</v>
          </cell>
          <cell r="R5959" t="str">
            <v>Other Expenditures</v>
          </cell>
          <cell r="S5959" t="str">
            <v>Salaries &amp; Benefits</v>
          </cell>
        </row>
        <row r="5960">
          <cell r="A5960" t="str">
            <v>PH3071</v>
          </cell>
          <cell r="E5960">
            <v>10756.31</v>
          </cell>
          <cell r="F5960">
            <v>0</v>
          </cell>
          <cell r="G5960">
            <v>10756.31</v>
          </cell>
          <cell r="H5960">
            <v>9969.51</v>
          </cell>
          <cell r="I5960">
            <v>-786.8</v>
          </cell>
          <cell r="J5960">
            <v>22431.39</v>
          </cell>
          <cell r="L5960">
            <v>41455</v>
          </cell>
          <cell r="M5960" t="str">
            <v>SG</v>
          </cell>
          <cell r="N5960" t="str">
            <v>EXP</v>
          </cell>
          <cell r="O5960" t="str">
            <v>PH300</v>
          </cell>
          <cell r="P5960" t="str">
            <v>1770</v>
          </cell>
          <cell r="Q5960" t="str">
            <v>Salaries &amp; Benefits</v>
          </cell>
          <cell r="R5960" t="str">
            <v>Other Expenditures</v>
          </cell>
          <cell r="S5960" t="str">
            <v>Salaries &amp; Benefits</v>
          </cell>
        </row>
        <row r="5961">
          <cell r="A5961" t="str">
            <v>PH3071</v>
          </cell>
          <cell r="E5961">
            <v>10208.16</v>
          </cell>
          <cell r="F5961">
            <v>0</v>
          </cell>
          <cell r="G5961">
            <v>10208.16</v>
          </cell>
          <cell r="H5961">
            <v>10564.32</v>
          </cell>
          <cell r="I5961">
            <v>356.16</v>
          </cell>
          <cell r="J5961">
            <v>24330.54</v>
          </cell>
          <cell r="L5961">
            <v>41455</v>
          </cell>
          <cell r="M5961" t="str">
            <v>SG</v>
          </cell>
          <cell r="N5961" t="str">
            <v>EXP</v>
          </cell>
          <cell r="O5961" t="str">
            <v>PH300</v>
          </cell>
          <cell r="P5961" t="str">
            <v>2010</v>
          </cell>
          <cell r="Q5961" t="str">
            <v>Office Supplies</v>
          </cell>
          <cell r="R5961" t="str">
            <v>Other Expenditures</v>
          </cell>
          <cell r="S5961" t="str">
            <v>Non Salary</v>
          </cell>
        </row>
        <row r="5962">
          <cell r="A5962" t="str">
            <v>PH3071</v>
          </cell>
          <cell r="E5962">
            <v>2488.2399999999998</v>
          </cell>
          <cell r="F5962">
            <v>0</v>
          </cell>
          <cell r="G5962">
            <v>2488.2399999999998</v>
          </cell>
          <cell r="H5962">
            <v>2485.89</v>
          </cell>
          <cell r="I5962">
            <v>-2.35</v>
          </cell>
          <cell r="J5962">
            <v>9000.33</v>
          </cell>
          <cell r="L5962">
            <v>41455</v>
          </cell>
          <cell r="M5962" t="str">
            <v>SG</v>
          </cell>
          <cell r="N5962" t="str">
            <v>EXP</v>
          </cell>
          <cell r="O5962" t="str">
            <v>PH300</v>
          </cell>
          <cell r="P5962" t="str">
            <v>2040</v>
          </cell>
          <cell r="Q5962" t="str">
            <v>Office Supplies</v>
          </cell>
          <cell r="R5962" t="str">
            <v>Other Expenditures</v>
          </cell>
          <cell r="S5962" t="str">
            <v>Non Salary</v>
          </cell>
        </row>
        <row r="5963">
          <cell r="A5963" t="str">
            <v>PH3071</v>
          </cell>
          <cell r="E5963">
            <v>0</v>
          </cell>
          <cell r="F5963">
            <v>0</v>
          </cell>
          <cell r="G5963">
            <v>0</v>
          </cell>
          <cell r="H5963">
            <v>66.19</v>
          </cell>
          <cell r="I5963">
            <v>66.19</v>
          </cell>
          <cell r="J5963">
            <v>330</v>
          </cell>
          <cell r="L5963">
            <v>41455</v>
          </cell>
          <cell r="M5963" t="str">
            <v>SG</v>
          </cell>
          <cell r="N5963" t="str">
            <v>EXP</v>
          </cell>
          <cell r="O5963" t="str">
            <v>PH300</v>
          </cell>
          <cell r="P5963" t="str">
            <v>2082</v>
          </cell>
          <cell r="Q5963" t="str">
            <v>Office Supplies</v>
          </cell>
          <cell r="R5963" t="str">
            <v>Other Expenditures</v>
          </cell>
          <cell r="S5963" t="str">
            <v>Non Salary</v>
          </cell>
        </row>
        <row r="5964">
          <cell r="A5964" t="str">
            <v>PH3071</v>
          </cell>
          <cell r="E5964">
            <v>1045.73</v>
          </cell>
          <cell r="F5964">
            <v>0</v>
          </cell>
          <cell r="G5964">
            <v>1045.73</v>
          </cell>
          <cell r="H5964">
            <v>1290.8599999999999</v>
          </cell>
          <cell r="I5964">
            <v>245.13</v>
          </cell>
          <cell r="J5964">
            <v>4673.62</v>
          </cell>
          <cell r="L5964">
            <v>41455</v>
          </cell>
          <cell r="M5964" t="str">
            <v>SG</v>
          </cell>
          <cell r="N5964" t="str">
            <v>EXP</v>
          </cell>
          <cell r="O5964" t="str">
            <v>PH300</v>
          </cell>
          <cell r="P5964" t="str">
            <v>2099</v>
          </cell>
          <cell r="Q5964" t="str">
            <v>Office Supplies</v>
          </cell>
          <cell r="R5964" t="str">
            <v>Other Expenditures</v>
          </cell>
          <cell r="S5964" t="str">
            <v>Non Salary</v>
          </cell>
        </row>
        <row r="5965">
          <cell r="A5965" t="str">
            <v>PH3071</v>
          </cell>
          <cell r="E5965">
            <v>0</v>
          </cell>
          <cell r="F5965">
            <v>0</v>
          </cell>
          <cell r="G5965">
            <v>0</v>
          </cell>
          <cell r="H5965">
            <v>0</v>
          </cell>
          <cell r="I5965">
            <v>0</v>
          </cell>
          <cell r="J5965">
            <v>0</v>
          </cell>
          <cell r="L5965">
            <v>41455</v>
          </cell>
          <cell r="M5965" t="str">
            <v>SG</v>
          </cell>
          <cell r="N5965" t="str">
            <v>EXP</v>
          </cell>
          <cell r="O5965" t="str">
            <v>PH300</v>
          </cell>
          <cell r="P5965" t="str">
            <v>2600</v>
          </cell>
          <cell r="Q5965" t="str">
            <v>Other Supplies</v>
          </cell>
          <cell r="R5965" t="str">
            <v>Other Expenditures</v>
          </cell>
          <cell r="S5965" t="str">
            <v>Non Salary</v>
          </cell>
        </row>
        <row r="5966">
          <cell r="A5966" t="str">
            <v>PH3071</v>
          </cell>
          <cell r="E5966">
            <v>0</v>
          </cell>
          <cell r="F5966">
            <v>0</v>
          </cell>
          <cell r="G5966">
            <v>0</v>
          </cell>
          <cell r="H5966">
            <v>1056.58</v>
          </cell>
          <cell r="I5966">
            <v>1056.58</v>
          </cell>
          <cell r="J5966">
            <v>3825.41</v>
          </cell>
          <cell r="L5966">
            <v>41455</v>
          </cell>
          <cell r="M5966" t="str">
            <v>SG</v>
          </cell>
          <cell r="N5966" t="str">
            <v>EXP</v>
          </cell>
          <cell r="O5966" t="str">
            <v>PH300</v>
          </cell>
          <cell r="P5966" t="str">
            <v>2650</v>
          </cell>
          <cell r="Q5966" t="str">
            <v>Other Supplies</v>
          </cell>
          <cell r="R5966" t="str">
            <v>Other Expenditures</v>
          </cell>
          <cell r="S5966" t="str">
            <v>Non Salary</v>
          </cell>
        </row>
        <row r="5967">
          <cell r="A5967" t="str">
            <v>PH3071</v>
          </cell>
          <cell r="E5967">
            <v>0</v>
          </cell>
          <cell r="F5967">
            <v>0</v>
          </cell>
          <cell r="G5967">
            <v>0</v>
          </cell>
          <cell r="H5967">
            <v>51.62</v>
          </cell>
          <cell r="I5967">
            <v>51.62</v>
          </cell>
          <cell r="J5967">
            <v>186.91</v>
          </cell>
          <cell r="L5967">
            <v>41455</v>
          </cell>
          <cell r="M5967" t="str">
            <v>SG</v>
          </cell>
          <cell r="N5967" t="str">
            <v>EXP</v>
          </cell>
          <cell r="O5967" t="str">
            <v>PH300</v>
          </cell>
          <cell r="P5967" t="str">
            <v>2730</v>
          </cell>
          <cell r="Q5967" t="str">
            <v>Other Supplies</v>
          </cell>
          <cell r="R5967" t="str">
            <v>Other Expenditures</v>
          </cell>
          <cell r="S5967" t="str">
            <v>Non Salary</v>
          </cell>
        </row>
        <row r="5968">
          <cell r="A5968" t="str">
            <v>PH3071</v>
          </cell>
          <cell r="E5968">
            <v>334.75</v>
          </cell>
          <cell r="F5968">
            <v>0</v>
          </cell>
          <cell r="G5968">
            <v>334.75</v>
          </cell>
          <cell r="H5968">
            <v>0</v>
          </cell>
          <cell r="I5968">
            <v>-334.75</v>
          </cell>
          <cell r="J5968">
            <v>0</v>
          </cell>
          <cell r="L5968">
            <v>41455</v>
          </cell>
          <cell r="M5968" t="str">
            <v>SG</v>
          </cell>
          <cell r="N5968" t="str">
            <v>EXP</v>
          </cell>
          <cell r="O5968" t="str">
            <v>PH300</v>
          </cell>
          <cell r="P5968" t="str">
            <v>2790</v>
          </cell>
          <cell r="Q5968" t="str">
            <v>Other Supplies</v>
          </cell>
          <cell r="R5968" t="str">
            <v>Other Expenditures</v>
          </cell>
          <cell r="S5968" t="str">
            <v>Non Salary</v>
          </cell>
        </row>
        <row r="5969">
          <cell r="A5969" t="str">
            <v>PH3071</v>
          </cell>
          <cell r="E5969">
            <v>0</v>
          </cell>
          <cell r="F5969">
            <v>30.48</v>
          </cell>
          <cell r="G5969">
            <v>30.48</v>
          </cell>
          <cell r="H5969">
            <v>0</v>
          </cell>
          <cell r="I5969">
            <v>-30.48</v>
          </cell>
          <cell r="J5969">
            <v>0</v>
          </cell>
          <cell r="L5969">
            <v>41455</v>
          </cell>
          <cell r="M5969" t="str">
            <v>SG</v>
          </cell>
          <cell r="N5969" t="str">
            <v>EXP</v>
          </cell>
          <cell r="O5969" t="str">
            <v>PH300</v>
          </cell>
          <cell r="P5969" t="str">
            <v>2823</v>
          </cell>
          <cell r="Q5969" t="str">
            <v>Other Supplies</v>
          </cell>
          <cell r="R5969" t="str">
            <v>Other Expenditures</v>
          </cell>
          <cell r="S5969" t="str">
            <v>Non Salary</v>
          </cell>
        </row>
        <row r="5970">
          <cell r="A5970" t="str">
            <v>PH3071</v>
          </cell>
          <cell r="E5970">
            <v>0</v>
          </cell>
          <cell r="F5970">
            <v>0</v>
          </cell>
          <cell r="G5970">
            <v>0</v>
          </cell>
          <cell r="H5970">
            <v>681.54</v>
          </cell>
          <cell r="I5970">
            <v>681.54</v>
          </cell>
          <cell r="J5970">
            <v>1237.5999999999999</v>
          </cell>
          <cell r="L5970">
            <v>41455</v>
          </cell>
          <cell r="M5970" t="str">
            <v>SG</v>
          </cell>
          <cell r="N5970" t="str">
            <v>EXP</v>
          </cell>
          <cell r="O5970" t="str">
            <v>PH300</v>
          </cell>
          <cell r="P5970" t="str">
            <v>3020</v>
          </cell>
          <cell r="Q5970" t="str">
            <v>General Equipment</v>
          </cell>
          <cell r="R5970" t="str">
            <v>Other Expenditures</v>
          </cell>
          <cell r="S5970" t="str">
            <v>Non Salary</v>
          </cell>
        </row>
        <row r="5971">
          <cell r="A5971" t="str">
            <v>PH3071</v>
          </cell>
          <cell r="E5971">
            <v>1521.01</v>
          </cell>
          <cell r="F5971">
            <v>308.99</v>
          </cell>
          <cell r="G5971">
            <v>1830</v>
          </cell>
          <cell r="H5971">
            <v>0</v>
          </cell>
          <cell r="I5971">
            <v>-1830</v>
          </cell>
          <cell r="J5971">
            <v>0</v>
          </cell>
          <cell r="L5971">
            <v>41455</v>
          </cell>
          <cell r="M5971" t="str">
            <v>SG</v>
          </cell>
          <cell r="N5971" t="str">
            <v>EXP</v>
          </cell>
          <cell r="O5971" t="str">
            <v>PH300</v>
          </cell>
          <cell r="P5971" t="str">
            <v>3310</v>
          </cell>
          <cell r="Q5971" t="str">
            <v>Furniture &amp; Furnishings</v>
          </cell>
          <cell r="R5971" t="str">
            <v>Other Expenditures</v>
          </cell>
          <cell r="S5971" t="str">
            <v>Non Salary</v>
          </cell>
        </row>
        <row r="5972">
          <cell r="A5972" t="str">
            <v>PH3071</v>
          </cell>
          <cell r="E5972">
            <v>219.43</v>
          </cell>
          <cell r="F5972">
            <v>0</v>
          </cell>
          <cell r="G5972">
            <v>219.43</v>
          </cell>
          <cell r="H5972">
            <v>0</v>
          </cell>
          <cell r="I5972">
            <v>-219.43</v>
          </cell>
          <cell r="J5972">
            <v>0</v>
          </cell>
          <cell r="L5972">
            <v>41455</v>
          </cell>
          <cell r="M5972" t="str">
            <v>SG</v>
          </cell>
          <cell r="N5972" t="str">
            <v>EXP</v>
          </cell>
          <cell r="O5972" t="str">
            <v>PH300</v>
          </cell>
          <cell r="P5972" t="str">
            <v>3420</v>
          </cell>
          <cell r="Q5972" t="str">
            <v>Computer Hardware &amp; Software</v>
          </cell>
          <cell r="R5972" t="str">
            <v>Other Expenditures</v>
          </cell>
          <cell r="S5972" t="str">
            <v>Non Salary</v>
          </cell>
        </row>
        <row r="5973">
          <cell r="A5973" t="str">
            <v>PH3071</v>
          </cell>
          <cell r="E5973">
            <v>0</v>
          </cell>
          <cell r="F5973">
            <v>0</v>
          </cell>
          <cell r="G5973">
            <v>0</v>
          </cell>
          <cell r="H5973">
            <v>1049.24</v>
          </cell>
          <cell r="I5973">
            <v>1049.24</v>
          </cell>
          <cell r="J5973">
            <v>2399.9</v>
          </cell>
          <cell r="L5973">
            <v>41455</v>
          </cell>
          <cell r="M5973" t="str">
            <v>SG</v>
          </cell>
          <cell r="N5973" t="str">
            <v>EXP</v>
          </cell>
          <cell r="O5973" t="str">
            <v>PH300</v>
          </cell>
          <cell r="P5973" t="str">
            <v>4025</v>
          </cell>
          <cell r="Q5973" t="str">
            <v>Professional &amp; Technical</v>
          </cell>
          <cell r="R5973" t="str">
            <v>Other Expenditures</v>
          </cell>
          <cell r="S5973" t="str">
            <v>Non Salary</v>
          </cell>
        </row>
        <row r="5974">
          <cell r="A5974" t="str">
            <v>PH3071</v>
          </cell>
          <cell r="E5974">
            <v>49</v>
          </cell>
          <cell r="F5974">
            <v>0</v>
          </cell>
          <cell r="G5974">
            <v>49</v>
          </cell>
          <cell r="H5974">
            <v>0</v>
          </cell>
          <cell r="I5974">
            <v>-49</v>
          </cell>
          <cell r="J5974">
            <v>0</v>
          </cell>
          <cell r="L5974">
            <v>41455</v>
          </cell>
          <cell r="M5974" t="str">
            <v>SG</v>
          </cell>
          <cell r="N5974" t="str">
            <v>EXP</v>
          </cell>
          <cell r="O5974" t="str">
            <v>PH300</v>
          </cell>
          <cell r="P5974" t="str">
            <v>4082</v>
          </cell>
          <cell r="Q5974" t="str">
            <v>Professional &amp; Technical</v>
          </cell>
          <cell r="R5974" t="str">
            <v>Other Expenditures</v>
          </cell>
          <cell r="S5974" t="str">
            <v>Non Salary</v>
          </cell>
        </row>
        <row r="5975">
          <cell r="A5975" t="str">
            <v>PH3071</v>
          </cell>
          <cell r="E5975">
            <v>0</v>
          </cell>
          <cell r="F5975">
            <v>11571.87</v>
          </cell>
          <cell r="G5975">
            <v>11571.87</v>
          </cell>
          <cell r="H5975">
            <v>8940.23</v>
          </cell>
          <cell r="I5975">
            <v>-2631.64</v>
          </cell>
          <cell r="J5975">
            <v>20448.810000000001</v>
          </cell>
          <cell r="L5975">
            <v>41455</v>
          </cell>
          <cell r="M5975" t="str">
            <v>SG</v>
          </cell>
          <cell r="N5975" t="str">
            <v>EXP</v>
          </cell>
          <cell r="O5975" t="str">
            <v>PH300</v>
          </cell>
          <cell r="P5975" t="str">
            <v>4199</v>
          </cell>
          <cell r="Q5975" t="str">
            <v>Professional &amp; Technical</v>
          </cell>
          <cell r="R5975" t="str">
            <v>Other Expenditures</v>
          </cell>
          <cell r="S5975" t="str">
            <v>Non Salary</v>
          </cell>
        </row>
        <row r="5976">
          <cell r="A5976" t="str">
            <v>PH3071</v>
          </cell>
          <cell r="E5976">
            <v>57.3</v>
          </cell>
          <cell r="F5976">
            <v>0</v>
          </cell>
          <cell r="G5976">
            <v>57.3</v>
          </cell>
          <cell r="H5976">
            <v>2286.56</v>
          </cell>
          <cell r="I5976">
            <v>2229.2600000000002</v>
          </cell>
          <cell r="J5976">
            <v>5230</v>
          </cell>
          <cell r="L5976">
            <v>41455</v>
          </cell>
          <cell r="M5976" t="str">
            <v>SG</v>
          </cell>
          <cell r="N5976" t="str">
            <v>EXP</v>
          </cell>
          <cell r="O5976" t="str">
            <v>PH300</v>
          </cell>
          <cell r="P5976" t="str">
            <v>4225</v>
          </cell>
          <cell r="Q5976" t="str">
            <v>Business Travel Expenses</v>
          </cell>
          <cell r="R5976" t="str">
            <v>Other Expenditures</v>
          </cell>
          <cell r="S5976" t="str">
            <v>Non Salary</v>
          </cell>
        </row>
        <row r="5977">
          <cell r="A5977" t="str">
            <v>PH3071</v>
          </cell>
          <cell r="E5977">
            <v>0</v>
          </cell>
          <cell r="F5977">
            <v>0</v>
          </cell>
          <cell r="G5977">
            <v>0</v>
          </cell>
          <cell r="H5977">
            <v>92.56</v>
          </cell>
          <cell r="I5977">
            <v>92.56</v>
          </cell>
          <cell r="J5977">
            <v>246</v>
          </cell>
          <cell r="L5977">
            <v>41455</v>
          </cell>
          <cell r="M5977" t="str">
            <v>SG</v>
          </cell>
          <cell r="N5977" t="str">
            <v>EXP</v>
          </cell>
          <cell r="O5977" t="str">
            <v>PH300</v>
          </cell>
          <cell r="P5977" t="str">
            <v>4251</v>
          </cell>
          <cell r="Q5977" t="str">
            <v>Conference Expenditures</v>
          </cell>
          <cell r="R5977" t="str">
            <v>Other Expenditures</v>
          </cell>
          <cell r="S5977" t="str">
            <v>Non Salary</v>
          </cell>
        </row>
        <row r="5978">
          <cell r="A5978" t="str">
            <v>PH3071</v>
          </cell>
          <cell r="E5978">
            <v>543.35</v>
          </cell>
          <cell r="F5978">
            <v>0</v>
          </cell>
          <cell r="G5978">
            <v>543.35</v>
          </cell>
          <cell r="H5978">
            <v>0</v>
          </cell>
          <cell r="I5978">
            <v>-543.35</v>
          </cell>
          <cell r="J5978">
            <v>0</v>
          </cell>
          <cell r="L5978">
            <v>41455</v>
          </cell>
          <cell r="M5978" t="str">
            <v>SG</v>
          </cell>
          <cell r="N5978" t="str">
            <v>EXP</v>
          </cell>
          <cell r="O5978" t="str">
            <v>PH300</v>
          </cell>
          <cell r="P5978" t="str">
            <v>4253</v>
          </cell>
          <cell r="Q5978" t="str">
            <v>Conference Expenditures</v>
          </cell>
          <cell r="R5978" t="str">
            <v>Other Expenditures</v>
          </cell>
          <cell r="S5978" t="str">
            <v>Non Salary</v>
          </cell>
        </row>
        <row r="5979">
          <cell r="A5979" t="str">
            <v>PH3071</v>
          </cell>
          <cell r="E5979">
            <v>7894.73</v>
          </cell>
          <cell r="F5979">
            <v>0</v>
          </cell>
          <cell r="G5979">
            <v>7894.73</v>
          </cell>
          <cell r="H5979">
            <v>7432.4</v>
          </cell>
          <cell r="I5979">
            <v>-462.33</v>
          </cell>
          <cell r="J5979">
            <v>17000</v>
          </cell>
          <cell r="L5979">
            <v>41455</v>
          </cell>
          <cell r="M5979" t="str">
            <v>SG</v>
          </cell>
          <cell r="N5979" t="str">
            <v>EXP</v>
          </cell>
          <cell r="O5979" t="str">
            <v>PH300</v>
          </cell>
          <cell r="P5979" t="str">
            <v>4256</v>
          </cell>
          <cell r="Q5979" t="str">
            <v>Conference Expenditures</v>
          </cell>
          <cell r="R5979" t="str">
            <v>Other Expenditures</v>
          </cell>
          <cell r="S5979" t="str">
            <v>Non Salary</v>
          </cell>
        </row>
        <row r="5980">
          <cell r="A5980" t="str">
            <v>PH3071</v>
          </cell>
          <cell r="E5980">
            <v>2030.11</v>
          </cell>
          <cell r="F5980">
            <v>0</v>
          </cell>
          <cell r="G5980">
            <v>2030.11</v>
          </cell>
          <cell r="H5980">
            <v>0</v>
          </cell>
          <cell r="I5980">
            <v>-2030.11</v>
          </cell>
          <cell r="J5980">
            <v>0</v>
          </cell>
          <cell r="L5980">
            <v>41455</v>
          </cell>
          <cell r="M5980" t="str">
            <v>SG</v>
          </cell>
          <cell r="N5980" t="str">
            <v>EXP</v>
          </cell>
          <cell r="O5980" t="str">
            <v>PH300</v>
          </cell>
          <cell r="P5980" t="str">
            <v>4310</v>
          </cell>
          <cell r="Q5980" t="str">
            <v>Training &amp; Development</v>
          </cell>
          <cell r="R5980" t="str">
            <v>Other Expenditures</v>
          </cell>
          <cell r="S5980" t="str">
            <v>Non Salary</v>
          </cell>
        </row>
        <row r="5981">
          <cell r="A5981" t="str">
            <v>PH3071</v>
          </cell>
          <cell r="E5981">
            <v>0</v>
          </cell>
          <cell r="F5981">
            <v>0</v>
          </cell>
          <cell r="G5981">
            <v>0</v>
          </cell>
          <cell r="H5981">
            <v>1301.98</v>
          </cell>
          <cell r="I5981">
            <v>1301.98</v>
          </cell>
          <cell r="J5981">
            <v>2978</v>
          </cell>
          <cell r="L5981">
            <v>41455</v>
          </cell>
          <cell r="M5981" t="str">
            <v>SG</v>
          </cell>
          <cell r="N5981" t="str">
            <v>EXP</v>
          </cell>
          <cell r="O5981" t="str">
            <v>PH300</v>
          </cell>
          <cell r="P5981" t="str">
            <v>4340</v>
          </cell>
          <cell r="Q5981" t="str">
            <v>Training &amp; Development</v>
          </cell>
          <cell r="R5981" t="str">
            <v>Other Expenditures</v>
          </cell>
          <cell r="S5981" t="str">
            <v>Non Salary</v>
          </cell>
        </row>
        <row r="5982">
          <cell r="A5982" t="str">
            <v>PH3071</v>
          </cell>
          <cell r="E5982">
            <v>0</v>
          </cell>
          <cell r="F5982">
            <v>0</v>
          </cell>
          <cell r="G5982">
            <v>0</v>
          </cell>
          <cell r="H5982">
            <v>53859.85</v>
          </cell>
          <cell r="I5982">
            <v>53859.85</v>
          </cell>
          <cell r="J5982">
            <v>119688.55</v>
          </cell>
          <cell r="L5982">
            <v>41455</v>
          </cell>
          <cell r="M5982" t="str">
            <v>SG</v>
          </cell>
          <cell r="N5982" t="str">
            <v>EXP</v>
          </cell>
          <cell r="O5982" t="str">
            <v>PH300</v>
          </cell>
          <cell r="P5982" t="str">
            <v>4414</v>
          </cell>
          <cell r="Q5982" t="str">
            <v>Contracted Services</v>
          </cell>
          <cell r="R5982" t="str">
            <v>Other Expenditures</v>
          </cell>
          <cell r="S5982" t="str">
            <v>Non Salary</v>
          </cell>
        </row>
        <row r="5983">
          <cell r="A5983" t="str">
            <v>PH3071</v>
          </cell>
          <cell r="E5983">
            <v>0</v>
          </cell>
          <cell r="F5983">
            <v>0</v>
          </cell>
          <cell r="G5983">
            <v>0</v>
          </cell>
          <cell r="H5983">
            <v>437.1</v>
          </cell>
          <cell r="I5983">
            <v>437.1</v>
          </cell>
          <cell r="J5983">
            <v>999.76</v>
          </cell>
          <cell r="L5983">
            <v>41455</v>
          </cell>
          <cell r="M5983" t="str">
            <v>SG</v>
          </cell>
          <cell r="N5983" t="str">
            <v>EXP</v>
          </cell>
          <cell r="O5983" t="str">
            <v>PH300</v>
          </cell>
          <cell r="P5983" t="str">
            <v>4416</v>
          </cell>
          <cell r="Q5983" t="str">
            <v>Contracted Services</v>
          </cell>
          <cell r="R5983" t="str">
            <v>Other Expenditures</v>
          </cell>
          <cell r="S5983" t="str">
            <v>Non Salary</v>
          </cell>
        </row>
        <row r="5984">
          <cell r="A5984" t="str">
            <v>PH3071</v>
          </cell>
          <cell r="E5984">
            <v>3221.72</v>
          </cell>
          <cell r="F5984">
            <v>3307.2</v>
          </cell>
          <cell r="G5984">
            <v>6528.92</v>
          </cell>
          <cell r="H5984">
            <v>0</v>
          </cell>
          <cell r="I5984">
            <v>-6528.92</v>
          </cell>
          <cell r="J5984">
            <v>0</v>
          </cell>
          <cell r="L5984">
            <v>41455</v>
          </cell>
          <cell r="M5984" t="str">
            <v>SG</v>
          </cell>
          <cell r="N5984" t="str">
            <v>EXP</v>
          </cell>
          <cell r="O5984" t="str">
            <v>PH300</v>
          </cell>
          <cell r="P5984" t="str">
            <v>4424</v>
          </cell>
          <cell r="Q5984" t="str">
            <v>Contracted Services</v>
          </cell>
          <cell r="R5984" t="str">
            <v>Other Expenditures</v>
          </cell>
          <cell r="S5984" t="str">
            <v>Non Salary</v>
          </cell>
        </row>
        <row r="5985">
          <cell r="A5985" t="str">
            <v>PH3071</v>
          </cell>
          <cell r="E5985">
            <v>683.78</v>
          </cell>
          <cell r="F5985">
            <v>1306.95</v>
          </cell>
          <cell r="G5985">
            <v>1990.73</v>
          </cell>
          <cell r="H5985">
            <v>4355.8</v>
          </cell>
          <cell r="I5985">
            <v>2365.0700000000002</v>
          </cell>
          <cell r="J5985">
            <v>9962.94</v>
          </cell>
          <cell r="L5985">
            <v>41455</v>
          </cell>
          <cell r="M5985" t="str">
            <v>SG</v>
          </cell>
          <cell r="N5985" t="str">
            <v>EXP</v>
          </cell>
          <cell r="O5985" t="str">
            <v>PH300</v>
          </cell>
          <cell r="P5985" t="str">
            <v>4515</v>
          </cell>
          <cell r="Q5985" t="str">
            <v>Contracted Services</v>
          </cell>
          <cell r="R5985" t="str">
            <v>Other Expenditures</v>
          </cell>
          <cell r="S5985" t="str">
            <v>Non Salary</v>
          </cell>
        </row>
        <row r="5986">
          <cell r="A5986" t="str">
            <v>PH3071</v>
          </cell>
          <cell r="E5986">
            <v>0</v>
          </cell>
          <cell r="F5986">
            <v>0</v>
          </cell>
          <cell r="G5986">
            <v>0</v>
          </cell>
          <cell r="H5986">
            <v>3763</v>
          </cell>
          <cell r="I5986">
            <v>3763</v>
          </cell>
          <cell r="J5986">
            <v>10000</v>
          </cell>
          <cell r="L5986">
            <v>41455</v>
          </cell>
          <cell r="M5986" t="str">
            <v>SG</v>
          </cell>
          <cell r="N5986" t="str">
            <v>EXP</v>
          </cell>
          <cell r="O5986" t="str">
            <v>PH300</v>
          </cell>
          <cell r="P5986" t="str">
            <v>4570</v>
          </cell>
          <cell r="Q5986" t="str">
            <v>Contracted Services</v>
          </cell>
          <cell r="R5986" t="str">
            <v>Other Expenditures</v>
          </cell>
          <cell r="S5986" t="str">
            <v>Non Salary</v>
          </cell>
        </row>
        <row r="5987">
          <cell r="A5987" t="str">
            <v>PH3071</v>
          </cell>
          <cell r="E5987">
            <v>0</v>
          </cell>
          <cell r="F5987">
            <v>0</v>
          </cell>
          <cell r="G5987">
            <v>0</v>
          </cell>
          <cell r="H5987">
            <v>267.57</v>
          </cell>
          <cell r="I5987">
            <v>267.57</v>
          </cell>
          <cell r="J5987">
            <v>612</v>
          </cell>
          <cell r="L5987">
            <v>41455</v>
          </cell>
          <cell r="M5987" t="str">
            <v>SG</v>
          </cell>
          <cell r="N5987" t="str">
            <v>EXP</v>
          </cell>
          <cell r="O5987" t="str">
            <v>PH300</v>
          </cell>
          <cell r="P5987" t="str">
            <v>4760</v>
          </cell>
          <cell r="Q5987" t="str">
            <v>Insurance, Parking &amp; Metrage</v>
          </cell>
          <cell r="R5987" t="str">
            <v>Other Expenditures</v>
          </cell>
          <cell r="S5987" t="str">
            <v>Non Salary</v>
          </cell>
        </row>
        <row r="5988">
          <cell r="A5988" t="str">
            <v>PH3071</v>
          </cell>
          <cell r="E5988">
            <v>551.75</v>
          </cell>
          <cell r="F5988">
            <v>0</v>
          </cell>
          <cell r="G5988">
            <v>551.75</v>
          </cell>
          <cell r="H5988">
            <v>9785.6200000000008</v>
          </cell>
          <cell r="I5988">
            <v>9233.8700000000008</v>
          </cell>
          <cell r="J5988">
            <v>23879</v>
          </cell>
          <cell r="L5988">
            <v>41455</v>
          </cell>
          <cell r="M5988" t="str">
            <v>SG</v>
          </cell>
          <cell r="N5988" t="str">
            <v>EXP</v>
          </cell>
          <cell r="O5988" t="str">
            <v>PH300</v>
          </cell>
          <cell r="P5988" t="str">
            <v>4770</v>
          </cell>
          <cell r="Q5988" t="str">
            <v>Insurance, Parking &amp; Metrage</v>
          </cell>
          <cell r="R5988" t="str">
            <v>Other Expenditures</v>
          </cell>
          <cell r="S5988" t="str">
            <v>Non Salary</v>
          </cell>
        </row>
        <row r="5989">
          <cell r="A5989" t="str">
            <v>PH3071</v>
          </cell>
          <cell r="E5989">
            <v>578.61</v>
          </cell>
          <cell r="F5989">
            <v>0</v>
          </cell>
          <cell r="G5989">
            <v>578.61</v>
          </cell>
          <cell r="H5989">
            <v>36107.49</v>
          </cell>
          <cell r="I5989">
            <v>35528.879999999997</v>
          </cell>
          <cell r="J5989">
            <v>94547</v>
          </cell>
          <cell r="L5989">
            <v>41455</v>
          </cell>
          <cell r="M5989" t="str">
            <v>SG</v>
          </cell>
          <cell r="N5989" t="str">
            <v>EXP</v>
          </cell>
          <cell r="O5989" t="str">
            <v>PH300</v>
          </cell>
          <cell r="P5989" t="str">
            <v>4775</v>
          </cell>
          <cell r="Q5989" t="str">
            <v>Insurance, Parking &amp; Metrage</v>
          </cell>
          <cell r="R5989" t="str">
            <v>Other Expenditures</v>
          </cell>
          <cell r="S5989" t="str">
            <v>Non Salary</v>
          </cell>
        </row>
        <row r="5990">
          <cell r="A5990" t="str">
            <v>PH3071</v>
          </cell>
          <cell r="E5990">
            <v>1529.24</v>
          </cell>
          <cell r="F5990">
            <v>712.28</v>
          </cell>
          <cell r="G5990">
            <v>2241.52</v>
          </cell>
          <cell r="H5990">
            <v>0</v>
          </cell>
          <cell r="I5990">
            <v>-2241.52</v>
          </cell>
          <cell r="J5990">
            <v>0</v>
          </cell>
          <cell r="L5990">
            <v>41455</v>
          </cell>
          <cell r="M5990" t="str">
            <v>SG</v>
          </cell>
          <cell r="N5990" t="str">
            <v>EXP</v>
          </cell>
          <cell r="O5990" t="str">
            <v>PH300</v>
          </cell>
          <cell r="P5990" t="str">
            <v>4808</v>
          </cell>
          <cell r="Q5990" t="str">
            <v>Other Services</v>
          </cell>
          <cell r="R5990" t="str">
            <v>Other Expenditures</v>
          </cell>
          <cell r="S5990" t="str">
            <v>Non Salary</v>
          </cell>
        </row>
        <row r="5991">
          <cell r="A5991" t="str">
            <v>PH3071</v>
          </cell>
          <cell r="E5991">
            <v>278.77</v>
          </cell>
          <cell r="F5991">
            <v>0</v>
          </cell>
          <cell r="G5991">
            <v>278.77</v>
          </cell>
          <cell r="H5991">
            <v>0</v>
          </cell>
          <cell r="I5991">
            <v>-278.77</v>
          </cell>
          <cell r="J5991">
            <v>0</v>
          </cell>
          <cell r="L5991">
            <v>41455</v>
          </cell>
          <cell r="M5991" t="str">
            <v>SG</v>
          </cell>
          <cell r="N5991" t="str">
            <v>EXP</v>
          </cell>
          <cell r="O5991" t="str">
            <v>PH300</v>
          </cell>
          <cell r="P5991" t="str">
            <v>4810</v>
          </cell>
          <cell r="Q5991" t="str">
            <v>Other Services</v>
          </cell>
          <cell r="R5991" t="str">
            <v>Other Expenditures</v>
          </cell>
          <cell r="S5991" t="str">
            <v>Non Salary</v>
          </cell>
        </row>
        <row r="5992">
          <cell r="A5992" t="str">
            <v>PH3071</v>
          </cell>
          <cell r="E5992">
            <v>3543.13</v>
          </cell>
          <cell r="F5992">
            <v>24.86</v>
          </cell>
          <cell r="G5992">
            <v>3567.99</v>
          </cell>
          <cell r="H5992">
            <v>6618.2</v>
          </cell>
          <cell r="I5992">
            <v>3050.21</v>
          </cell>
          <cell r="J5992">
            <v>21321.54</v>
          </cell>
          <cell r="L5992">
            <v>41455</v>
          </cell>
          <cell r="M5992" t="str">
            <v>SG</v>
          </cell>
          <cell r="N5992" t="str">
            <v>EXP</v>
          </cell>
          <cell r="O5992" t="str">
            <v>PH300</v>
          </cell>
          <cell r="P5992" t="str">
            <v>4811</v>
          </cell>
          <cell r="Q5992" t="str">
            <v>Other Services</v>
          </cell>
          <cell r="R5992" t="str">
            <v>Other Expenditures</v>
          </cell>
          <cell r="S5992" t="str">
            <v>Non Salary</v>
          </cell>
        </row>
        <row r="5993">
          <cell r="A5993" t="str">
            <v>PH3071</v>
          </cell>
          <cell r="E5993">
            <v>0</v>
          </cell>
          <cell r="F5993">
            <v>0</v>
          </cell>
          <cell r="G5993">
            <v>0</v>
          </cell>
          <cell r="H5993">
            <v>0</v>
          </cell>
          <cell r="I5993">
            <v>0</v>
          </cell>
          <cell r="J5993">
            <v>0</v>
          </cell>
          <cell r="L5993">
            <v>41455</v>
          </cell>
          <cell r="M5993" t="str">
            <v>SG</v>
          </cell>
          <cell r="N5993" t="str">
            <v>EXP</v>
          </cell>
          <cell r="O5993" t="str">
            <v>PH300</v>
          </cell>
          <cell r="P5993" t="str">
            <v>4815</v>
          </cell>
          <cell r="Q5993" t="str">
            <v>Other Services</v>
          </cell>
          <cell r="R5993" t="str">
            <v>Other Expenditures</v>
          </cell>
          <cell r="S5993" t="str">
            <v>Non Salary</v>
          </cell>
        </row>
        <row r="5994">
          <cell r="A5994" t="str">
            <v>PH3071</v>
          </cell>
          <cell r="E5994">
            <v>291.23</v>
          </cell>
          <cell r="F5994">
            <v>0</v>
          </cell>
          <cell r="G5994">
            <v>291.23</v>
          </cell>
          <cell r="H5994">
            <v>1075.08</v>
          </cell>
          <cell r="I5994">
            <v>783.85</v>
          </cell>
          <cell r="J5994">
            <v>2459</v>
          </cell>
          <cell r="L5994">
            <v>41455</v>
          </cell>
          <cell r="M5994" t="str">
            <v>SG</v>
          </cell>
          <cell r="N5994" t="str">
            <v>EXP</v>
          </cell>
          <cell r="O5994" t="str">
            <v>PH300</v>
          </cell>
          <cell r="P5994" t="str">
            <v>4820</v>
          </cell>
          <cell r="Q5994" t="str">
            <v>Other Services</v>
          </cell>
          <cell r="R5994" t="str">
            <v>Other Expenditures</v>
          </cell>
          <cell r="S5994" t="str">
            <v>Non Salary</v>
          </cell>
        </row>
        <row r="5995">
          <cell r="A5995" t="str">
            <v>PH3071</v>
          </cell>
          <cell r="E5995">
            <v>665.52</v>
          </cell>
          <cell r="F5995">
            <v>0</v>
          </cell>
          <cell r="G5995">
            <v>665.52</v>
          </cell>
          <cell r="H5995">
            <v>0</v>
          </cell>
          <cell r="I5995">
            <v>-665.52</v>
          </cell>
          <cell r="J5995">
            <v>0</v>
          </cell>
          <cell r="L5995">
            <v>41455</v>
          </cell>
          <cell r="M5995" t="str">
            <v>SG</v>
          </cell>
          <cell r="N5995" t="str">
            <v>EXP</v>
          </cell>
          <cell r="O5995" t="str">
            <v>PH300</v>
          </cell>
          <cell r="P5995" t="str">
            <v>4840</v>
          </cell>
          <cell r="Q5995" t="str">
            <v>Other Services</v>
          </cell>
          <cell r="R5995" t="str">
            <v>Other Expenditures</v>
          </cell>
          <cell r="S5995" t="str">
            <v>Non Salary</v>
          </cell>
        </row>
        <row r="5996">
          <cell r="A5996" t="str">
            <v>PH3071</v>
          </cell>
          <cell r="E5996">
            <v>0</v>
          </cell>
          <cell r="F5996">
            <v>0</v>
          </cell>
          <cell r="G5996">
            <v>0</v>
          </cell>
          <cell r="H5996">
            <v>957.6</v>
          </cell>
          <cell r="I5996">
            <v>957.6</v>
          </cell>
          <cell r="J5996">
            <v>2000</v>
          </cell>
          <cell r="L5996">
            <v>41455</v>
          </cell>
          <cell r="M5996" t="str">
            <v>SG</v>
          </cell>
          <cell r="N5996" t="str">
            <v>EXP</v>
          </cell>
          <cell r="O5996" t="str">
            <v>PH300</v>
          </cell>
          <cell r="P5996" t="str">
            <v>7030</v>
          </cell>
          <cell r="Q5996" t="str">
            <v>IDC's</v>
          </cell>
          <cell r="R5996" t="str">
            <v>Other Expenditures</v>
          </cell>
          <cell r="S5996" t="str">
            <v>Non Salary</v>
          </cell>
        </row>
        <row r="5997">
          <cell r="A5997" t="str">
            <v>PH3071</v>
          </cell>
          <cell r="E5997">
            <v>67.819999999999993</v>
          </cell>
          <cell r="F5997">
            <v>0</v>
          </cell>
          <cell r="G5997">
            <v>67.819999999999993</v>
          </cell>
          <cell r="H5997">
            <v>2394</v>
          </cell>
          <cell r="I5997">
            <v>2326.1799999999998</v>
          </cell>
          <cell r="J5997">
            <v>5000</v>
          </cell>
          <cell r="L5997">
            <v>41455</v>
          </cell>
          <cell r="M5997" t="str">
            <v>SG</v>
          </cell>
          <cell r="N5997" t="str">
            <v>EXP</v>
          </cell>
          <cell r="O5997" t="str">
            <v>PH300</v>
          </cell>
          <cell r="P5997" t="str">
            <v>7035</v>
          </cell>
          <cell r="Q5997" t="str">
            <v>IDC's</v>
          </cell>
          <cell r="R5997" t="str">
            <v>Other Expenditures</v>
          </cell>
          <cell r="S5997" t="str">
            <v>Non Salary</v>
          </cell>
        </row>
        <row r="5998">
          <cell r="A5998" t="str">
            <v>PH3071</v>
          </cell>
          <cell r="E5998">
            <v>15767.73</v>
          </cell>
          <cell r="F5998">
            <v>0</v>
          </cell>
          <cell r="G5998">
            <v>15767.73</v>
          </cell>
          <cell r="H5998">
            <v>17552.599999999999</v>
          </cell>
          <cell r="I5998">
            <v>1784.87</v>
          </cell>
          <cell r="J5998">
            <v>70210.41</v>
          </cell>
          <cell r="L5998">
            <v>41455</v>
          </cell>
          <cell r="M5998" t="str">
            <v>SG</v>
          </cell>
          <cell r="N5998" t="str">
            <v>EXP</v>
          </cell>
          <cell r="O5998" t="str">
            <v>PH300</v>
          </cell>
          <cell r="P5998" t="str">
            <v>7125</v>
          </cell>
          <cell r="Q5998" t="str">
            <v>IDC's</v>
          </cell>
          <cell r="R5998" t="str">
            <v>Other Expenditures</v>
          </cell>
          <cell r="S5998" t="str">
            <v>Non Salary</v>
          </cell>
        </row>
        <row r="5999">
          <cell r="A5999" t="str">
            <v>PH3071</v>
          </cell>
          <cell r="E5999">
            <v>160</v>
          </cell>
          <cell r="F5999">
            <v>0</v>
          </cell>
          <cell r="G5999">
            <v>160</v>
          </cell>
          <cell r="H5999">
            <v>0</v>
          </cell>
          <cell r="I5999">
            <v>-160</v>
          </cell>
          <cell r="J5999">
            <v>0</v>
          </cell>
          <cell r="L5999">
            <v>41455</v>
          </cell>
          <cell r="M5999" t="str">
            <v>SG</v>
          </cell>
          <cell r="N5999" t="str">
            <v>EXP</v>
          </cell>
          <cell r="O5999" t="str">
            <v>PH300</v>
          </cell>
          <cell r="P5999" t="str">
            <v>7130</v>
          </cell>
          <cell r="Q5999" t="str">
            <v>IDC's</v>
          </cell>
          <cell r="R5999" t="str">
            <v>Other Expenditures</v>
          </cell>
          <cell r="S5999" t="str">
            <v>Non Salary</v>
          </cell>
        </row>
        <row r="6000">
          <cell r="A6000" t="str">
            <v>PH3071</v>
          </cell>
          <cell r="E6000">
            <v>-143249.85999999999</v>
          </cell>
          <cell r="F6000">
            <v>0</v>
          </cell>
          <cell r="G6000">
            <v>-143249.85999999999</v>
          </cell>
          <cell r="H6000">
            <v>-209742.74</v>
          </cell>
          <cell r="I6000">
            <v>-66492.88</v>
          </cell>
          <cell r="J6000">
            <v>-512926.63</v>
          </cell>
          <cell r="L6000">
            <v>41455</v>
          </cell>
          <cell r="M6000" t="str">
            <v>SG</v>
          </cell>
          <cell r="N6000" t="str">
            <v>REV</v>
          </cell>
          <cell r="O6000" t="str">
            <v>PH300</v>
          </cell>
          <cell r="P6000" t="str">
            <v>8010</v>
          </cell>
          <cell r="Q6000" t="str">
            <v>Grants and Subsidies</v>
          </cell>
          <cell r="R6000" t="str">
            <v>Revenue</v>
          </cell>
          <cell r="S6000" t="str">
            <v>Non Salary</v>
          </cell>
        </row>
        <row r="6001">
          <cell r="A6001" t="str">
            <v>PH3071</v>
          </cell>
          <cell r="E6001">
            <v>-7.49</v>
          </cell>
          <cell r="F6001">
            <v>0</v>
          </cell>
          <cell r="G6001">
            <v>-7.49</v>
          </cell>
          <cell r="H6001">
            <v>0</v>
          </cell>
          <cell r="I6001">
            <v>7.49</v>
          </cell>
          <cell r="J6001">
            <v>0</v>
          </cell>
          <cell r="L6001">
            <v>41455</v>
          </cell>
          <cell r="M6001" t="str">
            <v>SG</v>
          </cell>
          <cell r="N6001" t="str">
            <v>REV</v>
          </cell>
          <cell r="O6001" t="str">
            <v>PH300</v>
          </cell>
          <cell r="P6001" t="str">
            <v>9451</v>
          </cell>
          <cell r="Q6001" t="str">
            <v>Other Revenues</v>
          </cell>
          <cell r="R6001" t="str">
            <v>Revenue</v>
          </cell>
          <cell r="S6001" t="str">
            <v>Non Salary</v>
          </cell>
        </row>
        <row r="6002">
          <cell r="A6002" t="str">
            <v>PH3082</v>
          </cell>
          <cell r="E6002">
            <v>0</v>
          </cell>
          <cell r="F6002">
            <v>0</v>
          </cell>
          <cell r="G6002">
            <v>0</v>
          </cell>
          <cell r="H6002">
            <v>0.14000000000000001</v>
          </cell>
          <cell r="I6002">
            <v>0.14000000000000001</v>
          </cell>
          <cell r="J6002">
            <v>0.48</v>
          </cell>
          <cell r="L6002">
            <v>41455</v>
          </cell>
          <cell r="M6002" t="str">
            <v>SG</v>
          </cell>
          <cell r="N6002" t="str">
            <v>EXP</v>
          </cell>
          <cell r="O6002" t="str">
            <v>PH300</v>
          </cell>
          <cell r="P6002" t="str">
            <v>2080</v>
          </cell>
          <cell r="Q6002" t="str">
            <v>Office Supplies</v>
          </cell>
          <cell r="R6002" t="str">
            <v>Other Expenditures</v>
          </cell>
          <cell r="S6002" t="str">
            <v>Non Salary</v>
          </cell>
        </row>
        <row r="6003">
          <cell r="A6003" t="str">
            <v>PH3082</v>
          </cell>
          <cell r="E6003">
            <v>0</v>
          </cell>
          <cell r="F6003">
            <v>0</v>
          </cell>
          <cell r="G6003">
            <v>0</v>
          </cell>
          <cell r="H6003">
            <v>0</v>
          </cell>
          <cell r="I6003">
            <v>0</v>
          </cell>
          <cell r="J6003">
            <v>0</v>
          </cell>
          <cell r="L6003">
            <v>41455</v>
          </cell>
          <cell r="M6003" t="str">
            <v>SG</v>
          </cell>
          <cell r="N6003" t="str">
            <v>EXP</v>
          </cell>
          <cell r="O6003" t="str">
            <v>PH300</v>
          </cell>
          <cell r="P6003" t="str">
            <v>2099</v>
          </cell>
          <cell r="Q6003" t="str">
            <v>Office Supplies</v>
          </cell>
          <cell r="R6003" t="str">
            <v>Other Expenditures</v>
          </cell>
          <cell r="S6003" t="str">
            <v>Non Salary</v>
          </cell>
        </row>
        <row r="6004">
          <cell r="A6004" t="str">
            <v>PH3082</v>
          </cell>
          <cell r="E6004">
            <v>-240.25</v>
          </cell>
          <cell r="F6004">
            <v>564.77</v>
          </cell>
          <cell r="G6004">
            <v>324.52</v>
          </cell>
          <cell r="H6004">
            <v>1657.2</v>
          </cell>
          <cell r="I6004">
            <v>1332.68</v>
          </cell>
          <cell r="J6004">
            <v>6000</v>
          </cell>
          <cell r="L6004">
            <v>41455</v>
          </cell>
          <cell r="M6004" t="str">
            <v>SG</v>
          </cell>
          <cell r="N6004" t="str">
            <v>EXP</v>
          </cell>
          <cell r="O6004" t="str">
            <v>PH300</v>
          </cell>
          <cell r="P6004" t="str">
            <v>2600</v>
          </cell>
          <cell r="Q6004" t="str">
            <v>Other Supplies</v>
          </cell>
          <cell r="R6004" t="str">
            <v>Other Expenditures</v>
          </cell>
          <cell r="S6004" t="str">
            <v>Non Salary</v>
          </cell>
        </row>
        <row r="6005">
          <cell r="A6005" t="str">
            <v>PH3082</v>
          </cell>
          <cell r="E6005">
            <v>7.59</v>
          </cell>
          <cell r="F6005">
            <v>6000</v>
          </cell>
          <cell r="G6005">
            <v>6007.59</v>
          </cell>
          <cell r="H6005">
            <v>1657.11</v>
          </cell>
          <cell r="I6005">
            <v>-4350.4799999999996</v>
          </cell>
          <cell r="J6005">
            <v>5999.66</v>
          </cell>
          <cell r="L6005">
            <v>41455</v>
          </cell>
          <cell r="M6005" t="str">
            <v>SG</v>
          </cell>
          <cell r="N6005" t="str">
            <v>EXP</v>
          </cell>
          <cell r="O6005" t="str">
            <v>PH300</v>
          </cell>
          <cell r="P6005" t="str">
            <v>2741</v>
          </cell>
          <cell r="Q6005" t="str">
            <v>Other Supplies</v>
          </cell>
          <cell r="R6005" t="str">
            <v>Other Expenditures</v>
          </cell>
          <cell r="S6005" t="str">
            <v>Non Salary</v>
          </cell>
        </row>
        <row r="6006">
          <cell r="A6006" t="str">
            <v>PH3082</v>
          </cell>
          <cell r="E6006">
            <v>826.29</v>
          </cell>
          <cell r="F6006">
            <v>0</v>
          </cell>
          <cell r="G6006">
            <v>826.29</v>
          </cell>
          <cell r="H6006">
            <v>5311.18</v>
          </cell>
          <cell r="I6006">
            <v>4484.8900000000003</v>
          </cell>
          <cell r="J6006">
            <v>12148.2</v>
          </cell>
          <cell r="L6006">
            <v>41455</v>
          </cell>
          <cell r="M6006" t="str">
            <v>SG</v>
          </cell>
          <cell r="N6006" t="str">
            <v>EXP</v>
          </cell>
          <cell r="O6006" t="str">
            <v>PH300</v>
          </cell>
          <cell r="P6006" t="str">
            <v>4086</v>
          </cell>
          <cell r="Q6006" t="str">
            <v>Professional &amp; Technical</v>
          </cell>
          <cell r="R6006" t="str">
            <v>Other Expenditures</v>
          </cell>
          <cell r="S6006" t="str">
            <v>Non Salary</v>
          </cell>
        </row>
        <row r="6007">
          <cell r="A6007" t="str">
            <v>PH3082</v>
          </cell>
          <cell r="E6007">
            <v>0</v>
          </cell>
          <cell r="F6007">
            <v>0</v>
          </cell>
          <cell r="G6007">
            <v>0</v>
          </cell>
          <cell r="H6007">
            <v>0</v>
          </cell>
          <cell r="I6007">
            <v>0</v>
          </cell>
          <cell r="J6007">
            <v>0</v>
          </cell>
          <cell r="L6007">
            <v>41455</v>
          </cell>
          <cell r="M6007" t="str">
            <v>SG</v>
          </cell>
          <cell r="N6007" t="str">
            <v>EXP</v>
          </cell>
          <cell r="O6007" t="str">
            <v>PH300</v>
          </cell>
          <cell r="P6007" t="str">
            <v>4225</v>
          </cell>
          <cell r="Q6007" t="str">
            <v>Business Travel Expenses</v>
          </cell>
          <cell r="R6007" t="str">
            <v>Other Expenditures</v>
          </cell>
          <cell r="S6007" t="str">
            <v>Non Salary</v>
          </cell>
        </row>
        <row r="6008">
          <cell r="A6008" t="str">
            <v>PH3082</v>
          </cell>
          <cell r="E6008">
            <v>5873.65</v>
          </cell>
          <cell r="F6008">
            <v>0</v>
          </cell>
          <cell r="G6008">
            <v>5873.65</v>
          </cell>
          <cell r="H6008">
            <v>5250.52</v>
          </cell>
          <cell r="I6008">
            <v>-623.13</v>
          </cell>
          <cell r="J6008">
            <v>12009.42</v>
          </cell>
          <cell r="L6008">
            <v>41455</v>
          </cell>
          <cell r="M6008" t="str">
            <v>SG</v>
          </cell>
          <cell r="N6008" t="str">
            <v>EXP</v>
          </cell>
          <cell r="O6008" t="str">
            <v>PH300</v>
          </cell>
          <cell r="P6008" t="str">
            <v>4690</v>
          </cell>
          <cell r="Q6008" t="str">
            <v>Insurance, Parking &amp; Metrage</v>
          </cell>
          <cell r="R6008" t="str">
            <v>Other Expenditures</v>
          </cell>
          <cell r="S6008" t="str">
            <v>Non Salary</v>
          </cell>
        </row>
        <row r="6009">
          <cell r="A6009" t="str">
            <v>PH3082</v>
          </cell>
          <cell r="E6009">
            <v>0</v>
          </cell>
          <cell r="F6009">
            <v>0</v>
          </cell>
          <cell r="G6009">
            <v>0</v>
          </cell>
          <cell r="H6009">
            <v>239.4</v>
          </cell>
          <cell r="I6009">
            <v>239.4</v>
          </cell>
          <cell r="J6009">
            <v>500</v>
          </cell>
          <cell r="L6009">
            <v>41455</v>
          </cell>
          <cell r="M6009" t="str">
            <v>SG</v>
          </cell>
          <cell r="N6009" t="str">
            <v>EXP</v>
          </cell>
          <cell r="O6009" t="str">
            <v>PH300</v>
          </cell>
          <cell r="P6009" t="str">
            <v>7030</v>
          </cell>
          <cell r="Q6009" t="str">
            <v>IDC's</v>
          </cell>
          <cell r="R6009" t="str">
            <v>Other Expenditures</v>
          </cell>
          <cell r="S6009" t="str">
            <v>Non Salary</v>
          </cell>
        </row>
        <row r="6010">
          <cell r="A6010" t="str">
            <v>PH3082</v>
          </cell>
          <cell r="E6010">
            <v>0</v>
          </cell>
          <cell r="F6010">
            <v>0</v>
          </cell>
          <cell r="G6010">
            <v>0</v>
          </cell>
          <cell r="H6010">
            <v>478.8</v>
          </cell>
          <cell r="I6010">
            <v>478.8</v>
          </cell>
          <cell r="J6010">
            <v>1000</v>
          </cell>
          <cell r="L6010">
            <v>41455</v>
          </cell>
          <cell r="M6010" t="str">
            <v>SG</v>
          </cell>
          <cell r="N6010" t="str">
            <v>EXP</v>
          </cell>
          <cell r="O6010" t="str">
            <v>PH300</v>
          </cell>
          <cell r="P6010" t="str">
            <v>7035</v>
          </cell>
          <cell r="Q6010" t="str">
            <v>IDC's</v>
          </cell>
          <cell r="R6010" t="str">
            <v>Other Expenditures</v>
          </cell>
          <cell r="S6010" t="str">
            <v>Non Salary</v>
          </cell>
        </row>
        <row r="6011">
          <cell r="A6011" t="str">
            <v>PH3082</v>
          </cell>
          <cell r="E6011">
            <v>-9774.0400000000009</v>
          </cell>
          <cell r="F6011">
            <v>0</v>
          </cell>
          <cell r="G6011">
            <v>-9774.0400000000009</v>
          </cell>
          <cell r="H6011">
            <v>-10945.76</v>
          </cell>
          <cell r="I6011">
            <v>-1171.72</v>
          </cell>
          <cell r="J6011">
            <v>-28243.32</v>
          </cell>
          <cell r="L6011">
            <v>41455</v>
          </cell>
          <cell r="M6011" t="str">
            <v>SG</v>
          </cell>
          <cell r="N6011" t="str">
            <v>REV</v>
          </cell>
          <cell r="O6011" t="str">
            <v>PH300</v>
          </cell>
          <cell r="P6011" t="str">
            <v>8010</v>
          </cell>
          <cell r="Q6011" t="str">
            <v>Grants and Subsidies</v>
          </cell>
          <cell r="R6011" t="str">
            <v>Revenue</v>
          </cell>
          <cell r="S6011" t="str">
            <v>Non Salary</v>
          </cell>
        </row>
        <row r="6012">
          <cell r="A6012" t="str">
            <v>PH3084</v>
          </cell>
          <cell r="E6012">
            <v>116170.37</v>
          </cell>
          <cell r="F6012">
            <v>0</v>
          </cell>
          <cell r="G6012">
            <v>116170.37</v>
          </cell>
          <cell r="H6012">
            <v>100306.36</v>
          </cell>
          <cell r="I6012">
            <v>-15864.01</v>
          </cell>
          <cell r="J6012">
            <v>225689.31</v>
          </cell>
          <cell r="L6012">
            <v>41455</v>
          </cell>
          <cell r="M6012" t="str">
            <v>SG</v>
          </cell>
          <cell r="N6012" t="str">
            <v>EXP</v>
          </cell>
          <cell r="O6012" t="str">
            <v>PH620</v>
          </cell>
          <cell r="P6012" t="str">
            <v>1015</v>
          </cell>
          <cell r="Q6012" t="str">
            <v>Salaries &amp; Benefits</v>
          </cell>
          <cell r="R6012" t="str">
            <v>Other Expenditures</v>
          </cell>
          <cell r="S6012" t="str">
            <v>Salaries &amp; Benefits</v>
          </cell>
        </row>
        <row r="6013">
          <cell r="A6013" t="str">
            <v>PH3084</v>
          </cell>
          <cell r="E6013">
            <v>10.97</v>
          </cell>
          <cell r="F6013">
            <v>0</v>
          </cell>
          <cell r="G6013">
            <v>10.97</v>
          </cell>
          <cell r="H6013">
            <v>0</v>
          </cell>
          <cell r="I6013">
            <v>-10.97</v>
          </cell>
          <cell r="J6013">
            <v>0</v>
          </cell>
          <cell r="L6013">
            <v>41455</v>
          </cell>
          <cell r="M6013" t="str">
            <v>SG</v>
          </cell>
          <cell r="N6013" t="str">
            <v>EXP</v>
          </cell>
          <cell r="O6013" t="str">
            <v>PH620</v>
          </cell>
          <cell r="P6013" t="str">
            <v>1025</v>
          </cell>
          <cell r="Q6013" t="str">
            <v>Salaries &amp; Benefits</v>
          </cell>
          <cell r="R6013" t="str">
            <v>Other Expenditures</v>
          </cell>
          <cell r="S6013" t="str">
            <v>Overtime</v>
          </cell>
        </row>
        <row r="6014">
          <cell r="A6014" t="str">
            <v>PH3084</v>
          </cell>
          <cell r="E6014">
            <v>3599.15</v>
          </cell>
          <cell r="F6014">
            <v>0</v>
          </cell>
          <cell r="G6014">
            <v>3599.15</v>
          </cell>
          <cell r="H6014">
            <v>0</v>
          </cell>
          <cell r="I6014">
            <v>-3599.15</v>
          </cell>
          <cell r="J6014">
            <v>0</v>
          </cell>
          <cell r="L6014">
            <v>41455</v>
          </cell>
          <cell r="M6014" t="str">
            <v>SG</v>
          </cell>
          <cell r="N6014" t="str">
            <v>EXP</v>
          </cell>
          <cell r="O6014" t="str">
            <v>PH620</v>
          </cell>
          <cell r="P6014" t="str">
            <v>1060</v>
          </cell>
          <cell r="Q6014" t="str">
            <v>Salaries &amp; Benefits</v>
          </cell>
          <cell r="R6014" t="str">
            <v>Other Expenditures</v>
          </cell>
          <cell r="S6014" t="str">
            <v>Salaries &amp; Benefits</v>
          </cell>
        </row>
        <row r="6015">
          <cell r="A6015" t="str">
            <v>PH3084</v>
          </cell>
          <cell r="E6015">
            <v>0</v>
          </cell>
          <cell r="F6015">
            <v>0</v>
          </cell>
          <cell r="G6015">
            <v>0</v>
          </cell>
          <cell r="H6015">
            <v>-6214.22</v>
          </cell>
          <cell r="I6015">
            <v>-6214.22</v>
          </cell>
          <cell r="J6015">
            <v>-13446.43</v>
          </cell>
          <cell r="L6015">
            <v>41455</v>
          </cell>
          <cell r="M6015" t="str">
            <v>SG</v>
          </cell>
          <cell r="N6015" t="str">
            <v>EXP</v>
          </cell>
          <cell r="O6015" t="str">
            <v>PH620</v>
          </cell>
          <cell r="P6015" t="str">
            <v>1520</v>
          </cell>
          <cell r="Q6015" t="str">
            <v>Salaries &amp; Benefits</v>
          </cell>
          <cell r="R6015" t="str">
            <v>Other Expenditures</v>
          </cell>
          <cell r="S6015" t="str">
            <v>Gapping</v>
          </cell>
        </row>
        <row r="6016">
          <cell r="A6016" t="str">
            <v>PH3084</v>
          </cell>
          <cell r="E6016">
            <v>3508.48</v>
          </cell>
          <cell r="F6016">
            <v>0</v>
          </cell>
          <cell r="G6016">
            <v>3508.48</v>
          </cell>
          <cell r="H6016">
            <v>3445.33</v>
          </cell>
          <cell r="I6016">
            <v>-63.15</v>
          </cell>
          <cell r="J6016">
            <v>7752</v>
          </cell>
          <cell r="L6016">
            <v>41455</v>
          </cell>
          <cell r="M6016" t="str">
            <v>SG</v>
          </cell>
          <cell r="N6016" t="str">
            <v>EXP</v>
          </cell>
          <cell r="O6016" t="str">
            <v>PH620</v>
          </cell>
          <cell r="P6016" t="str">
            <v>1711</v>
          </cell>
          <cell r="Q6016" t="str">
            <v>Salaries &amp; Benefits</v>
          </cell>
          <cell r="R6016" t="str">
            <v>Other Expenditures</v>
          </cell>
          <cell r="S6016" t="str">
            <v>Salaries &amp; Benefits</v>
          </cell>
        </row>
        <row r="6017">
          <cell r="A6017" t="str">
            <v>PH3084</v>
          </cell>
          <cell r="E6017">
            <v>1677.62</v>
          </cell>
          <cell r="F6017">
            <v>0</v>
          </cell>
          <cell r="G6017">
            <v>1677.62</v>
          </cell>
          <cell r="H6017">
            <v>1637.34</v>
          </cell>
          <cell r="I6017">
            <v>-40.28</v>
          </cell>
          <cell r="J6017">
            <v>3684</v>
          </cell>
          <cell r="L6017">
            <v>41455</v>
          </cell>
          <cell r="M6017" t="str">
            <v>SG</v>
          </cell>
          <cell r="N6017" t="str">
            <v>EXP</v>
          </cell>
          <cell r="O6017" t="str">
            <v>PH620</v>
          </cell>
          <cell r="P6017" t="str">
            <v>1712</v>
          </cell>
          <cell r="Q6017" t="str">
            <v>Salaries &amp; Benefits</v>
          </cell>
          <cell r="R6017" t="str">
            <v>Other Expenditures</v>
          </cell>
          <cell r="S6017" t="str">
            <v>Salaries &amp; Benefits</v>
          </cell>
        </row>
        <row r="6018">
          <cell r="A6018" t="str">
            <v>PH3084</v>
          </cell>
          <cell r="E6018">
            <v>2751.93</v>
          </cell>
          <cell r="F6018">
            <v>0</v>
          </cell>
          <cell r="G6018">
            <v>2751.93</v>
          </cell>
          <cell r="H6018">
            <v>2008.64</v>
          </cell>
          <cell r="I6018">
            <v>-743.29</v>
          </cell>
          <cell r="J6018">
            <v>4518.82</v>
          </cell>
          <cell r="L6018">
            <v>41455</v>
          </cell>
          <cell r="M6018" t="str">
            <v>SG</v>
          </cell>
          <cell r="N6018" t="str">
            <v>EXP</v>
          </cell>
          <cell r="O6018" t="str">
            <v>PH620</v>
          </cell>
          <cell r="P6018" t="str">
            <v>1720</v>
          </cell>
          <cell r="Q6018" t="str">
            <v>Salaries &amp; Benefits</v>
          </cell>
          <cell r="R6018" t="str">
            <v>Other Expenditures</v>
          </cell>
          <cell r="S6018" t="str">
            <v>Salaries &amp; Benefits</v>
          </cell>
        </row>
        <row r="6019">
          <cell r="A6019" t="str">
            <v>PH3084</v>
          </cell>
          <cell r="E6019">
            <v>852.7</v>
          </cell>
          <cell r="F6019">
            <v>0</v>
          </cell>
          <cell r="G6019">
            <v>852.7</v>
          </cell>
          <cell r="H6019">
            <v>748.7</v>
          </cell>
          <cell r="I6019">
            <v>-104</v>
          </cell>
          <cell r="J6019">
            <v>1684.54</v>
          </cell>
          <cell r="L6019">
            <v>41455</v>
          </cell>
          <cell r="M6019" t="str">
            <v>SG</v>
          </cell>
          <cell r="N6019" t="str">
            <v>EXP</v>
          </cell>
          <cell r="O6019" t="str">
            <v>PH620</v>
          </cell>
          <cell r="P6019" t="str">
            <v>1730</v>
          </cell>
          <cell r="Q6019" t="str">
            <v>Salaries &amp; Benefits</v>
          </cell>
          <cell r="R6019" t="str">
            <v>Other Expenditures</v>
          </cell>
          <cell r="S6019" t="str">
            <v>Salaries &amp; Benefits</v>
          </cell>
        </row>
        <row r="6020">
          <cell r="A6020" t="str">
            <v>PH3084</v>
          </cell>
          <cell r="E6020">
            <v>2762.68</v>
          </cell>
          <cell r="F6020">
            <v>0</v>
          </cell>
          <cell r="G6020">
            <v>2762.68</v>
          </cell>
          <cell r="H6020">
            <v>2599.36</v>
          </cell>
          <cell r="I6020">
            <v>-163.32</v>
          </cell>
          <cell r="J6020">
            <v>3095.31</v>
          </cell>
          <cell r="L6020">
            <v>41455</v>
          </cell>
          <cell r="M6020" t="str">
            <v>SG</v>
          </cell>
          <cell r="N6020" t="str">
            <v>EXP</v>
          </cell>
          <cell r="O6020" t="str">
            <v>PH620</v>
          </cell>
          <cell r="P6020" t="str">
            <v>1740</v>
          </cell>
          <cell r="Q6020" t="str">
            <v>Salaries &amp; Benefits</v>
          </cell>
          <cell r="R6020" t="str">
            <v>Other Expenditures</v>
          </cell>
          <cell r="S6020" t="str">
            <v>Salaries &amp; Benefits</v>
          </cell>
        </row>
        <row r="6021">
          <cell r="A6021" t="str">
            <v>PH3084</v>
          </cell>
          <cell r="E6021">
            <v>123.75</v>
          </cell>
          <cell r="F6021">
            <v>0</v>
          </cell>
          <cell r="G6021">
            <v>123.75</v>
          </cell>
          <cell r="H6021">
            <v>135.78</v>
          </cell>
          <cell r="I6021">
            <v>12.03</v>
          </cell>
          <cell r="J6021">
            <v>180.56</v>
          </cell>
          <cell r="L6021">
            <v>41455</v>
          </cell>
          <cell r="M6021" t="str">
            <v>SG</v>
          </cell>
          <cell r="N6021" t="str">
            <v>EXP</v>
          </cell>
          <cell r="O6021" t="str">
            <v>PH620</v>
          </cell>
          <cell r="P6021" t="str">
            <v>1745</v>
          </cell>
          <cell r="Q6021" t="str">
            <v>Salaries &amp; Benefits</v>
          </cell>
          <cell r="R6021" t="str">
            <v>Other Expenditures</v>
          </cell>
          <cell r="S6021" t="str">
            <v>Salaries &amp; Benefits</v>
          </cell>
        </row>
        <row r="6022">
          <cell r="A6022" t="str">
            <v>PH3084</v>
          </cell>
          <cell r="E6022">
            <v>2346.6</v>
          </cell>
          <cell r="F6022">
            <v>0</v>
          </cell>
          <cell r="G6022">
            <v>2346.6</v>
          </cell>
          <cell r="H6022">
            <v>1955.98</v>
          </cell>
          <cell r="I6022">
            <v>-390.62</v>
          </cell>
          <cell r="J6022">
            <v>4400.9399999999996</v>
          </cell>
          <cell r="L6022">
            <v>41455</v>
          </cell>
          <cell r="M6022" t="str">
            <v>SG</v>
          </cell>
          <cell r="N6022" t="str">
            <v>EXP</v>
          </cell>
          <cell r="O6022" t="str">
            <v>PH620</v>
          </cell>
          <cell r="P6022" t="str">
            <v>1750</v>
          </cell>
          <cell r="Q6022" t="str">
            <v>Salaries &amp; Benefits</v>
          </cell>
          <cell r="R6022" t="str">
            <v>Other Expenditures</v>
          </cell>
          <cell r="S6022" t="str">
            <v>Salaries &amp; Benefits</v>
          </cell>
        </row>
        <row r="6023">
          <cell r="A6023" t="str">
            <v>PH3084</v>
          </cell>
          <cell r="E6023">
            <v>5722.06</v>
          </cell>
          <cell r="F6023">
            <v>0</v>
          </cell>
          <cell r="G6023">
            <v>5722.06</v>
          </cell>
          <cell r="H6023">
            <v>5721.66</v>
          </cell>
          <cell r="I6023">
            <v>-0.4</v>
          </cell>
          <cell r="J6023">
            <v>6920.1</v>
          </cell>
          <cell r="L6023">
            <v>41455</v>
          </cell>
          <cell r="M6023" t="str">
            <v>SG</v>
          </cell>
          <cell r="N6023" t="str">
            <v>EXP</v>
          </cell>
          <cell r="O6023" t="str">
            <v>PH620</v>
          </cell>
          <cell r="P6023" t="str">
            <v>1760</v>
          </cell>
          <cell r="Q6023" t="str">
            <v>Salaries &amp; Benefits</v>
          </cell>
          <cell r="R6023" t="str">
            <v>Other Expenditures</v>
          </cell>
          <cell r="S6023" t="str">
            <v>Salaries &amp; Benefits</v>
          </cell>
        </row>
        <row r="6024">
          <cell r="A6024" t="str">
            <v>PH3084</v>
          </cell>
          <cell r="E6024">
            <v>13706.77</v>
          </cell>
          <cell r="F6024">
            <v>0</v>
          </cell>
          <cell r="G6024">
            <v>13706.77</v>
          </cell>
          <cell r="H6024">
            <v>10903.94</v>
          </cell>
          <cell r="I6024">
            <v>-2802.83</v>
          </cell>
          <cell r="J6024">
            <v>24533.84</v>
          </cell>
          <cell r="L6024">
            <v>41455</v>
          </cell>
          <cell r="M6024" t="str">
            <v>SG</v>
          </cell>
          <cell r="N6024" t="str">
            <v>EXP</v>
          </cell>
          <cell r="O6024" t="str">
            <v>PH620</v>
          </cell>
          <cell r="P6024" t="str">
            <v>1770</v>
          </cell>
          <cell r="Q6024" t="str">
            <v>Salaries &amp; Benefits</v>
          </cell>
          <cell r="R6024" t="str">
            <v>Other Expenditures</v>
          </cell>
          <cell r="S6024" t="str">
            <v>Salaries &amp; Benefits</v>
          </cell>
        </row>
        <row r="6025">
          <cell r="A6025" t="str">
            <v>PH3084</v>
          </cell>
          <cell r="E6025">
            <v>337.21</v>
          </cell>
          <cell r="F6025">
            <v>0</v>
          </cell>
          <cell r="G6025">
            <v>337.21</v>
          </cell>
          <cell r="H6025">
            <v>527.96</v>
          </cell>
          <cell r="I6025">
            <v>190.75</v>
          </cell>
          <cell r="J6025">
            <v>1181.3800000000001</v>
          </cell>
          <cell r="L6025">
            <v>41455</v>
          </cell>
          <cell r="M6025" t="str">
            <v>SG</v>
          </cell>
          <cell r="N6025" t="str">
            <v>EXP</v>
          </cell>
          <cell r="O6025" t="str">
            <v>PH620</v>
          </cell>
          <cell r="P6025" t="str">
            <v>2010</v>
          </cell>
          <cell r="Q6025" t="str">
            <v>Office Supplies</v>
          </cell>
          <cell r="R6025" t="str">
            <v>Other Expenditures</v>
          </cell>
          <cell r="S6025" t="str">
            <v>Non Salary</v>
          </cell>
        </row>
        <row r="6026">
          <cell r="A6026" t="str">
            <v>PH3084</v>
          </cell>
          <cell r="E6026">
            <v>73.260000000000005</v>
          </cell>
          <cell r="F6026">
            <v>0</v>
          </cell>
          <cell r="G6026">
            <v>73.260000000000005</v>
          </cell>
          <cell r="H6026">
            <v>129.22</v>
          </cell>
          <cell r="I6026">
            <v>55.96</v>
          </cell>
          <cell r="J6026">
            <v>289.14</v>
          </cell>
          <cell r="L6026">
            <v>41455</v>
          </cell>
          <cell r="M6026" t="str">
            <v>SG</v>
          </cell>
          <cell r="N6026" t="str">
            <v>EXP</v>
          </cell>
          <cell r="O6026" t="str">
            <v>PH620</v>
          </cell>
          <cell r="P6026" t="str">
            <v>2040</v>
          </cell>
          <cell r="Q6026" t="str">
            <v>Office Supplies</v>
          </cell>
          <cell r="R6026" t="str">
            <v>Other Expenditures</v>
          </cell>
          <cell r="S6026" t="str">
            <v>Non Salary</v>
          </cell>
        </row>
        <row r="6027">
          <cell r="A6027" t="str">
            <v>PH3084</v>
          </cell>
          <cell r="E6027">
            <v>0</v>
          </cell>
          <cell r="F6027">
            <v>0</v>
          </cell>
          <cell r="G6027">
            <v>0</v>
          </cell>
          <cell r="H6027">
            <v>0</v>
          </cell>
          <cell r="I6027">
            <v>0</v>
          </cell>
          <cell r="J6027">
            <v>0</v>
          </cell>
          <cell r="L6027">
            <v>41455</v>
          </cell>
          <cell r="M6027" t="str">
            <v>SG</v>
          </cell>
          <cell r="N6027" t="str">
            <v>EXP</v>
          </cell>
          <cell r="O6027" t="str">
            <v>PH620</v>
          </cell>
          <cell r="P6027" t="str">
            <v>2080</v>
          </cell>
          <cell r="Q6027" t="str">
            <v>Office Supplies</v>
          </cell>
          <cell r="R6027" t="str">
            <v>Other Expenditures</v>
          </cell>
          <cell r="S6027" t="str">
            <v>Non Salary</v>
          </cell>
        </row>
        <row r="6028">
          <cell r="A6028" t="str">
            <v>PH3084</v>
          </cell>
          <cell r="E6028">
            <v>0</v>
          </cell>
          <cell r="F6028">
            <v>0</v>
          </cell>
          <cell r="G6028">
            <v>0</v>
          </cell>
          <cell r="H6028">
            <v>0</v>
          </cell>
          <cell r="I6028">
            <v>0</v>
          </cell>
          <cell r="J6028">
            <v>0</v>
          </cell>
          <cell r="L6028">
            <v>41455</v>
          </cell>
          <cell r="M6028" t="str">
            <v>SG</v>
          </cell>
          <cell r="N6028" t="str">
            <v>EXP</v>
          </cell>
          <cell r="O6028" t="str">
            <v>PH620</v>
          </cell>
          <cell r="P6028" t="str">
            <v>2560</v>
          </cell>
          <cell r="Q6028" t="str">
            <v>Other Supplies</v>
          </cell>
          <cell r="R6028" t="str">
            <v>Other Expenditures</v>
          </cell>
          <cell r="S6028" t="str">
            <v>Non Salary</v>
          </cell>
        </row>
        <row r="6029">
          <cell r="A6029" t="str">
            <v>PH3084</v>
          </cell>
          <cell r="E6029">
            <v>0</v>
          </cell>
          <cell r="F6029">
            <v>0</v>
          </cell>
          <cell r="G6029">
            <v>0</v>
          </cell>
          <cell r="H6029">
            <v>42.74</v>
          </cell>
          <cell r="I6029">
            <v>42.74</v>
          </cell>
          <cell r="J6029">
            <v>95.64</v>
          </cell>
          <cell r="L6029">
            <v>41455</v>
          </cell>
          <cell r="M6029" t="str">
            <v>SG</v>
          </cell>
          <cell r="N6029" t="str">
            <v>EXP</v>
          </cell>
          <cell r="O6029" t="str">
            <v>PH620</v>
          </cell>
          <cell r="P6029" t="str">
            <v>2570</v>
          </cell>
          <cell r="Q6029" t="str">
            <v>Other Supplies</v>
          </cell>
          <cell r="R6029" t="str">
            <v>Other Expenditures</v>
          </cell>
          <cell r="S6029" t="str">
            <v>Non Salary</v>
          </cell>
        </row>
        <row r="6030">
          <cell r="A6030" t="str">
            <v>PH3084</v>
          </cell>
          <cell r="E6030">
            <v>1548.44</v>
          </cell>
          <cell r="F6030">
            <v>0</v>
          </cell>
          <cell r="G6030">
            <v>1548.44</v>
          </cell>
          <cell r="H6030">
            <v>726.58</v>
          </cell>
          <cell r="I6030">
            <v>-821.86</v>
          </cell>
          <cell r="J6030">
            <v>1625.8</v>
          </cell>
          <cell r="L6030">
            <v>41455</v>
          </cell>
          <cell r="M6030" t="str">
            <v>SG</v>
          </cell>
          <cell r="N6030" t="str">
            <v>EXP</v>
          </cell>
          <cell r="O6030" t="str">
            <v>PH620</v>
          </cell>
          <cell r="P6030" t="str">
            <v>2600</v>
          </cell>
          <cell r="Q6030" t="str">
            <v>Other Supplies</v>
          </cell>
          <cell r="R6030" t="str">
            <v>Other Expenditures</v>
          </cell>
          <cell r="S6030" t="str">
            <v>Non Salary</v>
          </cell>
        </row>
        <row r="6031">
          <cell r="A6031" t="str">
            <v>PH3084</v>
          </cell>
          <cell r="E6031">
            <v>8.1300000000000008</v>
          </cell>
          <cell r="F6031">
            <v>0</v>
          </cell>
          <cell r="G6031">
            <v>8.1300000000000008</v>
          </cell>
          <cell r="H6031">
            <v>0</v>
          </cell>
          <cell r="I6031">
            <v>-8.1300000000000008</v>
          </cell>
          <cell r="J6031">
            <v>0</v>
          </cell>
          <cell r="L6031">
            <v>41455</v>
          </cell>
          <cell r="M6031" t="str">
            <v>SG</v>
          </cell>
          <cell r="N6031" t="str">
            <v>EXP</v>
          </cell>
          <cell r="O6031" t="str">
            <v>PH620</v>
          </cell>
          <cell r="P6031" t="str">
            <v>2610</v>
          </cell>
          <cell r="Q6031" t="str">
            <v>Other Supplies</v>
          </cell>
          <cell r="R6031" t="str">
            <v>Other Expenditures</v>
          </cell>
          <cell r="S6031" t="str">
            <v>Non Salary</v>
          </cell>
        </row>
        <row r="6032">
          <cell r="A6032" t="str">
            <v>PH3084</v>
          </cell>
          <cell r="E6032">
            <v>16.53</v>
          </cell>
          <cell r="F6032">
            <v>0</v>
          </cell>
          <cell r="G6032">
            <v>16.53</v>
          </cell>
          <cell r="H6032">
            <v>223.45</v>
          </cell>
          <cell r="I6032">
            <v>206.92</v>
          </cell>
          <cell r="J6032">
            <v>500</v>
          </cell>
          <cell r="L6032">
            <v>41455</v>
          </cell>
          <cell r="M6032" t="str">
            <v>SG</v>
          </cell>
          <cell r="N6032" t="str">
            <v>EXP</v>
          </cell>
          <cell r="O6032" t="str">
            <v>PH620</v>
          </cell>
          <cell r="P6032" t="str">
            <v>2750</v>
          </cell>
          <cell r="Q6032" t="str">
            <v>Other Supplies</v>
          </cell>
          <cell r="R6032" t="str">
            <v>Other Expenditures</v>
          </cell>
          <cell r="S6032" t="str">
            <v>Non Salary</v>
          </cell>
        </row>
        <row r="6033">
          <cell r="A6033" t="str">
            <v>PH3084</v>
          </cell>
          <cell r="E6033">
            <v>991.58</v>
          </cell>
          <cell r="F6033">
            <v>0</v>
          </cell>
          <cell r="G6033">
            <v>991.58</v>
          </cell>
          <cell r="H6033">
            <v>1285.9100000000001</v>
          </cell>
          <cell r="I6033">
            <v>294.33</v>
          </cell>
          <cell r="J6033">
            <v>2877.4</v>
          </cell>
          <cell r="L6033">
            <v>41455</v>
          </cell>
          <cell r="M6033" t="str">
            <v>SG</v>
          </cell>
          <cell r="N6033" t="str">
            <v>EXP</v>
          </cell>
          <cell r="O6033" t="str">
            <v>PH620</v>
          </cell>
          <cell r="P6033" t="str">
            <v>2790</v>
          </cell>
          <cell r="Q6033" t="str">
            <v>Other Supplies</v>
          </cell>
          <cell r="R6033" t="str">
            <v>Other Expenditures</v>
          </cell>
          <cell r="S6033" t="str">
            <v>Non Salary</v>
          </cell>
        </row>
        <row r="6034">
          <cell r="A6034" t="str">
            <v>PH3084</v>
          </cell>
          <cell r="E6034">
            <v>0</v>
          </cell>
          <cell r="F6034">
            <v>0</v>
          </cell>
          <cell r="G6034">
            <v>0</v>
          </cell>
          <cell r="H6034">
            <v>0</v>
          </cell>
          <cell r="I6034">
            <v>0</v>
          </cell>
          <cell r="J6034">
            <v>0</v>
          </cell>
          <cell r="L6034">
            <v>41455</v>
          </cell>
          <cell r="M6034" t="str">
            <v>SG</v>
          </cell>
          <cell r="N6034" t="str">
            <v>EXP</v>
          </cell>
          <cell r="O6034" t="str">
            <v>PH620</v>
          </cell>
          <cell r="P6034" t="str">
            <v>3020</v>
          </cell>
          <cell r="Q6034" t="str">
            <v>General Equipment</v>
          </cell>
          <cell r="R6034" t="str">
            <v>Other Expenditures</v>
          </cell>
          <cell r="S6034" t="str">
            <v>Non Salary</v>
          </cell>
        </row>
        <row r="6035">
          <cell r="A6035" t="str">
            <v>PH3084</v>
          </cell>
          <cell r="E6035">
            <v>0</v>
          </cell>
          <cell r="F6035">
            <v>356.1</v>
          </cell>
          <cell r="G6035">
            <v>356.1</v>
          </cell>
          <cell r="H6035">
            <v>1093.23</v>
          </cell>
          <cell r="I6035">
            <v>737.13</v>
          </cell>
          <cell r="J6035">
            <v>3000.08</v>
          </cell>
          <cell r="L6035">
            <v>41455</v>
          </cell>
          <cell r="M6035" t="str">
            <v>SG</v>
          </cell>
          <cell r="N6035" t="str">
            <v>EXP</v>
          </cell>
          <cell r="O6035" t="str">
            <v>PH620</v>
          </cell>
          <cell r="P6035" t="str">
            <v>4086</v>
          </cell>
          <cell r="Q6035" t="str">
            <v>Professional &amp; Technical</v>
          </cell>
          <cell r="R6035" t="str">
            <v>Other Expenditures</v>
          </cell>
          <cell r="S6035" t="str">
            <v>Non Salary</v>
          </cell>
        </row>
        <row r="6036">
          <cell r="A6036" t="str">
            <v>PH3084</v>
          </cell>
          <cell r="E6036">
            <v>2630</v>
          </cell>
          <cell r="F6036">
            <v>400</v>
          </cell>
          <cell r="G6036">
            <v>3030</v>
          </cell>
          <cell r="H6036">
            <v>4042.69</v>
          </cell>
          <cell r="I6036">
            <v>1012.69</v>
          </cell>
          <cell r="J6036">
            <v>11094.09</v>
          </cell>
          <cell r="L6036">
            <v>41455</v>
          </cell>
          <cell r="M6036" t="str">
            <v>SG</v>
          </cell>
          <cell r="N6036" t="str">
            <v>EXP</v>
          </cell>
          <cell r="O6036" t="str">
            <v>PH620</v>
          </cell>
          <cell r="P6036" t="str">
            <v>4110</v>
          </cell>
          <cell r="Q6036" t="str">
            <v>Professional &amp; Technical</v>
          </cell>
          <cell r="R6036" t="str">
            <v>Other Expenditures</v>
          </cell>
          <cell r="S6036" t="str">
            <v>Non Salary</v>
          </cell>
        </row>
        <row r="6037">
          <cell r="A6037" t="str">
            <v>PH3084</v>
          </cell>
          <cell r="E6037">
            <v>5267.89</v>
          </cell>
          <cell r="F6037">
            <v>0</v>
          </cell>
          <cell r="G6037">
            <v>5267.89</v>
          </cell>
          <cell r="H6037">
            <v>3988.66</v>
          </cell>
          <cell r="I6037">
            <v>-1279.23</v>
          </cell>
          <cell r="J6037">
            <v>10945.82</v>
          </cell>
          <cell r="L6037">
            <v>41455</v>
          </cell>
          <cell r="M6037" t="str">
            <v>SG</v>
          </cell>
          <cell r="N6037" t="str">
            <v>EXP</v>
          </cell>
          <cell r="O6037" t="str">
            <v>PH620</v>
          </cell>
          <cell r="P6037" t="str">
            <v>4116</v>
          </cell>
          <cell r="Q6037" t="str">
            <v>Professional &amp; Technical</v>
          </cell>
          <cell r="R6037" t="str">
            <v>Other Expenditures</v>
          </cell>
          <cell r="S6037" t="str">
            <v>Non Salary</v>
          </cell>
        </row>
        <row r="6038">
          <cell r="A6038" t="str">
            <v>PH3084</v>
          </cell>
          <cell r="E6038">
            <v>0</v>
          </cell>
          <cell r="F6038">
            <v>0</v>
          </cell>
          <cell r="G6038">
            <v>0</v>
          </cell>
          <cell r="H6038">
            <v>203.2</v>
          </cell>
          <cell r="I6038">
            <v>203.2</v>
          </cell>
          <cell r="J6038">
            <v>557.64</v>
          </cell>
          <cell r="L6038">
            <v>41455</v>
          </cell>
          <cell r="M6038" t="str">
            <v>SG</v>
          </cell>
          <cell r="N6038" t="str">
            <v>EXP</v>
          </cell>
          <cell r="O6038" t="str">
            <v>PH620</v>
          </cell>
          <cell r="P6038" t="str">
            <v>4122</v>
          </cell>
          <cell r="Q6038" t="str">
            <v>Professional &amp; Technical</v>
          </cell>
          <cell r="R6038" t="str">
            <v>Other Expenditures</v>
          </cell>
          <cell r="S6038" t="str">
            <v>Non Salary</v>
          </cell>
        </row>
        <row r="6039">
          <cell r="A6039" t="str">
            <v>PH3084</v>
          </cell>
          <cell r="E6039">
            <v>6232</v>
          </cell>
          <cell r="F6039">
            <v>0</v>
          </cell>
          <cell r="G6039">
            <v>6232</v>
          </cell>
          <cell r="H6039">
            <v>0</v>
          </cell>
          <cell r="I6039">
            <v>-6232</v>
          </cell>
          <cell r="J6039">
            <v>0</v>
          </cell>
          <cell r="L6039">
            <v>41455</v>
          </cell>
          <cell r="M6039" t="str">
            <v>SG</v>
          </cell>
          <cell r="N6039" t="str">
            <v>EXP</v>
          </cell>
          <cell r="O6039" t="str">
            <v>PH620</v>
          </cell>
          <cell r="P6039" t="str">
            <v>4133</v>
          </cell>
          <cell r="Q6039" t="str">
            <v>Professional &amp; Technical</v>
          </cell>
          <cell r="R6039" t="str">
            <v>Other Expenditures</v>
          </cell>
          <cell r="S6039" t="str">
            <v>Non Salary</v>
          </cell>
        </row>
        <row r="6040">
          <cell r="A6040" t="str">
            <v>PH3084</v>
          </cell>
          <cell r="E6040">
            <v>100.7</v>
          </cell>
          <cell r="F6040">
            <v>0</v>
          </cell>
          <cell r="G6040">
            <v>100.7</v>
          </cell>
          <cell r="H6040">
            <v>0</v>
          </cell>
          <cell r="I6040">
            <v>-100.7</v>
          </cell>
          <cell r="J6040">
            <v>0</v>
          </cell>
          <cell r="L6040">
            <v>41455</v>
          </cell>
          <cell r="M6040" t="str">
            <v>SG</v>
          </cell>
          <cell r="N6040" t="str">
            <v>EXP</v>
          </cell>
          <cell r="O6040" t="str">
            <v>PH620</v>
          </cell>
          <cell r="P6040" t="str">
            <v>4225</v>
          </cell>
          <cell r="Q6040" t="str">
            <v>Business Travel Expenses</v>
          </cell>
          <cell r="R6040" t="str">
            <v>Other Expenditures</v>
          </cell>
          <cell r="S6040" t="str">
            <v>Non Salary</v>
          </cell>
        </row>
        <row r="6041">
          <cell r="A6041" t="str">
            <v>PH3084</v>
          </cell>
          <cell r="E6041">
            <v>0</v>
          </cell>
          <cell r="F6041">
            <v>66.14</v>
          </cell>
          <cell r="G6041">
            <v>66.14</v>
          </cell>
          <cell r="H6041">
            <v>209.86</v>
          </cell>
          <cell r="I6041">
            <v>143.72</v>
          </cell>
          <cell r="J6041">
            <v>575.9</v>
          </cell>
          <cell r="L6041">
            <v>41455</v>
          </cell>
          <cell r="M6041" t="str">
            <v>SG</v>
          </cell>
          <cell r="N6041" t="str">
            <v>EXP</v>
          </cell>
          <cell r="O6041" t="str">
            <v>PH620</v>
          </cell>
          <cell r="P6041" t="str">
            <v>4310</v>
          </cell>
          <cell r="Q6041" t="str">
            <v>Training &amp; Development</v>
          </cell>
          <cell r="R6041" t="str">
            <v>Other Expenditures</v>
          </cell>
          <cell r="S6041" t="str">
            <v>Non Salary</v>
          </cell>
        </row>
        <row r="6042">
          <cell r="A6042" t="str">
            <v>PH3084</v>
          </cell>
          <cell r="E6042">
            <v>0</v>
          </cell>
          <cell r="F6042">
            <v>0</v>
          </cell>
          <cell r="G6042">
            <v>0</v>
          </cell>
          <cell r="H6042">
            <v>0</v>
          </cell>
          <cell r="I6042">
            <v>0</v>
          </cell>
          <cell r="J6042">
            <v>30000</v>
          </cell>
          <cell r="L6042">
            <v>41455</v>
          </cell>
          <cell r="M6042" t="str">
            <v>SG</v>
          </cell>
          <cell r="N6042" t="str">
            <v>EXP</v>
          </cell>
          <cell r="O6042" t="str">
            <v>PH620</v>
          </cell>
          <cell r="P6042" t="str">
            <v>4400</v>
          </cell>
          <cell r="Q6042" t="str">
            <v>Contracted Services</v>
          </cell>
          <cell r="R6042" t="str">
            <v>Other Expenditures</v>
          </cell>
          <cell r="S6042" t="str">
            <v>Non Salary</v>
          </cell>
        </row>
        <row r="6043">
          <cell r="A6043" t="str">
            <v>PH3084</v>
          </cell>
          <cell r="E6043">
            <v>0</v>
          </cell>
          <cell r="F6043">
            <v>396.86</v>
          </cell>
          <cell r="G6043">
            <v>396.86</v>
          </cell>
          <cell r="H6043">
            <v>0</v>
          </cell>
          <cell r="I6043">
            <v>-396.86</v>
          </cell>
          <cell r="J6043">
            <v>0</v>
          </cell>
          <cell r="L6043">
            <v>41455</v>
          </cell>
          <cell r="M6043" t="str">
            <v>SG</v>
          </cell>
          <cell r="N6043" t="str">
            <v>EXP</v>
          </cell>
          <cell r="O6043" t="str">
            <v>PH620</v>
          </cell>
          <cell r="P6043" t="str">
            <v>4406</v>
          </cell>
          <cell r="Q6043" t="str">
            <v>Contracted Services</v>
          </cell>
          <cell r="R6043" t="str">
            <v>Other Expenditures</v>
          </cell>
          <cell r="S6043" t="str">
            <v>Non Salary</v>
          </cell>
        </row>
        <row r="6044">
          <cell r="A6044" t="str">
            <v>PH3084</v>
          </cell>
          <cell r="E6044">
            <v>215</v>
          </cell>
          <cell r="F6044">
            <v>0</v>
          </cell>
          <cell r="G6044">
            <v>215</v>
          </cell>
          <cell r="H6044">
            <v>184.74</v>
          </cell>
          <cell r="I6044">
            <v>-30.26</v>
          </cell>
          <cell r="J6044">
            <v>552.79999999999995</v>
          </cell>
          <cell r="L6044">
            <v>41455</v>
          </cell>
          <cell r="M6044" t="str">
            <v>SG</v>
          </cell>
          <cell r="N6044" t="str">
            <v>EXP</v>
          </cell>
          <cell r="O6044" t="str">
            <v>PH620</v>
          </cell>
          <cell r="P6044" t="str">
            <v>4414</v>
          </cell>
          <cell r="Q6044" t="str">
            <v>Contracted Services</v>
          </cell>
          <cell r="R6044" t="str">
            <v>Other Expenditures</v>
          </cell>
          <cell r="S6044" t="str">
            <v>Non Salary</v>
          </cell>
        </row>
        <row r="6045">
          <cell r="A6045" t="str">
            <v>PH3084</v>
          </cell>
          <cell r="E6045">
            <v>1074.93</v>
          </cell>
          <cell r="F6045">
            <v>2786.89</v>
          </cell>
          <cell r="G6045">
            <v>3861.82</v>
          </cell>
          <cell r="H6045">
            <v>1568.23</v>
          </cell>
          <cell r="I6045">
            <v>-2293.59</v>
          </cell>
          <cell r="J6045">
            <v>4303.58</v>
          </cell>
          <cell r="L6045">
            <v>41455</v>
          </cell>
          <cell r="M6045" t="str">
            <v>SG</v>
          </cell>
          <cell r="N6045" t="str">
            <v>EXP</v>
          </cell>
          <cell r="O6045" t="str">
            <v>PH620</v>
          </cell>
          <cell r="P6045" t="str">
            <v>4515</v>
          </cell>
          <cell r="Q6045" t="str">
            <v>Contracted Services</v>
          </cell>
          <cell r="R6045" t="str">
            <v>Other Expenditures</v>
          </cell>
          <cell r="S6045" t="str">
            <v>Non Salary</v>
          </cell>
        </row>
        <row r="6046">
          <cell r="A6046" t="str">
            <v>PH3084</v>
          </cell>
          <cell r="E6046">
            <v>623.66999999999996</v>
          </cell>
          <cell r="F6046">
            <v>1247.31</v>
          </cell>
          <cell r="G6046">
            <v>1870.98</v>
          </cell>
          <cell r="H6046">
            <v>914.04</v>
          </cell>
          <cell r="I6046">
            <v>-956.94</v>
          </cell>
          <cell r="J6046">
            <v>2508.34</v>
          </cell>
          <cell r="L6046">
            <v>41455</v>
          </cell>
          <cell r="M6046" t="str">
            <v>SG</v>
          </cell>
          <cell r="N6046" t="str">
            <v>EXP</v>
          </cell>
          <cell r="O6046" t="str">
            <v>PH620</v>
          </cell>
          <cell r="P6046" t="str">
            <v>4580</v>
          </cell>
          <cell r="Q6046" t="str">
            <v>Contracted Services</v>
          </cell>
          <cell r="R6046" t="str">
            <v>Other Expenditures</v>
          </cell>
          <cell r="S6046" t="str">
            <v>Non Salary</v>
          </cell>
        </row>
        <row r="6047">
          <cell r="A6047" t="str">
            <v>PH3084</v>
          </cell>
          <cell r="E6047">
            <v>6247.29</v>
          </cell>
          <cell r="F6047">
            <v>0</v>
          </cell>
          <cell r="G6047">
            <v>6247.29</v>
          </cell>
          <cell r="H6047">
            <v>3644</v>
          </cell>
          <cell r="I6047">
            <v>-2603.29</v>
          </cell>
          <cell r="J6047">
            <v>10000</v>
          </cell>
          <cell r="L6047">
            <v>41455</v>
          </cell>
          <cell r="M6047" t="str">
            <v>SG</v>
          </cell>
          <cell r="N6047" t="str">
            <v>EXP</v>
          </cell>
          <cell r="O6047" t="str">
            <v>PH620</v>
          </cell>
          <cell r="P6047" t="str">
            <v>4690</v>
          </cell>
          <cell r="Q6047" t="str">
            <v>Insurance, Parking &amp; Metrage</v>
          </cell>
          <cell r="R6047" t="str">
            <v>Other Expenditures</v>
          </cell>
          <cell r="S6047" t="str">
            <v>Non Salary</v>
          </cell>
        </row>
        <row r="6048">
          <cell r="A6048" t="str">
            <v>PH3084</v>
          </cell>
          <cell r="E6048">
            <v>674.5</v>
          </cell>
          <cell r="F6048">
            <v>0</v>
          </cell>
          <cell r="G6048">
            <v>674.5</v>
          </cell>
          <cell r="H6048">
            <v>446.01</v>
          </cell>
          <cell r="I6048">
            <v>-228.49</v>
          </cell>
          <cell r="J6048">
            <v>1224</v>
          </cell>
          <cell r="L6048">
            <v>41455</v>
          </cell>
          <cell r="M6048" t="str">
            <v>SG</v>
          </cell>
          <cell r="N6048" t="str">
            <v>EXP</v>
          </cell>
          <cell r="O6048" t="str">
            <v>PH620</v>
          </cell>
          <cell r="P6048" t="str">
            <v>4770</v>
          </cell>
          <cell r="Q6048" t="str">
            <v>Insurance, Parking &amp; Metrage</v>
          </cell>
          <cell r="R6048" t="str">
            <v>Other Expenditures</v>
          </cell>
          <cell r="S6048" t="str">
            <v>Non Salary</v>
          </cell>
        </row>
        <row r="6049">
          <cell r="A6049" t="str">
            <v>PH3084</v>
          </cell>
          <cell r="E6049">
            <v>1305.17</v>
          </cell>
          <cell r="F6049">
            <v>0</v>
          </cell>
          <cell r="G6049">
            <v>1305.17</v>
          </cell>
          <cell r="H6049">
            <v>1865.72</v>
          </cell>
          <cell r="I6049">
            <v>560.54999999999995</v>
          </cell>
          <cell r="J6049">
            <v>5120</v>
          </cell>
          <cell r="L6049">
            <v>41455</v>
          </cell>
          <cell r="M6049" t="str">
            <v>SG</v>
          </cell>
          <cell r="N6049" t="str">
            <v>EXP</v>
          </cell>
          <cell r="O6049" t="str">
            <v>PH620</v>
          </cell>
          <cell r="P6049" t="str">
            <v>4775</v>
          </cell>
          <cell r="Q6049" t="str">
            <v>Insurance, Parking &amp; Metrage</v>
          </cell>
          <cell r="R6049" t="str">
            <v>Other Expenditures</v>
          </cell>
          <cell r="S6049" t="str">
            <v>Non Salary</v>
          </cell>
        </row>
        <row r="6050">
          <cell r="A6050" t="str">
            <v>PH3084</v>
          </cell>
          <cell r="E6050">
            <v>-999.46</v>
          </cell>
          <cell r="F6050">
            <v>0</v>
          </cell>
          <cell r="G6050">
            <v>-999.46</v>
          </cell>
          <cell r="H6050">
            <v>0</v>
          </cell>
          <cell r="I6050">
            <v>999.46</v>
          </cell>
          <cell r="J6050">
            <v>0</v>
          </cell>
          <cell r="L6050">
            <v>41455</v>
          </cell>
          <cell r="M6050" t="str">
            <v>SG</v>
          </cell>
          <cell r="N6050" t="str">
            <v>EXP</v>
          </cell>
          <cell r="O6050" t="str">
            <v>PH620</v>
          </cell>
          <cell r="P6050" t="str">
            <v>4810</v>
          </cell>
          <cell r="Q6050" t="str">
            <v>Other Services</v>
          </cell>
          <cell r="R6050" t="str">
            <v>Other Expenditures</v>
          </cell>
          <cell r="S6050" t="str">
            <v>Non Salary</v>
          </cell>
        </row>
        <row r="6051">
          <cell r="A6051" t="str">
            <v>PH3084</v>
          </cell>
          <cell r="E6051">
            <v>62.91</v>
          </cell>
          <cell r="F6051">
            <v>0</v>
          </cell>
          <cell r="G6051">
            <v>62.91</v>
          </cell>
          <cell r="H6051">
            <v>0</v>
          </cell>
          <cell r="I6051">
            <v>-62.91</v>
          </cell>
          <cell r="J6051">
            <v>0</v>
          </cell>
          <cell r="L6051">
            <v>41455</v>
          </cell>
          <cell r="M6051" t="str">
            <v>SG</v>
          </cell>
          <cell r="N6051" t="str">
            <v>EXP</v>
          </cell>
          <cell r="O6051" t="str">
            <v>PH620</v>
          </cell>
          <cell r="P6051" t="str">
            <v>4820</v>
          </cell>
          <cell r="Q6051" t="str">
            <v>Other Services</v>
          </cell>
          <cell r="R6051" t="str">
            <v>Other Expenditures</v>
          </cell>
          <cell r="S6051" t="str">
            <v>Non Salary</v>
          </cell>
        </row>
        <row r="6052">
          <cell r="A6052" t="str">
            <v>PH3084</v>
          </cell>
          <cell r="E6052">
            <v>0.05</v>
          </cell>
          <cell r="F6052">
            <v>0</v>
          </cell>
          <cell r="G6052">
            <v>0.05</v>
          </cell>
          <cell r="H6052">
            <v>0</v>
          </cell>
          <cell r="I6052">
            <v>-0.05</v>
          </cell>
          <cell r="J6052">
            <v>0</v>
          </cell>
          <cell r="L6052">
            <v>41455</v>
          </cell>
          <cell r="M6052" t="str">
            <v>SG</v>
          </cell>
          <cell r="N6052" t="str">
            <v>EXP</v>
          </cell>
          <cell r="O6052" t="str">
            <v>PH620</v>
          </cell>
          <cell r="P6052" t="str">
            <v>4985</v>
          </cell>
          <cell r="Q6052" t="str">
            <v>Other Services</v>
          </cell>
          <cell r="R6052" t="str">
            <v>Other Expenditures</v>
          </cell>
          <cell r="S6052" t="str">
            <v>Non Salary</v>
          </cell>
        </row>
        <row r="6053">
          <cell r="A6053" t="str">
            <v>PH3084</v>
          </cell>
          <cell r="E6053">
            <v>0</v>
          </cell>
          <cell r="F6053">
            <v>0</v>
          </cell>
          <cell r="G6053">
            <v>0</v>
          </cell>
          <cell r="H6053">
            <v>570.86</v>
          </cell>
          <cell r="I6053">
            <v>570.86</v>
          </cell>
          <cell r="J6053">
            <v>1700</v>
          </cell>
          <cell r="L6053">
            <v>41455</v>
          </cell>
          <cell r="M6053" t="str">
            <v>SG</v>
          </cell>
          <cell r="N6053" t="str">
            <v>EXP</v>
          </cell>
          <cell r="O6053" t="str">
            <v>PH620</v>
          </cell>
          <cell r="P6053" t="str">
            <v>7030</v>
          </cell>
          <cell r="Q6053" t="str">
            <v>IDC's</v>
          </cell>
          <cell r="R6053" t="str">
            <v>Other Expenditures</v>
          </cell>
          <cell r="S6053" t="str">
            <v>Non Salary</v>
          </cell>
        </row>
        <row r="6054">
          <cell r="A6054" t="str">
            <v>PH3084</v>
          </cell>
          <cell r="E6054">
            <v>0</v>
          </cell>
          <cell r="F6054">
            <v>0</v>
          </cell>
          <cell r="G6054">
            <v>0</v>
          </cell>
          <cell r="H6054">
            <v>109.66</v>
          </cell>
          <cell r="I6054">
            <v>109.66</v>
          </cell>
          <cell r="J6054">
            <v>200</v>
          </cell>
          <cell r="L6054">
            <v>41455</v>
          </cell>
          <cell r="M6054" t="str">
            <v>SG</v>
          </cell>
          <cell r="N6054" t="str">
            <v>EXP</v>
          </cell>
          <cell r="O6054" t="str">
            <v>PH620</v>
          </cell>
          <cell r="P6054" t="str">
            <v>7035</v>
          </cell>
          <cell r="Q6054" t="str">
            <v>IDC's</v>
          </cell>
          <cell r="R6054" t="str">
            <v>Other Expenditures</v>
          </cell>
          <cell r="S6054" t="str">
            <v>Non Salary</v>
          </cell>
        </row>
        <row r="6055">
          <cell r="A6055" t="str">
            <v>PH3084</v>
          </cell>
          <cell r="E6055">
            <v>87.99</v>
          </cell>
          <cell r="F6055">
            <v>0</v>
          </cell>
          <cell r="G6055">
            <v>87.99</v>
          </cell>
          <cell r="H6055">
            <v>97.95</v>
          </cell>
          <cell r="I6055">
            <v>9.9600000000000009</v>
          </cell>
          <cell r="J6055">
            <v>391.8</v>
          </cell>
          <cell r="L6055">
            <v>41455</v>
          </cell>
          <cell r="M6055" t="str">
            <v>SG</v>
          </cell>
          <cell r="N6055" t="str">
            <v>EXP</v>
          </cell>
          <cell r="O6055" t="str">
            <v>PH620</v>
          </cell>
          <cell r="P6055" t="str">
            <v>7125</v>
          </cell>
          <cell r="Q6055" t="str">
            <v>IDC's</v>
          </cell>
          <cell r="R6055" t="str">
            <v>Other Expenditures</v>
          </cell>
          <cell r="S6055" t="str">
            <v>Non Salary</v>
          </cell>
        </row>
        <row r="6056">
          <cell r="A6056" t="str">
            <v>PH3084</v>
          </cell>
          <cell r="E6056">
            <v>80</v>
          </cell>
          <cell r="F6056">
            <v>0</v>
          </cell>
          <cell r="G6056">
            <v>80</v>
          </cell>
          <cell r="H6056">
            <v>0</v>
          </cell>
          <cell r="I6056">
            <v>-80</v>
          </cell>
          <cell r="J6056">
            <v>0</v>
          </cell>
          <cell r="L6056">
            <v>41455</v>
          </cell>
          <cell r="M6056" t="str">
            <v>SG</v>
          </cell>
          <cell r="N6056" t="str">
            <v>EXP</v>
          </cell>
          <cell r="O6056" t="str">
            <v>PH620</v>
          </cell>
          <cell r="P6056" t="str">
            <v>7130</v>
          </cell>
          <cell r="Q6056" t="str">
            <v>IDC's</v>
          </cell>
          <cell r="R6056" t="str">
            <v>Other Expenditures</v>
          </cell>
          <cell r="S6056" t="str">
            <v>Non Salary</v>
          </cell>
        </row>
        <row r="6057">
          <cell r="A6057" t="str">
            <v>PH3084</v>
          </cell>
          <cell r="E6057">
            <v>439.75</v>
          </cell>
          <cell r="F6057">
            <v>0</v>
          </cell>
          <cell r="G6057">
            <v>439.75</v>
          </cell>
          <cell r="H6057">
            <v>0</v>
          </cell>
          <cell r="I6057">
            <v>-439.75</v>
          </cell>
          <cell r="J6057">
            <v>0</v>
          </cell>
          <cell r="L6057">
            <v>41455</v>
          </cell>
          <cell r="M6057" t="str">
            <v>SG</v>
          </cell>
          <cell r="N6057" t="str">
            <v>EXP</v>
          </cell>
          <cell r="O6057" t="str">
            <v>PH620</v>
          </cell>
          <cell r="P6057" t="str">
            <v>7165</v>
          </cell>
          <cell r="Q6057" t="str">
            <v>IDC's</v>
          </cell>
          <cell r="R6057" t="str">
            <v>Other Expenditures</v>
          </cell>
          <cell r="S6057" t="str">
            <v>Non Salary</v>
          </cell>
        </row>
        <row r="6058">
          <cell r="A6058" t="str">
            <v>PH3084</v>
          </cell>
          <cell r="E6058">
            <v>-136214.84</v>
          </cell>
          <cell r="F6058">
            <v>0</v>
          </cell>
          <cell r="G6058">
            <v>-136214.84</v>
          </cell>
          <cell r="H6058">
            <v>-108842.69</v>
          </cell>
          <cell r="I6058">
            <v>27372.15</v>
          </cell>
          <cell r="J6058">
            <v>-268317.28999999998</v>
          </cell>
          <cell r="L6058">
            <v>41455</v>
          </cell>
          <cell r="M6058" t="str">
            <v>SG</v>
          </cell>
          <cell r="N6058" t="str">
            <v>REV</v>
          </cell>
          <cell r="O6058" t="str">
            <v>PH620</v>
          </cell>
          <cell r="P6058" t="str">
            <v>8010</v>
          </cell>
          <cell r="Q6058" t="str">
            <v>Grants and Subsidies</v>
          </cell>
          <cell r="R6058" t="str">
            <v>Revenue</v>
          </cell>
          <cell r="S6058" t="str">
            <v>Non Salary</v>
          </cell>
        </row>
        <row r="6059">
          <cell r="A6059" t="str">
            <v>PH3084</v>
          </cell>
          <cell r="E6059">
            <v>-2000</v>
          </cell>
          <cell r="F6059">
            <v>0</v>
          </cell>
          <cell r="G6059">
            <v>-2000</v>
          </cell>
          <cell r="H6059">
            <v>0</v>
          </cell>
          <cell r="I6059">
            <v>2000</v>
          </cell>
          <cell r="J6059">
            <v>0</v>
          </cell>
          <cell r="L6059">
            <v>41455</v>
          </cell>
          <cell r="M6059" t="str">
            <v>SG</v>
          </cell>
          <cell r="N6059" t="str">
            <v>REV</v>
          </cell>
          <cell r="O6059" t="str">
            <v>PH620</v>
          </cell>
          <cell r="P6059" t="str">
            <v>9415</v>
          </cell>
          <cell r="Q6059" t="str">
            <v>Other Revenues</v>
          </cell>
          <cell r="R6059" t="str">
            <v>Revenue</v>
          </cell>
          <cell r="S6059" t="str">
            <v>Non Salary</v>
          </cell>
        </row>
        <row r="6060">
          <cell r="A6060" t="str">
            <v>PH3089</v>
          </cell>
          <cell r="E6060">
            <v>134376.6</v>
          </cell>
          <cell r="F6060">
            <v>0</v>
          </cell>
          <cell r="G6060">
            <v>134376.6</v>
          </cell>
          <cell r="H6060">
            <v>239332.94</v>
          </cell>
          <cell r="I6060">
            <v>104956.34</v>
          </cell>
          <cell r="J6060">
            <v>538499.12</v>
          </cell>
          <cell r="L6060">
            <v>41455</v>
          </cell>
          <cell r="M6060" t="str">
            <v>PF</v>
          </cell>
          <cell r="N6060" t="str">
            <v>EXP</v>
          </cell>
          <cell r="O6060" t="str">
            <v>PH300</v>
          </cell>
          <cell r="P6060" t="str">
            <v>1015</v>
          </cell>
          <cell r="Q6060" t="str">
            <v>Salaries &amp; Benefits</v>
          </cell>
          <cell r="R6060" t="str">
            <v>Other Expenditures</v>
          </cell>
          <cell r="S6060" t="str">
            <v>Salaries &amp; Benefits</v>
          </cell>
        </row>
        <row r="6061">
          <cell r="A6061" t="str">
            <v>PH3089</v>
          </cell>
          <cell r="E6061">
            <v>4097.5</v>
          </cell>
          <cell r="F6061">
            <v>0</v>
          </cell>
          <cell r="G6061">
            <v>4097.5</v>
          </cell>
          <cell r="H6061">
            <v>0</v>
          </cell>
          <cell r="I6061">
            <v>-4097.5</v>
          </cell>
          <cell r="J6061">
            <v>0</v>
          </cell>
          <cell r="L6061">
            <v>41455</v>
          </cell>
          <cell r="M6061" t="str">
            <v>PF</v>
          </cell>
          <cell r="N6061" t="str">
            <v>EXP</v>
          </cell>
          <cell r="O6061" t="str">
            <v>PH300</v>
          </cell>
          <cell r="P6061" t="str">
            <v>1025</v>
          </cell>
          <cell r="Q6061" t="str">
            <v>Salaries &amp; Benefits</v>
          </cell>
          <cell r="R6061" t="str">
            <v>Other Expenditures</v>
          </cell>
          <cell r="S6061" t="str">
            <v>Overtime</v>
          </cell>
        </row>
        <row r="6062">
          <cell r="A6062" t="str">
            <v>PH3089</v>
          </cell>
          <cell r="E6062">
            <v>33980.94</v>
          </cell>
          <cell r="F6062">
            <v>0</v>
          </cell>
          <cell r="G6062">
            <v>33980.94</v>
          </cell>
          <cell r="H6062">
            <v>0</v>
          </cell>
          <cell r="I6062">
            <v>-33980.94</v>
          </cell>
          <cell r="J6062">
            <v>0</v>
          </cell>
          <cell r="L6062">
            <v>41455</v>
          </cell>
          <cell r="M6062" t="str">
            <v>PF</v>
          </cell>
          <cell r="N6062" t="str">
            <v>EXP</v>
          </cell>
          <cell r="O6062" t="str">
            <v>PH300</v>
          </cell>
          <cell r="P6062" t="str">
            <v>1050</v>
          </cell>
          <cell r="Q6062" t="str">
            <v>Salaries &amp; Benefits</v>
          </cell>
          <cell r="R6062" t="str">
            <v>Other Expenditures</v>
          </cell>
          <cell r="S6062" t="str">
            <v>Salaries &amp; Benefits</v>
          </cell>
        </row>
        <row r="6063">
          <cell r="A6063" t="str">
            <v>PH3089</v>
          </cell>
          <cell r="E6063">
            <v>0</v>
          </cell>
          <cell r="F6063">
            <v>0</v>
          </cell>
          <cell r="G6063">
            <v>0</v>
          </cell>
          <cell r="H6063">
            <v>-1371.63</v>
          </cell>
          <cell r="I6063">
            <v>-1371.63</v>
          </cell>
          <cell r="J6063">
            <v>-3087.15</v>
          </cell>
          <cell r="L6063">
            <v>41455</v>
          </cell>
          <cell r="M6063" t="str">
            <v>PF</v>
          </cell>
          <cell r="N6063" t="str">
            <v>EXP</v>
          </cell>
          <cell r="O6063" t="str">
            <v>PH300</v>
          </cell>
          <cell r="P6063" t="str">
            <v>1520</v>
          </cell>
          <cell r="Q6063" t="str">
            <v>Salaries &amp; Benefits</v>
          </cell>
          <cell r="R6063" t="str">
            <v>Other Expenditures</v>
          </cell>
          <cell r="S6063" t="str">
            <v>Gapping</v>
          </cell>
        </row>
        <row r="6064">
          <cell r="A6064" t="str">
            <v>PH3089</v>
          </cell>
          <cell r="E6064">
            <v>6017.32</v>
          </cell>
          <cell r="F6064">
            <v>0</v>
          </cell>
          <cell r="G6064">
            <v>6017.32</v>
          </cell>
          <cell r="H6064">
            <v>13429.29</v>
          </cell>
          <cell r="I6064">
            <v>7411.97</v>
          </cell>
          <cell r="J6064">
            <v>30216</v>
          </cell>
          <cell r="L6064">
            <v>41455</v>
          </cell>
          <cell r="M6064" t="str">
            <v>PF</v>
          </cell>
          <cell r="N6064" t="str">
            <v>EXP</v>
          </cell>
          <cell r="O6064" t="str">
            <v>PH300</v>
          </cell>
          <cell r="P6064" t="str">
            <v>1711</v>
          </cell>
          <cell r="Q6064" t="str">
            <v>Salaries &amp; Benefits</v>
          </cell>
          <cell r="R6064" t="str">
            <v>Other Expenditures</v>
          </cell>
          <cell r="S6064" t="str">
            <v>Salaries &amp; Benefits</v>
          </cell>
        </row>
        <row r="6065">
          <cell r="A6065" t="str">
            <v>PH3089</v>
          </cell>
          <cell r="E6065">
            <v>2971.87</v>
          </cell>
          <cell r="F6065">
            <v>0</v>
          </cell>
          <cell r="G6065">
            <v>2971.87</v>
          </cell>
          <cell r="H6065">
            <v>6442.62</v>
          </cell>
          <cell r="I6065">
            <v>3470.75</v>
          </cell>
          <cell r="J6065">
            <v>14496</v>
          </cell>
          <cell r="L6065">
            <v>41455</v>
          </cell>
          <cell r="M6065" t="str">
            <v>PF</v>
          </cell>
          <cell r="N6065" t="str">
            <v>EXP</v>
          </cell>
          <cell r="O6065" t="str">
            <v>PH300</v>
          </cell>
          <cell r="P6065" t="str">
            <v>1712</v>
          </cell>
          <cell r="Q6065" t="str">
            <v>Salaries &amp; Benefits</v>
          </cell>
          <cell r="R6065" t="str">
            <v>Other Expenditures</v>
          </cell>
          <cell r="S6065" t="str">
            <v>Salaries &amp; Benefits</v>
          </cell>
        </row>
        <row r="6066">
          <cell r="A6066" t="str">
            <v>PH3089</v>
          </cell>
          <cell r="E6066">
            <v>3277.7</v>
          </cell>
          <cell r="F6066">
            <v>0</v>
          </cell>
          <cell r="G6066">
            <v>3277.7</v>
          </cell>
          <cell r="H6066">
            <v>4792.63</v>
          </cell>
          <cell r="I6066">
            <v>1514.93</v>
          </cell>
          <cell r="J6066">
            <v>10637.55</v>
          </cell>
          <cell r="L6066">
            <v>41455</v>
          </cell>
          <cell r="M6066" t="str">
            <v>PF</v>
          </cell>
          <cell r="N6066" t="str">
            <v>EXP</v>
          </cell>
          <cell r="O6066" t="str">
            <v>PH300</v>
          </cell>
          <cell r="P6066" t="str">
            <v>1720</v>
          </cell>
          <cell r="Q6066" t="str">
            <v>Salaries &amp; Benefits</v>
          </cell>
          <cell r="R6066" t="str">
            <v>Other Expenditures</v>
          </cell>
          <cell r="S6066" t="str">
            <v>Salaries &amp; Benefits</v>
          </cell>
        </row>
        <row r="6067">
          <cell r="A6067" t="str">
            <v>PH3089</v>
          </cell>
          <cell r="E6067">
            <v>991.41</v>
          </cell>
          <cell r="F6067">
            <v>0</v>
          </cell>
          <cell r="G6067">
            <v>991.41</v>
          </cell>
          <cell r="H6067">
            <v>1786.3</v>
          </cell>
          <cell r="I6067">
            <v>794.89</v>
          </cell>
          <cell r="J6067">
            <v>4019.35</v>
          </cell>
          <cell r="L6067">
            <v>41455</v>
          </cell>
          <cell r="M6067" t="str">
            <v>PF</v>
          </cell>
          <cell r="N6067" t="str">
            <v>EXP</v>
          </cell>
          <cell r="O6067" t="str">
            <v>PH300</v>
          </cell>
          <cell r="P6067" t="str">
            <v>1730</v>
          </cell>
          <cell r="Q6067" t="str">
            <v>Salaries &amp; Benefits</v>
          </cell>
          <cell r="R6067" t="str">
            <v>Other Expenditures</v>
          </cell>
          <cell r="S6067" t="str">
            <v>Salaries &amp; Benefits</v>
          </cell>
        </row>
        <row r="6068">
          <cell r="A6068" t="str">
            <v>PH3089</v>
          </cell>
          <cell r="E6068">
            <v>3697.86</v>
          </cell>
          <cell r="F6068">
            <v>0</v>
          </cell>
          <cell r="G6068">
            <v>3697.86</v>
          </cell>
          <cell r="H6068">
            <v>5630.06</v>
          </cell>
          <cell r="I6068">
            <v>1932.2</v>
          </cell>
          <cell r="J6068">
            <v>7106.96</v>
          </cell>
          <cell r="L6068">
            <v>41455</v>
          </cell>
          <cell r="M6068" t="str">
            <v>PF</v>
          </cell>
          <cell r="N6068" t="str">
            <v>EXP</v>
          </cell>
          <cell r="O6068" t="str">
            <v>PH300</v>
          </cell>
          <cell r="P6068" t="str">
            <v>1740</v>
          </cell>
          <cell r="Q6068" t="str">
            <v>Salaries &amp; Benefits</v>
          </cell>
          <cell r="R6068" t="str">
            <v>Other Expenditures</v>
          </cell>
          <cell r="S6068" t="str">
            <v>Salaries &amp; Benefits</v>
          </cell>
        </row>
        <row r="6069">
          <cell r="A6069" t="str">
            <v>PH3089</v>
          </cell>
          <cell r="E6069">
            <v>174.17</v>
          </cell>
          <cell r="F6069">
            <v>0</v>
          </cell>
          <cell r="G6069">
            <v>174.17</v>
          </cell>
          <cell r="H6069">
            <v>341.1</v>
          </cell>
          <cell r="I6069">
            <v>166.93</v>
          </cell>
          <cell r="J6069">
            <v>430.78</v>
          </cell>
          <cell r="L6069">
            <v>41455</v>
          </cell>
          <cell r="M6069" t="str">
            <v>PF</v>
          </cell>
          <cell r="N6069" t="str">
            <v>EXP</v>
          </cell>
          <cell r="O6069" t="str">
            <v>PH300</v>
          </cell>
          <cell r="P6069" t="str">
            <v>1745</v>
          </cell>
          <cell r="Q6069" t="str">
            <v>Salaries &amp; Benefits</v>
          </cell>
          <cell r="R6069" t="str">
            <v>Other Expenditures</v>
          </cell>
          <cell r="S6069" t="str">
            <v>Salaries &amp; Benefits</v>
          </cell>
        </row>
        <row r="6070">
          <cell r="A6070" t="str">
            <v>PH3089</v>
          </cell>
          <cell r="E6070">
            <v>2572.7399999999998</v>
          </cell>
          <cell r="F6070">
            <v>0</v>
          </cell>
          <cell r="G6070">
            <v>2572.7399999999998</v>
          </cell>
          <cell r="H6070">
            <v>4667.01</v>
          </cell>
          <cell r="I6070">
            <v>2094.27</v>
          </cell>
          <cell r="J6070">
            <v>10500.73</v>
          </cell>
          <cell r="L6070">
            <v>41455</v>
          </cell>
          <cell r="M6070" t="str">
            <v>PF</v>
          </cell>
          <cell r="N6070" t="str">
            <v>EXP</v>
          </cell>
          <cell r="O6070" t="str">
            <v>PH300</v>
          </cell>
          <cell r="P6070" t="str">
            <v>1750</v>
          </cell>
          <cell r="Q6070" t="str">
            <v>Salaries &amp; Benefits</v>
          </cell>
          <cell r="R6070" t="str">
            <v>Other Expenditures</v>
          </cell>
          <cell r="S6070" t="str">
            <v>Salaries &amp; Benefits</v>
          </cell>
        </row>
        <row r="6071">
          <cell r="A6071" t="str">
            <v>PH3089</v>
          </cell>
          <cell r="E6071">
            <v>7700.62</v>
          </cell>
          <cell r="F6071">
            <v>0</v>
          </cell>
          <cell r="G6071">
            <v>7700.62</v>
          </cell>
          <cell r="H6071">
            <v>12326.84</v>
          </cell>
          <cell r="I6071">
            <v>4626.22</v>
          </cell>
          <cell r="J6071">
            <v>15690.98</v>
          </cell>
          <cell r="L6071">
            <v>41455</v>
          </cell>
          <cell r="M6071" t="str">
            <v>PF</v>
          </cell>
          <cell r="N6071" t="str">
            <v>EXP</v>
          </cell>
          <cell r="O6071" t="str">
            <v>PH300</v>
          </cell>
          <cell r="P6071" t="str">
            <v>1760</v>
          </cell>
          <cell r="Q6071" t="str">
            <v>Salaries &amp; Benefits</v>
          </cell>
          <cell r="R6071" t="str">
            <v>Other Expenditures</v>
          </cell>
          <cell r="S6071" t="str">
            <v>Salaries &amp; Benefits</v>
          </cell>
        </row>
        <row r="6072">
          <cell r="A6072" t="str">
            <v>PH3089</v>
          </cell>
          <cell r="E6072">
            <v>13751.69</v>
          </cell>
          <cell r="F6072">
            <v>0</v>
          </cell>
          <cell r="G6072">
            <v>13751.69</v>
          </cell>
          <cell r="H6072">
            <v>26835.97</v>
          </cell>
          <cell r="I6072">
            <v>13084.28</v>
          </cell>
          <cell r="J6072">
            <v>60380.88</v>
          </cell>
          <cell r="L6072">
            <v>41455</v>
          </cell>
          <cell r="M6072" t="str">
            <v>PF</v>
          </cell>
          <cell r="N6072" t="str">
            <v>EXP</v>
          </cell>
          <cell r="O6072" t="str">
            <v>PH300</v>
          </cell>
          <cell r="P6072" t="str">
            <v>1770</v>
          </cell>
          <cell r="Q6072" t="str">
            <v>Salaries &amp; Benefits</v>
          </cell>
          <cell r="R6072" t="str">
            <v>Other Expenditures</v>
          </cell>
          <cell r="S6072" t="str">
            <v>Salaries &amp; Benefits</v>
          </cell>
        </row>
        <row r="6073">
          <cell r="A6073" t="str">
            <v>PH3089</v>
          </cell>
          <cell r="E6073">
            <v>1327.2</v>
          </cell>
          <cell r="F6073">
            <v>0</v>
          </cell>
          <cell r="G6073">
            <v>1327.2</v>
          </cell>
          <cell r="H6073">
            <v>0</v>
          </cell>
          <cell r="I6073">
            <v>-1327.2</v>
          </cell>
          <cell r="J6073">
            <v>0</v>
          </cell>
          <cell r="L6073">
            <v>41455</v>
          </cell>
          <cell r="M6073" t="str">
            <v>PF</v>
          </cell>
          <cell r="N6073" t="str">
            <v>EXP</v>
          </cell>
          <cell r="O6073" t="str">
            <v>PH300</v>
          </cell>
          <cell r="P6073" t="str">
            <v>1840</v>
          </cell>
          <cell r="Q6073" t="str">
            <v>Salaries &amp; Benefits</v>
          </cell>
          <cell r="R6073" t="str">
            <v>Other Expenditures</v>
          </cell>
          <cell r="S6073" t="str">
            <v>Salaries &amp; Benefits</v>
          </cell>
        </row>
        <row r="6074">
          <cell r="A6074" t="str">
            <v>PH3089</v>
          </cell>
          <cell r="E6074">
            <v>13142.7</v>
          </cell>
          <cell r="F6074">
            <v>0</v>
          </cell>
          <cell r="G6074">
            <v>13142.7</v>
          </cell>
          <cell r="H6074">
            <v>9607.1200000000008</v>
          </cell>
          <cell r="I6074">
            <v>-3535.58</v>
          </cell>
          <cell r="J6074">
            <v>23999.79</v>
          </cell>
          <cell r="L6074">
            <v>41455</v>
          </cell>
          <cell r="M6074" t="str">
            <v>PF</v>
          </cell>
          <cell r="N6074" t="str">
            <v>EXP</v>
          </cell>
          <cell r="O6074" t="str">
            <v>PH300</v>
          </cell>
          <cell r="P6074" t="str">
            <v>2010</v>
          </cell>
          <cell r="Q6074" t="str">
            <v>Office Supplies</v>
          </cell>
          <cell r="R6074" t="str">
            <v>Other Expenditures</v>
          </cell>
          <cell r="S6074" t="str">
            <v>Non Salary</v>
          </cell>
        </row>
        <row r="6075">
          <cell r="A6075" t="str">
            <v>PH3089</v>
          </cell>
          <cell r="E6075">
            <v>29.27</v>
          </cell>
          <cell r="F6075">
            <v>0</v>
          </cell>
          <cell r="G6075">
            <v>29.27</v>
          </cell>
          <cell r="H6075">
            <v>0</v>
          </cell>
          <cell r="I6075">
            <v>-29.27</v>
          </cell>
          <cell r="J6075">
            <v>0</v>
          </cell>
          <cell r="L6075">
            <v>41455</v>
          </cell>
          <cell r="M6075" t="str">
            <v>PF</v>
          </cell>
          <cell r="N6075" t="str">
            <v>EXP</v>
          </cell>
          <cell r="O6075" t="str">
            <v>PH300</v>
          </cell>
          <cell r="P6075" t="str">
            <v>2013</v>
          </cell>
          <cell r="Q6075" t="str">
            <v>Office Supplies</v>
          </cell>
          <cell r="R6075" t="str">
            <v>Other Expenditures</v>
          </cell>
          <cell r="S6075" t="str">
            <v>Non Salary</v>
          </cell>
        </row>
        <row r="6076">
          <cell r="A6076" t="str">
            <v>PH3089</v>
          </cell>
          <cell r="E6076">
            <v>15.19</v>
          </cell>
          <cell r="F6076">
            <v>0</v>
          </cell>
          <cell r="G6076">
            <v>15.19</v>
          </cell>
          <cell r="H6076">
            <v>1104.83</v>
          </cell>
          <cell r="I6076">
            <v>1089.6400000000001</v>
          </cell>
          <cell r="J6076">
            <v>4000.11</v>
          </cell>
          <cell r="L6076">
            <v>41455</v>
          </cell>
          <cell r="M6076" t="str">
            <v>PF</v>
          </cell>
          <cell r="N6076" t="str">
            <v>EXP</v>
          </cell>
          <cell r="O6076" t="str">
            <v>PH300</v>
          </cell>
          <cell r="P6076" t="str">
            <v>2020</v>
          </cell>
          <cell r="Q6076" t="str">
            <v>Office Supplies</v>
          </cell>
          <cell r="R6076" t="str">
            <v>Other Expenditures</v>
          </cell>
          <cell r="S6076" t="str">
            <v>Non Salary</v>
          </cell>
        </row>
        <row r="6077">
          <cell r="A6077" t="str">
            <v>PH3089</v>
          </cell>
          <cell r="E6077">
            <v>7271.45</v>
          </cell>
          <cell r="F6077">
            <v>0</v>
          </cell>
          <cell r="G6077">
            <v>7271.45</v>
          </cell>
          <cell r="H6077">
            <v>3590.57</v>
          </cell>
          <cell r="I6077">
            <v>-3680.88</v>
          </cell>
          <cell r="J6077">
            <v>12999.88</v>
          </cell>
          <cell r="L6077">
            <v>41455</v>
          </cell>
          <cell r="M6077" t="str">
            <v>PF</v>
          </cell>
          <cell r="N6077" t="str">
            <v>EXP</v>
          </cell>
          <cell r="O6077" t="str">
            <v>PH300</v>
          </cell>
          <cell r="P6077" t="str">
            <v>2040</v>
          </cell>
          <cell r="Q6077" t="str">
            <v>Office Supplies</v>
          </cell>
          <cell r="R6077" t="str">
            <v>Other Expenditures</v>
          </cell>
          <cell r="S6077" t="str">
            <v>Non Salary</v>
          </cell>
        </row>
        <row r="6078">
          <cell r="A6078" t="str">
            <v>PH3089</v>
          </cell>
          <cell r="E6078">
            <v>0</v>
          </cell>
          <cell r="F6078">
            <v>0</v>
          </cell>
          <cell r="G6078">
            <v>0</v>
          </cell>
          <cell r="H6078">
            <v>0</v>
          </cell>
          <cell r="I6078">
            <v>0</v>
          </cell>
          <cell r="J6078">
            <v>0</v>
          </cell>
          <cell r="L6078">
            <v>41455</v>
          </cell>
          <cell r="M6078" t="str">
            <v>PF</v>
          </cell>
          <cell r="N6078" t="str">
            <v>EXP</v>
          </cell>
          <cell r="O6078" t="str">
            <v>PH300</v>
          </cell>
          <cell r="P6078" t="str">
            <v>2080</v>
          </cell>
          <cell r="Q6078" t="str">
            <v>Office Supplies</v>
          </cell>
          <cell r="R6078" t="str">
            <v>Other Expenditures</v>
          </cell>
          <cell r="S6078" t="str">
            <v>Non Salary</v>
          </cell>
        </row>
        <row r="6079">
          <cell r="A6079" t="str">
            <v>PH3089</v>
          </cell>
          <cell r="E6079">
            <v>0</v>
          </cell>
          <cell r="F6079">
            <v>0</v>
          </cell>
          <cell r="G6079">
            <v>0</v>
          </cell>
          <cell r="H6079">
            <v>182.3</v>
          </cell>
          <cell r="I6079">
            <v>182.3</v>
          </cell>
          <cell r="J6079">
            <v>660</v>
          </cell>
          <cell r="L6079">
            <v>41455</v>
          </cell>
          <cell r="M6079" t="str">
            <v>PF</v>
          </cell>
          <cell r="N6079" t="str">
            <v>EXP</v>
          </cell>
          <cell r="O6079" t="str">
            <v>PH300</v>
          </cell>
          <cell r="P6079" t="str">
            <v>2082</v>
          </cell>
          <cell r="Q6079" t="str">
            <v>Office Supplies</v>
          </cell>
          <cell r="R6079" t="str">
            <v>Other Expenditures</v>
          </cell>
          <cell r="S6079" t="str">
            <v>Non Salary</v>
          </cell>
        </row>
        <row r="6080">
          <cell r="A6080" t="str">
            <v>PH3089</v>
          </cell>
          <cell r="E6080">
            <v>0</v>
          </cell>
          <cell r="F6080">
            <v>0</v>
          </cell>
          <cell r="G6080">
            <v>0</v>
          </cell>
          <cell r="H6080">
            <v>91.93</v>
          </cell>
          <cell r="I6080">
            <v>91.93</v>
          </cell>
          <cell r="J6080">
            <v>332.85</v>
          </cell>
          <cell r="L6080">
            <v>41455</v>
          </cell>
          <cell r="M6080" t="str">
            <v>PF</v>
          </cell>
          <cell r="N6080" t="str">
            <v>EXP</v>
          </cell>
          <cell r="O6080" t="str">
            <v>PH300</v>
          </cell>
          <cell r="P6080" t="str">
            <v>2099</v>
          </cell>
          <cell r="Q6080" t="str">
            <v>Office Supplies</v>
          </cell>
          <cell r="R6080" t="str">
            <v>Other Expenditures</v>
          </cell>
          <cell r="S6080" t="str">
            <v>Non Salary</v>
          </cell>
        </row>
        <row r="6081">
          <cell r="A6081" t="str">
            <v>PH3089</v>
          </cell>
          <cell r="E6081">
            <v>296.45</v>
          </cell>
          <cell r="F6081">
            <v>0</v>
          </cell>
          <cell r="G6081">
            <v>296.45</v>
          </cell>
          <cell r="H6081">
            <v>0</v>
          </cell>
          <cell r="I6081">
            <v>-296.45</v>
          </cell>
          <cell r="J6081">
            <v>0</v>
          </cell>
          <cell r="L6081">
            <v>41455</v>
          </cell>
          <cell r="M6081" t="str">
            <v>PF</v>
          </cell>
          <cell r="N6081" t="str">
            <v>EXP</v>
          </cell>
          <cell r="O6081" t="str">
            <v>PH300</v>
          </cell>
          <cell r="P6081" t="str">
            <v>2570</v>
          </cell>
          <cell r="Q6081" t="str">
            <v>Other Supplies</v>
          </cell>
          <cell r="R6081" t="str">
            <v>Other Expenditures</v>
          </cell>
          <cell r="S6081" t="str">
            <v>Non Salary</v>
          </cell>
        </row>
        <row r="6082">
          <cell r="A6082" t="str">
            <v>PH3089</v>
          </cell>
          <cell r="E6082">
            <v>3345.53</v>
          </cell>
          <cell r="F6082">
            <v>5950.88</v>
          </cell>
          <cell r="G6082">
            <v>9296.41</v>
          </cell>
          <cell r="H6082">
            <v>2407.1999999999998</v>
          </cell>
          <cell r="I6082">
            <v>-6889.21</v>
          </cell>
          <cell r="J6082">
            <v>11999.99</v>
          </cell>
          <cell r="L6082">
            <v>41455</v>
          </cell>
          <cell r="M6082" t="str">
            <v>PF</v>
          </cell>
          <cell r="N6082" t="str">
            <v>EXP</v>
          </cell>
          <cell r="O6082" t="str">
            <v>PH300</v>
          </cell>
          <cell r="P6082" t="str">
            <v>2600</v>
          </cell>
          <cell r="Q6082" t="str">
            <v>Other Supplies</v>
          </cell>
          <cell r="R6082" t="str">
            <v>Other Expenditures</v>
          </cell>
          <cell r="S6082" t="str">
            <v>Non Salary</v>
          </cell>
        </row>
        <row r="6083">
          <cell r="A6083" t="str">
            <v>PH3089</v>
          </cell>
          <cell r="E6083">
            <v>0</v>
          </cell>
          <cell r="F6083">
            <v>111.89</v>
          </cell>
          <cell r="G6083">
            <v>111.89</v>
          </cell>
          <cell r="H6083">
            <v>0</v>
          </cell>
          <cell r="I6083">
            <v>-111.89</v>
          </cell>
          <cell r="J6083">
            <v>0</v>
          </cell>
          <cell r="L6083">
            <v>41455</v>
          </cell>
          <cell r="M6083" t="str">
            <v>PF</v>
          </cell>
          <cell r="N6083" t="str">
            <v>EXP</v>
          </cell>
          <cell r="O6083" t="str">
            <v>PH300</v>
          </cell>
          <cell r="P6083" t="str">
            <v>2610</v>
          </cell>
          <cell r="Q6083" t="str">
            <v>Other Supplies</v>
          </cell>
          <cell r="R6083" t="str">
            <v>Other Expenditures</v>
          </cell>
          <cell r="S6083" t="str">
            <v>Non Salary</v>
          </cell>
        </row>
        <row r="6084">
          <cell r="A6084" t="str">
            <v>PH3089</v>
          </cell>
          <cell r="E6084">
            <v>626.39</v>
          </cell>
          <cell r="F6084">
            <v>0</v>
          </cell>
          <cell r="G6084">
            <v>626.39</v>
          </cell>
          <cell r="H6084">
            <v>690.59</v>
          </cell>
          <cell r="I6084">
            <v>64.2</v>
          </cell>
          <cell r="J6084">
            <v>2500.34</v>
          </cell>
          <cell r="L6084">
            <v>41455</v>
          </cell>
          <cell r="M6084" t="str">
            <v>PF</v>
          </cell>
          <cell r="N6084" t="str">
            <v>EXP</v>
          </cell>
          <cell r="O6084" t="str">
            <v>PH300</v>
          </cell>
          <cell r="P6084" t="str">
            <v>2650</v>
          </cell>
          <cell r="Q6084" t="str">
            <v>Other Supplies</v>
          </cell>
          <cell r="R6084" t="str">
            <v>Other Expenditures</v>
          </cell>
          <cell r="S6084" t="str">
            <v>Non Salary</v>
          </cell>
        </row>
        <row r="6085">
          <cell r="A6085" t="str">
            <v>PH3089</v>
          </cell>
          <cell r="E6085">
            <v>960.02</v>
          </cell>
          <cell r="F6085">
            <v>79.349999999999994</v>
          </cell>
          <cell r="G6085">
            <v>1039.3699999999999</v>
          </cell>
          <cell r="H6085">
            <v>4143.1099999999997</v>
          </cell>
          <cell r="I6085">
            <v>3103.74</v>
          </cell>
          <cell r="J6085">
            <v>15000.4</v>
          </cell>
          <cell r="L6085">
            <v>41455</v>
          </cell>
          <cell r="M6085" t="str">
            <v>PF</v>
          </cell>
          <cell r="N6085" t="str">
            <v>EXP</v>
          </cell>
          <cell r="O6085" t="str">
            <v>PH300</v>
          </cell>
          <cell r="P6085" t="str">
            <v>2741</v>
          </cell>
          <cell r="Q6085" t="str">
            <v>Other Supplies</v>
          </cell>
          <cell r="R6085" t="str">
            <v>Other Expenditures</v>
          </cell>
          <cell r="S6085" t="str">
            <v>Non Salary</v>
          </cell>
        </row>
        <row r="6086">
          <cell r="A6086" t="str">
            <v>PH3089</v>
          </cell>
          <cell r="E6086">
            <v>779.61</v>
          </cell>
          <cell r="F6086">
            <v>0</v>
          </cell>
          <cell r="G6086">
            <v>779.61</v>
          </cell>
          <cell r="H6086">
            <v>0.1</v>
          </cell>
          <cell r="I6086">
            <v>-779.51</v>
          </cell>
          <cell r="J6086">
            <v>0.38</v>
          </cell>
          <cell r="L6086">
            <v>41455</v>
          </cell>
          <cell r="M6086" t="str">
            <v>PF</v>
          </cell>
          <cell r="N6086" t="str">
            <v>EXP</v>
          </cell>
          <cell r="O6086" t="str">
            <v>PH300</v>
          </cell>
          <cell r="P6086" t="str">
            <v>2750</v>
          </cell>
          <cell r="Q6086" t="str">
            <v>Other Supplies</v>
          </cell>
          <cell r="R6086" t="str">
            <v>Other Expenditures</v>
          </cell>
          <cell r="S6086" t="str">
            <v>Non Salary</v>
          </cell>
        </row>
        <row r="6087">
          <cell r="A6087" t="str">
            <v>PH3089</v>
          </cell>
          <cell r="E6087">
            <v>14.68</v>
          </cell>
          <cell r="F6087">
            <v>0</v>
          </cell>
          <cell r="G6087">
            <v>14.68</v>
          </cell>
          <cell r="H6087">
            <v>276.14</v>
          </cell>
          <cell r="I6087">
            <v>261.45999999999998</v>
          </cell>
          <cell r="J6087">
            <v>999.79</v>
          </cell>
          <cell r="L6087">
            <v>41455</v>
          </cell>
          <cell r="M6087" t="str">
            <v>PF</v>
          </cell>
          <cell r="N6087" t="str">
            <v>EXP</v>
          </cell>
          <cell r="O6087" t="str">
            <v>PH300</v>
          </cell>
          <cell r="P6087" t="str">
            <v>2790</v>
          </cell>
          <cell r="Q6087" t="str">
            <v>Other Supplies</v>
          </cell>
          <cell r="R6087" t="str">
            <v>Other Expenditures</v>
          </cell>
          <cell r="S6087" t="str">
            <v>Non Salary</v>
          </cell>
        </row>
        <row r="6088">
          <cell r="A6088" t="str">
            <v>PH3089</v>
          </cell>
          <cell r="E6088">
            <v>225.78</v>
          </cell>
          <cell r="F6088">
            <v>0</v>
          </cell>
          <cell r="G6088">
            <v>225.78</v>
          </cell>
          <cell r="H6088">
            <v>984.6</v>
          </cell>
          <cell r="I6088">
            <v>758.82</v>
          </cell>
          <cell r="J6088">
            <v>2000</v>
          </cell>
          <cell r="L6088">
            <v>41455</v>
          </cell>
          <cell r="M6088" t="str">
            <v>PF</v>
          </cell>
          <cell r="N6088" t="str">
            <v>EXP</v>
          </cell>
          <cell r="O6088" t="str">
            <v>PH300</v>
          </cell>
          <cell r="P6088" t="str">
            <v>2823</v>
          </cell>
          <cell r="Q6088" t="str">
            <v>Other Supplies</v>
          </cell>
          <cell r="R6088" t="str">
            <v>Other Expenditures</v>
          </cell>
          <cell r="S6088" t="str">
            <v>Non Salary</v>
          </cell>
        </row>
        <row r="6089">
          <cell r="A6089" t="str">
            <v>PH3089</v>
          </cell>
          <cell r="E6089">
            <v>0</v>
          </cell>
          <cell r="F6089">
            <v>0</v>
          </cell>
          <cell r="G6089">
            <v>0</v>
          </cell>
          <cell r="H6089">
            <v>0</v>
          </cell>
          <cell r="I6089">
            <v>0</v>
          </cell>
          <cell r="J6089">
            <v>0</v>
          </cell>
          <cell r="L6089">
            <v>41455</v>
          </cell>
          <cell r="M6089" t="str">
            <v>PF</v>
          </cell>
          <cell r="N6089" t="str">
            <v>EXP</v>
          </cell>
          <cell r="O6089" t="str">
            <v>PH300</v>
          </cell>
          <cell r="P6089" t="str">
            <v>2825</v>
          </cell>
          <cell r="Q6089" t="str">
            <v>Other Supplies</v>
          </cell>
          <cell r="R6089" t="str">
            <v>Other Expenditures</v>
          </cell>
          <cell r="S6089" t="str">
            <v>Non Salary</v>
          </cell>
        </row>
        <row r="6090">
          <cell r="A6090" t="str">
            <v>PH3089</v>
          </cell>
          <cell r="E6090">
            <v>944.8</v>
          </cell>
          <cell r="F6090">
            <v>0</v>
          </cell>
          <cell r="G6090">
            <v>944.8</v>
          </cell>
          <cell r="H6090">
            <v>175.24</v>
          </cell>
          <cell r="I6090">
            <v>-769.56</v>
          </cell>
          <cell r="J6090">
            <v>510</v>
          </cell>
          <cell r="L6090">
            <v>41455</v>
          </cell>
          <cell r="M6090" t="str">
            <v>PF</v>
          </cell>
          <cell r="N6090" t="str">
            <v>EXP</v>
          </cell>
          <cell r="O6090" t="str">
            <v>PH300</v>
          </cell>
          <cell r="P6090" t="str">
            <v>2999</v>
          </cell>
          <cell r="Q6090" t="str">
            <v>Other Supplies</v>
          </cell>
          <cell r="R6090" t="str">
            <v>Other Expenditures</v>
          </cell>
          <cell r="S6090" t="str">
            <v>Non Salary</v>
          </cell>
        </row>
        <row r="6091">
          <cell r="A6091" t="str">
            <v>PH3089</v>
          </cell>
          <cell r="E6091">
            <v>0</v>
          </cell>
          <cell r="F6091">
            <v>0</v>
          </cell>
          <cell r="G6091">
            <v>0</v>
          </cell>
          <cell r="H6091">
            <v>1101.3</v>
          </cell>
          <cell r="I6091">
            <v>1101.3</v>
          </cell>
          <cell r="J6091">
            <v>1999.8</v>
          </cell>
          <cell r="L6091">
            <v>41455</v>
          </cell>
          <cell r="M6091" t="str">
            <v>PF</v>
          </cell>
          <cell r="N6091" t="str">
            <v>EXP</v>
          </cell>
          <cell r="O6091" t="str">
            <v>PH300</v>
          </cell>
          <cell r="P6091" t="str">
            <v>3020</v>
          </cell>
          <cell r="Q6091" t="str">
            <v>General Equipment</v>
          </cell>
          <cell r="R6091" t="str">
            <v>Other Expenditures</v>
          </cell>
          <cell r="S6091" t="str">
            <v>Non Salary</v>
          </cell>
        </row>
        <row r="6092">
          <cell r="A6092" t="str">
            <v>PH3089</v>
          </cell>
          <cell r="E6092">
            <v>434.58</v>
          </cell>
          <cell r="F6092">
            <v>756.08</v>
          </cell>
          <cell r="G6092">
            <v>1190.6600000000001</v>
          </cell>
          <cell r="H6092">
            <v>0</v>
          </cell>
          <cell r="I6092">
            <v>-1190.6600000000001</v>
          </cell>
          <cell r="J6092">
            <v>0</v>
          </cell>
          <cell r="L6092">
            <v>41455</v>
          </cell>
          <cell r="M6092" t="str">
            <v>PF</v>
          </cell>
          <cell r="N6092" t="str">
            <v>EXP</v>
          </cell>
          <cell r="O6092" t="str">
            <v>PH300</v>
          </cell>
          <cell r="P6092" t="str">
            <v>3310</v>
          </cell>
          <cell r="Q6092" t="str">
            <v>Furniture &amp; Furnishings</v>
          </cell>
          <cell r="R6092" t="str">
            <v>Other Expenditures</v>
          </cell>
          <cell r="S6092" t="str">
            <v>Non Salary</v>
          </cell>
        </row>
        <row r="6093">
          <cell r="A6093" t="str">
            <v>PH3089</v>
          </cell>
          <cell r="E6093">
            <v>0</v>
          </cell>
          <cell r="F6093">
            <v>0</v>
          </cell>
          <cell r="G6093">
            <v>0</v>
          </cell>
          <cell r="H6093">
            <v>743.21</v>
          </cell>
          <cell r="I6093">
            <v>743.21</v>
          </cell>
          <cell r="J6093">
            <v>1699.93</v>
          </cell>
          <cell r="L6093">
            <v>41455</v>
          </cell>
          <cell r="M6093" t="str">
            <v>PF</v>
          </cell>
          <cell r="N6093" t="str">
            <v>EXP</v>
          </cell>
          <cell r="O6093" t="str">
            <v>PH300</v>
          </cell>
          <cell r="P6093" t="str">
            <v>4015</v>
          </cell>
          <cell r="Q6093" t="str">
            <v>Professional &amp; Technical</v>
          </cell>
          <cell r="R6093" t="str">
            <v>Other Expenditures</v>
          </cell>
          <cell r="S6093" t="str">
            <v>Non Salary</v>
          </cell>
        </row>
        <row r="6094">
          <cell r="A6094" t="str">
            <v>PH3089</v>
          </cell>
          <cell r="E6094">
            <v>366.34</v>
          </cell>
          <cell r="F6094">
            <v>0</v>
          </cell>
          <cell r="G6094">
            <v>366.34</v>
          </cell>
          <cell r="H6094">
            <v>1779.9</v>
          </cell>
          <cell r="I6094">
            <v>1413.56</v>
          </cell>
          <cell r="J6094">
            <v>4730</v>
          </cell>
          <cell r="L6094">
            <v>41455</v>
          </cell>
          <cell r="M6094" t="str">
            <v>PF</v>
          </cell>
          <cell r="N6094" t="str">
            <v>EXP</v>
          </cell>
          <cell r="O6094" t="str">
            <v>PH300</v>
          </cell>
          <cell r="P6094" t="str">
            <v>4025</v>
          </cell>
          <cell r="Q6094" t="str">
            <v>Professional &amp; Technical</v>
          </cell>
          <cell r="R6094" t="str">
            <v>Other Expenditures</v>
          </cell>
          <cell r="S6094" t="str">
            <v>Non Salary</v>
          </cell>
        </row>
        <row r="6095">
          <cell r="A6095" t="str">
            <v>PH3089</v>
          </cell>
          <cell r="E6095">
            <v>58784.87</v>
          </cell>
          <cell r="F6095">
            <v>752.35</v>
          </cell>
          <cell r="G6095">
            <v>59537.22</v>
          </cell>
          <cell r="H6095">
            <v>141439.96</v>
          </cell>
          <cell r="I6095">
            <v>81902.740000000005</v>
          </cell>
          <cell r="J6095">
            <v>324999.93</v>
          </cell>
          <cell r="L6095">
            <v>41455</v>
          </cell>
          <cell r="M6095" t="str">
            <v>PF</v>
          </cell>
          <cell r="N6095" t="str">
            <v>EXP</v>
          </cell>
          <cell r="O6095" t="str">
            <v>PH300</v>
          </cell>
          <cell r="P6095" t="str">
            <v>4086</v>
          </cell>
          <cell r="Q6095" t="str">
            <v>Professional &amp; Technical</v>
          </cell>
          <cell r="R6095" t="str">
            <v>Other Expenditures</v>
          </cell>
          <cell r="S6095" t="str">
            <v>Non Salary</v>
          </cell>
        </row>
        <row r="6096">
          <cell r="A6096" t="str">
            <v>PH3089</v>
          </cell>
          <cell r="E6096">
            <v>0</v>
          </cell>
          <cell r="F6096">
            <v>0</v>
          </cell>
          <cell r="G6096">
            <v>0</v>
          </cell>
          <cell r="H6096">
            <v>0</v>
          </cell>
          <cell r="I6096">
            <v>0</v>
          </cell>
          <cell r="J6096">
            <v>0</v>
          </cell>
          <cell r="L6096">
            <v>41455</v>
          </cell>
          <cell r="M6096" t="str">
            <v>PF</v>
          </cell>
          <cell r="N6096" t="str">
            <v>EXP</v>
          </cell>
          <cell r="O6096" t="str">
            <v>PH300</v>
          </cell>
          <cell r="P6096" t="str">
            <v>4110</v>
          </cell>
          <cell r="Q6096" t="str">
            <v>Professional &amp; Technical</v>
          </cell>
          <cell r="R6096" t="str">
            <v>Other Expenditures</v>
          </cell>
          <cell r="S6096" t="str">
            <v>Non Salary</v>
          </cell>
        </row>
        <row r="6097">
          <cell r="A6097" t="str">
            <v>PH3089</v>
          </cell>
          <cell r="E6097">
            <v>12.08</v>
          </cell>
          <cell r="F6097">
            <v>0</v>
          </cell>
          <cell r="G6097">
            <v>12.08</v>
          </cell>
          <cell r="H6097">
            <v>0</v>
          </cell>
          <cell r="I6097">
            <v>-12.08</v>
          </cell>
          <cell r="J6097">
            <v>0</v>
          </cell>
          <cell r="L6097">
            <v>41455</v>
          </cell>
          <cell r="M6097" t="str">
            <v>PF</v>
          </cell>
          <cell r="N6097" t="str">
            <v>EXP</v>
          </cell>
          <cell r="O6097" t="str">
            <v>PH300</v>
          </cell>
          <cell r="P6097" t="str">
            <v>4144</v>
          </cell>
          <cell r="Q6097" t="str">
            <v>Professional &amp; Technical</v>
          </cell>
          <cell r="R6097" t="str">
            <v>Other Expenditures</v>
          </cell>
          <cell r="S6097" t="str">
            <v>Non Salary</v>
          </cell>
        </row>
        <row r="6098">
          <cell r="A6098" t="str">
            <v>PH3089</v>
          </cell>
          <cell r="E6098">
            <v>0</v>
          </cell>
          <cell r="F6098">
            <v>0</v>
          </cell>
          <cell r="G6098">
            <v>0</v>
          </cell>
          <cell r="H6098">
            <v>0.06</v>
          </cell>
          <cell r="I6098">
            <v>0.06</v>
          </cell>
          <cell r="J6098">
            <v>0.13</v>
          </cell>
          <cell r="L6098">
            <v>41455</v>
          </cell>
          <cell r="M6098" t="str">
            <v>PF</v>
          </cell>
          <cell r="N6098" t="str">
            <v>EXP</v>
          </cell>
          <cell r="O6098" t="str">
            <v>PH300</v>
          </cell>
          <cell r="P6098" t="str">
            <v>4199</v>
          </cell>
          <cell r="Q6098" t="str">
            <v>Professional &amp; Technical</v>
          </cell>
          <cell r="R6098" t="str">
            <v>Other Expenditures</v>
          </cell>
          <cell r="S6098" t="str">
            <v>Non Salary</v>
          </cell>
        </row>
        <row r="6099">
          <cell r="A6099" t="str">
            <v>PH3089</v>
          </cell>
          <cell r="E6099">
            <v>74.099999999999994</v>
          </cell>
          <cell r="F6099">
            <v>0</v>
          </cell>
          <cell r="G6099">
            <v>74.099999999999994</v>
          </cell>
          <cell r="H6099">
            <v>16416.599999999999</v>
          </cell>
          <cell r="I6099">
            <v>16342.5</v>
          </cell>
          <cell r="J6099">
            <v>32965</v>
          </cell>
          <cell r="L6099">
            <v>41455</v>
          </cell>
          <cell r="M6099" t="str">
            <v>PF</v>
          </cell>
          <cell r="N6099" t="str">
            <v>EXP</v>
          </cell>
          <cell r="O6099" t="str">
            <v>PH300</v>
          </cell>
          <cell r="P6099" t="str">
            <v>4225</v>
          </cell>
          <cell r="Q6099" t="str">
            <v>Business Travel Expenses</v>
          </cell>
          <cell r="R6099" t="str">
            <v>Other Expenditures</v>
          </cell>
          <cell r="S6099" t="str">
            <v>Non Salary</v>
          </cell>
        </row>
        <row r="6100">
          <cell r="A6100" t="str">
            <v>PH3089</v>
          </cell>
          <cell r="E6100">
            <v>8445</v>
          </cell>
          <cell r="F6100">
            <v>0</v>
          </cell>
          <cell r="G6100">
            <v>8445</v>
          </cell>
          <cell r="H6100">
            <v>5246.4</v>
          </cell>
          <cell r="I6100">
            <v>-3198.6</v>
          </cell>
          <cell r="J6100">
            <v>12000</v>
          </cell>
          <cell r="L6100">
            <v>41455</v>
          </cell>
          <cell r="M6100" t="str">
            <v>PF</v>
          </cell>
          <cell r="N6100" t="str">
            <v>EXP</v>
          </cell>
          <cell r="O6100" t="str">
            <v>PH300</v>
          </cell>
          <cell r="P6100" t="str">
            <v>4256</v>
          </cell>
          <cell r="Q6100" t="str">
            <v>Conference Expenditures</v>
          </cell>
          <cell r="R6100" t="str">
            <v>Other Expenditures</v>
          </cell>
          <cell r="S6100" t="str">
            <v>Non Salary</v>
          </cell>
        </row>
        <row r="6101">
          <cell r="A6101" t="str">
            <v>PH3089</v>
          </cell>
          <cell r="E6101">
            <v>0</v>
          </cell>
          <cell r="F6101">
            <v>0</v>
          </cell>
          <cell r="G6101">
            <v>0</v>
          </cell>
          <cell r="H6101">
            <v>3278.9</v>
          </cell>
          <cell r="I6101">
            <v>3278.9</v>
          </cell>
          <cell r="J6101">
            <v>7499.77</v>
          </cell>
          <cell r="L6101">
            <v>41455</v>
          </cell>
          <cell r="M6101" t="str">
            <v>PF</v>
          </cell>
          <cell r="N6101" t="str">
            <v>EXP</v>
          </cell>
          <cell r="O6101" t="str">
            <v>PH300</v>
          </cell>
          <cell r="P6101" t="str">
            <v>4310</v>
          </cell>
          <cell r="Q6101" t="str">
            <v>Training &amp; Development</v>
          </cell>
          <cell r="R6101" t="str">
            <v>Other Expenditures</v>
          </cell>
          <cell r="S6101" t="str">
            <v>Non Salary</v>
          </cell>
        </row>
        <row r="6102">
          <cell r="A6102" t="str">
            <v>PH3089</v>
          </cell>
          <cell r="E6102">
            <v>0</v>
          </cell>
          <cell r="F6102">
            <v>0</v>
          </cell>
          <cell r="G6102">
            <v>0</v>
          </cell>
          <cell r="H6102">
            <v>2186</v>
          </cell>
          <cell r="I6102">
            <v>2186</v>
          </cell>
          <cell r="J6102">
            <v>5000</v>
          </cell>
          <cell r="L6102">
            <v>41455</v>
          </cell>
          <cell r="M6102" t="str">
            <v>PF</v>
          </cell>
          <cell r="N6102" t="str">
            <v>EXP</v>
          </cell>
          <cell r="O6102" t="str">
            <v>PH300</v>
          </cell>
          <cell r="P6102" t="str">
            <v>4340</v>
          </cell>
          <cell r="Q6102" t="str">
            <v>Training &amp; Development</v>
          </cell>
          <cell r="R6102" t="str">
            <v>Other Expenditures</v>
          </cell>
          <cell r="S6102" t="str">
            <v>Non Salary</v>
          </cell>
        </row>
        <row r="6103">
          <cell r="A6103" t="str">
            <v>PH3089</v>
          </cell>
          <cell r="E6103">
            <v>1234579</v>
          </cell>
          <cell r="F6103">
            <v>0</v>
          </cell>
          <cell r="G6103">
            <v>1234579</v>
          </cell>
          <cell r="H6103">
            <v>1218776.8799999999</v>
          </cell>
          <cell r="I6103">
            <v>-15802.12</v>
          </cell>
          <cell r="J6103">
            <v>2469159</v>
          </cell>
          <cell r="L6103">
            <v>41455</v>
          </cell>
          <cell r="M6103" t="str">
            <v>PF</v>
          </cell>
          <cell r="N6103" t="str">
            <v>EXP</v>
          </cell>
          <cell r="O6103" t="str">
            <v>PH300</v>
          </cell>
          <cell r="P6103" t="str">
            <v>4400</v>
          </cell>
          <cell r="Q6103" t="str">
            <v>Contracted Services</v>
          </cell>
          <cell r="R6103" t="str">
            <v>Other Expenditures</v>
          </cell>
          <cell r="S6103" t="str">
            <v>Non Salary</v>
          </cell>
        </row>
        <row r="6104">
          <cell r="A6104" t="str">
            <v>PH3089</v>
          </cell>
          <cell r="E6104">
            <v>0</v>
          </cell>
          <cell r="F6104">
            <v>0</v>
          </cell>
          <cell r="G6104">
            <v>0</v>
          </cell>
          <cell r="H6104">
            <v>437.27</v>
          </cell>
          <cell r="I6104">
            <v>437.27</v>
          </cell>
          <cell r="J6104">
            <v>1000.17</v>
          </cell>
          <cell r="L6104">
            <v>41455</v>
          </cell>
          <cell r="M6104" t="str">
            <v>PF</v>
          </cell>
          <cell r="N6104" t="str">
            <v>EXP</v>
          </cell>
          <cell r="O6104" t="str">
            <v>PH300</v>
          </cell>
          <cell r="P6104" t="str">
            <v>4414</v>
          </cell>
          <cell r="Q6104" t="str">
            <v>Contracted Services</v>
          </cell>
          <cell r="R6104" t="str">
            <v>Other Expenditures</v>
          </cell>
          <cell r="S6104" t="str">
            <v>Non Salary</v>
          </cell>
        </row>
        <row r="6105">
          <cell r="A6105" t="str">
            <v>PH3089</v>
          </cell>
          <cell r="E6105">
            <v>378.55</v>
          </cell>
          <cell r="F6105">
            <v>0</v>
          </cell>
          <cell r="G6105">
            <v>378.55</v>
          </cell>
          <cell r="H6105">
            <v>0</v>
          </cell>
          <cell r="I6105">
            <v>-378.55</v>
          </cell>
          <cell r="J6105">
            <v>0</v>
          </cell>
          <cell r="L6105">
            <v>41455</v>
          </cell>
          <cell r="M6105" t="str">
            <v>PF</v>
          </cell>
          <cell r="N6105" t="str">
            <v>EXP</v>
          </cell>
          <cell r="O6105" t="str">
            <v>PH300</v>
          </cell>
          <cell r="P6105" t="str">
            <v>4416</v>
          </cell>
          <cell r="Q6105" t="str">
            <v>Contracted Services</v>
          </cell>
          <cell r="R6105" t="str">
            <v>Other Expenditures</v>
          </cell>
          <cell r="S6105" t="str">
            <v>Non Salary</v>
          </cell>
        </row>
        <row r="6106">
          <cell r="A6106" t="str">
            <v>PH3089</v>
          </cell>
          <cell r="E6106">
            <v>1327.97</v>
          </cell>
          <cell r="F6106">
            <v>0</v>
          </cell>
          <cell r="G6106">
            <v>1327.97</v>
          </cell>
          <cell r="H6106">
            <v>655.89</v>
          </cell>
          <cell r="I6106">
            <v>-672.08</v>
          </cell>
          <cell r="J6106">
            <v>1500.2</v>
          </cell>
          <cell r="L6106">
            <v>41455</v>
          </cell>
          <cell r="M6106" t="str">
            <v>PF</v>
          </cell>
          <cell r="N6106" t="str">
            <v>EXP</v>
          </cell>
          <cell r="O6106" t="str">
            <v>PH300</v>
          </cell>
          <cell r="P6106" t="str">
            <v>4452</v>
          </cell>
          <cell r="Q6106" t="str">
            <v>Contracted Services</v>
          </cell>
          <cell r="R6106" t="str">
            <v>Other Expenditures</v>
          </cell>
          <cell r="S6106" t="str">
            <v>Non Salary</v>
          </cell>
        </row>
        <row r="6107">
          <cell r="A6107" t="str">
            <v>PH3089</v>
          </cell>
          <cell r="E6107">
            <v>0</v>
          </cell>
          <cell r="F6107">
            <v>0</v>
          </cell>
          <cell r="G6107">
            <v>0</v>
          </cell>
          <cell r="H6107">
            <v>2194.3200000000002</v>
          </cell>
          <cell r="I6107">
            <v>2194.3200000000002</v>
          </cell>
          <cell r="J6107">
            <v>5019.03</v>
          </cell>
          <cell r="L6107">
            <v>41455</v>
          </cell>
          <cell r="M6107" t="str">
            <v>PF</v>
          </cell>
          <cell r="N6107" t="str">
            <v>EXP</v>
          </cell>
          <cell r="O6107" t="str">
            <v>PH300</v>
          </cell>
          <cell r="P6107" t="str">
            <v>4515</v>
          </cell>
          <cell r="Q6107" t="str">
            <v>Contracted Services</v>
          </cell>
          <cell r="R6107" t="str">
            <v>Other Expenditures</v>
          </cell>
          <cell r="S6107" t="str">
            <v>Non Salary</v>
          </cell>
        </row>
        <row r="6108">
          <cell r="A6108" t="str">
            <v>PH3089</v>
          </cell>
          <cell r="E6108">
            <v>0</v>
          </cell>
          <cell r="F6108">
            <v>1471.57</v>
          </cell>
          <cell r="G6108">
            <v>1471.57</v>
          </cell>
          <cell r="H6108">
            <v>4515.5200000000004</v>
          </cell>
          <cell r="I6108">
            <v>3043.95</v>
          </cell>
          <cell r="J6108">
            <v>11999.8</v>
          </cell>
          <cell r="L6108">
            <v>41455</v>
          </cell>
          <cell r="M6108" t="str">
            <v>PF</v>
          </cell>
          <cell r="N6108" t="str">
            <v>EXP</v>
          </cell>
          <cell r="O6108" t="str">
            <v>PH300</v>
          </cell>
          <cell r="P6108" t="str">
            <v>4570</v>
          </cell>
          <cell r="Q6108" t="str">
            <v>Contracted Services</v>
          </cell>
          <cell r="R6108" t="str">
            <v>Other Expenditures</v>
          </cell>
          <cell r="S6108" t="str">
            <v>Non Salary</v>
          </cell>
        </row>
        <row r="6109">
          <cell r="A6109" t="str">
            <v>PH3089</v>
          </cell>
          <cell r="E6109">
            <v>0</v>
          </cell>
          <cell r="F6109">
            <v>0</v>
          </cell>
          <cell r="G6109">
            <v>0</v>
          </cell>
          <cell r="H6109">
            <v>3175.82</v>
          </cell>
          <cell r="I6109">
            <v>3175.82</v>
          </cell>
          <cell r="J6109">
            <v>7264</v>
          </cell>
          <cell r="L6109">
            <v>41455</v>
          </cell>
          <cell r="M6109" t="str">
            <v>PF</v>
          </cell>
          <cell r="N6109" t="str">
            <v>EXP</v>
          </cell>
          <cell r="O6109" t="str">
            <v>PH300</v>
          </cell>
          <cell r="P6109" t="str">
            <v>4690</v>
          </cell>
          <cell r="Q6109" t="str">
            <v>Insurance, Parking &amp; Metrage</v>
          </cell>
          <cell r="R6109" t="str">
            <v>Other Expenditures</v>
          </cell>
          <cell r="S6109" t="str">
            <v>Non Salary</v>
          </cell>
        </row>
        <row r="6110">
          <cell r="A6110" t="str">
            <v>PH3089</v>
          </cell>
          <cell r="E6110">
            <v>0</v>
          </cell>
          <cell r="F6110">
            <v>0</v>
          </cell>
          <cell r="G6110">
            <v>0</v>
          </cell>
          <cell r="H6110">
            <v>376.3</v>
          </cell>
          <cell r="I6110">
            <v>376.3</v>
          </cell>
          <cell r="J6110">
            <v>1000</v>
          </cell>
          <cell r="L6110">
            <v>41455</v>
          </cell>
          <cell r="M6110" t="str">
            <v>PF</v>
          </cell>
          <cell r="N6110" t="str">
            <v>EXP</v>
          </cell>
          <cell r="O6110" t="str">
            <v>PH300</v>
          </cell>
          <cell r="P6110" t="str">
            <v>4760</v>
          </cell>
          <cell r="Q6110" t="str">
            <v>Insurance, Parking &amp; Metrage</v>
          </cell>
          <cell r="R6110" t="str">
            <v>Other Expenditures</v>
          </cell>
          <cell r="S6110" t="str">
            <v>Non Salary</v>
          </cell>
        </row>
        <row r="6111">
          <cell r="A6111" t="str">
            <v>PH3089</v>
          </cell>
          <cell r="E6111">
            <v>405</v>
          </cell>
          <cell r="F6111">
            <v>0</v>
          </cell>
          <cell r="G6111">
            <v>405</v>
          </cell>
          <cell r="H6111">
            <v>15936</v>
          </cell>
          <cell r="I6111">
            <v>15531</v>
          </cell>
          <cell r="J6111">
            <v>31999.94</v>
          </cell>
          <cell r="L6111">
            <v>41455</v>
          </cell>
          <cell r="M6111" t="str">
            <v>PF</v>
          </cell>
          <cell r="N6111" t="str">
            <v>EXP</v>
          </cell>
          <cell r="O6111" t="str">
            <v>PH300</v>
          </cell>
          <cell r="P6111" t="str">
            <v>4770</v>
          </cell>
          <cell r="Q6111" t="str">
            <v>Insurance, Parking &amp; Metrage</v>
          </cell>
          <cell r="R6111" t="str">
            <v>Other Expenditures</v>
          </cell>
          <cell r="S6111" t="str">
            <v>Non Salary</v>
          </cell>
        </row>
        <row r="6112">
          <cell r="A6112" t="str">
            <v>PH3089</v>
          </cell>
          <cell r="E6112">
            <v>571.97</v>
          </cell>
          <cell r="F6112">
            <v>0</v>
          </cell>
          <cell r="G6112">
            <v>571.97</v>
          </cell>
          <cell r="H6112">
            <v>76422.5</v>
          </cell>
          <cell r="I6112">
            <v>75850.53</v>
          </cell>
          <cell r="J6112">
            <v>175000</v>
          </cell>
          <cell r="L6112">
            <v>41455</v>
          </cell>
          <cell r="M6112" t="str">
            <v>PF</v>
          </cell>
          <cell r="N6112" t="str">
            <v>EXP</v>
          </cell>
          <cell r="O6112" t="str">
            <v>PH300</v>
          </cell>
          <cell r="P6112" t="str">
            <v>4775</v>
          </cell>
          <cell r="Q6112" t="str">
            <v>Insurance, Parking &amp; Metrage</v>
          </cell>
          <cell r="R6112" t="str">
            <v>Other Expenditures</v>
          </cell>
          <cell r="S6112" t="str">
            <v>Non Salary</v>
          </cell>
        </row>
        <row r="6113">
          <cell r="A6113" t="str">
            <v>PH3089</v>
          </cell>
          <cell r="E6113">
            <v>0</v>
          </cell>
          <cell r="F6113">
            <v>0</v>
          </cell>
          <cell r="G6113">
            <v>0</v>
          </cell>
          <cell r="H6113">
            <v>46.21</v>
          </cell>
          <cell r="I6113">
            <v>46.21</v>
          </cell>
          <cell r="J6113">
            <v>105.68</v>
          </cell>
          <cell r="L6113">
            <v>41455</v>
          </cell>
          <cell r="M6113" t="str">
            <v>PF</v>
          </cell>
          <cell r="N6113" t="str">
            <v>EXP</v>
          </cell>
          <cell r="O6113" t="str">
            <v>PH300</v>
          </cell>
          <cell r="P6113" t="str">
            <v>4805</v>
          </cell>
          <cell r="Q6113" t="str">
            <v>Other Services</v>
          </cell>
          <cell r="R6113" t="str">
            <v>Other Expenditures</v>
          </cell>
          <cell r="S6113" t="str">
            <v>Non Salary</v>
          </cell>
        </row>
        <row r="6114">
          <cell r="A6114" t="str">
            <v>PH3089</v>
          </cell>
          <cell r="E6114">
            <v>-1102.27</v>
          </cell>
          <cell r="F6114">
            <v>0</v>
          </cell>
          <cell r="G6114">
            <v>-1102.27</v>
          </cell>
          <cell r="H6114">
            <v>0</v>
          </cell>
          <cell r="I6114">
            <v>1102.27</v>
          </cell>
          <cell r="J6114">
            <v>0</v>
          </cell>
          <cell r="L6114">
            <v>41455</v>
          </cell>
          <cell r="M6114" t="str">
            <v>PF</v>
          </cell>
          <cell r="N6114" t="str">
            <v>EXP</v>
          </cell>
          <cell r="O6114" t="str">
            <v>PH300</v>
          </cell>
          <cell r="P6114" t="str">
            <v>4810</v>
          </cell>
          <cell r="Q6114" t="str">
            <v>Other Services</v>
          </cell>
          <cell r="R6114" t="str">
            <v>Other Expenditures</v>
          </cell>
          <cell r="S6114" t="str">
            <v>Non Salary</v>
          </cell>
        </row>
        <row r="6115">
          <cell r="A6115" t="str">
            <v>PH3089</v>
          </cell>
          <cell r="E6115">
            <v>3494.02</v>
          </cell>
          <cell r="F6115">
            <v>9.4499999999999993</v>
          </cell>
          <cell r="G6115">
            <v>3503.47</v>
          </cell>
          <cell r="H6115">
            <v>5247.1</v>
          </cell>
          <cell r="I6115">
            <v>1743.63</v>
          </cell>
          <cell r="J6115">
            <v>12001.6</v>
          </cell>
          <cell r="L6115">
            <v>41455</v>
          </cell>
          <cell r="M6115" t="str">
            <v>PF</v>
          </cell>
          <cell r="N6115" t="str">
            <v>EXP</v>
          </cell>
          <cell r="O6115" t="str">
            <v>PH300</v>
          </cell>
          <cell r="P6115" t="str">
            <v>4811</v>
          </cell>
          <cell r="Q6115" t="str">
            <v>Other Services</v>
          </cell>
          <cell r="R6115" t="str">
            <v>Other Expenditures</v>
          </cell>
          <cell r="S6115" t="str">
            <v>Non Salary</v>
          </cell>
        </row>
        <row r="6116">
          <cell r="A6116" t="str">
            <v>PH3089</v>
          </cell>
          <cell r="E6116">
            <v>235.61</v>
          </cell>
          <cell r="F6116">
            <v>0</v>
          </cell>
          <cell r="G6116">
            <v>235.61</v>
          </cell>
          <cell r="H6116">
            <v>449.34</v>
          </cell>
          <cell r="I6116">
            <v>213.73</v>
          </cell>
          <cell r="J6116">
            <v>1027.78</v>
          </cell>
          <cell r="L6116">
            <v>41455</v>
          </cell>
          <cell r="M6116" t="str">
            <v>PF</v>
          </cell>
          <cell r="N6116" t="str">
            <v>EXP</v>
          </cell>
          <cell r="O6116" t="str">
            <v>PH300</v>
          </cell>
          <cell r="P6116" t="str">
            <v>4815</v>
          </cell>
          <cell r="Q6116" t="str">
            <v>Other Services</v>
          </cell>
          <cell r="R6116" t="str">
            <v>Other Expenditures</v>
          </cell>
          <cell r="S6116" t="str">
            <v>Non Salary</v>
          </cell>
        </row>
        <row r="6117">
          <cell r="A6117" t="str">
            <v>PH3089</v>
          </cell>
          <cell r="E6117">
            <v>0</v>
          </cell>
          <cell r="F6117">
            <v>0</v>
          </cell>
          <cell r="G6117">
            <v>0</v>
          </cell>
          <cell r="H6117">
            <v>655.8</v>
          </cell>
          <cell r="I6117">
            <v>655.8</v>
          </cell>
          <cell r="J6117">
            <v>1500</v>
          </cell>
          <cell r="L6117">
            <v>41455</v>
          </cell>
          <cell r="M6117" t="str">
            <v>PF</v>
          </cell>
          <cell r="N6117" t="str">
            <v>EXP</v>
          </cell>
          <cell r="O6117" t="str">
            <v>PH300</v>
          </cell>
          <cell r="P6117" t="str">
            <v>4820</v>
          </cell>
          <cell r="Q6117" t="str">
            <v>Other Services</v>
          </cell>
          <cell r="R6117" t="str">
            <v>Other Expenditures</v>
          </cell>
          <cell r="S6117" t="str">
            <v>Non Salary</v>
          </cell>
        </row>
        <row r="6118">
          <cell r="A6118" t="str">
            <v>PH3089</v>
          </cell>
          <cell r="E6118">
            <v>35</v>
          </cell>
          <cell r="F6118">
            <v>0</v>
          </cell>
          <cell r="G6118">
            <v>35</v>
          </cell>
          <cell r="H6118">
            <v>0</v>
          </cell>
          <cell r="I6118">
            <v>-35</v>
          </cell>
          <cell r="J6118">
            <v>0</v>
          </cell>
          <cell r="L6118">
            <v>41455</v>
          </cell>
          <cell r="M6118" t="str">
            <v>PF</v>
          </cell>
          <cell r="N6118" t="str">
            <v>EXP</v>
          </cell>
          <cell r="O6118" t="str">
            <v>PH300</v>
          </cell>
          <cell r="P6118" t="str">
            <v>6570</v>
          </cell>
          <cell r="Q6118" t="str">
            <v>Other Expenditures</v>
          </cell>
          <cell r="R6118" t="str">
            <v>Other Expenditures</v>
          </cell>
          <cell r="S6118" t="str">
            <v>Non Salary</v>
          </cell>
        </row>
        <row r="6119">
          <cell r="A6119" t="str">
            <v>PH3089</v>
          </cell>
          <cell r="E6119">
            <v>0</v>
          </cell>
          <cell r="F6119">
            <v>0</v>
          </cell>
          <cell r="G6119">
            <v>0</v>
          </cell>
          <cell r="H6119">
            <v>239.4</v>
          </cell>
          <cell r="I6119">
            <v>239.4</v>
          </cell>
          <cell r="J6119">
            <v>500</v>
          </cell>
          <cell r="L6119">
            <v>41455</v>
          </cell>
          <cell r="M6119" t="str">
            <v>PF</v>
          </cell>
          <cell r="N6119" t="str">
            <v>EXP</v>
          </cell>
          <cell r="O6119" t="str">
            <v>PH300</v>
          </cell>
          <cell r="P6119" t="str">
            <v>7025</v>
          </cell>
          <cell r="Q6119" t="str">
            <v>IDC's</v>
          </cell>
          <cell r="R6119" t="str">
            <v>Other Expenditures</v>
          </cell>
          <cell r="S6119" t="str">
            <v>Non Salary</v>
          </cell>
        </row>
        <row r="6120">
          <cell r="A6120" t="str">
            <v>PH3089</v>
          </cell>
          <cell r="E6120">
            <v>80.84</v>
          </cell>
          <cell r="F6120">
            <v>0</v>
          </cell>
          <cell r="G6120">
            <v>80.84</v>
          </cell>
          <cell r="H6120">
            <v>21231.53</v>
          </cell>
          <cell r="I6120">
            <v>21150.69</v>
          </cell>
          <cell r="J6120">
            <v>36200.379999999997</v>
          </cell>
          <cell r="L6120">
            <v>41455</v>
          </cell>
          <cell r="M6120" t="str">
            <v>PF</v>
          </cell>
          <cell r="N6120" t="str">
            <v>EXP</v>
          </cell>
          <cell r="O6120" t="str">
            <v>PH300</v>
          </cell>
          <cell r="P6120" t="str">
            <v>7030</v>
          </cell>
          <cell r="Q6120" t="str">
            <v>IDC's</v>
          </cell>
          <cell r="R6120" t="str">
            <v>Other Expenditures</v>
          </cell>
          <cell r="S6120" t="str">
            <v>Non Salary</v>
          </cell>
        </row>
        <row r="6121">
          <cell r="A6121" t="str">
            <v>PH3089</v>
          </cell>
          <cell r="E6121">
            <v>99.19</v>
          </cell>
          <cell r="F6121">
            <v>0</v>
          </cell>
          <cell r="G6121">
            <v>99.19</v>
          </cell>
          <cell r="H6121">
            <v>13036.4</v>
          </cell>
          <cell r="I6121">
            <v>12937.21</v>
          </cell>
          <cell r="J6121">
            <v>25999.98</v>
          </cell>
          <cell r="L6121">
            <v>41455</v>
          </cell>
          <cell r="M6121" t="str">
            <v>PF</v>
          </cell>
          <cell r="N6121" t="str">
            <v>EXP</v>
          </cell>
          <cell r="O6121" t="str">
            <v>PH300</v>
          </cell>
          <cell r="P6121" t="str">
            <v>7035</v>
          </cell>
          <cell r="Q6121" t="str">
            <v>IDC's</v>
          </cell>
          <cell r="R6121" t="str">
            <v>Other Expenditures</v>
          </cell>
          <cell r="S6121" t="str">
            <v>Non Salary</v>
          </cell>
        </row>
        <row r="6122">
          <cell r="A6122" t="str">
            <v>PH3089</v>
          </cell>
          <cell r="E6122">
            <v>14040.72</v>
          </cell>
          <cell r="F6122">
            <v>0</v>
          </cell>
          <cell r="G6122">
            <v>14040.72</v>
          </cell>
          <cell r="H6122">
            <v>14338.78</v>
          </cell>
          <cell r="I6122">
            <v>298.06</v>
          </cell>
          <cell r="J6122">
            <v>57355.13</v>
          </cell>
          <cell r="L6122">
            <v>41455</v>
          </cell>
          <cell r="M6122" t="str">
            <v>PF</v>
          </cell>
          <cell r="N6122" t="str">
            <v>EXP</v>
          </cell>
          <cell r="O6122" t="str">
            <v>PH300</v>
          </cell>
          <cell r="P6122" t="str">
            <v>7125</v>
          </cell>
          <cell r="Q6122" t="str">
            <v>IDC's</v>
          </cell>
          <cell r="R6122" t="str">
            <v>Other Expenditures</v>
          </cell>
          <cell r="S6122" t="str">
            <v>Non Salary</v>
          </cell>
        </row>
        <row r="6123">
          <cell r="A6123" t="str">
            <v>PH3089</v>
          </cell>
          <cell r="E6123">
            <v>160</v>
          </cell>
          <cell r="F6123">
            <v>0</v>
          </cell>
          <cell r="G6123">
            <v>160</v>
          </cell>
          <cell r="H6123">
            <v>0</v>
          </cell>
          <cell r="I6123">
            <v>-160</v>
          </cell>
          <cell r="J6123">
            <v>0</v>
          </cell>
          <cell r="L6123">
            <v>41455</v>
          </cell>
          <cell r="M6123" t="str">
            <v>PF</v>
          </cell>
          <cell r="N6123" t="str">
            <v>EXP</v>
          </cell>
          <cell r="O6123" t="str">
            <v>PH300</v>
          </cell>
          <cell r="P6123" t="str">
            <v>7130</v>
          </cell>
          <cell r="Q6123" t="str">
            <v>IDC's</v>
          </cell>
          <cell r="R6123" t="str">
            <v>Other Expenditures</v>
          </cell>
          <cell r="S6123" t="str">
            <v>Non Salary</v>
          </cell>
        </row>
        <row r="6124">
          <cell r="A6124" t="str">
            <v>PH3089</v>
          </cell>
          <cell r="E6124">
            <v>-1128893.6100000001</v>
          </cell>
          <cell r="F6124">
            <v>0</v>
          </cell>
          <cell r="G6124">
            <v>-1128893.6100000001</v>
          </cell>
          <cell r="H6124">
            <v>-1887394.25</v>
          </cell>
          <cell r="I6124">
            <v>-758500.64</v>
          </cell>
          <cell r="J6124">
            <v>-3993421.98</v>
          </cell>
          <cell r="L6124">
            <v>41455</v>
          </cell>
          <cell r="M6124" t="str">
            <v>PF</v>
          </cell>
          <cell r="N6124" t="str">
            <v>REV</v>
          </cell>
          <cell r="O6124" t="str">
            <v>PH300</v>
          </cell>
          <cell r="P6124" t="str">
            <v>8010</v>
          </cell>
          <cell r="Q6124" t="str">
            <v>Grants and Subsidies</v>
          </cell>
          <cell r="R6124" t="str">
            <v>Revenue</v>
          </cell>
          <cell r="S6124" t="str">
            <v>Non Salary</v>
          </cell>
        </row>
        <row r="6125">
          <cell r="A6125" t="str">
            <v>PH3089</v>
          </cell>
          <cell r="E6125">
            <v>-2.14</v>
          </cell>
          <cell r="F6125">
            <v>0</v>
          </cell>
          <cell r="G6125">
            <v>-2.14</v>
          </cell>
          <cell r="H6125">
            <v>0</v>
          </cell>
          <cell r="I6125">
            <v>2.14</v>
          </cell>
          <cell r="J6125">
            <v>0</v>
          </cell>
          <cell r="L6125">
            <v>41455</v>
          </cell>
          <cell r="M6125" t="str">
            <v>PF</v>
          </cell>
          <cell r="N6125" t="str">
            <v>REV</v>
          </cell>
          <cell r="O6125" t="str">
            <v>PH300</v>
          </cell>
          <cell r="P6125" t="str">
            <v>9451</v>
          </cell>
          <cell r="Q6125" t="str">
            <v>Other Revenues</v>
          </cell>
          <cell r="R6125" t="str">
            <v>Revenue</v>
          </cell>
          <cell r="S6125" t="str">
            <v>Non Salary</v>
          </cell>
        </row>
        <row r="6126">
          <cell r="A6126" t="str">
            <v>PH3092</v>
          </cell>
          <cell r="E6126">
            <v>394902.71</v>
          </cell>
          <cell r="F6126">
            <v>0</v>
          </cell>
          <cell r="G6126">
            <v>394902.71</v>
          </cell>
          <cell r="H6126">
            <v>458024.84</v>
          </cell>
          <cell r="I6126">
            <v>63122.13</v>
          </cell>
          <cell r="J6126">
            <v>1030555.89</v>
          </cell>
          <cell r="L6126">
            <v>41455</v>
          </cell>
          <cell r="M6126" t="str">
            <v>SG</v>
          </cell>
          <cell r="N6126" t="str">
            <v>EXP</v>
          </cell>
          <cell r="O6126" t="str">
            <v>PH620</v>
          </cell>
          <cell r="P6126" t="str">
            <v>1015</v>
          </cell>
          <cell r="Q6126" t="str">
            <v>Salaries &amp; Benefits</v>
          </cell>
          <cell r="R6126" t="str">
            <v>Other Expenditures</v>
          </cell>
          <cell r="S6126" t="str">
            <v>Salaries &amp; Benefits</v>
          </cell>
        </row>
        <row r="6127">
          <cell r="A6127" t="str">
            <v>PH3092</v>
          </cell>
          <cell r="E6127">
            <v>4193.28</v>
          </cell>
          <cell r="F6127">
            <v>0</v>
          </cell>
          <cell r="G6127">
            <v>4193.28</v>
          </cell>
          <cell r="H6127">
            <v>2340.65</v>
          </cell>
          <cell r="I6127">
            <v>-1852.63</v>
          </cell>
          <cell r="J6127">
            <v>5268.21</v>
          </cell>
          <cell r="L6127">
            <v>41455</v>
          </cell>
          <cell r="M6127" t="str">
            <v>SG</v>
          </cell>
          <cell r="N6127" t="str">
            <v>EXP</v>
          </cell>
          <cell r="O6127" t="str">
            <v>PH620</v>
          </cell>
          <cell r="P6127" t="str">
            <v>1025</v>
          </cell>
          <cell r="Q6127" t="str">
            <v>Salaries &amp; Benefits</v>
          </cell>
          <cell r="R6127" t="str">
            <v>Other Expenditures</v>
          </cell>
          <cell r="S6127" t="str">
            <v>Overtime</v>
          </cell>
        </row>
        <row r="6128">
          <cell r="A6128" t="str">
            <v>PH3092</v>
          </cell>
          <cell r="E6128">
            <v>0</v>
          </cell>
          <cell r="F6128">
            <v>0</v>
          </cell>
          <cell r="G6128">
            <v>0</v>
          </cell>
          <cell r="H6128">
            <v>0</v>
          </cell>
          <cell r="I6128">
            <v>0</v>
          </cell>
          <cell r="J6128">
            <v>0</v>
          </cell>
          <cell r="L6128">
            <v>41455</v>
          </cell>
          <cell r="M6128" t="str">
            <v>SG</v>
          </cell>
          <cell r="N6128" t="str">
            <v>EXP</v>
          </cell>
          <cell r="O6128" t="str">
            <v>PH620</v>
          </cell>
          <cell r="P6128" t="str">
            <v>1050</v>
          </cell>
          <cell r="Q6128" t="str">
            <v>Salaries &amp; Benefits</v>
          </cell>
          <cell r="R6128" t="str">
            <v>Other Expenditures</v>
          </cell>
          <cell r="S6128" t="str">
            <v>Salaries &amp; Benefits</v>
          </cell>
        </row>
        <row r="6129">
          <cell r="A6129" t="str">
            <v>PH3092</v>
          </cell>
          <cell r="E6129">
            <v>2340.52</v>
          </cell>
          <cell r="F6129">
            <v>0</v>
          </cell>
          <cell r="G6129">
            <v>2340.52</v>
          </cell>
          <cell r="H6129">
            <v>0</v>
          </cell>
          <cell r="I6129">
            <v>-2340.52</v>
          </cell>
          <cell r="J6129">
            <v>0</v>
          </cell>
          <cell r="L6129">
            <v>41455</v>
          </cell>
          <cell r="M6129" t="str">
            <v>SG</v>
          </cell>
          <cell r="N6129" t="str">
            <v>EXP</v>
          </cell>
          <cell r="O6129" t="str">
            <v>PH620</v>
          </cell>
          <cell r="P6129" t="str">
            <v>1060</v>
          </cell>
          <cell r="Q6129" t="str">
            <v>Salaries &amp; Benefits</v>
          </cell>
          <cell r="R6129" t="str">
            <v>Other Expenditures</v>
          </cell>
          <cell r="S6129" t="str">
            <v>Salaries &amp; Benefits</v>
          </cell>
        </row>
        <row r="6130">
          <cell r="A6130" t="str">
            <v>PH3092</v>
          </cell>
          <cell r="E6130">
            <v>0</v>
          </cell>
          <cell r="F6130">
            <v>0</v>
          </cell>
          <cell r="G6130">
            <v>0</v>
          </cell>
          <cell r="H6130">
            <v>-28918</v>
          </cell>
          <cell r="I6130">
            <v>-28918</v>
          </cell>
          <cell r="J6130">
            <v>-62613.8</v>
          </cell>
          <cell r="L6130">
            <v>41455</v>
          </cell>
          <cell r="M6130" t="str">
            <v>SG</v>
          </cell>
          <cell r="N6130" t="str">
            <v>EXP</v>
          </cell>
          <cell r="O6130" t="str">
            <v>PH620</v>
          </cell>
          <cell r="P6130" t="str">
            <v>1520</v>
          </cell>
          <cell r="Q6130" t="str">
            <v>Salaries &amp; Benefits</v>
          </cell>
          <cell r="R6130" t="str">
            <v>Other Expenditures</v>
          </cell>
          <cell r="S6130" t="str">
            <v>Gapping</v>
          </cell>
        </row>
        <row r="6131">
          <cell r="A6131" t="str">
            <v>PH3092</v>
          </cell>
          <cell r="E6131">
            <v>16506.05</v>
          </cell>
          <cell r="F6131">
            <v>0</v>
          </cell>
          <cell r="G6131">
            <v>16506.05</v>
          </cell>
          <cell r="H6131">
            <v>22005.26</v>
          </cell>
          <cell r="I6131">
            <v>5499.21</v>
          </cell>
          <cell r="J6131">
            <v>49512</v>
          </cell>
          <cell r="L6131">
            <v>41455</v>
          </cell>
          <cell r="M6131" t="str">
            <v>SG</v>
          </cell>
          <cell r="N6131" t="str">
            <v>EXP</v>
          </cell>
          <cell r="O6131" t="str">
            <v>PH620</v>
          </cell>
          <cell r="P6131" t="str">
            <v>1711</v>
          </cell>
          <cell r="Q6131" t="str">
            <v>Salaries &amp; Benefits</v>
          </cell>
          <cell r="R6131" t="str">
            <v>Other Expenditures</v>
          </cell>
          <cell r="S6131" t="str">
            <v>Salaries &amp; Benefits</v>
          </cell>
        </row>
        <row r="6132">
          <cell r="A6132" t="str">
            <v>PH3092</v>
          </cell>
          <cell r="E6132">
            <v>7937.56</v>
          </cell>
          <cell r="F6132">
            <v>0</v>
          </cell>
          <cell r="G6132">
            <v>7937.56</v>
          </cell>
          <cell r="H6132">
            <v>10437.25</v>
          </cell>
          <cell r="I6132">
            <v>2499.69</v>
          </cell>
          <cell r="J6132">
            <v>23484</v>
          </cell>
          <cell r="L6132">
            <v>41455</v>
          </cell>
          <cell r="M6132" t="str">
            <v>SG</v>
          </cell>
          <cell r="N6132" t="str">
            <v>EXP</v>
          </cell>
          <cell r="O6132" t="str">
            <v>PH620</v>
          </cell>
          <cell r="P6132" t="str">
            <v>1712</v>
          </cell>
          <cell r="Q6132" t="str">
            <v>Salaries &amp; Benefits</v>
          </cell>
          <cell r="R6132" t="str">
            <v>Other Expenditures</v>
          </cell>
          <cell r="S6132" t="str">
            <v>Salaries &amp; Benefits</v>
          </cell>
        </row>
        <row r="6133">
          <cell r="A6133" t="str">
            <v>PH3092</v>
          </cell>
          <cell r="E6133">
            <v>9488.27</v>
          </cell>
          <cell r="F6133">
            <v>0</v>
          </cell>
          <cell r="G6133">
            <v>9488.27</v>
          </cell>
          <cell r="H6133">
            <v>9172.08</v>
          </cell>
          <cell r="I6133">
            <v>-316.19</v>
          </cell>
          <cell r="J6133">
            <v>19092.55</v>
          </cell>
          <cell r="L6133">
            <v>41455</v>
          </cell>
          <cell r="M6133" t="str">
            <v>SG</v>
          </cell>
          <cell r="N6133" t="str">
            <v>EXP</v>
          </cell>
          <cell r="O6133" t="str">
            <v>PH620</v>
          </cell>
          <cell r="P6133" t="str">
            <v>1720</v>
          </cell>
          <cell r="Q6133" t="str">
            <v>Salaries &amp; Benefits</v>
          </cell>
          <cell r="R6133" t="str">
            <v>Other Expenditures</v>
          </cell>
          <cell r="S6133" t="str">
            <v>Salaries &amp; Benefits</v>
          </cell>
        </row>
        <row r="6134">
          <cell r="A6134" t="str">
            <v>PH3092</v>
          </cell>
          <cell r="E6134">
            <v>2872.39</v>
          </cell>
          <cell r="F6134">
            <v>0</v>
          </cell>
          <cell r="G6134">
            <v>2872.39</v>
          </cell>
          <cell r="H6134">
            <v>3418.32</v>
          </cell>
          <cell r="I6134">
            <v>545.92999999999995</v>
          </cell>
          <cell r="J6134">
            <v>7692.07</v>
          </cell>
          <cell r="L6134">
            <v>41455</v>
          </cell>
          <cell r="M6134" t="str">
            <v>SG</v>
          </cell>
          <cell r="N6134" t="str">
            <v>EXP</v>
          </cell>
          <cell r="O6134" t="str">
            <v>PH620</v>
          </cell>
          <cell r="P6134" t="str">
            <v>1730</v>
          </cell>
          <cell r="Q6134" t="str">
            <v>Salaries &amp; Benefits</v>
          </cell>
          <cell r="R6134" t="str">
            <v>Other Expenditures</v>
          </cell>
          <cell r="S6134" t="str">
            <v>Salaries &amp; Benefits</v>
          </cell>
        </row>
        <row r="6135">
          <cell r="A6135" t="str">
            <v>PH3092</v>
          </cell>
          <cell r="E6135">
            <v>10344.5</v>
          </cell>
          <cell r="F6135">
            <v>0</v>
          </cell>
          <cell r="G6135">
            <v>10344.5</v>
          </cell>
          <cell r="H6135">
            <v>11722.49</v>
          </cell>
          <cell r="I6135">
            <v>1377.99</v>
          </cell>
          <cell r="J6135">
            <v>12560.25</v>
          </cell>
          <cell r="L6135">
            <v>41455</v>
          </cell>
          <cell r="M6135" t="str">
            <v>SG</v>
          </cell>
          <cell r="N6135" t="str">
            <v>EXP</v>
          </cell>
          <cell r="O6135" t="str">
            <v>PH620</v>
          </cell>
          <cell r="P6135" t="str">
            <v>1740</v>
          </cell>
          <cell r="Q6135" t="str">
            <v>Salaries &amp; Benefits</v>
          </cell>
          <cell r="R6135" t="str">
            <v>Other Expenditures</v>
          </cell>
          <cell r="S6135" t="str">
            <v>Salaries &amp; Benefits</v>
          </cell>
        </row>
        <row r="6136">
          <cell r="A6136" t="str">
            <v>PH3092</v>
          </cell>
          <cell r="E6136">
            <v>455.88</v>
          </cell>
          <cell r="F6136">
            <v>0</v>
          </cell>
          <cell r="G6136">
            <v>455.88</v>
          </cell>
          <cell r="H6136">
            <v>716.93</v>
          </cell>
          <cell r="I6136">
            <v>261.05</v>
          </cell>
          <cell r="J6136">
            <v>824.44</v>
          </cell>
          <cell r="L6136">
            <v>41455</v>
          </cell>
          <cell r="M6136" t="str">
            <v>SG</v>
          </cell>
          <cell r="N6136" t="str">
            <v>EXP</v>
          </cell>
          <cell r="O6136" t="str">
            <v>PH620</v>
          </cell>
          <cell r="P6136" t="str">
            <v>1745</v>
          </cell>
          <cell r="Q6136" t="str">
            <v>Salaries &amp; Benefits</v>
          </cell>
          <cell r="R6136" t="str">
            <v>Other Expenditures</v>
          </cell>
          <cell r="S6136" t="str">
            <v>Salaries &amp; Benefits</v>
          </cell>
        </row>
        <row r="6137">
          <cell r="A6137" t="str">
            <v>PH3092</v>
          </cell>
          <cell r="E6137">
            <v>7799.27</v>
          </cell>
          <cell r="F6137">
            <v>0</v>
          </cell>
          <cell r="G6137">
            <v>7799.27</v>
          </cell>
          <cell r="H6137">
            <v>8931.51</v>
          </cell>
          <cell r="I6137">
            <v>1132.24</v>
          </cell>
          <cell r="J6137">
            <v>20095.8</v>
          </cell>
          <cell r="L6137">
            <v>41455</v>
          </cell>
          <cell r="M6137" t="str">
            <v>SG</v>
          </cell>
          <cell r="N6137" t="str">
            <v>EXP</v>
          </cell>
          <cell r="O6137" t="str">
            <v>PH620</v>
          </cell>
          <cell r="P6137" t="str">
            <v>1750</v>
          </cell>
          <cell r="Q6137" t="str">
            <v>Salaries &amp; Benefits</v>
          </cell>
          <cell r="R6137" t="str">
            <v>Other Expenditures</v>
          </cell>
          <cell r="S6137" t="str">
            <v>Salaries &amp; Benefits</v>
          </cell>
        </row>
        <row r="6138">
          <cell r="A6138" t="str">
            <v>PH3092</v>
          </cell>
          <cell r="E6138">
            <v>20909.669999999998</v>
          </cell>
          <cell r="F6138">
            <v>0</v>
          </cell>
          <cell r="G6138">
            <v>20909.669999999998</v>
          </cell>
          <cell r="H6138">
            <v>25489.63</v>
          </cell>
          <cell r="I6138">
            <v>4579.96</v>
          </cell>
          <cell r="J6138">
            <v>27680.400000000001</v>
          </cell>
          <cell r="L6138">
            <v>41455</v>
          </cell>
          <cell r="M6138" t="str">
            <v>SG</v>
          </cell>
          <cell r="N6138" t="str">
            <v>EXP</v>
          </cell>
          <cell r="O6138" t="str">
            <v>PH620</v>
          </cell>
          <cell r="P6138" t="str">
            <v>1760</v>
          </cell>
          <cell r="Q6138" t="str">
            <v>Salaries &amp; Benefits</v>
          </cell>
          <cell r="R6138" t="str">
            <v>Other Expenditures</v>
          </cell>
          <cell r="S6138" t="str">
            <v>Salaries &amp; Benefits</v>
          </cell>
        </row>
        <row r="6139">
          <cell r="A6139" t="str">
            <v>PH3092</v>
          </cell>
          <cell r="E6139">
            <v>44429.56</v>
          </cell>
          <cell r="F6139">
            <v>0</v>
          </cell>
          <cell r="G6139">
            <v>44429.56</v>
          </cell>
          <cell r="H6139">
            <v>51908.57</v>
          </cell>
          <cell r="I6139">
            <v>7479.01</v>
          </cell>
          <cell r="J6139">
            <v>116794</v>
          </cell>
          <cell r="L6139">
            <v>41455</v>
          </cell>
          <cell r="M6139" t="str">
            <v>SG</v>
          </cell>
          <cell r="N6139" t="str">
            <v>EXP</v>
          </cell>
          <cell r="O6139" t="str">
            <v>PH620</v>
          </cell>
          <cell r="P6139" t="str">
            <v>1770</v>
          </cell>
          <cell r="Q6139" t="str">
            <v>Salaries &amp; Benefits</v>
          </cell>
          <cell r="R6139" t="str">
            <v>Other Expenditures</v>
          </cell>
          <cell r="S6139" t="str">
            <v>Salaries &amp; Benefits</v>
          </cell>
        </row>
        <row r="6140">
          <cell r="A6140" t="str">
            <v>PH3092</v>
          </cell>
          <cell r="E6140">
            <v>1361.44</v>
          </cell>
          <cell r="F6140">
            <v>0</v>
          </cell>
          <cell r="G6140">
            <v>1361.44</v>
          </cell>
          <cell r="H6140">
            <v>0</v>
          </cell>
          <cell r="I6140">
            <v>-1361.44</v>
          </cell>
          <cell r="J6140">
            <v>0</v>
          </cell>
          <cell r="L6140">
            <v>41455</v>
          </cell>
          <cell r="M6140" t="str">
            <v>SG</v>
          </cell>
          <cell r="N6140" t="str">
            <v>EXP</v>
          </cell>
          <cell r="O6140" t="str">
            <v>PH620</v>
          </cell>
          <cell r="P6140" t="str">
            <v>1840</v>
          </cell>
          <cell r="Q6140" t="str">
            <v>Salaries &amp; Benefits</v>
          </cell>
          <cell r="R6140" t="str">
            <v>Other Expenditures</v>
          </cell>
          <cell r="S6140" t="str">
            <v>Salaries &amp; Benefits</v>
          </cell>
        </row>
        <row r="6141">
          <cell r="A6141" t="str">
            <v>PH3092</v>
          </cell>
          <cell r="E6141">
            <v>0</v>
          </cell>
          <cell r="F6141">
            <v>0</v>
          </cell>
          <cell r="G6141">
            <v>0</v>
          </cell>
          <cell r="H6141">
            <v>631.35</v>
          </cell>
          <cell r="I6141">
            <v>631.35</v>
          </cell>
          <cell r="J6141">
            <v>1421</v>
          </cell>
          <cell r="L6141">
            <v>41455</v>
          </cell>
          <cell r="M6141" t="str">
            <v>SG</v>
          </cell>
          <cell r="N6141" t="str">
            <v>EXP</v>
          </cell>
          <cell r="O6141" t="str">
            <v>PH620</v>
          </cell>
          <cell r="P6141" t="str">
            <v>1850</v>
          </cell>
          <cell r="Q6141" t="str">
            <v>Salaries &amp; Benefits</v>
          </cell>
          <cell r="R6141" t="str">
            <v>Other Expenditures</v>
          </cell>
          <cell r="S6141" t="str">
            <v>Salaries &amp; Benefits</v>
          </cell>
        </row>
        <row r="6142">
          <cell r="A6142" t="str">
            <v>PH3092</v>
          </cell>
          <cell r="E6142">
            <v>39.85</v>
          </cell>
          <cell r="F6142">
            <v>0</v>
          </cell>
          <cell r="G6142">
            <v>39.85</v>
          </cell>
          <cell r="H6142">
            <v>439.98</v>
          </cell>
          <cell r="I6142">
            <v>400.13</v>
          </cell>
          <cell r="J6142">
            <v>984.48</v>
          </cell>
          <cell r="L6142">
            <v>41455</v>
          </cell>
          <cell r="M6142" t="str">
            <v>SG</v>
          </cell>
          <cell r="N6142" t="str">
            <v>EXP</v>
          </cell>
          <cell r="O6142" t="str">
            <v>PH620</v>
          </cell>
          <cell r="P6142" t="str">
            <v>2010</v>
          </cell>
          <cell r="Q6142" t="str">
            <v>Office Supplies</v>
          </cell>
          <cell r="R6142" t="str">
            <v>Other Expenditures</v>
          </cell>
          <cell r="S6142" t="str">
            <v>Non Salary</v>
          </cell>
        </row>
        <row r="6143">
          <cell r="A6143" t="str">
            <v>PH3092</v>
          </cell>
          <cell r="E6143">
            <v>32.54</v>
          </cell>
          <cell r="F6143">
            <v>0</v>
          </cell>
          <cell r="G6143">
            <v>32.54</v>
          </cell>
          <cell r="H6143">
            <v>0</v>
          </cell>
          <cell r="I6143">
            <v>-32.54</v>
          </cell>
          <cell r="J6143">
            <v>0</v>
          </cell>
          <cell r="L6143">
            <v>41455</v>
          </cell>
          <cell r="M6143" t="str">
            <v>SG</v>
          </cell>
          <cell r="N6143" t="str">
            <v>EXP</v>
          </cell>
          <cell r="O6143" t="str">
            <v>PH620</v>
          </cell>
          <cell r="P6143" t="str">
            <v>2650</v>
          </cell>
          <cell r="Q6143" t="str">
            <v>Other Supplies</v>
          </cell>
          <cell r="R6143" t="str">
            <v>Other Expenditures</v>
          </cell>
          <cell r="S6143" t="str">
            <v>Non Salary</v>
          </cell>
        </row>
        <row r="6144">
          <cell r="A6144" t="str">
            <v>PH3092</v>
          </cell>
          <cell r="E6144">
            <v>0</v>
          </cell>
          <cell r="F6144">
            <v>0</v>
          </cell>
          <cell r="G6144">
            <v>0</v>
          </cell>
          <cell r="H6144">
            <v>0</v>
          </cell>
          <cell r="I6144">
            <v>0</v>
          </cell>
          <cell r="J6144">
            <v>0</v>
          </cell>
          <cell r="L6144">
            <v>41455</v>
          </cell>
          <cell r="M6144" t="str">
            <v>SG</v>
          </cell>
          <cell r="N6144" t="str">
            <v>EXP</v>
          </cell>
          <cell r="O6144" t="str">
            <v>PH620</v>
          </cell>
          <cell r="P6144" t="str">
            <v>2750</v>
          </cell>
          <cell r="Q6144" t="str">
            <v>Other Supplies</v>
          </cell>
          <cell r="R6144" t="str">
            <v>Other Expenditures</v>
          </cell>
          <cell r="S6144" t="str">
            <v>Non Salary</v>
          </cell>
        </row>
        <row r="6145">
          <cell r="A6145" t="str">
            <v>PH3092</v>
          </cell>
          <cell r="E6145">
            <v>0</v>
          </cell>
          <cell r="F6145">
            <v>0</v>
          </cell>
          <cell r="G6145">
            <v>0</v>
          </cell>
          <cell r="H6145">
            <v>0</v>
          </cell>
          <cell r="I6145">
            <v>0</v>
          </cell>
          <cell r="J6145">
            <v>0</v>
          </cell>
          <cell r="L6145">
            <v>41455</v>
          </cell>
          <cell r="M6145" t="str">
            <v>SG</v>
          </cell>
          <cell r="N6145" t="str">
            <v>EXP</v>
          </cell>
          <cell r="O6145" t="str">
            <v>PH620</v>
          </cell>
          <cell r="P6145" t="str">
            <v>3310</v>
          </cell>
          <cell r="Q6145" t="str">
            <v>Furniture &amp; Furnishings</v>
          </cell>
          <cell r="R6145" t="str">
            <v>Other Expenditures</v>
          </cell>
          <cell r="S6145" t="str">
            <v>Non Salary</v>
          </cell>
        </row>
        <row r="6146">
          <cell r="A6146" t="str">
            <v>PH3092</v>
          </cell>
          <cell r="E6146">
            <v>0</v>
          </cell>
          <cell r="F6146">
            <v>300</v>
          </cell>
          <cell r="G6146">
            <v>300</v>
          </cell>
          <cell r="H6146">
            <v>185.84</v>
          </cell>
          <cell r="I6146">
            <v>-114.16</v>
          </cell>
          <cell r="J6146">
            <v>510</v>
          </cell>
          <cell r="L6146">
            <v>41455</v>
          </cell>
          <cell r="M6146" t="str">
            <v>SG</v>
          </cell>
          <cell r="N6146" t="str">
            <v>EXP</v>
          </cell>
          <cell r="O6146" t="str">
            <v>PH620</v>
          </cell>
          <cell r="P6146" t="str">
            <v>4110</v>
          </cell>
          <cell r="Q6146" t="str">
            <v>Professional &amp; Technical</v>
          </cell>
          <cell r="R6146" t="str">
            <v>Other Expenditures</v>
          </cell>
          <cell r="S6146" t="str">
            <v>Non Salary</v>
          </cell>
        </row>
        <row r="6147">
          <cell r="A6147" t="str">
            <v>PH3092</v>
          </cell>
          <cell r="E6147">
            <v>230.55</v>
          </cell>
          <cell r="F6147">
            <v>0</v>
          </cell>
          <cell r="G6147">
            <v>230.55</v>
          </cell>
          <cell r="H6147">
            <v>334.52</v>
          </cell>
          <cell r="I6147">
            <v>103.97</v>
          </cell>
          <cell r="J6147">
            <v>918</v>
          </cell>
          <cell r="L6147">
            <v>41455</v>
          </cell>
          <cell r="M6147" t="str">
            <v>SG</v>
          </cell>
          <cell r="N6147" t="str">
            <v>EXP</v>
          </cell>
          <cell r="O6147" t="str">
            <v>PH620</v>
          </cell>
          <cell r="P6147" t="str">
            <v>4225</v>
          </cell>
          <cell r="Q6147" t="str">
            <v>Business Travel Expenses</v>
          </cell>
          <cell r="R6147" t="str">
            <v>Other Expenditures</v>
          </cell>
          <cell r="S6147" t="str">
            <v>Non Salary</v>
          </cell>
        </row>
        <row r="6148">
          <cell r="A6148" t="str">
            <v>PH3092</v>
          </cell>
          <cell r="E6148">
            <v>446.76</v>
          </cell>
          <cell r="F6148">
            <v>0</v>
          </cell>
          <cell r="G6148">
            <v>446.76</v>
          </cell>
          <cell r="H6148">
            <v>565.54</v>
          </cell>
          <cell r="I6148">
            <v>118.78</v>
          </cell>
          <cell r="J6148">
            <v>1552</v>
          </cell>
          <cell r="L6148">
            <v>41455</v>
          </cell>
          <cell r="M6148" t="str">
            <v>SG</v>
          </cell>
          <cell r="N6148" t="str">
            <v>EXP</v>
          </cell>
          <cell r="O6148" t="str">
            <v>PH620</v>
          </cell>
          <cell r="P6148" t="str">
            <v>4256</v>
          </cell>
          <cell r="Q6148" t="str">
            <v>Conference Expenditures</v>
          </cell>
          <cell r="R6148" t="str">
            <v>Other Expenditures</v>
          </cell>
          <cell r="S6148" t="str">
            <v>Non Salary</v>
          </cell>
        </row>
        <row r="6149">
          <cell r="A6149" t="str">
            <v>PH3092</v>
          </cell>
          <cell r="E6149">
            <v>175</v>
          </cell>
          <cell r="F6149">
            <v>0</v>
          </cell>
          <cell r="G6149">
            <v>175</v>
          </cell>
          <cell r="H6149">
            <v>1525.42</v>
          </cell>
          <cell r="I6149">
            <v>1350.42</v>
          </cell>
          <cell r="J6149">
            <v>2247.23</v>
          </cell>
          <cell r="L6149">
            <v>41455</v>
          </cell>
          <cell r="M6149" t="str">
            <v>SG</v>
          </cell>
          <cell r="N6149" t="str">
            <v>EXP</v>
          </cell>
          <cell r="O6149" t="str">
            <v>PH620</v>
          </cell>
          <cell r="P6149" t="str">
            <v>4310</v>
          </cell>
          <cell r="Q6149" t="str">
            <v>Training &amp; Development</v>
          </cell>
          <cell r="R6149" t="str">
            <v>Other Expenditures</v>
          </cell>
          <cell r="S6149" t="str">
            <v>Non Salary</v>
          </cell>
        </row>
        <row r="6150">
          <cell r="A6150" t="str">
            <v>PH3092</v>
          </cell>
          <cell r="E6150">
            <v>3322.5</v>
          </cell>
          <cell r="F6150">
            <v>0</v>
          </cell>
          <cell r="G6150">
            <v>3322.5</v>
          </cell>
          <cell r="H6150">
            <v>3299.28</v>
          </cell>
          <cell r="I6150">
            <v>-23.22</v>
          </cell>
          <cell r="J6150">
            <v>9054</v>
          </cell>
          <cell r="L6150">
            <v>41455</v>
          </cell>
          <cell r="M6150" t="str">
            <v>SG</v>
          </cell>
          <cell r="N6150" t="str">
            <v>EXP</v>
          </cell>
          <cell r="O6150" t="str">
            <v>PH620</v>
          </cell>
          <cell r="P6150" t="str">
            <v>4770</v>
          </cell>
          <cell r="Q6150" t="str">
            <v>Insurance, Parking &amp; Metrage</v>
          </cell>
          <cell r="R6150" t="str">
            <v>Other Expenditures</v>
          </cell>
          <cell r="S6150" t="str">
            <v>Non Salary</v>
          </cell>
        </row>
        <row r="6151">
          <cell r="A6151" t="str">
            <v>PH3092</v>
          </cell>
          <cell r="E6151">
            <v>2936.06</v>
          </cell>
          <cell r="F6151">
            <v>0</v>
          </cell>
          <cell r="G6151">
            <v>2936.06</v>
          </cell>
          <cell r="H6151">
            <v>7151.72</v>
          </cell>
          <cell r="I6151">
            <v>4215.66</v>
          </cell>
          <cell r="J6151">
            <v>19626</v>
          </cell>
          <cell r="L6151">
            <v>41455</v>
          </cell>
          <cell r="M6151" t="str">
            <v>SG</v>
          </cell>
          <cell r="N6151" t="str">
            <v>EXP</v>
          </cell>
          <cell r="O6151" t="str">
            <v>PH620</v>
          </cell>
          <cell r="P6151" t="str">
            <v>4775</v>
          </cell>
          <cell r="Q6151" t="str">
            <v>Insurance, Parking &amp; Metrage</v>
          </cell>
          <cell r="R6151" t="str">
            <v>Other Expenditures</v>
          </cell>
          <cell r="S6151" t="str">
            <v>Non Salary</v>
          </cell>
        </row>
        <row r="6152">
          <cell r="A6152" t="str">
            <v>PH3092</v>
          </cell>
          <cell r="E6152">
            <v>77.099999999999994</v>
          </cell>
          <cell r="F6152">
            <v>0</v>
          </cell>
          <cell r="G6152">
            <v>77.099999999999994</v>
          </cell>
          <cell r="H6152">
            <v>0</v>
          </cell>
          <cell r="I6152">
            <v>-77.099999999999994</v>
          </cell>
          <cell r="J6152">
            <v>0</v>
          </cell>
          <cell r="L6152">
            <v>41455</v>
          </cell>
          <cell r="M6152" t="str">
            <v>SG</v>
          </cell>
          <cell r="N6152" t="str">
            <v>EXP</v>
          </cell>
          <cell r="O6152" t="str">
            <v>PH620</v>
          </cell>
          <cell r="P6152" t="str">
            <v>4811</v>
          </cell>
          <cell r="Q6152" t="str">
            <v>Other Services</v>
          </cell>
          <cell r="R6152" t="str">
            <v>Other Expenditures</v>
          </cell>
          <cell r="S6152" t="str">
            <v>Non Salary</v>
          </cell>
        </row>
        <row r="6153">
          <cell r="A6153" t="str">
            <v>PH3092</v>
          </cell>
          <cell r="E6153">
            <v>0</v>
          </cell>
          <cell r="F6153">
            <v>0</v>
          </cell>
          <cell r="G6153">
            <v>0</v>
          </cell>
          <cell r="H6153">
            <v>0</v>
          </cell>
          <cell r="I6153">
            <v>0</v>
          </cell>
          <cell r="J6153">
            <v>0</v>
          </cell>
          <cell r="L6153">
            <v>41455</v>
          </cell>
          <cell r="M6153" t="str">
            <v>SG</v>
          </cell>
          <cell r="N6153" t="str">
            <v>EXP</v>
          </cell>
          <cell r="O6153" t="str">
            <v>PH620</v>
          </cell>
          <cell r="P6153" t="str">
            <v>4820</v>
          </cell>
          <cell r="Q6153" t="str">
            <v>Other Services</v>
          </cell>
          <cell r="R6153" t="str">
            <v>Other Expenditures</v>
          </cell>
          <cell r="S6153" t="str">
            <v>Non Salary</v>
          </cell>
        </row>
        <row r="6154">
          <cell r="A6154" t="str">
            <v>PH3092</v>
          </cell>
          <cell r="E6154">
            <v>0</v>
          </cell>
          <cell r="F6154">
            <v>0</v>
          </cell>
          <cell r="G6154">
            <v>0</v>
          </cell>
          <cell r="H6154">
            <v>604.44000000000005</v>
          </cell>
          <cell r="I6154">
            <v>604.44000000000005</v>
          </cell>
          <cell r="J6154">
            <v>1800</v>
          </cell>
          <cell r="L6154">
            <v>41455</v>
          </cell>
          <cell r="M6154" t="str">
            <v>SG</v>
          </cell>
          <cell r="N6154" t="str">
            <v>EXP</v>
          </cell>
          <cell r="O6154" t="str">
            <v>PH620</v>
          </cell>
          <cell r="P6154" t="str">
            <v>7030</v>
          </cell>
          <cell r="Q6154" t="str">
            <v>IDC's</v>
          </cell>
          <cell r="R6154" t="str">
            <v>Other Expenditures</v>
          </cell>
          <cell r="S6154" t="str">
            <v>Non Salary</v>
          </cell>
        </row>
        <row r="6155">
          <cell r="A6155" t="str">
            <v>PH3092</v>
          </cell>
          <cell r="E6155">
            <v>0</v>
          </cell>
          <cell r="F6155">
            <v>0</v>
          </cell>
          <cell r="G6155">
            <v>0</v>
          </cell>
          <cell r="H6155">
            <v>328.98</v>
          </cell>
          <cell r="I6155">
            <v>328.98</v>
          </cell>
          <cell r="J6155">
            <v>600</v>
          </cell>
          <cell r="L6155">
            <v>41455</v>
          </cell>
          <cell r="M6155" t="str">
            <v>SG</v>
          </cell>
          <cell r="N6155" t="str">
            <v>EXP</v>
          </cell>
          <cell r="O6155" t="str">
            <v>PH620</v>
          </cell>
          <cell r="P6155" t="str">
            <v>7035</v>
          </cell>
          <cell r="Q6155" t="str">
            <v>IDC's</v>
          </cell>
          <cell r="R6155" t="str">
            <v>Other Expenditures</v>
          </cell>
          <cell r="S6155" t="str">
            <v>Non Salary</v>
          </cell>
        </row>
        <row r="6156">
          <cell r="A6156" t="str">
            <v>PH3092</v>
          </cell>
          <cell r="E6156">
            <v>70.39</v>
          </cell>
          <cell r="F6156">
            <v>0</v>
          </cell>
          <cell r="G6156">
            <v>70.39</v>
          </cell>
          <cell r="H6156">
            <v>78.36</v>
          </cell>
          <cell r="I6156">
            <v>7.97</v>
          </cell>
          <cell r="J6156">
            <v>313.44</v>
          </cell>
          <cell r="L6156">
            <v>41455</v>
          </cell>
          <cell r="M6156" t="str">
            <v>SG</v>
          </cell>
          <cell r="N6156" t="str">
            <v>EXP</v>
          </cell>
          <cell r="O6156" t="str">
            <v>PH620</v>
          </cell>
          <cell r="P6156" t="str">
            <v>7125</v>
          </cell>
          <cell r="Q6156" t="str">
            <v>IDC's</v>
          </cell>
          <cell r="R6156" t="str">
            <v>Other Expenditures</v>
          </cell>
          <cell r="S6156" t="str">
            <v>Non Salary</v>
          </cell>
        </row>
        <row r="6157">
          <cell r="A6157" t="str">
            <v>PH3092</v>
          </cell>
          <cell r="E6157">
            <v>-398348.54</v>
          </cell>
          <cell r="F6157">
            <v>0</v>
          </cell>
          <cell r="G6157">
            <v>-398348.54</v>
          </cell>
          <cell r="H6157">
            <v>-442796.23</v>
          </cell>
          <cell r="I6157">
            <v>-44447.69</v>
          </cell>
          <cell r="J6157">
            <v>-967479.08</v>
          </cell>
          <cell r="L6157">
            <v>41455</v>
          </cell>
          <cell r="M6157" t="str">
            <v>SG</v>
          </cell>
          <cell r="N6157" t="str">
            <v>REV</v>
          </cell>
          <cell r="O6157" t="str">
            <v>PH620</v>
          </cell>
          <cell r="P6157" t="str">
            <v>8010</v>
          </cell>
          <cell r="Q6157" t="str">
            <v>Grants and Subsidies</v>
          </cell>
          <cell r="R6157" t="str">
            <v>Revenue</v>
          </cell>
          <cell r="S6157" t="str">
            <v>Non Salary</v>
          </cell>
        </row>
        <row r="6158">
          <cell r="A6158" t="str">
            <v>PH3093</v>
          </cell>
          <cell r="E6158">
            <v>474512.35</v>
          </cell>
          <cell r="F6158">
            <v>0</v>
          </cell>
          <cell r="G6158">
            <v>474512.35</v>
          </cell>
          <cell r="H6158">
            <v>518738.08</v>
          </cell>
          <cell r="I6158">
            <v>44225.73</v>
          </cell>
          <cell r="J6158">
            <v>1167160.68</v>
          </cell>
          <cell r="L6158">
            <v>41455</v>
          </cell>
          <cell r="M6158" t="str">
            <v>SG</v>
          </cell>
          <cell r="N6158" t="str">
            <v>EXP</v>
          </cell>
          <cell r="O6158" t="str">
            <v>PH620</v>
          </cell>
          <cell r="P6158" t="str">
            <v>1015</v>
          </cell>
          <cell r="Q6158" t="str">
            <v>Salaries &amp; Benefits</v>
          </cell>
          <cell r="R6158" t="str">
            <v>Other Expenditures</v>
          </cell>
          <cell r="S6158" t="str">
            <v>Salaries &amp; Benefits</v>
          </cell>
        </row>
        <row r="6159">
          <cell r="A6159" t="str">
            <v>PH3093</v>
          </cell>
          <cell r="E6159">
            <v>3767.69</v>
          </cell>
          <cell r="F6159">
            <v>0</v>
          </cell>
          <cell r="G6159">
            <v>3767.69</v>
          </cell>
          <cell r="H6159">
            <v>1777.2</v>
          </cell>
          <cell r="I6159">
            <v>-1990.49</v>
          </cell>
          <cell r="J6159">
            <v>4000</v>
          </cell>
          <cell r="L6159">
            <v>41455</v>
          </cell>
          <cell r="M6159" t="str">
            <v>SG</v>
          </cell>
          <cell r="N6159" t="str">
            <v>EXP</v>
          </cell>
          <cell r="O6159" t="str">
            <v>PH620</v>
          </cell>
          <cell r="P6159" t="str">
            <v>1025</v>
          </cell>
          <cell r="Q6159" t="str">
            <v>Salaries &amp; Benefits</v>
          </cell>
          <cell r="R6159" t="str">
            <v>Other Expenditures</v>
          </cell>
          <cell r="S6159" t="str">
            <v>Overtime</v>
          </cell>
        </row>
        <row r="6160">
          <cell r="A6160" t="str">
            <v>PH3093</v>
          </cell>
          <cell r="E6160">
            <v>0</v>
          </cell>
          <cell r="F6160">
            <v>0</v>
          </cell>
          <cell r="G6160">
            <v>0</v>
          </cell>
          <cell r="H6160">
            <v>2205.42</v>
          </cell>
          <cell r="I6160">
            <v>2205.42</v>
          </cell>
          <cell r="J6160">
            <v>2205.42</v>
          </cell>
          <cell r="L6160">
            <v>41455</v>
          </cell>
          <cell r="M6160" t="str">
            <v>SG</v>
          </cell>
          <cell r="N6160" t="str">
            <v>EXP</v>
          </cell>
          <cell r="O6160" t="str">
            <v>PH620</v>
          </cell>
          <cell r="P6160" t="str">
            <v>1050</v>
          </cell>
          <cell r="Q6160" t="str">
            <v>Salaries &amp; Benefits</v>
          </cell>
          <cell r="R6160" t="str">
            <v>Other Expenditures</v>
          </cell>
          <cell r="S6160" t="str">
            <v>Salaries &amp; Benefits</v>
          </cell>
        </row>
        <row r="6161">
          <cell r="A6161" t="str">
            <v>PH3093</v>
          </cell>
          <cell r="E6161">
            <v>0</v>
          </cell>
          <cell r="F6161">
            <v>0</v>
          </cell>
          <cell r="G6161">
            <v>0</v>
          </cell>
          <cell r="H6161">
            <v>-33039.14</v>
          </cell>
          <cell r="I6161">
            <v>-33039.14</v>
          </cell>
          <cell r="J6161">
            <v>-72415.360000000001</v>
          </cell>
          <cell r="L6161">
            <v>41455</v>
          </cell>
          <cell r="M6161" t="str">
            <v>SG</v>
          </cell>
          <cell r="N6161" t="str">
            <v>EXP</v>
          </cell>
          <cell r="O6161" t="str">
            <v>PH620</v>
          </cell>
          <cell r="P6161" t="str">
            <v>1520</v>
          </cell>
          <cell r="Q6161" t="str">
            <v>Salaries &amp; Benefits</v>
          </cell>
          <cell r="R6161" t="str">
            <v>Other Expenditures</v>
          </cell>
          <cell r="S6161" t="str">
            <v>Gapping</v>
          </cell>
        </row>
        <row r="6162">
          <cell r="A6162" t="str">
            <v>PH3093</v>
          </cell>
          <cell r="E6162">
            <v>26239.65</v>
          </cell>
          <cell r="F6162">
            <v>0</v>
          </cell>
          <cell r="G6162">
            <v>26239.65</v>
          </cell>
          <cell r="H6162">
            <v>29002.57</v>
          </cell>
          <cell r="I6162">
            <v>2762.92</v>
          </cell>
          <cell r="J6162">
            <v>65256</v>
          </cell>
          <cell r="L6162">
            <v>41455</v>
          </cell>
          <cell r="M6162" t="str">
            <v>SG</v>
          </cell>
          <cell r="N6162" t="str">
            <v>EXP</v>
          </cell>
          <cell r="O6162" t="str">
            <v>PH620</v>
          </cell>
          <cell r="P6162" t="str">
            <v>1711</v>
          </cell>
          <cell r="Q6162" t="str">
            <v>Salaries &amp; Benefits</v>
          </cell>
          <cell r="R6162" t="str">
            <v>Other Expenditures</v>
          </cell>
          <cell r="S6162" t="str">
            <v>Salaries &amp; Benefits</v>
          </cell>
        </row>
        <row r="6163">
          <cell r="A6163" t="str">
            <v>PH3093</v>
          </cell>
          <cell r="E6163">
            <v>12619.01</v>
          </cell>
          <cell r="F6163">
            <v>0</v>
          </cell>
          <cell r="G6163">
            <v>12619.01</v>
          </cell>
          <cell r="H6163">
            <v>13738.54</v>
          </cell>
          <cell r="I6163">
            <v>1119.53</v>
          </cell>
          <cell r="J6163">
            <v>30912</v>
          </cell>
          <cell r="L6163">
            <v>41455</v>
          </cell>
          <cell r="M6163" t="str">
            <v>SG</v>
          </cell>
          <cell r="N6163" t="str">
            <v>EXP</v>
          </cell>
          <cell r="O6163" t="str">
            <v>PH620</v>
          </cell>
          <cell r="P6163" t="str">
            <v>1712</v>
          </cell>
          <cell r="Q6163" t="str">
            <v>Salaries &amp; Benefits</v>
          </cell>
          <cell r="R6163" t="str">
            <v>Other Expenditures</v>
          </cell>
          <cell r="S6163" t="str">
            <v>Salaries &amp; Benefits</v>
          </cell>
        </row>
        <row r="6164">
          <cell r="A6164" t="str">
            <v>PH3093</v>
          </cell>
          <cell r="E6164">
            <v>11259.57</v>
          </cell>
          <cell r="F6164">
            <v>0</v>
          </cell>
          <cell r="G6164">
            <v>11259.57</v>
          </cell>
          <cell r="H6164">
            <v>10387.83</v>
          </cell>
          <cell r="I6164">
            <v>-871.74</v>
          </cell>
          <cell r="J6164">
            <v>23227.43</v>
          </cell>
          <cell r="L6164">
            <v>41455</v>
          </cell>
          <cell r="M6164" t="str">
            <v>SG</v>
          </cell>
          <cell r="N6164" t="str">
            <v>EXP</v>
          </cell>
          <cell r="O6164" t="str">
            <v>PH620</v>
          </cell>
          <cell r="P6164" t="str">
            <v>1720</v>
          </cell>
          <cell r="Q6164" t="str">
            <v>Salaries &amp; Benefits</v>
          </cell>
          <cell r="R6164" t="str">
            <v>Other Expenditures</v>
          </cell>
          <cell r="S6164" t="str">
            <v>Salaries &amp; Benefits</v>
          </cell>
        </row>
        <row r="6165">
          <cell r="A6165" t="str">
            <v>PH3093</v>
          </cell>
          <cell r="E6165">
            <v>3404.47</v>
          </cell>
          <cell r="F6165">
            <v>0</v>
          </cell>
          <cell r="G6165">
            <v>3404.47</v>
          </cell>
          <cell r="H6165">
            <v>3873.13</v>
          </cell>
          <cell r="I6165">
            <v>468.66</v>
          </cell>
          <cell r="J6165">
            <v>8714.7900000000009</v>
          </cell>
          <cell r="L6165">
            <v>41455</v>
          </cell>
          <cell r="M6165" t="str">
            <v>SG</v>
          </cell>
          <cell r="N6165" t="str">
            <v>EXP</v>
          </cell>
          <cell r="O6165" t="str">
            <v>PH620</v>
          </cell>
          <cell r="P6165" t="str">
            <v>1730</v>
          </cell>
          <cell r="Q6165" t="str">
            <v>Salaries &amp; Benefits</v>
          </cell>
          <cell r="R6165" t="str">
            <v>Other Expenditures</v>
          </cell>
          <cell r="S6165" t="str">
            <v>Salaries &amp; Benefits</v>
          </cell>
        </row>
        <row r="6166">
          <cell r="A6166" t="str">
            <v>PH3093</v>
          </cell>
          <cell r="E6166">
            <v>12266.99</v>
          </cell>
          <cell r="F6166">
            <v>0</v>
          </cell>
          <cell r="G6166">
            <v>12266.99</v>
          </cell>
          <cell r="H6166">
            <v>13395.22</v>
          </cell>
          <cell r="I6166">
            <v>1128.23</v>
          </cell>
          <cell r="J6166">
            <v>15715.23</v>
          </cell>
          <cell r="L6166">
            <v>41455</v>
          </cell>
          <cell r="M6166" t="str">
            <v>SG</v>
          </cell>
          <cell r="N6166" t="str">
            <v>EXP</v>
          </cell>
          <cell r="O6166" t="str">
            <v>PH620</v>
          </cell>
          <cell r="P6166" t="str">
            <v>1740</v>
          </cell>
          <cell r="Q6166" t="str">
            <v>Salaries &amp; Benefits</v>
          </cell>
          <cell r="R6166" t="str">
            <v>Other Expenditures</v>
          </cell>
          <cell r="S6166" t="str">
            <v>Salaries &amp; Benefits</v>
          </cell>
        </row>
        <row r="6167">
          <cell r="A6167" t="str">
            <v>PH3093</v>
          </cell>
          <cell r="E6167">
            <v>636.23</v>
          </cell>
          <cell r="F6167">
            <v>0</v>
          </cell>
          <cell r="G6167">
            <v>636.23</v>
          </cell>
          <cell r="H6167">
            <v>724.47</v>
          </cell>
          <cell r="I6167">
            <v>88.24</v>
          </cell>
          <cell r="J6167">
            <v>933.69</v>
          </cell>
          <cell r="L6167">
            <v>41455</v>
          </cell>
          <cell r="M6167" t="str">
            <v>SG</v>
          </cell>
          <cell r="N6167" t="str">
            <v>EXP</v>
          </cell>
          <cell r="O6167" t="str">
            <v>PH620</v>
          </cell>
          <cell r="P6167" t="str">
            <v>1745</v>
          </cell>
          <cell r="Q6167" t="str">
            <v>Salaries &amp; Benefits</v>
          </cell>
          <cell r="R6167" t="str">
            <v>Other Expenditures</v>
          </cell>
          <cell r="S6167" t="str">
            <v>Salaries &amp; Benefits</v>
          </cell>
        </row>
        <row r="6168">
          <cell r="A6168" t="str">
            <v>PH3093</v>
          </cell>
          <cell r="E6168">
            <v>9310.36</v>
          </cell>
          <cell r="F6168">
            <v>0</v>
          </cell>
          <cell r="G6168">
            <v>9310.36</v>
          </cell>
          <cell r="H6168">
            <v>10115.450000000001</v>
          </cell>
          <cell r="I6168">
            <v>805.09</v>
          </cell>
          <cell r="J6168">
            <v>22759.599999999999</v>
          </cell>
          <cell r="L6168">
            <v>41455</v>
          </cell>
          <cell r="M6168" t="str">
            <v>SG</v>
          </cell>
          <cell r="N6168" t="str">
            <v>EXP</v>
          </cell>
          <cell r="O6168" t="str">
            <v>PH620</v>
          </cell>
          <cell r="P6168" t="str">
            <v>1750</v>
          </cell>
          <cell r="Q6168" t="str">
            <v>Salaries &amp; Benefits</v>
          </cell>
          <cell r="R6168" t="str">
            <v>Other Expenditures</v>
          </cell>
          <cell r="S6168" t="str">
            <v>Salaries &amp; Benefits</v>
          </cell>
        </row>
        <row r="6169">
          <cell r="A6169" t="str">
            <v>PH3093</v>
          </cell>
          <cell r="E6169">
            <v>25299.56</v>
          </cell>
          <cell r="F6169">
            <v>0</v>
          </cell>
          <cell r="G6169">
            <v>25299.56</v>
          </cell>
          <cell r="H6169">
            <v>29103</v>
          </cell>
          <cell r="I6169">
            <v>3803.44</v>
          </cell>
          <cell r="J6169">
            <v>34600.5</v>
          </cell>
          <cell r="L6169">
            <v>41455</v>
          </cell>
          <cell r="M6169" t="str">
            <v>SG</v>
          </cell>
          <cell r="N6169" t="str">
            <v>EXP</v>
          </cell>
          <cell r="O6169" t="str">
            <v>PH620</v>
          </cell>
          <cell r="P6169" t="str">
            <v>1760</v>
          </cell>
          <cell r="Q6169" t="str">
            <v>Salaries &amp; Benefits</v>
          </cell>
          <cell r="R6169" t="str">
            <v>Other Expenditures</v>
          </cell>
          <cell r="S6169" t="str">
            <v>Salaries &amp; Benefits</v>
          </cell>
        </row>
        <row r="6170">
          <cell r="A6170" t="str">
            <v>PH3093</v>
          </cell>
          <cell r="E6170">
            <v>49810.61</v>
          </cell>
          <cell r="F6170">
            <v>0</v>
          </cell>
          <cell r="G6170">
            <v>49810.61</v>
          </cell>
          <cell r="H6170">
            <v>57031.79</v>
          </cell>
          <cell r="I6170">
            <v>7221.18</v>
          </cell>
          <cell r="J6170">
            <v>128321.46</v>
          </cell>
          <cell r="L6170">
            <v>41455</v>
          </cell>
          <cell r="M6170" t="str">
            <v>SG</v>
          </cell>
          <cell r="N6170" t="str">
            <v>EXP</v>
          </cell>
          <cell r="O6170" t="str">
            <v>PH620</v>
          </cell>
          <cell r="P6170" t="str">
            <v>1770</v>
          </cell>
          <cell r="Q6170" t="str">
            <v>Salaries &amp; Benefits</v>
          </cell>
          <cell r="R6170" t="str">
            <v>Other Expenditures</v>
          </cell>
          <cell r="S6170" t="str">
            <v>Salaries &amp; Benefits</v>
          </cell>
        </row>
        <row r="6171">
          <cell r="A6171" t="str">
            <v>PH3093</v>
          </cell>
          <cell r="E6171">
            <v>1497</v>
          </cell>
          <cell r="F6171">
            <v>0</v>
          </cell>
          <cell r="G6171">
            <v>1497</v>
          </cell>
          <cell r="H6171">
            <v>0</v>
          </cell>
          <cell r="I6171">
            <v>-1497</v>
          </cell>
          <cell r="J6171">
            <v>0</v>
          </cell>
          <cell r="L6171">
            <v>41455</v>
          </cell>
          <cell r="M6171" t="str">
            <v>SG</v>
          </cell>
          <cell r="N6171" t="str">
            <v>EXP</v>
          </cell>
          <cell r="O6171" t="str">
            <v>PH620</v>
          </cell>
          <cell r="P6171" t="str">
            <v>1840</v>
          </cell>
          <cell r="Q6171" t="str">
            <v>Salaries &amp; Benefits</v>
          </cell>
          <cell r="R6171" t="str">
            <v>Other Expenditures</v>
          </cell>
          <cell r="S6171" t="str">
            <v>Salaries &amp; Benefits</v>
          </cell>
        </row>
        <row r="6172">
          <cell r="A6172" t="str">
            <v>PH3093</v>
          </cell>
          <cell r="E6172">
            <v>0</v>
          </cell>
          <cell r="F6172">
            <v>0</v>
          </cell>
          <cell r="G6172">
            <v>0</v>
          </cell>
          <cell r="H6172">
            <v>395.96</v>
          </cell>
          <cell r="I6172">
            <v>395.96</v>
          </cell>
          <cell r="J6172">
            <v>886.03</v>
          </cell>
          <cell r="L6172">
            <v>41455</v>
          </cell>
          <cell r="M6172" t="str">
            <v>SG</v>
          </cell>
          <cell r="N6172" t="str">
            <v>EXP</v>
          </cell>
          <cell r="O6172" t="str">
            <v>PH620</v>
          </cell>
          <cell r="P6172" t="str">
            <v>2010</v>
          </cell>
          <cell r="Q6172" t="str">
            <v>Office Supplies</v>
          </cell>
          <cell r="R6172" t="str">
            <v>Other Expenditures</v>
          </cell>
          <cell r="S6172" t="str">
            <v>Non Salary</v>
          </cell>
        </row>
        <row r="6173">
          <cell r="A6173" t="str">
            <v>PH3093</v>
          </cell>
          <cell r="E6173">
            <v>0</v>
          </cell>
          <cell r="F6173">
            <v>608.52</v>
          </cell>
          <cell r="G6173">
            <v>608.52</v>
          </cell>
          <cell r="H6173">
            <v>75.81</v>
          </cell>
          <cell r="I6173">
            <v>-532.71</v>
          </cell>
          <cell r="J6173">
            <v>169.65</v>
          </cell>
          <cell r="L6173">
            <v>41455</v>
          </cell>
          <cell r="M6173" t="str">
            <v>SG</v>
          </cell>
          <cell r="N6173" t="str">
            <v>EXP</v>
          </cell>
          <cell r="O6173" t="str">
            <v>PH620</v>
          </cell>
          <cell r="P6173" t="str">
            <v>2750</v>
          </cell>
          <cell r="Q6173" t="str">
            <v>Other Supplies</v>
          </cell>
          <cell r="R6173" t="str">
            <v>Other Expenditures</v>
          </cell>
          <cell r="S6173" t="str">
            <v>Non Salary</v>
          </cell>
        </row>
        <row r="6174">
          <cell r="A6174" t="str">
            <v>PH3093</v>
          </cell>
          <cell r="E6174">
            <v>163.78</v>
          </cell>
          <cell r="F6174">
            <v>0</v>
          </cell>
          <cell r="G6174">
            <v>163.78</v>
          </cell>
          <cell r="H6174">
            <v>0</v>
          </cell>
          <cell r="I6174">
            <v>-163.78</v>
          </cell>
          <cell r="J6174">
            <v>0</v>
          </cell>
          <cell r="L6174">
            <v>41455</v>
          </cell>
          <cell r="M6174" t="str">
            <v>SG</v>
          </cell>
          <cell r="N6174" t="str">
            <v>EXP</v>
          </cell>
          <cell r="O6174" t="str">
            <v>PH620</v>
          </cell>
          <cell r="P6174" t="str">
            <v>2792</v>
          </cell>
          <cell r="Q6174" t="str">
            <v>Other Supplies</v>
          </cell>
          <cell r="R6174" t="str">
            <v>Other Expenditures</v>
          </cell>
          <cell r="S6174" t="str">
            <v>Non Salary</v>
          </cell>
        </row>
        <row r="6175">
          <cell r="A6175" t="str">
            <v>PH3093</v>
          </cell>
          <cell r="E6175">
            <v>0</v>
          </cell>
          <cell r="F6175">
            <v>300.55</v>
          </cell>
          <cell r="G6175">
            <v>300.55</v>
          </cell>
          <cell r="H6175">
            <v>0</v>
          </cell>
          <cell r="I6175">
            <v>-300.55</v>
          </cell>
          <cell r="J6175">
            <v>0</v>
          </cell>
          <cell r="L6175">
            <v>41455</v>
          </cell>
          <cell r="M6175" t="str">
            <v>SG</v>
          </cell>
          <cell r="N6175" t="str">
            <v>EXP</v>
          </cell>
          <cell r="O6175" t="str">
            <v>PH620</v>
          </cell>
          <cell r="P6175" t="str">
            <v>3310</v>
          </cell>
          <cell r="Q6175" t="str">
            <v>Furniture &amp; Furnishings</v>
          </cell>
          <cell r="R6175" t="str">
            <v>Other Expenditures</v>
          </cell>
          <cell r="S6175" t="str">
            <v>Non Salary</v>
          </cell>
        </row>
        <row r="6176">
          <cell r="A6176" t="str">
            <v>PH3093</v>
          </cell>
          <cell r="E6176">
            <v>0</v>
          </cell>
          <cell r="F6176">
            <v>0</v>
          </cell>
          <cell r="G6176">
            <v>0</v>
          </cell>
          <cell r="H6176">
            <v>75.64</v>
          </cell>
          <cell r="I6176">
            <v>75.64</v>
          </cell>
          <cell r="J6176">
            <v>207.59</v>
          </cell>
          <cell r="L6176">
            <v>41455</v>
          </cell>
          <cell r="M6176" t="str">
            <v>SG</v>
          </cell>
          <cell r="N6176" t="str">
            <v>EXP</v>
          </cell>
          <cell r="O6176" t="str">
            <v>PH620</v>
          </cell>
          <cell r="P6176" t="str">
            <v>4086</v>
          </cell>
          <cell r="Q6176" t="str">
            <v>Professional &amp; Technical</v>
          </cell>
          <cell r="R6176" t="str">
            <v>Other Expenditures</v>
          </cell>
          <cell r="S6176" t="str">
            <v>Non Salary</v>
          </cell>
        </row>
        <row r="6177">
          <cell r="A6177" t="str">
            <v>PH3093</v>
          </cell>
          <cell r="E6177">
            <v>0</v>
          </cell>
          <cell r="F6177">
            <v>2400</v>
          </cell>
          <cell r="G6177">
            <v>2400</v>
          </cell>
          <cell r="H6177">
            <v>1533.7</v>
          </cell>
          <cell r="I6177">
            <v>-866.3</v>
          </cell>
          <cell r="J6177">
            <v>4208.8</v>
          </cell>
          <cell r="L6177">
            <v>41455</v>
          </cell>
          <cell r="M6177" t="str">
            <v>SG</v>
          </cell>
          <cell r="N6177" t="str">
            <v>EXP</v>
          </cell>
          <cell r="O6177" t="str">
            <v>PH620</v>
          </cell>
          <cell r="P6177" t="str">
            <v>4110</v>
          </cell>
          <cell r="Q6177" t="str">
            <v>Professional &amp; Technical</v>
          </cell>
          <cell r="R6177" t="str">
            <v>Other Expenditures</v>
          </cell>
          <cell r="S6177" t="str">
            <v>Non Salary</v>
          </cell>
        </row>
        <row r="6178">
          <cell r="A6178" t="str">
            <v>PH3093</v>
          </cell>
          <cell r="E6178">
            <v>480.85</v>
          </cell>
          <cell r="F6178">
            <v>0</v>
          </cell>
          <cell r="G6178">
            <v>480.85</v>
          </cell>
          <cell r="H6178">
            <v>1420.43</v>
          </cell>
          <cell r="I6178">
            <v>939.58</v>
          </cell>
          <cell r="J6178">
            <v>3898</v>
          </cell>
          <cell r="L6178">
            <v>41455</v>
          </cell>
          <cell r="M6178" t="str">
            <v>SG</v>
          </cell>
          <cell r="N6178" t="str">
            <v>EXP</v>
          </cell>
          <cell r="O6178" t="str">
            <v>PH620</v>
          </cell>
          <cell r="P6178" t="str">
            <v>4225</v>
          </cell>
          <cell r="Q6178" t="str">
            <v>Business Travel Expenses</v>
          </cell>
          <cell r="R6178" t="str">
            <v>Other Expenditures</v>
          </cell>
          <cell r="S6178" t="str">
            <v>Non Salary</v>
          </cell>
        </row>
        <row r="6179">
          <cell r="A6179" t="str">
            <v>PH3093</v>
          </cell>
          <cell r="E6179">
            <v>271.36</v>
          </cell>
          <cell r="F6179">
            <v>0</v>
          </cell>
          <cell r="G6179">
            <v>271.36</v>
          </cell>
          <cell r="H6179">
            <v>0</v>
          </cell>
          <cell r="I6179">
            <v>-271.36</v>
          </cell>
          <cell r="J6179">
            <v>0</v>
          </cell>
          <cell r="L6179">
            <v>41455</v>
          </cell>
          <cell r="M6179" t="str">
            <v>SG</v>
          </cell>
          <cell r="N6179" t="str">
            <v>EXP</v>
          </cell>
          <cell r="O6179" t="str">
            <v>PH620</v>
          </cell>
          <cell r="P6179" t="str">
            <v>4251</v>
          </cell>
          <cell r="Q6179" t="str">
            <v>Conference Expenditures</v>
          </cell>
          <cell r="R6179" t="str">
            <v>Other Expenditures</v>
          </cell>
          <cell r="S6179" t="str">
            <v>Non Salary</v>
          </cell>
        </row>
        <row r="6180">
          <cell r="A6180" t="str">
            <v>PH3093</v>
          </cell>
          <cell r="E6180">
            <v>0</v>
          </cell>
          <cell r="F6180">
            <v>0</v>
          </cell>
          <cell r="G6180">
            <v>0</v>
          </cell>
          <cell r="H6180">
            <v>568.47</v>
          </cell>
          <cell r="I6180">
            <v>568.47</v>
          </cell>
          <cell r="J6180">
            <v>1560</v>
          </cell>
          <cell r="L6180">
            <v>41455</v>
          </cell>
          <cell r="M6180" t="str">
            <v>SG</v>
          </cell>
          <cell r="N6180" t="str">
            <v>EXP</v>
          </cell>
          <cell r="O6180" t="str">
            <v>PH620</v>
          </cell>
          <cell r="P6180" t="str">
            <v>4256</v>
          </cell>
          <cell r="Q6180" t="str">
            <v>Conference Expenditures</v>
          </cell>
          <cell r="R6180" t="str">
            <v>Other Expenditures</v>
          </cell>
          <cell r="S6180" t="str">
            <v>Non Salary</v>
          </cell>
        </row>
        <row r="6181">
          <cell r="A6181" t="str">
            <v>PH3093</v>
          </cell>
          <cell r="E6181">
            <v>0</v>
          </cell>
          <cell r="F6181">
            <v>0</v>
          </cell>
          <cell r="G6181">
            <v>0</v>
          </cell>
          <cell r="H6181">
            <v>0</v>
          </cell>
          <cell r="I6181">
            <v>0</v>
          </cell>
          <cell r="J6181">
            <v>1045.54</v>
          </cell>
          <cell r="L6181">
            <v>41455</v>
          </cell>
          <cell r="M6181" t="str">
            <v>SG</v>
          </cell>
          <cell r="N6181" t="str">
            <v>EXP</v>
          </cell>
          <cell r="O6181" t="str">
            <v>PH620</v>
          </cell>
          <cell r="P6181" t="str">
            <v>4310</v>
          </cell>
          <cell r="Q6181" t="str">
            <v>Training &amp; Development</v>
          </cell>
          <cell r="R6181" t="str">
            <v>Other Expenditures</v>
          </cell>
          <cell r="S6181" t="str">
            <v>Non Salary</v>
          </cell>
        </row>
        <row r="6182">
          <cell r="A6182" t="str">
            <v>PH3093</v>
          </cell>
          <cell r="E6182">
            <v>0</v>
          </cell>
          <cell r="F6182">
            <v>500</v>
          </cell>
          <cell r="G6182">
            <v>500</v>
          </cell>
          <cell r="H6182">
            <v>2066.5100000000002</v>
          </cell>
          <cell r="I6182">
            <v>1566.51</v>
          </cell>
          <cell r="J6182">
            <v>5671</v>
          </cell>
          <cell r="L6182">
            <v>41455</v>
          </cell>
          <cell r="M6182" t="str">
            <v>SG</v>
          </cell>
          <cell r="N6182" t="str">
            <v>EXP</v>
          </cell>
          <cell r="O6182" t="str">
            <v>PH620</v>
          </cell>
          <cell r="P6182" t="str">
            <v>4400</v>
          </cell>
          <cell r="Q6182" t="str">
            <v>Contracted Services</v>
          </cell>
          <cell r="R6182" t="str">
            <v>Other Expenditures</v>
          </cell>
          <cell r="S6182" t="str">
            <v>Non Salary</v>
          </cell>
        </row>
        <row r="6183">
          <cell r="A6183" t="str">
            <v>PH3093</v>
          </cell>
          <cell r="E6183">
            <v>500</v>
          </cell>
          <cell r="F6183">
            <v>0</v>
          </cell>
          <cell r="G6183">
            <v>500</v>
          </cell>
          <cell r="H6183">
            <v>0</v>
          </cell>
          <cell r="I6183">
            <v>-500</v>
          </cell>
          <cell r="J6183">
            <v>0</v>
          </cell>
          <cell r="L6183">
            <v>41455</v>
          </cell>
          <cell r="M6183" t="str">
            <v>SG</v>
          </cell>
          <cell r="N6183" t="str">
            <v>EXP</v>
          </cell>
          <cell r="O6183" t="str">
            <v>PH620</v>
          </cell>
          <cell r="P6183" t="str">
            <v>4760</v>
          </cell>
          <cell r="Q6183" t="str">
            <v>Insurance, Parking &amp; Metrage</v>
          </cell>
          <cell r="R6183" t="str">
            <v>Other Expenditures</v>
          </cell>
          <cell r="S6183" t="str">
            <v>Non Salary</v>
          </cell>
        </row>
        <row r="6184">
          <cell r="A6184" t="str">
            <v>PH3093</v>
          </cell>
          <cell r="E6184">
            <v>1885.7</v>
          </cell>
          <cell r="F6184">
            <v>0</v>
          </cell>
          <cell r="G6184">
            <v>1885.7</v>
          </cell>
          <cell r="H6184">
            <v>2178.38</v>
          </cell>
          <cell r="I6184">
            <v>292.68</v>
          </cell>
          <cell r="J6184">
            <v>5978</v>
          </cell>
          <cell r="L6184">
            <v>41455</v>
          </cell>
          <cell r="M6184" t="str">
            <v>SG</v>
          </cell>
          <cell r="N6184" t="str">
            <v>EXP</v>
          </cell>
          <cell r="O6184" t="str">
            <v>PH620</v>
          </cell>
          <cell r="P6184" t="str">
            <v>4770</v>
          </cell>
          <cell r="Q6184" t="str">
            <v>Insurance, Parking &amp; Metrage</v>
          </cell>
          <cell r="R6184" t="str">
            <v>Other Expenditures</v>
          </cell>
          <cell r="S6184" t="str">
            <v>Non Salary</v>
          </cell>
        </row>
        <row r="6185">
          <cell r="A6185" t="str">
            <v>PH3093</v>
          </cell>
          <cell r="E6185">
            <v>3834.55</v>
          </cell>
          <cell r="F6185">
            <v>0</v>
          </cell>
          <cell r="G6185">
            <v>3834.55</v>
          </cell>
          <cell r="H6185">
            <v>4535.32</v>
          </cell>
          <cell r="I6185">
            <v>700.77</v>
          </cell>
          <cell r="J6185">
            <v>12446</v>
          </cell>
          <cell r="L6185">
            <v>41455</v>
          </cell>
          <cell r="M6185" t="str">
            <v>SG</v>
          </cell>
          <cell r="N6185" t="str">
            <v>EXP</v>
          </cell>
          <cell r="O6185" t="str">
            <v>PH620</v>
          </cell>
          <cell r="P6185" t="str">
            <v>4775</v>
          </cell>
          <cell r="Q6185" t="str">
            <v>Insurance, Parking &amp; Metrage</v>
          </cell>
          <cell r="R6185" t="str">
            <v>Other Expenditures</v>
          </cell>
          <cell r="S6185" t="str">
            <v>Non Salary</v>
          </cell>
        </row>
        <row r="6186">
          <cell r="A6186" t="str">
            <v>PH3093</v>
          </cell>
          <cell r="E6186">
            <v>2335.5</v>
          </cell>
          <cell r="F6186">
            <v>0</v>
          </cell>
          <cell r="G6186">
            <v>2335.5</v>
          </cell>
          <cell r="H6186">
            <v>3255.69</v>
          </cell>
          <cell r="I6186">
            <v>920.19</v>
          </cell>
          <cell r="J6186">
            <v>8934.39</v>
          </cell>
          <cell r="L6186">
            <v>41455</v>
          </cell>
          <cell r="M6186" t="str">
            <v>SG</v>
          </cell>
          <cell r="N6186" t="str">
            <v>EXP</v>
          </cell>
          <cell r="O6186" t="str">
            <v>PH620</v>
          </cell>
          <cell r="P6186" t="str">
            <v>4811</v>
          </cell>
          <cell r="Q6186" t="str">
            <v>Other Services</v>
          </cell>
          <cell r="R6186" t="str">
            <v>Other Expenditures</v>
          </cell>
          <cell r="S6186" t="str">
            <v>Non Salary</v>
          </cell>
        </row>
        <row r="6187">
          <cell r="A6187" t="str">
            <v>PH3093</v>
          </cell>
          <cell r="E6187">
            <v>0</v>
          </cell>
          <cell r="F6187">
            <v>0</v>
          </cell>
          <cell r="G6187">
            <v>0</v>
          </cell>
          <cell r="H6187">
            <v>37.82</v>
          </cell>
          <cell r="I6187">
            <v>37.82</v>
          </cell>
          <cell r="J6187">
            <v>103.8</v>
          </cell>
          <cell r="L6187">
            <v>41455</v>
          </cell>
          <cell r="M6187" t="str">
            <v>SG</v>
          </cell>
          <cell r="N6187" t="str">
            <v>EXP</v>
          </cell>
          <cell r="O6187" t="str">
            <v>PH620</v>
          </cell>
          <cell r="P6187" t="str">
            <v>4815</v>
          </cell>
          <cell r="Q6187" t="str">
            <v>Other Services</v>
          </cell>
          <cell r="R6187" t="str">
            <v>Other Expenditures</v>
          </cell>
          <cell r="S6187" t="str">
            <v>Non Salary</v>
          </cell>
        </row>
        <row r="6188">
          <cell r="A6188" t="str">
            <v>PH3093</v>
          </cell>
          <cell r="E6188">
            <v>0</v>
          </cell>
          <cell r="F6188">
            <v>0</v>
          </cell>
          <cell r="G6188">
            <v>0</v>
          </cell>
          <cell r="H6188">
            <v>193.13</v>
          </cell>
          <cell r="I6188">
            <v>193.13</v>
          </cell>
          <cell r="J6188">
            <v>530</v>
          </cell>
          <cell r="L6188">
            <v>41455</v>
          </cell>
          <cell r="M6188" t="str">
            <v>SG</v>
          </cell>
          <cell r="N6188" t="str">
            <v>EXP</v>
          </cell>
          <cell r="O6188" t="str">
            <v>PH620</v>
          </cell>
          <cell r="P6188" t="str">
            <v>4820</v>
          </cell>
          <cell r="Q6188" t="str">
            <v>Other Services</v>
          </cell>
          <cell r="R6188" t="str">
            <v>Other Expenditures</v>
          </cell>
          <cell r="S6188" t="str">
            <v>Non Salary</v>
          </cell>
        </row>
        <row r="6189">
          <cell r="A6189" t="str">
            <v>PH3093</v>
          </cell>
          <cell r="E6189">
            <v>204.54</v>
          </cell>
          <cell r="F6189">
            <v>0</v>
          </cell>
          <cell r="G6189">
            <v>204.54</v>
          </cell>
          <cell r="H6189">
            <v>0</v>
          </cell>
          <cell r="I6189">
            <v>-204.54</v>
          </cell>
          <cell r="J6189">
            <v>0</v>
          </cell>
          <cell r="L6189">
            <v>41455</v>
          </cell>
          <cell r="M6189" t="str">
            <v>SG</v>
          </cell>
          <cell r="N6189" t="str">
            <v>EXP</v>
          </cell>
          <cell r="O6189" t="str">
            <v>PH620</v>
          </cell>
          <cell r="P6189" t="str">
            <v>4825</v>
          </cell>
          <cell r="Q6189" t="str">
            <v>Other Services</v>
          </cell>
          <cell r="R6189" t="str">
            <v>Other Expenditures</v>
          </cell>
          <cell r="S6189" t="str">
            <v>Non Salary</v>
          </cell>
        </row>
        <row r="6190">
          <cell r="A6190" t="str">
            <v>PH3093</v>
          </cell>
          <cell r="E6190">
            <v>4.5199999999999996</v>
          </cell>
          <cell r="F6190">
            <v>0</v>
          </cell>
          <cell r="G6190">
            <v>4.5199999999999996</v>
          </cell>
          <cell r="H6190">
            <v>402.96</v>
          </cell>
          <cell r="I6190">
            <v>398.44</v>
          </cell>
          <cell r="J6190">
            <v>1200</v>
          </cell>
          <cell r="L6190">
            <v>41455</v>
          </cell>
          <cell r="M6190" t="str">
            <v>SG</v>
          </cell>
          <cell r="N6190" t="str">
            <v>EXP</v>
          </cell>
          <cell r="O6190" t="str">
            <v>PH620</v>
          </cell>
          <cell r="P6190" t="str">
            <v>7030</v>
          </cell>
          <cell r="Q6190" t="str">
            <v>IDC's</v>
          </cell>
          <cell r="R6190" t="str">
            <v>Other Expenditures</v>
          </cell>
          <cell r="S6190" t="str">
            <v>Non Salary</v>
          </cell>
        </row>
        <row r="6191">
          <cell r="A6191" t="str">
            <v>PH3093</v>
          </cell>
          <cell r="E6191">
            <v>0</v>
          </cell>
          <cell r="F6191">
            <v>0</v>
          </cell>
          <cell r="G6191">
            <v>0</v>
          </cell>
          <cell r="H6191">
            <v>548.29999999999995</v>
          </cell>
          <cell r="I6191">
            <v>548.29999999999995</v>
          </cell>
          <cell r="J6191">
            <v>1000</v>
          </cell>
          <cell r="L6191">
            <v>41455</v>
          </cell>
          <cell r="M6191" t="str">
            <v>SG</v>
          </cell>
          <cell r="N6191" t="str">
            <v>EXP</v>
          </cell>
          <cell r="O6191" t="str">
            <v>PH620</v>
          </cell>
          <cell r="P6191" t="str">
            <v>7035</v>
          </cell>
          <cell r="Q6191" t="str">
            <v>IDC's</v>
          </cell>
          <cell r="R6191" t="str">
            <v>Other Expenditures</v>
          </cell>
          <cell r="S6191" t="str">
            <v>Non Salary</v>
          </cell>
        </row>
        <row r="6192">
          <cell r="A6192" t="str">
            <v>PH3093</v>
          </cell>
          <cell r="E6192">
            <v>97</v>
          </cell>
          <cell r="F6192">
            <v>0</v>
          </cell>
          <cell r="G6192">
            <v>97</v>
          </cell>
          <cell r="H6192">
            <v>0</v>
          </cell>
          <cell r="I6192">
            <v>-97</v>
          </cell>
          <cell r="J6192">
            <v>0</v>
          </cell>
          <cell r="L6192">
            <v>41455</v>
          </cell>
          <cell r="M6192" t="str">
            <v>SG</v>
          </cell>
          <cell r="N6192" t="str">
            <v>EXP</v>
          </cell>
          <cell r="O6192" t="str">
            <v>PH620</v>
          </cell>
          <cell r="P6192" t="str">
            <v>7097</v>
          </cell>
          <cell r="Q6192" t="str">
            <v>IDC's</v>
          </cell>
          <cell r="R6192" t="str">
            <v>Other Expenditures</v>
          </cell>
          <cell r="S6192" t="str">
            <v>Non Salary</v>
          </cell>
        </row>
        <row r="6193">
          <cell r="A6193" t="str">
            <v>PH3093</v>
          </cell>
          <cell r="E6193">
            <v>87.99</v>
          </cell>
          <cell r="F6193">
            <v>0</v>
          </cell>
          <cell r="G6193">
            <v>87.99</v>
          </cell>
          <cell r="H6193">
            <v>97.95</v>
          </cell>
          <cell r="I6193">
            <v>9.9600000000000009</v>
          </cell>
          <cell r="J6193">
            <v>391.8</v>
          </cell>
          <cell r="L6193">
            <v>41455</v>
          </cell>
          <cell r="M6193" t="str">
            <v>SG</v>
          </cell>
          <cell r="N6193" t="str">
            <v>EXP</v>
          </cell>
          <cell r="O6193" t="str">
            <v>PH620</v>
          </cell>
          <cell r="P6193" t="str">
            <v>7125</v>
          </cell>
          <cell r="Q6193" t="str">
            <v>IDC's</v>
          </cell>
          <cell r="R6193" t="str">
            <v>Other Expenditures</v>
          </cell>
          <cell r="S6193" t="str">
            <v>Non Salary</v>
          </cell>
        </row>
        <row r="6194">
          <cell r="A6194" t="str">
            <v>PH3093</v>
          </cell>
          <cell r="E6194">
            <v>-482081.67</v>
          </cell>
          <cell r="F6194">
            <v>0</v>
          </cell>
          <cell r="G6194">
            <v>-482081.67</v>
          </cell>
          <cell r="H6194">
            <v>-505829.74</v>
          </cell>
          <cell r="I6194">
            <v>-23748.07</v>
          </cell>
          <cell r="J6194">
            <v>-1109716.44</v>
          </cell>
          <cell r="L6194">
            <v>41455</v>
          </cell>
          <cell r="M6194" t="str">
            <v>SG</v>
          </cell>
          <cell r="N6194" t="str">
            <v>REV</v>
          </cell>
          <cell r="O6194" t="str">
            <v>PH620</v>
          </cell>
          <cell r="P6194" t="str">
            <v>8010</v>
          </cell>
          <cell r="Q6194" t="str">
            <v>Grants and Subsidies</v>
          </cell>
          <cell r="R6194" t="str">
            <v>Revenue</v>
          </cell>
          <cell r="S6194" t="str">
            <v>Non Salary</v>
          </cell>
        </row>
        <row r="6195">
          <cell r="A6195" t="str">
            <v>PH3101</v>
          </cell>
          <cell r="E6195">
            <v>456041.92</v>
          </cell>
          <cell r="F6195">
            <v>0</v>
          </cell>
          <cell r="G6195">
            <v>456041.92</v>
          </cell>
          <cell r="H6195">
            <v>527534.06999999995</v>
          </cell>
          <cell r="I6195">
            <v>71492.149999999994</v>
          </cell>
          <cell r="J6195">
            <v>1186951.6599999999</v>
          </cell>
          <cell r="L6195">
            <v>41455</v>
          </cell>
          <cell r="M6195" t="str">
            <v>PF</v>
          </cell>
          <cell r="N6195" t="str">
            <v>EXP</v>
          </cell>
          <cell r="O6195" t="str">
            <v>PH300</v>
          </cell>
          <cell r="P6195" t="str">
            <v>1015</v>
          </cell>
          <cell r="Q6195" t="str">
            <v>Salaries &amp; Benefits</v>
          </cell>
          <cell r="R6195" t="str">
            <v>Other Expenditures</v>
          </cell>
          <cell r="S6195" t="str">
            <v>Salaries &amp; Benefits</v>
          </cell>
        </row>
        <row r="6196">
          <cell r="A6196" t="str">
            <v>PH3101</v>
          </cell>
          <cell r="E6196">
            <v>4135.5600000000004</v>
          </cell>
          <cell r="F6196">
            <v>0</v>
          </cell>
          <cell r="G6196">
            <v>4135.5600000000004</v>
          </cell>
          <cell r="H6196">
            <v>0</v>
          </cell>
          <cell r="I6196">
            <v>-4135.5600000000004</v>
          </cell>
          <cell r="J6196">
            <v>0</v>
          </cell>
          <cell r="L6196">
            <v>41455</v>
          </cell>
          <cell r="M6196" t="str">
            <v>PF</v>
          </cell>
          <cell r="N6196" t="str">
            <v>EXP</v>
          </cell>
          <cell r="O6196" t="str">
            <v>PH300</v>
          </cell>
          <cell r="P6196" t="str">
            <v>1025</v>
          </cell>
          <cell r="Q6196" t="str">
            <v>Salaries &amp; Benefits</v>
          </cell>
          <cell r="R6196" t="str">
            <v>Other Expenditures</v>
          </cell>
          <cell r="S6196" t="str">
            <v>Overtime</v>
          </cell>
        </row>
        <row r="6197">
          <cell r="A6197" t="str">
            <v>PH3101</v>
          </cell>
          <cell r="E6197">
            <v>96498.08</v>
          </cell>
          <cell r="F6197">
            <v>0</v>
          </cell>
          <cell r="G6197">
            <v>96498.08</v>
          </cell>
          <cell r="H6197">
            <v>0</v>
          </cell>
          <cell r="I6197">
            <v>-96498.08</v>
          </cell>
          <cell r="J6197">
            <v>0</v>
          </cell>
          <cell r="L6197">
            <v>41455</v>
          </cell>
          <cell r="M6197" t="str">
            <v>PF</v>
          </cell>
          <cell r="N6197" t="str">
            <v>EXP</v>
          </cell>
          <cell r="O6197" t="str">
            <v>PH300</v>
          </cell>
          <cell r="P6197" t="str">
            <v>1215</v>
          </cell>
          <cell r="Q6197" t="str">
            <v>Salaries &amp; Benefits</v>
          </cell>
          <cell r="R6197" t="str">
            <v>Other Expenditures</v>
          </cell>
          <cell r="S6197" t="str">
            <v>Salaries &amp; Benefits</v>
          </cell>
        </row>
        <row r="6198">
          <cell r="A6198" t="str">
            <v>PH3101</v>
          </cell>
          <cell r="E6198">
            <v>0</v>
          </cell>
          <cell r="F6198">
            <v>0</v>
          </cell>
          <cell r="G6198">
            <v>0</v>
          </cell>
          <cell r="H6198">
            <v>0</v>
          </cell>
          <cell r="I6198">
            <v>0</v>
          </cell>
          <cell r="J6198">
            <v>0</v>
          </cell>
          <cell r="L6198">
            <v>41455</v>
          </cell>
          <cell r="M6198" t="str">
            <v>PF</v>
          </cell>
          <cell r="N6198" t="str">
            <v>EXP</v>
          </cell>
          <cell r="O6198" t="str">
            <v>PH300</v>
          </cell>
          <cell r="P6198" t="str">
            <v>1225</v>
          </cell>
          <cell r="Q6198" t="str">
            <v>Salaries &amp; Benefits</v>
          </cell>
          <cell r="R6198" t="str">
            <v>Other Expenditures</v>
          </cell>
          <cell r="S6198" t="str">
            <v>Overtime</v>
          </cell>
        </row>
        <row r="6199">
          <cell r="A6199" t="str">
            <v>PH3101</v>
          </cell>
          <cell r="E6199">
            <v>5822.15</v>
          </cell>
          <cell r="F6199">
            <v>0</v>
          </cell>
          <cell r="G6199">
            <v>5822.15</v>
          </cell>
          <cell r="H6199">
            <v>0</v>
          </cell>
          <cell r="I6199">
            <v>-5822.15</v>
          </cell>
          <cell r="J6199">
            <v>0</v>
          </cell>
          <cell r="L6199">
            <v>41455</v>
          </cell>
          <cell r="M6199" t="str">
            <v>PF</v>
          </cell>
          <cell r="N6199" t="str">
            <v>EXP</v>
          </cell>
          <cell r="O6199" t="str">
            <v>PH300</v>
          </cell>
          <cell r="P6199" t="str">
            <v>1250</v>
          </cell>
          <cell r="Q6199" t="str">
            <v>Salaries &amp; Benefits</v>
          </cell>
          <cell r="R6199" t="str">
            <v>Other Expenditures</v>
          </cell>
          <cell r="S6199" t="str">
            <v>Salaries &amp; Benefits</v>
          </cell>
        </row>
        <row r="6200">
          <cell r="A6200" t="str">
            <v>PH3101</v>
          </cell>
          <cell r="E6200">
            <v>27683.13</v>
          </cell>
          <cell r="F6200">
            <v>0</v>
          </cell>
          <cell r="G6200">
            <v>27683.13</v>
          </cell>
          <cell r="H6200">
            <v>28345.93</v>
          </cell>
          <cell r="I6200">
            <v>662.8</v>
          </cell>
          <cell r="J6200">
            <v>63778.559999999998</v>
          </cell>
          <cell r="L6200">
            <v>41455</v>
          </cell>
          <cell r="M6200" t="str">
            <v>PF</v>
          </cell>
          <cell r="N6200" t="str">
            <v>EXP</v>
          </cell>
          <cell r="O6200" t="str">
            <v>PH300</v>
          </cell>
          <cell r="P6200" t="str">
            <v>1711</v>
          </cell>
          <cell r="Q6200" t="str">
            <v>Salaries &amp; Benefits</v>
          </cell>
          <cell r="R6200" t="str">
            <v>Other Expenditures</v>
          </cell>
          <cell r="S6200" t="str">
            <v>Salaries &amp; Benefits</v>
          </cell>
        </row>
        <row r="6201">
          <cell r="A6201" t="str">
            <v>PH3101</v>
          </cell>
          <cell r="E6201">
            <v>13186.04</v>
          </cell>
          <cell r="F6201">
            <v>0</v>
          </cell>
          <cell r="G6201">
            <v>13186.04</v>
          </cell>
          <cell r="H6201">
            <v>12690.97</v>
          </cell>
          <cell r="I6201">
            <v>-495.07</v>
          </cell>
          <cell r="J6201">
            <v>28554.78</v>
          </cell>
          <cell r="L6201">
            <v>41455</v>
          </cell>
          <cell r="M6201" t="str">
            <v>PF</v>
          </cell>
          <cell r="N6201" t="str">
            <v>EXP</v>
          </cell>
          <cell r="O6201" t="str">
            <v>PH300</v>
          </cell>
          <cell r="P6201" t="str">
            <v>1712</v>
          </cell>
          <cell r="Q6201" t="str">
            <v>Salaries &amp; Benefits</v>
          </cell>
          <cell r="R6201" t="str">
            <v>Other Expenditures</v>
          </cell>
          <cell r="S6201" t="str">
            <v>Salaries &amp; Benefits</v>
          </cell>
        </row>
        <row r="6202">
          <cell r="A6202" t="str">
            <v>PH3101</v>
          </cell>
          <cell r="E6202">
            <v>10532.37</v>
          </cell>
          <cell r="F6202">
            <v>0</v>
          </cell>
          <cell r="G6202">
            <v>10532.37</v>
          </cell>
          <cell r="H6202">
            <v>8712.43</v>
          </cell>
          <cell r="I6202">
            <v>-1819.94</v>
          </cell>
          <cell r="J6202">
            <v>19131.09</v>
          </cell>
          <cell r="L6202">
            <v>41455</v>
          </cell>
          <cell r="M6202" t="str">
            <v>PF</v>
          </cell>
          <cell r="N6202" t="str">
            <v>EXP</v>
          </cell>
          <cell r="O6202" t="str">
            <v>PH300</v>
          </cell>
          <cell r="P6202" t="str">
            <v>1720</v>
          </cell>
          <cell r="Q6202" t="str">
            <v>Salaries &amp; Benefits</v>
          </cell>
          <cell r="R6202" t="str">
            <v>Other Expenditures</v>
          </cell>
          <cell r="S6202" t="str">
            <v>Salaries &amp; Benefits</v>
          </cell>
        </row>
        <row r="6203">
          <cell r="A6203" t="str">
            <v>PH3101</v>
          </cell>
          <cell r="E6203">
            <v>3204.06</v>
          </cell>
          <cell r="F6203">
            <v>0</v>
          </cell>
          <cell r="G6203">
            <v>3204.06</v>
          </cell>
          <cell r="H6203">
            <v>3785.64</v>
          </cell>
          <cell r="I6203">
            <v>581.58000000000004</v>
          </cell>
          <cell r="J6203">
            <v>8517.7900000000009</v>
          </cell>
          <cell r="L6203">
            <v>41455</v>
          </cell>
          <cell r="M6203" t="str">
            <v>PF</v>
          </cell>
          <cell r="N6203" t="str">
            <v>EXP</v>
          </cell>
          <cell r="O6203" t="str">
            <v>PH300</v>
          </cell>
          <cell r="P6203" t="str">
            <v>1730</v>
          </cell>
          <cell r="Q6203" t="str">
            <v>Salaries &amp; Benefits</v>
          </cell>
          <cell r="R6203" t="str">
            <v>Other Expenditures</v>
          </cell>
          <cell r="S6203" t="str">
            <v>Salaries &amp; Benefits</v>
          </cell>
        </row>
        <row r="6204">
          <cell r="A6204" t="str">
            <v>PH3101</v>
          </cell>
          <cell r="E6204">
            <v>14151.2</v>
          </cell>
          <cell r="F6204">
            <v>0</v>
          </cell>
          <cell r="G6204">
            <v>14151.2</v>
          </cell>
          <cell r="H6204">
            <v>13611.69</v>
          </cell>
          <cell r="I6204">
            <v>-539.51</v>
          </cell>
          <cell r="J6204">
            <v>19572.59</v>
          </cell>
          <cell r="L6204">
            <v>41455</v>
          </cell>
          <cell r="M6204" t="str">
            <v>PF</v>
          </cell>
          <cell r="N6204" t="str">
            <v>EXP</v>
          </cell>
          <cell r="O6204" t="str">
            <v>PH300</v>
          </cell>
          <cell r="P6204" t="str">
            <v>1740</v>
          </cell>
          <cell r="Q6204" t="str">
            <v>Salaries &amp; Benefits</v>
          </cell>
          <cell r="R6204" t="str">
            <v>Other Expenditures</v>
          </cell>
          <cell r="S6204" t="str">
            <v>Salaries &amp; Benefits</v>
          </cell>
        </row>
        <row r="6205">
          <cell r="A6205" t="str">
            <v>PH3101</v>
          </cell>
          <cell r="E6205">
            <v>689.76</v>
          </cell>
          <cell r="F6205">
            <v>0</v>
          </cell>
          <cell r="G6205">
            <v>689.76</v>
          </cell>
          <cell r="H6205">
            <v>632.80999999999995</v>
          </cell>
          <cell r="I6205">
            <v>-56.95</v>
          </cell>
          <cell r="J6205">
            <v>905.15</v>
          </cell>
          <cell r="L6205">
            <v>41455</v>
          </cell>
          <cell r="M6205" t="str">
            <v>PF</v>
          </cell>
          <cell r="N6205" t="str">
            <v>EXP</v>
          </cell>
          <cell r="O6205" t="str">
            <v>PH300</v>
          </cell>
          <cell r="P6205" t="str">
            <v>1745</v>
          </cell>
          <cell r="Q6205" t="str">
            <v>Salaries &amp; Benefits</v>
          </cell>
          <cell r="R6205" t="str">
            <v>Other Expenditures</v>
          </cell>
          <cell r="S6205" t="str">
            <v>Salaries &amp; Benefits</v>
          </cell>
        </row>
        <row r="6206">
          <cell r="A6206" t="str">
            <v>PH3101</v>
          </cell>
          <cell r="E6206">
            <v>10806.82</v>
          </cell>
          <cell r="F6206">
            <v>0</v>
          </cell>
          <cell r="G6206">
            <v>10806.82</v>
          </cell>
          <cell r="H6206">
            <v>10286.950000000001</v>
          </cell>
          <cell r="I6206">
            <v>-519.87</v>
          </cell>
          <cell r="J6206">
            <v>23145.56</v>
          </cell>
          <cell r="L6206">
            <v>41455</v>
          </cell>
          <cell r="M6206" t="str">
            <v>PF</v>
          </cell>
          <cell r="N6206" t="str">
            <v>EXP</v>
          </cell>
          <cell r="O6206" t="str">
            <v>PH300</v>
          </cell>
          <cell r="P6206" t="str">
            <v>1750</v>
          </cell>
          <cell r="Q6206" t="str">
            <v>Salaries &amp; Benefits</v>
          </cell>
          <cell r="R6206" t="str">
            <v>Other Expenditures</v>
          </cell>
          <cell r="S6206" t="str">
            <v>Salaries &amp; Benefits</v>
          </cell>
        </row>
        <row r="6207">
          <cell r="A6207" t="str">
            <v>PH3101</v>
          </cell>
          <cell r="E6207">
            <v>28640.400000000001</v>
          </cell>
          <cell r="F6207">
            <v>0</v>
          </cell>
          <cell r="G6207">
            <v>28640.400000000001</v>
          </cell>
          <cell r="H6207">
            <v>29596.74</v>
          </cell>
          <cell r="I6207">
            <v>956.34</v>
          </cell>
          <cell r="J6207">
            <v>43018.29</v>
          </cell>
          <cell r="L6207">
            <v>41455</v>
          </cell>
          <cell r="M6207" t="str">
            <v>PF</v>
          </cell>
          <cell r="N6207" t="str">
            <v>EXP</v>
          </cell>
          <cell r="O6207" t="str">
            <v>PH300</v>
          </cell>
          <cell r="P6207" t="str">
            <v>1760</v>
          </cell>
          <cell r="Q6207" t="str">
            <v>Salaries &amp; Benefits</v>
          </cell>
          <cell r="R6207" t="str">
            <v>Other Expenditures</v>
          </cell>
          <cell r="S6207" t="str">
            <v>Salaries &amp; Benefits</v>
          </cell>
        </row>
        <row r="6208">
          <cell r="A6208" t="str">
            <v>PH3101</v>
          </cell>
          <cell r="E6208">
            <v>53633.11</v>
          </cell>
          <cell r="F6208">
            <v>0</v>
          </cell>
          <cell r="G6208">
            <v>53633.11</v>
          </cell>
          <cell r="H6208">
            <v>51964.47</v>
          </cell>
          <cell r="I6208">
            <v>-1668.64</v>
          </cell>
          <cell r="J6208">
            <v>116919.56</v>
          </cell>
          <cell r="L6208">
            <v>41455</v>
          </cell>
          <cell r="M6208" t="str">
            <v>PF</v>
          </cell>
          <cell r="N6208" t="str">
            <v>EXP</v>
          </cell>
          <cell r="O6208" t="str">
            <v>PH300</v>
          </cell>
          <cell r="P6208" t="str">
            <v>1770</v>
          </cell>
          <cell r="Q6208" t="str">
            <v>Salaries &amp; Benefits</v>
          </cell>
          <cell r="R6208" t="str">
            <v>Other Expenditures</v>
          </cell>
          <cell r="S6208" t="str">
            <v>Salaries &amp; Benefits</v>
          </cell>
        </row>
        <row r="6209">
          <cell r="A6209" t="str">
            <v>PH3101</v>
          </cell>
          <cell r="E6209">
            <v>3824.13</v>
          </cell>
          <cell r="F6209">
            <v>0</v>
          </cell>
          <cell r="G6209">
            <v>3824.13</v>
          </cell>
          <cell r="H6209">
            <v>0</v>
          </cell>
          <cell r="I6209">
            <v>-3824.13</v>
          </cell>
          <cell r="J6209">
            <v>0</v>
          </cell>
          <cell r="L6209">
            <v>41455</v>
          </cell>
          <cell r="M6209" t="str">
            <v>PF</v>
          </cell>
          <cell r="N6209" t="str">
            <v>EXP</v>
          </cell>
          <cell r="O6209" t="str">
            <v>PH300</v>
          </cell>
          <cell r="P6209" t="str">
            <v>1850</v>
          </cell>
          <cell r="Q6209" t="str">
            <v>Salaries &amp; Benefits</v>
          </cell>
          <cell r="R6209" t="str">
            <v>Other Expenditures</v>
          </cell>
          <cell r="S6209" t="str">
            <v>Salaries &amp; Benefits</v>
          </cell>
        </row>
        <row r="6210">
          <cell r="A6210" t="str">
            <v>PH3101</v>
          </cell>
          <cell r="E6210">
            <v>250</v>
          </cell>
          <cell r="F6210">
            <v>0</v>
          </cell>
          <cell r="G6210">
            <v>250</v>
          </cell>
          <cell r="H6210">
            <v>0</v>
          </cell>
          <cell r="I6210">
            <v>-250</v>
          </cell>
          <cell r="J6210">
            <v>0</v>
          </cell>
          <cell r="L6210">
            <v>41455</v>
          </cell>
          <cell r="M6210" t="str">
            <v>PF</v>
          </cell>
          <cell r="N6210" t="str">
            <v>EXP</v>
          </cell>
          <cell r="O6210" t="str">
            <v>PH300</v>
          </cell>
          <cell r="P6210" t="str">
            <v>1970</v>
          </cell>
          <cell r="Q6210" t="str">
            <v>Salaries &amp; Benefits</v>
          </cell>
          <cell r="R6210" t="str">
            <v>Other Expenditures</v>
          </cell>
          <cell r="S6210" t="str">
            <v>Salaries &amp; Benefits</v>
          </cell>
        </row>
        <row r="6211">
          <cell r="A6211" t="str">
            <v>PH3101</v>
          </cell>
          <cell r="E6211">
            <v>132.53</v>
          </cell>
          <cell r="F6211">
            <v>122.9</v>
          </cell>
          <cell r="G6211">
            <v>255.43</v>
          </cell>
          <cell r="H6211">
            <v>1381</v>
          </cell>
          <cell r="I6211">
            <v>1125.57</v>
          </cell>
          <cell r="J6211">
            <v>5000</v>
          </cell>
          <cell r="L6211">
            <v>41455</v>
          </cell>
          <cell r="M6211" t="str">
            <v>PF</v>
          </cell>
          <cell r="N6211" t="str">
            <v>EXP</v>
          </cell>
          <cell r="O6211" t="str">
            <v>PH300</v>
          </cell>
          <cell r="P6211" t="str">
            <v>2010</v>
          </cell>
          <cell r="Q6211" t="str">
            <v>Office Supplies</v>
          </cell>
          <cell r="R6211" t="str">
            <v>Other Expenditures</v>
          </cell>
          <cell r="S6211" t="str">
            <v>Non Salary</v>
          </cell>
        </row>
        <row r="6212">
          <cell r="A6212" t="str">
            <v>PH3101</v>
          </cell>
          <cell r="E6212">
            <v>139.81</v>
          </cell>
          <cell r="F6212">
            <v>0</v>
          </cell>
          <cell r="G6212">
            <v>139.81</v>
          </cell>
          <cell r="H6212">
            <v>0</v>
          </cell>
          <cell r="I6212">
            <v>-139.81</v>
          </cell>
          <cell r="J6212">
            <v>0</v>
          </cell>
          <cell r="L6212">
            <v>41455</v>
          </cell>
          <cell r="M6212" t="str">
            <v>PF</v>
          </cell>
          <cell r="N6212" t="str">
            <v>EXP</v>
          </cell>
          <cell r="O6212" t="str">
            <v>PH300</v>
          </cell>
          <cell r="P6212" t="str">
            <v>2020</v>
          </cell>
          <cell r="Q6212" t="str">
            <v>Office Supplies</v>
          </cell>
          <cell r="R6212" t="str">
            <v>Other Expenditures</v>
          </cell>
          <cell r="S6212" t="str">
            <v>Non Salary</v>
          </cell>
        </row>
        <row r="6213">
          <cell r="A6213" t="str">
            <v>PH3101</v>
          </cell>
          <cell r="E6213">
            <v>0</v>
          </cell>
          <cell r="F6213">
            <v>0</v>
          </cell>
          <cell r="G6213">
            <v>0</v>
          </cell>
          <cell r="H6213">
            <v>276.2</v>
          </cell>
          <cell r="I6213">
            <v>276.2</v>
          </cell>
          <cell r="J6213">
            <v>1000</v>
          </cell>
          <cell r="L6213">
            <v>41455</v>
          </cell>
          <cell r="M6213" t="str">
            <v>PF</v>
          </cell>
          <cell r="N6213" t="str">
            <v>EXP</v>
          </cell>
          <cell r="O6213" t="str">
            <v>PH300</v>
          </cell>
          <cell r="P6213" t="str">
            <v>2040</v>
          </cell>
          <cell r="Q6213" t="str">
            <v>Office Supplies</v>
          </cell>
          <cell r="R6213" t="str">
            <v>Other Expenditures</v>
          </cell>
          <cell r="S6213" t="str">
            <v>Non Salary</v>
          </cell>
        </row>
        <row r="6214">
          <cell r="A6214" t="str">
            <v>PH3101</v>
          </cell>
          <cell r="E6214">
            <v>30.53</v>
          </cell>
          <cell r="F6214">
            <v>0</v>
          </cell>
          <cell r="G6214">
            <v>30.53</v>
          </cell>
          <cell r="H6214">
            <v>0</v>
          </cell>
          <cell r="I6214">
            <v>-30.53</v>
          </cell>
          <cell r="J6214">
            <v>0</v>
          </cell>
          <cell r="L6214">
            <v>41455</v>
          </cell>
          <cell r="M6214" t="str">
            <v>PF</v>
          </cell>
          <cell r="N6214" t="str">
            <v>EXP</v>
          </cell>
          <cell r="O6214" t="str">
            <v>PH300</v>
          </cell>
          <cell r="P6214" t="str">
            <v>2099</v>
          </cell>
          <cell r="Q6214" t="str">
            <v>Office Supplies</v>
          </cell>
          <cell r="R6214" t="str">
            <v>Other Expenditures</v>
          </cell>
          <cell r="S6214" t="str">
            <v>Non Salary</v>
          </cell>
        </row>
        <row r="6215">
          <cell r="A6215" t="str">
            <v>PH3101</v>
          </cell>
          <cell r="E6215">
            <v>302.05</v>
          </cell>
          <cell r="F6215">
            <v>0</v>
          </cell>
          <cell r="G6215">
            <v>302.05</v>
          </cell>
          <cell r="H6215">
            <v>1065.03</v>
          </cell>
          <cell r="I6215">
            <v>762.98</v>
          </cell>
          <cell r="J6215">
            <v>3856</v>
          </cell>
          <cell r="L6215">
            <v>41455</v>
          </cell>
          <cell r="M6215" t="str">
            <v>PF</v>
          </cell>
          <cell r="N6215" t="str">
            <v>EXP</v>
          </cell>
          <cell r="O6215" t="str">
            <v>PH300</v>
          </cell>
          <cell r="P6215" t="str">
            <v>2600</v>
          </cell>
          <cell r="Q6215" t="str">
            <v>Other Supplies</v>
          </cell>
          <cell r="R6215" t="str">
            <v>Other Expenditures</v>
          </cell>
          <cell r="S6215" t="str">
            <v>Non Salary</v>
          </cell>
        </row>
        <row r="6216">
          <cell r="A6216" t="str">
            <v>PH3101</v>
          </cell>
          <cell r="E6216">
            <v>131783.24</v>
          </cell>
          <cell r="F6216">
            <v>280.86</v>
          </cell>
          <cell r="G6216">
            <v>132064.1</v>
          </cell>
          <cell r="H6216">
            <v>75844.89</v>
          </cell>
          <cell r="I6216">
            <v>-56219.21</v>
          </cell>
          <cell r="J6216">
            <v>90533.51</v>
          </cell>
          <cell r="L6216">
            <v>41455</v>
          </cell>
          <cell r="M6216" t="str">
            <v>PF</v>
          </cell>
          <cell r="N6216" t="str">
            <v>EXP</v>
          </cell>
          <cell r="O6216" t="str">
            <v>PH300</v>
          </cell>
          <cell r="P6216" t="str">
            <v>2823</v>
          </cell>
          <cell r="Q6216" t="str">
            <v>Other Supplies</v>
          </cell>
          <cell r="R6216" t="str">
            <v>Other Expenditures</v>
          </cell>
          <cell r="S6216" t="str">
            <v>Non Salary</v>
          </cell>
        </row>
        <row r="6217">
          <cell r="A6217" t="str">
            <v>PH3101</v>
          </cell>
          <cell r="E6217">
            <v>0</v>
          </cell>
          <cell r="F6217">
            <v>0</v>
          </cell>
          <cell r="G6217">
            <v>0</v>
          </cell>
          <cell r="H6217">
            <v>0</v>
          </cell>
          <cell r="I6217">
            <v>0</v>
          </cell>
          <cell r="J6217">
            <v>0</v>
          </cell>
          <cell r="L6217">
            <v>41455</v>
          </cell>
          <cell r="M6217" t="str">
            <v>PF</v>
          </cell>
          <cell r="N6217" t="str">
            <v>EXP</v>
          </cell>
          <cell r="O6217" t="str">
            <v>PH300</v>
          </cell>
          <cell r="P6217" t="str">
            <v>3410</v>
          </cell>
          <cell r="Q6217" t="str">
            <v>Computer Hardware &amp; Software</v>
          </cell>
          <cell r="R6217" t="str">
            <v>Other Expenditures</v>
          </cell>
          <cell r="S6217" t="str">
            <v>Non Salary</v>
          </cell>
        </row>
        <row r="6218">
          <cell r="A6218" t="str">
            <v>PH3101</v>
          </cell>
          <cell r="E6218">
            <v>0</v>
          </cell>
          <cell r="F6218">
            <v>0</v>
          </cell>
          <cell r="G6218">
            <v>0</v>
          </cell>
          <cell r="H6218">
            <v>874.4</v>
          </cell>
          <cell r="I6218">
            <v>874.4</v>
          </cell>
          <cell r="J6218">
            <v>2000</v>
          </cell>
          <cell r="L6218">
            <v>41455</v>
          </cell>
          <cell r="M6218" t="str">
            <v>PF</v>
          </cell>
          <cell r="N6218" t="str">
            <v>EXP</v>
          </cell>
          <cell r="O6218" t="str">
            <v>PH300</v>
          </cell>
          <cell r="P6218" t="str">
            <v>4015</v>
          </cell>
          <cell r="Q6218" t="str">
            <v>Professional &amp; Technical</v>
          </cell>
          <cell r="R6218" t="str">
            <v>Other Expenditures</v>
          </cell>
          <cell r="S6218" t="str">
            <v>Non Salary</v>
          </cell>
        </row>
        <row r="6219">
          <cell r="A6219" t="str">
            <v>PH3101</v>
          </cell>
          <cell r="E6219">
            <v>4843.67</v>
          </cell>
          <cell r="F6219">
            <v>427.32</v>
          </cell>
          <cell r="G6219">
            <v>5270.99</v>
          </cell>
          <cell r="H6219">
            <v>6558</v>
          </cell>
          <cell r="I6219">
            <v>1287.01</v>
          </cell>
          <cell r="J6219">
            <v>15000</v>
          </cell>
          <cell r="L6219">
            <v>41455</v>
          </cell>
          <cell r="M6219" t="str">
            <v>PF</v>
          </cell>
          <cell r="N6219" t="str">
            <v>EXP</v>
          </cell>
          <cell r="O6219" t="str">
            <v>PH300</v>
          </cell>
          <cell r="P6219" t="str">
            <v>4086</v>
          </cell>
          <cell r="Q6219" t="str">
            <v>Professional &amp; Technical</v>
          </cell>
          <cell r="R6219" t="str">
            <v>Other Expenditures</v>
          </cell>
          <cell r="S6219" t="str">
            <v>Non Salary</v>
          </cell>
        </row>
        <row r="6220">
          <cell r="A6220" t="str">
            <v>PH3101</v>
          </cell>
          <cell r="E6220">
            <v>0</v>
          </cell>
          <cell r="F6220">
            <v>0</v>
          </cell>
          <cell r="G6220">
            <v>0</v>
          </cell>
          <cell r="H6220">
            <v>89.19</v>
          </cell>
          <cell r="I6220">
            <v>89.19</v>
          </cell>
          <cell r="J6220">
            <v>204</v>
          </cell>
          <cell r="L6220">
            <v>41455</v>
          </cell>
          <cell r="M6220" t="str">
            <v>PF</v>
          </cell>
          <cell r="N6220" t="str">
            <v>EXP</v>
          </cell>
          <cell r="O6220" t="str">
            <v>PH300</v>
          </cell>
          <cell r="P6220" t="str">
            <v>4220</v>
          </cell>
          <cell r="Q6220" t="str">
            <v>Business Travel Expenses</v>
          </cell>
          <cell r="R6220" t="str">
            <v>Other Expenditures</v>
          </cell>
          <cell r="S6220" t="str">
            <v>Non Salary</v>
          </cell>
        </row>
        <row r="6221">
          <cell r="A6221" t="str">
            <v>PH3101</v>
          </cell>
          <cell r="E6221">
            <v>536.75</v>
          </cell>
          <cell r="F6221">
            <v>0</v>
          </cell>
          <cell r="G6221">
            <v>536.75</v>
          </cell>
          <cell r="H6221">
            <v>0</v>
          </cell>
          <cell r="I6221">
            <v>-536.75</v>
          </cell>
          <cell r="J6221">
            <v>0</v>
          </cell>
          <cell r="L6221">
            <v>41455</v>
          </cell>
          <cell r="M6221" t="str">
            <v>PF</v>
          </cell>
          <cell r="N6221" t="str">
            <v>EXP</v>
          </cell>
          <cell r="O6221" t="str">
            <v>PH300</v>
          </cell>
          <cell r="P6221" t="str">
            <v>4225</v>
          </cell>
          <cell r="Q6221" t="str">
            <v>Business Travel Expenses</v>
          </cell>
          <cell r="R6221" t="str">
            <v>Other Expenditures</v>
          </cell>
          <cell r="S6221" t="str">
            <v>Non Salary</v>
          </cell>
        </row>
        <row r="6222">
          <cell r="A6222" t="str">
            <v>PH3101</v>
          </cell>
          <cell r="E6222">
            <v>0</v>
          </cell>
          <cell r="F6222">
            <v>0</v>
          </cell>
          <cell r="G6222">
            <v>0</v>
          </cell>
          <cell r="H6222">
            <v>699.52</v>
          </cell>
          <cell r="I6222">
            <v>699.52</v>
          </cell>
          <cell r="J6222">
            <v>1600</v>
          </cell>
          <cell r="L6222">
            <v>41455</v>
          </cell>
          <cell r="M6222" t="str">
            <v>PF</v>
          </cell>
          <cell r="N6222" t="str">
            <v>EXP</v>
          </cell>
          <cell r="O6222" t="str">
            <v>PH300</v>
          </cell>
          <cell r="P6222" t="str">
            <v>4256</v>
          </cell>
          <cell r="Q6222" t="str">
            <v>Conference Expenditures</v>
          </cell>
          <cell r="R6222" t="str">
            <v>Other Expenditures</v>
          </cell>
          <cell r="S6222" t="str">
            <v>Non Salary</v>
          </cell>
        </row>
        <row r="6223">
          <cell r="A6223" t="str">
            <v>PH3101</v>
          </cell>
          <cell r="E6223">
            <v>550</v>
          </cell>
          <cell r="F6223">
            <v>0</v>
          </cell>
          <cell r="G6223">
            <v>550</v>
          </cell>
          <cell r="H6223">
            <v>2333.7600000000002</v>
          </cell>
          <cell r="I6223">
            <v>1783.76</v>
          </cell>
          <cell r="J6223">
            <v>2457.62</v>
          </cell>
          <cell r="L6223">
            <v>41455</v>
          </cell>
          <cell r="M6223" t="str">
            <v>PF</v>
          </cell>
          <cell r="N6223" t="str">
            <v>EXP</v>
          </cell>
          <cell r="O6223" t="str">
            <v>PH300</v>
          </cell>
          <cell r="P6223" t="str">
            <v>4310</v>
          </cell>
          <cell r="Q6223" t="str">
            <v>Training &amp; Development</v>
          </cell>
          <cell r="R6223" t="str">
            <v>Other Expenditures</v>
          </cell>
          <cell r="S6223" t="str">
            <v>Non Salary</v>
          </cell>
        </row>
        <row r="6224">
          <cell r="A6224" t="str">
            <v>PH3101</v>
          </cell>
          <cell r="E6224">
            <v>271396.09999999998</v>
          </cell>
          <cell r="F6224">
            <v>0</v>
          </cell>
          <cell r="G6224">
            <v>271396.09999999998</v>
          </cell>
          <cell r="H6224">
            <v>288509.59000000003</v>
          </cell>
          <cell r="I6224">
            <v>17113.490000000002</v>
          </cell>
          <cell r="J6224">
            <v>649650</v>
          </cell>
          <cell r="L6224">
            <v>41455</v>
          </cell>
          <cell r="M6224" t="str">
            <v>PF</v>
          </cell>
          <cell r="N6224" t="str">
            <v>EXP</v>
          </cell>
          <cell r="O6224" t="str">
            <v>PH300</v>
          </cell>
          <cell r="P6224" t="str">
            <v>4400</v>
          </cell>
          <cell r="Q6224" t="str">
            <v>Contracted Services</v>
          </cell>
          <cell r="R6224" t="str">
            <v>Other Expenditures</v>
          </cell>
          <cell r="S6224" t="str">
            <v>Non Salary</v>
          </cell>
        </row>
        <row r="6225">
          <cell r="A6225" t="str">
            <v>PH3101</v>
          </cell>
          <cell r="E6225">
            <v>240</v>
          </cell>
          <cell r="F6225">
            <v>0</v>
          </cell>
          <cell r="G6225">
            <v>240</v>
          </cell>
          <cell r="H6225">
            <v>0</v>
          </cell>
          <cell r="I6225">
            <v>-240</v>
          </cell>
          <cell r="J6225">
            <v>0</v>
          </cell>
          <cell r="L6225">
            <v>41455</v>
          </cell>
          <cell r="M6225" t="str">
            <v>PF</v>
          </cell>
          <cell r="N6225" t="str">
            <v>EXP</v>
          </cell>
          <cell r="O6225" t="str">
            <v>PH300</v>
          </cell>
          <cell r="P6225" t="str">
            <v>4414</v>
          </cell>
          <cell r="Q6225" t="str">
            <v>Contracted Services</v>
          </cell>
          <cell r="R6225" t="str">
            <v>Other Expenditures</v>
          </cell>
          <cell r="S6225" t="str">
            <v>Non Salary</v>
          </cell>
        </row>
        <row r="6226">
          <cell r="A6226" t="str">
            <v>PH3101</v>
          </cell>
          <cell r="E6226">
            <v>0</v>
          </cell>
          <cell r="F6226">
            <v>0</v>
          </cell>
          <cell r="G6226">
            <v>0</v>
          </cell>
          <cell r="H6226">
            <v>89.19</v>
          </cell>
          <cell r="I6226">
            <v>89.19</v>
          </cell>
          <cell r="J6226">
            <v>204</v>
          </cell>
          <cell r="L6226">
            <v>41455</v>
          </cell>
          <cell r="M6226" t="str">
            <v>PF</v>
          </cell>
          <cell r="N6226" t="str">
            <v>EXP</v>
          </cell>
          <cell r="O6226" t="str">
            <v>PH300</v>
          </cell>
          <cell r="P6226" t="str">
            <v>4452</v>
          </cell>
          <cell r="Q6226" t="str">
            <v>Contracted Services</v>
          </cell>
          <cell r="R6226" t="str">
            <v>Other Expenditures</v>
          </cell>
          <cell r="S6226" t="str">
            <v>Non Salary</v>
          </cell>
        </row>
        <row r="6227">
          <cell r="A6227" t="str">
            <v>PH3101</v>
          </cell>
          <cell r="E6227">
            <v>131.93</v>
          </cell>
          <cell r="F6227">
            <v>0</v>
          </cell>
          <cell r="G6227">
            <v>131.93</v>
          </cell>
          <cell r="H6227">
            <v>45.47</v>
          </cell>
          <cell r="I6227">
            <v>-86.46</v>
          </cell>
          <cell r="J6227">
            <v>104</v>
          </cell>
          <cell r="L6227">
            <v>41455</v>
          </cell>
          <cell r="M6227" t="str">
            <v>PF</v>
          </cell>
          <cell r="N6227" t="str">
            <v>EXP</v>
          </cell>
          <cell r="O6227" t="str">
            <v>PH300</v>
          </cell>
          <cell r="P6227" t="str">
            <v>4690</v>
          </cell>
          <cell r="Q6227" t="str">
            <v>Insurance, Parking &amp; Metrage</v>
          </cell>
          <cell r="R6227" t="str">
            <v>Other Expenditures</v>
          </cell>
          <cell r="S6227" t="str">
            <v>Non Salary</v>
          </cell>
        </row>
        <row r="6228">
          <cell r="A6228" t="str">
            <v>PH3101</v>
          </cell>
          <cell r="E6228">
            <v>671.62</v>
          </cell>
          <cell r="F6228">
            <v>0</v>
          </cell>
          <cell r="G6228">
            <v>671.62</v>
          </cell>
          <cell r="H6228">
            <v>21657</v>
          </cell>
          <cell r="I6228">
            <v>20985.38</v>
          </cell>
          <cell r="J6228">
            <v>27285</v>
          </cell>
          <cell r="L6228">
            <v>41455</v>
          </cell>
          <cell r="M6228" t="str">
            <v>PF</v>
          </cell>
          <cell r="N6228" t="str">
            <v>EXP</v>
          </cell>
          <cell r="O6228" t="str">
            <v>PH300</v>
          </cell>
          <cell r="P6228" t="str">
            <v>4699</v>
          </cell>
          <cell r="Q6228" t="str">
            <v>Repairs &amp; Maintenance</v>
          </cell>
          <cell r="R6228" t="str">
            <v>Other Expenditures</v>
          </cell>
          <cell r="S6228" t="str">
            <v>Non Salary</v>
          </cell>
        </row>
        <row r="6229">
          <cell r="A6229" t="str">
            <v>PH3101</v>
          </cell>
          <cell r="E6229">
            <v>2436.65</v>
          </cell>
          <cell r="F6229">
            <v>0</v>
          </cell>
          <cell r="G6229">
            <v>2436.65</v>
          </cell>
          <cell r="H6229">
            <v>4153.3999999999996</v>
          </cell>
          <cell r="I6229">
            <v>1716.75</v>
          </cell>
          <cell r="J6229">
            <v>9500</v>
          </cell>
          <cell r="L6229">
            <v>41455</v>
          </cell>
          <cell r="M6229" t="str">
            <v>PF</v>
          </cell>
          <cell r="N6229" t="str">
            <v>EXP</v>
          </cell>
          <cell r="O6229" t="str">
            <v>PH300</v>
          </cell>
          <cell r="P6229" t="str">
            <v>4770</v>
          </cell>
          <cell r="Q6229" t="str">
            <v>Insurance, Parking &amp; Metrage</v>
          </cell>
          <cell r="R6229" t="str">
            <v>Other Expenditures</v>
          </cell>
          <cell r="S6229" t="str">
            <v>Non Salary</v>
          </cell>
        </row>
        <row r="6230">
          <cell r="A6230" t="str">
            <v>PH3101</v>
          </cell>
          <cell r="E6230">
            <v>3442.89</v>
          </cell>
          <cell r="F6230">
            <v>0</v>
          </cell>
          <cell r="G6230">
            <v>3442.89</v>
          </cell>
          <cell r="H6230">
            <v>5702.39</v>
          </cell>
          <cell r="I6230">
            <v>2259.5</v>
          </cell>
          <cell r="J6230">
            <v>13043</v>
          </cell>
          <cell r="L6230">
            <v>41455</v>
          </cell>
          <cell r="M6230" t="str">
            <v>PF</v>
          </cell>
          <cell r="N6230" t="str">
            <v>EXP</v>
          </cell>
          <cell r="O6230" t="str">
            <v>PH300</v>
          </cell>
          <cell r="P6230" t="str">
            <v>4775</v>
          </cell>
          <cell r="Q6230" t="str">
            <v>Insurance, Parking &amp; Metrage</v>
          </cell>
          <cell r="R6230" t="str">
            <v>Other Expenditures</v>
          </cell>
          <cell r="S6230" t="str">
            <v>Non Salary</v>
          </cell>
        </row>
        <row r="6231">
          <cell r="A6231" t="str">
            <v>PH3101</v>
          </cell>
          <cell r="E6231">
            <v>952.21</v>
          </cell>
          <cell r="F6231">
            <v>0</v>
          </cell>
          <cell r="G6231">
            <v>952.21</v>
          </cell>
          <cell r="H6231">
            <v>2186</v>
          </cell>
          <cell r="I6231">
            <v>1233.79</v>
          </cell>
          <cell r="J6231">
            <v>5000</v>
          </cell>
          <cell r="L6231">
            <v>41455</v>
          </cell>
          <cell r="M6231" t="str">
            <v>PF</v>
          </cell>
          <cell r="N6231" t="str">
            <v>EXP</v>
          </cell>
          <cell r="O6231" t="str">
            <v>PH300</v>
          </cell>
          <cell r="P6231" t="str">
            <v>4811</v>
          </cell>
          <cell r="Q6231" t="str">
            <v>Other Services</v>
          </cell>
          <cell r="R6231" t="str">
            <v>Other Expenditures</v>
          </cell>
          <cell r="S6231" t="str">
            <v>Non Salary</v>
          </cell>
        </row>
        <row r="6232">
          <cell r="A6232" t="str">
            <v>PH3101</v>
          </cell>
          <cell r="E6232">
            <v>629.07000000000005</v>
          </cell>
          <cell r="F6232">
            <v>0</v>
          </cell>
          <cell r="G6232">
            <v>629.07000000000005</v>
          </cell>
          <cell r="H6232">
            <v>1837.1</v>
          </cell>
          <cell r="I6232">
            <v>1208.03</v>
          </cell>
          <cell r="J6232">
            <v>4202</v>
          </cell>
          <cell r="L6232">
            <v>41455</v>
          </cell>
          <cell r="M6232" t="str">
            <v>PF</v>
          </cell>
          <cell r="N6232" t="str">
            <v>EXP</v>
          </cell>
          <cell r="O6232" t="str">
            <v>PH300</v>
          </cell>
          <cell r="P6232" t="str">
            <v>4815</v>
          </cell>
          <cell r="Q6232" t="str">
            <v>Other Services</v>
          </cell>
          <cell r="R6232" t="str">
            <v>Other Expenditures</v>
          </cell>
          <cell r="S6232" t="str">
            <v>Non Salary</v>
          </cell>
        </row>
        <row r="6233">
          <cell r="A6233" t="str">
            <v>PH3101</v>
          </cell>
          <cell r="E6233">
            <v>0</v>
          </cell>
          <cell r="F6233">
            <v>0</v>
          </cell>
          <cell r="G6233">
            <v>0</v>
          </cell>
          <cell r="H6233">
            <v>0</v>
          </cell>
          <cell r="I6233">
            <v>0</v>
          </cell>
          <cell r="J6233">
            <v>4941.22</v>
          </cell>
          <cell r="L6233">
            <v>41455</v>
          </cell>
          <cell r="M6233" t="str">
            <v>PF</v>
          </cell>
          <cell r="N6233" t="str">
            <v>EXP</v>
          </cell>
          <cell r="O6233" t="str">
            <v>PH300</v>
          </cell>
          <cell r="P6233" t="str">
            <v>4995</v>
          </cell>
          <cell r="Q6233" t="str">
            <v>Other Services</v>
          </cell>
          <cell r="R6233" t="str">
            <v>Other Expenditures</v>
          </cell>
          <cell r="S6233" t="str">
            <v>Non Salary</v>
          </cell>
        </row>
        <row r="6234">
          <cell r="A6234" t="str">
            <v>PH3101</v>
          </cell>
          <cell r="E6234">
            <v>357.4</v>
          </cell>
          <cell r="F6234">
            <v>0</v>
          </cell>
          <cell r="G6234">
            <v>357.4</v>
          </cell>
          <cell r="H6234">
            <v>4788</v>
          </cell>
          <cell r="I6234">
            <v>4430.6000000000004</v>
          </cell>
          <cell r="J6234">
            <v>10000</v>
          </cell>
          <cell r="L6234">
            <v>41455</v>
          </cell>
          <cell r="M6234" t="str">
            <v>PF</v>
          </cell>
          <cell r="N6234" t="str">
            <v>EXP</v>
          </cell>
          <cell r="O6234" t="str">
            <v>PH300</v>
          </cell>
          <cell r="P6234" t="str">
            <v>7035</v>
          </cell>
          <cell r="Q6234" t="str">
            <v>IDC's</v>
          </cell>
          <cell r="R6234" t="str">
            <v>Other Expenditures</v>
          </cell>
          <cell r="S6234" t="str">
            <v>Non Salary</v>
          </cell>
        </row>
        <row r="6235">
          <cell r="A6235" t="str">
            <v>PH3101</v>
          </cell>
          <cell r="E6235">
            <v>920.05</v>
          </cell>
          <cell r="F6235">
            <v>0</v>
          </cell>
          <cell r="G6235">
            <v>920.05</v>
          </cell>
          <cell r="H6235">
            <v>1024.2</v>
          </cell>
          <cell r="I6235">
            <v>104.15</v>
          </cell>
          <cell r="J6235">
            <v>4096.8100000000004</v>
          </cell>
          <cell r="L6235">
            <v>41455</v>
          </cell>
          <cell r="M6235" t="str">
            <v>PF</v>
          </cell>
          <cell r="N6235" t="str">
            <v>EXP</v>
          </cell>
          <cell r="O6235" t="str">
            <v>PH300</v>
          </cell>
          <cell r="P6235" t="str">
            <v>7125</v>
          </cell>
          <cell r="Q6235" t="str">
            <v>IDC's</v>
          </cell>
          <cell r="R6235" t="str">
            <v>Other Expenditures</v>
          </cell>
          <cell r="S6235" t="str">
            <v>Non Salary</v>
          </cell>
        </row>
        <row r="6236">
          <cell r="A6236" t="str">
            <v>PH3101</v>
          </cell>
          <cell r="E6236">
            <v>320</v>
          </cell>
          <cell r="F6236">
            <v>0</v>
          </cell>
          <cell r="G6236">
            <v>320</v>
          </cell>
          <cell r="H6236">
            <v>0</v>
          </cell>
          <cell r="I6236">
            <v>-320</v>
          </cell>
          <cell r="J6236">
            <v>0</v>
          </cell>
          <cell r="L6236">
            <v>41455</v>
          </cell>
          <cell r="M6236" t="str">
            <v>PF</v>
          </cell>
          <cell r="N6236" t="str">
            <v>EXP</v>
          </cell>
          <cell r="O6236" t="str">
            <v>PH300</v>
          </cell>
          <cell r="P6236" t="str">
            <v>7130</v>
          </cell>
          <cell r="Q6236" t="str">
            <v>IDC's</v>
          </cell>
          <cell r="R6236" t="str">
            <v>Other Expenditures</v>
          </cell>
          <cell r="S6236" t="str">
            <v>Non Salary</v>
          </cell>
        </row>
        <row r="6237">
          <cell r="A6237" t="str">
            <v>PH3101</v>
          </cell>
          <cell r="E6237">
            <v>-1148401.28</v>
          </cell>
          <cell r="F6237">
            <v>0</v>
          </cell>
          <cell r="G6237">
            <v>-1148401.28</v>
          </cell>
          <cell r="H6237">
            <v>-1106276.03</v>
          </cell>
          <cell r="I6237">
            <v>42125.25</v>
          </cell>
          <cell r="J6237">
            <v>-2360172.19</v>
          </cell>
          <cell r="L6237">
            <v>41455</v>
          </cell>
          <cell r="M6237" t="str">
            <v>PF</v>
          </cell>
          <cell r="N6237" t="str">
            <v>REV</v>
          </cell>
          <cell r="O6237" t="str">
            <v>PH300</v>
          </cell>
          <cell r="P6237" t="str">
            <v>8010</v>
          </cell>
          <cell r="Q6237" t="str">
            <v>Grants and Subsidies</v>
          </cell>
          <cell r="R6237" t="str">
            <v>Revenue</v>
          </cell>
          <cell r="S6237" t="str">
            <v>Non Salary</v>
          </cell>
        </row>
        <row r="6238">
          <cell r="A6238" t="str">
            <v>PH3500</v>
          </cell>
          <cell r="E6238">
            <v>221099.06</v>
          </cell>
          <cell r="F6238">
            <v>0</v>
          </cell>
          <cell r="G6238">
            <v>221099.06</v>
          </cell>
          <cell r="H6238">
            <v>231411.88</v>
          </cell>
          <cell r="I6238">
            <v>10312.82</v>
          </cell>
          <cell r="J6238">
            <v>520676.73</v>
          </cell>
          <cell r="L6238">
            <v>41455</v>
          </cell>
          <cell r="M6238" t="str">
            <v>SG</v>
          </cell>
          <cell r="N6238" t="str">
            <v>EXP</v>
          </cell>
          <cell r="O6238" t="str">
            <v>PH300</v>
          </cell>
          <cell r="P6238" t="str">
            <v>1015</v>
          </cell>
          <cell r="Q6238" t="str">
            <v>Salaries &amp; Benefits</v>
          </cell>
          <cell r="R6238" t="str">
            <v>Other Expenditures</v>
          </cell>
          <cell r="S6238" t="str">
            <v>Salaries &amp; Benefits</v>
          </cell>
        </row>
        <row r="6239">
          <cell r="A6239" t="str">
            <v>PH3500</v>
          </cell>
          <cell r="E6239">
            <v>580.89</v>
          </cell>
          <cell r="F6239">
            <v>0</v>
          </cell>
          <cell r="G6239">
            <v>580.89</v>
          </cell>
          <cell r="H6239">
            <v>7864.11</v>
          </cell>
          <cell r="I6239">
            <v>7283.22</v>
          </cell>
          <cell r="J6239">
            <v>17700</v>
          </cell>
          <cell r="L6239">
            <v>41455</v>
          </cell>
          <cell r="M6239" t="str">
            <v>SG</v>
          </cell>
          <cell r="N6239" t="str">
            <v>EXP</v>
          </cell>
          <cell r="O6239" t="str">
            <v>PH300</v>
          </cell>
          <cell r="P6239" t="str">
            <v>1025</v>
          </cell>
          <cell r="Q6239" t="str">
            <v>Salaries &amp; Benefits</v>
          </cell>
          <cell r="R6239" t="str">
            <v>Other Expenditures</v>
          </cell>
          <cell r="S6239" t="str">
            <v>Overtime</v>
          </cell>
        </row>
        <row r="6240">
          <cell r="A6240" t="str">
            <v>PH3500</v>
          </cell>
          <cell r="E6240">
            <v>634.62</v>
          </cell>
          <cell r="F6240">
            <v>0</v>
          </cell>
          <cell r="G6240">
            <v>634.62</v>
          </cell>
          <cell r="H6240">
            <v>0</v>
          </cell>
          <cell r="I6240">
            <v>-634.62</v>
          </cell>
          <cell r="J6240">
            <v>0</v>
          </cell>
          <cell r="L6240">
            <v>41455</v>
          </cell>
          <cell r="M6240" t="str">
            <v>SG</v>
          </cell>
          <cell r="N6240" t="str">
            <v>EXP</v>
          </cell>
          <cell r="O6240" t="str">
            <v>PH300</v>
          </cell>
          <cell r="P6240" t="str">
            <v>1050</v>
          </cell>
          <cell r="Q6240" t="str">
            <v>Salaries &amp; Benefits</v>
          </cell>
          <cell r="R6240" t="str">
            <v>Other Expenditures</v>
          </cell>
          <cell r="S6240" t="str">
            <v>Salaries &amp; Benefits</v>
          </cell>
        </row>
        <row r="6241">
          <cell r="A6241" t="str">
            <v>PH3500</v>
          </cell>
          <cell r="E6241">
            <v>0</v>
          </cell>
          <cell r="F6241">
            <v>0</v>
          </cell>
          <cell r="G6241">
            <v>0</v>
          </cell>
          <cell r="H6241">
            <v>-14650.08</v>
          </cell>
          <cell r="I6241">
            <v>-14650.08</v>
          </cell>
          <cell r="J6241">
            <v>-31931.65</v>
          </cell>
          <cell r="L6241">
            <v>41455</v>
          </cell>
          <cell r="M6241" t="str">
            <v>SG</v>
          </cell>
          <cell r="N6241" t="str">
            <v>EXP</v>
          </cell>
          <cell r="O6241" t="str">
            <v>PH300</v>
          </cell>
          <cell r="P6241" t="str">
            <v>1520</v>
          </cell>
          <cell r="Q6241" t="str">
            <v>Salaries &amp; Benefits</v>
          </cell>
          <cell r="R6241" t="str">
            <v>Other Expenditures</v>
          </cell>
          <cell r="S6241" t="str">
            <v>Gapping</v>
          </cell>
        </row>
        <row r="6242">
          <cell r="A6242" t="str">
            <v>PH3500</v>
          </cell>
          <cell r="E6242">
            <v>14582.75</v>
          </cell>
          <cell r="F6242">
            <v>0</v>
          </cell>
          <cell r="G6242">
            <v>14582.75</v>
          </cell>
          <cell r="H6242">
            <v>12469.29</v>
          </cell>
          <cell r="I6242">
            <v>-2113.46</v>
          </cell>
          <cell r="J6242">
            <v>28056</v>
          </cell>
          <cell r="L6242">
            <v>41455</v>
          </cell>
          <cell r="M6242" t="str">
            <v>SG</v>
          </cell>
          <cell r="N6242" t="str">
            <v>EXP</v>
          </cell>
          <cell r="O6242" t="str">
            <v>PH300</v>
          </cell>
          <cell r="P6242" t="str">
            <v>1711</v>
          </cell>
          <cell r="Q6242" t="str">
            <v>Salaries &amp; Benefits</v>
          </cell>
          <cell r="R6242" t="str">
            <v>Other Expenditures</v>
          </cell>
          <cell r="S6242" t="str">
            <v>Salaries &amp; Benefits</v>
          </cell>
        </row>
        <row r="6243">
          <cell r="A6243" t="str">
            <v>PH3500</v>
          </cell>
          <cell r="E6243">
            <v>7091.73</v>
          </cell>
          <cell r="F6243">
            <v>0</v>
          </cell>
          <cell r="G6243">
            <v>7091.73</v>
          </cell>
          <cell r="H6243">
            <v>5818.61</v>
          </cell>
          <cell r="I6243">
            <v>-1273.1199999999999</v>
          </cell>
          <cell r="J6243">
            <v>13092</v>
          </cell>
          <cell r="L6243">
            <v>41455</v>
          </cell>
          <cell r="M6243" t="str">
            <v>SG</v>
          </cell>
          <cell r="N6243" t="str">
            <v>EXP</v>
          </cell>
          <cell r="O6243" t="str">
            <v>PH300</v>
          </cell>
          <cell r="P6243" t="str">
            <v>1712</v>
          </cell>
          <cell r="Q6243" t="str">
            <v>Salaries &amp; Benefits</v>
          </cell>
          <cell r="R6243" t="str">
            <v>Other Expenditures</v>
          </cell>
          <cell r="S6243" t="str">
            <v>Salaries &amp; Benefits</v>
          </cell>
        </row>
        <row r="6244">
          <cell r="A6244" t="str">
            <v>PH3500</v>
          </cell>
          <cell r="E6244">
            <v>6081.86</v>
          </cell>
          <cell r="F6244">
            <v>0</v>
          </cell>
          <cell r="G6244">
            <v>6081.86</v>
          </cell>
          <cell r="H6244">
            <v>4634.04</v>
          </cell>
          <cell r="I6244">
            <v>-1447.82</v>
          </cell>
          <cell r="J6244">
            <v>9901.9599999999991</v>
          </cell>
          <cell r="L6244">
            <v>41455</v>
          </cell>
          <cell r="M6244" t="str">
            <v>SG</v>
          </cell>
          <cell r="N6244" t="str">
            <v>EXP</v>
          </cell>
          <cell r="O6244" t="str">
            <v>PH300</v>
          </cell>
          <cell r="P6244" t="str">
            <v>1720</v>
          </cell>
          <cell r="Q6244" t="str">
            <v>Salaries &amp; Benefits</v>
          </cell>
          <cell r="R6244" t="str">
            <v>Other Expenditures</v>
          </cell>
          <cell r="S6244" t="str">
            <v>Salaries &amp; Benefits</v>
          </cell>
        </row>
        <row r="6245">
          <cell r="A6245" t="str">
            <v>PH3500</v>
          </cell>
          <cell r="E6245">
            <v>1865.21</v>
          </cell>
          <cell r="F6245">
            <v>0</v>
          </cell>
          <cell r="G6245">
            <v>1865.21</v>
          </cell>
          <cell r="H6245">
            <v>1727.18</v>
          </cell>
          <cell r="I6245">
            <v>-138.03</v>
          </cell>
          <cell r="J6245">
            <v>3886.33</v>
          </cell>
          <cell r="L6245">
            <v>41455</v>
          </cell>
          <cell r="M6245" t="str">
            <v>SG</v>
          </cell>
          <cell r="N6245" t="str">
            <v>EXP</v>
          </cell>
          <cell r="O6245" t="str">
            <v>PH300</v>
          </cell>
          <cell r="P6245" t="str">
            <v>1730</v>
          </cell>
          <cell r="Q6245" t="str">
            <v>Salaries &amp; Benefits</v>
          </cell>
          <cell r="R6245" t="str">
            <v>Other Expenditures</v>
          </cell>
          <cell r="S6245" t="str">
            <v>Salaries &amp; Benefits</v>
          </cell>
        </row>
        <row r="6246">
          <cell r="A6246" t="str">
            <v>PH3500</v>
          </cell>
          <cell r="E6246">
            <v>6916.94</v>
          </cell>
          <cell r="F6246">
            <v>0</v>
          </cell>
          <cell r="G6246">
            <v>6916.94</v>
          </cell>
          <cell r="H6246">
            <v>6089.12</v>
          </cell>
          <cell r="I6246">
            <v>-827.82</v>
          </cell>
          <cell r="J6246">
            <v>7361.62</v>
          </cell>
          <cell r="L6246">
            <v>41455</v>
          </cell>
          <cell r="M6246" t="str">
            <v>SG</v>
          </cell>
          <cell r="N6246" t="str">
            <v>EXP</v>
          </cell>
          <cell r="O6246" t="str">
            <v>PH300</v>
          </cell>
          <cell r="P6246" t="str">
            <v>1740</v>
          </cell>
          <cell r="Q6246" t="str">
            <v>Salaries &amp; Benefits</v>
          </cell>
          <cell r="R6246" t="str">
            <v>Other Expenditures</v>
          </cell>
          <cell r="S6246" t="str">
            <v>Salaries &amp; Benefits</v>
          </cell>
        </row>
        <row r="6247">
          <cell r="A6247" t="str">
            <v>PH3500</v>
          </cell>
          <cell r="E6247">
            <v>246.58</v>
          </cell>
          <cell r="F6247">
            <v>0</v>
          </cell>
          <cell r="G6247">
            <v>246.58</v>
          </cell>
          <cell r="H6247">
            <v>334.2</v>
          </cell>
          <cell r="I6247">
            <v>87.62</v>
          </cell>
          <cell r="J6247">
            <v>416.54</v>
          </cell>
          <cell r="L6247">
            <v>41455</v>
          </cell>
          <cell r="M6247" t="str">
            <v>SG</v>
          </cell>
          <cell r="N6247" t="str">
            <v>EXP</v>
          </cell>
          <cell r="O6247" t="str">
            <v>PH300</v>
          </cell>
          <cell r="P6247" t="str">
            <v>1745</v>
          </cell>
          <cell r="Q6247" t="str">
            <v>Salaries &amp; Benefits</v>
          </cell>
          <cell r="R6247" t="str">
            <v>Other Expenditures</v>
          </cell>
          <cell r="S6247" t="str">
            <v>Salaries &amp; Benefits</v>
          </cell>
        </row>
        <row r="6248">
          <cell r="A6248" t="str">
            <v>PH3500</v>
          </cell>
          <cell r="E6248">
            <v>4886.6000000000004</v>
          </cell>
          <cell r="F6248">
            <v>0</v>
          </cell>
          <cell r="G6248">
            <v>4886.6000000000004</v>
          </cell>
          <cell r="H6248">
            <v>4512.54</v>
          </cell>
          <cell r="I6248">
            <v>-374.06</v>
          </cell>
          <cell r="J6248">
            <v>10153.19</v>
          </cell>
          <cell r="L6248">
            <v>41455</v>
          </cell>
          <cell r="M6248" t="str">
            <v>SG</v>
          </cell>
          <cell r="N6248" t="str">
            <v>EXP</v>
          </cell>
          <cell r="O6248" t="str">
            <v>PH300</v>
          </cell>
          <cell r="P6248" t="str">
            <v>1750</v>
          </cell>
          <cell r="Q6248" t="str">
            <v>Salaries &amp; Benefits</v>
          </cell>
          <cell r="R6248" t="str">
            <v>Other Expenditures</v>
          </cell>
          <cell r="S6248" t="str">
            <v>Salaries &amp; Benefits</v>
          </cell>
        </row>
        <row r="6249">
          <cell r="A6249" t="str">
            <v>PH3500</v>
          </cell>
          <cell r="E6249">
            <v>15363.1</v>
          </cell>
          <cell r="F6249">
            <v>0</v>
          </cell>
          <cell r="G6249">
            <v>15363.1</v>
          </cell>
          <cell r="H6249">
            <v>13155.35</v>
          </cell>
          <cell r="I6249">
            <v>-2207.75</v>
          </cell>
          <cell r="J6249">
            <v>16146.9</v>
          </cell>
          <cell r="L6249">
            <v>41455</v>
          </cell>
          <cell r="M6249" t="str">
            <v>SG</v>
          </cell>
          <cell r="N6249" t="str">
            <v>EXP</v>
          </cell>
          <cell r="O6249" t="str">
            <v>PH300</v>
          </cell>
          <cell r="P6249" t="str">
            <v>1760</v>
          </cell>
          <cell r="Q6249" t="str">
            <v>Salaries &amp; Benefits</v>
          </cell>
          <cell r="R6249" t="str">
            <v>Other Expenditures</v>
          </cell>
          <cell r="S6249" t="str">
            <v>Salaries &amp; Benefits</v>
          </cell>
        </row>
        <row r="6250">
          <cell r="A6250" t="str">
            <v>PH3500</v>
          </cell>
          <cell r="E6250">
            <v>23350.04</v>
          </cell>
          <cell r="F6250">
            <v>0</v>
          </cell>
          <cell r="G6250">
            <v>23350.04</v>
          </cell>
          <cell r="H6250">
            <v>25057.67</v>
          </cell>
          <cell r="I6250">
            <v>1707.63</v>
          </cell>
          <cell r="J6250">
            <v>56379.61</v>
          </cell>
          <cell r="L6250">
            <v>41455</v>
          </cell>
          <cell r="M6250" t="str">
            <v>SG</v>
          </cell>
          <cell r="N6250" t="str">
            <v>EXP</v>
          </cell>
          <cell r="O6250" t="str">
            <v>PH300</v>
          </cell>
          <cell r="P6250" t="str">
            <v>1770</v>
          </cell>
          <cell r="Q6250" t="str">
            <v>Salaries &amp; Benefits</v>
          </cell>
          <cell r="R6250" t="str">
            <v>Other Expenditures</v>
          </cell>
          <cell r="S6250" t="str">
            <v>Salaries &amp; Benefits</v>
          </cell>
        </row>
        <row r="6251">
          <cell r="A6251" t="str">
            <v>PH3500</v>
          </cell>
          <cell r="E6251">
            <v>-539.77</v>
          </cell>
          <cell r="F6251">
            <v>0</v>
          </cell>
          <cell r="G6251">
            <v>-539.77</v>
          </cell>
          <cell r="H6251">
            <v>0</v>
          </cell>
          <cell r="I6251">
            <v>539.77</v>
          </cell>
          <cell r="J6251">
            <v>0</v>
          </cell>
          <cell r="L6251">
            <v>41455</v>
          </cell>
          <cell r="M6251" t="str">
            <v>SG</v>
          </cell>
          <cell r="N6251" t="str">
            <v>EXP</v>
          </cell>
          <cell r="O6251" t="str">
            <v>PH300</v>
          </cell>
          <cell r="P6251" t="str">
            <v>1850</v>
          </cell>
          <cell r="Q6251" t="str">
            <v>Salaries &amp; Benefits</v>
          </cell>
          <cell r="R6251" t="str">
            <v>Other Expenditures</v>
          </cell>
          <cell r="S6251" t="str">
            <v>Salaries &amp; Benefits</v>
          </cell>
        </row>
        <row r="6252">
          <cell r="A6252" t="str">
            <v>PH3500</v>
          </cell>
          <cell r="E6252">
            <v>-0.01</v>
          </cell>
          <cell r="F6252">
            <v>0</v>
          </cell>
          <cell r="G6252">
            <v>-0.01</v>
          </cell>
          <cell r="H6252">
            <v>0</v>
          </cell>
          <cell r="I6252">
            <v>0.01</v>
          </cell>
          <cell r="J6252">
            <v>0</v>
          </cell>
          <cell r="L6252">
            <v>41455</v>
          </cell>
          <cell r="M6252" t="str">
            <v>SG</v>
          </cell>
          <cell r="N6252" t="str">
            <v>EXP</v>
          </cell>
          <cell r="O6252" t="str">
            <v>PH300</v>
          </cell>
          <cell r="P6252" t="str">
            <v>2099</v>
          </cell>
          <cell r="Q6252" t="str">
            <v>Office Supplies</v>
          </cell>
          <cell r="R6252" t="str">
            <v>Other Expenditures</v>
          </cell>
          <cell r="S6252" t="str">
            <v>Non Salary</v>
          </cell>
        </row>
        <row r="6253">
          <cell r="A6253" t="str">
            <v>PH3500</v>
          </cell>
          <cell r="E6253">
            <v>15.9</v>
          </cell>
          <cell r="F6253">
            <v>0</v>
          </cell>
          <cell r="G6253">
            <v>15.9</v>
          </cell>
          <cell r="H6253">
            <v>0</v>
          </cell>
          <cell r="I6253">
            <v>-15.9</v>
          </cell>
          <cell r="J6253">
            <v>0</v>
          </cell>
          <cell r="L6253">
            <v>41455</v>
          </cell>
          <cell r="M6253" t="str">
            <v>SG</v>
          </cell>
          <cell r="N6253" t="str">
            <v>EXP</v>
          </cell>
          <cell r="O6253" t="str">
            <v>PH300</v>
          </cell>
          <cell r="P6253" t="str">
            <v>4225</v>
          </cell>
          <cell r="Q6253" t="str">
            <v>Business Travel Expenses</v>
          </cell>
          <cell r="R6253" t="str">
            <v>Other Expenditures</v>
          </cell>
          <cell r="S6253" t="str">
            <v>Non Salary</v>
          </cell>
        </row>
        <row r="6254">
          <cell r="A6254" t="str">
            <v>PH3500</v>
          </cell>
          <cell r="E6254">
            <v>0</v>
          </cell>
          <cell r="F6254">
            <v>0</v>
          </cell>
          <cell r="G6254">
            <v>0</v>
          </cell>
          <cell r="H6254">
            <v>0</v>
          </cell>
          <cell r="I6254">
            <v>0</v>
          </cell>
          <cell r="J6254">
            <v>0</v>
          </cell>
          <cell r="L6254">
            <v>41455</v>
          </cell>
          <cell r="M6254" t="str">
            <v>SG</v>
          </cell>
          <cell r="N6254" t="str">
            <v>EXP</v>
          </cell>
          <cell r="O6254" t="str">
            <v>PH300</v>
          </cell>
          <cell r="P6254" t="str">
            <v>4256</v>
          </cell>
          <cell r="Q6254" t="str">
            <v>Conference Expenditures</v>
          </cell>
          <cell r="R6254" t="str">
            <v>Other Expenditures</v>
          </cell>
          <cell r="S6254" t="str">
            <v>Non Salary</v>
          </cell>
        </row>
        <row r="6255">
          <cell r="A6255" t="str">
            <v>PH3500</v>
          </cell>
          <cell r="E6255">
            <v>0</v>
          </cell>
          <cell r="F6255">
            <v>0</v>
          </cell>
          <cell r="G6255">
            <v>0</v>
          </cell>
          <cell r="H6255">
            <v>539.98</v>
          </cell>
          <cell r="I6255">
            <v>539.98</v>
          </cell>
          <cell r="J6255">
            <v>1083.43</v>
          </cell>
          <cell r="L6255">
            <v>41455</v>
          </cell>
          <cell r="M6255" t="str">
            <v>SG</v>
          </cell>
          <cell r="N6255" t="str">
            <v>EXP</v>
          </cell>
          <cell r="O6255" t="str">
            <v>PH300</v>
          </cell>
          <cell r="P6255" t="str">
            <v>4310</v>
          </cell>
          <cell r="Q6255" t="str">
            <v>Training &amp; Development</v>
          </cell>
          <cell r="R6255" t="str">
            <v>Other Expenditures</v>
          </cell>
          <cell r="S6255" t="str">
            <v>Non Salary</v>
          </cell>
        </row>
        <row r="6256">
          <cell r="A6256" t="str">
            <v>PH3500</v>
          </cell>
          <cell r="E6256">
            <v>0</v>
          </cell>
          <cell r="F6256">
            <v>0</v>
          </cell>
          <cell r="G6256">
            <v>0</v>
          </cell>
          <cell r="H6256">
            <v>0</v>
          </cell>
          <cell r="I6256">
            <v>0</v>
          </cell>
          <cell r="J6256">
            <v>0</v>
          </cell>
          <cell r="L6256">
            <v>41455</v>
          </cell>
          <cell r="M6256" t="str">
            <v>SG</v>
          </cell>
          <cell r="N6256" t="str">
            <v>EXP</v>
          </cell>
          <cell r="O6256" t="str">
            <v>PH300</v>
          </cell>
          <cell r="P6256" t="str">
            <v>4760</v>
          </cell>
          <cell r="Q6256" t="str">
            <v>Insurance, Parking &amp; Metrage</v>
          </cell>
          <cell r="R6256" t="str">
            <v>Other Expenditures</v>
          </cell>
          <cell r="S6256" t="str">
            <v>Non Salary</v>
          </cell>
        </row>
        <row r="6257">
          <cell r="A6257" t="str">
            <v>PH3500</v>
          </cell>
          <cell r="E6257">
            <v>565.25</v>
          </cell>
          <cell r="F6257">
            <v>0</v>
          </cell>
          <cell r="G6257">
            <v>565.25</v>
          </cell>
          <cell r="H6257">
            <v>87.44</v>
          </cell>
          <cell r="I6257">
            <v>-477.81</v>
          </cell>
          <cell r="J6257">
            <v>200</v>
          </cell>
          <cell r="L6257">
            <v>41455</v>
          </cell>
          <cell r="M6257" t="str">
            <v>SG</v>
          </cell>
          <cell r="N6257" t="str">
            <v>EXP</v>
          </cell>
          <cell r="O6257" t="str">
            <v>PH300</v>
          </cell>
          <cell r="P6257" t="str">
            <v>4770</v>
          </cell>
          <cell r="Q6257" t="str">
            <v>Insurance, Parking &amp; Metrage</v>
          </cell>
          <cell r="R6257" t="str">
            <v>Other Expenditures</v>
          </cell>
          <cell r="S6257" t="str">
            <v>Non Salary</v>
          </cell>
        </row>
        <row r="6258">
          <cell r="A6258" t="str">
            <v>PH3500</v>
          </cell>
          <cell r="E6258">
            <v>888.41</v>
          </cell>
          <cell r="F6258">
            <v>0</v>
          </cell>
          <cell r="G6258">
            <v>888.41</v>
          </cell>
          <cell r="H6258">
            <v>131.16</v>
          </cell>
          <cell r="I6258">
            <v>-757.25</v>
          </cell>
          <cell r="J6258">
            <v>300</v>
          </cell>
          <cell r="L6258">
            <v>41455</v>
          </cell>
          <cell r="M6258" t="str">
            <v>SG</v>
          </cell>
          <cell r="N6258" t="str">
            <v>EXP</v>
          </cell>
          <cell r="O6258" t="str">
            <v>PH300</v>
          </cell>
          <cell r="P6258" t="str">
            <v>4775</v>
          </cell>
          <cell r="Q6258" t="str">
            <v>Insurance, Parking &amp; Metrage</v>
          </cell>
          <cell r="R6258" t="str">
            <v>Other Expenditures</v>
          </cell>
          <cell r="S6258" t="str">
            <v>Non Salary</v>
          </cell>
        </row>
        <row r="6259">
          <cell r="A6259" t="str">
            <v>PH3500</v>
          </cell>
          <cell r="E6259">
            <v>1328.19</v>
          </cell>
          <cell r="F6259">
            <v>0</v>
          </cell>
          <cell r="G6259">
            <v>1328.19</v>
          </cell>
          <cell r="H6259">
            <v>2441.3200000000002</v>
          </cell>
          <cell r="I6259">
            <v>1113.1300000000001</v>
          </cell>
          <cell r="J6259">
            <v>5584</v>
          </cell>
          <cell r="L6259">
            <v>41455</v>
          </cell>
          <cell r="M6259" t="str">
            <v>SG</v>
          </cell>
          <cell r="N6259" t="str">
            <v>EXP</v>
          </cell>
          <cell r="O6259" t="str">
            <v>PH300</v>
          </cell>
          <cell r="P6259" t="str">
            <v>4811</v>
          </cell>
          <cell r="Q6259" t="str">
            <v>Other Services</v>
          </cell>
          <cell r="R6259" t="str">
            <v>Other Expenditures</v>
          </cell>
          <cell r="S6259" t="str">
            <v>Non Salary</v>
          </cell>
        </row>
        <row r="6260">
          <cell r="A6260" t="str">
            <v>PH3500</v>
          </cell>
          <cell r="E6260">
            <v>0</v>
          </cell>
          <cell r="F6260">
            <v>0</v>
          </cell>
          <cell r="G6260">
            <v>0</v>
          </cell>
          <cell r="H6260">
            <v>957.6</v>
          </cell>
          <cell r="I6260">
            <v>957.6</v>
          </cell>
          <cell r="J6260">
            <v>2000</v>
          </cell>
          <cell r="L6260">
            <v>41455</v>
          </cell>
          <cell r="M6260" t="str">
            <v>SG</v>
          </cell>
          <cell r="N6260" t="str">
            <v>EXP</v>
          </cell>
          <cell r="O6260" t="str">
            <v>PH300</v>
          </cell>
          <cell r="P6260" t="str">
            <v>7035</v>
          </cell>
          <cell r="Q6260" t="str">
            <v>IDC's</v>
          </cell>
          <cell r="R6260" t="str">
            <v>Other Expenditures</v>
          </cell>
          <cell r="S6260" t="str">
            <v>Non Salary</v>
          </cell>
        </row>
        <row r="6261">
          <cell r="A6261" t="str">
            <v>PH3500</v>
          </cell>
          <cell r="E6261">
            <v>-228018.9</v>
          </cell>
          <cell r="F6261">
            <v>0</v>
          </cell>
          <cell r="G6261">
            <v>-228018.9</v>
          </cell>
          <cell r="H6261">
            <v>-226936.06</v>
          </cell>
          <cell r="I6261">
            <v>1082.8399999999999</v>
          </cell>
          <cell r="J6261">
            <v>-495755.07</v>
          </cell>
          <cell r="L6261">
            <v>41455</v>
          </cell>
          <cell r="M6261" t="str">
            <v>SG</v>
          </cell>
          <cell r="N6261" t="str">
            <v>REV</v>
          </cell>
          <cell r="O6261" t="str">
            <v>PH300</v>
          </cell>
          <cell r="P6261" t="str">
            <v>8010</v>
          </cell>
          <cell r="Q6261" t="str">
            <v>Grants and Subsidies</v>
          </cell>
          <cell r="R6261" t="str">
            <v>Revenue</v>
          </cell>
          <cell r="S6261" t="str">
            <v>Non Salary</v>
          </cell>
        </row>
        <row r="6262">
          <cell r="A6262" t="str">
            <v>PH3505</v>
          </cell>
          <cell r="E6262">
            <v>414663.24</v>
          </cell>
          <cell r="F6262">
            <v>0</v>
          </cell>
          <cell r="G6262">
            <v>414663.24</v>
          </cell>
          <cell r="H6262">
            <v>443238.32</v>
          </cell>
          <cell r="I6262">
            <v>28575.08</v>
          </cell>
          <cell r="J6262">
            <v>997286.22</v>
          </cell>
          <cell r="L6262">
            <v>41455</v>
          </cell>
          <cell r="M6262" t="str">
            <v>SG</v>
          </cell>
          <cell r="N6262" t="str">
            <v>EXP</v>
          </cell>
          <cell r="O6262" t="str">
            <v>PH300</v>
          </cell>
          <cell r="P6262" t="str">
            <v>1015</v>
          </cell>
          <cell r="Q6262" t="str">
            <v>Salaries &amp; Benefits</v>
          </cell>
          <cell r="R6262" t="str">
            <v>Other Expenditures</v>
          </cell>
          <cell r="S6262" t="str">
            <v>Salaries &amp; Benefits</v>
          </cell>
        </row>
        <row r="6263">
          <cell r="A6263" t="str">
            <v>PH3505</v>
          </cell>
          <cell r="E6263">
            <v>214.88</v>
          </cell>
          <cell r="F6263">
            <v>0</v>
          </cell>
          <cell r="G6263">
            <v>214.88</v>
          </cell>
          <cell r="H6263">
            <v>3110.1</v>
          </cell>
          <cell r="I6263">
            <v>2895.22</v>
          </cell>
          <cell r="J6263">
            <v>7000</v>
          </cell>
          <cell r="L6263">
            <v>41455</v>
          </cell>
          <cell r="M6263" t="str">
            <v>SG</v>
          </cell>
          <cell r="N6263" t="str">
            <v>EXP</v>
          </cell>
          <cell r="O6263" t="str">
            <v>PH300</v>
          </cell>
          <cell r="P6263" t="str">
            <v>1025</v>
          </cell>
          <cell r="Q6263" t="str">
            <v>Salaries &amp; Benefits</v>
          </cell>
          <cell r="R6263" t="str">
            <v>Other Expenditures</v>
          </cell>
          <cell r="S6263" t="str">
            <v>Overtime</v>
          </cell>
        </row>
        <row r="6264">
          <cell r="A6264" t="str">
            <v>PH3505</v>
          </cell>
          <cell r="E6264">
            <v>305.76</v>
          </cell>
          <cell r="F6264">
            <v>0</v>
          </cell>
          <cell r="G6264">
            <v>305.76</v>
          </cell>
          <cell r="H6264">
            <v>0</v>
          </cell>
          <cell r="I6264">
            <v>-305.76</v>
          </cell>
          <cell r="J6264">
            <v>0</v>
          </cell>
          <cell r="L6264">
            <v>41455</v>
          </cell>
          <cell r="M6264" t="str">
            <v>SG</v>
          </cell>
          <cell r="N6264" t="str">
            <v>EXP</v>
          </cell>
          <cell r="O6264" t="str">
            <v>PH300</v>
          </cell>
          <cell r="P6264" t="str">
            <v>1045</v>
          </cell>
          <cell r="Q6264" t="str">
            <v>Salaries &amp; Benefits</v>
          </cell>
          <cell r="R6264" t="str">
            <v>Other Expenditures</v>
          </cell>
          <cell r="S6264" t="str">
            <v>Salaries &amp; Benefits</v>
          </cell>
        </row>
        <row r="6265">
          <cell r="A6265" t="str">
            <v>PH3505</v>
          </cell>
          <cell r="E6265">
            <v>4008.58</v>
          </cell>
          <cell r="F6265">
            <v>0</v>
          </cell>
          <cell r="G6265">
            <v>4008.58</v>
          </cell>
          <cell r="H6265">
            <v>298.77999999999997</v>
          </cell>
          <cell r="I6265">
            <v>-3709.8</v>
          </cell>
          <cell r="J6265">
            <v>298.77999999999997</v>
          </cell>
          <cell r="L6265">
            <v>41455</v>
          </cell>
          <cell r="M6265" t="str">
            <v>SG</v>
          </cell>
          <cell r="N6265" t="str">
            <v>EXP</v>
          </cell>
          <cell r="O6265" t="str">
            <v>PH300</v>
          </cell>
          <cell r="P6265" t="str">
            <v>1050</v>
          </cell>
          <cell r="Q6265" t="str">
            <v>Salaries &amp; Benefits</v>
          </cell>
          <cell r="R6265" t="str">
            <v>Other Expenditures</v>
          </cell>
          <cell r="S6265" t="str">
            <v>Salaries &amp; Benefits</v>
          </cell>
        </row>
        <row r="6266">
          <cell r="A6266" t="str">
            <v>PH3505</v>
          </cell>
          <cell r="E6266">
            <v>2340.52</v>
          </cell>
          <cell r="F6266">
            <v>0</v>
          </cell>
          <cell r="G6266">
            <v>2340.52</v>
          </cell>
          <cell r="H6266">
            <v>0</v>
          </cell>
          <cell r="I6266">
            <v>-2340.52</v>
          </cell>
          <cell r="J6266">
            <v>0</v>
          </cell>
          <cell r="L6266">
            <v>41455</v>
          </cell>
          <cell r="M6266" t="str">
            <v>SG</v>
          </cell>
          <cell r="N6266" t="str">
            <v>EXP</v>
          </cell>
          <cell r="O6266" t="str">
            <v>PH300</v>
          </cell>
          <cell r="P6266" t="str">
            <v>1060</v>
          </cell>
          <cell r="Q6266" t="str">
            <v>Salaries &amp; Benefits</v>
          </cell>
          <cell r="R6266" t="str">
            <v>Other Expenditures</v>
          </cell>
          <cell r="S6266" t="str">
            <v>Salaries &amp; Benefits</v>
          </cell>
        </row>
        <row r="6267">
          <cell r="A6267" t="str">
            <v>PH3505</v>
          </cell>
          <cell r="E6267">
            <v>0</v>
          </cell>
          <cell r="F6267">
            <v>0</v>
          </cell>
          <cell r="G6267">
            <v>0</v>
          </cell>
          <cell r="H6267">
            <v>-27853.02</v>
          </cell>
          <cell r="I6267">
            <v>-27853.02</v>
          </cell>
          <cell r="J6267">
            <v>-62260.68</v>
          </cell>
          <cell r="L6267">
            <v>41455</v>
          </cell>
          <cell r="M6267" t="str">
            <v>SG</v>
          </cell>
          <cell r="N6267" t="str">
            <v>EXP</v>
          </cell>
          <cell r="O6267" t="str">
            <v>PH300</v>
          </cell>
          <cell r="P6267" t="str">
            <v>1520</v>
          </cell>
          <cell r="Q6267" t="str">
            <v>Salaries &amp; Benefits</v>
          </cell>
          <cell r="R6267" t="str">
            <v>Other Expenditures</v>
          </cell>
          <cell r="S6267" t="str">
            <v>Gapping</v>
          </cell>
        </row>
        <row r="6268">
          <cell r="A6268" t="str">
            <v>PH3505</v>
          </cell>
          <cell r="E6268">
            <v>18677.5</v>
          </cell>
          <cell r="F6268">
            <v>0</v>
          </cell>
          <cell r="G6268">
            <v>18677.5</v>
          </cell>
          <cell r="H6268">
            <v>20965.27</v>
          </cell>
          <cell r="I6268">
            <v>2287.77</v>
          </cell>
          <cell r="J6268">
            <v>47172</v>
          </cell>
          <cell r="L6268">
            <v>41455</v>
          </cell>
          <cell r="M6268" t="str">
            <v>SG</v>
          </cell>
          <cell r="N6268" t="str">
            <v>EXP</v>
          </cell>
          <cell r="O6268" t="str">
            <v>PH300</v>
          </cell>
          <cell r="P6268" t="str">
            <v>1711</v>
          </cell>
          <cell r="Q6268" t="str">
            <v>Salaries &amp; Benefits</v>
          </cell>
          <cell r="R6268" t="str">
            <v>Other Expenditures</v>
          </cell>
          <cell r="S6268" t="str">
            <v>Salaries &amp; Benefits</v>
          </cell>
        </row>
        <row r="6269">
          <cell r="A6269" t="str">
            <v>PH3505</v>
          </cell>
          <cell r="E6269">
            <v>8875.11</v>
          </cell>
          <cell r="F6269">
            <v>0</v>
          </cell>
          <cell r="G6269">
            <v>8875.11</v>
          </cell>
          <cell r="H6269">
            <v>9845.25</v>
          </cell>
          <cell r="I6269">
            <v>970.14</v>
          </cell>
          <cell r="J6269">
            <v>22152</v>
          </cell>
          <cell r="L6269">
            <v>41455</v>
          </cell>
          <cell r="M6269" t="str">
            <v>SG</v>
          </cell>
          <cell r="N6269" t="str">
            <v>EXP</v>
          </cell>
          <cell r="O6269" t="str">
            <v>PH300</v>
          </cell>
          <cell r="P6269" t="str">
            <v>1712</v>
          </cell>
          <cell r="Q6269" t="str">
            <v>Salaries &amp; Benefits</v>
          </cell>
          <cell r="R6269" t="str">
            <v>Other Expenditures</v>
          </cell>
          <cell r="S6269" t="str">
            <v>Salaries &amp; Benefits</v>
          </cell>
        </row>
        <row r="6270">
          <cell r="A6270" t="str">
            <v>PH3505</v>
          </cell>
          <cell r="E6270">
            <v>9486</v>
          </cell>
          <cell r="F6270">
            <v>0</v>
          </cell>
          <cell r="G6270">
            <v>9486</v>
          </cell>
          <cell r="H6270">
            <v>8875.92</v>
          </cell>
          <cell r="I6270">
            <v>-610.08000000000004</v>
          </cell>
          <cell r="J6270">
            <v>19969.830000000002</v>
          </cell>
          <cell r="L6270">
            <v>41455</v>
          </cell>
          <cell r="M6270" t="str">
            <v>SG</v>
          </cell>
          <cell r="N6270" t="str">
            <v>EXP</v>
          </cell>
          <cell r="O6270" t="str">
            <v>PH300</v>
          </cell>
          <cell r="P6270" t="str">
            <v>1720</v>
          </cell>
          <cell r="Q6270" t="str">
            <v>Salaries &amp; Benefits</v>
          </cell>
          <cell r="R6270" t="str">
            <v>Other Expenditures</v>
          </cell>
          <cell r="S6270" t="str">
            <v>Salaries &amp; Benefits</v>
          </cell>
        </row>
        <row r="6271">
          <cell r="A6271" t="str">
            <v>PH3505</v>
          </cell>
          <cell r="E6271">
            <v>2887.71</v>
          </cell>
          <cell r="F6271">
            <v>0</v>
          </cell>
          <cell r="G6271">
            <v>2887.71</v>
          </cell>
          <cell r="H6271">
            <v>3308.26</v>
          </cell>
          <cell r="I6271">
            <v>420.55</v>
          </cell>
          <cell r="J6271">
            <v>7443.73</v>
          </cell>
          <cell r="L6271">
            <v>41455</v>
          </cell>
          <cell r="M6271" t="str">
            <v>SG</v>
          </cell>
          <cell r="N6271" t="str">
            <v>EXP</v>
          </cell>
          <cell r="O6271" t="str">
            <v>PH300</v>
          </cell>
          <cell r="P6271" t="str">
            <v>1730</v>
          </cell>
          <cell r="Q6271" t="str">
            <v>Salaries &amp; Benefits</v>
          </cell>
          <cell r="R6271" t="str">
            <v>Other Expenditures</v>
          </cell>
          <cell r="S6271" t="str">
            <v>Salaries &amp; Benefits</v>
          </cell>
        </row>
        <row r="6272">
          <cell r="A6272" t="str">
            <v>PH3505</v>
          </cell>
          <cell r="E6272">
            <v>10577.77</v>
          </cell>
          <cell r="F6272">
            <v>0</v>
          </cell>
          <cell r="G6272">
            <v>10577.77</v>
          </cell>
          <cell r="H6272">
            <v>11333.36</v>
          </cell>
          <cell r="I6272">
            <v>755.59</v>
          </cell>
          <cell r="J6272">
            <v>13611.91</v>
          </cell>
          <cell r="L6272">
            <v>41455</v>
          </cell>
          <cell r="M6272" t="str">
            <v>SG</v>
          </cell>
          <cell r="N6272" t="str">
            <v>EXP</v>
          </cell>
          <cell r="O6272" t="str">
            <v>PH300</v>
          </cell>
          <cell r="P6272" t="str">
            <v>1740</v>
          </cell>
          <cell r="Q6272" t="str">
            <v>Salaries &amp; Benefits</v>
          </cell>
          <cell r="R6272" t="str">
            <v>Other Expenditures</v>
          </cell>
          <cell r="S6272" t="str">
            <v>Salaries &amp; Benefits</v>
          </cell>
        </row>
        <row r="6273">
          <cell r="A6273" t="str">
            <v>PH3505</v>
          </cell>
          <cell r="E6273">
            <v>513.65</v>
          </cell>
          <cell r="F6273">
            <v>0</v>
          </cell>
          <cell r="G6273">
            <v>513.65</v>
          </cell>
          <cell r="H6273">
            <v>611.80999999999995</v>
          </cell>
          <cell r="I6273">
            <v>98.16</v>
          </cell>
          <cell r="J6273">
            <v>797.79</v>
          </cell>
          <cell r="L6273">
            <v>41455</v>
          </cell>
          <cell r="M6273" t="str">
            <v>SG</v>
          </cell>
          <cell r="N6273" t="str">
            <v>EXP</v>
          </cell>
          <cell r="O6273" t="str">
            <v>PH300</v>
          </cell>
          <cell r="P6273" t="str">
            <v>1745</v>
          </cell>
          <cell r="Q6273" t="str">
            <v>Salaries &amp; Benefits</v>
          </cell>
          <cell r="R6273" t="str">
            <v>Other Expenditures</v>
          </cell>
          <cell r="S6273" t="str">
            <v>Salaries &amp; Benefits</v>
          </cell>
        </row>
        <row r="6274">
          <cell r="A6274" t="str">
            <v>PH3505</v>
          </cell>
          <cell r="E6274">
            <v>8254.5</v>
          </cell>
          <cell r="F6274">
            <v>0</v>
          </cell>
          <cell r="G6274">
            <v>8254.5</v>
          </cell>
          <cell r="H6274">
            <v>8643.2000000000007</v>
          </cell>
          <cell r="I6274">
            <v>388.7</v>
          </cell>
          <cell r="J6274">
            <v>19447.05</v>
          </cell>
          <cell r="L6274">
            <v>41455</v>
          </cell>
          <cell r="M6274" t="str">
            <v>SG</v>
          </cell>
          <cell r="N6274" t="str">
            <v>EXP</v>
          </cell>
          <cell r="O6274" t="str">
            <v>PH300</v>
          </cell>
          <cell r="P6274" t="str">
            <v>1750</v>
          </cell>
          <cell r="Q6274" t="str">
            <v>Salaries &amp; Benefits</v>
          </cell>
          <cell r="R6274" t="str">
            <v>Other Expenditures</v>
          </cell>
          <cell r="S6274" t="str">
            <v>Salaries &amp; Benefits</v>
          </cell>
        </row>
        <row r="6275">
          <cell r="A6275" t="str">
            <v>PH3505</v>
          </cell>
          <cell r="E6275">
            <v>21733.35</v>
          </cell>
          <cell r="F6275">
            <v>0</v>
          </cell>
          <cell r="G6275">
            <v>21733.35</v>
          </cell>
          <cell r="H6275">
            <v>24648.49</v>
          </cell>
          <cell r="I6275">
            <v>2915.14</v>
          </cell>
          <cell r="J6275">
            <v>29987.1</v>
          </cell>
          <cell r="L6275">
            <v>41455</v>
          </cell>
          <cell r="M6275" t="str">
            <v>SG</v>
          </cell>
          <cell r="N6275" t="str">
            <v>EXP</v>
          </cell>
          <cell r="O6275" t="str">
            <v>PH300</v>
          </cell>
          <cell r="P6275" t="str">
            <v>1760</v>
          </cell>
          <cell r="Q6275" t="str">
            <v>Salaries &amp; Benefits</v>
          </cell>
          <cell r="R6275" t="str">
            <v>Other Expenditures</v>
          </cell>
          <cell r="S6275" t="str">
            <v>Salaries &amp; Benefits</v>
          </cell>
        </row>
        <row r="6276">
          <cell r="A6276" t="str">
            <v>PH3505</v>
          </cell>
          <cell r="E6276">
            <v>41667.870000000003</v>
          </cell>
          <cell r="F6276">
            <v>0</v>
          </cell>
          <cell r="G6276">
            <v>41667.870000000003</v>
          </cell>
          <cell r="H6276">
            <v>48502.67</v>
          </cell>
          <cell r="I6276">
            <v>6834.8</v>
          </cell>
          <cell r="J6276">
            <v>109130.99</v>
          </cell>
          <cell r="L6276">
            <v>41455</v>
          </cell>
          <cell r="M6276" t="str">
            <v>SG</v>
          </cell>
          <cell r="N6276" t="str">
            <v>EXP</v>
          </cell>
          <cell r="O6276" t="str">
            <v>PH300</v>
          </cell>
          <cell r="P6276" t="str">
            <v>1770</v>
          </cell>
          <cell r="Q6276" t="str">
            <v>Salaries &amp; Benefits</v>
          </cell>
          <cell r="R6276" t="str">
            <v>Other Expenditures</v>
          </cell>
          <cell r="S6276" t="str">
            <v>Salaries &amp; Benefits</v>
          </cell>
        </row>
        <row r="6277">
          <cell r="A6277" t="str">
            <v>PH3505</v>
          </cell>
          <cell r="E6277">
            <v>144.9</v>
          </cell>
          <cell r="F6277">
            <v>0</v>
          </cell>
          <cell r="G6277">
            <v>144.9</v>
          </cell>
          <cell r="H6277">
            <v>0</v>
          </cell>
          <cell r="I6277">
            <v>-144.9</v>
          </cell>
          <cell r="J6277">
            <v>0</v>
          </cell>
          <cell r="L6277">
            <v>41455</v>
          </cell>
          <cell r="M6277" t="str">
            <v>SG</v>
          </cell>
          <cell r="N6277" t="str">
            <v>EXP</v>
          </cell>
          <cell r="O6277" t="str">
            <v>PH300</v>
          </cell>
          <cell r="P6277" t="str">
            <v>4225</v>
          </cell>
          <cell r="Q6277" t="str">
            <v>Business Travel Expenses</v>
          </cell>
          <cell r="R6277" t="str">
            <v>Other Expenditures</v>
          </cell>
          <cell r="S6277" t="str">
            <v>Non Salary</v>
          </cell>
        </row>
        <row r="6278">
          <cell r="A6278" t="str">
            <v>PH3505</v>
          </cell>
          <cell r="E6278">
            <v>3334.55</v>
          </cell>
          <cell r="F6278">
            <v>0</v>
          </cell>
          <cell r="G6278">
            <v>3334.55</v>
          </cell>
          <cell r="H6278">
            <v>0</v>
          </cell>
          <cell r="I6278">
            <v>-3334.55</v>
          </cell>
          <cell r="J6278">
            <v>0</v>
          </cell>
          <cell r="L6278">
            <v>41455</v>
          </cell>
          <cell r="M6278" t="str">
            <v>SG</v>
          </cell>
          <cell r="N6278" t="str">
            <v>EXP</v>
          </cell>
          <cell r="O6278" t="str">
            <v>PH300</v>
          </cell>
          <cell r="P6278" t="str">
            <v>4770</v>
          </cell>
          <cell r="Q6278" t="str">
            <v>Insurance, Parking &amp; Metrage</v>
          </cell>
          <cell r="R6278" t="str">
            <v>Other Expenditures</v>
          </cell>
          <cell r="S6278" t="str">
            <v>Non Salary</v>
          </cell>
        </row>
        <row r="6279">
          <cell r="A6279" t="str">
            <v>PH3505</v>
          </cell>
          <cell r="E6279">
            <v>4129.2</v>
          </cell>
          <cell r="F6279">
            <v>0</v>
          </cell>
          <cell r="G6279">
            <v>4129.2</v>
          </cell>
          <cell r="H6279">
            <v>0</v>
          </cell>
          <cell r="I6279">
            <v>-4129.2</v>
          </cell>
          <cell r="J6279">
            <v>0</v>
          </cell>
          <cell r="L6279">
            <v>41455</v>
          </cell>
          <cell r="M6279" t="str">
            <v>SG</v>
          </cell>
          <cell r="N6279" t="str">
            <v>EXP</v>
          </cell>
          <cell r="O6279" t="str">
            <v>PH300</v>
          </cell>
          <cell r="P6279" t="str">
            <v>4775</v>
          </cell>
          <cell r="Q6279" t="str">
            <v>Insurance, Parking &amp; Metrage</v>
          </cell>
          <cell r="R6279" t="str">
            <v>Other Expenditures</v>
          </cell>
          <cell r="S6279" t="str">
            <v>Non Salary</v>
          </cell>
        </row>
        <row r="6280">
          <cell r="A6280" t="str">
            <v>PH3505</v>
          </cell>
          <cell r="E6280">
            <v>-413861.32</v>
          </cell>
          <cell r="F6280">
            <v>0</v>
          </cell>
          <cell r="G6280">
            <v>-413861.32</v>
          </cell>
          <cell r="H6280">
            <v>-416646.3</v>
          </cell>
          <cell r="I6280">
            <v>-2784.98</v>
          </cell>
          <cell r="J6280">
            <v>-909027.41</v>
          </cell>
          <cell r="L6280">
            <v>41455</v>
          </cell>
          <cell r="M6280" t="str">
            <v>SG</v>
          </cell>
          <cell r="N6280" t="str">
            <v>REV</v>
          </cell>
          <cell r="O6280" t="str">
            <v>PH300</v>
          </cell>
          <cell r="P6280" t="str">
            <v>8010</v>
          </cell>
          <cell r="Q6280" t="str">
            <v>Grants and Subsidies</v>
          </cell>
          <cell r="R6280" t="str">
            <v>Revenue</v>
          </cell>
          <cell r="S6280" t="str">
            <v>Non Salary</v>
          </cell>
        </row>
        <row r="6281">
          <cell r="A6281" t="str">
            <v>PH3510</v>
          </cell>
          <cell r="E6281">
            <v>0</v>
          </cell>
          <cell r="F6281">
            <v>0</v>
          </cell>
          <cell r="G6281">
            <v>0</v>
          </cell>
          <cell r="H6281">
            <v>0</v>
          </cell>
          <cell r="I6281">
            <v>0</v>
          </cell>
          <cell r="J6281">
            <v>0</v>
          </cell>
          <cell r="L6281">
            <v>41455</v>
          </cell>
          <cell r="M6281" t="str">
            <v>SG</v>
          </cell>
          <cell r="N6281" t="str">
            <v>EXP</v>
          </cell>
          <cell r="O6281" t="str">
            <v>PH610</v>
          </cell>
          <cell r="P6281" t="str">
            <v>1015</v>
          </cell>
          <cell r="Q6281" t="str">
            <v>Salaries &amp; Benefits</v>
          </cell>
          <cell r="R6281" t="str">
            <v>Other Expenditures</v>
          </cell>
          <cell r="S6281" t="str">
            <v>Salaries &amp; Benefits</v>
          </cell>
        </row>
        <row r="6282">
          <cell r="A6282" t="str">
            <v>PH3510</v>
          </cell>
          <cell r="E6282">
            <v>0</v>
          </cell>
          <cell r="F6282">
            <v>0</v>
          </cell>
          <cell r="G6282">
            <v>0</v>
          </cell>
          <cell r="H6282">
            <v>2088.21</v>
          </cell>
          <cell r="I6282">
            <v>2088.21</v>
          </cell>
          <cell r="J6282">
            <v>4700</v>
          </cell>
          <cell r="L6282">
            <v>41455</v>
          </cell>
          <cell r="M6282" t="str">
            <v>SG</v>
          </cell>
          <cell r="N6282" t="str">
            <v>EXP</v>
          </cell>
          <cell r="O6282" t="str">
            <v>PH610</v>
          </cell>
          <cell r="P6282" t="str">
            <v>1025</v>
          </cell>
          <cell r="Q6282" t="str">
            <v>Salaries &amp; Benefits</v>
          </cell>
          <cell r="R6282" t="str">
            <v>Other Expenditures</v>
          </cell>
          <cell r="S6282" t="str">
            <v>Overtime</v>
          </cell>
        </row>
        <row r="6283">
          <cell r="A6283" t="str">
            <v>PH3510</v>
          </cell>
          <cell r="E6283">
            <v>1204.19</v>
          </cell>
          <cell r="F6283">
            <v>0</v>
          </cell>
          <cell r="G6283">
            <v>1204.19</v>
          </cell>
          <cell r="H6283">
            <v>4069</v>
          </cell>
          <cell r="I6283">
            <v>2864.81</v>
          </cell>
          <cell r="J6283">
            <v>4069</v>
          </cell>
          <cell r="L6283">
            <v>41455</v>
          </cell>
          <cell r="M6283" t="str">
            <v>SG</v>
          </cell>
          <cell r="N6283" t="str">
            <v>EXP</v>
          </cell>
          <cell r="O6283" t="str">
            <v>PH610</v>
          </cell>
          <cell r="P6283" t="str">
            <v>1050</v>
          </cell>
          <cell r="Q6283" t="str">
            <v>Salaries &amp; Benefits</v>
          </cell>
          <cell r="R6283" t="str">
            <v>Other Expenditures</v>
          </cell>
          <cell r="S6283" t="str">
            <v>Salaries &amp; Benefits</v>
          </cell>
        </row>
        <row r="6284">
          <cell r="A6284" t="str">
            <v>PH3510</v>
          </cell>
          <cell r="E6284">
            <v>0</v>
          </cell>
          <cell r="F6284">
            <v>0</v>
          </cell>
          <cell r="G6284">
            <v>0</v>
          </cell>
          <cell r="H6284">
            <v>-195.31</v>
          </cell>
          <cell r="I6284">
            <v>-195.31</v>
          </cell>
          <cell r="J6284">
            <v>-195.31</v>
          </cell>
          <cell r="L6284">
            <v>41455</v>
          </cell>
          <cell r="M6284" t="str">
            <v>SG</v>
          </cell>
          <cell r="N6284" t="str">
            <v>EXP</v>
          </cell>
          <cell r="O6284" t="str">
            <v>PH610</v>
          </cell>
          <cell r="P6284" t="str">
            <v>1520</v>
          </cell>
          <cell r="Q6284" t="str">
            <v>Salaries &amp; Benefits</v>
          </cell>
          <cell r="R6284" t="str">
            <v>Other Expenditures</v>
          </cell>
          <cell r="S6284" t="str">
            <v>Gapping</v>
          </cell>
        </row>
        <row r="6285">
          <cell r="A6285" t="str">
            <v>PH3510</v>
          </cell>
          <cell r="E6285">
            <v>2.04</v>
          </cell>
          <cell r="F6285">
            <v>0</v>
          </cell>
          <cell r="G6285">
            <v>2.04</v>
          </cell>
          <cell r="H6285">
            <v>0</v>
          </cell>
          <cell r="I6285">
            <v>-2.04</v>
          </cell>
          <cell r="J6285">
            <v>0</v>
          </cell>
          <cell r="L6285">
            <v>41455</v>
          </cell>
          <cell r="M6285" t="str">
            <v>SG</v>
          </cell>
          <cell r="N6285" t="str">
            <v>EXP</v>
          </cell>
          <cell r="O6285" t="str">
            <v>PH610</v>
          </cell>
          <cell r="P6285" t="str">
            <v>1745</v>
          </cell>
          <cell r="Q6285" t="str">
            <v>Salaries &amp; Benefits</v>
          </cell>
          <cell r="R6285" t="str">
            <v>Other Expenditures</v>
          </cell>
          <cell r="S6285" t="str">
            <v>Salaries &amp; Benefits</v>
          </cell>
        </row>
        <row r="6286">
          <cell r="A6286" t="str">
            <v>PH3510</v>
          </cell>
          <cell r="E6286">
            <v>14466.12</v>
          </cell>
          <cell r="F6286">
            <v>0</v>
          </cell>
          <cell r="G6286">
            <v>14466.12</v>
          </cell>
          <cell r="H6286">
            <v>0</v>
          </cell>
          <cell r="I6286">
            <v>-14466.12</v>
          </cell>
          <cell r="J6286">
            <v>0</v>
          </cell>
          <cell r="L6286">
            <v>41455</v>
          </cell>
          <cell r="M6286" t="str">
            <v>SG</v>
          </cell>
          <cell r="N6286" t="str">
            <v>EXP</v>
          </cell>
          <cell r="O6286" t="str">
            <v>PH610</v>
          </cell>
          <cell r="P6286" t="str">
            <v>1970</v>
          </cell>
          <cell r="Q6286" t="str">
            <v>Salaries &amp; Benefits</v>
          </cell>
          <cell r="R6286" t="str">
            <v>Other Expenditures</v>
          </cell>
          <cell r="S6286" t="str">
            <v>Salaries &amp; Benefits</v>
          </cell>
        </row>
        <row r="6287">
          <cell r="A6287" t="str">
            <v>PH3510</v>
          </cell>
          <cell r="E6287">
            <v>5178.8500000000004</v>
          </cell>
          <cell r="F6287">
            <v>0</v>
          </cell>
          <cell r="G6287">
            <v>5178.8500000000004</v>
          </cell>
          <cell r="H6287">
            <v>0</v>
          </cell>
          <cell r="I6287">
            <v>-5178.8500000000004</v>
          </cell>
          <cell r="J6287">
            <v>0</v>
          </cell>
          <cell r="L6287">
            <v>41455</v>
          </cell>
          <cell r="M6287" t="str">
            <v>SG</v>
          </cell>
          <cell r="N6287" t="str">
            <v>EXP</v>
          </cell>
          <cell r="O6287" t="str">
            <v>PH610</v>
          </cell>
          <cell r="P6287" t="str">
            <v>1975</v>
          </cell>
          <cell r="Q6287" t="str">
            <v>Salaries &amp; Benefits</v>
          </cell>
          <cell r="R6287" t="str">
            <v>Other Expenditures</v>
          </cell>
          <cell r="S6287" t="str">
            <v>Salaries &amp; Benefits</v>
          </cell>
        </row>
        <row r="6288">
          <cell r="A6288" t="str">
            <v>PH3510</v>
          </cell>
          <cell r="E6288">
            <v>0</v>
          </cell>
          <cell r="F6288">
            <v>0</v>
          </cell>
          <cell r="G6288">
            <v>0</v>
          </cell>
          <cell r="H6288">
            <v>357.55</v>
          </cell>
          <cell r="I6288">
            <v>357.55</v>
          </cell>
          <cell r="J6288">
            <v>1468.96</v>
          </cell>
          <cell r="L6288">
            <v>41455</v>
          </cell>
          <cell r="M6288" t="str">
            <v>SG</v>
          </cell>
          <cell r="N6288" t="str">
            <v>EXP</v>
          </cell>
          <cell r="O6288" t="str">
            <v>PH610</v>
          </cell>
          <cell r="P6288" t="str">
            <v>2010</v>
          </cell>
          <cell r="Q6288" t="str">
            <v>Office Supplies</v>
          </cell>
          <cell r="R6288" t="str">
            <v>Other Expenditures</v>
          </cell>
          <cell r="S6288" t="str">
            <v>Non Salary</v>
          </cell>
        </row>
        <row r="6289">
          <cell r="A6289" t="str">
            <v>PH3510</v>
          </cell>
          <cell r="E6289">
            <v>0</v>
          </cell>
          <cell r="F6289">
            <v>0</v>
          </cell>
          <cell r="G6289">
            <v>0</v>
          </cell>
          <cell r="H6289">
            <v>0</v>
          </cell>
          <cell r="I6289">
            <v>0</v>
          </cell>
          <cell r="J6289">
            <v>0</v>
          </cell>
          <cell r="L6289">
            <v>41455</v>
          </cell>
          <cell r="M6289" t="str">
            <v>SG</v>
          </cell>
          <cell r="N6289" t="str">
            <v>EXP</v>
          </cell>
          <cell r="O6289" t="str">
            <v>PH610</v>
          </cell>
          <cell r="P6289" t="str">
            <v>2080</v>
          </cell>
          <cell r="Q6289" t="str">
            <v>Office Supplies</v>
          </cell>
          <cell r="R6289" t="str">
            <v>Other Expenditures</v>
          </cell>
          <cell r="S6289" t="str">
            <v>Non Salary</v>
          </cell>
        </row>
        <row r="6290">
          <cell r="A6290" t="str">
            <v>PH3510</v>
          </cell>
          <cell r="E6290">
            <v>3062.98</v>
          </cell>
          <cell r="F6290">
            <v>0</v>
          </cell>
          <cell r="G6290">
            <v>3062.98</v>
          </cell>
          <cell r="H6290">
            <v>1614.59</v>
          </cell>
          <cell r="I6290">
            <v>-1448.39</v>
          </cell>
          <cell r="J6290">
            <v>6633.52</v>
          </cell>
          <cell r="L6290">
            <v>41455</v>
          </cell>
          <cell r="M6290" t="str">
            <v>SG</v>
          </cell>
          <cell r="N6290" t="str">
            <v>EXP</v>
          </cell>
          <cell r="O6290" t="str">
            <v>PH610</v>
          </cell>
          <cell r="P6290" t="str">
            <v>2600</v>
          </cell>
          <cell r="Q6290" t="str">
            <v>Other Supplies</v>
          </cell>
          <cell r="R6290" t="str">
            <v>Other Expenditures</v>
          </cell>
          <cell r="S6290" t="str">
            <v>Non Salary</v>
          </cell>
        </row>
        <row r="6291">
          <cell r="A6291" t="str">
            <v>PH3510</v>
          </cell>
          <cell r="E6291">
            <v>0</v>
          </cell>
          <cell r="F6291">
            <v>0</v>
          </cell>
          <cell r="G6291">
            <v>0</v>
          </cell>
          <cell r="H6291">
            <v>4791.24</v>
          </cell>
          <cell r="I6291">
            <v>4791.24</v>
          </cell>
          <cell r="J6291">
            <v>10404.41</v>
          </cell>
          <cell r="L6291">
            <v>41455</v>
          </cell>
          <cell r="M6291" t="str">
            <v>SG</v>
          </cell>
          <cell r="N6291" t="str">
            <v>EXP</v>
          </cell>
          <cell r="O6291" t="str">
            <v>PH610</v>
          </cell>
          <cell r="P6291" t="str">
            <v>2790</v>
          </cell>
          <cell r="Q6291" t="str">
            <v>Other Supplies</v>
          </cell>
          <cell r="R6291" t="str">
            <v>Other Expenditures</v>
          </cell>
          <cell r="S6291" t="str">
            <v>Non Salary</v>
          </cell>
        </row>
        <row r="6292">
          <cell r="A6292" t="str">
            <v>PH3510</v>
          </cell>
          <cell r="E6292">
            <v>0</v>
          </cell>
          <cell r="F6292">
            <v>0</v>
          </cell>
          <cell r="G6292">
            <v>0</v>
          </cell>
          <cell r="H6292">
            <v>287.91000000000003</v>
          </cell>
          <cell r="I6292">
            <v>287.91000000000003</v>
          </cell>
          <cell r="J6292">
            <v>765.08</v>
          </cell>
          <cell r="L6292">
            <v>41455</v>
          </cell>
          <cell r="M6292" t="str">
            <v>SG</v>
          </cell>
          <cell r="N6292" t="str">
            <v>EXP</v>
          </cell>
          <cell r="O6292" t="str">
            <v>PH610</v>
          </cell>
          <cell r="P6292" t="str">
            <v>3410</v>
          </cell>
          <cell r="Q6292" t="str">
            <v>Computer Hardware &amp; Software</v>
          </cell>
          <cell r="R6292" t="str">
            <v>Other Expenditures</v>
          </cell>
          <cell r="S6292" t="str">
            <v>Non Salary</v>
          </cell>
        </row>
        <row r="6293">
          <cell r="A6293" t="str">
            <v>PH3510</v>
          </cell>
          <cell r="E6293">
            <v>0</v>
          </cell>
          <cell r="F6293">
            <v>20.350000000000001</v>
          </cell>
          <cell r="G6293">
            <v>20.350000000000001</v>
          </cell>
          <cell r="H6293">
            <v>338.67</v>
          </cell>
          <cell r="I6293">
            <v>318.32</v>
          </cell>
          <cell r="J6293">
            <v>900</v>
          </cell>
          <cell r="L6293">
            <v>41455</v>
          </cell>
          <cell r="M6293" t="str">
            <v>SG</v>
          </cell>
          <cell r="N6293" t="str">
            <v>EXP</v>
          </cell>
          <cell r="O6293" t="str">
            <v>PH610</v>
          </cell>
          <cell r="P6293" t="str">
            <v>4086</v>
          </cell>
          <cell r="Q6293" t="str">
            <v>Professional &amp; Technical</v>
          </cell>
          <cell r="R6293" t="str">
            <v>Other Expenditures</v>
          </cell>
          <cell r="S6293" t="str">
            <v>Non Salary</v>
          </cell>
        </row>
        <row r="6294">
          <cell r="A6294" t="str">
            <v>PH3510</v>
          </cell>
          <cell r="E6294">
            <v>0</v>
          </cell>
          <cell r="F6294">
            <v>0</v>
          </cell>
          <cell r="G6294">
            <v>0</v>
          </cell>
          <cell r="H6294">
            <v>0</v>
          </cell>
          <cell r="I6294">
            <v>0</v>
          </cell>
          <cell r="J6294">
            <v>0</v>
          </cell>
          <cell r="L6294">
            <v>41455</v>
          </cell>
          <cell r="M6294" t="str">
            <v>SG</v>
          </cell>
          <cell r="N6294" t="str">
            <v>EXP</v>
          </cell>
          <cell r="O6294" t="str">
            <v>PH610</v>
          </cell>
          <cell r="P6294" t="str">
            <v>4225</v>
          </cell>
          <cell r="Q6294" t="str">
            <v>Business Travel Expenses</v>
          </cell>
          <cell r="R6294" t="str">
            <v>Other Expenditures</v>
          </cell>
          <cell r="S6294" t="str">
            <v>Non Salary</v>
          </cell>
        </row>
        <row r="6295">
          <cell r="A6295" t="str">
            <v>PH3510</v>
          </cell>
          <cell r="E6295">
            <v>0</v>
          </cell>
          <cell r="F6295">
            <v>0</v>
          </cell>
          <cell r="G6295">
            <v>0</v>
          </cell>
          <cell r="H6295">
            <v>188.15</v>
          </cell>
          <cell r="I6295">
            <v>188.15</v>
          </cell>
          <cell r="J6295">
            <v>500</v>
          </cell>
          <cell r="L6295">
            <v>41455</v>
          </cell>
          <cell r="M6295" t="str">
            <v>SG</v>
          </cell>
          <cell r="N6295" t="str">
            <v>EXP</v>
          </cell>
          <cell r="O6295" t="str">
            <v>PH610</v>
          </cell>
          <cell r="P6295" t="str">
            <v>4252</v>
          </cell>
          <cell r="Q6295" t="str">
            <v>Conference Expenditures</v>
          </cell>
          <cell r="R6295" t="str">
            <v>Other Expenditures</v>
          </cell>
          <cell r="S6295" t="str">
            <v>Non Salary</v>
          </cell>
        </row>
        <row r="6296">
          <cell r="A6296" t="str">
            <v>PH3510</v>
          </cell>
          <cell r="E6296">
            <v>0</v>
          </cell>
          <cell r="F6296">
            <v>0</v>
          </cell>
          <cell r="G6296">
            <v>0</v>
          </cell>
          <cell r="H6296">
            <v>329.6</v>
          </cell>
          <cell r="I6296">
            <v>329.6</v>
          </cell>
          <cell r="J6296">
            <v>875.9</v>
          </cell>
          <cell r="L6296">
            <v>41455</v>
          </cell>
          <cell r="M6296" t="str">
            <v>SG</v>
          </cell>
          <cell r="N6296" t="str">
            <v>EXP</v>
          </cell>
          <cell r="O6296" t="str">
            <v>PH610</v>
          </cell>
          <cell r="P6296" t="str">
            <v>4253</v>
          </cell>
          <cell r="Q6296" t="str">
            <v>Conference Expenditures</v>
          </cell>
          <cell r="R6296" t="str">
            <v>Other Expenditures</v>
          </cell>
          <cell r="S6296" t="str">
            <v>Non Salary</v>
          </cell>
        </row>
        <row r="6297">
          <cell r="A6297" t="str">
            <v>PH3510</v>
          </cell>
          <cell r="E6297">
            <v>0</v>
          </cell>
          <cell r="F6297">
            <v>0</v>
          </cell>
          <cell r="G6297">
            <v>0</v>
          </cell>
          <cell r="H6297">
            <v>157.66999999999999</v>
          </cell>
          <cell r="I6297">
            <v>157.66999999999999</v>
          </cell>
          <cell r="J6297">
            <v>418.98</v>
          </cell>
          <cell r="L6297">
            <v>41455</v>
          </cell>
          <cell r="M6297" t="str">
            <v>SG</v>
          </cell>
          <cell r="N6297" t="str">
            <v>EXP</v>
          </cell>
          <cell r="O6297" t="str">
            <v>PH610</v>
          </cell>
          <cell r="P6297" t="str">
            <v>4254</v>
          </cell>
          <cell r="Q6297" t="str">
            <v>Conference Expenditures</v>
          </cell>
          <cell r="R6297" t="str">
            <v>Other Expenditures</v>
          </cell>
          <cell r="S6297" t="str">
            <v>Non Salary</v>
          </cell>
        </row>
        <row r="6298">
          <cell r="A6298" t="str">
            <v>PH3510</v>
          </cell>
          <cell r="E6298">
            <v>0</v>
          </cell>
          <cell r="F6298">
            <v>0</v>
          </cell>
          <cell r="G6298">
            <v>0</v>
          </cell>
          <cell r="H6298">
            <v>0</v>
          </cell>
          <cell r="I6298">
            <v>0</v>
          </cell>
          <cell r="J6298">
            <v>0</v>
          </cell>
          <cell r="L6298">
            <v>41455</v>
          </cell>
          <cell r="M6298" t="str">
            <v>SG</v>
          </cell>
          <cell r="N6298" t="str">
            <v>EXP</v>
          </cell>
          <cell r="O6298" t="str">
            <v>PH610</v>
          </cell>
          <cell r="P6298" t="str">
            <v>4255</v>
          </cell>
          <cell r="Q6298" t="str">
            <v>Conference Expenditures</v>
          </cell>
          <cell r="R6298" t="str">
            <v>Other Expenditures</v>
          </cell>
          <cell r="S6298" t="str">
            <v>Non Salary</v>
          </cell>
        </row>
        <row r="6299">
          <cell r="A6299" t="str">
            <v>PH3510</v>
          </cell>
          <cell r="E6299">
            <v>0</v>
          </cell>
          <cell r="F6299">
            <v>0</v>
          </cell>
          <cell r="G6299">
            <v>0</v>
          </cell>
          <cell r="H6299">
            <v>1128.9000000000001</v>
          </cell>
          <cell r="I6299">
            <v>1128.9000000000001</v>
          </cell>
          <cell r="J6299">
            <v>3000</v>
          </cell>
          <cell r="L6299">
            <v>41455</v>
          </cell>
          <cell r="M6299" t="str">
            <v>SG</v>
          </cell>
          <cell r="N6299" t="str">
            <v>EXP</v>
          </cell>
          <cell r="O6299" t="str">
            <v>PH610</v>
          </cell>
          <cell r="P6299" t="str">
            <v>4256</v>
          </cell>
          <cell r="Q6299" t="str">
            <v>Conference Expenditures</v>
          </cell>
          <cell r="R6299" t="str">
            <v>Other Expenditures</v>
          </cell>
          <cell r="S6299" t="str">
            <v>Non Salary</v>
          </cell>
        </row>
        <row r="6300">
          <cell r="A6300" t="str">
            <v>PH3510</v>
          </cell>
          <cell r="E6300">
            <v>10408.959999999999</v>
          </cell>
          <cell r="F6300">
            <v>0</v>
          </cell>
          <cell r="G6300">
            <v>10408.959999999999</v>
          </cell>
          <cell r="H6300">
            <v>4582.16</v>
          </cell>
          <cell r="I6300">
            <v>-5826.8</v>
          </cell>
          <cell r="J6300">
            <v>24835.599999999999</v>
          </cell>
          <cell r="L6300">
            <v>41455</v>
          </cell>
          <cell r="M6300" t="str">
            <v>SG</v>
          </cell>
          <cell r="N6300" t="str">
            <v>EXP</v>
          </cell>
          <cell r="O6300" t="str">
            <v>PH610</v>
          </cell>
          <cell r="P6300" t="str">
            <v>4414</v>
          </cell>
          <cell r="Q6300" t="str">
            <v>Contracted Services</v>
          </cell>
          <cell r="R6300" t="str">
            <v>Other Expenditures</v>
          </cell>
          <cell r="S6300" t="str">
            <v>Non Salary</v>
          </cell>
        </row>
        <row r="6301">
          <cell r="A6301" t="str">
            <v>PH3510</v>
          </cell>
          <cell r="E6301">
            <v>966.72</v>
          </cell>
          <cell r="F6301">
            <v>5037.12</v>
          </cell>
          <cell r="G6301">
            <v>6003.84</v>
          </cell>
          <cell r="H6301">
            <v>1825.58</v>
          </cell>
          <cell r="I6301">
            <v>-4178.26</v>
          </cell>
          <cell r="J6301">
            <v>5462.53</v>
          </cell>
          <cell r="L6301">
            <v>41455</v>
          </cell>
          <cell r="M6301" t="str">
            <v>SG</v>
          </cell>
          <cell r="N6301" t="str">
            <v>EXP</v>
          </cell>
          <cell r="O6301" t="str">
            <v>PH610</v>
          </cell>
          <cell r="P6301" t="str">
            <v>4424</v>
          </cell>
          <cell r="Q6301" t="str">
            <v>Contracted Services</v>
          </cell>
          <cell r="R6301" t="str">
            <v>Other Expenditures</v>
          </cell>
          <cell r="S6301" t="str">
            <v>Non Salary</v>
          </cell>
        </row>
        <row r="6302">
          <cell r="A6302" t="str">
            <v>PH3510</v>
          </cell>
          <cell r="E6302">
            <v>150</v>
          </cell>
          <cell r="F6302">
            <v>0</v>
          </cell>
          <cell r="G6302">
            <v>150</v>
          </cell>
          <cell r="H6302">
            <v>63.97</v>
          </cell>
          <cell r="I6302">
            <v>-86.03</v>
          </cell>
          <cell r="J6302">
            <v>170</v>
          </cell>
          <cell r="L6302">
            <v>41455</v>
          </cell>
          <cell r="M6302" t="str">
            <v>SG</v>
          </cell>
          <cell r="N6302" t="str">
            <v>EXP</v>
          </cell>
          <cell r="O6302" t="str">
            <v>PH610</v>
          </cell>
          <cell r="P6302" t="str">
            <v>4760</v>
          </cell>
          <cell r="Q6302" t="str">
            <v>Insurance, Parking &amp; Metrage</v>
          </cell>
          <cell r="R6302" t="str">
            <v>Other Expenditures</v>
          </cell>
          <cell r="S6302" t="str">
            <v>Non Salary</v>
          </cell>
        </row>
        <row r="6303">
          <cell r="A6303" t="str">
            <v>PH3510</v>
          </cell>
          <cell r="E6303">
            <v>0</v>
          </cell>
          <cell r="F6303">
            <v>0</v>
          </cell>
          <cell r="G6303">
            <v>0</v>
          </cell>
          <cell r="H6303">
            <v>0</v>
          </cell>
          <cell r="I6303">
            <v>0</v>
          </cell>
          <cell r="J6303">
            <v>0</v>
          </cell>
          <cell r="L6303">
            <v>41455</v>
          </cell>
          <cell r="M6303" t="str">
            <v>SG</v>
          </cell>
          <cell r="N6303" t="str">
            <v>EXP</v>
          </cell>
          <cell r="O6303" t="str">
            <v>PH610</v>
          </cell>
          <cell r="P6303" t="str">
            <v>4815</v>
          </cell>
          <cell r="Q6303" t="str">
            <v>Other Services</v>
          </cell>
          <cell r="R6303" t="str">
            <v>Other Expenditures</v>
          </cell>
          <cell r="S6303" t="str">
            <v>Non Salary</v>
          </cell>
        </row>
        <row r="6304">
          <cell r="A6304" t="str">
            <v>PH3510</v>
          </cell>
          <cell r="E6304">
            <v>1442.68</v>
          </cell>
          <cell r="F6304">
            <v>0</v>
          </cell>
          <cell r="G6304">
            <v>1442.68</v>
          </cell>
          <cell r="H6304">
            <v>3626</v>
          </cell>
          <cell r="I6304">
            <v>2183.3200000000002</v>
          </cell>
          <cell r="J6304">
            <v>20000</v>
          </cell>
          <cell r="L6304">
            <v>41455</v>
          </cell>
          <cell r="M6304" t="str">
            <v>SG</v>
          </cell>
          <cell r="N6304" t="str">
            <v>EXP</v>
          </cell>
          <cell r="O6304" t="str">
            <v>PH610</v>
          </cell>
          <cell r="P6304" t="str">
            <v>7030</v>
          </cell>
          <cell r="Q6304" t="str">
            <v>IDC's</v>
          </cell>
          <cell r="R6304" t="str">
            <v>Other Expenditures</v>
          </cell>
          <cell r="S6304" t="str">
            <v>Non Salary</v>
          </cell>
        </row>
        <row r="6305">
          <cell r="A6305" t="str">
            <v>PH3510</v>
          </cell>
          <cell r="E6305">
            <v>0</v>
          </cell>
          <cell r="F6305">
            <v>0</v>
          </cell>
          <cell r="G6305">
            <v>0</v>
          </cell>
          <cell r="H6305">
            <v>2058.65</v>
          </cell>
          <cell r="I6305">
            <v>2058.65</v>
          </cell>
          <cell r="J6305">
            <v>5500</v>
          </cell>
          <cell r="L6305">
            <v>41455</v>
          </cell>
          <cell r="M6305" t="str">
            <v>SG</v>
          </cell>
          <cell r="N6305" t="str">
            <v>EXP</v>
          </cell>
          <cell r="O6305" t="str">
            <v>PH610</v>
          </cell>
          <cell r="P6305" t="str">
            <v>7035</v>
          </cell>
          <cell r="Q6305" t="str">
            <v>IDC's</v>
          </cell>
          <cell r="R6305" t="str">
            <v>Other Expenditures</v>
          </cell>
          <cell r="S6305" t="str">
            <v>Non Salary</v>
          </cell>
        </row>
        <row r="6306">
          <cell r="A6306" t="str">
            <v>PH3510</v>
          </cell>
          <cell r="E6306">
            <v>-27425.81</v>
          </cell>
          <cell r="F6306">
            <v>0</v>
          </cell>
          <cell r="G6306">
            <v>-27425.81</v>
          </cell>
          <cell r="H6306">
            <v>-20484.41</v>
          </cell>
          <cell r="I6306">
            <v>6941.4</v>
          </cell>
          <cell r="J6306">
            <v>-67131.5</v>
          </cell>
          <cell r="L6306">
            <v>41455</v>
          </cell>
          <cell r="M6306" t="str">
            <v>SG</v>
          </cell>
          <cell r="N6306" t="str">
            <v>REV</v>
          </cell>
          <cell r="O6306" t="str">
            <v>PH610</v>
          </cell>
          <cell r="P6306" t="str">
            <v>8010</v>
          </cell>
          <cell r="Q6306" t="str">
            <v>Grants and Subsidies</v>
          </cell>
          <cell r="R6306" t="str">
            <v>Revenue</v>
          </cell>
          <cell r="S6306" t="str">
            <v>Non Salary</v>
          </cell>
        </row>
        <row r="6307">
          <cell r="A6307" t="str">
            <v>PH3510</v>
          </cell>
          <cell r="E6307">
            <v>-35</v>
          </cell>
          <cell r="F6307">
            <v>0</v>
          </cell>
          <cell r="G6307">
            <v>-35</v>
          </cell>
          <cell r="H6307">
            <v>0</v>
          </cell>
          <cell r="I6307">
            <v>35</v>
          </cell>
          <cell r="J6307">
            <v>0</v>
          </cell>
          <cell r="L6307">
            <v>41455</v>
          </cell>
          <cell r="M6307" t="str">
            <v>SG</v>
          </cell>
          <cell r="N6307" t="str">
            <v>REV</v>
          </cell>
          <cell r="O6307" t="str">
            <v>PH610</v>
          </cell>
          <cell r="P6307" t="str">
            <v>9415</v>
          </cell>
          <cell r="Q6307" t="str">
            <v>Other Revenues</v>
          </cell>
          <cell r="R6307" t="str">
            <v>Revenue</v>
          </cell>
          <cell r="S6307" t="str">
            <v>Non Salary</v>
          </cell>
        </row>
        <row r="6308">
          <cell r="A6308" t="str">
            <v>PH3511</v>
          </cell>
          <cell r="E6308">
            <v>0</v>
          </cell>
          <cell r="F6308">
            <v>0</v>
          </cell>
          <cell r="G6308">
            <v>0</v>
          </cell>
          <cell r="H6308">
            <v>0</v>
          </cell>
          <cell r="I6308">
            <v>0</v>
          </cell>
          <cell r="J6308">
            <v>0</v>
          </cell>
          <cell r="L6308">
            <v>41455</v>
          </cell>
          <cell r="M6308" t="str">
            <v>SG</v>
          </cell>
          <cell r="N6308" t="str">
            <v>EXP</v>
          </cell>
          <cell r="O6308" t="str">
            <v>PH610</v>
          </cell>
          <cell r="P6308" t="str">
            <v>1015</v>
          </cell>
          <cell r="Q6308" t="str">
            <v>Salaries &amp; Benefits</v>
          </cell>
          <cell r="R6308" t="str">
            <v>Other Expenditures</v>
          </cell>
          <cell r="S6308" t="str">
            <v>Salaries &amp; Benefits</v>
          </cell>
        </row>
        <row r="6309">
          <cell r="A6309" t="str">
            <v>PH3511</v>
          </cell>
          <cell r="E6309">
            <v>0</v>
          </cell>
          <cell r="F6309">
            <v>0</v>
          </cell>
          <cell r="G6309">
            <v>0</v>
          </cell>
          <cell r="H6309">
            <v>3598.83</v>
          </cell>
          <cell r="I6309">
            <v>3598.83</v>
          </cell>
          <cell r="J6309">
            <v>8100</v>
          </cell>
          <cell r="L6309">
            <v>41455</v>
          </cell>
          <cell r="M6309" t="str">
            <v>SG</v>
          </cell>
          <cell r="N6309" t="str">
            <v>EXP</v>
          </cell>
          <cell r="O6309" t="str">
            <v>PH610</v>
          </cell>
          <cell r="P6309" t="str">
            <v>1025</v>
          </cell>
          <cell r="Q6309" t="str">
            <v>Salaries &amp; Benefits</v>
          </cell>
          <cell r="R6309" t="str">
            <v>Other Expenditures</v>
          </cell>
          <cell r="S6309" t="str">
            <v>Overtime</v>
          </cell>
        </row>
        <row r="6310">
          <cell r="A6310" t="str">
            <v>PH3511</v>
          </cell>
          <cell r="E6310">
            <v>0</v>
          </cell>
          <cell r="F6310">
            <v>0</v>
          </cell>
          <cell r="G6310">
            <v>0</v>
          </cell>
          <cell r="H6310">
            <v>1938</v>
          </cell>
          <cell r="I6310">
            <v>1938</v>
          </cell>
          <cell r="J6310">
            <v>1938</v>
          </cell>
          <cell r="L6310">
            <v>41455</v>
          </cell>
          <cell r="M6310" t="str">
            <v>SG</v>
          </cell>
          <cell r="N6310" t="str">
            <v>EXP</v>
          </cell>
          <cell r="O6310" t="str">
            <v>PH610</v>
          </cell>
          <cell r="P6310" t="str">
            <v>1050</v>
          </cell>
          <cell r="Q6310" t="str">
            <v>Salaries &amp; Benefits</v>
          </cell>
          <cell r="R6310" t="str">
            <v>Other Expenditures</v>
          </cell>
          <cell r="S6310" t="str">
            <v>Salaries &amp; Benefits</v>
          </cell>
        </row>
        <row r="6311">
          <cell r="A6311" t="str">
            <v>PH3511</v>
          </cell>
          <cell r="E6311">
            <v>0</v>
          </cell>
          <cell r="F6311">
            <v>0</v>
          </cell>
          <cell r="G6311">
            <v>0</v>
          </cell>
          <cell r="H6311">
            <v>-93.02</v>
          </cell>
          <cell r="I6311">
            <v>-93.02</v>
          </cell>
          <cell r="J6311">
            <v>-93.03</v>
          </cell>
          <cell r="L6311">
            <v>41455</v>
          </cell>
          <cell r="M6311" t="str">
            <v>SG</v>
          </cell>
          <cell r="N6311" t="str">
            <v>EXP</v>
          </cell>
          <cell r="O6311" t="str">
            <v>PH610</v>
          </cell>
          <cell r="P6311" t="str">
            <v>1520</v>
          </cell>
          <cell r="Q6311" t="str">
            <v>Salaries &amp; Benefits</v>
          </cell>
          <cell r="R6311" t="str">
            <v>Other Expenditures</v>
          </cell>
          <cell r="S6311" t="str">
            <v>Gapping</v>
          </cell>
        </row>
        <row r="6312">
          <cell r="A6312" t="str">
            <v>PH3511</v>
          </cell>
          <cell r="E6312">
            <v>0</v>
          </cell>
          <cell r="F6312">
            <v>0</v>
          </cell>
          <cell r="G6312">
            <v>0</v>
          </cell>
          <cell r="H6312">
            <v>0</v>
          </cell>
          <cell r="I6312">
            <v>0</v>
          </cell>
          <cell r="J6312">
            <v>0</v>
          </cell>
          <cell r="L6312">
            <v>41455</v>
          </cell>
          <cell r="M6312" t="str">
            <v>SG</v>
          </cell>
          <cell r="N6312" t="str">
            <v>EXP</v>
          </cell>
          <cell r="O6312" t="str">
            <v>PH610</v>
          </cell>
          <cell r="P6312" t="str">
            <v>1711</v>
          </cell>
          <cell r="Q6312" t="str">
            <v>Salaries &amp; Benefits</v>
          </cell>
          <cell r="R6312" t="str">
            <v>Other Expenditures</v>
          </cell>
          <cell r="S6312" t="str">
            <v>Salaries &amp; Benefits</v>
          </cell>
        </row>
        <row r="6313">
          <cell r="A6313" t="str">
            <v>PH3511</v>
          </cell>
          <cell r="E6313">
            <v>0</v>
          </cell>
          <cell r="F6313">
            <v>0</v>
          </cell>
          <cell r="G6313">
            <v>0</v>
          </cell>
          <cell r="H6313">
            <v>0</v>
          </cell>
          <cell r="I6313">
            <v>0</v>
          </cell>
          <cell r="J6313">
            <v>0</v>
          </cell>
          <cell r="L6313">
            <v>41455</v>
          </cell>
          <cell r="M6313" t="str">
            <v>SG</v>
          </cell>
          <cell r="N6313" t="str">
            <v>EXP</v>
          </cell>
          <cell r="O6313" t="str">
            <v>PH610</v>
          </cell>
          <cell r="P6313" t="str">
            <v>1712</v>
          </cell>
          <cell r="Q6313" t="str">
            <v>Salaries &amp; Benefits</v>
          </cell>
          <cell r="R6313" t="str">
            <v>Other Expenditures</v>
          </cell>
          <cell r="S6313" t="str">
            <v>Salaries &amp; Benefits</v>
          </cell>
        </row>
        <row r="6314">
          <cell r="A6314" t="str">
            <v>PH3511</v>
          </cell>
          <cell r="E6314">
            <v>0</v>
          </cell>
          <cell r="F6314">
            <v>0</v>
          </cell>
          <cell r="G6314">
            <v>0</v>
          </cell>
          <cell r="H6314">
            <v>0</v>
          </cell>
          <cell r="I6314">
            <v>0</v>
          </cell>
          <cell r="J6314">
            <v>0</v>
          </cell>
          <cell r="L6314">
            <v>41455</v>
          </cell>
          <cell r="M6314" t="str">
            <v>SG</v>
          </cell>
          <cell r="N6314" t="str">
            <v>EXP</v>
          </cell>
          <cell r="O6314" t="str">
            <v>PH610</v>
          </cell>
          <cell r="P6314" t="str">
            <v>1720</v>
          </cell>
          <cell r="Q6314" t="str">
            <v>Salaries &amp; Benefits</v>
          </cell>
          <cell r="R6314" t="str">
            <v>Other Expenditures</v>
          </cell>
          <cell r="S6314" t="str">
            <v>Salaries &amp; Benefits</v>
          </cell>
        </row>
        <row r="6315">
          <cell r="A6315" t="str">
            <v>PH3511</v>
          </cell>
          <cell r="E6315">
            <v>0</v>
          </cell>
          <cell r="F6315">
            <v>0</v>
          </cell>
          <cell r="G6315">
            <v>0</v>
          </cell>
          <cell r="H6315">
            <v>0</v>
          </cell>
          <cell r="I6315">
            <v>0</v>
          </cell>
          <cell r="J6315">
            <v>0</v>
          </cell>
          <cell r="L6315">
            <v>41455</v>
          </cell>
          <cell r="M6315" t="str">
            <v>SG</v>
          </cell>
          <cell r="N6315" t="str">
            <v>EXP</v>
          </cell>
          <cell r="O6315" t="str">
            <v>PH610</v>
          </cell>
          <cell r="P6315" t="str">
            <v>1730</v>
          </cell>
          <cell r="Q6315" t="str">
            <v>Salaries &amp; Benefits</v>
          </cell>
          <cell r="R6315" t="str">
            <v>Other Expenditures</v>
          </cell>
          <cell r="S6315" t="str">
            <v>Salaries &amp; Benefits</v>
          </cell>
        </row>
        <row r="6316">
          <cell r="A6316" t="str">
            <v>PH3511</v>
          </cell>
          <cell r="E6316">
            <v>0</v>
          </cell>
          <cell r="F6316">
            <v>0</v>
          </cell>
          <cell r="G6316">
            <v>0</v>
          </cell>
          <cell r="H6316">
            <v>0</v>
          </cell>
          <cell r="I6316">
            <v>0</v>
          </cell>
          <cell r="J6316">
            <v>0</v>
          </cell>
          <cell r="L6316">
            <v>41455</v>
          </cell>
          <cell r="M6316" t="str">
            <v>SG</v>
          </cell>
          <cell r="N6316" t="str">
            <v>EXP</v>
          </cell>
          <cell r="O6316" t="str">
            <v>PH610</v>
          </cell>
          <cell r="P6316" t="str">
            <v>1740</v>
          </cell>
          <cell r="Q6316" t="str">
            <v>Salaries &amp; Benefits</v>
          </cell>
          <cell r="R6316" t="str">
            <v>Other Expenditures</v>
          </cell>
          <cell r="S6316" t="str">
            <v>Salaries &amp; Benefits</v>
          </cell>
        </row>
        <row r="6317">
          <cell r="A6317" t="str">
            <v>PH3511</v>
          </cell>
          <cell r="E6317">
            <v>0</v>
          </cell>
          <cell r="F6317">
            <v>0</v>
          </cell>
          <cell r="G6317">
            <v>0</v>
          </cell>
          <cell r="H6317">
            <v>0</v>
          </cell>
          <cell r="I6317">
            <v>0</v>
          </cell>
          <cell r="J6317">
            <v>0</v>
          </cell>
          <cell r="L6317">
            <v>41455</v>
          </cell>
          <cell r="M6317" t="str">
            <v>SG</v>
          </cell>
          <cell r="N6317" t="str">
            <v>EXP</v>
          </cell>
          <cell r="O6317" t="str">
            <v>PH610</v>
          </cell>
          <cell r="P6317" t="str">
            <v>1745</v>
          </cell>
          <cell r="Q6317" t="str">
            <v>Salaries &amp; Benefits</v>
          </cell>
          <cell r="R6317" t="str">
            <v>Other Expenditures</v>
          </cell>
          <cell r="S6317" t="str">
            <v>Salaries &amp; Benefits</v>
          </cell>
        </row>
        <row r="6318">
          <cell r="A6318" t="str">
            <v>PH3511</v>
          </cell>
          <cell r="E6318">
            <v>0</v>
          </cell>
          <cell r="F6318">
            <v>0</v>
          </cell>
          <cell r="G6318">
            <v>0</v>
          </cell>
          <cell r="H6318">
            <v>0</v>
          </cell>
          <cell r="I6318">
            <v>0</v>
          </cell>
          <cell r="J6318">
            <v>0</v>
          </cell>
          <cell r="L6318">
            <v>41455</v>
          </cell>
          <cell r="M6318" t="str">
            <v>SG</v>
          </cell>
          <cell r="N6318" t="str">
            <v>EXP</v>
          </cell>
          <cell r="O6318" t="str">
            <v>PH610</v>
          </cell>
          <cell r="P6318" t="str">
            <v>1750</v>
          </cell>
          <cell r="Q6318" t="str">
            <v>Salaries &amp; Benefits</v>
          </cell>
          <cell r="R6318" t="str">
            <v>Other Expenditures</v>
          </cell>
          <cell r="S6318" t="str">
            <v>Salaries &amp; Benefits</v>
          </cell>
        </row>
        <row r="6319">
          <cell r="A6319" t="str">
            <v>PH3511</v>
          </cell>
          <cell r="E6319">
            <v>0</v>
          </cell>
          <cell r="F6319">
            <v>0</v>
          </cell>
          <cell r="G6319">
            <v>0</v>
          </cell>
          <cell r="H6319">
            <v>0</v>
          </cell>
          <cell r="I6319">
            <v>0</v>
          </cell>
          <cell r="J6319">
            <v>0</v>
          </cell>
          <cell r="L6319">
            <v>41455</v>
          </cell>
          <cell r="M6319" t="str">
            <v>SG</v>
          </cell>
          <cell r="N6319" t="str">
            <v>EXP</v>
          </cell>
          <cell r="O6319" t="str">
            <v>PH610</v>
          </cell>
          <cell r="P6319" t="str">
            <v>1760</v>
          </cell>
          <cell r="Q6319" t="str">
            <v>Salaries &amp; Benefits</v>
          </cell>
          <cell r="R6319" t="str">
            <v>Other Expenditures</v>
          </cell>
          <cell r="S6319" t="str">
            <v>Salaries &amp; Benefits</v>
          </cell>
        </row>
        <row r="6320">
          <cell r="A6320" t="str">
            <v>PH3511</v>
          </cell>
          <cell r="E6320">
            <v>0</v>
          </cell>
          <cell r="F6320">
            <v>0</v>
          </cell>
          <cell r="G6320">
            <v>0</v>
          </cell>
          <cell r="H6320">
            <v>0</v>
          </cell>
          <cell r="I6320">
            <v>0</v>
          </cell>
          <cell r="J6320">
            <v>0</v>
          </cell>
          <cell r="L6320">
            <v>41455</v>
          </cell>
          <cell r="M6320" t="str">
            <v>SG</v>
          </cell>
          <cell r="N6320" t="str">
            <v>EXP</v>
          </cell>
          <cell r="O6320" t="str">
            <v>PH610</v>
          </cell>
          <cell r="P6320" t="str">
            <v>1770</v>
          </cell>
          <cell r="Q6320" t="str">
            <v>Salaries &amp; Benefits</v>
          </cell>
          <cell r="R6320" t="str">
            <v>Other Expenditures</v>
          </cell>
          <cell r="S6320" t="str">
            <v>Salaries &amp; Benefits</v>
          </cell>
        </row>
        <row r="6321">
          <cell r="A6321" t="str">
            <v>PH3511</v>
          </cell>
          <cell r="E6321">
            <v>50.88</v>
          </cell>
          <cell r="F6321">
            <v>0</v>
          </cell>
          <cell r="G6321">
            <v>50.88</v>
          </cell>
          <cell r="H6321">
            <v>525.29999999999995</v>
          </cell>
          <cell r="I6321">
            <v>474.42</v>
          </cell>
          <cell r="J6321">
            <v>2158.1</v>
          </cell>
          <cell r="L6321">
            <v>41455</v>
          </cell>
          <cell r="M6321" t="str">
            <v>SG</v>
          </cell>
          <cell r="N6321" t="str">
            <v>EXP</v>
          </cell>
          <cell r="O6321" t="str">
            <v>PH610</v>
          </cell>
          <cell r="P6321" t="str">
            <v>2010</v>
          </cell>
          <cell r="Q6321" t="str">
            <v>Office Supplies</v>
          </cell>
          <cell r="R6321" t="str">
            <v>Other Expenditures</v>
          </cell>
          <cell r="S6321" t="str">
            <v>Non Salary</v>
          </cell>
        </row>
        <row r="6322">
          <cell r="A6322" t="str">
            <v>PH3511</v>
          </cell>
          <cell r="E6322">
            <v>0</v>
          </cell>
          <cell r="F6322">
            <v>0</v>
          </cell>
          <cell r="G6322">
            <v>0</v>
          </cell>
          <cell r="H6322">
            <v>0</v>
          </cell>
          <cell r="I6322">
            <v>0</v>
          </cell>
          <cell r="J6322">
            <v>0</v>
          </cell>
          <cell r="L6322">
            <v>41455</v>
          </cell>
          <cell r="M6322" t="str">
            <v>SG</v>
          </cell>
          <cell r="N6322" t="str">
            <v>EXP</v>
          </cell>
          <cell r="O6322" t="str">
            <v>PH610</v>
          </cell>
          <cell r="P6322" t="str">
            <v>2080</v>
          </cell>
          <cell r="Q6322" t="str">
            <v>Office Supplies</v>
          </cell>
          <cell r="R6322" t="str">
            <v>Other Expenditures</v>
          </cell>
          <cell r="S6322" t="str">
            <v>Non Salary</v>
          </cell>
        </row>
        <row r="6323">
          <cell r="A6323" t="str">
            <v>PH3511</v>
          </cell>
          <cell r="E6323">
            <v>0</v>
          </cell>
          <cell r="F6323">
            <v>0</v>
          </cell>
          <cell r="G6323">
            <v>0</v>
          </cell>
          <cell r="H6323">
            <v>0</v>
          </cell>
          <cell r="I6323">
            <v>0</v>
          </cell>
          <cell r="J6323">
            <v>0</v>
          </cell>
          <cell r="L6323">
            <v>41455</v>
          </cell>
          <cell r="M6323" t="str">
            <v>SG</v>
          </cell>
          <cell r="N6323" t="str">
            <v>EXP</v>
          </cell>
          <cell r="O6323" t="str">
            <v>PH610</v>
          </cell>
          <cell r="P6323" t="str">
            <v>2099</v>
          </cell>
          <cell r="Q6323" t="str">
            <v>Office Supplies</v>
          </cell>
          <cell r="R6323" t="str">
            <v>Other Expenditures</v>
          </cell>
          <cell r="S6323" t="str">
            <v>Non Salary</v>
          </cell>
        </row>
        <row r="6324">
          <cell r="A6324" t="str">
            <v>PH3511</v>
          </cell>
          <cell r="E6324">
            <v>0</v>
          </cell>
          <cell r="F6324">
            <v>0</v>
          </cell>
          <cell r="G6324">
            <v>0</v>
          </cell>
          <cell r="H6324">
            <v>0</v>
          </cell>
          <cell r="I6324">
            <v>0</v>
          </cell>
          <cell r="J6324">
            <v>0</v>
          </cell>
          <cell r="L6324">
            <v>41455</v>
          </cell>
          <cell r="M6324" t="str">
            <v>SG</v>
          </cell>
          <cell r="N6324" t="str">
            <v>EXP</v>
          </cell>
          <cell r="O6324" t="str">
            <v>PH610</v>
          </cell>
          <cell r="P6324" t="str">
            <v>2600</v>
          </cell>
          <cell r="Q6324" t="str">
            <v>Other Supplies</v>
          </cell>
          <cell r="R6324" t="str">
            <v>Other Expenditures</v>
          </cell>
          <cell r="S6324" t="str">
            <v>Non Salary</v>
          </cell>
        </row>
        <row r="6325">
          <cell r="A6325" t="str">
            <v>PH3511</v>
          </cell>
          <cell r="E6325">
            <v>9.15</v>
          </cell>
          <cell r="F6325">
            <v>218.43</v>
          </cell>
          <cell r="G6325">
            <v>227.58</v>
          </cell>
          <cell r="H6325">
            <v>0</v>
          </cell>
          <cell r="I6325">
            <v>-227.58</v>
          </cell>
          <cell r="J6325">
            <v>0</v>
          </cell>
          <cell r="L6325">
            <v>41455</v>
          </cell>
          <cell r="M6325" t="str">
            <v>SG</v>
          </cell>
          <cell r="N6325" t="str">
            <v>EXP</v>
          </cell>
          <cell r="O6325" t="str">
            <v>PH610</v>
          </cell>
          <cell r="P6325" t="str">
            <v>2750</v>
          </cell>
          <cell r="Q6325" t="str">
            <v>Other Supplies</v>
          </cell>
          <cell r="R6325" t="str">
            <v>Other Expenditures</v>
          </cell>
          <cell r="S6325" t="str">
            <v>Non Salary</v>
          </cell>
        </row>
        <row r="6326">
          <cell r="A6326" t="str">
            <v>PH3511</v>
          </cell>
          <cell r="E6326">
            <v>0</v>
          </cell>
          <cell r="F6326">
            <v>0</v>
          </cell>
          <cell r="G6326">
            <v>0</v>
          </cell>
          <cell r="H6326">
            <v>760.32</v>
          </cell>
          <cell r="I6326">
            <v>760.32</v>
          </cell>
          <cell r="J6326">
            <v>1651.08</v>
          </cell>
          <cell r="L6326">
            <v>41455</v>
          </cell>
          <cell r="M6326" t="str">
            <v>SG</v>
          </cell>
          <cell r="N6326" t="str">
            <v>EXP</v>
          </cell>
          <cell r="O6326" t="str">
            <v>PH610</v>
          </cell>
          <cell r="P6326" t="str">
            <v>2790</v>
          </cell>
          <cell r="Q6326" t="str">
            <v>Other Supplies</v>
          </cell>
          <cell r="R6326" t="str">
            <v>Other Expenditures</v>
          </cell>
          <cell r="S6326" t="str">
            <v>Non Salary</v>
          </cell>
        </row>
        <row r="6327">
          <cell r="A6327" t="str">
            <v>PH3511</v>
          </cell>
          <cell r="E6327">
            <v>0</v>
          </cell>
          <cell r="F6327">
            <v>206.94</v>
          </cell>
          <cell r="G6327">
            <v>206.94</v>
          </cell>
          <cell r="H6327">
            <v>0</v>
          </cell>
          <cell r="I6327">
            <v>-206.94</v>
          </cell>
          <cell r="J6327">
            <v>0</v>
          </cell>
          <cell r="L6327">
            <v>41455</v>
          </cell>
          <cell r="M6327" t="str">
            <v>SG</v>
          </cell>
          <cell r="N6327" t="str">
            <v>EXP</v>
          </cell>
          <cell r="O6327" t="str">
            <v>PH610</v>
          </cell>
          <cell r="P6327" t="str">
            <v>3310</v>
          </cell>
          <cell r="Q6327" t="str">
            <v>Furniture &amp; Furnishings</v>
          </cell>
          <cell r="R6327" t="str">
            <v>Other Expenditures</v>
          </cell>
          <cell r="S6327" t="str">
            <v>Non Salary</v>
          </cell>
        </row>
        <row r="6328">
          <cell r="A6328" t="str">
            <v>PH3511</v>
          </cell>
          <cell r="E6328">
            <v>0</v>
          </cell>
          <cell r="F6328">
            <v>0</v>
          </cell>
          <cell r="G6328">
            <v>0</v>
          </cell>
          <cell r="H6328">
            <v>0</v>
          </cell>
          <cell r="I6328">
            <v>0</v>
          </cell>
          <cell r="J6328">
            <v>0</v>
          </cell>
          <cell r="L6328">
            <v>41455</v>
          </cell>
          <cell r="M6328" t="str">
            <v>SG</v>
          </cell>
          <cell r="N6328" t="str">
            <v>EXP</v>
          </cell>
          <cell r="O6328" t="str">
            <v>PH610</v>
          </cell>
          <cell r="P6328" t="str">
            <v>3410</v>
          </cell>
          <cell r="Q6328" t="str">
            <v>Computer Hardware &amp; Software</v>
          </cell>
          <cell r="R6328" t="str">
            <v>Other Expenditures</v>
          </cell>
          <cell r="S6328" t="str">
            <v>Non Salary</v>
          </cell>
        </row>
        <row r="6329">
          <cell r="A6329" t="str">
            <v>PH3511</v>
          </cell>
          <cell r="E6329">
            <v>0</v>
          </cell>
          <cell r="F6329">
            <v>0</v>
          </cell>
          <cell r="G6329">
            <v>0</v>
          </cell>
          <cell r="H6329">
            <v>0</v>
          </cell>
          <cell r="I6329">
            <v>0</v>
          </cell>
          <cell r="J6329">
            <v>0</v>
          </cell>
          <cell r="L6329">
            <v>41455</v>
          </cell>
          <cell r="M6329" t="str">
            <v>SG</v>
          </cell>
          <cell r="N6329" t="str">
            <v>EXP</v>
          </cell>
          <cell r="O6329" t="str">
            <v>PH610</v>
          </cell>
          <cell r="P6329" t="str">
            <v>3420</v>
          </cell>
          <cell r="Q6329" t="str">
            <v>Computer Hardware &amp; Software</v>
          </cell>
          <cell r="R6329" t="str">
            <v>Other Expenditures</v>
          </cell>
          <cell r="S6329" t="str">
            <v>Non Salary</v>
          </cell>
        </row>
        <row r="6330">
          <cell r="A6330" t="str">
            <v>PH3511</v>
          </cell>
          <cell r="E6330">
            <v>0</v>
          </cell>
          <cell r="F6330">
            <v>0</v>
          </cell>
          <cell r="G6330">
            <v>0</v>
          </cell>
          <cell r="H6330">
            <v>0</v>
          </cell>
          <cell r="I6330">
            <v>0</v>
          </cell>
          <cell r="J6330">
            <v>0</v>
          </cell>
          <cell r="L6330">
            <v>41455</v>
          </cell>
          <cell r="M6330" t="str">
            <v>SG</v>
          </cell>
          <cell r="N6330" t="str">
            <v>EXP</v>
          </cell>
          <cell r="O6330" t="str">
            <v>PH610</v>
          </cell>
          <cell r="P6330" t="str">
            <v>4225</v>
          </cell>
          <cell r="Q6330" t="str">
            <v>Business Travel Expenses</v>
          </cell>
          <cell r="R6330" t="str">
            <v>Other Expenditures</v>
          </cell>
          <cell r="S6330" t="str">
            <v>Non Salary</v>
          </cell>
        </row>
        <row r="6331">
          <cell r="A6331" t="str">
            <v>PH3511</v>
          </cell>
          <cell r="E6331">
            <v>0</v>
          </cell>
          <cell r="F6331">
            <v>0</v>
          </cell>
          <cell r="G6331">
            <v>0</v>
          </cell>
          <cell r="H6331">
            <v>632.91999999999996</v>
          </cell>
          <cell r="I6331">
            <v>632.91999999999996</v>
          </cell>
          <cell r="J6331">
            <v>1682</v>
          </cell>
          <cell r="L6331">
            <v>41455</v>
          </cell>
          <cell r="M6331" t="str">
            <v>SG</v>
          </cell>
          <cell r="N6331" t="str">
            <v>EXP</v>
          </cell>
          <cell r="O6331" t="str">
            <v>PH610</v>
          </cell>
          <cell r="P6331" t="str">
            <v>4252</v>
          </cell>
          <cell r="Q6331" t="str">
            <v>Conference Expenditures</v>
          </cell>
          <cell r="R6331" t="str">
            <v>Other Expenditures</v>
          </cell>
          <cell r="S6331" t="str">
            <v>Non Salary</v>
          </cell>
        </row>
        <row r="6332">
          <cell r="A6332" t="str">
            <v>PH3511</v>
          </cell>
          <cell r="E6332">
            <v>0</v>
          </cell>
          <cell r="F6332">
            <v>0</v>
          </cell>
          <cell r="G6332">
            <v>0</v>
          </cell>
          <cell r="H6332">
            <v>132.88</v>
          </cell>
          <cell r="I6332">
            <v>132.88</v>
          </cell>
          <cell r="J6332">
            <v>353.13</v>
          </cell>
          <cell r="L6332">
            <v>41455</v>
          </cell>
          <cell r="M6332" t="str">
            <v>SG</v>
          </cell>
          <cell r="N6332" t="str">
            <v>EXP</v>
          </cell>
          <cell r="O6332" t="str">
            <v>PH610</v>
          </cell>
          <cell r="P6332" t="str">
            <v>4253</v>
          </cell>
          <cell r="Q6332" t="str">
            <v>Conference Expenditures</v>
          </cell>
          <cell r="R6332" t="str">
            <v>Other Expenditures</v>
          </cell>
          <cell r="S6332" t="str">
            <v>Non Salary</v>
          </cell>
        </row>
        <row r="6333">
          <cell r="A6333" t="str">
            <v>PH3511</v>
          </cell>
          <cell r="E6333">
            <v>0</v>
          </cell>
          <cell r="F6333">
            <v>0</v>
          </cell>
          <cell r="G6333">
            <v>0</v>
          </cell>
          <cell r="H6333">
            <v>376.3</v>
          </cell>
          <cell r="I6333">
            <v>376.3</v>
          </cell>
          <cell r="J6333">
            <v>1000</v>
          </cell>
          <cell r="L6333">
            <v>41455</v>
          </cell>
          <cell r="M6333" t="str">
            <v>SG</v>
          </cell>
          <cell r="N6333" t="str">
            <v>EXP</v>
          </cell>
          <cell r="O6333" t="str">
            <v>PH610</v>
          </cell>
          <cell r="P6333" t="str">
            <v>4255</v>
          </cell>
          <cell r="Q6333" t="str">
            <v>Conference Expenditures</v>
          </cell>
          <cell r="R6333" t="str">
            <v>Other Expenditures</v>
          </cell>
          <cell r="S6333" t="str">
            <v>Non Salary</v>
          </cell>
        </row>
        <row r="6334">
          <cell r="A6334" t="str">
            <v>PH3511</v>
          </cell>
          <cell r="E6334">
            <v>450</v>
          </cell>
          <cell r="F6334">
            <v>0</v>
          </cell>
          <cell r="G6334">
            <v>450</v>
          </cell>
          <cell r="H6334">
            <v>752.6</v>
          </cell>
          <cell r="I6334">
            <v>302.60000000000002</v>
          </cell>
          <cell r="J6334">
            <v>2000</v>
          </cell>
          <cell r="L6334">
            <v>41455</v>
          </cell>
          <cell r="M6334" t="str">
            <v>SG</v>
          </cell>
          <cell r="N6334" t="str">
            <v>EXP</v>
          </cell>
          <cell r="O6334" t="str">
            <v>PH610</v>
          </cell>
          <cell r="P6334" t="str">
            <v>4256</v>
          </cell>
          <cell r="Q6334" t="str">
            <v>Conference Expenditures</v>
          </cell>
          <cell r="R6334" t="str">
            <v>Other Expenditures</v>
          </cell>
          <cell r="S6334" t="str">
            <v>Non Salary</v>
          </cell>
        </row>
        <row r="6335">
          <cell r="A6335" t="str">
            <v>PH3511</v>
          </cell>
          <cell r="E6335">
            <v>23389.93</v>
          </cell>
          <cell r="F6335">
            <v>0</v>
          </cell>
          <cell r="G6335">
            <v>23389.93</v>
          </cell>
          <cell r="H6335">
            <v>3443.55</v>
          </cell>
          <cell r="I6335">
            <v>-19946.38</v>
          </cell>
          <cell r="J6335">
            <v>10303.870000000001</v>
          </cell>
          <cell r="L6335">
            <v>41455</v>
          </cell>
          <cell r="M6335" t="str">
            <v>SG</v>
          </cell>
          <cell r="N6335" t="str">
            <v>EXP</v>
          </cell>
          <cell r="O6335" t="str">
            <v>PH610</v>
          </cell>
          <cell r="P6335" t="str">
            <v>4414</v>
          </cell>
          <cell r="Q6335" t="str">
            <v>Contracted Services</v>
          </cell>
          <cell r="R6335" t="str">
            <v>Other Expenditures</v>
          </cell>
          <cell r="S6335" t="str">
            <v>Non Salary</v>
          </cell>
        </row>
        <row r="6336">
          <cell r="A6336" t="str">
            <v>PH3511</v>
          </cell>
          <cell r="E6336">
            <v>8249.33</v>
          </cell>
          <cell r="F6336">
            <v>249.65</v>
          </cell>
          <cell r="G6336">
            <v>8498.98</v>
          </cell>
          <cell r="H6336">
            <v>632.35</v>
          </cell>
          <cell r="I6336">
            <v>-7866.63</v>
          </cell>
          <cell r="J6336">
            <v>1892.16</v>
          </cell>
          <cell r="L6336">
            <v>41455</v>
          </cell>
          <cell r="M6336" t="str">
            <v>SG</v>
          </cell>
          <cell r="N6336" t="str">
            <v>EXP</v>
          </cell>
          <cell r="O6336" t="str">
            <v>PH610</v>
          </cell>
          <cell r="P6336" t="str">
            <v>4424</v>
          </cell>
          <cell r="Q6336" t="str">
            <v>Contracted Services</v>
          </cell>
          <cell r="R6336" t="str">
            <v>Other Expenditures</v>
          </cell>
          <cell r="S6336" t="str">
            <v>Non Salary</v>
          </cell>
        </row>
        <row r="6337">
          <cell r="A6337" t="str">
            <v>PH3511</v>
          </cell>
          <cell r="E6337">
            <v>0</v>
          </cell>
          <cell r="F6337">
            <v>0</v>
          </cell>
          <cell r="G6337">
            <v>0</v>
          </cell>
          <cell r="H6337">
            <v>5644.5</v>
          </cell>
          <cell r="I6337">
            <v>5644.5</v>
          </cell>
          <cell r="J6337">
            <v>15000</v>
          </cell>
          <cell r="L6337">
            <v>41455</v>
          </cell>
          <cell r="M6337" t="str">
            <v>SG</v>
          </cell>
          <cell r="N6337" t="str">
            <v>EXP</v>
          </cell>
          <cell r="O6337" t="str">
            <v>PH610</v>
          </cell>
          <cell r="P6337" t="str">
            <v>4811</v>
          </cell>
          <cell r="Q6337" t="str">
            <v>Other Services</v>
          </cell>
          <cell r="R6337" t="str">
            <v>Other Expenditures</v>
          </cell>
          <cell r="S6337" t="str">
            <v>Non Salary</v>
          </cell>
        </row>
        <row r="6338">
          <cell r="A6338" t="str">
            <v>PH3511</v>
          </cell>
          <cell r="E6338">
            <v>0</v>
          </cell>
          <cell r="F6338">
            <v>0</v>
          </cell>
          <cell r="G6338">
            <v>0</v>
          </cell>
          <cell r="H6338">
            <v>60.48</v>
          </cell>
          <cell r="I6338">
            <v>60.48</v>
          </cell>
          <cell r="J6338">
            <v>160.72</v>
          </cell>
          <cell r="L6338">
            <v>41455</v>
          </cell>
          <cell r="M6338" t="str">
            <v>SG</v>
          </cell>
          <cell r="N6338" t="str">
            <v>EXP</v>
          </cell>
          <cell r="O6338" t="str">
            <v>PH610</v>
          </cell>
          <cell r="P6338" t="str">
            <v>4815</v>
          </cell>
          <cell r="Q6338" t="str">
            <v>Other Services</v>
          </cell>
          <cell r="R6338" t="str">
            <v>Other Expenditures</v>
          </cell>
          <cell r="S6338" t="str">
            <v>Non Salary</v>
          </cell>
        </row>
        <row r="6339">
          <cell r="A6339" t="str">
            <v>PH3511</v>
          </cell>
          <cell r="E6339">
            <v>35</v>
          </cell>
          <cell r="F6339">
            <v>0</v>
          </cell>
          <cell r="G6339">
            <v>35</v>
          </cell>
          <cell r="H6339">
            <v>0</v>
          </cell>
          <cell r="I6339">
            <v>-35</v>
          </cell>
          <cell r="J6339">
            <v>0</v>
          </cell>
          <cell r="L6339">
            <v>41455</v>
          </cell>
          <cell r="M6339" t="str">
            <v>SG</v>
          </cell>
          <cell r="N6339" t="str">
            <v>EXP</v>
          </cell>
          <cell r="O6339" t="str">
            <v>PH610</v>
          </cell>
          <cell r="P6339" t="str">
            <v>6570</v>
          </cell>
          <cell r="Q6339" t="str">
            <v>Other Expenditures</v>
          </cell>
          <cell r="R6339" t="str">
            <v>Other Expenditures</v>
          </cell>
          <cell r="S6339" t="str">
            <v>Non Salary</v>
          </cell>
        </row>
        <row r="6340">
          <cell r="A6340" t="str">
            <v>PH3511</v>
          </cell>
          <cell r="E6340">
            <v>0</v>
          </cell>
          <cell r="F6340">
            <v>0</v>
          </cell>
          <cell r="G6340">
            <v>0</v>
          </cell>
          <cell r="H6340">
            <v>362.6</v>
          </cell>
          <cell r="I6340">
            <v>362.6</v>
          </cell>
          <cell r="J6340">
            <v>2000</v>
          </cell>
          <cell r="L6340">
            <v>41455</v>
          </cell>
          <cell r="M6340" t="str">
            <v>SG</v>
          </cell>
          <cell r="N6340" t="str">
            <v>EXP</v>
          </cell>
          <cell r="O6340" t="str">
            <v>PH610</v>
          </cell>
          <cell r="P6340" t="str">
            <v>7030</v>
          </cell>
          <cell r="Q6340" t="str">
            <v>IDC's</v>
          </cell>
          <cell r="R6340" t="str">
            <v>Other Expenditures</v>
          </cell>
          <cell r="S6340" t="str">
            <v>Non Salary</v>
          </cell>
        </row>
        <row r="6341">
          <cell r="A6341" t="str">
            <v>PH3511</v>
          </cell>
          <cell r="E6341">
            <v>6.79</v>
          </cell>
          <cell r="F6341">
            <v>0</v>
          </cell>
          <cell r="G6341">
            <v>6.79</v>
          </cell>
          <cell r="H6341">
            <v>1310.05</v>
          </cell>
          <cell r="I6341">
            <v>1303.26</v>
          </cell>
          <cell r="J6341">
            <v>3500</v>
          </cell>
          <cell r="L6341">
            <v>41455</v>
          </cell>
          <cell r="M6341" t="str">
            <v>SG</v>
          </cell>
          <cell r="N6341" t="str">
            <v>EXP</v>
          </cell>
          <cell r="O6341" t="str">
            <v>PH610</v>
          </cell>
          <cell r="P6341" t="str">
            <v>7035</v>
          </cell>
          <cell r="Q6341" t="str">
            <v>IDC's</v>
          </cell>
          <cell r="R6341" t="str">
            <v>Other Expenditures</v>
          </cell>
          <cell r="S6341" t="str">
            <v>Non Salary</v>
          </cell>
        </row>
        <row r="6342">
          <cell r="A6342" t="str">
            <v>PH3511</v>
          </cell>
          <cell r="E6342">
            <v>-24644.48</v>
          </cell>
          <cell r="F6342">
            <v>0</v>
          </cell>
          <cell r="G6342">
            <v>-24644.48</v>
          </cell>
          <cell r="H6342">
            <v>-15058.26</v>
          </cell>
          <cell r="I6342">
            <v>9586.2199999999993</v>
          </cell>
          <cell r="J6342">
            <v>-38734.53</v>
          </cell>
          <cell r="L6342">
            <v>41455</v>
          </cell>
          <cell r="M6342" t="str">
            <v>SG</v>
          </cell>
          <cell r="N6342" t="str">
            <v>REV</v>
          </cell>
          <cell r="O6342" t="str">
            <v>PH610</v>
          </cell>
          <cell r="P6342" t="str">
            <v>8010</v>
          </cell>
          <cell r="Q6342" t="str">
            <v>Grants and Subsidies</v>
          </cell>
          <cell r="R6342" t="str">
            <v>Revenue</v>
          </cell>
          <cell r="S6342" t="str">
            <v>Non Salary</v>
          </cell>
        </row>
        <row r="6343">
          <cell r="A6343" t="str">
            <v>PH3512</v>
          </cell>
          <cell r="E6343">
            <v>0</v>
          </cell>
          <cell r="F6343">
            <v>0</v>
          </cell>
          <cell r="G6343">
            <v>0</v>
          </cell>
          <cell r="H6343">
            <v>0</v>
          </cell>
          <cell r="I6343">
            <v>0</v>
          </cell>
          <cell r="J6343">
            <v>0</v>
          </cell>
          <cell r="L6343">
            <v>41455</v>
          </cell>
          <cell r="M6343" t="str">
            <v>SG</v>
          </cell>
          <cell r="N6343" t="str">
            <v>EXP</v>
          </cell>
          <cell r="O6343" t="str">
            <v>PH610</v>
          </cell>
          <cell r="P6343" t="str">
            <v>1015</v>
          </cell>
          <cell r="Q6343" t="str">
            <v>Salaries &amp; Benefits</v>
          </cell>
          <cell r="R6343" t="str">
            <v>Other Expenditures</v>
          </cell>
          <cell r="S6343" t="str">
            <v>Salaries &amp; Benefits</v>
          </cell>
        </row>
        <row r="6344">
          <cell r="A6344" t="str">
            <v>PH3512</v>
          </cell>
          <cell r="E6344">
            <v>0</v>
          </cell>
          <cell r="F6344">
            <v>0</v>
          </cell>
          <cell r="G6344">
            <v>0</v>
          </cell>
          <cell r="H6344">
            <v>666.45</v>
          </cell>
          <cell r="I6344">
            <v>666.45</v>
          </cell>
          <cell r="J6344">
            <v>1500</v>
          </cell>
          <cell r="L6344">
            <v>41455</v>
          </cell>
          <cell r="M6344" t="str">
            <v>SG</v>
          </cell>
          <cell r="N6344" t="str">
            <v>EXP</v>
          </cell>
          <cell r="O6344" t="str">
            <v>PH610</v>
          </cell>
          <cell r="P6344" t="str">
            <v>1025</v>
          </cell>
          <cell r="Q6344" t="str">
            <v>Salaries &amp; Benefits</v>
          </cell>
          <cell r="R6344" t="str">
            <v>Other Expenditures</v>
          </cell>
          <cell r="S6344" t="str">
            <v>Overtime</v>
          </cell>
        </row>
        <row r="6345">
          <cell r="A6345" t="str">
            <v>PH3512</v>
          </cell>
          <cell r="E6345">
            <v>0</v>
          </cell>
          <cell r="F6345">
            <v>0</v>
          </cell>
          <cell r="G6345">
            <v>0</v>
          </cell>
          <cell r="H6345">
            <v>57.59</v>
          </cell>
          <cell r="I6345">
            <v>57.59</v>
          </cell>
          <cell r="J6345">
            <v>129.6</v>
          </cell>
          <cell r="L6345">
            <v>41455</v>
          </cell>
          <cell r="M6345" t="str">
            <v>SG</v>
          </cell>
          <cell r="N6345" t="str">
            <v>EXP</v>
          </cell>
          <cell r="O6345" t="str">
            <v>PH610</v>
          </cell>
          <cell r="P6345" t="str">
            <v>1520</v>
          </cell>
          <cell r="Q6345" t="str">
            <v>Salaries &amp; Benefits</v>
          </cell>
          <cell r="R6345" t="str">
            <v>Other Expenditures</v>
          </cell>
          <cell r="S6345" t="str">
            <v>Gapping</v>
          </cell>
        </row>
        <row r="6346">
          <cell r="A6346" t="str">
            <v>PH3512</v>
          </cell>
          <cell r="E6346">
            <v>0</v>
          </cell>
          <cell r="F6346">
            <v>0</v>
          </cell>
          <cell r="G6346">
            <v>0</v>
          </cell>
          <cell r="H6346">
            <v>-1199.6099999999999</v>
          </cell>
          <cell r="I6346">
            <v>-1199.6099999999999</v>
          </cell>
          <cell r="J6346">
            <v>-2700</v>
          </cell>
          <cell r="L6346">
            <v>41455</v>
          </cell>
          <cell r="M6346" t="str">
            <v>SG</v>
          </cell>
          <cell r="N6346" t="str">
            <v>EXP</v>
          </cell>
          <cell r="O6346" t="str">
            <v>PH610</v>
          </cell>
          <cell r="P6346" t="str">
            <v>1850</v>
          </cell>
          <cell r="Q6346" t="str">
            <v>Salaries &amp; Benefits</v>
          </cell>
          <cell r="R6346" t="str">
            <v>Other Expenditures</v>
          </cell>
          <cell r="S6346" t="str">
            <v>Salaries &amp; Benefits</v>
          </cell>
        </row>
        <row r="6347">
          <cell r="A6347" t="str">
            <v>PH3512</v>
          </cell>
          <cell r="E6347">
            <v>0</v>
          </cell>
          <cell r="F6347">
            <v>0</v>
          </cell>
          <cell r="G6347">
            <v>0</v>
          </cell>
          <cell r="H6347">
            <v>47.91</v>
          </cell>
          <cell r="I6347">
            <v>47.91</v>
          </cell>
          <cell r="J6347">
            <v>196.9</v>
          </cell>
          <cell r="L6347">
            <v>41455</v>
          </cell>
          <cell r="M6347" t="str">
            <v>SG</v>
          </cell>
          <cell r="N6347" t="str">
            <v>EXP</v>
          </cell>
          <cell r="O6347" t="str">
            <v>PH610</v>
          </cell>
          <cell r="P6347" t="str">
            <v>2099</v>
          </cell>
          <cell r="Q6347" t="str">
            <v>Office Supplies</v>
          </cell>
          <cell r="R6347" t="str">
            <v>Other Expenditures</v>
          </cell>
          <cell r="S6347" t="str">
            <v>Non Salary</v>
          </cell>
        </row>
        <row r="6348">
          <cell r="A6348" t="str">
            <v>PH3512</v>
          </cell>
          <cell r="E6348">
            <v>0</v>
          </cell>
          <cell r="F6348">
            <v>71.94</v>
          </cell>
          <cell r="G6348">
            <v>71.94</v>
          </cell>
          <cell r="H6348">
            <v>4.5599999999999996</v>
          </cell>
          <cell r="I6348">
            <v>-67.38</v>
          </cell>
          <cell r="J6348">
            <v>18.75</v>
          </cell>
          <cell r="L6348">
            <v>41455</v>
          </cell>
          <cell r="M6348" t="str">
            <v>SG</v>
          </cell>
          <cell r="N6348" t="str">
            <v>EXP</v>
          </cell>
          <cell r="O6348" t="str">
            <v>PH610</v>
          </cell>
          <cell r="P6348" t="str">
            <v>2600</v>
          </cell>
          <cell r="Q6348" t="str">
            <v>Other Supplies</v>
          </cell>
          <cell r="R6348" t="str">
            <v>Other Expenditures</v>
          </cell>
          <cell r="S6348" t="str">
            <v>Non Salary</v>
          </cell>
        </row>
        <row r="6349">
          <cell r="A6349" t="str">
            <v>PH3512</v>
          </cell>
          <cell r="E6349">
            <v>0</v>
          </cell>
          <cell r="F6349">
            <v>0</v>
          </cell>
          <cell r="G6349">
            <v>0</v>
          </cell>
          <cell r="H6349">
            <v>0</v>
          </cell>
          <cell r="I6349">
            <v>0</v>
          </cell>
          <cell r="J6349">
            <v>0</v>
          </cell>
          <cell r="L6349">
            <v>41455</v>
          </cell>
          <cell r="M6349" t="str">
            <v>SG</v>
          </cell>
          <cell r="N6349" t="str">
            <v>EXP</v>
          </cell>
          <cell r="O6349" t="str">
            <v>PH610</v>
          </cell>
          <cell r="P6349" t="str">
            <v>2740</v>
          </cell>
          <cell r="Q6349" t="str">
            <v>Other Supplies</v>
          </cell>
          <cell r="R6349" t="str">
            <v>Other Expenditures</v>
          </cell>
          <cell r="S6349" t="str">
            <v>Non Salary</v>
          </cell>
        </row>
        <row r="6350">
          <cell r="A6350" t="str">
            <v>PH3512</v>
          </cell>
          <cell r="E6350">
            <v>1837.22</v>
          </cell>
          <cell r="F6350">
            <v>0</v>
          </cell>
          <cell r="G6350">
            <v>1837.22</v>
          </cell>
          <cell r="H6350">
            <v>2302.5</v>
          </cell>
          <cell r="I6350">
            <v>465.28</v>
          </cell>
          <cell r="J6350">
            <v>5000</v>
          </cell>
          <cell r="L6350">
            <v>41455</v>
          </cell>
          <cell r="M6350" t="str">
            <v>SG</v>
          </cell>
          <cell r="N6350" t="str">
            <v>EXP</v>
          </cell>
          <cell r="O6350" t="str">
            <v>PH610</v>
          </cell>
          <cell r="P6350" t="str">
            <v>2790</v>
          </cell>
          <cell r="Q6350" t="str">
            <v>Other Supplies</v>
          </cell>
          <cell r="R6350" t="str">
            <v>Other Expenditures</v>
          </cell>
          <cell r="S6350" t="str">
            <v>Non Salary</v>
          </cell>
        </row>
        <row r="6351">
          <cell r="A6351" t="str">
            <v>PH3512</v>
          </cell>
          <cell r="E6351">
            <v>1145.9000000000001</v>
          </cell>
          <cell r="F6351">
            <v>0</v>
          </cell>
          <cell r="G6351">
            <v>1145.9000000000001</v>
          </cell>
          <cell r="H6351">
            <v>0</v>
          </cell>
          <cell r="I6351">
            <v>-1145.9000000000001</v>
          </cell>
          <cell r="J6351">
            <v>0</v>
          </cell>
          <cell r="L6351">
            <v>41455</v>
          </cell>
          <cell r="M6351" t="str">
            <v>SG</v>
          </cell>
          <cell r="N6351" t="str">
            <v>EXP</v>
          </cell>
          <cell r="O6351" t="str">
            <v>PH610</v>
          </cell>
          <cell r="P6351" t="str">
            <v>3310</v>
          </cell>
          <cell r="Q6351" t="str">
            <v>Furniture &amp; Furnishings</v>
          </cell>
          <cell r="R6351" t="str">
            <v>Other Expenditures</v>
          </cell>
          <cell r="S6351" t="str">
            <v>Non Salary</v>
          </cell>
        </row>
        <row r="6352">
          <cell r="A6352" t="str">
            <v>PH3512</v>
          </cell>
          <cell r="E6352">
            <v>0</v>
          </cell>
          <cell r="F6352">
            <v>508.8</v>
          </cell>
          <cell r="G6352">
            <v>508.8</v>
          </cell>
          <cell r="H6352">
            <v>390.07</v>
          </cell>
          <cell r="I6352">
            <v>-118.73</v>
          </cell>
          <cell r="J6352">
            <v>1036.58</v>
          </cell>
          <cell r="L6352">
            <v>41455</v>
          </cell>
          <cell r="M6352" t="str">
            <v>SG</v>
          </cell>
          <cell r="N6352" t="str">
            <v>EXP</v>
          </cell>
          <cell r="O6352" t="str">
            <v>PH610</v>
          </cell>
          <cell r="P6352" t="str">
            <v>4086</v>
          </cell>
          <cell r="Q6352" t="str">
            <v>Professional &amp; Technical</v>
          </cell>
          <cell r="R6352" t="str">
            <v>Other Expenditures</v>
          </cell>
          <cell r="S6352" t="str">
            <v>Non Salary</v>
          </cell>
        </row>
        <row r="6353">
          <cell r="A6353" t="str">
            <v>PH3512</v>
          </cell>
          <cell r="E6353">
            <v>0</v>
          </cell>
          <cell r="F6353">
            <v>222.11</v>
          </cell>
          <cell r="G6353">
            <v>222.11</v>
          </cell>
          <cell r="H6353">
            <v>564.45000000000005</v>
          </cell>
          <cell r="I6353">
            <v>342.34</v>
          </cell>
          <cell r="J6353">
            <v>1500</v>
          </cell>
          <cell r="L6353">
            <v>41455</v>
          </cell>
          <cell r="M6353" t="str">
            <v>SG</v>
          </cell>
          <cell r="N6353" t="str">
            <v>EXP</v>
          </cell>
          <cell r="O6353" t="str">
            <v>PH610</v>
          </cell>
          <cell r="P6353" t="str">
            <v>4110</v>
          </cell>
          <cell r="Q6353" t="str">
            <v>Professional &amp; Technical</v>
          </cell>
          <cell r="R6353" t="str">
            <v>Other Expenditures</v>
          </cell>
          <cell r="S6353" t="str">
            <v>Non Salary</v>
          </cell>
        </row>
        <row r="6354">
          <cell r="A6354" t="str">
            <v>PH3512</v>
          </cell>
          <cell r="E6354">
            <v>0</v>
          </cell>
          <cell r="F6354">
            <v>0</v>
          </cell>
          <cell r="G6354">
            <v>0</v>
          </cell>
          <cell r="H6354">
            <v>0</v>
          </cell>
          <cell r="I6354">
            <v>0</v>
          </cell>
          <cell r="J6354">
            <v>0</v>
          </cell>
          <cell r="L6354">
            <v>41455</v>
          </cell>
          <cell r="M6354" t="str">
            <v>SG</v>
          </cell>
          <cell r="N6354" t="str">
            <v>EXP</v>
          </cell>
          <cell r="O6354" t="str">
            <v>PH610</v>
          </cell>
          <cell r="P6354" t="str">
            <v>4199</v>
          </cell>
          <cell r="Q6354" t="str">
            <v>Professional &amp; Technical</v>
          </cell>
          <cell r="R6354" t="str">
            <v>Other Expenditures</v>
          </cell>
          <cell r="S6354" t="str">
            <v>Non Salary</v>
          </cell>
        </row>
        <row r="6355">
          <cell r="A6355" t="str">
            <v>PH3512</v>
          </cell>
          <cell r="E6355">
            <v>5.2</v>
          </cell>
          <cell r="F6355">
            <v>0</v>
          </cell>
          <cell r="G6355">
            <v>5.2</v>
          </cell>
          <cell r="H6355">
            <v>0</v>
          </cell>
          <cell r="I6355">
            <v>-5.2</v>
          </cell>
          <cell r="J6355">
            <v>0</v>
          </cell>
          <cell r="L6355">
            <v>41455</v>
          </cell>
          <cell r="M6355" t="str">
            <v>SG</v>
          </cell>
          <cell r="N6355" t="str">
            <v>EXP</v>
          </cell>
          <cell r="O6355" t="str">
            <v>PH610</v>
          </cell>
          <cell r="P6355" t="str">
            <v>4225</v>
          </cell>
          <cell r="Q6355" t="str">
            <v>Business Travel Expenses</v>
          </cell>
          <cell r="R6355" t="str">
            <v>Other Expenditures</v>
          </cell>
          <cell r="S6355" t="str">
            <v>Non Salary</v>
          </cell>
        </row>
        <row r="6356">
          <cell r="A6356" t="str">
            <v>PH3512</v>
          </cell>
          <cell r="E6356">
            <v>0</v>
          </cell>
          <cell r="F6356">
            <v>0</v>
          </cell>
          <cell r="G6356">
            <v>0</v>
          </cell>
          <cell r="H6356">
            <v>0</v>
          </cell>
          <cell r="I6356">
            <v>0</v>
          </cell>
          <cell r="J6356">
            <v>0</v>
          </cell>
          <cell r="L6356">
            <v>41455</v>
          </cell>
          <cell r="M6356" t="str">
            <v>SG</v>
          </cell>
          <cell r="N6356" t="str">
            <v>EXP</v>
          </cell>
          <cell r="O6356" t="str">
            <v>PH610</v>
          </cell>
          <cell r="P6356" t="str">
            <v>4250</v>
          </cell>
          <cell r="Q6356" t="str">
            <v>Conference Expenditures</v>
          </cell>
          <cell r="R6356" t="str">
            <v>Other Expenditures</v>
          </cell>
          <cell r="S6356" t="str">
            <v>Non Salary</v>
          </cell>
        </row>
        <row r="6357">
          <cell r="A6357" t="str">
            <v>PH3512</v>
          </cell>
          <cell r="E6357">
            <v>0</v>
          </cell>
          <cell r="F6357">
            <v>0</v>
          </cell>
          <cell r="G6357">
            <v>0</v>
          </cell>
          <cell r="H6357">
            <v>195.69</v>
          </cell>
          <cell r="I6357">
            <v>195.69</v>
          </cell>
          <cell r="J6357">
            <v>520</v>
          </cell>
          <cell r="L6357">
            <v>41455</v>
          </cell>
          <cell r="M6357" t="str">
            <v>SG</v>
          </cell>
          <cell r="N6357" t="str">
            <v>EXP</v>
          </cell>
          <cell r="O6357" t="str">
            <v>PH610</v>
          </cell>
          <cell r="P6357" t="str">
            <v>4252</v>
          </cell>
          <cell r="Q6357" t="str">
            <v>Conference Expenditures</v>
          </cell>
          <cell r="R6357" t="str">
            <v>Other Expenditures</v>
          </cell>
          <cell r="S6357" t="str">
            <v>Non Salary</v>
          </cell>
        </row>
        <row r="6358">
          <cell r="A6358" t="str">
            <v>PH3512</v>
          </cell>
          <cell r="E6358">
            <v>0</v>
          </cell>
          <cell r="F6358">
            <v>0</v>
          </cell>
          <cell r="G6358">
            <v>0</v>
          </cell>
          <cell r="H6358">
            <v>277.69</v>
          </cell>
          <cell r="I6358">
            <v>277.69</v>
          </cell>
          <cell r="J6358">
            <v>737.95</v>
          </cell>
          <cell r="L6358">
            <v>41455</v>
          </cell>
          <cell r="M6358" t="str">
            <v>SG</v>
          </cell>
          <cell r="N6358" t="str">
            <v>EXP</v>
          </cell>
          <cell r="O6358" t="str">
            <v>PH610</v>
          </cell>
          <cell r="P6358" t="str">
            <v>4253</v>
          </cell>
          <cell r="Q6358" t="str">
            <v>Conference Expenditures</v>
          </cell>
          <cell r="R6358" t="str">
            <v>Other Expenditures</v>
          </cell>
          <cell r="S6358" t="str">
            <v>Non Salary</v>
          </cell>
        </row>
        <row r="6359">
          <cell r="A6359" t="str">
            <v>PH3512</v>
          </cell>
          <cell r="E6359">
            <v>0</v>
          </cell>
          <cell r="F6359">
            <v>0</v>
          </cell>
          <cell r="G6359">
            <v>0</v>
          </cell>
          <cell r="H6359">
            <v>82.41</v>
          </cell>
          <cell r="I6359">
            <v>82.41</v>
          </cell>
          <cell r="J6359">
            <v>218.98</v>
          </cell>
          <cell r="L6359">
            <v>41455</v>
          </cell>
          <cell r="M6359" t="str">
            <v>SG</v>
          </cell>
          <cell r="N6359" t="str">
            <v>EXP</v>
          </cell>
          <cell r="O6359" t="str">
            <v>PH610</v>
          </cell>
          <cell r="P6359" t="str">
            <v>4254</v>
          </cell>
          <cell r="Q6359" t="str">
            <v>Conference Expenditures</v>
          </cell>
          <cell r="R6359" t="str">
            <v>Other Expenditures</v>
          </cell>
          <cell r="S6359" t="str">
            <v>Non Salary</v>
          </cell>
        </row>
        <row r="6360">
          <cell r="A6360" t="str">
            <v>PH3512</v>
          </cell>
          <cell r="E6360">
            <v>0</v>
          </cell>
          <cell r="F6360">
            <v>0</v>
          </cell>
          <cell r="G6360">
            <v>0</v>
          </cell>
          <cell r="H6360">
            <v>191.9</v>
          </cell>
          <cell r="I6360">
            <v>191.9</v>
          </cell>
          <cell r="J6360">
            <v>510</v>
          </cell>
          <cell r="L6360">
            <v>41455</v>
          </cell>
          <cell r="M6360" t="str">
            <v>SG</v>
          </cell>
          <cell r="N6360" t="str">
            <v>EXP</v>
          </cell>
          <cell r="O6360" t="str">
            <v>PH610</v>
          </cell>
          <cell r="P6360" t="str">
            <v>4255</v>
          </cell>
          <cell r="Q6360" t="str">
            <v>Conference Expenditures</v>
          </cell>
          <cell r="R6360" t="str">
            <v>Other Expenditures</v>
          </cell>
          <cell r="S6360" t="str">
            <v>Non Salary</v>
          </cell>
        </row>
        <row r="6361">
          <cell r="A6361" t="str">
            <v>PH3512</v>
          </cell>
          <cell r="E6361">
            <v>0</v>
          </cell>
          <cell r="F6361">
            <v>0</v>
          </cell>
          <cell r="G6361">
            <v>0</v>
          </cell>
          <cell r="H6361">
            <v>376.3</v>
          </cell>
          <cell r="I6361">
            <v>376.3</v>
          </cell>
          <cell r="J6361">
            <v>1000</v>
          </cell>
          <cell r="L6361">
            <v>41455</v>
          </cell>
          <cell r="M6361" t="str">
            <v>SG</v>
          </cell>
          <cell r="N6361" t="str">
            <v>EXP</v>
          </cell>
          <cell r="O6361" t="str">
            <v>PH610</v>
          </cell>
          <cell r="P6361" t="str">
            <v>4256</v>
          </cell>
          <cell r="Q6361" t="str">
            <v>Conference Expenditures</v>
          </cell>
          <cell r="R6361" t="str">
            <v>Other Expenditures</v>
          </cell>
          <cell r="S6361" t="str">
            <v>Non Salary</v>
          </cell>
        </row>
        <row r="6362">
          <cell r="A6362" t="str">
            <v>PH3512</v>
          </cell>
          <cell r="E6362">
            <v>915.84</v>
          </cell>
          <cell r="F6362">
            <v>0</v>
          </cell>
          <cell r="G6362">
            <v>915.84</v>
          </cell>
          <cell r="H6362">
            <v>1839.93</v>
          </cell>
          <cell r="I6362">
            <v>924.09</v>
          </cell>
          <cell r="J6362">
            <v>5505.47</v>
          </cell>
          <cell r="L6362">
            <v>41455</v>
          </cell>
          <cell r="M6362" t="str">
            <v>SG</v>
          </cell>
          <cell r="N6362" t="str">
            <v>EXP</v>
          </cell>
          <cell r="O6362" t="str">
            <v>PH610</v>
          </cell>
          <cell r="P6362" t="str">
            <v>4414</v>
          </cell>
          <cell r="Q6362" t="str">
            <v>Contracted Services</v>
          </cell>
          <cell r="R6362" t="str">
            <v>Other Expenditures</v>
          </cell>
          <cell r="S6362" t="str">
            <v>Non Salary</v>
          </cell>
        </row>
        <row r="6363">
          <cell r="A6363" t="str">
            <v>PH3512</v>
          </cell>
          <cell r="E6363">
            <v>0</v>
          </cell>
          <cell r="F6363">
            <v>0</v>
          </cell>
          <cell r="G6363">
            <v>0</v>
          </cell>
          <cell r="H6363">
            <v>1002.6</v>
          </cell>
          <cell r="I6363">
            <v>1002.6</v>
          </cell>
          <cell r="J6363">
            <v>3000</v>
          </cell>
          <cell r="L6363">
            <v>41455</v>
          </cell>
          <cell r="M6363" t="str">
            <v>SG</v>
          </cell>
          <cell r="N6363" t="str">
            <v>EXP</v>
          </cell>
          <cell r="O6363" t="str">
            <v>PH610</v>
          </cell>
          <cell r="P6363" t="str">
            <v>4424</v>
          </cell>
          <cell r="Q6363" t="str">
            <v>Contracted Services</v>
          </cell>
          <cell r="R6363" t="str">
            <v>Other Expenditures</v>
          </cell>
          <cell r="S6363" t="str">
            <v>Non Salary</v>
          </cell>
        </row>
        <row r="6364">
          <cell r="A6364" t="str">
            <v>PH3512</v>
          </cell>
          <cell r="E6364">
            <v>0</v>
          </cell>
          <cell r="F6364">
            <v>0</v>
          </cell>
          <cell r="G6364">
            <v>0</v>
          </cell>
          <cell r="H6364">
            <v>9.32</v>
          </cell>
          <cell r="I6364">
            <v>9.32</v>
          </cell>
          <cell r="J6364">
            <v>20</v>
          </cell>
          <cell r="L6364">
            <v>41455</v>
          </cell>
          <cell r="M6364" t="str">
            <v>SG</v>
          </cell>
          <cell r="N6364" t="str">
            <v>EXP</v>
          </cell>
          <cell r="O6364" t="str">
            <v>PH610</v>
          </cell>
          <cell r="P6364" t="str">
            <v>4775</v>
          </cell>
          <cell r="Q6364" t="str">
            <v>Insurance, Parking &amp; Metrage</v>
          </cell>
          <cell r="R6364" t="str">
            <v>Other Expenditures</v>
          </cell>
          <cell r="S6364" t="str">
            <v>Non Salary</v>
          </cell>
        </row>
        <row r="6365">
          <cell r="A6365" t="str">
            <v>PH3512</v>
          </cell>
          <cell r="E6365">
            <v>117.8</v>
          </cell>
          <cell r="F6365">
            <v>0</v>
          </cell>
          <cell r="G6365">
            <v>117.8</v>
          </cell>
          <cell r="H6365">
            <v>0</v>
          </cell>
          <cell r="I6365">
            <v>-117.8</v>
          </cell>
          <cell r="J6365">
            <v>0</v>
          </cell>
          <cell r="L6365">
            <v>41455</v>
          </cell>
          <cell r="M6365" t="str">
            <v>SG</v>
          </cell>
          <cell r="N6365" t="str">
            <v>EXP</v>
          </cell>
          <cell r="O6365" t="str">
            <v>PH610</v>
          </cell>
          <cell r="P6365" t="str">
            <v>4811</v>
          </cell>
          <cell r="Q6365" t="str">
            <v>Other Services</v>
          </cell>
          <cell r="R6365" t="str">
            <v>Other Expenditures</v>
          </cell>
          <cell r="S6365" t="str">
            <v>Non Salary</v>
          </cell>
        </row>
        <row r="6366">
          <cell r="A6366" t="str">
            <v>PH3512</v>
          </cell>
          <cell r="E6366">
            <v>0</v>
          </cell>
          <cell r="F6366">
            <v>0</v>
          </cell>
          <cell r="G6366">
            <v>0</v>
          </cell>
          <cell r="H6366">
            <v>188.15</v>
          </cell>
          <cell r="I6366">
            <v>188.15</v>
          </cell>
          <cell r="J6366">
            <v>500</v>
          </cell>
          <cell r="L6366">
            <v>41455</v>
          </cell>
          <cell r="M6366" t="str">
            <v>SG</v>
          </cell>
          <cell r="N6366" t="str">
            <v>EXP</v>
          </cell>
          <cell r="O6366" t="str">
            <v>PH610</v>
          </cell>
          <cell r="P6366" t="str">
            <v>4820</v>
          </cell>
          <cell r="Q6366" t="str">
            <v>Other Services</v>
          </cell>
          <cell r="R6366" t="str">
            <v>Other Expenditures</v>
          </cell>
          <cell r="S6366" t="str">
            <v>Non Salary</v>
          </cell>
        </row>
        <row r="6367">
          <cell r="A6367" t="str">
            <v>PH3512</v>
          </cell>
          <cell r="E6367">
            <v>0</v>
          </cell>
          <cell r="F6367">
            <v>0</v>
          </cell>
          <cell r="G6367">
            <v>0</v>
          </cell>
          <cell r="H6367">
            <v>498.58</v>
          </cell>
          <cell r="I6367">
            <v>498.58</v>
          </cell>
          <cell r="J6367">
            <v>2750</v>
          </cell>
          <cell r="L6367">
            <v>41455</v>
          </cell>
          <cell r="M6367" t="str">
            <v>SG</v>
          </cell>
          <cell r="N6367" t="str">
            <v>EXP</v>
          </cell>
          <cell r="O6367" t="str">
            <v>PH610</v>
          </cell>
          <cell r="P6367" t="str">
            <v>7030</v>
          </cell>
          <cell r="Q6367" t="str">
            <v>IDC's</v>
          </cell>
          <cell r="R6367" t="str">
            <v>Other Expenditures</v>
          </cell>
          <cell r="S6367" t="str">
            <v>Non Salary</v>
          </cell>
        </row>
        <row r="6368">
          <cell r="A6368" t="str">
            <v>PH3512</v>
          </cell>
          <cell r="E6368">
            <v>15.48</v>
          </cell>
          <cell r="F6368">
            <v>0</v>
          </cell>
          <cell r="G6368">
            <v>15.48</v>
          </cell>
          <cell r="H6368">
            <v>0</v>
          </cell>
          <cell r="I6368">
            <v>-15.48</v>
          </cell>
          <cell r="J6368">
            <v>0</v>
          </cell>
          <cell r="L6368">
            <v>41455</v>
          </cell>
          <cell r="M6368" t="str">
            <v>SG</v>
          </cell>
          <cell r="N6368" t="str">
            <v>EXP</v>
          </cell>
          <cell r="O6368" t="str">
            <v>PH610</v>
          </cell>
          <cell r="P6368" t="str">
            <v>7035</v>
          </cell>
          <cell r="Q6368" t="str">
            <v>IDC's</v>
          </cell>
          <cell r="R6368" t="str">
            <v>Other Expenditures</v>
          </cell>
          <cell r="S6368" t="str">
            <v>Non Salary</v>
          </cell>
        </row>
        <row r="6369">
          <cell r="A6369" t="str">
            <v>PH3512</v>
          </cell>
          <cell r="E6369">
            <v>-3618.61</v>
          </cell>
          <cell r="F6369">
            <v>0</v>
          </cell>
          <cell r="G6369">
            <v>-3618.61</v>
          </cell>
          <cell r="H6369">
            <v>-5622.37</v>
          </cell>
          <cell r="I6369">
            <v>-2003.76</v>
          </cell>
          <cell r="J6369">
            <v>-16083.17</v>
          </cell>
          <cell r="L6369">
            <v>41455</v>
          </cell>
          <cell r="M6369" t="str">
            <v>SG</v>
          </cell>
          <cell r="N6369" t="str">
            <v>REV</v>
          </cell>
          <cell r="O6369" t="str">
            <v>PH610</v>
          </cell>
          <cell r="P6369" t="str">
            <v>8010</v>
          </cell>
          <cell r="Q6369" t="str">
            <v>Grants and Subsidies</v>
          </cell>
          <cell r="R6369" t="str">
            <v>Revenue</v>
          </cell>
          <cell r="S6369" t="str">
            <v>Non Salary</v>
          </cell>
        </row>
        <row r="6370">
          <cell r="A6370" t="str">
            <v>PH3513</v>
          </cell>
          <cell r="E6370">
            <v>0</v>
          </cell>
          <cell r="F6370">
            <v>0</v>
          </cell>
          <cell r="G6370">
            <v>0</v>
          </cell>
          <cell r="H6370">
            <v>0</v>
          </cell>
          <cell r="I6370">
            <v>0</v>
          </cell>
          <cell r="J6370">
            <v>0</v>
          </cell>
          <cell r="L6370">
            <v>41455</v>
          </cell>
          <cell r="M6370" t="str">
            <v>SG</v>
          </cell>
          <cell r="N6370" t="str">
            <v>EXP</v>
          </cell>
          <cell r="O6370" t="str">
            <v>PH610</v>
          </cell>
          <cell r="P6370" t="str">
            <v>1015</v>
          </cell>
          <cell r="Q6370" t="str">
            <v>Salaries &amp; Benefits</v>
          </cell>
          <cell r="R6370" t="str">
            <v>Other Expenditures</v>
          </cell>
          <cell r="S6370" t="str">
            <v>Salaries &amp; Benefits</v>
          </cell>
        </row>
        <row r="6371">
          <cell r="A6371" t="str">
            <v>PH3513</v>
          </cell>
          <cell r="E6371">
            <v>0</v>
          </cell>
          <cell r="F6371">
            <v>0</v>
          </cell>
          <cell r="G6371">
            <v>0</v>
          </cell>
          <cell r="H6371">
            <v>444.3</v>
          </cell>
          <cell r="I6371">
            <v>444.3</v>
          </cell>
          <cell r="J6371">
            <v>1000</v>
          </cell>
          <cell r="L6371">
            <v>41455</v>
          </cell>
          <cell r="M6371" t="str">
            <v>SG</v>
          </cell>
          <cell r="N6371" t="str">
            <v>EXP</v>
          </cell>
          <cell r="O6371" t="str">
            <v>PH610</v>
          </cell>
          <cell r="P6371" t="str">
            <v>1025</v>
          </cell>
          <cell r="Q6371" t="str">
            <v>Salaries &amp; Benefits</v>
          </cell>
          <cell r="R6371" t="str">
            <v>Other Expenditures</v>
          </cell>
          <cell r="S6371" t="str">
            <v>Overtime</v>
          </cell>
        </row>
        <row r="6372">
          <cell r="A6372" t="str">
            <v>PH3513</v>
          </cell>
          <cell r="E6372">
            <v>0</v>
          </cell>
          <cell r="F6372">
            <v>0</v>
          </cell>
          <cell r="G6372">
            <v>0</v>
          </cell>
          <cell r="H6372">
            <v>12956</v>
          </cell>
          <cell r="I6372">
            <v>12956</v>
          </cell>
          <cell r="J6372">
            <v>12956</v>
          </cell>
          <cell r="L6372">
            <v>41455</v>
          </cell>
          <cell r="M6372" t="str">
            <v>SG</v>
          </cell>
          <cell r="N6372" t="str">
            <v>EXP</v>
          </cell>
          <cell r="O6372" t="str">
            <v>PH610</v>
          </cell>
          <cell r="P6372" t="str">
            <v>1050</v>
          </cell>
          <cell r="Q6372" t="str">
            <v>Salaries &amp; Benefits</v>
          </cell>
          <cell r="R6372" t="str">
            <v>Other Expenditures</v>
          </cell>
          <cell r="S6372" t="str">
            <v>Salaries &amp; Benefits</v>
          </cell>
        </row>
        <row r="6373">
          <cell r="A6373" t="str">
            <v>PH3513</v>
          </cell>
          <cell r="E6373">
            <v>0</v>
          </cell>
          <cell r="F6373">
            <v>0</v>
          </cell>
          <cell r="G6373">
            <v>0</v>
          </cell>
          <cell r="H6373">
            <v>-621.89</v>
          </cell>
          <cell r="I6373">
            <v>-621.89</v>
          </cell>
          <cell r="J6373">
            <v>-621.87</v>
          </cell>
          <cell r="L6373">
            <v>41455</v>
          </cell>
          <cell r="M6373" t="str">
            <v>SG</v>
          </cell>
          <cell r="N6373" t="str">
            <v>EXP</v>
          </cell>
          <cell r="O6373" t="str">
            <v>PH610</v>
          </cell>
          <cell r="P6373" t="str">
            <v>1520</v>
          </cell>
          <cell r="Q6373" t="str">
            <v>Salaries &amp; Benefits</v>
          </cell>
          <cell r="R6373" t="str">
            <v>Other Expenditures</v>
          </cell>
          <cell r="S6373" t="str">
            <v>Gapping</v>
          </cell>
        </row>
        <row r="6374">
          <cell r="A6374" t="str">
            <v>PH3513</v>
          </cell>
          <cell r="E6374">
            <v>0</v>
          </cell>
          <cell r="F6374">
            <v>0</v>
          </cell>
          <cell r="G6374">
            <v>0</v>
          </cell>
          <cell r="H6374">
            <v>0</v>
          </cell>
          <cell r="I6374">
            <v>0</v>
          </cell>
          <cell r="J6374">
            <v>0</v>
          </cell>
          <cell r="L6374">
            <v>41455</v>
          </cell>
          <cell r="M6374" t="str">
            <v>SG</v>
          </cell>
          <cell r="N6374" t="str">
            <v>EXP</v>
          </cell>
          <cell r="O6374" t="str">
            <v>PH610</v>
          </cell>
          <cell r="P6374" t="str">
            <v>1711</v>
          </cell>
          <cell r="Q6374" t="str">
            <v>Salaries &amp; Benefits</v>
          </cell>
          <cell r="R6374" t="str">
            <v>Other Expenditures</v>
          </cell>
          <cell r="S6374" t="str">
            <v>Salaries &amp; Benefits</v>
          </cell>
        </row>
        <row r="6375">
          <cell r="A6375" t="str">
            <v>PH3513</v>
          </cell>
          <cell r="E6375">
            <v>0</v>
          </cell>
          <cell r="F6375">
            <v>0</v>
          </cell>
          <cell r="G6375">
            <v>0</v>
          </cell>
          <cell r="H6375">
            <v>0</v>
          </cell>
          <cell r="I6375">
            <v>0</v>
          </cell>
          <cell r="J6375">
            <v>0</v>
          </cell>
          <cell r="L6375">
            <v>41455</v>
          </cell>
          <cell r="M6375" t="str">
            <v>SG</v>
          </cell>
          <cell r="N6375" t="str">
            <v>EXP</v>
          </cell>
          <cell r="O6375" t="str">
            <v>PH610</v>
          </cell>
          <cell r="P6375" t="str">
            <v>1712</v>
          </cell>
          <cell r="Q6375" t="str">
            <v>Salaries &amp; Benefits</v>
          </cell>
          <cell r="R6375" t="str">
            <v>Other Expenditures</v>
          </cell>
          <cell r="S6375" t="str">
            <v>Salaries &amp; Benefits</v>
          </cell>
        </row>
        <row r="6376">
          <cell r="A6376" t="str">
            <v>PH3513</v>
          </cell>
          <cell r="E6376">
            <v>0</v>
          </cell>
          <cell r="F6376">
            <v>0</v>
          </cell>
          <cell r="G6376">
            <v>0</v>
          </cell>
          <cell r="H6376">
            <v>0</v>
          </cell>
          <cell r="I6376">
            <v>0</v>
          </cell>
          <cell r="J6376">
            <v>0</v>
          </cell>
          <cell r="L6376">
            <v>41455</v>
          </cell>
          <cell r="M6376" t="str">
            <v>SG</v>
          </cell>
          <cell r="N6376" t="str">
            <v>EXP</v>
          </cell>
          <cell r="O6376" t="str">
            <v>PH610</v>
          </cell>
          <cell r="P6376" t="str">
            <v>1720</v>
          </cell>
          <cell r="Q6376" t="str">
            <v>Salaries &amp; Benefits</v>
          </cell>
          <cell r="R6376" t="str">
            <v>Other Expenditures</v>
          </cell>
          <cell r="S6376" t="str">
            <v>Salaries &amp; Benefits</v>
          </cell>
        </row>
        <row r="6377">
          <cell r="A6377" t="str">
            <v>PH3513</v>
          </cell>
          <cell r="E6377">
            <v>0</v>
          </cell>
          <cell r="F6377">
            <v>0</v>
          </cell>
          <cell r="G6377">
            <v>0</v>
          </cell>
          <cell r="H6377">
            <v>0</v>
          </cell>
          <cell r="I6377">
            <v>0</v>
          </cell>
          <cell r="J6377">
            <v>0</v>
          </cell>
          <cell r="L6377">
            <v>41455</v>
          </cell>
          <cell r="M6377" t="str">
            <v>SG</v>
          </cell>
          <cell r="N6377" t="str">
            <v>EXP</v>
          </cell>
          <cell r="O6377" t="str">
            <v>PH610</v>
          </cell>
          <cell r="P6377" t="str">
            <v>1730</v>
          </cell>
          <cell r="Q6377" t="str">
            <v>Salaries &amp; Benefits</v>
          </cell>
          <cell r="R6377" t="str">
            <v>Other Expenditures</v>
          </cell>
          <cell r="S6377" t="str">
            <v>Salaries &amp; Benefits</v>
          </cell>
        </row>
        <row r="6378">
          <cell r="A6378" t="str">
            <v>PH3513</v>
          </cell>
          <cell r="E6378">
            <v>0</v>
          </cell>
          <cell r="F6378">
            <v>0</v>
          </cell>
          <cell r="G6378">
            <v>0</v>
          </cell>
          <cell r="H6378">
            <v>0</v>
          </cell>
          <cell r="I6378">
            <v>0</v>
          </cell>
          <cell r="J6378">
            <v>0</v>
          </cell>
          <cell r="L6378">
            <v>41455</v>
          </cell>
          <cell r="M6378" t="str">
            <v>SG</v>
          </cell>
          <cell r="N6378" t="str">
            <v>EXP</v>
          </cell>
          <cell r="O6378" t="str">
            <v>PH610</v>
          </cell>
          <cell r="P6378" t="str">
            <v>1740</v>
          </cell>
          <cell r="Q6378" t="str">
            <v>Salaries &amp; Benefits</v>
          </cell>
          <cell r="R6378" t="str">
            <v>Other Expenditures</v>
          </cell>
          <cell r="S6378" t="str">
            <v>Salaries &amp; Benefits</v>
          </cell>
        </row>
        <row r="6379">
          <cell r="A6379" t="str">
            <v>PH3513</v>
          </cell>
          <cell r="E6379">
            <v>0</v>
          </cell>
          <cell r="F6379">
            <v>0</v>
          </cell>
          <cell r="G6379">
            <v>0</v>
          </cell>
          <cell r="H6379">
            <v>0</v>
          </cell>
          <cell r="I6379">
            <v>0</v>
          </cell>
          <cell r="J6379">
            <v>0</v>
          </cell>
          <cell r="L6379">
            <v>41455</v>
          </cell>
          <cell r="M6379" t="str">
            <v>SG</v>
          </cell>
          <cell r="N6379" t="str">
            <v>EXP</v>
          </cell>
          <cell r="O6379" t="str">
            <v>PH610</v>
          </cell>
          <cell r="P6379" t="str">
            <v>1745</v>
          </cell>
          <cell r="Q6379" t="str">
            <v>Salaries &amp; Benefits</v>
          </cell>
          <cell r="R6379" t="str">
            <v>Other Expenditures</v>
          </cell>
          <cell r="S6379" t="str">
            <v>Salaries &amp; Benefits</v>
          </cell>
        </row>
        <row r="6380">
          <cell r="A6380" t="str">
            <v>PH3513</v>
          </cell>
          <cell r="E6380">
            <v>0</v>
          </cell>
          <cell r="F6380">
            <v>0</v>
          </cell>
          <cell r="G6380">
            <v>0</v>
          </cell>
          <cell r="H6380">
            <v>0</v>
          </cell>
          <cell r="I6380">
            <v>0</v>
          </cell>
          <cell r="J6380">
            <v>0</v>
          </cell>
          <cell r="L6380">
            <v>41455</v>
          </cell>
          <cell r="M6380" t="str">
            <v>SG</v>
          </cell>
          <cell r="N6380" t="str">
            <v>EXP</v>
          </cell>
          <cell r="O6380" t="str">
            <v>PH610</v>
          </cell>
          <cell r="P6380" t="str">
            <v>1750</v>
          </cell>
          <cell r="Q6380" t="str">
            <v>Salaries &amp; Benefits</v>
          </cell>
          <cell r="R6380" t="str">
            <v>Other Expenditures</v>
          </cell>
          <cell r="S6380" t="str">
            <v>Salaries &amp; Benefits</v>
          </cell>
        </row>
        <row r="6381">
          <cell r="A6381" t="str">
            <v>PH3513</v>
          </cell>
          <cell r="E6381">
            <v>0</v>
          </cell>
          <cell r="F6381">
            <v>0</v>
          </cell>
          <cell r="G6381">
            <v>0</v>
          </cell>
          <cell r="H6381">
            <v>0</v>
          </cell>
          <cell r="I6381">
            <v>0</v>
          </cell>
          <cell r="J6381">
            <v>0</v>
          </cell>
          <cell r="L6381">
            <v>41455</v>
          </cell>
          <cell r="M6381" t="str">
            <v>SG</v>
          </cell>
          <cell r="N6381" t="str">
            <v>EXP</v>
          </cell>
          <cell r="O6381" t="str">
            <v>PH610</v>
          </cell>
          <cell r="P6381" t="str">
            <v>1760</v>
          </cell>
          <cell r="Q6381" t="str">
            <v>Salaries &amp; Benefits</v>
          </cell>
          <cell r="R6381" t="str">
            <v>Other Expenditures</v>
          </cell>
          <cell r="S6381" t="str">
            <v>Salaries &amp; Benefits</v>
          </cell>
        </row>
        <row r="6382">
          <cell r="A6382" t="str">
            <v>PH3513</v>
          </cell>
          <cell r="E6382">
            <v>0</v>
          </cell>
          <cell r="F6382">
            <v>0</v>
          </cell>
          <cell r="G6382">
            <v>0</v>
          </cell>
          <cell r="H6382">
            <v>0</v>
          </cell>
          <cell r="I6382">
            <v>0</v>
          </cell>
          <cell r="J6382">
            <v>0</v>
          </cell>
          <cell r="L6382">
            <v>41455</v>
          </cell>
          <cell r="M6382" t="str">
            <v>SG</v>
          </cell>
          <cell r="N6382" t="str">
            <v>EXP</v>
          </cell>
          <cell r="O6382" t="str">
            <v>PH610</v>
          </cell>
          <cell r="P6382" t="str">
            <v>1770</v>
          </cell>
          <cell r="Q6382" t="str">
            <v>Salaries &amp; Benefits</v>
          </cell>
          <cell r="R6382" t="str">
            <v>Other Expenditures</v>
          </cell>
          <cell r="S6382" t="str">
            <v>Salaries &amp; Benefits</v>
          </cell>
        </row>
        <row r="6383">
          <cell r="A6383" t="str">
            <v>PH3513</v>
          </cell>
          <cell r="E6383">
            <v>0</v>
          </cell>
          <cell r="F6383">
            <v>0</v>
          </cell>
          <cell r="G6383">
            <v>0</v>
          </cell>
          <cell r="H6383">
            <v>239.61</v>
          </cell>
          <cell r="I6383">
            <v>239.61</v>
          </cell>
          <cell r="J6383">
            <v>984.48</v>
          </cell>
          <cell r="L6383">
            <v>41455</v>
          </cell>
          <cell r="M6383" t="str">
            <v>SG</v>
          </cell>
          <cell r="N6383" t="str">
            <v>EXP</v>
          </cell>
          <cell r="O6383" t="str">
            <v>PH610</v>
          </cell>
          <cell r="P6383" t="str">
            <v>2010</v>
          </cell>
          <cell r="Q6383" t="str">
            <v>Office Supplies</v>
          </cell>
          <cell r="R6383" t="str">
            <v>Other Expenditures</v>
          </cell>
          <cell r="S6383" t="str">
            <v>Non Salary</v>
          </cell>
        </row>
        <row r="6384">
          <cell r="A6384" t="str">
            <v>PH3513</v>
          </cell>
          <cell r="E6384">
            <v>12.15</v>
          </cell>
          <cell r="F6384">
            <v>356.16</v>
          </cell>
          <cell r="G6384">
            <v>368.31</v>
          </cell>
          <cell r="H6384">
            <v>0</v>
          </cell>
          <cell r="I6384">
            <v>-368.31</v>
          </cell>
          <cell r="J6384">
            <v>0</v>
          </cell>
          <cell r="L6384">
            <v>41455</v>
          </cell>
          <cell r="M6384" t="str">
            <v>SG</v>
          </cell>
          <cell r="N6384" t="str">
            <v>EXP</v>
          </cell>
          <cell r="O6384" t="str">
            <v>PH610</v>
          </cell>
          <cell r="P6384" t="str">
            <v>2020</v>
          </cell>
          <cell r="Q6384" t="str">
            <v>Office Supplies</v>
          </cell>
          <cell r="R6384" t="str">
            <v>Other Expenditures</v>
          </cell>
          <cell r="S6384" t="str">
            <v>Non Salary</v>
          </cell>
        </row>
        <row r="6385">
          <cell r="A6385" t="str">
            <v>PH3513</v>
          </cell>
          <cell r="E6385">
            <v>0</v>
          </cell>
          <cell r="F6385">
            <v>0</v>
          </cell>
          <cell r="G6385">
            <v>0</v>
          </cell>
          <cell r="H6385">
            <v>43.14</v>
          </cell>
          <cell r="I6385">
            <v>43.14</v>
          </cell>
          <cell r="J6385">
            <v>177.21</v>
          </cell>
          <cell r="L6385">
            <v>41455</v>
          </cell>
          <cell r="M6385" t="str">
            <v>SG</v>
          </cell>
          <cell r="N6385" t="str">
            <v>EXP</v>
          </cell>
          <cell r="O6385" t="str">
            <v>PH610</v>
          </cell>
          <cell r="P6385" t="str">
            <v>2080</v>
          </cell>
          <cell r="Q6385" t="str">
            <v>Office Supplies</v>
          </cell>
          <cell r="R6385" t="str">
            <v>Other Expenditures</v>
          </cell>
          <cell r="S6385" t="str">
            <v>Non Salary</v>
          </cell>
        </row>
        <row r="6386">
          <cell r="A6386" t="str">
            <v>PH3513</v>
          </cell>
          <cell r="E6386">
            <v>0</v>
          </cell>
          <cell r="F6386">
            <v>0</v>
          </cell>
          <cell r="G6386">
            <v>0</v>
          </cell>
          <cell r="H6386">
            <v>59.33</v>
          </cell>
          <cell r="I6386">
            <v>59.33</v>
          </cell>
          <cell r="J6386">
            <v>243.78</v>
          </cell>
          <cell r="L6386">
            <v>41455</v>
          </cell>
          <cell r="M6386" t="str">
            <v>SG</v>
          </cell>
          <cell r="N6386" t="str">
            <v>EXP</v>
          </cell>
          <cell r="O6386" t="str">
            <v>PH610</v>
          </cell>
          <cell r="P6386" t="str">
            <v>2099</v>
          </cell>
          <cell r="Q6386" t="str">
            <v>Office Supplies</v>
          </cell>
          <cell r="R6386" t="str">
            <v>Other Expenditures</v>
          </cell>
          <cell r="S6386" t="str">
            <v>Non Salary</v>
          </cell>
        </row>
        <row r="6387">
          <cell r="A6387" t="str">
            <v>PH3513</v>
          </cell>
          <cell r="E6387">
            <v>79.28</v>
          </cell>
          <cell r="F6387">
            <v>0</v>
          </cell>
          <cell r="G6387">
            <v>79.28</v>
          </cell>
          <cell r="H6387">
            <v>1408.77</v>
          </cell>
          <cell r="I6387">
            <v>1329.49</v>
          </cell>
          <cell r="J6387">
            <v>5787.9</v>
          </cell>
          <cell r="L6387">
            <v>41455</v>
          </cell>
          <cell r="M6387" t="str">
            <v>SG</v>
          </cell>
          <cell r="N6387" t="str">
            <v>EXP</v>
          </cell>
          <cell r="O6387" t="str">
            <v>PH610</v>
          </cell>
          <cell r="P6387" t="str">
            <v>2600</v>
          </cell>
          <cell r="Q6387" t="str">
            <v>Other Supplies</v>
          </cell>
          <cell r="R6387" t="str">
            <v>Other Expenditures</v>
          </cell>
          <cell r="S6387" t="str">
            <v>Non Salary</v>
          </cell>
        </row>
        <row r="6388">
          <cell r="A6388" t="str">
            <v>PH3513</v>
          </cell>
          <cell r="E6388">
            <v>11.25</v>
          </cell>
          <cell r="F6388">
            <v>117.34</v>
          </cell>
          <cell r="G6388">
            <v>128.59</v>
          </cell>
          <cell r="H6388">
            <v>603.17999999999995</v>
          </cell>
          <cell r="I6388">
            <v>474.59</v>
          </cell>
          <cell r="J6388">
            <v>2478.1799999999998</v>
          </cell>
          <cell r="L6388">
            <v>41455</v>
          </cell>
          <cell r="M6388" t="str">
            <v>SG</v>
          </cell>
          <cell r="N6388" t="str">
            <v>EXP</v>
          </cell>
          <cell r="O6388" t="str">
            <v>PH610</v>
          </cell>
          <cell r="P6388" t="str">
            <v>2610</v>
          </cell>
          <cell r="Q6388" t="str">
            <v>Other Supplies</v>
          </cell>
          <cell r="R6388" t="str">
            <v>Other Expenditures</v>
          </cell>
          <cell r="S6388" t="str">
            <v>Non Salary</v>
          </cell>
        </row>
        <row r="6389">
          <cell r="A6389" t="str">
            <v>PH3513</v>
          </cell>
          <cell r="E6389">
            <v>2</v>
          </cell>
          <cell r="F6389">
            <v>0</v>
          </cell>
          <cell r="G6389">
            <v>2</v>
          </cell>
          <cell r="H6389">
            <v>0</v>
          </cell>
          <cell r="I6389">
            <v>-2</v>
          </cell>
          <cell r="J6389">
            <v>0</v>
          </cell>
          <cell r="L6389">
            <v>41455</v>
          </cell>
          <cell r="M6389" t="str">
            <v>SG</v>
          </cell>
          <cell r="N6389" t="str">
            <v>EXP</v>
          </cell>
          <cell r="O6389" t="str">
            <v>PH610</v>
          </cell>
          <cell r="P6389" t="str">
            <v>2615</v>
          </cell>
          <cell r="Q6389" t="str">
            <v>Other Supplies</v>
          </cell>
          <cell r="R6389" t="str">
            <v>Other Expenditures</v>
          </cell>
          <cell r="S6389" t="str">
            <v>Non Salary</v>
          </cell>
        </row>
        <row r="6390">
          <cell r="A6390" t="str">
            <v>PH3513</v>
          </cell>
          <cell r="E6390">
            <v>17.989999999999998</v>
          </cell>
          <cell r="F6390">
            <v>0</v>
          </cell>
          <cell r="G6390">
            <v>17.989999999999998</v>
          </cell>
          <cell r="H6390">
            <v>1059.22</v>
          </cell>
          <cell r="I6390">
            <v>1041.23</v>
          </cell>
          <cell r="J6390">
            <v>4351.8</v>
          </cell>
          <cell r="L6390">
            <v>41455</v>
          </cell>
          <cell r="M6390" t="str">
            <v>SG</v>
          </cell>
          <cell r="N6390" t="str">
            <v>EXP</v>
          </cell>
          <cell r="O6390" t="str">
            <v>PH610</v>
          </cell>
          <cell r="P6390" t="str">
            <v>2741</v>
          </cell>
          <cell r="Q6390" t="str">
            <v>Other Supplies</v>
          </cell>
          <cell r="R6390" t="str">
            <v>Other Expenditures</v>
          </cell>
          <cell r="S6390" t="str">
            <v>Non Salary</v>
          </cell>
        </row>
        <row r="6391">
          <cell r="A6391" t="str">
            <v>PH3513</v>
          </cell>
          <cell r="E6391">
            <v>11612.46</v>
          </cell>
          <cell r="F6391">
            <v>387.71</v>
          </cell>
          <cell r="G6391">
            <v>12000.17</v>
          </cell>
          <cell r="H6391">
            <v>5435.06</v>
          </cell>
          <cell r="I6391">
            <v>-6565.11</v>
          </cell>
          <cell r="J6391">
            <v>11802.51</v>
          </cell>
          <cell r="L6391">
            <v>41455</v>
          </cell>
          <cell r="M6391" t="str">
            <v>SG</v>
          </cell>
          <cell r="N6391" t="str">
            <v>EXP</v>
          </cell>
          <cell r="O6391" t="str">
            <v>PH610</v>
          </cell>
          <cell r="P6391" t="str">
            <v>2790</v>
          </cell>
          <cell r="Q6391" t="str">
            <v>Other Supplies</v>
          </cell>
          <cell r="R6391" t="str">
            <v>Other Expenditures</v>
          </cell>
          <cell r="S6391" t="str">
            <v>Non Salary</v>
          </cell>
        </row>
        <row r="6392">
          <cell r="A6392" t="str">
            <v>PH3513</v>
          </cell>
          <cell r="E6392">
            <v>0</v>
          </cell>
          <cell r="F6392">
            <v>0</v>
          </cell>
          <cell r="G6392">
            <v>0</v>
          </cell>
          <cell r="H6392">
            <v>323.89</v>
          </cell>
          <cell r="I6392">
            <v>323.89</v>
          </cell>
          <cell r="J6392">
            <v>860.72</v>
          </cell>
          <cell r="L6392">
            <v>41455</v>
          </cell>
          <cell r="M6392" t="str">
            <v>SG</v>
          </cell>
          <cell r="N6392" t="str">
            <v>EXP</v>
          </cell>
          <cell r="O6392" t="str">
            <v>PH610</v>
          </cell>
          <cell r="P6392" t="str">
            <v>3410</v>
          </cell>
          <cell r="Q6392" t="str">
            <v>Computer Hardware &amp; Software</v>
          </cell>
          <cell r="R6392" t="str">
            <v>Other Expenditures</v>
          </cell>
          <cell r="S6392" t="str">
            <v>Non Salary</v>
          </cell>
        </row>
        <row r="6393">
          <cell r="A6393" t="str">
            <v>PH3513</v>
          </cell>
          <cell r="E6393">
            <v>0</v>
          </cell>
          <cell r="F6393">
            <v>0</v>
          </cell>
          <cell r="G6393">
            <v>0</v>
          </cell>
          <cell r="H6393">
            <v>647.78</v>
          </cell>
          <cell r="I6393">
            <v>647.78</v>
          </cell>
          <cell r="J6393">
            <v>1721.43</v>
          </cell>
          <cell r="L6393">
            <v>41455</v>
          </cell>
          <cell r="M6393" t="str">
            <v>SG</v>
          </cell>
          <cell r="N6393" t="str">
            <v>EXP</v>
          </cell>
          <cell r="O6393" t="str">
            <v>PH610</v>
          </cell>
          <cell r="P6393" t="str">
            <v>3420</v>
          </cell>
          <cell r="Q6393" t="str">
            <v>Computer Hardware &amp; Software</v>
          </cell>
          <cell r="R6393" t="str">
            <v>Other Expenditures</v>
          </cell>
          <cell r="S6393" t="str">
            <v>Non Salary</v>
          </cell>
        </row>
        <row r="6394">
          <cell r="A6394" t="str">
            <v>PH3513</v>
          </cell>
          <cell r="E6394">
            <v>1119.3599999999999</v>
          </cell>
          <cell r="F6394">
            <v>0</v>
          </cell>
          <cell r="G6394">
            <v>1119.3599999999999</v>
          </cell>
          <cell r="H6394">
            <v>0</v>
          </cell>
          <cell r="I6394">
            <v>-1119.3599999999999</v>
          </cell>
          <cell r="J6394">
            <v>0</v>
          </cell>
          <cell r="L6394">
            <v>41455</v>
          </cell>
          <cell r="M6394" t="str">
            <v>SG</v>
          </cell>
          <cell r="N6394" t="str">
            <v>EXP</v>
          </cell>
          <cell r="O6394" t="str">
            <v>PH610</v>
          </cell>
          <cell r="P6394" t="str">
            <v>4082</v>
          </cell>
          <cell r="Q6394" t="str">
            <v>Professional &amp; Technical</v>
          </cell>
          <cell r="R6394" t="str">
            <v>Other Expenditures</v>
          </cell>
          <cell r="S6394" t="str">
            <v>Non Salary</v>
          </cell>
        </row>
        <row r="6395">
          <cell r="A6395" t="str">
            <v>PH3513</v>
          </cell>
          <cell r="E6395">
            <v>0</v>
          </cell>
          <cell r="F6395">
            <v>0</v>
          </cell>
          <cell r="G6395">
            <v>0</v>
          </cell>
          <cell r="H6395">
            <v>195.3</v>
          </cell>
          <cell r="I6395">
            <v>195.3</v>
          </cell>
          <cell r="J6395">
            <v>518.98</v>
          </cell>
          <cell r="L6395">
            <v>41455</v>
          </cell>
          <cell r="M6395" t="str">
            <v>SG</v>
          </cell>
          <cell r="N6395" t="str">
            <v>EXP</v>
          </cell>
          <cell r="O6395" t="str">
            <v>PH610</v>
          </cell>
          <cell r="P6395" t="str">
            <v>4086</v>
          </cell>
          <cell r="Q6395" t="str">
            <v>Professional &amp; Technical</v>
          </cell>
          <cell r="R6395" t="str">
            <v>Other Expenditures</v>
          </cell>
          <cell r="S6395" t="str">
            <v>Non Salary</v>
          </cell>
        </row>
        <row r="6396">
          <cell r="A6396" t="str">
            <v>PH3513</v>
          </cell>
          <cell r="E6396">
            <v>30</v>
          </cell>
          <cell r="F6396">
            <v>266.52999999999997</v>
          </cell>
          <cell r="G6396">
            <v>296.52999999999997</v>
          </cell>
          <cell r="H6396">
            <v>388.33</v>
          </cell>
          <cell r="I6396">
            <v>91.8</v>
          </cell>
          <cell r="J6396">
            <v>1032</v>
          </cell>
          <cell r="L6396">
            <v>41455</v>
          </cell>
          <cell r="M6396" t="str">
            <v>SG</v>
          </cell>
          <cell r="N6396" t="str">
            <v>EXP</v>
          </cell>
          <cell r="O6396" t="str">
            <v>PH610</v>
          </cell>
          <cell r="P6396" t="str">
            <v>4110</v>
          </cell>
          <cell r="Q6396" t="str">
            <v>Professional &amp; Technical</v>
          </cell>
          <cell r="R6396" t="str">
            <v>Other Expenditures</v>
          </cell>
          <cell r="S6396" t="str">
            <v>Non Salary</v>
          </cell>
        </row>
        <row r="6397">
          <cell r="A6397" t="str">
            <v>PH3513</v>
          </cell>
          <cell r="E6397">
            <v>0</v>
          </cell>
          <cell r="F6397">
            <v>0</v>
          </cell>
          <cell r="G6397">
            <v>0</v>
          </cell>
          <cell r="H6397">
            <v>0</v>
          </cell>
          <cell r="I6397">
            <v>0</v>
          </cell>
          <cell r="J6397">
            <v>0</v>
          </cell>
          <cell r="L6397">
            <v>41455</v>
          </cell>
          <cell r="M6397" t="str">
            <v>SG</v>
          </cell>
          <cell r="N6397" t="str">
            <v>EXP</v>
          </cell>
          <cell r="O6397" t="str">
            <v>PH610</v>
          </cell>
          <cell r="P6397" t="str">
            <v>4199</v>
          </cell>
          <cell r="Q6397" t="str">
            <v>Professional &amp; Technical</v>
          </cell>
          <cell r="R6397" t="str">
            <v>Other Expenditures</v>
          </cell>
          <cell r="S6397" t="str">
            <v>Non Salary</v>
          </cell>
        </row>
        <row r="6398">
          <cell r="A6398" t="str">
            <v>PH3513</v>
          </cell>
          <cell r="E6398">
            <v>92.66</v>
          </cell>
          <cell r="F6398">
            <v>0</v>
          </cell>
          <cell r="G6398">
            <v>92.66</v>
          </cell>
          <cell r="H6398">
            <v>0</v>
          </cell>
          <cell r="I6398">
            <v>-92.66</v>
          </cell>
          <cell r="J6398">
            <v>0</v>
          </cell>
          <cell r="L6398">
            <v>41455</v>
          </cell>
          <cell r="M6398" t="str">
            <v>SG</v>
          </cell>
          <cell r="N6398" t="str">
            <v>EXP</v>
          </cell>
          <cell r="O6398" t="str">
            <v>PH610</v>
          </cell>
          <cell r="P6398" t="str">
            <v>4205</v>
          </cell>
          <cell r="Q6398" t="str">
            <v>Business Travel Expenses</v>
          </cell>
          <cell r="R6398" t="str">
            <v>Other Expenditures</v>
          </cell>
          <cell r="S6398" t="str">
            <v>Non Salary</v>
          </cell>
        </row>
        <row r="6399">
          <cell r="A6399" t="str">
            <v>PH3513</v>
          </cell>
          <cell r="E6399">
            <v>90.56</v>
          </cell>
          <cell r="F6399">
            <v>0</v>
          </cell>
          <cell r="G6399">
            <v>90.56</v>
          </cell>
          <cell r="H6399">
            <v>0</v>
          </cell>
          <cell r="I6399">
            <v>-90.56</v>
          </cell>
          <cell r="J6399">
            <v>0</v>
          </cell>
          <cell r="L6399">
            <v>41455</v>
          </cell>
          <cell r="M6399" t="str">
            <v>SG</v>
          </cell>
          <cell r="N6399" t="str">
            <v>EXP</v>
          </cell>
          <cell r="O6399" t="str">
            <v>PH610</v>
          </cell>
          <cell r="P6399" t="str">
            <v>4210</v>
          </cell>
          <cell r="Q6399" t="str">
            <v>Business Travel Expenses</v>
          </cell>
          <cell r="R6399" t="str">
            <v>Other Expenditures</v>
          </cell>
          <cell r="S6399" t="str">
            <v>Non Salary</v>
          </cell>
        </row>
        <row r="6400">
          <cell r="A6400" t="str">
            <v>PH3513</v>
          </cell>
          <cell r="E6400">
            <v>9.01</v>
          </cell>
          <cell r="F6400">
            <v>0</v>
          </cell>
          <cell r="G6400">
            <v>9.01</v>
          </cell>
          <cell r="H6400">
            <v>0</v>
          </cell>
          <cell r="I6400">
            <v>-9.01</v>
          </cell>
          <cell r="J6400">
            <v>0</v>
          </cell>
          <cell r="L6400">
            <v>41455</v>
          </cell>
          <cell r="M6400" t="str">
            <v>SG</v>
          </cell>
          <cell r="N6400" t="str">
            <v>EXP</v>
          </cell>
          <cell r="O6400" t="str">
            <v>PH610</v>
          </cell>
          <cell r="P6400" t="str">
            <v>4220</v>
          </cell>
          <cell r="Q6400" t="str">
            <v>Business Travel Expenses</v>
          </cell>
          <cell r="R6400" t="str">
            <v>Other Expenditures</v>
          </cell>
          <cell r="S6400" t="str">
            <v>Non Salary</v>
          </cell>
        </row>
        <row r="6401">
          <cell r="A6401" t="str">
            <v>PH3513</v>
          </cell>
          <cell r="E6401">
            <v>0</v>
          </cell>
          <cell r="F6401">
            <v>0</v>
          </cell>
          <cell r="G6401">
            <v>0</v>
          </cell>
          <cell r="H6401">
            <v>0</v>
          </cell>
          <cell r="I6401">
            <v>0</v>
          </cell>
          <cell r="J6401">
            <v>0</v>
          </cell>
          <cell r="L6401">
            <v>41455</v>
          </cell>
          <cell r="M6401" t="str">
            <v>SG</v>
          </cell>
          <cell r="N6401" t="str">
            <v>EXP</v>
          </cell>
          <cell r="O6401" t="str">
            <v>PH610</v>
          </cell>
          <cell r="P6401" t="str">
            <v>4225</v>
          </cell>
          <cell r="Q6401" t="str">
            <v>Business Travel Expenses</v>
          </cell>
          <cell r="R6401" t="str">
            <v>Other Expenditures</v>
          </cell>
          <cell r="S6401" t="str">
            <v>Non Salary</v>
          </cell>
        </row>
        <row r="6402">
          <cell r="A6402" t="str">
            <v>PH3513</v>
          </cell>
          <cell r="E6402">
            <v>93.4</v>
          </cell>
          <cell r="F6402">
            <v>0</v>
          </cell>
          <cell r="G6402">
            <v>93.4</v>
          </cell>
          <cell r="H6402">
            <v>0</v>
          </cell>
          <cell r="I6402">
            <v>-93.4</v>
          </cell>
          <cell r="J6402">
            <v>0</v>
          </cell>
          <cell r="L6402">
            <v>41455</v>
          </cell>
          <cell r="M6402" t="str">
            <v>SG</v>
          </cell>
          <cell r="N6402" t="str">
            <v>EXP</v>
          </cell>
          <cell r="O6402" t="str">
            <v>PH610</v>
          </cell>
          <cell r="P6402" t="str">
            <v>4230</v>
          </cell>
          <cell r="Q6402" t="str">
            <v>Business Travel Expenses</v>
          </cell>
          <cell r="R6402" t="str">
            <v>Other Expenditures</v>
          </cell>
          <cell r="S6402" t="str">
            <v>Non Salary</v>
          </cell>
        </row>
        <row r="6403">
          <cell r="A6403" t="str">
            <v>PH3513</v>
          </cell>
          <cell r="E6403">
            <v>0</v>
          </cell>
          <cell r="F6403">
            <v>0</v>
          </cell>
          <cell r="G6403">
            <v>0</v>
          </cell>
          <cell r="H6403">
            <v>383.84</v>
          </cell>
          <cell r="I6403">
            <v>383.84</v>
          </cell>
          <cell r="J6403">
            <v>1020</v>
          </cell>
          <cell r="L6403">
            <v>41455</v>
          </cell>
          <cell r="M6403" t="str">
            <v>SG</v>
          </cell>
          <cell r="N6403" t="str">
            <v>EXP</v>
          </cell>
          <cell r="O6403" t="str">
            <v>PH610</v>
          </cell>
          <cell r="P6403" t="str">
            <v>4252</v>
          </cell>
          <cell r="Q6403" t="str">
            <v>Conference Expenditures</v>
          </cell>
          <cell r="R6403" t="str">
            <v>Other Expenditures</v>
          </cell>
          <cell r="S6403" t="str">
            <v>Non Salary</v>
          </cell>
        </row>
        <row r="6404">
          <cell r="A6404" t="str">
            <v>PH3513</v>
          </cell>
          <cell r="E6404">
            <v>0</v>
          </cell>
          <cell r="F6404">
            <v>0</v>
          </cell>
          <cell r="G6404">
            <v>0</v>
          </cell>
          <cell r="H6404">
            <v>280.55</v>
          </cell>
          <cell r="I6404">
            <v>280.55</v>
          </cell>
          <cell r="J6404">
            <v>745.54</v>
          </cell>
          <cell r="L6404">
            <v>41455</v>
          </cell>
          <cell r="M6404" t="str">
            <v>SG</v>
          </cell>
          <cell r="N6404" t="str">
            <v>EXP</v>
          </cell>
          <cell r="O6404" t="str">
            <v>PH610</v>
          </cell>
          <cell r="P6404" t="str">
            <v>4253</v>
          </cell>
          <cell r="Q6404" t="str">
            <v>Conference Expenditures</v>
          </cell>
          <cell r="R6404" t="str">
            <v>Other Expenditures</v>
          </cell>
          <cell r="S6404" t="str">
            <v>Non Salary</v>
          </cell>
        </row>
        <row r="6405">
          <cell r="A6405" t="str">
            <v>PH3513</v>
          </cell>
          <cell r="E6405">
            <v>0</v>
          </cell>
          <cell r="F6405">
            <v>0</v>
          </cell>
          <cell r="G6405">
            <v>0</v>
          </cell>
          <cell r="H6405">
            <v>78.13</v>
          </cell>
          <cell r="I6405">
            <v>78.13</v>
          </cell>
          <cell r="J6405">
            <v>207.59</v>
          </cell>
          <cell r="L6405">
            <v>41455</v>
          </cell>
          <cell r="M6405" t="str">
            <v>SG</v>
          </cell>
          <cell r="N6405" t="str">
            <v>EXP</v>
          </cell>
          <cell r="O6405" t="str">
            <v>PH610</v>
          </cell>
          <cell r="P6405" t="str">
            <v>4254</v>
          </cell>
          <cell r="Q6405" t="str">
            <v>Conference Expenditures</v>
          </cell>
          <cell r="R6405" t="str">
            <v>Other Expenditures</v>
          </cell>
          <cell r="S6405" t="str">
            <v>Non Salary</v>
          </cell>
        </row>
        <row r="6406">
          <cell r="A6406" t="str">
            <v>PH3513</v>
          </cell>
          <cell r="E6406">
            <v>1355</v>
          </cell>
          <cell r="F6406">
            <v>0</v>
          </cell>
          <cell r="G6406">
            <v>1355</v>
          </cell>
          <cell r="H6406">
            <v>1458.7</v>
          </cell>
          <cell r="I6406">
            <v>103.7</v>
          </cell>
          <cell r="J6406">
            <v>3876.41</v>
          </cell>
          <cell r="L6406">
            <v>41455</v>
          </cell>
          <cell r="M6406" t="str">
            <v>SG</v>
          </cell>
          <cell r="N6406" t="str">
            <v>EXP</v>
          </cell>
          <cell r="O6406" t="str">
            <v>PH610</v>
          </cell>
          <cell r="P6406" t="str">
            <v>4256</v>
          </cell>
          <cell r="Q6406" t="str">
            <v>Conference Expenditures</v>
          </cell>
          <cell r="R6406" t="str">
            <v>Other Expenditures</v>
          </cell>
          <cell r="S6406" t="str">
            <v>Non Salary</v>
          </cell>
        </row>
        <row r="6407">
          <cell r="A6407" t="str">
            <v>PH3513</v>
          </cell>
          <cell r="E6407">
            <v>500</v>
          </cell>
          <cell r="F6407">
            <v>0</v>
          </cell>
          <cell r="G6407">
            <v>500</v>
          </cell>
          <cell r="H6407">
            <v>1505.2</v>
          </cell>
          <cell r="I6407">
            <v>1005.2</v>
          </cell>
          <cell r="J6407">
            <v>4000</v>
          </cell>
          <cell r="L6407">
            <v>41455</v>
          </cell>
          <cell r="M6407" t="str">
            <v>SG</v>
          </cell>
          <cell r="N6407" t="str">
            <v>EXP</v>
          </cell>
          <cell r="O6407" t="str">
            <v>PH610</v>
          </cell>
          <cell r="P6407" t="str">
            <v>4310</v>
          </cell>
          <cell r="Q6407" t="str">
            <v>Training &amp; Development</v>
          </cell>
          <cell r="R6407" t="str">
            <v>Other Expenditures</v>
          </cell>
          <cell r="S6407" t="str">
            <v>Non Salary</v>
          </cell>
        </row>
        <row r="6408">
          <cell r="A6408" t="str">
            <v>PH3513</v>
          </cell>
          <cell r="E6408">
            <v>98707.199999999997</v>
          </cell>
          <cell r="F6408">
            <v>22387.200000000001</v>
          </cell>
          <cell r="G6408">
            <v>121094.39999999999</v>
          </cell>
          <cell r="H6408">
            <v>1428.94</v>
          </cell>
          <cell r="I6408">
            <v>-119665.46</v>
          </cell>
          <cell r="J6408">
            <v>4275.72</v>
          </cell>
          <cell r="L6408">
            <v>41455</v>
          </cell>
          <cell r="M6408" t="str">
            <v>SG</v>
          </cell>
          <cell r="N6408" t="str">
            <v>EXP</v>
          </cell>
          <cell r="O6408" t="str">
            <v>PH610</v>
          </cell>
          <cell r="P6408" t="str">
            <v>4414</v>
          </cell>
          <cell r="Q6408" t="str">
            <v>Contracted Services</v>
          </cell>
          <cell r="R6408" t="str">
            <v>Other Expenditures</v>
          </cell>
          <cell r="S6408" t="str">
            <v>Non Salary</v>
          </cell>
        </row>
        <row r="6409">
          <cell r="A6409" t="str">
            <v>PH3513</v>
          </cell>
          <cell r="E6409">
            <v>12.87</v>
          </cell>
          <cell r="F6409">
            <v>0</v>
          </cell>
          <cell r="G6409">
            <v>12.87</v>
          </cell>
          <cell r="H6409">
            <v>0</v>
          </cell>
          <cell r="I6409">
            <v>-12.87</v>
          </cell>
          <cell r="J6409">
            <v>0</v>
          </cell>
          <cell r="L6409">
            <v>41455</v>
          </cell>
          <cell r="M6409" t="str">
            <v>SG</v>
          </cell>
          <cell r="N6409" t="str">
            <v>EXP</v>
          </cell>
          <cell r="O6409" t="str">
            <v>PH610</v>
          </cell>
          <cell r="P6409" t="str">
            <v>4419</v>
          </cell>
          <cell r="Q6409" t="str">
            <v>Contracted Services</v>
          </cell>
          <cell r="R6409" t="str">
            <v>Other Expenditures</v>
          </cell>
          <cell r="S6409" t="str">
            <v>Non Salary</v>
          </cell>
        </row>
        <row r="6410">
          <cell r="A6410" t="str">
            <v>PH3513</v>
          </cell>
          <cell r="E6410">
            <v>0</v>
          </cell>
          <cell r="F6410">
            <v>356</v>
          </cell>
          <cell r="G6410">
            <v>356</v>
          </cell>
          <cell r="H6410">
            <v>0</v>
          </cell>
          <cell r="I6410">
            <v>-356</v>
          </cell>
          <cell r="J6410">
            <v>0</v>
          </cell>
          <cell r="L6410">
            <v>41455</v>
          </cell>
          <cell r="M6410" t="str">
            <v>SG</v>
          </cell>
          <cell r="N6410" t="str">
            <v>EXP</v>
          </cell>
          <cell r="O6410" t="str">
            <v>PH610</v>
          </cell>
          <cell r="P6410" t="str">
            <v>4421</v>
          </cell>
          <cell r="Q6410" t="str">
            <v>Contracted Services</v>
          </cell>
          <cell r="R6410" t="str">
            <v>Other Expenditures</v>
          </cell>
          <cell r="S6410" t="str">
            <v>Non Salary</v>
          </cell>
        </row>
        <row r="6411">
          <cell r="A6411" t="str">
            <v>PH3513</v>
          </cell>
          <cell r="E6411">
            <v>0</v>
          </cell>
          <cell r="F6411">
            <v>0</v>
          </cell>
          <cell r="G6411">
            <v>0</v>
          </cell>
          <cell r="H6411">
            <v>1020.24</v>
          </cell>
          <cell r="I6411">
            <v>1020.24</v>
          </cell>
          <cell r="J6411">
            <v>3052.8</v>
          </cell>
          <cell r="L6411">
            <v>41455</v>
          </cell>
          <cell r="M6411" t="str">
            <v>SG</v>
          </cell>
          <cell r="N6411" t="str">
            <v>EXP</v>
          </cell>
          <cell r="O6411" t="str">
            <v>PH610</v>
          </cell>
          <cell r="P6411" t="str">
            <v>4424</v>
          </cell>
          <cell r="Q6411" t="str">
            <v>Contracted Services</v>
          </cell>
          <cell r="R6411" t="str">
            <v>Other Expenditures</v>
          </cell>
          <cell r="S6411" t="str">
            <v>Non Salary</v>
          </cell>
        </row>
        <row r="6412">
          <cell r="A6412" t="str">
            <v>PH3513</v>
          </cell>
          <cell r="E6412">
            <v>0</v>
          </cell>
          <cell r="F6412">
            <v>0</v>
          </cell>
          <cell r="G6412">
            <v>0</v>
          </cell>
          <cell r="H6412">
            <v>383.84</v>
          </cell>
          <cell r="I6412">
            <v>383.84</v>
          </cell>
          <cell r="J6412">
            <v>1020</v>
          </cell>
          <cell r="L6412">
            <v>41455</v>
          </cell>
          <cell r="M6412" t="str">
            <v>SG</v>
          </cell>
          <cell r="N6412" t="str">
            <v>EXP</v>
          </cell>
          <cell r="O6412" t="str">
            <v>PH610</v>
          </cell>
          <cell r="P6412" t="str">
            <v>4690</v>
          </cell>
          <cell r="Q6412" t="str">
            <v>Insurance, Parking &amp; Metrage</v>
          </cell>
          <cell r="R6412" t="str">
            <v>Other Expenditures</v>
          </cell>
          <cell r="S6412" t="str">
            <v>Non Salary</v>
          </cell>
        </row>
        <row r="6413">
          <cell r="A6413" t="str">
            <v>PH3513</v>
          </cell>
          <cell r="E6413">
            <v>0</v>
          </cell>
          <cell r="F6413">
            <v>101.76</v>
          </cell>
          <cell r="G6413">
            <v>101.76</v>
          </cell>
          <cell r="H6413">
            <v>0</v>
          </cell>
          <cell r="I6413">
            <v>-101.76</v>
          </cell>
          <cell r="J6413">
            <v>0</v>
          </cell>
          <cell r="L6413">
            <v>41455</v>
          </cell>
          <cell r="M6413" t="str">
            <v>SG</v>
          </cell>
          <cell r="N6413" t="str">
            <v>EXP</v>
          </cell>
          <cell r="O6413" t="str">
            <v>PH610</v>
          </cell>
          <cell r="P6413" t="str">
            <v>4699</v>
          </cell>
          <cell r="Q6413" t="str">
            <v>Repairs &amp; Maintenance</v>
          </cell>
          <cell r="R6413" t="str">
            <v>Other Expenditures</v>
          </cell>
          <cell r="S6413" t="str">
            <v>Non Salary</v>
          </cell>
        </row>
        <row r="6414">
          <cell r="A6414" t="str">
            <v>PH3513</v>
          </cell>
          <cell r="E6414">
            <v>188.26</v>
          </cell>
          <cell r="F6414">
            <v>0</v>
          </cell>
          <cell r="G6414">
            <v>188.26</v>
          </cell>
          <cell r="H6414">
            <v>195.69</v>
          </cell>
          <cell r="I6414">
            <v>7.43</v>
          </cell>
          <cell r="J6414">
            <v>520</v>
          </cell>
          <cell r="L6414">
            <v>41455</v>
          </cell>
          <cell r="M6414" t="str">
            <v>SG</v>
          </cell>
          <cell r="N6414" t="str">
            <v>EXP</v>
          </cell>
          <cell r="O6414" t="str">
            <v>PH610</v>
          </cell>
          <cell r="P6414" t="str">
            <v>4820</v>
          </cell>
          <cell r="Q6414" t="str">
            <v>Other Services</v>
          </cell>
          <cell r="R6414" t="str">
            <v>Other Expenditures</v>
          </cell>
          <cell r="S6414" t="str">
            <v>Non Salary</v>
          </cell>
        </row>
        <row r="6415">
          <cell r="A6415" t="str">
            <v>PH3513</v>
          </cell>
          <cell r="E6415">
            <v>0</v>
          </cell>
          <cell r="F6415">
            <v>0</v>
          </cell>
          <cell r="G6415">
            <v>0</v>
          </cell>
          <cell r="H6415">
            <v>0</v>
          </cell>
          <cell r="I6415">
            <v>0</v>
          </cell>
          <cell r="J6415">
            <v>0</v>
          </cell>
          <cell r="L6415">
            <v>41455</v>
          </cell>
          <cell r="M6415" t="str">
            <v>SG</v>
          </cell>
          <cell r="N6415" t="str">
            <v>EXP</v>
          </cell>
          <cell r="O6415" t="str">
            <v>PH610</v>
          </cell>
          <cell r="P6415" t="str">
            <v>4825</v>
          </cell>
          <cell r="Q6415" t="str">
            <v>Other Services</v>
          </cell>
          <cell r="R6415" t="str">
            <v>Other Expenditures</v>
          </cell>
          <cell r="S6415" t="str">
            <v>Non Salary</v>
          </cell>
        </row>
        <row r="6416">
          <cell r="A6416" t="str">
            <v>PH3513</v>
          </cell>
          <cell r="E6416">
            <v>0</v>
          </cell>
          <cell r="F6416">
            <v>0</v>
          </cell>
          <cell r="G6416">
            <v>0</v>
          </cell>
          <cell r="H6416">
            <v>3082.1</v>
          </cell>
          <cell r="I6416">
            <v>3082.1</v>
          </cell>
          <cell r="J6416">
            <v>17000</v>
          </cell>
          <cell r="L6416">
            <v>41455</v>
          </cell>
          <cell r="M6416" t="str">
            <v>SG</v>
          </cell>
          <cell r="N6416" t="str">
            <v>EXP</v>
          </cell>
          <cell r="O6416" t="str">
            <v>PH610</v>
          </cell>
          <cell r="P6416" t="str">
            <v>7030</v>
          </cell>
          <cell r="Q6416" t="str">
            <v>IDC's</v>
          </cell>
          <cell r="R6416" t="str">
            <v>Other Expenditures</v>
          </cell>
          <cell r="S6416" t="str">
            <v>Non Salary</v>
          </cell>
        </row>
        <row r="6417">
          <cell r="A6417" t="str">
            <v>PH3513</v>
          </cell>
          <cell r="E6417">
            <v>18.690000000000001</v>
          </cell>
          <cell r="F6417">
            <v>0</v>
          </cell>
          <cell r="G6417">
            <v>18.690000000000001</v>
          </cell>
          <cell r="H6417">
            <v>4117.3</v>
          </cell>
          <cell r="I6417">
            <v>4098.6099999999997</v>
          </cell>
          <cell r="J6417">
            <v>11000</v>
          </cell>
          <cell r="L6417">
            <v>41455</v>
          </cell>
          <cell r="M6417" t="str">
            <v>SG</v>
          </cell>
          <cell r="N6417" t="str">
            <v>EXP</v>
          </cell>
          <cell r="O6417" t="str">
            <v>PH610</v>
          </cell>
          <cell r="P6417" t="str">
            <v>7035</v>
          </cell>
          <cell r="Q6417" t="str">
            <v>IDC's</v>
          </cell>
          <cell r="R6417" t="str">
            <v>Other Expenditures</v>
          </cell>
          <cell r="S6417" t="str">
            <v>Non Salary</v>
          </cell>
        </row>
        <row r="6418">
          <cell r="A6418" t="str">
            <v>PH3513</v>
          </cell>
          <cell r="E6418">
            <v>-103429.61</v>
          </cell>
          <cell r="F6418">
            <v>0</v>
          </cell>
          <cell r="G6418">
            <v>-103429.61</v>
          </cell>
          <cell r="H6418">
            <v>-27837.42</v>
          </cell>
          <cell r="I6418">
            <v>75592.19</v>
          </cell>
          <cell r="J6418">
            <v>-67508.39</v>
          </cell>
          <cell r="L6418">
            <v>41455</v>
          </cell>
          <cell r="M6418" t="str">
            <v>SG</v>
          </cell>
          <cell r="N6418" t="str">
            <v>REV</v>
          </cell>
          <cell r="O6418" t="str">
            <v>PH610</v>
          </cell>
          <cell r="P6418" t="str">
            <v>8010</v>
          </cell>
          <cell r="Q6418" t="str">
            <v>Grants and Subsidies</v>
          </cell>
          <cell r="R6418" t="str">
            <v>Revenue</v>
          </cell>
          <cell r="S6418" t="str">
            <v>Non Salary</v>
          </cell>
        </row>
        <row r="6419">
          <cell r="A6419" t="str">
            <v>PH3515</v>
          </cell>
          <cell r="E6419">
            <v>700728.05</v>
          </cell>
          <cell r="F6419">
            <v>0</v>
          </cell>
          <cell r="G6419">
            <v>700728.05</v>
          </cell>
          <cell r="H6419">
            <v>778358.84</v>
          </cell>
          <cell r="I6419">
            <v>77630.789999999994</v>
          </cell>
          <cell r="J6419">
            <v>1751307.39</v>
          </cell>
          <cell r="L6419">
            <v>41455</v>
          </cell>
          <cell r="M6419" t="str">
            <v>SG</v>
          </cell>
          <cell r="N6419" t="str">
            <v>EXP</v>
          </cell>
          <cell r="O6419" t="str">
            <v>PH620</v>
          </cell>
          <cell r="P6419" t="str">
            <v>1015</v>
          </cell>
          <cell r="Q6419" t="str">
            <v>Salaries &amp; Benefits</v>
          </cell>
          <cell r="R6419" t="str">
            <v>Other Expenditures</v>
          </cell>
          <cell r="S6419" t="str">
            <v>Salaries &amp; Benefits</v>
          </cell>
        </row>
        <row r="6420">
          <cell r="A6420" t="str">
            <v>PH3515</v>
          </cell>
          <cell r="E6420">
            <v>6456.29</v>
          </cell>
          <cell r="F6420">
            <v>0</v>
          </cell>
          <cell r="G6420">
            <v>6456.29</v>
          </cell>
          <cell r="H6420">
            <v>7730.82</v>
          </cell>
          <cell r="I6420">
            <v>1274.53</v>
          </cell>
          <cell r="J6420">
            <v>17400</v>
          </cell>
          <cell r="L6420">
            <v>41455</v>
          </cell>
          <cell r="M6420" t="str">
            <v>SG</v>
          </cell>
          <cell r="N6420" t="str">
            <v>EXP</v>
          </cell>
          <cell r="O6420" t="str">
            <v>PH620</v>
          </cell>
          <cell r="P6420" t="str">
            <v>1025</v>
          </cell>
          <cell r="Q6420" t="str">
            <v>Salaries &amp; Benefits</v>
          </cell>
          <cell r="R6420" t="str">
            <v>Other Expenditures</v>
          </cell>
          <cell r="S6420" t="str">
            <v>Overtime</v>
          </cell>
        </row>
        <row r="6421">
          <cell r="A6421" t="str">
            <v>PH3515</v>
          </cell>
          <cell r="E6421">
            <v>385.84</v>
          </cell>
          <cell r="F6421">
            <v>0</v>
          </cell>
          <cell r="G6421">
            <v>385.84</v>
          </cell>
          <cell r="H6421">
            <v>0</v>
          </cell>
          <cell r="I6421">
            <v>-385.84</v>
          </cell>
          <cell r="J6421">
            <v>0</v>
          </cell>
          <cell r="L6421">
            <v>41455</v>
          </cell>
          <cell r="M6421" t="str">
            <v>SG</v>
          </cell>
          <cell r="N6421" t="str">
            <v>EXP</v>
          </cell>
          <cell r="O6421" t="str">
            <v>PH620</v>
          </cell>
          <cell r="P6421" t="str">
            <v>1045</v>
          </cell>
          <cell r="Q6421" t="str">
            <v>Salaries &amp; Benefits</v>
          </cell>
          <cell r="R6421" t="str">
            <v>Other Expenditures</v>
          </cell>
          <cell r="S6421" t="str">
            <v>Salaries &amp; Benefits</v>
          </cell>
        </row>
        <row r="6422">
          <cell r="A6422" t="str">
            <v>PH3515</v>
          </cell>
          <cell r="E6422">
            <v>1995.77</v>
          </cell>
          <cell r="F6422">
            <v>0</v>
          </cell>
          <cell r="G6422">
            <v>1995.77</v>
          </cell>
          <cell r="H6422">
            <v>330.37</v>
          </cell>
          <cell r="I6422">
            <v>-1665.4</v>
          </cell>
          <cell r="J6422">
            <v>330.37</v>
          </cell>
          <cell r="L6422">
            <v>41455</v>
          </cell>
          <cell r="M6422" t="str">
            <v>SG</v>
          </cell>
          <cell r="N6422" t="str">
            <v>EXP</v>
          </cell>
          <cell r="O6422" t="str">
            <v>PH620</v>
          </cell>
          <cell r="P6422" t="str">
            <v>1050</v>
          </cell>
          <cell r="Q6422" t="str">
            <v>Salaries &amp; Benefits</v>
          </cell>
          <cell r="R6422" t="str">
            <v>Other Expenditures</v>
          </cell>
          <cell r="S6422" t="str">
            <v>Salaries &amp; Benefits</v>
          </cell>
        </row>
        <row r="6423">
          <cell r="A6423" t="str">
            <v>PH3515</v>
          </cell>
          <cell r="E6423">
            <v>2340.52</v>
          </cell>
          <cell r="F6423">
            <v>0</v>
          </cell>
          <cell r="G6423">
            <v>2340.52</v>
          </cell>
          <cell r="H6423">
            <v>0</v>
          </cell>
          <cell r="I6423">
            <v>-2340.52</v>
          </cell>
          <cell r="J6423">
            <v>0</v>
          </cell>
          <cell r="L6423">
            <v>41455</v>
          </cell>
          <cell r="M6423" t="str">
            <v>SG</v>
          </cell>
          <cell r="N6423" t="str">
            <v>EXP</v>
          </cell>
          <cell r="O6423" t="str">
            <v>PH620</v>
          </cell>
          <cell r="P6423" t="str">
            <v>1060</v>
          </cell>
          <cell r="Q6423" t="str">
            <v>Salaries &amp; Benefits</v>
          </cell>
          <cell r="R6423" t="str">
            <v>Other Expenditures</v>
          </cell>
          <cell r="S6423" t="str">
            <v>Salaries &amp; Benefits</v>
          </cell>
        </row>
        <row r="6424">
          <cell r="A6424" t="str">
            <v>PH3515</v>
          </cell>
          <cell r="E6424">
            <v>0</v>
          </cell>
          <cell r="F6424">
            <v>0</v>
          </cell>
          <cell r="G6424">
            <v>0</v>
          </cell>
          <cell r="H6424">
            <v>-49234.95</v>
          </cell>
          <cell r="I6424">
            <v>-49234.95</v>
          </cell>
          <cell r="J6424">
            <v>-106787.65</v>
          </cell>
          <cell r="L6424">
            <v>41455</v>
          </cell>
          <cell r="M6424" t="str">
            <v>SG</v>
          </cell>
          <cell r="N6424" t="str">
            <v>EXP</v>
          </cell>
          <cell r="O6424" t="str">
            <v>PH620</v>
          </cell>
          <cell r="P6424" t="str">
            <v>1520</v>
          </cell>
          <cell r="Q6424" t="str">
            <v>Salaries &amp; Benefits</v>
          </cell>
          <cell r="R6424" t="str">
            <v>Other Expenditures</v>
          </cell>
          <cell r="S6424" t="str">
            <v>Gapping</v>
          </cell>
        </row>
        <row r="6425">
          <cell r="A6425" t="str">
            <v>PH3515</v>
          </cell>
          <cell r="E6425">
            <v>32454.25</v>
          </cell>
          <cell r="F6425">
            <v>0</v>
          </cell>
          <cell r="G6425">
            <v>32454.25</v>
          </cell>
          <cell r="H6425">
            <v>41103.86</v>
          </cell>
          <cell r="I6425">
            <v>8649.61</v>
          </cell>
          <cell r="J6425">
            <v>92484</v>
          </cell>
          <cell r="L6425">
            <v>41455</v>
          </cell>
          <cell r="M6425" t="str">
            <v>SG</v>
          </cell>
          <cell r="N6425" t="str">
            <v>EXP</v>
          </cell>
          <cell r="O6425" t="str">
            <v>PH620</v>
          </cell>
          <cell r="P6425" t="str">
            <v>1711</v>
          </cell>
          <cell r="Q6425" t="str">
            <v>Salaries &amp; Benefits</v>
          </cell>
          <cell r="R6425" t="str">
            <v>Other Expenditures</v>
          </cell>
          <cell r="S6425" t="str">
            <v>Salaries &amp; Benefits</v>
          </cell>
        </row>
        <row r="6426">
          <cell r="A6426" t="str">
            <v>PH3515</v>
          </cell>
          <cell r="E6426">
            <v>15453.16</v>
          </cell>
          <cell r="F6426">
            <v>0</v>
          </cell>
          <cell r="G6426">
            <v>15453.16</v>
          </cell>
          <cell r="H6426">
            <v>19338.5</v>
          </cell>
          <cell r="I6426">
            <v>3885.34</v>
          </cell>
          <cell r="J6426">
            <v>43512</v>
          </cell>
          <cell r="L6426">
            <v>41455</v>
          </cell>
          <cell r="M6426" t="str">
            <v>SG</v>
          </cell>
          <cell r="N6426" t="str">
            <v>EXP</v>
          </cell>
          <cell r="O6426" t="str">
            <v>PH620</v>
          </cell>
          <cell r="P6426" t="str">
            <v>1712</v>
          </cell>
          <cell r="Q6426" t="str">
            <v>Salaries &amp; Benefits</v>
          </cell>
          <cell r="R6426" t="str">
            <v>Other Expenditures</v>
          </cell>
          <cell r="S6426" t="str">
            <v>Salaries &amp; Benefits</v>
          </cell>
        </row>
        <row r="6427">
          <cell r="A6427" t="str">
            <v>PH3515</v>
          </cell>
          <cell r="E6427">
            <v>16310.16</v>
          </cell>
          <cell r="F6427">
            <v>0</v>
          </cell>
          <cell r="G6427">
            <v>16310.16</v>
          </cell>
          <cell r="H6427">
            <v>15586.78</v>
          </cell>
          <cell r="I6427">
            <v>-723.38</v>
          </cell>
          <cell r="J6427">
            <v>34924.15</v>
          </cell>
          <cell r="L6427">
            <v>41455</v>
          </cell>
          <cell r="M6427" t="str">
            <v>SG</v>
          </cell>
          <cell r="N6427" t="str">
            <v>EXP</v>
          </cell>
          <cell r="O6427" t="str">
            <v>PH620</v>
          </cell>
          <cell r="P6427" t="str">
            <v>1720</v>
          </cell>
          <cell r="Q6427" t="str">
            <v>Salaries &amp; Benefits</v>
          </cell>
          <cell r="R6427" t="str">
            <v>Other Expenditures</v>
          </cell>
          <cell r="S6427" t="str">
            <v>Salaries &amp; Benefits</v>
          </cell>
        </row>
        <row r="6428">
          <cell r="A6428" t="str">
            <v>PH3515</v>
          </cell>
          <cell r="E6428">
            <v>4927.29</v>
          </cell>
          <cell r="F6428">
            <v>0</v>
          </cell>
          <cell r="G6428">
            <v>4927.29</v>
          </cell>
          <cell r="H6428">
            <v>5810.87</v>
          </cell>
          <cell r="I6428">
            <v>883.58</v>
          </cell>
          <cell r="J6428">
            <v>13074.86</v>
          </cell>
          <cell r="L6428">
            <v>41455</v>
          </cell>
          <cell r="M6428" t="str">
            <v>SG</v>
          </cell>
          <cell r="N6428" t="str">
            <v>EXP</v>
          </cell>
          <cell r="O6428" t="str">
            <v>PH620</v>
          </cell>
          <cell r="P6428" t="str">
            <v>1730</v>
          </cell>
          <cell r="Q6428" t="str">
            <v>Salaries &amp; Benefits</v>
          </cell>
          <cell r="R6428" t="str">
            <v>Other Expenditures</v>
          </cell>
          <cell r="S6428" t="str">
            <v>Salaries &amp; Benefits</v>
          </cell>
        </row>
        <row r="6429">
          <cell r="A6429" t="str">
            <v>PH3515</v>
          </cell>
          <cell r="E6429">
            <v>18225.41</v>
          </cell>
          <cell r="F6429">
            <v>0</v>
          </cell>
          <cell r="G6429">
            <v>18225.41</v>
          </cell>
          <cell r="H6429">
            <v>20196.189999999999</v>
          </cell>
          <cell r="I6429">
            <v>1970.78</v>
          </cell>
          <cell r="J6429">
            <v>24128.51</v>
          </cell>
          <cell r="L6429">
            <v>41455</v>
          </cell>
          <cell r="M6429" t="str">
            <v>SG</v>
          </cell>
          <cell r="N6429" t="str">
            <v>EXP</v>
          </cell>
          <cell r="O6429" t="str">
            <v>PH620</v>
          </cell>
          <cell r="P6429" t="str">
            <v>1740</v>
          </cell>
          <cell r="Q6429" t="str">
            <v>Salaries &amp; Benefits</v>
          </cell>
          <cell r="R6429" t="str">
            <v>Other Expenditures</v>
          </cell>
          <cell r="S6429" t="str">
            <v>Salaries &amp; Benefits</v>
          </cell>
        </row>
        <row r="6430">
          <cell r="A6430" t="str">
            <v>PH3515</v>
          </cell>
          <cell r="E6430">
            <v>775.87</v>
          </cell>
          <cell r="F6430">
            <v>0</v>
          </cell>
          <cell r="G6430">
            <v>775.87</v>
          </cell>
          <cell r="H6430">
            <v>1067.5899999999999</v>
          </cell>
          <cell r="I6430">
            <v>291.72000000000003</v>
          </cell>
          <cell r="J6430">
            <v>1400.98</v>
          </cell>
          <cell r="L6430">
            <v>41455</v>
          </cell>
          <cell r="M6430" t="str">
            <v>SG</v>
          </cell>
          <cell r="N6430" t="str">
            <v>EXP</v>
          </cell>
          <cell r="O6430" t="str">
            <v>PH620</v>
          </cell>
          <cell r="P6430" t="str">
            <v>1745</v>
          </cell>
          <cell r="Q6430" t="str">
            <v>Salaries &amp; Benefits</v>
          </cell>
          <cell r="R6430" t="str">
            <v>Other Expenditures</v>
          </cell>
          <cell r="S6430" t="str">
            <v>Salaries &amp; Benefits</v>
          </cell>
        </row>
        <row r="6431">
          <cell r="A6431" t="str">
            <v>PH3515</v>
          </cell>
          <cell r="E6431">
            <v>14141.98</v>
          </cell>
          <cell r="F6431">
            <v>0</v>
          </cell>
          <cell r="G6431">
            <v>14141.98</v>
          </cell>
          <cell r="H6431">
            <v>15178.09</v>
          </cell>
          <cell r="I6431">
            <v>1036.1099999999999</v>
          </cell>
          <cell r="J6431">
            <v>34150.44</v>
          </cell>
          <cell r="L6431">
            <v>41455</v>
          </cell>
          <cell r="M6431" t="str">
            <v>SG</v>
          </cell>
          <cell r="N6431" t="str">
            <v>EXP</v>
          </cell>
          <cell r="O6431" t="str">
            <v>PH620</v>
          </cell>
          <cell r="P6431" t="str">
            <v>1750</v>
          </cell>
          <cell r="Q6431" t="str">
            <v>Salaries &amp; Benefits</v>
          </cell>
          <cell r="R6431" t="str">
            <v>Other Expenditures</v>
          </cell>
          <cell r="S6431" t="str">
            <v>Salaries &amp; Benefits</v>
          </cell>
        </row>
        <row r="6432">
          <cell r="A6432" t="str">
            <v>PH3515</v>
          </cell>
          <cell r="E6432">
            <v>37542.949999999997</v>
          </cell>
          <cell r="F6432">
            <v>0</v>
          </cell>
          <cell r="G6432">
            <v>37542.949999999997</v>
          </cell>
          <cell r="H6432">
            <v>43796.01</v>
          </cell>
          <cell r="I6432">
            <v>6253.06</v>
          </cell>
          <cell r="J6432">
            <v>53054.1</v>
          </cell>
          <cell r="L6432">
            <v>41455</v>
          </cell>
          <cell r="M6432" t="str">
            <v>SG</v>
          </cell>
          <cell r="N6432" t="str">
            <v>EXP</v>
          </cell>
          <cell r="O6432" t="str">
            <v>PH620</v>
          </cell>
          <cell r="P6432" t="str">
            <v>1760</v>
          </cell>
          <cell r="Q6432" t="str">
            <v>Salaries &amp; Benefits</v>
          </cell>
          <cell r="R6432" t="str">
            <v>Other Expenditures</v>
          </cell>
          <cell r="S6432" t="str">
            <v>Salaries &amp; Benefits</v>
          </cell>
        </row>
        <row r="6433">
          <cell r="A6433" t="str">
            <v>PH3515</v>
          </cell>
          <cell r="E6433">
            <v>72410.53</v>
          </cell>
          <cell r="F6433">
            <v>0</v>
          </cell>
          <cell r="G6433">
            <v>72410.53</v>
          </cell>
          <cell r="H6433">
            <v>84960.94</v>
          </cell>
          <cell r="I6433">
            <v>12550.41</v>
          </cell>
          <cell r="J6433">
            <v>191162.08</v>
          </cell>
          <cell r="L6433">
            <v>41455</v>
          </cell>
          <cell r="M6433" t="str">
            <v>SG</v>
          </cell>
          <cell r="N6433" t="str">
            <v>EXP</v>
          </cell>
          <cell r="O6433" t="str">
            <v>PH620</v>
          </cell>
          <cell r="P6433" t="str">
            <v>1770</v>
          </cell>
          <cell r="Q6433" t="str">
            <v>Salaries &amp; Benefits</v>
          </cell>
          <cell r="R6433" t="str">
            <v>Other Expenditures</v>
          </cell>
          <cell r="S6433" t="str">
            <v>Salaries &amp; Benefits</v>
          </cell>
        </row>
        <row r="6434">
          <cell r="A6434" t="str">
            <v>PH3515</v>
          </cell>
          <cell r="E6434">
            <v>7877.68</v>
          </cell>
          <cell r="F6434">
            <v>0</v>
          </cell>
          <cell r="G6434">
            <v>7877.68</v>
          </cell>
          <cell r="H6434">
            <v>0</v>
          </cell>
          <cell r="I6434">
            <v>-7877.68</v>
          </cell>
          <cell r="J6434">
            <v>0</v>
          </cell>
          <cell r="L6434">
            <v>41455</v>
          </cell>
          <cell r="M6434" t="str">
            <v>SG</v>
          </cell>
          <cell r="N6434" t="str">
            <v>EXP</v>
          </cell>
          <cell r="O6434" t="str">
            <v>PH620</v>
          </cell>
          <cell r="P6434" t="str">
            <v>1840</v>
          </cell>
          <cell r="Q6434" t="str">
            <v>Salaries &amp; Benefits</v>
          </cell>
          <cell r="R6434" t="str">
            <v>Other Expenditures</v>
          </cell>
          <cell r="S6434" t="str">
            <v>Salaries &amp; Benefits</v>
          </cell>
        </row>
        <row r="6435">
          <cell r="A6435" t="str">
            <v>PH3515</v>
          </cell>
          <cell r="E6435">
            <v>111.38</v>
          </cell>
          <cell r="F6435">
            <v>0</v>
          </cell>
          <cell r="G6435">
            <v>111.38</v>
          </cell>
          <cell r="H6435">
            <v>0</v>
          </cell>
          <cell r="I6435">
            <v>-111.38</v>
          </cell>
          <cell r="J6435">
            <v>0</v>
          </cell>
          <cell r="L6435">
            <v>41455</v>
          </cell>
          <cell r="M6435" t="str">
            <v>SG</v>
          </cell>
          <cell r="N6435" t="str">
            <v>EXP</v>
          </cell>
          <cell r="O6435" t="str">
            <v>PH620</v>
          </cell>
          <cell r="P6435" t="str">
            <v>1970</v>
          </cell>
          <cell r="Q6435" t="str">
            <v>Salaries &amp; Benefits</v>
          </cell>
          <cell r="R6435" t="str">
            <v>Other Expenditures</v>
          </cell>
          <cell r="S6435" t="str">
            <v>Salaries &amp; Benefits</v>
          </cell>
        </row>
        <row r="6436">
          <cell r="A6436" t="str">
            <v>PH3515</v>
          </cell>
          <cell r="E6436">
            <v>245.17</v>
          </cell>
          <cell r="F6436">
            <v>0</v>
          </cell>
          <cell r="G6436">
            <v>245.17</v>
          </cell>
          <cell r="H6436">
            <v>0</v>
          </cell>
          <cell r="I6436">
            <v>-245.17</v>
          </cell>
          <cell r="J6436">
            <v>0</v>
          </cell>
          <cell r="L6436">
            <v>41455</v>
          </cell>
          <cell r="M6436" t="str">
            <v>SG</v>
          </cell>
          <cell r="N6436" t="str">
            <v>EXP</v>
          </cell>
          <cell r="O6436" t="str">
            <v>PH620</v>
          </cell>
          <cell r="P6436" t="str">
            <v>1975</v>
          </cell>
          <cell r="Q6436" t="str">
            <v>Salaries &amp; Benefits</v>
          </cell>
          <cell r="R6436" t="str">
            <v>Other Expenditures</v>
          </cell>
          <cell r="S6436" t="str">
            <v>Salaries &amp; Benefits</v>
          </cell>
        </row>
        <row r="6437">
          <cell r="A6437" t="str">
            <v>PH3515</v>
          </cell>
          <cell r="E6437">
            <v>38.1</v>
          </cell>
          <cell r="F6437">
            <v>157.79</v>
          </cell>
          <cell r="G6437">
            <v>195.89</v>
          </cell>
          <cell r="H6437">
            <v>439.98</v>
          </cell>
          <cell r="I6437">
            <v>244.09</v>
          </cell>
          <cell r="J6437">
            <v>984.48</v>
          </cell>
          <cell r="L6437">
            <v>41455</v>
          </cell>
          <cell r="M6437" t="str">
            <v>SG</v>
          </cell>
          <cell r="N6437" t="str">
            <v>EXP</v>
          </cell>
          <cell r="O6437" t="str">
            <v>PH620</v>
          </cell>
          <cell r="P6437" t="str">
            <v>2010</v>
          </cell>
          <cell r="Q6437" t="str">
            <v>Office Supplies</v>
          </cell>
          <cell r="R6437" t="str">
            <v>Other Expenditures</v>
          </cell>
          <cell r="S6437" t="str">
            <v>Non Salary</v>
          </cell>
        </row>
        <row r="6438">
          <cell r="A6438" t="str">
            <v>PH3515</v>
          </cell>
          <cell r="E6438">
            <v>51.68</v>
          </cell>
          <cell r="F6438">
            <v>0</v>
          </cell>
          <cell r="G6438">
            <v>51.68</v>
          </cell>
          <cell r="H6438">
            <v>0</v>
          </cell>
          <cell r="I6438">
            <v>-51.68</v>
          </cell>
          <cell r="J6438">
            <v>0</v>
          </cell>
          <cell r="L6438">
            <v>41455</v>
          </cell>
          <cell r="M6438" t="str">
            <v>SG</v>
          </cell>
          <cell r="N6438" t="str">
            <v>EXP</v>
          </cell>
          <cell r="O6438" t="str">
            <v>PH620</v>
          </cell>
          <cell r="P6438" t="str">
            <v>2080</v>
          </cell>
          <cell r="Q6438" t="str">
            <v>Office Supplies</v>
          </cell>
          <cell r="R6438" t="str">
            <v>Other Expenditures</v>
          </cell>
          <cell r="S6438" t="str">
            <v>Non Salary</v>
          </cell>
        </row>
        <row r="6439">
          <cell r="A6439" t="str">
            <v>PH3515</v>
          </cell>
          <cell r="E6439">
            <v>85.01</v>
          </cell>
          <cell r="F6439">
            <v>0</v>
          </cell>
          <cell r="G6439">
            <v>85.01</v>
          </cell>
          <cell r="H6439">
            <v>0</v>
          </cell>
          <cell r="I6439">
            <v>-85.01</v>
          </cell>
          <cell r="J6439">
            <v>0</v>
          </cell>
          <cell r="L6439">
            <v>41455</v>
          </cell>
          <cell r="M6439" t="str">
            <v>SG</v>
          </cell>
          <cell r="N6439" t="str">
            <v>EXP</v>
          </cell>
          <cell r="O6439" t="str">
            <v>PH620</v>
          </cell>
          <cell r="P6439" t="str">
            <v>2082</v>
          </cell>
          <cell r="Q6439" t="str">
            <v>Office Supplies</v>
          </cell>
          <cell r="R6439" t="str">
            <v>Other Expenditures</v>
          </cell>
          <cell r="S6439" t="str">
            <v>Non Salary</v>
          </cell>
        </row>
        <row r="6440">
          <cell r="A6440" t="str">
            <v>PH3515</v>
          </cell>
          <cell r="E6440">
            <v>2286.6</v>
          </cell>
          <cell r="F6440">
            <v>412.07</v>
          </cell>
          <cell r="G6440">
            <v>2698.67</v>
          </cell>
          <cell r="H6440">
            <v>1257.04</v>
          </cell>
          <cell r="I6440">
            <v>-1441.63</v>
          </cell>
          <cell r="J6440">
            <v>2812.8</v>
          </cell>
          <cell r="L6440">
            <v>41455</v>
          </cell>
          <cell r="M6440" t="str">
            <v>SG</v>
          </cell>
          <cell r="N6440" t="str">
            <v>EXP</v>
          </cell>
          <cell r="O6440" t="str">
            <v>PH620</v>
          </cell>
          <cell r="P6440" t="str">
            <v>2600</v>
          </cell>
          <cell r="Q6440" t="str">
            <v>Other Supplies</v>
          </cell>
          <cell r="R6440" t="str">
            <v>Other Expenditures</v>
          </cell>
          <cell r="S6440" t="str">
            <v>Non Salary</v>
          </cell>
        </row>
        <row r="6441">
          <cell r="A6441" t="str">
            <v>PH3515</v>
          </cell>
          <cell r="E6441">
            <v>32.54</v>
          </cell>
          <cell r="F6441">
            <v>0</v>
          </cell>
          <cell r="G6441">
            <v>32.54</v>
          </cell>
          <cell r="H6441">
            <v>0</v>
          </cell>
          <cell r="I6441">
            <v>-32.54</v>
          </cell>
          <cell r="J6441">
            <v>0</v>
          </cell>
          <cell r="L6441">
            <v>41455</v>
          </cell>
          <cell r="M6441" t="str">
            <v>SG</v>
          </cell>
          <cell r="N6441" t="str">
            <v>EXP</v>
          </cell>
          <cell r="O6441" t="str">
            <v>PH620</v>
          </cell>
          <cell r="P6441" t="str">
            <v>2650</v>
          </cell>
          <cell r="Q6441" t="str">
            <v>Other Supplies</v>
          </cell>
          <cell r="R6441" t="str">
            <v>Other Expenditures</v>
          </cell>
          <cell r="S6441" t="str">
            <v>Non Salary</v>
          </cell>
        </row>
        <row r="6442">
          <cell r="A6442" t="str">
            <v>PH3515</v>
          </cell>
          <cell r="E6442">
            <v>46.9</v>
          </cell>
          <cell r="F6442">
            <v>0</v>
          </cell>
          <cell r="G6442">
            <v>46.9</v>
          </cell>
          <cell r="H6442">
            <v>230.6</v>
          </cell>
          <cell r="I6442">
            <v>183.7</v>
          </cell>
          <cell r="J6442">
            <v>516</v>
          </cell>
          <cell r="L6442">
            <v>41455</v>
          </cell>
          <cell r="M6442" t="str">
            <v>SG</v>
          </cell>
          <cell r="N6442" t="str">
            <v>EXP</v>
          </cell>
          <cell r="O6442" t="str">
            <v>PH620</v>
          </cell>
          <cell r="P6442" t="str">
            <v>2741</v>
          </cell>
          <cell r="Q6442" t="str">
            <v>Other Supplies</v>
          </cell>
          <cell r="R6442" t="str">
            <v>Other Expenditures</v>
          </cell>
          <cell r="S6442" t="str">
            <v>Non Salary</v>
          </cell>
        </row>
        <row r="6443">
          <cell r="A6443" t="str">
            <v>PH3515</v>
          </cell>
          <cell r="E6443">
            <v>90.32</v>
          </cell>
          <cell r="F6443">
            <v>0</v>
          </cell>
          <cell r="G6443">
            <v>90.32</v>
          </cell>
          <cell r="H6443">
            <v>1335.34</v>
          </cell>
          <cell r="I6443">
            <v>1245.02</v>
          </cell>
          <cell r="J6443">
            <v>2988.01</v>
          </cell>
          <cell r="L6443">
            <v>41455</v>
          </cell>
          <cell r="M6443" t="str">
            <v>SG</v>
          </cell>
          <cell r="N6443" t="str">
            <v>EXP</v>
          </cell>
          <cell r="O6443" t="str">
            <v>PH620</v>
          </cell>
          <cell r="P6443" t="str">
            <v>2750</v>
          </cell>
          <cell r="Q6443" t="str">
            <v>Other Supplies</v>
          </cell>
          <cell r="R6443" t="str">
            <v>Other Expenditures</v>
          </cell>
          <cell r="S6443" t="str">
            <v>Non Salary</v>
          </cell>
        </row>
        <row r="6444">
          <cell r="A6444" t="str">
            <v>PH3515</v>
          </cell>
          <cell r="E6444">
            <v>4397.42</v>
          </cell>
          <cell r="F6444">
            <v>76.72</v>
          </cell>
          <cell r="G6444">
            <v>4474.1400000000003</v>
          </cell>
          <cell r="H6444">
            <v>4916.8999999999996</v>
          </cell>
          <cell r="I6444">
            <v>442.76</v>
          </cell>
          <cell r="J6444">
            <v>11002.24</v>
          </cell>
          <cell r="L6444">
            <v>41455</v>
          </cell>
          <cell r="M6444" t="str">
            <v>SG</v>
          </cell>
          <cell r="N6444" t="str">
            <v>EXP</v>
          </cell>
          <cell r="O6444" t="str">
            <v>PH620</v>
          </cell>
          <cell r="P6444" t="str">
            <v>2790</v>
          </cell>
          <cell r="Q6444" t="str">
            <v>Other Supplies</v>
          </cell>
          <cell r="R6444" t="str">
            <v>Other Expenditures</v>
          </cell>
          <cell r="S6444" t="str">
            <v>Non Salary</v>
          </cell>
        </row>
        <row r="6445">
          <cell r="A6445" t="str">
            <v>PH3515</v>
          </cell>
          <cell r="E6445">
            <v>0</v>
          </cell>
          <cell r="F6445">
            <v>0</v>
          </cell>
          <cell r="G6445">
            <v>0</v>
          </cell>
          <cell r="H6445">
            <v>255.08</v>
          </cell>
          <cell r="I6445">
            <v>255.08</v>
          </cell>
          <cell r="J6445">
            <v>700</v>
          </cell>
          <cell r="L6445">
            <v>41455</v>
          </cell>
          <cell r="M6445" t="str">
            <v>SG</v>
          </cell>
          <cell r="N6445" t="str">
            <v>EXP</v>
          </cell>
          <cell r="O6445" t="str">
            <v>PH620</v>
          </cell>
          <cell r="P6445" t="str">
            <v>3020</v>
          </cell>
          <cell r="Q6445" t="str">
            <v>General Equipment</v>
          </cell>
          <cell r="R6445" t="str">
            <v>Other Expenditures</v>
          </cell>
          <cell r="S6445" t="str">
            <v>Non Salary</v>
          </cell>
        </row>
        <row r="6446">
          <cell r="A6446" t="str">
            <v>PH3515</v>
          </cell>
          <cell r="E6446">
            <v>0</v>
          </cell>
          <cell r="F6446">
            <v>513.15</v>
          </cell>
          <cell r="G6446">
            <v>513.15</v>
          </cell>
          <cell r="H6446">
            <v>378.23</v>
          </cell>
          <cell r="I6446">
            <v>-134.91999999999999</v>
          </cell>
          <cell r="J6446">
            <v>1037.95</v>
          </cell>
          <cell r="L6446">
            <v>41455</v>
          </cell>
          <cell r="M6446" t="str">
            <v>SG</v>
          </cell>
          <cell r="N6446" t="str">
            <v>EXP</v>
          </cell>
          <cell r="O6446" t="str">
            <v>PH620</v>
          </cell>
          <cell r="P6446" t="str">
            <v>4086</v>
          </cell>
          <cell r="Q6446" t="str">
            <v>Professional &amp; Technical</v>
          </cell>
          <cell r="R6446" t="str">
            <v>Other Expenditures</v>
          </cell>
          <cell r="S6446" t="str">
            <v>Non Salary</v>
          </cell>
        </row>
        <row r="6447">
          <cell r="A6447" t="str">
            <v>PH3515</v>
          </cell>
          <cell r="E6447">
            <v>1500</v>
          </cell>
          <cell r="F6447">
            <v>522.76</v>
          </cell>
          <cell r="G6447">
            <v>2022.76</v>
          </cell>
          <cell r="H6447">
            <v>1843.87</v>
          </cell>
          <cell r="I6447">
            <v>-178.89</v>
          </cell>
          <cell r="J6447">
            <v>5060</v>
          </cell>
          <cell r="L6447">
            <v>41455</v>
          </cell>
          <cell r="M6447" t="str">
            <v>SG</v>
          </cell>
          <cell r="N6447" t="str">
            <v>EXP</v>
          </cell>
          <cell r="O6447" t="str">
            <v>PH620</v>
          </cell>
          <cell r="P6447" t="str">
            <v>4110</v>
          </cell>
          <cell r="Q6447" t="str">
            <v>Professional &amp; Technical</v>
          </cell>
          <cell r="R6447" t="str">
            <v>Other Expenditures</v>
          </cell>
          <cell r="S6447" t="str">
            <v>Non Salary</v>
          </cell>
        </row>
        <row r="6448">
          <cell r="A6448" t="str">
            <v>PH3515</v>
          </cell>
          <cell r="E6448">
            <v>203.1</v>
          </cell>
          <cell r="F6448">
            <v>0</v>
          </cell>
          <cell r="G6448">
            <v>203.1</v>
          </cell>
          <cell r="H6448">
            <v>218.64</v>
          </cell>
          <cell r="I6448">
            <v>15.54</v>
          </cell>
          <cell r="J6448">
            <v>600</v>
          </cell>
          <cell r="L6448">
            <v>41455</v>
          </cell>
          <cell r="M6448" t="str">
            <v>SG</v>
          </cell>
          <cell r="N6448" t="str">
            <v>EXP</v>
          </cell>
          <cell r="O6448" t="str">
            <v>PH620</v>
          </cell>
          <cell r="P6448" t="str">
            <v>4225</v>
          </cell>
          <cell r="Q6448" t="str">
            <v>Business Travel Expenses</v>
          </cell>
          <cell r="R6448" t="str">
            <v>Other Expenditures</v>
          </cell>
          <cell r="S6448" t="str">
            <v>Non Salary</v>
          </cell>
        </row>
        <row r="6449">
          <cell r="A6449" t="str">
            <v>PH3515</v>
          </cell>
          <cell r="E6449">
            <v>130</v>
          </cell>
          <cell r="F6449">
            <v>0</v>
          </cell>
          <cell r="G6449">
            <v>130</v>
          </cell>
          <cell r="H6449">
            <v>297.35000000000002</v>
          </cell>
          <cell r="I6449">
            <v>167.35</v>
          </cell>
          <cell r="J6449">
            <v>816</v>
          </cell>
          <cell r="L6449">
            <v>41455</v>
          </cell>
          <cell r="M6449" t="str">
            <v>SG</v>
          </cell>
          <cell r="N6449" t="str">
            <v>EXP</v>
          </cell>
          <cell r="O6449" t="str">
            <v>PH620</v>
          </cell>
          <cell r="P6449" t="str">
            <v>4251</v>
          </cell>
          <cell r="Q6449" t="str">
            <v>Conference Expenditures</v>
          </cell>
          <cell r="R6449" t="str">
            <v>Other Expenditures</v>
          </cell>
          <cell r="S6449" t="str">
            <v>Non Salary</v>
          </cell>
        </row>
        <row r="6450">
          <cell r="A6450" t="str">
            <v>PH3515</v>
          </cell>
          <cell r="E6450">
            <v>0</v>
          </cell>
          <cell r="F6450">
            <v>0</v>
          </cell>
          <cell r="G6450">
            <v>0</v>
          </cell>
          <cell r="H6450">
            <v>252.9</v>
          </cell>
          <cell r="I6450">
            <v>252.9</v>
          </cell>
          <cell r="J6450">
            <v>694</v>
          </cell>
          <cell r="L6450">
            <v>41455</v>
          </cell>
          <cell r="M6450" t="str">
            <v>SG</v>
          </cell>
          <cell r="N6450" t="str">
            <v>EXP</v>
          </cell>
          <cell r="O6450" t="str">
            <v>PH620</v>
          </cell>
          <cell r="P6450" t="str">
            <v>4252</v>
          </cell>
          <cell r="Q6450" t="str">
            <v>Conference Expenditures</v>
          </cell>
          <cell r="R6450" t="str">
            <v>Other Expenditures</v>
          </cell>
          <cell r="S6450" t="str">
            <v>Non Salary</v>
          </cell>
        </row>
        <row r="6451">
          <cell r="A6451" t="str">
            <v>PH3515</v>
          </cell>
          <cell r="E6451">
            <v>0</v>
          </cell>
          <cell r="F6451">
            <v>0</v>
          </cell>
          <cell r="G6451">
            <v>0</v>
          </cell>
          <cell r="H6451">
            <v>189.13</v>
          </cell>
          <cell r="I6451">
            <v>189.13</v>
          </cell>
          <cell r="J6451">
            <v>518.98</v>
          </cell>
          <cell r="L6451">
            <v>41455</v>
          </cell>
          <cell r="M6451" t="str">
            <v>SG</v>
          </cell>
          <cell r="N6451" t="str">
            <v>EXP</v>
          </cell>
          <cell r="O6451" t="str">
            <v>PH620</v>
          </cell>
          <cell r="P6451" t="str">
            <v>4254</v>
          </cell>
          <cell r="Q6451" t="str">
            <v>Conference Expenditures</v>
          </cell>
          <cell r="R6451" t="str">
            <v>Other Expenditures</v>
          </cell>
          <cell r="S6451" t="str">
            <v>Non Salary</v>
          </cell>
        </row>
        <row r="6452">
          <cell r="A6452" t="str">
            <v>PH3515</v>
          </cell>
          <cell r="E6452">
            <v>0</v>
          </cell>
          <cell r="F6452">
            <v>0</v>
          </cell>
          <cell r="G6452">
            <v>0</v>
          </cell>
          <cell r="H6452">
            <v>111.5</v>
          </cell>
          <cell r="I6452">
            <v>111.5</v>
          </cell>
          <cell r="J6452">
            <v>306</v>
          </cell>
          <cell r="L6452">
            <v>41455</v>
          </cell>
          <cell r="M6452" t="str">
            <v>SG</v>
          </cell>
          <cell r="N6452" t="str">
            <v>EXP</v>
          </cell>
          <cell r="O6452" t="str">
            <v>PH620</v>
          </cell>
          <cell r="P6452" t="str">
            <v>4255</v>
          </cell>
          <cell r="Q6452" t="str">
            <v>Conference Expenditures</v>
          </cell>
          <cell r="R6452" t="str">
            <v>Other Expenditures</v>
          </cell>
          <cell r="S6452" t="str">
            <v>Non Salary</v>
          </cell>
        </row>
        <row r="6453">
          <cell r="A6453" t="str">
            <v>PH3515</v>
          </cell>
          <cell r="E6453">
            <v>866.33</v>
          </cell>
          <cell r="F6453">
            <v>0</v>
          </cell>
          <cell r="G6453">
            <v>866.33</v>
          </cell>
          <cell r="H6453">
            <v>947.44</v>
          </cell>
          <cell r="I6453">
            <v>81.11</v>
          </cell>
          <cell r="J6453">
            <v>2600</v>
          </cell>
          <cell r="L6453">
            <v>41455</v>
          </cell>
          <cell r="M6453" t="str">
            <v>SG</v>
          </cell>
          <cell r="N6453" t="str">
            <v>EXP</v>
          </cell>
          <cell r="O6453" t="str">
            <v>PH620</v>
          </cell>
          <cell r="P6453" t="str">
            <v>4256</v>
          </cell>
          <cell r="Q6453" t="str">
            <v>Conference Expenditures</v>
          </cell>
          <cell r="R6453" t="str">
            <v>Other Expenditures</v>
          </cell>
          <cell r="S6453" t="str">
            <v>Non Salary</v>
          </cell>
        </row>
        <row r="6454">
          <cell r="A6454" t="str">
            <v>PH3515</v>
          </cell>
          <cell r="E6454">
            <v>0</v>
          </cell>
          <cell r="F6454">
            <v>101.86</v>
          </cell>
          <cell r="G6454">
            <v>101.86</v>
          </cell>
          <cell r="H6454">
            <v>318.27</v>
          </cell>
          <cell r="I6454">
            <v>216.41</v>
          </cell>
          <cell r="J6454">
            <v>1822.82</v>
          </cell>
          <cell r="L6454">
            <v>41455</v>
          </cell>
          <cell r="M6454" t="str">
            <v>SG</v>
          </cell>
          <cell r="N6454" t="str">
            <v>EXP</v>
          </cell>
          <cell r="O6454" t="str">
            <v>PH620</v>
          </cell>
          <cell r="P6454" t="str">
            <v>4310</v>
          </cell>
          <cell r="Q6454" t="str">
            <v>Training &amp; Development</v>
          </cell>
          <cell r="R6454" t="str">
            <v>Other Expenditures</v>
          </cell>
          <cell r="S6454" t="str">
            <v>Non Salary</v>
          </cell>
        </row>
        <row r="6455">
          <cell r="A6455" t="str">
            <v>PH3515</v>
          </cell>
          <cell r="E6455">
            <v>0</v>
          </cell>
          <cell r="F6455">
            <v>0</v>
          </cell>
          <cell r="G6455">
            <v>0</v>
          </cell>
          <cell r="H6455">
            <v>0</v>
          </cell>
          <cell r="I6455">
            <v>0</v>
          </cell>
          <cell r="J6455">
            <v>0</v>
          </cell>
          <cell r="L6455">
            <v>41455</v>
          </cell>
          <cell r="M6455" t="str">
            <v>SG</v>
          </cell>
          <cell r="N6455" t="str">
            <v>EXP</v>
          </cell>
          <cell r="O6455" t="str">
            <v>PH620</v>
          </cell>
          <cell r="P6455" t="str">
            <v>4340</v>
          </cell>
          <cell r="Q6455" t="str">
            <v>Training &amp; Development</v>
          </cell>
          <cell r="R6455" t="str">
            <v>Other Expenditures</v>
          </cell>
          <cell r="S6455" t="str">
            <v>Non Salary</v>
          </cell>
        </row>
        <row r="6456">
          <cell r="A6456" t="str">
            <v>PH3515</v>
          </cell>
          <cell r="E6456">
            <v>356.16</v>
          </cell>
          <cell r="F6456">
            <v>2951.04</v>
          </cell>
          <cell r="G6456">
            <v>3307.2</v>
          </cell>
          <cell r="H6456">
            <v>4344.71</v>
          </cell>
          <cell r="I6456">
            <v>1037.51</v>
          </cell>
          <cell r="J6456">
            <v>13000.33</v>
          </cell>
          <cell r="L6456">
            <v>41455</v>
          </cell>
          <cell r="M6456" t="str">
            <v>SG</v>
          </cell>
          <cell r="N6456" t="str">
            <v>EXP</v>
          </cell>
          <cell r="O6456" t="str">
            <v>PH620</v>
          </cell>
          <cell r="P6456" t="str">
            <v>4414</v>
          </cell>
          <cell r="Q6456" t="str">
            <v>Contracted Services</v>
          </cell>
          <cell r="R6456" t="str">
            <v>Other Expenditures</v>
          </cell>
          <cell r="S6456" t="str">
            <v>Non Salary</v>
          </cell>
        </row>
        <row r="6457">
          <cell r="A6457" t="str">
            <v>PH3515</v>
          </cell>
          <cell r="E6457">
            <v>0</v>
          </cell>
          <cell r="F6457">
            <v>8836.8700000000008</v>
          </cell>
          <cell r="G6457">
            <v>8836.8700000000008</v>
          </cell>
          <cell r="H6457">
            <v>1407.38</v>
          </cell>
          <cell r="I6457">
            <v>-7429.49</v>
          </cell>
          <cell r="J6457">
            <v>4211.2</v>
          </cell>
          <cell r="L6457">
            <v>41455</v>
          </cell>
          <cell r="M6457" t="str">
            <v>SG</v>
          </cell>
          <cell r="N6457" t="str">
            <v>EXP</v>
          </cell>
          <cell r="O6457" t="str">
            <v>PH620</v>
          </cell>
          <cell r="P6457" t="str">
            <v>4424</v>
          </cell>
          <cell r="Q6457" t="str">
            <v>Contracted Services</v>
          </cell>
          <cell r="R6457" t="str">
            <v>Other Expenditures</v>
          </cell>
          <cell r="S6457" t="str">
            <v>Non Salary</v>
          </cell>
        </row>
        <row r="6458">
          <cell r="A6458" t="str">
            <v>PH3515</v>
          </cell>
          <cell r="E6458">
            <v>70.23</v>
          </cell>
          <cell r="F6458">
            <v>0</v>
          </cell>
          <cell r="G6458">
            <v>70.23</v>
          </cell>
          <cell r="H6458">
            <v>0</v>
          </cell>
          <cell r="I6458">
            <v>-70.23</v>
          </cell>
          <cell r="J6458">
            <v>0</v>
          </cell>
          <cell r="L6458">
            <v>41455</v>
          </cell>
          <cell r="M6458" t="str">
            <v>SG</v>
          </cell>
          <cell r="N6458" t="str">
            <v>EXP</v>
          </cell>
          <cell r="O6458" t="str">
            <v>PH620</v>
          </cell>
          <cell r="P6458" t="str">
            <v>4452</v>
          </cell>
          <cell r="Q6458" t="str">
            <v>Contracted Services</v>
          </cell>
          <cell r="R6458" t="str">
            <v>Other Expenditures</v>
          </cell>
          <cell r="S6458" t="str">
            <v>Non Salary</v>
          </cell>
        </row>
        <row r="6459">
          <cell r="A6459" t="str">
            <v>PH3515</v>
          </cell>
          <cell r="E6459">
            <v>131.96</v>
          </cell>
          <cell r="F6459">
            <v>0</v>
          </cell>
          <cell r="G6459">
            <v>131.96</v>
          </cell>
          <cell r="H6459">
            <v>0</v>
          </cell>
          <cell r="I6459">
            <v>-131.96</v>
          </cell>
          <cell r="J6459">
            <v>0</v>
          </cell>
          <cell r="L6459">
            <v>41455</v>
          </cell>
          <cell r="M6459" t="str">
            <v>SG</v>
          </cell>
          <cell r="N6459" t="str">
            <v>EXP</v>
          </cell>
          <cell r="O6459" t="str">
            <v>PH620</v>
          </cell>
          <cell r="P6459" t="str">
            <v>4690</v>
          </cell>
          <cell r="Q6459" t="str">
            <v>Insurance, Parking &amp; Metrage</v>
          </cell>
          <cell r="R6459" t="str">
            <v>Other Expenditures</v>
          </cell>
          <cell r="S6459" t="str">
            <v>Non Salary</v>
          </cell>
        </row>
        <row r="6460">
          <cell r="A6460" t="str">
            <v>PH3515</v>
          </cell>
          <cell r="E6460">
            <v>2881.79</v>
          </cell>
          <cell r="F6460">
            <v>0</v>
          </cell>
          <cell r="G6460">
            <v>2881.79</v>
          </cell>
          <cell r="H6460">
            <v>2547.1799999999998</v>
          </cell>
          <cell r="I6460">
            <v>-334.61</v>
          </cell>
          <cell r="J6460">
            <v>6990.07</v>
          </cell>
          <cell r="L6460">
            <v>41455</v>
          </cell>
          <cell r="M6460" t="str">
            <v>SG</v>
          </cell>
          <cell r="N6460" t="str">
            <v>EXP</v>
          </cell>
          <cell r="O6460" t="str">
            <v>PH620</v>
          </cell>
          <cell r="P6460" t="str">
            <v>4770</v>
          </cell>
          <cell r="Q6460" t="str">
            <v>Insurance, Parking &amp; Metrage</v>
          </cell>
          <cell r="R6460" t="str">
            <v>Other Expenditures</v>
          </cell>
          <cell r="S6460" t="str">
            <v>Non Salary</v>
          </cell>
        </row>
        <row r="6461">
          <cell r="A6461" t="str">
            <v>PH3515</v>
          </cell>
          <cell r="E6461">
            <v>5860.14</v>
          </cell>
          <cell r="F6461">
            <v>0</v>
          </cell>
          <cell r="G6461">
            <v>5860.14</v>
          </cell>
          <cell r="H6461">
            <v>14807</v>
          </cell>
          <cell r="I6461">
            <v>8946.86</v>
          </cell>
          <cell r="J6461">
            <v>33500</v>
          </cell>
          <cell r="L6461">
            <v>41455</v>
          </cell>
          <cell r="M6461" t="str">
            <v>SG</v>
          </cell>
          <cell r="N6461" t="str">
            <v>EXP</v>
          </cell>
          <cell r="O6461" t="str">
            <v>PH620</v>
          </cell>
          <cell r="P6461" t="str">
            <v>4775</v>
          </cell>
          <cell r="Q6461" t="str">
            <v>Insurance, Parking &amp; Metrage</v>
          </cell>
          <cell r="R6461" t="str">
            <v>Other Expenditures</v>
          </cell>
          <cell r="S6461" t="str">
            <v>Non Salary</v>
          </cell>
        </row>
        <row r="6462">
          <cell r="A6462" t="str">
            <v>PH3515</v>
          </cell>
          <cell r="E6462">
            <v>0</v>
          </cell>
          <cell r="F6462">
            <v>0</v>
          </cell>
          <cell r="G6462">
            <v>0</v>
          </cell>
          <cell r="H6462">
            <v>75.64</v>
          </cell>
          <cell r="I6462">
            <v>75.64</v>
          </cell>
          <cell r="J6462">
            <v>207.59</v>
          </cell>
          <cell r="L6462">
            <v>41455</v>
          </cell>
          <cell r="M6462" t="str">
            <v>SG</v>
          </cell>
          <cell r="N6462" t="str">
            <v>EXP</v>
          </cell>
          <cell r="O6462" t="str">
            <v>PH620</v>
          </cell>
          <cell r="P6462" t="str">
            <v>4815</v>
          </cell>
          <cell r="Q6462" t="str">
            <v>Other Services</v>
          </cell>
          <cell r="R6462" t="str">
            <v>Other Expenditures</v>
          </cell>
          <cell r="S6462" t="str">
            <v>Non Salary</v>
          </cell>
        </row>
        <row r="6463">
          <cell r="A6463" t="str">
            <v>PH3515</v>
          </cell>
          <cell r="E6463">
            <v>0</v>
          </cell>
          <cell r="F6463">
            <v>0</v>
          </cell>
          <cell r="G6463">
            <v>0</v>
          </cell>
          <cell r="H6463">
            <v>189.48</v>
          </cell>
          <cell r="I6463">
            <v>189.48</v>
          </cell>
          <cell r="J6463">
            <v>520</v>
          </cell>
          <cell r="L6463">
            <v>41455</v>
          </cell>
          <cell r="M6463" t="str">
            <v>SG</v>
          </cell>
          <cell r="N6463" t="str">
            <v>EXP</v>
          </cell>
          <cell r="O6463" t="str">
            <v>PH620</v>
          </cell>
          <cell r="P6463" t="str">
            <v>4820</v>
          </cell>
          <cell r="Q6463" t="str">
            <v>Other Services</v>
          </cell>
          <cell r="R6463" t="str">
            <v>Other Expenditures</v>
          </cell>
          <cell r="S6463" t="str">
            <v>Non Salary</v>
          </cell>
        </row>
        <row r="6464">
          <cell r="A6464" t="str">
            <v>PH3515</v>
          </cell>
          <cell r="E6464">
            <v>35</v>
          </cell>
          <cell r="F6464">
            <v>0</v>
          </cell>
          <cell r="G6464">
            <v>35</v>
          </cell>
          <cell r="H6464">
            <v>0</v>
          </cell>
          <cell r="I6464">
            <v>-35</v>
          </cell>
          <cell r="J6464">
            <v>0</v>
          </cell>
          <cell r="L6464">
            <v>41455</v>
          </cell>
          <cell r="M6464" t="str">
            <v>SG</v>
          </cell>
          <cell r="N6464" t="str">
            <v>EXP</v>
          </cell>
          <cell r="O6464" t="str">
            <v>PH620</v>
          </cell>
          <cell r="P6464" t="str">
            <v>6570</v>
          </cell>
          <cell r="Q6464" t="str">
            <v>Other Expenditures</v>
          </cell>
          <cell r="R6464" t="str">
            <v>Other Expenditures</v>
          </cell>
          <cell r="S6464" t="str">
            <v>Non Salary</v>
          </cell>
        </row>
        <row r="6465">
          <cell r="A6465" t="str">
            <v>PH3515</v>
          </cell>
          <cell r="E6465">
            <v>0</v>
          </cell>
          <cell r="F6465">
            <v>0</v>
          </cell>
          <cell r="G6465">
            <v>0</v>
          </cell>
          <cell r="H6465">
            <v>5607.86</v>
          </cell>
          <cell r="I6465">
            <v>5607.86</v>
          </cell>
          <cell r="J6465">
            <v>16700</v>
          </cell>
          <cell r="L6465">
            <v>41455</v>
          </cell>
          <cell r="M6465" t="str">
            <v>SG</v>
          </cell>
          <cell r="N6465" t="str">
            <v>EXP</v>
          </cell>
          <cell r="O6465" t="str">
            <v>PH620</v>
          </cell>
          <cell r="P6465" t="str">
            <v>7030</v>
          </cell>
          <cell r="Q6465" t="str">
            <v>IDC's</v>
          </cell>
          <cell r="R6465" t="str">
            <v>Other Expenditures</v>
          </cell>
          <cell r="S6465" t="str">
            <v>Non Salary</v>
          </cell>
        </row>
        <row r="6466">
          <cell r="A6466" t="str">
            <v>PH3515</v>
          </cell>
          <cell r="E6466">
            <v>241.32</v>
          </cell>
          <cell r="F6466">
            <v>0</v>
          </cell>
          <cell r="G6466">
            <v>241.32</v>
          </cell>
          <cell r="H6466">
            <v>3289.8</v>
          </cell>
          <cell r="I6466">
            <v>3048.48</v>
          </cell>
          <cell r="J6466">
            <v>6000</v>
          </cell>
          <cell r="L6466">
            <v>41455</v>
          </cell>
          <cell r="M6466" t="str">
            <v>SG</v>
          </cell>
          <cell r="N6466" t="str">
            <v>EXP</v>
          </cell>
          <cell r="O6466" t="str">
            <v>PH620</v>
          </cell>
          <cell r="P6466" t="str">
            <v>7035</v>
          </cell>
          <cell r="Q6466" t="str">
            <v>IDC's</v>
          </cell>
          <cell r="R6466" t="str">
            <v>Other Expenditures</v>
          </cell>
          <cell r="S6466" t="str">
            <v>Non Salary</v>
          </cell>
        </row>
        <row r="6467">
          <cell r="A6467" t="str">
            <v>PH3515</v>
          </cell>
          <cell r="E6467">
            <v>-723763.38</v>
          </cell>
          <cell r="F6467">
            <v>0</v>
          </cell>
          <cell r="G6467">
            <v>-723763.38</v>
          </cell>
          <cell r="H6467">
            <v>-772113.94</v>
          </cell>
          <cell r="I6467">
            <v>-48350.559999999998</v>
          </cell>
          <cell r="J6467">
            <v>-1697797.1</v>
          </cell>
          <cell r="L6467">
            <v>41455</v>
          </cell>
          <cell r="M6467" t="str">
            <v>SG</v>
          </cell>
          <cell r="N6467" t="str">
            <v>REV</v>
          </cell>
          <cell r="O6467" t="str">
            <v>PH620</v>
          </cell>
          <cell r="P6467" t="str">
            <v>8010</v>
          </cell>
          <cell r="Q6467" t="str">
            <v>Grants and Subsidies</v>
          </cell>
          <cell r="R6467" t="str">
            <v>Revenue</v>
          </cell>
          <cell r="S6467" t="str">
            <v>Non Salary</v>
          </cell>
        </row>
        <row r="6468">
          <cell r="A6468" t="str">
            <v>PH3517</v>
          </cell>
          <cell r="E6468">
            <v>0</v>
          </cell>
          <cell r="F6468">
            <v>0</v>
          </cell>
          <cell r="G6468">
            <v>0</v>
          </cell>
          <cell r="H6468">
            <v>447.32</v>
          </cell>
          <cell r="I6468">
            <v>447.32</v>
          </cell>
          <cell r="J6468">
            <v>1619.54</v>
          </cell>
          <cell r="L6468">
            <v>41455</v>
          </cell>
          <cell r="M6468" t="str">
            <v>SG</v>
          </cell>
          <cell r="N6468" t="str">
            <v>EXP</v>
          </cell>
          <cell r="O6468" t="str">
            <v>PH300</v>
          </cell>
          <cell r="P6468" t="str">
            <v>2600</v>
          </cell>
          <cell r="Q6468" t="str">
            <v>Other Supplies</v>
          </cell>
          <cell r="R6468" t="str">
            <v>Other Expenditures</v>
          </cell>
          <cell r="S6468" t="str">
            <v>Non Salary</v>
          </cell>
        </row>
        <row r="6469">
          <cell r="A6469" t="str">
            <v>PH3517</v>
          </cell>
          <cell r="E6469">
            <v>480.09</v>
          </cell>
          <cell r="F6469">
            <v>0</v>
          </cell>
          <cell r="G6469">
            <v>480.09</v>
          </cell>
          <cell r="H6469">
            <v>276.2</v>
          </cell>
          <cell r="I6469">
            <v>-203.89</v>
          </cell>
          <cell r="J6469">
            <v>1000</v>
          </cell>
          <cell r="L6469">
            <v>41455</v>
          </cell>
          <cell r="M6469" t="str">
            <v>SG</v>
          </cell>
          <cell r="N6469" t="str">
            <v>EXP</v>
          </cell>
          <cell r="O6469" t="str">
            <v>PH300</v>
          </cell>
          <cell r="P6469" t="str">
            <v>2750</v>
          </cell>
          <cell r="Q6469" t="str">
            <v>Other Supplies</v>
          </cell>
          <cell r="R6469" t="str">
            <v>Other Expenditures</v>
          </cell>
          <cell r="S6469" t="str">
            <v>Non Salary</v>
          </cell>
        </row>
        <row r="6470">
          <cell r="A6470" t="str">
            <v>PH3517</v>
          </cell>
          <cell r="E6470">
            <v>183.17</v>
          </cell>
          <cell r="F6470">
            <v>0</v>
          </cell>
          <cell r="G6470">
            <v>183.17</v>
          </cell>
          <cell r="H6470">
            <v>0</v>
          </cell>
          <cell r="I6470">
            <v>-183.17</v>
          </cell>
          <cell r="J6470">
            <v>0</v>
          </cell>
          <cell r="L6470">
            <v>41455</v>
          </cell>
          <cell r="M6470" t="str">
            <v>SG</v>
          </cell>
          <cell r="N6470" t="str">
            <v>EXP</v>
          </cell>
          <cell r="O6470" t="str">
            <v>PH300</v>
          </cell>
          <cell r="P6470" t="str">
            <v>2823</v>
          </cell>
          <cell r="Q6470" t="str">
            <v>Other Supplies</v>
          </cell>
          <cell r="R6470" t="str">
            <v>Other Expenditures</v>
          </cell>
          <cell r="S6470" t="str">
            <v>Non Salary</v>
          </cell>
        </row>
        <row r="6471">
          <cell r="A6471" t="str">
            <v>PH3517</v>
          </cell>
          <cell r="E6471">
            <v>0</v>
          </cell>
          <cell r="F6471">
            <v>0</v>
          </cell>
          <cell r="G6471">
            <v>0</v>
          </cell>
          <cell r="H6471">
            <v>874.4</v>
          </cell>
          <cell r="I6471">
            <v>874.4</v>
          </cell>
          <cell r="J6471">
            <v>2000</v>
          </cell>
          <cell r="L6471">
            <v>41455</v>
          </cell>
          <cell r="M6471" t="str">
            <v>SG</v>
          </cell>
          <cell r="N6471" t="str">
            <v>EXP</v>
          </cell>
          <cell r="O6471" t="str">
            <v>PH300</v>
          </cell>
          <cell r="P6471" t="str">
            <v>4086</v>
          </cell>
          <cell r="Q6471" t="str">
            <v>Professional &amp; Technical</v>
          </cell>
          <cell r="R6471" t="str">
            <v>Other Expenditures</v>
          </cell>
          <cell r="S6471" t="str">
            <v>Non Salary</v>
          </cell>
        </row>
        <row r="6472">
          <cell r="A6472" t="str">
            <v>PH3517</v>
          </cell>
          <cell r="E6472">
            <v>0</v>
          </cell>
          <cell r="F6472">
            <v>0</v>
          </cell>
          <cell r="G6472">
            <v>0</v>
          </cell>
          <cell r="H6472">
            <v>94.1</v>
          </cell>
          <cell r="I6472">
            <v>94.1</v>
          </cell>
          <cell r="J6472">
            <v>250</v>
          </cell>
          <cell r="L6472">
            <v>41455</v>
          </cell>
          <cell r="M6472" t="str">
            <v>SG</v>
          </cell>
          <cell r="N6472" t="str">
            <v>EXP</v>
          </cell>
          <cell r="O6472" t="str">
            <v>PH300</v>
          </cell>
          <cell r="P6472" t="str">
            <v>4690</v>
          </cell>
          <cell r="Q6472" t="str">
            <v>Insurance, Parking &amp; Metrage</v>
          </cell>
          <cell r="R6472" t="str">
            <v>Other Expenditures</v>
          </cell>
          <cell r="S6472" t="str">
            <v>Non Salary</v>
          </cell>
        </row>
        <row r="6473">
          <cell r="A6473" t="str">
            <v>PH3517</v>
          </cell>
          <cell r="E6473">
            <v>0</v>
          </cell>
          <cell r="F6473">
            <v>0</v>
          </cell>
          <cell r="G6473">
            <v>0</v>
          </cell>
          <cell r="H6473">
            <v>2872.8</v>
          </cell>
          <cell r="I6473">
            <v>2872.8</v>
          </cell>
          <cell r="J6473">
            <v>6000</v>
          </cell>
          <cell r="L6473">
            <v>41455</v>
          </cell>
          <cell r="M6473" t="str">
            <v>SG</v>
          </cell>
          <cell r="N6473" t="str">
            <v>EXP</v>
          </cell>
          <cell r="O6473" t="str">
            <v>PH300</v>
          </cell>
          <cell r="P6473" t="str">
            <v>7030</v>
          </cell>
          <cell r="Q6473" t="str">
            <v>IDC's</v>
          </cell>
          <cell r="R6473" t="str">
            <v>Other Expenditures</v>
          </cell>
          <cell r="S6473" t="str">
            <v>Non Salary</v>
          </cell>
        </row>
        <row r="6474">
          <cell r="A6474" t="str">
            <v>PH3517</v>
          </cell>
          <cell r="E6474">
            <v>5.64</v>
          </cell>
          <cell r="F6474">
            <v>0</v>
          </cell>
          <cell r="G6474">
            <v>5.64</v>
          </cell>
          <cell r="H6474">
            <v>1436.4</v>
          </cell>
          <cell r="I6474">
            <v>1430.76</v>
          </cell>
          <cell r="J6474">
            <v>3000</v>
          </cell>
          <cell r="L6474">
            <v>41455</v>
          </cell>
          <cell r="M6474" t="str">
            <v>SG</v>
          </cell>
          <cell r="N6474" t="str">
            <v>EXP</v>
          </cell>
          <cell r="O6474" t="str">
            <v>PH300</v>
          </cell>
          <cell r="P6474" t="str">
            <v>7035</v>
          </cell>
          <cell r="Q6474" t="str">
            <v>IDC's</v>
          </cell>
          <cell r="R6474" t="str">
            <v>Other Expenditures</v>
          </cell>
          <cell r="S6474" t="str">
            <v>Non Salary</v>
          </cell>
        </row>
        <row r="6475">
          <cell r="A6475" t="str">
            <v>PH3517</v>
          </cell>
          <cell r="E6475">
            <v>-497.45</v>
          </cell>
          <cell r="F6475">
            <v>0</v>
          </cell>
          <cell r="G6475">
            <v>-497.45</v>
          </cell>
          <cell r="H6475">
            <v>-4500.91</v>
          </cell>
          <cell r="I6475">
            <v>-4003.46</v>
          </cell>
          <cell r="J6475">
            <v>-10402.16</v>
          </cell>
          <cell r="L6475">
            <v>41455</v>
          </cell>
          <cell r="M6475" t="str">
            <v>SG</v>
          </cell>
          <cell r="N6475" t="str">
            <v>REV</v>
          </cell>
          <cell r="O6475" t="str">
            <v>PH300</v>
          </cell>
          <cell r="P6475" t="str">
            <v>8010</v>
          </cell>
          <cell r="Q6475" t="str">
            <v>Grants and Subsidies</v>
          </cell>
          <cell r="R6475" t="str">
            <v>Revenue</v>
          </cell>
          <cell r="S6475" t="str">
            <v>Non Salary</v>
          </cell>
        </row>
        <row r="6476">
          <cell r="A6476" t="str">
            <v>PH3518</v>
          </cell>
          <cell r="E6476">
            <v>184.34</v>
          </cell>
          <cell r="F6476">
            <v>0</v>
          </cell>
          <cell r="G6476">
            <v>184.34</v>
          </cell>
          <cell r="H6476">
            <v>0</v>
          </cell>
          <cell r="I6476">
            <v>-184.34</v>
          </cell>
          <cell r="J6476">
            <v>0</v>
          </cell>
          <cell r="L6476">
            <v>41455</v>
          </cell>
          <cell r="M6476" t="str">
            <v>SG</v>
          </cell>
          <cell r="N6476" t="str">
            <v>EXP</v>
          </cell>
          <cell r="O6476" t="str">
            <v>PH300</v>
          </cell>
          <cell r="P6476" t="str">
            <v>2010</v>
          </cell>
          <cell r="Q6476" t="str">
            <v>Office Supplies</v>
          </cell>
          <cell r="R6476" t="str">
            <v>Other Expenditures</v>
          </cell>
          <cell r="S6476" t="str">
            <v>Non Salary</v>
          </cell>
        </row>
        <row r="6477">
          <cell r="A6477" t="str">
            <v>PH3518</v>
          </cell>
          <cell r="E6477">
            <v>0</v>
          </cell>
          <cell r="F6477">
            <v>0</v>
          </cell>
          <cell r="G6477">
            <v>0</v>
          </cell>
          <cell r="H6477">
            <v>2110.5700000000002</v>
          </cell>
          <cell r="I6477">
            <v>2110.5700000000002</v>
          </cell>
          <cell r="J6477">
            <v>7641.44</v>
          </cell>
          <cell r="L6477">
            <v>41455</v>
          </cell>
          <cell r="M6477" t="str">
            <v>SG</v>
          </cell>
          <cell r="N6477" t="str">
            <v>EXP</v>
          </cell>
          <cell r="O6477" t="str">
            <v>PH300</v>
          </cell>
          <cell r="P6477" t="str">
            <v>2600</v>
          </cell>
          <cell r="Q6477" t="str">
            <v>Other Supplies</v>
          </cell>
          <cell r="R6477" t="str">
            <v>Other Expenditures</v>
          </cell>
          <cell r="S6477" t="str">
            <v>Non Salary</v>
          </cell>
        </row>
        <row r="6478">
          <cell r="A6478" t="str">
            <v>PH3518</v>
          </cell>
          <cell r="E6478">
            <v>354.12</v>
          </cell>
          <cell r="F6478">
            <v>0</v>
          </cell>
          <cell r="G6478">
            <v>354.12</v>
          </cell>
          <cell r="H6478">
            <v>2110.5700000000002</v>
          </cell>
          <cell r="I6478">
            <v>1756.45</v>
          </cell>
          <cell r="J6478">
            <v>7641.44</v>
          </cell>
          <cell r="L6478">
            <v>41455</v>
          </cell>
          <cell r="M6478" t="str">
            <v>SG</v>
          </cell>
          <cell r="N6478" t="str">
            <v>EXP</v>
          </cell>
          <cell r="O6478" t="str">
            <v>PH300</v>
          </cell>
          <cell r="P6478" t="str">
            <v>2790</v>
          </cell>
          <cell r="Q6478" t="str">
            <v>Other Supplies</v>
          </cell>
          <cell r="R6478" t="str">
            <v>Other Expenditures</v>
          </cell>
          <cell r="S6478" t="str">
            <v>Non Salary</v>
          </cell>
        </row>
        <row r="6479">
          <cell r="A6479" t="str">
            <v>PH3518</v>
          </cell>
          <cell r="E6479">
            <v>0</v>
          </cell>
          <cell r="F6479">
            <v>0</v>
          </cell>
          <cell r="G6479">
            <v>0</v>
          </cell>
          <cell r="H6479">
            <v>0</v>
          </cell>
          <cell r="I6479">
            <v>0</v>
          </cell>
          <cell r="J6479">
            <v>2000</v>
          </cell>
          <cell r="L6479">
            <v>41455</v>
          </cell>
          <cell r="M6479" t="str">
            <v>SG</v>
          </cell>
          <cell r="N6479" t="str">
            <v>EXP</v>
          </cell>
          <cell r="O6479" t="str">
            <v>PH300</v>
          </cell>
          <cell r="P6479" t="str">
            <v>2823</v>
          </cell>
          <cell r="Q6479" t="str">
            <v>Other Supplies</v>
          </cell>
          <cell r="R6479" t="str">
            <v>Other Expenditures</v>
          </cell>
          <cell r="S6479" t="str">
            <v>Non Salary</v>
          </cell>
        </row>
        <row r="6480">
          <cell r="A6480" t="str">
            <v>PH3518</v>
          </cell>
          <cell r="E6480">
            <v>1392.28</v>
          </cell>
          <cell r="F6480">
            <v>271.42</v>
          </cell>
          <cell r="G6480">
            <v>1663.7</v>
          </cell>
          <cell r="H6480">
            <v>0</v>
          </cell>
          <cell r="I6480">
            <v>-1663.7</v>
          </cell>
          <cell r="J6480">
            <v>0</v>
          </cell>
          <cell r="L6480">
            <v>41455</v>
          </cell>
          <cell r="M6480" t="str">
            <v>SG</v>
          </cell>
          <cell r="N6480" t="str">
            <v>EXP</v>
          </cell>
          <cell r="O6480" t="str">
            <v>PH300</v>
          </cell>
          <cell r="P6480" t="str">
            <v>2870</v>
          </cell>
          <cell r="Q6480" t="str">
            <v>Other Supplies</v>
          </cell>
          <cell r="R6480" t="str">
            <v>Other Expenditures</v>
          </cell>
          <cell r="S6480" t="str">
            <v>Non Salary</v>
          </cell>
        </row>
        <row r="6481">
          <cell r="A6481" t="str">
            <v>PH3518</v>
          </cell>
          <cell r="E6481">
            <v>2.56</v>
          </cell>
          <cell r="F6481">
            <v>0</v>
          </cell>
          <cell r="G6481">
            <v>2.56</v>
          </cell>
          <cell r="H6481">
            <v>0</v>
          </cell>
          <cell r="I6481">
            <v>-2.56</v>
          </cell>
          <cell r="J6481">
            <v>0</v>
          </cell>
          <cell r="L6481">
            <v>41455</v>
          </cell>
          <cell r="M6481" t="str">
            <v>SG</v>
          </cell>
          <cell r="N6481" t="str">
            <v>EXP</v>
          </cell>
          <cell r="O6481" t="str">
            <v>PH300</v>
          </cell>
          <cell r="P6481" t="str">
            <v>2999</v>
          </cell>
          <cell r="Q6481" t="str">
            <v>Other Supplies</v>
          </cell>
          <cell r="R6481" t="str">
            <v>Other Expenditures</v>
          </cell>
          <cell r="S6481" t="str">
            <v>Non Salary</v>
          </cell>
        </row>
        <row r="6482">
          <cell r="A6482" t="str">
            <v>PH3518</v>
          </cell>
          <cell r="E6482">
            <v>0</v>
          </cell>
          <cell r="F6482">
            <v>0</v>
          </cell>
          <cell r="G6482">
            <v>0</v>
          </cell>
          <cell r="H6482">
            <v>0</v>
          </cell>
          <cell r="I6482">
            <v>0</v>
          </cell>
          <cell r="J6482">
            <v>0</v>
          </cell>
          <cell r="L6482">
            <v>41455</v>
          </cell>
          <cell r="M6482" t="str">
            <v>SG</v>
          </cell>
          <cell r="N6482" t="str">
            <v>EXP</v>
          </cell>
          <cell r="O6482" t="str">
            <v>PH300</v>
          </cell>
          <cell r="P6482" t="str">
            <v>3055</v>
          </cell>
          <cell r="Q6482" t="str">
            <v>General Equipment</v>
          </cell>
          <cell r="R6482" t="str">
            <v>Other Expenditures</v>
          </cell>
          <cell r="S6482" t="str">
            <v>Non Salary</v>
          </cell>
        </row>
        <row r="6483">
          <cell r="A6483" t="str">
            <v>PH3518</v>
          </cell>
          <cell r="E6483">
            <v>41.65</v>
          </cell>
          <cell r="F6483">
            <v>0</v>
          </cell>
          <cell r="G6483">
            <v>41.65</v>
          </cell>
          <cell r="H6483">
            <v>0</v>
          </cell>
          <cell r="I6483">
            <v>-41.65</v>
          </cell>
          <cell r="J6483">
            <v>0</v>
          </cell>
          <cell r="L6483">
            <v>41455</v>
          </cell>
          <cell r="M6483" t="str">
            <v>SG</v>
          </cell>
          <cell r="N6483" t="str">
            <v>EXP</v>
          </cell>
          <cell r="O6483" t="str">
            <v>PH300</v>
          </cell>
          <cell r="P6483" t="str">
            <v>3310</v>
          </cell>
          <cell r="Q6483" t="str">
            <v>Furniture &amp; Furnishings</v>
          </cell>
          <cell r="R6483" t="str">
            <v>Other Expenditures</v>
          </cell>
          <cell r="S6483" t="str">
            <v>Non Salary</v>
          </cell>
        </row>
        <row r="6484">
          <cell r="A6484" t="str">
            <v>PH3518</v>
          </cell>
          <cell r="E6484">
            <v>4352.2700000000004</v>
          </cell>
          <cell r="F6484">
            <v>914.14</v>
          </cell>
          <cell r="G6484">
            <v>5266.41</v>
          </cell>
          <cell r="H6484">
            <v>16778.939999999999</v>
          </cell>
          <cell r="I6484">
            <v>11512.53</v>
          </cell>
          <cell r="J6484">
            <v>38378.21</v>
          </cell>
          <cell r="L6484">
            <v>41455</v>
          </cell>
          <cell r="M6484" t="str">
            <v>SG</v>
          </cell>
          <cell r="N6484" t="str">
            <v>EXP</v>
          </cell>
          <cell r="O6484" t="str">
            <v>PH300</v>
          </cell>
          <cell r="P6484" t="str">
            <v>4086</v>
          </cell>
          <cell r="Q6484" t="str">
            <v>Professional &amp; Technical</v>
          </cell>
          <cell r="R6484" t="str">
            <v>Other Expenditures</v>
          </cell>
          <cell r="S6484" t="str">
            <v>Non Salary</v>
          </cell>
        </row>
        <row r="6485">
          <cell r="A6485" t="str">
            <v>PH3518</v>
          </cell>
          <cell r="E6485">
            <v>40</v>
          </cell>
          <cell r="F6485">
            <v>0</v>
          </cell>
          <cell r="G6485">
            <v>40</v>
          </cell>
          <cell r="H6485">
            <v>0</v>
          </cell>
          <cell r="I6485">
            <v>-40</v>
          </cell>
          <cell r="J6485">
            <v>0</v>
          </cell>
          <cell r="L6485">
            <v>41455</v>
          </cell>
          <cell r="M6485" t="str">
            <v>SG</v>
          </cell>
          <cell r="N6485" t="str">
            <v>EXP</v>
          </cell>
          <cell r="O6485" t="str">
            <v>PH300</v>
          </cell>
          <cell r="P6485" t="str">
            <v>4452</v>
          </cell>
          <cell r="Q6485" t="str">
            <v>Contracted Services</v>
          </cell>
          <cell r="R6485" t="str">
            <v>Other Expenditures</v>
          </cell>
          <cell r="S6485" t="str">
            <v>Non Salary</v>
          </cell>
        </row>
        <row r="6486">
          <cell r="A6486" t="str">
            <v>PH3518</v>
          </cell>
          <cell r="E6486">
            <v>424.75</v>
          </cell>
          <cell r="F6486">
            <v>0</v>
          </cell>
          <cell r="G6486">
            <v>424.75</v>
          </cell>
          <cell r="H6486">
            <v>0</v>
          </cell>
          <cell r="I6486">
            <v>-424.75</v>
          </cell>
          <cell r="J6486">
            <v>0</v>
          </cell>
          <cell r="L6486">
            <v>41455</v>
          </cell>
          <cell r="M6486" t="str">
            <v>SG</v>
          </cell>
          <cell r="N6486" t="str">
            <v>EXP</v>
          </cell>
          <cell r="O6486" t="str">
            <v>PH300</v>
          </cell>
          <cell r="P6486" t="str">
            <v>4808</v>
          </cell>
          <cell r="Q6486" t="str">
            <v>Other Services</v>
          </cell>
          <cell r="R6486" t="str">
            <v>Other Expenditures</v>
          </cell>
          <cell r="S6486" t="str">
            <v>Non Salary</v>
          </cell>
        </row>
        <row r="6487">
          <cell r="A6487" t="str">
            <v>PH3518</v>
          </cell>
          <cell r="E6487">
            <v>35</v>
          </cell>
          <cell r="F6487">
            <v>0</v>
          </cell>
          <cell r="G6487">
            <v>35</v>
          </cell>
          <cell r="H6487">
            <v>0</v>
          </cell>
          <cell r="I6487">
            <v>-35</v>
          </cell>
          <cell r="J6487">
            <v>0</v>
          </cell>
          <cell r="L6487">
            <v>41455</v>
          </cell>
          <cell r="M6487" t="str">
            <v>SG</v>
          </cell>
          <cell r="N6487" t="str">
            <v>EXP</v>
          </cell>
          <cell r="O6487" t="str">
            <v>PH300</v>
          </cell>
          <cell r="P6487" t="str">
            <v>6570</v>
          </cell>
          <cell r="Q6487" t="str">
            <v>Other Expenditures</v>
          </cell>
          <cell r="R6487" t="str">
            <v>Other Expenditures</v>
          </cell>
          <cell r="S6487" t="str">
            <v>Non Salary</v>
          </cell>
        </row>
        <row r="6488">
          <cell r="A6488" t="str">
            <v>PH3518</v>
          </cell>
          <cell r="E6488">
            <v>811.23</v>
          </cell>
          <cell r="F6488">
            <v>0</v>
          </cell>
          <cell r="G6488">
            <v>811.23</v>
          </cell>
          <cell r="H6488">
            <v>5121.8999999999996</v>
          </cell>
          <cell r="I6488">
            <v>4310.67</v>
          </cell>
          <cell r="J6488">
            <v>27000</v>
          </cell>
          <cell r="L6488">
            <v>41455</v>
          </cell>
          <cell r="M6488" t="str">
            <v>SG</v>
          </cell>
          <cell r="N6488" t="str">
            <v>EXP</v>
          </cell>
          <cell r="O6488" t="str">
            <v>PH300</v>
          </cell>
          <cell r="P6488" t="str">
            <v>7030</v>
          </cell>
          <cell r="Q6488" t="str">
            <v>IDC's</v>
          </cell>
          <cell r="R6488" t="str">
            <v>Other Expenditures</v>
          </cell>
          <cell r="S6488" t="str">
            <v>Non Salary</v>
          </cell>
        </row>
        <row r="6489">
          <cell r="A6489" t="str">
            <v>PH3518</v>
          </cell>
          <cell r="E6489">
            <v>0</v>
          </cell>
          <cell r="F6489">
            <v>0</v>
          </cell>
          <cell r="G6489">
            <v>0</v>
          </cell>
          <cell r="H6489">
            <v>1915.2</v>
          </cell>
          <cell r="I6489">
            <v>1915.2</v>
          </cell>
          <cell r="J6489">
            <v>4000</v>
          </cell>
          <cell r="L6489">
            <v>41455</v>
          </cell>
          <cell r="M6489" t="str">
            <v>SG</v>
          </cell>
          <cell r="N6489" t="str">
            <v>EXP</v>
          </cell>
          <cell r="O6489" t="str">
            <v>PH300</v>
          </cell>
          <cell r="P6489" t="str">
            <v>7035</v>
          </cell>
          <cell r="Q6489" t="str">
            <v>IDC's</v>
          </cell>
          <cell r="R6489" t="str">
            <v>Other Expenditures</v>
          </cell>
          <cell r="S6489" t="str">
            <v>Non Salary</v>
          </cell>
        </row>
        <row r="6490">
          <cell r="A6490" t="str">
            <v>PH3518</v>
          </cell>
          <cell r="E6490">
            <v>-5805.83</v>
          </cell>
          <cell r="F6490">
            <v>0</v>
          </cell>
          <cell r="G6490">
            <v>-5805.83</v>
          </cell>
          <cell r="H6490">
            <v>-21027.9</v>
          </cell>
          <cell r="I6490">
            <v>-15222.07</v>
          </cell>
          <cell r="J6490">
            <v>-64995.82</v>
          </cell>
          <cell r="L6490">
            <v>41455</v>
          </cell>
          <cell r="M6490" t="str">
            <v>SG</v>
          </cell>
          <cell r="N6490" t="str">
            <v>REV</v>
          </cell>
          <cell r="O6490" t="str">
            <v>PH300</v>
          </cell>
          <cell r="P6490" t="str">
            <v>8010</v>
          </cell>
          <cell r="Q6490" t="str">
            <v>Grants and Subsidies</v>
          </cell>
          <cell r="R6490" t="str">
            <v>Revenue</v>
          </cell>
          <cell r="S6490" t="str">
            <v>Non Salary</v>
          </cell>
        </row>
        <row r="6491">
          <cell r="A6491" t="str">
            <v>PH3519</v>
          </cell>
          <cell r="E6491">
            <v>0</v>
          </cell>
          <cell r="F6491">
            <v>0</v>
          </cell>
          <cell r="G6491">
            <v>0</v>
          </cell>
          <cell r="H6491">
            <v>1706.75</v>
          </cell>
          <cell r="I6491">
            <v>1706.75</v>
          </cell>
          <cell r="J6491">
            <v>6179.4</v>
          </cell>
          <cell r="L6491">
            <v>41455</v>
          </cell>
          <cell r="M6491" t="str">
            <v>SG</v>
          </cell>
          <cell r="N6491" t="str">
            <v>EXP</v>
          </cell>
          <cell r="O6491" t="str">
            <v>PH300</v>
          </cell>
          <cell r="P6491" t="str">
            <v>2600</v>
          </cell>
          <cell r="Q6491" t="str">
            <v>Other Supplies</v>
          </cell>
          <cell r="R6491" t="str">
            <v>Other Expenditures</v>
          </cell>
          <cell r="S6491" t="str">
            <v>Non Salary</v>
          </cell>
        </row>
        <row r="6492">
          <cell r="A6492" t="str">
            <v>PH3519</v>
          </cell>
          <cell r="E6492">
            <v>0</v>
          </cell>
          <cell r="F6492">
            <v>0</v>
          </cell>
          <cell r="G6492">
            <v>0</v>
          </cell>
          <cell r="H6492">
            <v>2209.6</v>
          </cell>
          <cell r="I6492">
            <v>2209.6</v>
          </cell>
          <cell r="J6492">
            <v>8000</v>
          </cell>
          <cell r="L6492">
            <v>41455</v>
          </cell>
          <cell r="M6492" t="str">
            <v>SG</v>
          </cell>
          <cell r="N6492" t="str">
            <v>EXP</v>
          </cell>
          <cell r="O6492" t="str">
            <v>PH300</v>
          </cell>
          <cell r="P6492" t="str">
            <v>2790</v>
          </cell>
          <cell r="Q6492" t="str">
            <v>Other Supplies</v>
          </cell>
          <cell r="R6492" t="str">
            <v>Other Expenditures</v>
          </cell>
          <cell r="S6492" t="str">
            <v>Non Salary</v>
          </cell>
        </row>
        <row r="6493">
          <cell r="A6493" t="str">
            <v>PH3519</v>
          </cell>
          <cell r="E6493">
            <v>17665.53</v>
          </cell>
          <cell r="F6493">
            <v>0</v>
          </cell>
          <cell r="G6493">
            <v>17665.53</v>
          </cell>
          <cell r="H6493">
            <v>51452.86</v>
          </cell>
          <cell r="I6493">
            <v>33787.33</v>
          </cell>
          <cell r="J6493">
            <v>117687.25</v>
          </cell>
          <cell r="L6493">
            <v>41455</v>
          </cell>
          <cell r="M6493" t="str">
            <v>SG</v>
          </cell>
          <cell r="N6493" t="str">
            <v>EXP</v>
          </cell>
          <cell r="O6493" t="str">
            <v>PH300</v>
          </cell>
          <cell r="P6493" t="str">
            <v>4086</v>
          </cell>
          <cell r="Q6493" t="str">
            <v>Professional &amp; Technical</v>
          </cell>
          <cell r="R6493" t="str">
            <v>Other Expenditures</v>
          </cell>
          <cell r="S6493" t="str">
            <v>Non Salary</v>
          </cell>
        </row>
        <row r="6494">
          <cell r="A6494" t="str">
            <v>PH3519</v>
          </cell>
          <cell r="E6494">
            <v>0</v>
          </cell>
          <cell r="F6494">
            <v>0</v>
          </cell>
          <cell r="G6494">
            <v>0</v>
          </cell>
          <cell r="H6494">
            <v>0</v>
          </cell>
          <cell r="I6494">
            <v>0</v>
          </cell>
          <cell r="J6494">
            <v>0</v>
          </cell>
          <cell r="L6494">
            <v>41455</v>
          </cell>
          <cell r="M6494" t="str">
            <v>SG</v>
          </cell>
          <cell r="N6494" t="str">
            <v>EXP</v>
          </cell>
          <cell r="O6494" t="str">
            <v>PH300</v>
          </cell>
          <cell r="P6494" t="str">
            <v>4530</v>
          </cell>
          <cell r="Q6494" t="str">
            <v>Contracted Services</v>
          </cell>
          <cell r="R6494" t="str">
            <v>Other Expenditures</v>
          </cell>
          <cell r="S6494" t="str">
            <v>Non Salary</v>
          </cell>
        </row>
        <row r="6495">
          <cell r="A6495" t="str">
            <v>PH3519</v>
          </cell>
          <cell r="E6495">
            <v>0</v>
          </cell>
          <cell r="F6495">
            <v>0</v>
          </cell>
          <cell r="G6495">
            <v>0</v>
          </cell>
          <cell r="H6495">
            <v>0</v>
          </cell>
          <cell r="I6495">
            <v>0</v>
          </cell>
          <cell r="J6495">
            <v>0</v>
          </cell>
          <cell r="L6495">
            <v>41455</v>
          </cell>
          <cell r="M6495" t="str">
            <v>SG</v>
          </cell>
          <cell r="N6495" t="str">
            <v>EXP</v>
          </cell>
          <cell r="O6495" t="str">
            <v>PH300</v>
          </cell>
          <cell r="P6495" t="str">
            <v>4830</v>
          </cell>
          <cell r="Q6495" t="str">
            <v>Other Services</v>
          </cell>
          <cell r="R6495" t="str">
            <v>Other Expenditures</v>
          </cell>
          <cell r="S6495" t="str">
            <v>Non Salary</v>
          </cell>
        </row>
        <row r="6496">
          <cell r="A6496" t="str">
            <v>PH3519</v>
          </cell>
          <cell r="E6496">
            <v>0</v>
          </cell>
          <cell r="F6496">
            <v>0</v>
          </cell>
          <cell r="G6496">
            <v>0</v>
          </cell>
          <cell r="H6496">
            <v>2394</v>
          </cell>
          <cell r="I6496">
            <v>2394</v>
          </cell>
          <cell r="J6496">
            <v>5000</v>
          </cell>
          <cell r="L6496">
            <v>41455</v>
          </cell>
          <cell r="M6496" t="str">
            <v>SG</v>
          </cell>
          <cell r="N6496" t="str">
            <v>EXP</v>
          </cell>
          <cell r="O6496" t="str">
            <v>PH300</v>
          </cell>
          <cell r="P6496" t="str">
            <v>7030</v>
          </cell>
          <cell r="Q6496" t="str">
            <v>IDC's</v>
          </cell>
          <cell r="R6496" t="str">
            <v>Other Expenditures</v>
          </cell>
          <cell r="S6496" t="str">
            <v>Non Salary</v>
          </cell>
        </row>
        <row r="6497">
          <cell r="A6497" t="str">
            <v>PH3519</v>
          </cell>
          <cell r="E6497">
            <v>0</v>
          </cell>
          <cell r="F6497">
            <v>0</v>
          </cell>
          <cell r="G6497">
            <v>0</v>
          </cell>
          <cell r="H6497">
            <v>1436.4</v>
          </cell>
          <cell r="I6497">
            <v>1436.4</v>
          </cell>
          <cell r="J6497">
            <v>3000</v>
          </cell>
          <cell r="L6497">
            <v>41455</v>
          </cell>
          <cell r="M6497" t="str">
            <v>SG</v>
          </cell>
          <cell r="N6497" t="str">
            <v>EXP</v>
          </cell>
          <cell r="O6497" t="str">
            <v>PH300</v>
          </cell>
          <cell r="P6497" t="str">
            <v>7035</v>
          </cell>
          <cell r="Q6497" t="str">
            <v>IDC's</v>
          </cell>
          <cell r="R6497" t="str">
            <v>Other Expenditures</v>
          </cell>
          <cell r="S6497" t="str">
            <v>Non Salary</v>
          </cell>
        </row>
        <row r="6498">
          <cell r="A6498" t="str">
            <v>PH3519</v>
          </cell>
          <cell r="E6498">
            <v>-12581.65</v>
          </cell>
          <cell r="F6498">
            <v>0</v>
          </cell>
          <cell r="G6498">
            <v>-12581.65</v>
          </cell>
          <cell r="H6498">
            <v>-44399.71</v>
          </cell>
          <cell r="I6498">
            <v>-31818.06</v>
          </cell>
          <cell r="J6498">
            <v>-104899.99</v>
          </cell>
          <cell r="L6498">
            <v>41455</v>
          </cell>
          <cell r="M6498" t="str">
            <v>SG</v>
          </cell>
          <cell r="N6498" t="str">
            <v>REV</v>
          </cell>
          <cell r="O6498" t="str">
            <v>PH300</v>
          </cell>
          <cell r="P6498" t="str">
            <v>8010</v>
          </cell>
          <cell r="Q6498" t="str">
            <v>Grants and Subsidies</v>
          </cell>
          <cell r="R6498" t="str">
            <v>Revenue</v>
          </cell>
          <cell r="S6498" t="str">
            <v>Non Salary</v>
          </cell>
        </row>
        <row r="6499">
          <cell r="A6499" t="str">
            <v>PH3519</v>
          </cell>
          <cell r="E6499">
            <v>-890</v>
          </cell>
          <cell r="F6499">
            <v>0</v>
          </cell>
          <cell r="G6499">
            <v>-890</v>
          </cell>
          <cell r="H6499">
            <v>0</v>
          </cell>
          <cell r="I6499">
            <v>890</v>
          </cell>
          <cell r="J6499">
            <v>0</v>
          </cell>
          <cell r="L6499">
            <v>41455</v>
          </cell>
          <cell r="M6499" t="str">
            <v>SG</v>
          </cell>
          <cell r="N6499" t="str">
            <v>REV</v>
          </cell>
          <cell r="O6499" t="str">
            <v>PH300</v>
          </cell>
          <cell r="P6499" t="str">
            <v>9605</v>
          </cell>
          <cell r="Q6499" t="str">
            <v>Other Revenues</v>
          </cell>
          <cell r="R6499" t="str">
            <v>Revenue</v>
          </cell>
          <cell r="S6499" t="str">
            <v>Non Salary</v>
          </cell>
        </row>
        <row r="6500">
          <cell r="A6500" t="str">
            <v>PH3520</v>
          </cell>
          <cell r="E6500">
            <v>610008.96</v>
          </cell>
          <cell r="F6500">
            <v>0</v>
          </cell>
          <cell r="G6500">
            <v>610008.96</v>
          </cell>
          <cell r="H6500">
            <v>652295.84</v>
          </cell>
          <cell r="I6500">
            <v>42286.879999999997</v>
          </cell>
          <cell r="J6500">
            <v>1467665.64</v>
          </cell>
          <cell r="L6500">
            <v>41455</v>
          </cell>
          <cell r="M6500" t="str">
            <v>SG</v>
          </cell>
          <cell r="N6500" t="str">
            <v>EXP</v>
          </cell>
          <cell r="O6500" t="str">
            <v>PH620</v>
          </cell>
          <cell r="P6500" t="str">
            <v>1015</v>
          </cell>
          <cell r="Q6500" t="str">
            <v>Salaries &amp; Benefits</v>
          </cell>
          <cell r="R6500" t="str">
            <v>Other Expenditures</v>
          </cell>
          <cell r="S6500" t="str">
            <v>Salaries &amp; Benefits</v>
          </cell>
        </row>
        <row r="6501">
          <cell r="A6501" t="str">
            <v>PH3520</v>
          </cell>
          <cell r="E6501">
            <v>1258.6099999999999</v>
          </cell>
          <cell r="F6501">
            <v>0</v>
          </cell>
          <cell r="G6501">
            <v>1258.6099999999999</v>
          </cell>
          <cell r="H6501">
            <v>1395.61</v>
          </cell>
          <cell r="I6501">
            <v>137</v>
          </cell>
          <cell r="J6501">
            <v>3141.16</v>
          </cell>
          <cell r="L6501">
            <v>41455</v>
          </cell>
          <cell r="M6501" t="str">
            <v>SG</v>
          </cell>
          <cell r="N6501" t="str">
            <v>EXP</v>
          </cell>
          <cell r="O6501" t="str">
            <v>PH620</v>
          </cell>
          <cell r="P6501" t="str">
            <v>1025</v>
          </cell>
          <cell r="Q6501" t="str">
            <v>Salaries &amp; Benefits</v>
          </cell>
          <cell r="R6501" t="str">
            <v>Other Expenditures</v>
          </cell>
          <cell r="S6501" t="str">
            <v>Overtime</v>
          </cell>
        </row>
        <row r="6502">
          <cell r="A6502" t="str">
            <v>PH3520</v>
          </cell>
          <cell r="E6502">
            <v>58.24</v>
          </cell>
          <cell r="F6502">
            <v>0</v>
          </cell>
          <cell r="G6502">
            <v>58.24</v>
          </cell>
          <cell r="H6502">
            <v>0</v>
          </cell>
          <cell r="I6502">
            <v>-58.24</v>
          </cell>
          <cell r="J6502">
            <v>0</v>
          </cell>
          <cell r="L6502">
            <v>41455</v>
          </cell>
          <cell r="M6502" t="str">
            <v>SG</v>
          </cell>
          <cell r="N6502" t="str">
            <v>EXP</v>
          </cell>
          <cell r="O6502" t="str">
            <v>PH620</v>
          </cell>
          <cell r="P6502" t="str">
            <v>1045</v>
          </cell>
          <cell r="Q6502" t="str">
            <v>Salaries &amp; Benefits</v>
          </cell>
          <cell r="R6502" t="str">
            <v>Other Expenditures</v>
          </cell>
          <cell r="S6502" t="str">
            <v>Salaries &amp; Benefits</v>
          </cell>
        </row>
        <row r="6503">
          <cell r="A6503" t="str">
            <v>PH3520</v>
          </cell>
          <cell r="E6503">
            <v>171.06</v>
          </cell>
          <cell r="F6503">
            <v>0</v>
          </cell>
          <cell r="G6503">
            <v>171.06</v>
          </cell>
          <cell r="H6503">
            <v>6455.87</v>
          </cell>
          <cell r="I6503">
            <v>6284.81</v>
          </cell>
          <cell r="J6503">
            <v>6455.87</v>
          </cell>
          <cell r="L6503">
            <v>41455</v>
          </cell>
          <cell r="M6503" t="str">
            <v>SG</v>
          </cell>
          <cell r="N6503" t="str">
            <v>EXP</v>
          </cell>
          <cell r="O6503" t="str">
            <v>PH620</v>
          </cell>
          <cell r="P6503" t="str">
            <v>1050</v>
          </cell>
          <cell r="Q6503" t="str">
            <v>Salaries &amp; Benefits</v>
          </cell>
          <cell r="R6503" t="str">
            <v>Other Expenditures</v>
          </cell>
          <cell r="S6503" t="str">
            <v>Salaries &amp; Benefits</v>
          </cell>
        </row>
        <row r="6504">
          <cell r="A6504" t="str">
            <v>PH3520</v>
          </cell>
          <cell r="E6504">
            <v>1755.39</v>
          </cell>
          <cell r="F6504">
            <v>0</v>
          </cell>
          <cell r="G6504">
            <v>1755.39</v>
          </cell>
          <cell r="H6504">
            <v>0</v>
          </cell>
          <cell r="I6504">
            <v>-1755.39</v>
          </cell>
          <cell r="J6504">
            <v>0</v>
          </cell>
          <cell r="L6504">
            <v>41455</v>
          </cell>
          <cell r="M6504" t="str">
            <v>SG</v>
          </cell>
          <cell r="N6504" t="str">
            <v>EXP</v>
          </cell>
          <cell r="O6504" t="str">
            <v>PH620</v>
          </cell>
          <cell r="P6504" t="str">
            <v>1060</v>
          </cell>
          <cell r="Q6504" t="str">
            <v>Salaries &amp; Benefits</v>
          </cell>
          <cell r="R6504" t="str">
            <v>Other Expenditures</v>
          </cell>
          <cell r="S6504" t="str">
            <v>Salaries &amp; Benefits</v>
          </cell>
        </row>
        <row r="6505">
          <cell r="A6505" t="str">
            <v>PH3520</v>
          </cell>
          <cell r="E6505">
            <v>0</v>
          </cell>
          <cell r="F6505">
            <v>0</v>
          </cell>
          <cell r="G6505">
            <v>0</v>
          </cell>
          <cell r="H6505">
            <v>-41664.11</v>
          </cell>
          <cell r="I6505">
            <v>-41664.11</v>
          </cell>
          <cell r="J6505">
            <v>-91127.41</v>
          </cell>
          <cell r="L6505">
            <v>41455</v>
          </cell>
          <cell r="M6505" t="str">
            <v>SG</v>
          </cell>
          <cell r="N6505" t="str">
            <v>EXP</v>
          </cell>
          <cell r="O6505" t="str">
            <v>PH620</v>
          </cell>
          <cell r="P6505" t="str">
            <v>1520</v>
          </cell>
          <cell r="Q6505" t="str">
            <v>Salaries &amp; Benefits</v>
          </cell>
          <cell r="R6505" t="str">
            <v>Other Expenditures</v>
          </cell>
          <cell r="S6505" t="str">
            <v>Gapping</v>
          </cell>
        </row>
        <row r="6506">
          <cell r="A6506" t="str">
            <v>PH3520</v>
          </cell>
          <cell r="E6506">
            <v>5.26</v>
          </cell>
          <cell r="F6506">
            <v>0</v>
          </cell>
          <cell r="G6506">
            <v>5.26</v>
          </cell>
          <cell r="H6506">
            <v>0</v>
          </cell>
          <cell r="I6506">
            <v>-5.26</v>
          </cell>
          <cell r="J6506">
            <v>0</v>
          </cell>
          <cell r="L6506">
            <v>41455</v>
          </cell>
          <cell r="M6506" t="str">
            <v>SG</v>
          </cell>
          <cell r="N6506" t="str">
            <v>EXP</v>
          </cell>
          <cell r="O6506" t="str">
            <v>PH620</v>
          </cell>
          <cell r="P6506" t="str">
            <v>1580</v>
          </cell>
          <cell r="Q6506" t="str">
            <v>Salaries &amp; Benefits</v>
          </cell>
          <cell r="R6506" t="str">
            <v>Other Expenditures</v>
          </cell>
          <cell r="S6506" t="str">
            <v>Salaries &amp; Benefits</v>
          </cell>
        </row>
        <row r="6507">
          <cell r="A6507" t="str">
            <v>PH3520</v>
          </cell>
          <cell r="E6507">
            <v>35937.53</v>
          </cell>
          <cell r="F6507">
            <v>0</v>
          </cell>
          <cell r="G6507">
            <v>35937.53</v>
          </cell>
          <cell r="H6507">
            <v>36421.21</v>
          </cell>
          <cell r="I6507">
            <v>483.68</v>
          </cell>
          <cell r="J6507">
            <v>81948</v>
          </cell>
          <cell r="L6507">
            <v>41455</v>
          </cell>
          <cell r="M6507" t="str">
            <v>SG</v>
          </cell>
          <cell r="N6507" t="str">
            <v>EXP</v>
          </cell>
          <cell r="O6507" t="str">
            <v>PH620</v>
          </cell>
          <cell r="P6507" t="str">
            <v>1711</v>
          </cell>
          <cell r="Q6507" t="str">
            <v>Salaries &amp; Benefits</v>
          </cell>
          <cell r="R6507" t="str">
            <v>Other Expenditures</v>
          </cell>
          <cell r="S6507" t="str">
            <v>Salaries &amp; Benefits</v>
          </cell>
        </row>
        <row r="6508">
          <cell r="A6508" t="str">
            <v>PH3520</v>
          </cell>
          <cell r="E6508">
            <v>17196.169999999998</v>
          </cell>
          <cell r="F6508">
            <v>0</v>
          </cell>
          <cell r="G6508">
            <v>17196.169999999998</v>
          </cell>
          <cell r="H6508">
            <v>17167.849999999999</v>
          </cell>
          <cell r="I6508">
            <v>-28.32</v>
          </cell>
          <cell r="J6508">
            <v>38628</v>
          </cell>
          <cell r="L6508">
            <v>41455</v>
          </cell>
          <cell r="M6508" t="str">
            <v>SG</v>
          </cell>
          <cell r="N6508" t="str">
            <v>EXP</v>
          </cell>
          <cell r="O6508" t="str">
            <v>PH620</v>
          </cell>
          <cell r="P6508" t="str">
            <v>1712</v>
          </cell>
          <cell r="Q6508" t="str">
            <v>Salaries &amp; Benefits</v>
          </cell>
          <cell r="R6508" t="str">
            <v>Other Expenditures</v>
          </cell>
          <cell r="S6508" t="str">
            <v>Salaries &amp; Benefits</v>
          </cell>
        </row>
        <row r="6509">
          <cell r="A6509" t="str">
            <v>PH3520</v>
          </cell>
          <cell r="E6509">
            <v>15173.41</v>
          </cell>
          <cell r="F6509">
            <v>0</v>
          </cell>
          <cell r="G6509">
            <v>15173.41</v>
          </cell>
          <cell r="H6509">
            <v>13062.3</v>
          </cell>
          <cell r="I6509">
            <v>-2111.11</v>
          </cell>
          <cell r="J6509">
            <v>29245.05</v>
          </cell>
          <cell r="L6509">
            <v>41455</v>
          </cell>
          <cell r="M6509" t="str">
            <v>SG</v>
          </cell>
          <cell r="N6509" t="str">
            <v>EXP</v>
          </cell>
          <cell r="O6509" t="str">
            <v>PH620</v>
          </cell>
          <cell r="P6509" t="str">
            <v>1720</v>
          </cell>
          <cell r="Q6509" t="str">
            <v>Salaries &amp; Benefits</v>
          </cell>
          <cell r="R6509" t="str">
            <v>Other Expenditures</v>
          </cell>
          <cell r="S6509" t="str">
            <v>Salaries &amp; Benefits</v>
          </cell>
        </row>
        <row r="6510">
          <cell r="A6510" t="str">
            <v>PH3520</v>
          </cell>
          <cell r="E6510">
            <v>4588.58</v>
          </cell>
          <cell r="F6510">
            <v>0</v>
          </cell>
          <cell r="G6510">
            <v>4588.58</v>
          </cell>
          <cell r="H6510">
            <v>4868.59</v>
          </cell>
          <cell r="I6510">
            <v>280.01</v>
          </cell>
          <cell r="J6510">
            <v>10954.66</v>
          </cell>
          <cell r="L6510">
            <v>41455</v>
          </cell>
          <cell r="M6510" t="str">
            <v>SG</v>
          </cell>
          <cell r="N6510" t="str">
            <v>EXP</v>
          </cell>
          <cell r="O6510" t="str">
            <v>PH620</v>
          </cell>
          <cell r="P6510" t="str">
            <v>1730</v>
          </cell>
          <cell r="Q6510" t="str">
            <v>Salaries &amp; Benefits</v>
          </cell>
          <cell r="R6510" t="str">
            <v>Other Expenditures</v>
          </cell>
          <cell r="S6510" t="str">
            <v>Salaries &amp; Benefits</v>
          </cell>
        </row>
        <row r="6511">
          <cell r="A6511" t="str">
            <v>PH3520</v>
          </cell>
          <cell r="E6511">
            <v>15474.04</v>
          </cell>
          <cell r="F6511">
            <v>0</v>
          </cell>
          <cell r="G6511">
            <v>15474.04</v>
          </cell>
          <cell r="H6511">
            <v>16860.8</v>
          </cell>
          <cell r="I6511">
            <v>1386.76</v>
          </cell>
          <cell r="J6511">
            <v>20973.53</v>
          </cell>
          <cell r="L6511">
            <v>41455</v>
          </cell>
          <cell r="M6511" t="str">
            <v>SG</v>
          </cell>
          <cell r="N6511" t="str">
            <v>EXP</v>
          </cell>
          <cell r="O6511" t="str">
            <v>PH620</v>
          </cell>
          <cell r="P6511" t="str">
            <v>1740</v>
          </cell>
          <cell r="Q6511" t="str">
            <v>Salaries &amp; Benefits</v>
          </cell>
          <cell r="R6511" t="str">
            <v>Other Expenditures</v>
          </cell>
          <cell r="S6511" t="str">
            <v>Salaries &amp; Benefits</v>
          </cell>
        </row>
        <row r="6512">
          <cell r="A6512" t="str">
            <v>PH3520</v>
          </cell>
          <cell r="E6512">
            <v>711.74</v>
          </cell>
          <cell r="F6512">
            <v>0</v>
          </cell>
          <cell r="G6512">
            <v>711.74</v>
          </cell>
          <cell r="H6512">
            <v>882.37</v>
          </cell>
          <cell r="I6512">
            <v>170.63</v>
          </cell>
          <cell r="J6512">
            <v>1174.0899999999999</v>
          </cell>
          <cell r="L6512">
            <v>41455</v>
          </cell>
          <cell r="M6512" t="str">
            <v>SG</v>
          </cell>
          <cell r="N6512" t="str">
            <v>EXP</v>
          </cell>
          <cell r="O6512" t="str">
            <v>PH620</v>
          </cell>
          <cell r="P6512" t="str">
            <v>1745</v>
          </cell>
          <cell r="Q6512" t="str">
            <v>Salaries &amp; Benefits</v>
          </cell>
          <cell r="R6512" t="str">
            <v>Other Expenditures</v>
          </cell>
          <cell r="S6512" t="str">
            <v>Salaries &amp; Benefits</v>
          </cell>
        </row>
        <row r="6513">
          <cell r="A6513" t="str">
            <v>PH3520</v>
          </cell>
          <cell r="E6513">
            <v>12122.03</v>
          </cell>
          <cell r="F6513">
            <v>0</v>
          </cell>
          <cell r="G6513">
            <v>12122.03</v>
          </cell>
          <cell r="H6513">
            <v>12719.84</v>
          </cell>
          <cell r="I6513">
            <v>597.80999999999995</v>
          </cell>
          <cell r="J6513">
            <v>28619.45</v>
          </cell>
          <cell r="L6513">
            <v>41455</v>
          </cell>
          <cell r="M6513" t="str">
            <v>SG</v>
          </cell>
          <cell r="N6513" t="str">
            <v>EXP</v>
          </cell>
          <cell r="O6513" t="str">
            <v>PH620</v>
          </cell>
          <cell r="P6513" t="str">
            <v>1750</v>
          </cell>
          <cell r="Q6513" t="str">
            <v>Salaries &amp; Benefits</v>
          </cell>
          <cell r="R6513" t="str">
            <v>Other Expenditures</v>
          </cell>
          <cell r="S6513" t="str">
            <v>Salaries &amp; Benefits</v>
          </cell>
        </row>
        <row r="6514">
          <cell r="A6514" t="str">
            <v>PH3520</v>
          </cell>
          <cell r="E6514">
            <v>32084.67</v>
          </cell>
          <cell r="F6514">
            <v>0</v>
          </cell>
          <cell r="G6514">
            <v>32084.67</v>
          </cell>
          <cell r="H6514">
            <v>36590.160000000003</v>
          </cell>
          <cell r="I6514">
            <v>4505.49</v>
          </cell>
          <cell r="J6514">
            <v>46134</v>
          </cell>
          <cell r="L6514">
            <v>41455</v>
          </cell>
          <cell r="M6514" t="str">
            <v>SG</v>
          </cell>
          <cell r="N6514" t="str">
            <v>EXP</v>
          </cell>
          <cell r="O6514" t="str">
            <v>PH620</v>
          </cell>
          <cell r="P6514" t="str">
            <v>1760</v>
          </cell>
          <cell r="Q6514" t="str">
            <v>Salaries &amp; Benefits</v>
          </cell>
          <cell r="R6514" t="str">
            <v>Other Expenditures</v>
          </cell>
          <cell r="S6514" t="str">
            <v>Salaries &amp; Benefits</v>
          </cell>
        </row>
        <row r="6515">
          <cell r="A6515" t="str">
            <v>PH3520</v>
          </cell>
          <cell r="E6515">
            <v>60670.9</v>
          </cell>
          <cell r="F6515">
            <v>0</v>
          </cell>
          <cell r="G6515">
            <v>60670.9</v>
          </cell>
          <cell r="H6515">
            <v>70296.600000000006</v>
          </cell>
          <cell r="I6515">
            <v>9625.7000000000007</v>
          </cell>
          <cell r="J6515">
            <v>158167.19</v>
          </cell>
          <cell r="L6515">
            <v>41455</v>
          </cell>
          <cell r="M6515" t="str">
            <v>SG</v>
          </cell>
          <cell r="N6515" t="str">
            <v>EXP</v>
          </cell>
          <cell r="O6515" t="str">
            <v>PH620</v>
          </cell>
          <cell r="P6515" t="str">
            <v>1770</v>
          </cell>
          <cell r="Q6515" t="str">
            <v>Salaries &amp; Benefits</v>
          </cell>
          <cell r="R6515" t="str">
            <v>Other Expenditures</v>
          </cell>
          <cell r="S6515" t="str">
            <v>Salaries &amp; Benefits</v>
          </cell>
        </row>
        <row r="6516">
          <cell r="A6516" t="str">
            <v>PH3520</v>
          </cell>
          <cell r="E6516">
            <v>3100.5</v>
          </cell>
          <cell r="F6516">
            <v>0</v>
          </cell>
          <cell r="G6516">
            <v>3100.5</v>
          </cell>
          <cell r="H6516">
            <v>0</v>
          </cell>
          <cell r="I6516">
            <v>-3100.5</v>
          </cell>
          <cell r="J6516">
            <v>0</v>
          </cell>
          <cell r="L6516">
            <v>41455</v>
          </cell>
          <cell r="M6516" t="str">
            <v>SG</v>
          </cell>
          <cell r="N6516" t="str">
            <v>EXP</v>
          </cell>
          <cell r="O6516" t="str">
            <v>PH620</v>
          </cell>
          <cell r="P6516" t="str">
            <v>1840</v>
          </cell>
          <cell r="Q6516" t="str">
            <v>Salaries &amp; Benefits</v>
          </cell>
          <cell r="R6516" t="str">
            <v>Other Expenditures</v>
          </cell>
          <cell r="S6516" t="str">
            <v>Salaries &amp; Benefits</v>
          </cell>
        </row>
        <row r="6517">
          <cell r="A6517" t="str">
            <v>PH3520</v>
          </cell>
          <cell r="E6517">
            <v>0</v>
          </cell>
          <cell r="F6517">
            <v>0</v>
          </cell>
          <cell r="G6517">
            <v>0</v>
          </cell>
          <cell r="H6517">
            <v>380.97</v>
          </cell>
          <cell r="I6517">
            <v>380.97</v>
          </cell>
          <cell r="J6517">
            <v>857.5</v>
          </cell>
          <cell r="L6517">
            <v>41455</v>
          </cell>
          <cell r="M6517" t="str">
            <v>SG</v>
          </cell>
          <cell r="N6517" t="str">
            <v>EXP</v>
          </cell>
          <cell r="O6517" t="str">
            <v>PH620</v>
          </cell>
          <cell r="P6517" t="str">
            <v>1850</v>
          </cell>
          <cell r="Q6517" t="str">
            <v>Salaries &amp; Benefits</v>
          </cell>
          <cell r="R6517" t="str">
            <v>Other Expenditures</v>
          </cell>
          <cell r="S6517" t="str">
            <v>Salaries &amp; Benefits</v>
          </cell>
        </row>
        <row r="6518">
          <cell r="A6518" t="str">
            <v>PH3520</v>
          </cell>
          <cell r="E6518">
            <v>2.1800000000000002</v>
          </cell>
          <cell r="F6518">
            <v>0</v>
          </cell>
          <cell r="G6518">
            <v>2.1800000000000002</v>
          </cell>
          <cell r="H6518">
            <v>0</v>
          </cell>
          <cell r="I6518">
            <v>-2.1800000000000002</v>
          </cell>
          <cell r="J6518">
            <v>0</v>
          </cell>
          <cell r="L6518">
            <v>41455</v>
          </cell>
          <cell r="M6518" t="str">
            <v>SG</v>
          </cell>
          <cell r="N6518" t="str">
            <v>EXP</v>
          </cell>
          <cell r="O6518" t="str">
            <v>PH620</v>
          </cell>
          <cell r="P6518" t="str">
            <v>1970</v>
          </cell>
          <cell r="Q6518" t="str">
            <v>Salaries &amp; Benefits</v>
          </cell>
          <cell r="R6518" t="str">
            <v>Other Expenditures</v>
          </cell>
          <cell r="S6518" t="str">
            <v>Salaries &amp; Benefits</v>
          </cell>
        </row>
        <row r="6519">
          <cell r="A6519" t="str">
            <v>PH3520</v>
          </cell>
          <cell r="E6519">
            <v>33.659999999999997</v>
          </cell>
          <cell r="F6519">
            <v>0</v>
          </cell>
          <cell r="G6519">
            <v>33.659999999999997</v>
          </cell>
          <cell r="H6519">
            <v>0</v>
          </cell>
          <cell r="I6519">
            <v>-33.659999999999997</v>
          </cell>
          <cell r="J6519">
            <v>0</v>
          </cell>
          <cell r="L6519">
            <v>41455</v>
          </cell>
          <cell r="M6519" t="str">
            <v>SG</v>
          </cell>
          <cell r="N6519" t="str">
            <v>EXP</v>
          </cell>
          <cell r="O6519" t="str">
            <v>PH620</v>
          </cell>
          <cell r="P6519" t="str">
            <v>1975</v>
          </cell>
          <cell r="Q6519" t="str">
            <v>Salaries &amp; Benefits</v>
          </cell>
          <cell r="R6519" t="str">
            <v>Other Expenditures</v>
          </cell>
          <cell r="S6519" t="str">
            <v>Salaries &amp; Benefits</v>
          </cell>
        </row>
        <row r="6520">
          <cell r="A6520" t="str">
            <v>PH3520</v>
          </cell>
          <cell r="E6520">
            <v>101.72</v>
          </cell>
          <cell r="F6520">
            <v>0</v>
          </cell>
          <cell r="G6520">
            <v>101.72</v>
          </cell>
          <cell r="H6520">
            <v>483.97</v>
          </cell>
          <cell r="I6520">
            <v>382.25</v>
          </cell>
          <cell r="J6520">
            <v>1082.93</v>
          </cell>
          <cell r="L6520">
            <v>41455</v>
          </cell>
          <cell r="M6520" t="str">
            <v>SG</v>
          </cell>
          <cell r="N6520" t="str">
            <v>EXP</v>
          </cell>
          <cell r="O6520" t="str">
            <v>PH620</v>
          </cell>
          <cell r="P6520" t="str">
            <v>2010</v>
          </cell>
          <cell r="Q6520" t="str">
            <v>Office Supplies</v>
          </cell>
          <cell r="R6520" t="str">
            <v>Other Expenditures</v>
          </cell>
          <cell r="S6520" t="str">
            <v>Non Salary</v>
          </cell>
        </row>
        <row r="6521">
          <cell r="A6521" t="str">
            <v>PH3520</v>
          </cell>
          <cell r="E6521">
            <v>0</v>
          </cell>
          <cell r="F6521">
            <v>0</v>
          </cell>
          <cell r="G6521">
            <v>0</v>
          </cell>
          <cell r="H6521">
            <v>439.98</v>
          </cell>
          <cell r="I6521">
            <v>439.98</v>
          </cell>
          <cell r="J6521">
            <v>984.48</v>
          </cell>
          <cell r="L6521">
            <v>41455</v>
          </cell>
          <cell r="M6521" t="str">
            <v>SG</v>
          </cell>
          <cell r="N6521" t="str">
            <v>EXP</v>
          </cell>
          <cell r="O6521" t="str">
            <v>PH620</v>
          </cell>
          <cell r="P6521" t="str">
            <v>2040</v>
          </cell>
          <cell r="Q6521" t="str">
            <v>Office Supplies</v>
          </cell>
          <cell r="R6521" t="str">
            <v>Other Expenditures</v>
          </cell>
          <cell r="S6521" t="str">
            <v>Non Salary</v>
          </cell>
        </row>
        <row r="6522">
          <cell r="A6522" t="str">
            <v>PH3520</v>
          </cell>
          <cell r="E6522">
            <v>0</v>
          </cell>
          <cell r="F6522">
            <v>0</v>
          </cell>
          <cell r="G6522">
            <v>0</v>
          </cell>
          <cell r="H6522">
            <v>0</v>
          </cell>
          <cell r="I6522">
            <v>0</v>
          </cell>
          <cell r="J6522">
            <v>0</v>
          </cell>
          <cell r="L6522">
            <v>41455</v>
          </cell>
          <cell r="M6522" t="str">
            <v>SG</v>
          </cell>
          <cell r="N6522" t="str">
            <v>EXP</v>
          </cell>
          <cell r="O6522" t="str">
            <v>PH620</v>
          </cell>
          <cell r="P6522" t="str">
            <v>2600</v>
          </cell>
          <cell r="Q6522" t="str">
            <v>Other Supplies</v>
          </cell>
          <cell r="R6522" t="str">
            <v>Other Expenditures</v>
          </cell>
          <cell r="S6522" t="str">
            <v>Non Salary</v>
          </cell>
        </row>
        <row r="6523">
          <cell r="A6523" t="str">
            <v>PH3520</v>
          </cell>
          <cell r="E6523">
            <v>260.33999999999997</v>
          </cell>
          <cell r="F6523">
            <v>0</v>
          </cell>
          <cell r="G6523">
            <v>260.33999999999997</v>
          </cell>
          <cell r="H6523">
            <v>0</v>
          </cell>
          <cell r="I6523">
            <v>-260.33999999999997</v>
          </cell>
          <cell r="J6523">
            <v>0</v>
          </cell>
          <cell r="L6523">
            <v>41455</v>
          </cell>
          <cell r="M6523" t="str">
            <v>SG</v>
          </cell>
          <cell r="N6523" t="str">
            <v>EXP</v>
          </cell>
          <cell r="O6523" t="str">
            <v>PH620</v>
          </cell>
          <cell r="P6523" t="str">
            <v>2650</v>
          </cell>
          <cell r="Q6523" t="str">
            <v>Other Supplies</v>
          </cell>
          <cell r="R6523" t="str">
            <v>Other Expenditures</v>
          </cell>
          <cell r="S6523" t="str">
            <v>Non Salary</v>
          </cell>
        </row>
        <row r="6524">
          <cell r="A6524" t="str">
            <v>PH3520</v>
          </cell>
          <cell r="E6524">
            <v>0</v>
          </cell>
          <cell r="F6524">
            <v>0</v>
          </cell>
          <cell r="G6524">
            <v>0</v>
          </cell>
          <cell r="H6524">
            <v>484.56</v>
          </cell>
          <cell r="I6524">
            <v>484.56</v>
          </cell>
          <cell r="J6524">
            <v>1084.28</v>
          </cell>
          <cell r="L6524">
            <v>41455</v>
          </cell>
          <cell r="M6524" t="str">
            <v>SG</v>
          </cell>
          <cell r="N6524" t="str">
            <v>EXP</v>
          </cell>
          <cell r="O6524" t="str">
            <v>PH620</v>
          </cell>
          <cell r="P6524" t="str">
            <v>2750</v>
          </cell>
          <cell r="Q6524" t="str">
            <v>Other Supplies</v>
          </cell>
          <cell r="R6524" t="str">
            <v>Other Expenditures</v>
          </cell>
          <cell r="S6524" t="str">
            <v>Non Salary</v>
          </cell>
        </row>
        <row r="6525">
          <cell r="A6525" t="str">
            <v>PH3520</v>
          </cell>
          <cell r="E6525">
            <v>0</v>
          </cell>
          <cell r="F6525">
            <v>0</v>
          </cell>
          <cell r="G6525">
            <v>0</v>
          </cell>
          <cell r="H6525">
            <v>415.35</v>
          </cell>
          <cell r="I6525">
            <v>415.35</v>
          </cell>
          <cell r="J6525">
            <v>929.38</v>
          </cell>
          <cell r="L6525">
            <v>41455</v>
          </cell>
          <cell r="M6525" t="str">
            <v>SG</v>
          </cell>
          <cell r="N6525" t="str">
            <v>EXP</v>
          </cell>
          <cell r="O6525" t="str">
            <v>PH620</v>
          </cell>
          <cell r="P6525" t="str">
            <v>2790</v>
          </cell>
          <cell r="Q6525" t="str">
            <v>Other Supplies</v>
          </cell>
          <cell r="R6525" t="str">
            <v>Other Expenditures</v>
          </cell>
          <cell r="S6525" t="str">
            <v>Non Salary</v>
          </cell>
        </row>
        <row r="6526">
          <cell r="A6526" t="str">
            <v>PH3520</v>
          </cell>
          <cell r="E6526">
            <v>0</v>
          </cell>
          <cell r="F6526">
            <v>0</v>
          </cell>
          <cell r="G6526">
            <v>0</v>
          </cell>
          <cell r="H6526">
            <v>0</v>
          </cell>
          <cell r="I6526">
            <v>0</v>
          </cell>
          <cell r="J6526">
            <v>480.14</v>
          </cell>
          <cell r="L6526">
            <v>41455</v>
          </cell>
          <cell r="M6526" t="str">
            <v>SG</v>
          </cell>
          <cell r="N6526" t="str">
            <v>EXP</v>
          </cell>
          <cell r="O6526" t="str">
            <v>PH620</v>
          </cell>
          <cell r="P6526" t="str">
            <v>2823</v>
          </cell>
          <cell r="Q6526" t="str">
            <v>Other Supplies</v>
          </cell>
          <cell r="R6526" t="str">
            <v>Other Expenditures</v>
          </cell>
          <cell r="S6526" t="str">
            <v>Non Salary</v>
          </cell>
        </row>
        <row r="6527">
          <cell r="A6527" t="str">
            <v>PH3520</v>
          </cell>
          <cell r="E6527">
            <v>10.17</v>
          </cell>
          <cell r="F6527">
            <v>0</v>
          </cell>
          <cell r="G6527">
            <v>10.17</v>
          </cell>
          <cell r="H6527">
            <v>0</v>
          </cell>
          <cell r="I6527">
            <v>-10.17</v>
          </cell>
          <cell r="J6527">
            <v>0</v>
          </cell>
          <cell r="L6527">
            <v>41455</v>
          </cell>
          <cell r="M6527" t="str">
            <v>SG</v>
          </cell>
          <cell r="N6527" t="str">
            <v>EXP</v>
          </cell>
          <cell r="O6527" t="str">
            <v>PH620</v>
          </cell>
          <cell r="P6527" t="str">
            <v>2860</v>
          </cell>
          <cell r="Q6527" t="str">
            <v>Other Supplies</v>
          </cell>
          <cell r="R6527" t="str">
            <v>Other Expenditures</v>
          </cell>
          <cell r="S6527" t="str">
            <v>Non Salary</v>
          </cell>
        </row>
        <row r="6528">
          <cell r="A6528" t="str">
            <v>PH3520</v>
          </cell>
          <cell r="E6528">
            <v>61.84</v>
          </cell>
          <cell r="F6528">
            <v>0</v>
          </cell>
          <cell r="G6528">
            <v>61.84</v>
          </cell>
          <cell r="H6528">
            <v>0</v>
          </cell>
          <cell r="I6528">
            <v>-61.84</v>
          </cell>
          <cell r="J6528">
            <v>0</v>
          </cell>
          <cell r="L6528">
            <v>41455</v>
          </cell>
          <cell r="M6528" t="str">
            <v>SG</v>
          </cell>
          <cell r="N6528" t="str">
            <v>EXP</v>
          </cell>
          <cell r="O6528" t="str">
            <v>PH620</v>
          </cell>
          <cell r="P6528" t="str">
            <v>2999</v>
          </cell>
          <cell r="Q6528" t="str">
            <v>Other Supplies</v>
          </cell>
          <cell r="R6528" t="str">
            <v>Other Expenditures</v>
          </cell>
          <cell r="S6528" t="str">
            <v>Non Salary</v>
          </cell>
        </row>
        <row r="6529">
          <cell r="A6529" t="str">
            <v>PH3520</v>
          </cell>
          <cell r="E6529">
            <v>0</v>
          </cell>
          <cell r="F6529">
            <v>0</v>
          </cell>
          <cell r="G6529">
            <v>0</v>
          </cell>
          <cell r="H6529">
            <v>287.8</v>
          </cell>
          <cell r="I6529">
            <v>287.8</v>
          </cell>
          <cell r="J6529">
            <v>1000</v>
          </cell>
          <cell r="L6529">
            <v>41455</v>
          </cell>
          <cell r="M6529" t="str">
            <v>SG</v>
          </cell>
          <cell r="N6529" t="str">
            <v>EXP</v>
          </cell>
          <cell r="O6529" t="str">
            <v>PH620</v>
          </cell>
          <cell r="P6529" t="str">
            <v>3045</v>
          </cell>
          <cell r="Q6529" t="str">
            <v>General Equipment</v>
          </cell>
          <cell r="R6529" t="str">
            <v>Other Expenditures</v>
          </cell>
          <cell r="S6529" t="str">
            <v>Non Salary</v>
          </cell>
        </row>
        <row r="6530">
          <cell r="A6530" t="str">
            <v>PH3520</v>
          </cell>
          <cell r="E6530">
            <v>721.7</v>
          </cell>
          <cell r="F6530">
            <v>855.84</v>
          </cell>
          <cell r="G6530">
            <v>1577.54</v>
          </cell>
          <cell r="H6530">
            <v>1740.72</v>
          </cell>
          <cell r="I6530">
            <v>163.18</v>
          </cell>
          <cell r="J6530">
            <v>4776.95</v>
          </cell>
          <cell r="L6530">
            <v>41455</v>
          </cell>
          <cell r="M6530" t="str">
            <v>SG</v>
          </cell>
          <cell r="N6530" t="str">
            <v>EXP</v>
          </cell>
          <cell r="O6530" t="str">
            <v>PH620</v>
          </cell>
          <cell r="P6530" t="str">
            <v>4086</v>
          </cell>
          <cell r="Q6530" t="str">
            <v>Professional &amp; Technical</v>
          </cell>
          <cell r="R6530" t="str">
            <v>Other Expenditures</v>
          </cell>
          <cell r="S6530" t="str">
            <v>Non Salary</v>
          </cell>
        </row>
        <row r="6531">
          <cell r="A6531" t="str">
            <v>PH3520</v>
          </cell>
          <cell r="E6531">
            <v>90</v>
          </cell>
          <cell r="F6531">
            <v>0</v>
          </cell>
          <cell r="G6531">
            <v>90</v>
          </cell>
          <cell r="H6531">
            <v>0</v>
          </cell>
          <cell r="I6531">
            <v>-90</v>
          </cell>
          <cell r="J6531">
            <v>0</v>
          </cell>
          <cell r="L6531">
            <v>41455</v>
          </cell>
          <cell r="M6531" t="str">
            <v>SG</v>
          </cell>
          <cell r="N6531" t="str">
            <v>EXP</v>
          </cell>
          <cell r="O6531" t="str">
            <v>PH620</v>
          </cell>
          <cell r="P6531" t="str">
            <v>4225</v>
          </cell>
          <cell r="Q6531" t="str">
            <v>Business Travel Expenses</v>
          </cell>
          <cell r="R6531" t="str">
            <v>Other Expenditures</v>
          </cell>
          <cell r="S6531" t="str">
            <v>Non Salary</v>
          </cell>
        </row>
        <row r="6532">
          <cell r="A6532" t="str">
            <v>PH3520</v>
          </cell>
          <cell r="E6532">
            <v>0</v>
          </cell>
          <cell r="F6532">
            <v>0</v>
          </cell>
          <cell r="G6532">
            <v>0</v>
          </cell>
          <cell r="H6532">
            <v>185.84</v>
          </cell>
          <cell r="I6532">
            <v>185.84</v>
          </cell>
          <cell r="J6532">
            <v>510</v>
          </cell>
          <cell r="L6532">
            <v>41455</v>
          </cell>
          <cell r="M6532" t="str">
            <v>SG</v>
          </cell>
          <cell r="N6532" t="str">
            <v>EXP</v>
          </cell>
          <cell r="O6532" t="str">
            <v>PH620</v>
          </cell>
          <cell r="P6532" t="str">
            <v>4251</v>
          </cell>
          <cell r="Q6532" t="str">
            <v>Conference Expenditures</v>
          </cell>
          <cell r="R6532" t="str">
            <v>Other Expenditures</v>
          </cell>
          <cell r="S6532" t="str">
            <v>Non Salary</v>
          </cell>
        </row>
        <row r="6533">
          <cell r="A6533" t="str">
            <v>PH3520</v>
          </cell>
          <cell r="E6533">
            <v>0</v>
          </cell>
          <cell r="F6533">
            <v>0</v>
          </cell>
          <cell r="G6533">
            <v>0</v>
          </cell>
          <cell r="H6533">
            <v>189.48</v>
          </cell>
          <cell r="I6533">
            <v>189.48</v>
          </cell>
          <cell r="J6533">
            <v>520</v>
          </cell>
          <cell r="L6533">
            <v>41455</v>
          </cell>
          <cell r="M6533" t="str">
            <v>SG</v>
          </cell>
          <cell r="N6533" t="str">
            <v>EXP</v>
          </cell>
          <cell r="O6533" t="str">
            <v>PH620</v>
          </cell>
          <cell r="P6533" t="str">
            <v>4252</v>
          </cell>
          <cell r="Q6533" t="str">
            <v>Conference Expenditures</v>
          </cell>
          <cell r="R6533" t="str">
            <v>Other Expenditures</v>
          </cell>
          <cell r="S6533" t="str">
            <v>Non Salary</v>
          </cell>
        </row>
        <row r="6534">
          <cell r="A6534" t="str">
            <v>PH3520</v>
          </cell>
          <cell r="E6534">
            <v>0</v>
          </cell>
          <cell r="F6534">
            <v>0</v>
          </cell>
          <cell r="G6534">
            <v>0</v>
          </cell>
          <cell r="H6534">
            <v>196.03</v>
          </cell>
          <cell r="I6534">
            <v>196.03</v>
          </cell>
          <cell r="J6534">
            <v>537.95000000000005</v>
          </cell>
          <cell r="L6534">
            <v>41455</v>
          </cell>
          <cell r="M6534" t="str">
            <v>SG</v>
          </cell>
          <cell r="N6534" t="str">
            <v>EXP</v>
          </cell>
          <cell r="O6534" t="str">
            <v>PH620</v>
          </cell>
          <cell r="P6534" t="str">
            <v>4254</v>
          </cell>
          <cell r="Q6534" t="str">
            <v>Conference Expenditures</v>
          </cell>
          <cell r="R6534" t="str">
            <v>Other Expenditures</v>
          </cell>
          <cell r="S6534" t="str">
            <v>Non Salary</v>
          </cell>
        </row>
        <row r="6535">
          <cell r="A6535" t="str">
            <v>PH3520</v>
          </cell>
          <cell r="E6535">
            <v>0</v>
          </cell>
          <cell r="F6535">
            <v>0</v>
          </cell>
          <cell r="G6535">
            <v>0</v>
          </cell>
          <cell r="H6535">
            <v>371.68</v>
          </cell>
          <cell r="I6535">
            <v>371.68</v>
          </cell>
          <cell r="J6535">
            <v>1020</v>
          </cell>
          <cell r="L6535">
            <v>41455</v>
          </cell>
          <cell r="M6535" t="str">
            <v>SG</v>
          </cell>
          <cell r="N6535" t="str">
            <v>EXP</v>
          </cell>
          <cell r="O6535" t="str">
            <v>PH620</v>
          </cell>
          <cell r="P6535" t="str">
            <v>4255</v>
          </cell>
          <cell r="Q6535" t="str">
            <v>Conference Expenditures</v>
          </cell>
          <cell r="R6535" t="str">
            <v>Other Expenditures</v>
          </cell>
          <cell r="S6535" t="str">
            <v>Non Salary</v>
          </cell>
        </row>
        <row r="6536">
          <cell r="A6536" t="str">
            <v>PH3520</v>
          </cell>
          <cell r="E6536">
            <v>457.92</v>
          </cell>
          <cell r="F6536">
            <v>0</v>
          </cell>
          <cell r="G6536">
            <v>457.92</v>
          </cell>
          <cell r="H6536">
            <v>910.27</v>
          </cell>
          <cell r="I6536">
            <v>452.35</v>
          </cell>
          <cell r="J6536">
            <v>2498</v>
          </cell>
          <cell r="L6536">
            <v>41455</v>
          </cell>
          <cell r="M6536" t="str">
            <v>SG</v>
          </cell>
          <cell r="N6536" t="str">
            <v>EXP</v>
          </cell>
          <cell r="O6536" t="str">
            <v>PH620</v>
          </cell>
          <cell r="P6536" t="str">
            <v>4256</v>
          </cell>
          <cell r="Q6536" t="str">
            <v>Conference Expenditures</v>
          </cell>
          <cell r="R6536" t="str">
            <v>Other Expenditures</v>
          </cell>
          <cell r="S6536" t="str">
            <v>Non Salary</v>
          </cell>
        </row>
        <row r="6537">
          <cell r="A6537" t="str">
            <v>PH3520</v>
          </cell>
          <cell r="E6537">
            <v>0</v>
          </cell>
          <cell r="F6537">
            <v>3368.26</v>
          </cell>
          <cell r="G6537">
            <v>3368.26</v>
          </cell>
          <cell r="H6537">
            <v>4164.7700000000004</v>
          </cell>
          <cell r="I6537">
            <v>796.51</v>
          </cell>
          <cell r="J6537">
            <v>7615.23</v>
          </cell>
          <cell r="L6537">
            <v>41455</v>
          </cell>
          <cell r="M6537" t="str">
            <v>SG</v>
          </cell>
          <cell r="N6537" t="str">
            <v>EXP</v>
          </cell>
          <cell r="O6537" t="str">
            <v>PH620</v>
          </cell>
          <cell r="P6537" t="str">
            <v>4310</v>
          </cell>
          <cell r="Q6537" t="str">
            <v>Training &amp; Development</v>
          </cell>
          <cell r="R6537" t="str">
            <v>Other Expenditures</v>
          </cell>
          <cell r="S6537" t="str">
            <v>Non Salary</v>
          </cell>
        </row>
        <row r="6538">
          <cell r="A6538" t="str">
            <v>PH3520</v>
          </cell>
          <cell r="E6538">
            <v>0</v>
          </cell>
          <cell r="F6538">
            <v>0</v>
          </cell>
          <cell r="G6538">
            <v>0</v>
          </cell>
          <cell r="H6538">
            <v>0</v>
          </cell>
          <cell r="I6538">
            <v>0</v>
          </cell>
          <cell r="J6538">
            <v>0</v>
          </cell>
          <cell r="L6538">
            <v>41455</v>
          </cell>
          <cell r="M6538" t="str">
            <v>SG</v>
          </cell>
          <cell r="N6538" t="str">
            <v>EXP</v>
          </cell>
          <cell r="O6538" t="str">
            <v>PH620</v>
          </cell>
          <cell r="P6538" t="str">
            <v>4416</v>
          </cell>
          <cell r="Q6538" t="str">
            <v>Contracted Services</v>
          </cell>
          <cell r="R6538" t="str">
            <v>Other Expenditures</v>
          </cell>
          <cell r="S6538" t="str">
            <v>Non Salary</v>
          </cell>
        </row>
        <row r="6539">
          <cell r="A6539" t="str">
            <v>PH3520</v>
          </cell>
          <cell r="E6539">
            <v>1203.83</v>
          </cell>
          <cell r="F6539">
            <v>0</v>
          </cell>
          <cell r="G6539">
            <v>1203.83</v>
          </cell>
          <cell r="H6539">
            <v>182.2</v>
          </cell>
          <cell r="I6539">
            <v>-1021.63</v>
          </cell>
          <cell r="J6539">
            <v>500</v>
          </cell>
          <cell r="L6539">
            <v>41455</v>
          </cell>
          <cell r="M6539" t="str">
            <v>SG</v>
          </cell>
          <cell r="N6539" t="str">
            <v>EXP</v>
          </cell>
          <cell r="O6539" t="str">
            <v>PH620</v>
          </cell>
          <cell r="P6539" t="str">
            <v>4452</v>
          </cell>
          <cell r="Q6539" t="str">
            <v>Contracted Services</v>
          </cell>
          <cell r="R6539" t="str">
            <v>Other Expenditures</v>
          </cell>
          <cell r="S6539" t="str">
            <v>Non Salary</v>
          </cell>
        </row>
        <row r="6540">
          <cell r="A6540" t="str">
            <v>PH3520</v>
          </cell>
          <cell r="E6540">
            <v>0</v>
          </cell>
          <cell r="F6540">
            <v>0</v>
          </cell>
          <cell r="G6540">
            <v>0</v>
          </cell>
          <cell r="H6540">
            <v>546.6</v>
          </cell>
          <cell r="I6540">
            <v>546.6</v>
          </cell>
          <cell r="J6540">
            <v>1500</v>
          </cell>
          <cell r="L6540">
            <v>41455</v>
          </cell>
          <cell r="M6540" t="str">
            <v>SG</v>
          </cell>
          <cell r="N6540" t="str">
            <v>EXP</v>
          </cell>
          <cell r="O6540" t="str">
            <v>PH620</v>
          </cell>
          <cell r="P6540" t="str">
            <v>4690</v>
          </cell>
          <cell r="Q6540" t="str">
            <v>Insurance, Parking &amp; Metrage</v>
          </cell>
          <cell r="R6540" t="str">
            <v>Other Expenditures</v>
          </cell>
          <cell r="S6540" t="str">
            <v>Non Salary</v>
          </cell>
        </row>
        <row r="6541">
          <cell r="A6541" t="str">
            <v>PH3520</v>
          </cell>
          <cell r="E6541">
            <v>0</v>
          </cell>
          <cell r="F6541">
            <v>0</v>
          </cell>
          <cell r="G6541">
            <v>0</v>
          </cell>
          <cell r="H6541">
            <v>293.7</v>
          </cell>
          <cell r="I6541">
            <v>293.7</v>
          </cell>
          <cell r="J6541">
            <v>806</v>
          </cell>
          <cell r="L6541">
            <v>41455</v>
          </cell>
          <cell r="M6541" t="str">
            <v>SG</v>
          </cell>
          <cell r="N6541" t="str">
            <v>EXP</v>
          </cell>
          <cell r="O6541" t="str">
            <v>PH620</v>
          </cell>
          <cell r="P6541" t="str">
            <v>4760</v>
          </cell>
          <cell r="Q6541" t="str">
            <v>Insurance, Parking &amp; Metrage</v>
          </cell>
          <cell r="R6541" t="str">
            <v>Other Expenditures</v>
          </cell>
          <cell r="S6541" t="str">
            <v>Non Salary</v>
          </cell>
        </row>
        <row r="6542">
          <cell r="A6542" t="str">
            <v>PH3520</v>
          </cell>
          <cell r="E6542">
            <v>1901.45</v>
          </cell>
          <cell r="F6542">
            <v>0</v>
          </cell>
          <cell r="G6542">
            <v>1901.45</v>
          </cell>
          <cell r="H6542">
            <v>3352.48</v>
          </cell>
          <cell r="I6542">
            <v>1451.03</v>
          </cell>
          <cell r="J6542">
            <v>9200</v>
          </cell>
          <cell r="L6542">
            <v>41455</v>
          </cell>
          <cell r="M6542" t="str">
            <v>SG</v>
          </cell>
          <cell r="N6542" t="str">
            <v>EXP</v>
          </cell>
          <cell r="O6542" t="str">
            <v>PH620</v>
          </cell>
          <cell r="P6542" t="str">
            <v>4770</v>
          </cell>
          <cell r="Q6542" t="str">
            <v>Insurance, Parking &amp; Metrage</v>
          </cell>
          <cell r="R6542" t="str">
            <v>Other Expenditures</v>
          </cell>
          <cell r="S6542" t="str">
            <v>Non Salary</v>
          </cell>
        </row>
        <row r="6543">
          <cell r="A6543" t="str">
            <v>PH3520</v>
          </cell>
          <cell r="E6543">
            <v>5930.6</v>
          </cell>
          <cell r="F6543">
            <v>0</v>
          </cell>
          <cell r="G6543">
            <v>5930.6</v>
          </cell>
          <cell r="H6543">
            <v>15071.97</v>
          </cell>
          <cell r="I6543">
            <v>9141.3700000000008</v>
          </cell>
          <cell r="J6543">
            <v>32068</v>
          </cell>
          <cell r="L6543">
            <v>41455</v>
          </cell>
          <cell r="M6543" t="str">
            <v>SG</v>
          </cell>
          <cell r="N6543" t="str">
            <v>EXP</v>
          </cell>
          <cell r="O6543" t="str">
            <v>PH620</v>
          </cell>
          <cell r="P6543" t="str">
            <v>4775</v>
          </cell>
          <cell r="Q6543" t="str">
            <v>Insurance, Parking &amp; Metrage</v>
          </cell>
          <cell r="R6543" t="str">
            <v>Other Expenditures</v>
          </cell>
          <cell r="S6543" t="str">
            <v>Non Salary</v>
          </cell>
        </row>
        <row r="6544">
          <cell r="A6544" t="str">
            <v>PH3520</v>
          </cell>
          <cell r="E6544">
            <v>2.8</v>
          </cell>
          <cell r="F6544">
            <v>0</v>
          </cell>
          <cell r="G6544">
            <v>2.8</v>
          </cell>
          <cell r="H6544">
            <v>0</v>
          </cell>
          <cell r="I6544">
            <v>-2.8</v>
          </cell>
          <cell r="J6544">
            <v>0</v>
          </cell>
          <cell r="L6544">
            <v>41455</v>
          </cell>
          <cell r="M6544" t="str">
            <v>SG</v>
          </cell>
          <cell r="N6544" t="str">
            <v>EXP</v>
          </cell>
          <cell r="O6544" t="str">
            <v>PH620</v>
          </cell>
          <cell r="P6544" t="str">
            <v>4810</v>
          </cell>
          <cell r="Q6544" t="str">
            <v>Other Services</v>
          </cell>
          <cell r="R6544" t="str">
            <v>Other Expenditures</v>
          </cell>
          <cell r="S6544" t="str">
            <v>Non Salary</v>
          </cell>
        </row>
        <row r="6545">
          <cell r="A6545" t="str">
            <v>PH3520</v>
          </cell>
          <cell r="E6545">
            <v>0</v>
          </cell>
          <cell r="F6545">
            <v>0</v>
          </cell>
          <cell r="G6545">
            <v>0</v>
          </cell>
          <cell r="H6545">
            <v>75.790000000000006</v>
          </cell>
          <cell r="I6545">
            <v>75.790000000000006</v>
          </cell>
          <cell r="J6545">
            <v>208</v>
          </cell>
          <cell r="L6545">
            <v>41455</v>
          </cell>
          <cell r="M6545" t="str">
            <v>SG</v>
          </cell>
          <cell r="N6545" t="str">
            <v>EXP</v>
          </cell>
          <cell r="O6545" t="str">
            <v>PH620</v>
          </cell>
          <cell r="P6545" t="str">
            <v>4820</v>
          </cell>
          <cell r="Q6545" t="str">
            <v>Other Services</v>
          </cell>
          <cell r="R6545" t="str">
            <v>Other Expenditures</v>
          </cell>
          <cell r="S6545" t="str">
            <v>Non Salary</v>
          </cell>
        </row>
        <row r="6546">
          <cell r="A6546" t="str">
            <v>PH3520</v>
          </cell>
          <cell r="E6546">
            <v>50.58</v>
          </cell>
          <cell r="F6546">
            <v>0</v>
          </cell>
          <cell r="G6546">
            <v>50.58</v>
          </cell>
          <cell r="H6546">
            <v>0</v>
          </cell>
          <cell r="I6546">
            <v>-50.58</v>
          </cell>
          <cell r="J6546">
            <v>0</v>
          </cell>
          <cell r="L6546">
            <v>41455</v>
          </cell>
          <cell r="M6546" t="str">
            <v>SG</v>
          </cell>
          <cell r="N6546" t="str">
            <v>EXP</v>
          </cell>
          <cell r="O6546" t="str">
            <v>PH620</v>
          </cell>
          <cell r="P6546" t="str">
            <v>4995</v>
          </cell>
          <cell r="Q6546" t="str">
            <v>Other Services</v>
          </cell>
          <cell r="R6546" t="str">
            <v>Other Expenditures</v>
          </cell>
          <cell r="S6546" t="str">
            <v>Non Salary</v>
          </cell>
        </row>
        <row r="6547">
          <cell r="A6547" t="str">
            <v>PH3520</v>
          </cell>
          <cell r="E6547">
            <v>0</v>
          </cell>
          <cell r="F6547">
            <v>0</v>
          </cell>
          <cell r="G6547">
            <v>0</v>
          </cell>
          <cell r="H6547">
            <v>3962.44</v>
          </cell>
          <cell r="I6547">
            <v>3962.44</v>
          </cell>
          <cell r="J6547">
            <v>11800</v>
          </cell>
          <cell r="L6547">
            <v>41455</v>
          </cell>
          <cell r="M6547" t="str">
            <v>SG</v>
          </cell>
          <cell r="N6547" t="str">
            <v>EXP</v>
          </cell>
          <cell r="O6547" t="str">
            <v>PH620</v>
          </cell>
          <cell r="P6547" t="str">
            <v>7030</v>
          </cell>
          <cell r="Q6547" t="str">
            <v>IDC's</v>
          </cell>
          <cell r="R6547" t="str">
            <v>Other Expenditures</v>
          </cell>
          <cell r="S6547" t="str">
            <v>Non Salary</v>
          </cell>
        </row>
        <row r="6548">
          <cell r="A6548" t="str">
            <v>PH3520</v>
          </cell>
          <cell r="E6548">
            <v>0</v>
          </cell>
          <cell r="F6548">
            <v>0</v>
          </cell>
          <cell r="G6548">
            <v>0</v>
          </cell>
          <cell r="H6548">
            <v>932.11</v>
          </cell>
          <cell r="I6548">
            <v>932.11</v>
          </cell>
          <cell r="J6548">
            <v>1700</v>
          </cell>
          <cell r="L6548">
            <v>41455</v>
          </cell>
          <cell r="M6548" t="str">
            <v>SG</v>
          </cell>
          <cell r="N6548" t="str">
            <v>EXP</v>
          </cell>
          <cell r="O6548" t="str">
            <v>PH620</v>
          </cell>
          <cell r="P6548" t="str">
            <v>7035</v>
          </cell>
          <cell r="Q6548" t="str">
            <v>IDC's</v>
          </cell>
          <cell r="R6548" t="str">
            <v>Other Expenditures</v>
          </cell>
          <cell r="S6548" t="str">
            <v>Non Salary</v>
          </cell>
        </row>
        <row r="6549">
          <cell r="A6549" t="str">
            <v>PH3520</v>
          </cell>
          <cell r="E6549">
            <v>291</v>
          </cell>
          <cell r="F6549">
            <v>0</v>
          </cell>
          <cell r="G6549">
            <v>291</v>
          </cell>
          <cell r="H6549">
            <v>0</v>
          </cell>
          <cell r="I6549">
            <v>-291</v>
          </cell>
          <cell r="J6549">
            <v>0</v>
          </cell>
          <cell r="L6549">
            <v>41455</v>
          </cell>
          <cell r="M6549" t="str">
            <v>SG</v>
          </cell>
          <cell r="N6549" t="str">
            <v>EXP</v>
          </cell>
          <cell r="O6549" t="str">
            <v>PH620</v>
          </cell>
          <cell r="P6549" t="str">
            <v>7097</v>
          </cell>
          <cell r="Q6549" t="str">
            <v>IDC's</v>
          </cell>
          <cell r="R6549" t="str">
            <v>Other Expenditures</v>
          </cell>
          <cell r="S6549" t="str">
            <v>Non Salary</v>
          </cell>
        </row>
        <row r="6550">
          <cell r="A6550" t="str">
            <v>PH3520</v>
          </cell>
          <cell r="E6550">
            <v>-619245.74</v>
          </cell>
          <cell r="F6550">
            <v>0</v>
          </cell>
          <cell r="G6550">
            <v>-619245.74</v>
          </cell>
          <cell r="H6550">
            <v>-646516.22</v>
          </cell>
          <cell r="I6550">
            <v>-27270.48</v>
          </cell>
          <cell r="J6550">
            <v>-1412743.56</v>
          </cell>
          <cell r="L6550">
            <v>41455</v>
          </cell>
          <cell r="M6550" t="str">
            <v>SG</v>
          </cell>
          <cell r="N6550" t="str">
            <v>REV</v>
          </cell>
          <cell r="O6550" t="str">
            <v>PH620</v>
          </cell>
          <cell r="P6550" t="str">
            <v>8010</v>
          </cell>
          <cell r="Q6550" t="str">
            <v>Grants and Subsidies</v>
          </cell>
          <cell r="R6550" t="str">
            <v>Revenue</v>
          </cell>
          <cell r="S6550" t="str">
            <v>Non Salary</v>
          </cell>
        </row>
        <row r="6551">
          <cell r="A6551" t="str">
            <v>PH3521</v>
          </cell>
          <cell r="E6551">
            <v>1303316.1200000001</v>
          </cell>
          <cell r="F6551">
            <v>0</v>
          </cell>
          <cell r="G6551">
            <v>1303316.1200000001</v>
          </cell>
          <cell r="H6551">
            <v>1220346.68</v>
          </cell>
          <cell r="I6551">
            <v>-82969.440000000002</v>
          </cell>
          <cell r="J6551">
            <v>2745780.03</v>
          </cell>
          <cell r="L6551">
            <v>41455</v>
          </cell>
          <cell r="M6551" t="str">
            <v>SG</v>
          </cell>
          <cell r="N6551" t="str">
            <v>EXP</v>
          </cell>
          <cell r="O6551" t="str">
            <v>PH620</v>
          </cell>
          <cell r="P6551" t="str">
            <v>1015</v>
          </cell>
          <cell r="Q6551" t="str">
            <v>Salaries &amp; Benefits</v>
          </cell>
          <cell r="R6551" t="str">
            <v>Other Expenditures</v>
          </cell>
          <cell r="S6551" t="str">
            <v>Salaries &amp; Benefits</v>
          </cell>
        </row>
        <row r="6552">
          <cell r="A6552" t="str">
            <v>PH3521</v>
          </cell>
          <cell r="E6552">
            <v>1428.83</v>
          </cell>
          <cell r="F6552">
            <v>0</v>
          </cell>
          <cell r="G6552">
            <v>1428.83</v>
          </cell>
          <cell r="H6552">
            <v>1954.92</v>
          </cell>
          <cell r="I6552">
            <v>526.09</v>
          </cell>
          <cell r="J6552">
            <v>4400</v>
          </cell>
          <cell r="L6552">
            <v>41455</v>
          </cell>
          <cell r="M6552" t="str">
            <v>SG</v>
          </cell>
          <cell r="N6552" t="str">
            <v>EXP</v>
          </cell>
          <cell r="O6552" t="str">
            <v>PH620</v>
          </cell>
          <cell r="P6552" t="str">
            <v>1025</v>
          </cell>
          <cell r="Q6552" t="str">
            <v>Salaries &amp; Benefits</v>
          </cell>
          <cell r="R6552" t="str">
            <v>Other Expenditures</v>
          </cell>
          <cell r="S6552" t="str">
            <v>Overtime</v>
          </cell>
        </row>
        <row r="6553">
          <cell r="A6553" t="str">
            <v>PH3521</v>
          </cell>
          <cell r="E6553">
            <v>7932.75</v>
          </cell>
          <cell r="F6553">
            <v>0</v>
          </cell>
          <cell r="G6553">
            <v>7932.75</v>
          </cell>
          <cell r="H6553">
            <v>2481.58</v>
          </cell>
          <cell r="I6553">
            <v>-5451.17</v>
          </cell>
          <cell r="J6553">
            <v>2481.58</v>
          </cell>
          <cell r="L6553">
            <v>41455</v>
          </cell>
          <cell r="M6553" t="str">
            <v>SG</v>
          </cell>
          <cell r="N6553" t="str">
            <v>EXP</v>
          </cell>
          <cell r="O6553" t="str">
            <v>PH620</v>
          </cell>
          <cell r="P6553" t="str">
            <v>1050</v>
          </cell>
          <cell r="Q6553" t="str">
            <v>Salaries &amp; Benefits</v>
          </cell>
          <cell r="R6553" t="str">
            <v>Other Expenditures</v>
          </cell>
          <cell r="S6553" t="str">
            <v>Salaries &amp; Benefits</v>
          </cell>
        </row>
        <row r="6554">
          <cell r="A6554" t="str">
            <v>PH3521</v>
          </cell>
          <cell r="E6554">
            <v>2340.52</v>
          </cell>
          <cell r="F6554">
            <v>0</v>
          </cell>
          <cell r="G6554">
            <v>2340.52</v>
          </cell>
          <cell r="H6554">
            <v>0</v>
          </cell>
          <cell r="I6554">
            <v>-2340.52</v>
          </cell>
          <cell r="J6554">
            <v>0</v>
          </cell>
          <cell r="L6554">
            <v>41455</v>
          </cell>
          <cell r="M6554" t="str">
            <v>SG</v>
          </cell>
          <cell r="N6554" t="str">
            <v>EXP</v>
          </cell>
          <cell r="O6554" t="str">
            <v>PH620</v>
          </cell>
          <cell r="P6554" t="str">
            <v>1060</v>
          </cell>
          <cell r="Q6554" t="str">
            <v>Salaries &amp; Benefits</v>
          </cell>
          <cell r="R6554" t="str">
            <v>Other Expenditures</v>
          </cell>
          <cell r="S6554" t="str">
            <v>Salaries &amp; Benefits</v>
          </cell>
        </row>
        <row r="6555">
          <cell r="A6555" t="str">
            <v>PH3521</v>
          </cell>
          <cell r="E6555">
            <v>0</v>
          </cell>
          <cell r="F6555">
            <v>0</v>
          </cell>
          <cell r="G6555">
            <v>0</v>
          </cell>
          <cell r="H6555">
            <v>-76679.320000000007</v>
          </cell>
          <cell r="I6555">
            <v>-76679.320000000007</v>
          </cell>
          <cell r="J6555">
            <v>-166879.42000000001</v>
          </cell>
          <cell r="L6555">
            <v>41455</v>
          </cell>
          <cell r="M6555" t="str">
            <v>SG</v>
          </cell>
          <cell r="N6555" t="str">
            <v>EXP</v>
          </cell>
          <cell r="O6555" t="str">
            <v>PH620</v>
          </cell>
          <cell r="P6555" t="str">
            <v>1520</v>
          </cell>
          <cell r="Q6555" t="str">
            <v>Salaries &amp; Benefits</v>
          </cell>
          <cell r="R6555" t="str">
            <v>Other Expenditures</v>
          </cell>
          <cell r="S6555" t="str">
            <v>Gapping</v>
          </cell>
        </row>
        <row r="6556">
          <cell r="A6556" t="str">
            <v>PH3521</v>
          </cell>
          <cell r="E6556">
            <v>63911.78</v>
          </cell>
          <cell r="F6556">
            <v>0</v>
          </cell>
          <cell r="G6556">
            <v>63911.78</v>
          </cell>
          <cell r="H6556">
            <v>58847.8</v>
          </cell>
          <cell r="I6556">
            <v>-5063.9799999999996</v>
          </cell>
          <cell r="J6556">
            <v>132408</v>
          </cell>
          <cell r="L6556">
            <v>41455</v>
          </cell>
          <cell r="M6556" t="str">
            <v>SG</v>
          </cell>
          <cell r="N6556" t="str">
            <v>EXP</v>
          </cell>
          <cell r="O6556" t="str">
            <v>PH620</v>
          </cell>
          <cell r="P6556" t="str">
            <v>1711</v>
          </cell>
          <cell r="Q6556" t="str">
            <v>Salaries &amp; Benefits</v>
          </cell>
          <cell r="R6556" t="str">
            <v>Other Expenditures</v>
          </cell>
          <cell r="S6556" t="str">
            <v>Salaries &amp; Benefits</v>
          </cell>
        </row>
        <row r="6557">
          <cell r="A6557" t="str">
            <v>PH3521</v>
          </cell>
          <cell r="E6557">
            <v>30565.06</v>
          </cell>
          <cell r="F6557">
            <v>0</v>
          </cell>
          <cell r="G6557">
            <v>30565.06</v>
          </cell>
          <cell r="H6557">
            <v>27733.119999999999</v>
          </cell>
          <cell r="I6557">
            <v>-2831.94</v>
          </cell>
          <cell r="J6557">
            <v>62400</v>
          </cell>
          <cell r="L6557">
            <v>41455</v>
          </cell>
          <cell r="M6557" t="str">
            <v>SG</v>
          </cell>
          <cell r="N6557" t="str">
            <v>EXP</v>
          </cell>
          <cell r="O6557" t="str">
            <v>PH620</v>
          </cell>
          <cell r="P6557" t="str">
            <v>1712</v>
          </cell>
          <cell r="Q6557" t="str">
            <v>Salaries &amp; Benefits</v>
          </cell>
          <cell r="R6557" t="str">
            <v>Other Expenditures</v>
          </cell>
          <cell r="S6557" t="str">
            <v>Salaries &amp; Benefits</v>
          </cell>
        </row>
        <row r="6558">
          <cell r="A6558" t="str">
            <v>PH3521</v>
          </cell>
          <cell r="E6558">
            <v>28543.68</v>
          </cell>
          <cell r="F6558">
            <v>0</v>
          </cell>
          <cell r="G6558">
            <v>28543.68</v>
          </cell>
          <cell r="H6558">
            <v>23811.79</v>
          </cell>
          <cell r="I6558">
            <v>-4731.8900000000003</v>
          </cell>
          <cell r="J6558">
            <v>53336.99</v>
          </cell>
          <cell r="L6558">
            <v>41455</v>
          </cell>
          <cell r="M6558" t="str">
            <v>SG</v>
          </cell>
          <cell r="N6558" t="str">
            <v>EXP</v>
          </cell>
          <cell r="O6558" t="str">
            <v>PH620</v>
          </cell>
          <cell r="P6558" t="str">
            <v>1720</v>
          </cell>
          <cell r="Q6558" t="str">
            <v>Salaries &amp; Benefits</v>
          </cell>
          <cell r="R6558" t="str">
            <v>Other Expenditures</v>
          </cell>
          <cell r="S6558" t="str">
            <v>Salaries &amp; Benefits</v>
          </cell>
        </row>
        <row r="6559">
          <cell r="A6559" t="str">
            <v>PH3521</v>
          </cell>
          <cell r="E6559">
            <v>9086.2999999999993</v>
          </cell>
          <cell r="F6559">
            <v>0</v>
          </cell>
          <cell r="G6559">
            <v>9086.2999999999993</v>
          </cell>
          <cell r="H6559">
            <v>8875.1200000000008</v>
          </cell>
          <cell r="I6559">
            <v>-211.18</v>
          </cell>
          <cell r="J6559">
            <v>19969.59</v>
          </cell>
          <cell r="L6559">
            <v>41455</v>
          </cell>
          <cell r="M6559" t="str">
            <v>SG</v>
          </cell>
          <cell r="N6559" t="str">
            <v>EXP</v>
          </cell>
          <cell r="O6559" t="str">
            <v>PH620</v>
          </cell>
          <cell r="P6559" t="str">
            <v>1730</v>
          </cell>
          <cell r="Q6559" t="str">
            <v>Salaries &amp; Benefits</v>
          </cell>
          <cell r="R6559" t="str">
            <v>Other Expenditures</v>
          </cell>
          <cell r="S6559" t="str">
            <v>Salaries &amp; Benefits</v>
          </cell>
        </row>
        <row r="6560">
          <cell r="A6560" t="str">
            <v>PH3521</v>
          </cell>
          <cell r="E6560">
            <v>32774.699999999997</v>
          </cell>
          <cell r="F6560">
            <v>0</v>
          </cell>
          <cell r="G6560">
            <v>32774.699999999997</v>
          </cell>
          <cell r="H6560">
            <v>31519.81</v>
          </cell>
          <cell r="I6560">
            <v>-1254.8900000000001</v>
          </cell>
          <cell r="J6560">
            <v>37740.42</v>
          </cell>
          <cell r="L6560">
            <v>41455</v>
          </cell>
          <cell r="M6560" t="str">
            <v>SG</v>
          </cell>
          <cell r="N6560" t="str">
            <v>EXP</v>
          </cell>
          <cell r="O6560" t="str">
            <v>PH620</v>
          </cell>
          <cell r="P6560" t="str">
            <v>1740</v>
          </cell>
          <cell r="Q6560" t="str">
            <v>Salaries &amp; Benefits</v>
          </cell>
          <cell r="R6560" t="str">
            <v>Other Expenditures</v>
          </cell>
          <cell r="S6560" t="str">
            <v>Salaries &amp; Benefits</v>
          </cell>
        </row>
        <row r="6561">
          <cell r="A6561" t="str">
            <v>PH3521</v>
          </cell>
          <cell r="E6561">
            <v>1603.7</v>
          </cell>
          <cell r="F6561">
            <v>0</v>
          </cell>
          <cell r="G6561">
            <v>1603.7</v>
          </cell>
          <cell r="H6561">
            <v>1684.34</v>
          </cell>
          <cell r="I6561">
            <v>80.64</v>
          </cell>
          <cell r="J6561">
            <v>2196.5300000000002</v>
          </cell>
          <cell r="L6561">
            <v>41455</v>
          </cell>
          <cell r="M6561" t="str">
            <v>SG</v>
          </cell>
          <cell r="N6561" t="str">
            <v>EXP</v>
          </cell>
          <cell r="O6561" t="str">
            <v>PH620</v>
          </cell>
          <cell r="P6561" t="str">
            <v>1745</v>
          </cell>
          <cell r="Q6561" t="str">
            <v>Salaries &amp; Benefits</v>
          </cell>
          <cell r="R6561" t="str">
            <v>Other Expenditures</v>
          </cell>
          <cell r="S6561" t="str">
            <v>Salaries &amp; Benefits</v>
          </cell>
        </row>
        <row r="6562">
          <cell r="A6562" t="str">
            <v>PH3521</v>
          </cell>
          <cell r="E6562">
            <v>25566.9</v>
          </cell>
          <cell r="F6562">
            <v>0</v>
          </cell>
          <cell r="G6562">
            <v>25566.9</v>
          </cell>
          <cell r="H6562">
            <v>23796.880000000001</v>
          </cell>
          <cell r="I6562">
            <v>-1770.02</v>
          </cell>
          <cell r="J6562">
            <v>53542.63</v>
          </cell>
          <cell r="L6562">
            <v>41455</v>
          </cell>
          <cell r="M6562" t="str">
            <v>SG</v>
          </cell>
          <cell r="N6562" t="str">
            <v>EXP</v>
          </cell>
          <cell r="O6562" t="str">
            <v>PH620</v>
          </cell>
          <cell r="P6562" t="str">
            <v>1750</v>
          </cell>
          <cell r="Q6562" t="str">
            <v>Salaries &amp; Benefits</v>
          </cell>
          <cell r="R6562" t="str">
            <v>Other Expenditures</v>
          </cell>
          <cell r="S6562" t="str">
            <v>Salaries &amp; Benefits</v>
          </cell>
        </row>
        <row r="6563">
          <cell r="A6563" t="str">
            <v>PH3521</v>
          </cell>
          <cell r="E6563">
            <v>67412.38</v>
          </cell>
          <cell r="F6563">
            <v>0</v>
          </cell>
          <cell r="G6563">
            <v>67412.38</v>
          </cell>
          <cell r="H6563">
            <v>68423.53</v>
          </cell>
          <cell r="I6563">
            <v>1011.15</v>
          </cell>
          <cell r="J6563">
            <v>83041.2</v>
          </cell>
          <cell r="L6563">
            <v>41455</v>
          </cell>
          <cell r="M6563" t="str">
            <v>SG</v>
          </cell>
          <cell r="N6563" t="str">
            <v>EXP</v>
          </cell>
          <cell r="O6563" t="str">
            <v>PH620</v>
          </cell>
          <cell r="P6563" t="str">
            <v>1760</v>
          </cell>
          <cell r="Q6563" t="str">
            <v>Salaries &amp; Benefits</v>
          </cell>
          <cell r="R6563" t="str">
            <v>Other Expenditures</v>
          </cell>
          <cell r="S6563" t="str">
            <v>Salaries &amp; Benefits</v>
          </cell>
        </row>
        <row r="6564">
          <cell r="A6564" t="str">
            <v>PH3521</v>
          </cell>
          <cell r="E6564">
            <v>129827.18</v>
          </cell>
          <cell r="F6564">
            <v>0</v>
          </cell>
          <cell r="G6564">
            <v>129827.18</v>
          </cell>
          <cell r="H6564">
            <v>129964.92</v>
          </cell>
          <cell r="I6564">
            <v>137.74</v>
          </cell>
          <cell r="J6564">
            <v>292420.98</v>
          </cell>
          <cell r="L6564">
            <v>41455</v>
          </cell>
          <cell r="M6564" t="str">
            <v>SG</v>
          </cell>
          <cell r="N6564" t="str">
            <v>EXP</v>
          </cell>
          <cell r="O6564" t="str">
            <v>PH620</v>
          </cell>
          <cell r="P6564" t="str">
            <v>1770</v>
          </cell>
          <cell r="Q6564" t="str">
            <v>Salaries &amp; Benefits</v>
          </cell>
          <cell r="R6564" t="str">
            <v>Other Expenditures</v>
          </cell>
          <cell r="S6564" t="str">
            <v>Salaries &amp; Benefits</v>
          </cell>
        </row>
        <row r="6565">
          <cell r="A6565" t="str">
            <v>PH3521</v>
          </cell>
          <cell r="E6565">
            <v>3256.39</v>
          </cell>
          <cell r="F6565">
            <v>0</v>
          </cell>
          <cell r="G6565">
            <v>3256.39</v>
          </cell>
          <cell r="H6565">
            <v>0</v>
          </cell>
          <cell r="I6565">
            <v>-3256.39</v>
          </cell>
          <cell r="J6565">
            <v>0</v>
          </cell>
          <cell r="L6565">
            <v>41455</v>
          </cell>
          <cell r="M6565" t="str">
            <v>SG</v>
          </cell>
          <cell r="N6565" t="str">
            <v>EXP</v>
          </cell>
          <cell r="O6565" t="str">
            <v>PH620</v>
          </cell>
          <cell r="P6565" t="str">
            <v>1840</v>
          </cell>
          <cell r="Q6565" t="str">
            <v>Salaries &amp; Benefits</v>
          </cell>
          <cell r="R6565" t="str">
            <v>Other Expenditures</v>
          </cell>
          <cell r="S6565" t="str">
            <v>Salaries &amp; Benefits</v>
          </cell>
        </row>
        <row r="6566">
          <cell r="A6566" t="str">
            <v>PH3521</v>
          </cell>
          <cell r="E6566">
            <v>39.590000000000003</v>
          </cell>
          <cell r="F6566">
            <v>0</v>
          </cell>
          <cell r="G6566">
            <v>39.590000000000003</v>
          </cell>
          <cell r="H6566">
            <v>351.97</v>
          </cell>
          <cell r="I6566">
            <v>312.38</v>
          </cell>
          <cell r="J6566">
            <v>787.58</v>
          </cell>
          <cell r="L6566">
            <v>41455</v>
          </cell>
          <cell r="M6566" t="str">
            <v>SG</v>
          </cell>
          <cell r="N6566" t="str">
            <v>EXP</v>
          </cell>
          <cell r="O6566" t="str">
            <v>PH620</v>
          </cell>
          <cell r="P6566" t="str">
            <v>2010</v>
          </cell>
          <cell r="Q6566" t="str">
            <v>Office Supplies</v>
          </cell>
          <cell r="R6566" t="str">
            <v>Other Expenditures</v>
          </cell>
          <cell r="S6566" t="str">
            <v>Non Salary</v>
          </cell>
        </row>
        <row r="6567">
          <cell r="A6567" t="str">
            <v>PH3521</v>
          </cell>
          <cell r="E6567">
            <v>204.54</v>
          </cell>
          <cell r="F6567">
            <v>17.5</v>
          </cell>
          <cell r="G6567">
            <v>222.04</v>
          </cell>
          <cell r="H6567">
            <v>1861.03</v>
          </cell>
          <cell r="I6567">
            <v>1638.99</v>
          </cell>
          <cell r="J6567">
            <v>4164.3</v>
          </cell>
          <cell r="L6567">
            <v>41455</v>
          </cell>
          <cell r="M6567" t="str">
            <v>SG</v>
          </cell>
          <cell r="N6567" t="str">
            <v>EXP</v>
          </cell>
          <cell r="O6567" t="str">
            <v>PH620</v>
          </cell>
          <cell r="P6567" t="str">
            <v>2600</v>
          </cell>
          <cell r="Q6567" t="str">
            <v>Other Supplies</v>
          </cell>
          <cell r="R6567" t="str">
            <v>Other Expenditures</v>
          </cell>
          <cell r="S6567" t="str">
            <v>Non Salary</v>
          </cell>
        </row>
        <row r="6568">
          <cell r="A6568" t="str">
            <v>PH3521</v>
          </cell>
          <cell r="E6568">
            <v>0</v>
          </cell>
          <cell r="F6568">
            <v>0</v>
          </cell>
          <cell r="G6568">
            <v>0</v>
          </cell>
          <cell r="H6568">
            <v>14.31</v>
          </cell>
          <cell r="I6568">
            <v>14.31</v>
          </cell>
          <cell r="J6568">
            <v>32</v>
          </cell>
          <cell r="L6568">
            <v>41455</v>
          </cell>
          <cell r="M6568" t="str">
            <v>SG</v>
          </cell>
          <cell r="N6568" t="str">
            <v>EXP</v>
          </cell>
          <cell r="O6568" t="str">
            <v>PH620</v>
          </cell>
          <cell r="P6568" t="str">
            <v>2741</v>
          </cell>
          <cell r="Q6568" t="str">
            <v>Other Supplies</v>
          </cell>
          <cell r="R6568" t="str">
            <v>Other Expenditures</v>
          </cell>
          <cell r="S6568" t="str">
            <v>Non Salary</v>
          </cell>
        </row>
        <row r="6569">
          <cell r="A6569" t="str">
            <v>PH3521</v>
          </cell>
          <cell r="E6569">
            <v>22.01</v>
          </cell>
          <cell r="F6569">
            <v>0</v>
          </cell>
          <cell r="G6569">
            <v>22.01</v>
          </cell>
          <cell r="H6569">
            <v>368.25</v>
          </cell>
          <cell r="I6569">
            <v>346.24</v>
          </cell>
          <cell r="J6569">
            <v>824.01</v>
          </cell>
          <cell r="L6569">
            <v>41455</v>
          </cell>
          <cell r="M6569" t="str">
            <v>SG</v>
          </cell>
          <cell r="N6569" t="str">
            <v>EXP</v>
          </cell>
          <cell r="O6569" t="str">
            <v>PH620</v>
          </cell>
          <cell r="P6569" t="str">
            <v>2750</v>
          </cell>
          <cell r="Q6569" t="str">
            <v>Other Supplies</v>
          </cell>
          <cell r="R6569" t="str">
            <v>Other Expenditures</v>
          </cell>
          <cell r="S6569" t="str">
            <v>Non Salary</v>
          </cell>
        </row>
        <row r="6570">
          <cell r="A6570" t="str">
            <v>PH3521</v>
          </cell>
          <cell r="E6570">
            <v>3646.34</v>
          </cell>
          <cell r="F6570">
            <v>904.5</v>
          </cell>
          <cell r="G6570">
            <v>4550.84</v>
          </cell>
          <cell r="H6570">
            <v>2157.66</v>
          </cell>
          <cell r="I6570">
            <v>-2393.1799999999998</v>
          </cell>
          <cell r="J6570">
            <v>4828.04</v>
          </cell>
          <cell r="L6570">
            <v>41455</v>
          </cell>
          <cell r="M6570" t="str">
            <v>SG</v>
          </cell>
          <cell r="N6570" t="str">
            <v>EXP</v>
          </cell>
          <cell r="O6570" t="str">
            <v>PH620</v>
          </cell>
          <cell r="P6570" t="str">
            <v>2790</v>
          </cell>
          <cell r="Q6570" t="str">
            <v>Other Supplies</v>
          </cell>
          <cell r="R6570" t="str">
            <v>Other Expenditures</v>
          </cell>
          <cell r="S6570" t="str">
            <v>Non Salary</v>
          </cell>
        </row>
        <row r="6571">
          <cell r="A6571" t="str">
            <v>PH3521</v>
          </cell>
          <cell r="E6571">
            <v>0</v>
          </cell>
          <cell r="F6571">
            <v>147.5</v>
          </cell>
          <cell r="G6571">
            <v>147.5</v>
          </cell>
          <cell r="H6571">
            <v>144499.4</v>
          </cell>
          <cell r="I6571">
            <v>144351.9</v>
          </cell>
          <cell r="J6571">
            <v>478000</v>
          </cell>
          <cell r="L6571">
            <v>41455</v>
          </cell>
          <cell r="M6571" t="str">
            <v>SG</v>
          </cell>
          <cell r="N6571" t="str">
            <v>EXP</v>
          </cell>
          <cell r="O6571" t="str">
            <v>PH620</v>
          </cell>
          <cell r="P6571" t="str">
            <v>2823</v>
          </cell>
          <cell r="Q6571" t="str">
            <v>Other Supplies</v>
          </cell>
          <cell r="R6571" t="str">
            <v>Other Expenditures</v>
          </cell>
          <cell r="S6571" t="str">
            <v>Non Salary</v>
          </cell>
        </row>
        <row r="6572">
          <cell r="A6572" t="str">
            <v>PH3521</v>
          </cell>
          <cell r="E6572">
            <v>51.26</v>
          </cell>
          <cell r="F6572">
            <v>0</v>
          </cell>
          <cell r="G6572">
            <v>51.26</v>
          </cell>
          <cell r="H6572">
            <v>0</v>
          </cell>
          <cell r="I6572">
            <v>-51.26</v>
          </cell>
          <cell r="J6572">
            <v>0</v>
          </cell>
          <cell r="L6572">
            <v>41455</v>
          </cell>
          <cell r="M6572" t="str">
            <v>SG</v>
          </cell>
          <cell r="N6572" t="str">
            <v>EXP</v>
          </cell>
          <cell r="O6572" t="str">
            <v>PH620</v>
          </cell>
          <cell r="P6572" t="str">
            <v>2999</v>
          </cell>
          <cell r="Q6572" t="str">
            <v>Other Supplies</v>
          </cell>
          <cell r="R6572" t="str">
            <v>Other Expenditures</v>
          </cell>
          <cell r="S6572" t="str">
            <v>Non Salary</v>
          </cell>
        </row>
        <row r="6573">
          <cell r="A6573" t="str">
            <v>PH3521</v>
          </cell>
          <cell r="E6573">
            <v>1148.83</v>
          </cell>
          <cell r="F6573">
            <v>1780.8</v>
          </cell>
          <cell r="G6573">
            <v>2929.63</v>
          </cell>
          <cell r="H6573">
            <v>0</v>
          </cell>
          <cell r="I6573">
            <v>-2929.63</v>
          </cell>
          <cell r="J6573">
            <v>0</v>
          </cell>
          <cell r="L6573">
            <v>41455</v>
          </cell>
          <cell r="M6573" t="str">
            <v>SG</v>
          </cell>
          <cell r="N6573" t="str">
            <v>EXP</v>
          </cell>
          <cell r="O6573" t="str">
            <v>PH620</v>
          </cell>
          <cell r="P6573" t="str">
            <v>3310</v>
          </cell>
          <cell r="Q6573" t="str">
            <v>Furniture &amp; Furnishings</v>
          </cell>
          <cell r="R6573" t="str">
            <v>Other Expenditures</v>
          </cell>
          <cell r="S6573" t="str">
            <v>Non Salary</v>
          </cell>
        </row>
        <row r="6574">
          <cell r="A6574" t="str">
            <v>PH3521</v>
          </cell>
          <cell r="E6574">
            <v>6288.76</v>
          </cell>
          <cell r="F6574">
            <v>0</v>
          </cell>
          <cell r="G6574">
            <v>6288.76</v>
          </cell>
          <cell r="H6574">
            <v>0</v>
          </cell>
          <cell r="I6574">
            <v>-6288.76</v>
          </cell>
          <cell r="J6574">
            <v>0</v>
          </cell>
          <cell r="L6574">
            <v>41455</v>
          </cell>
          <cell r="M6574" t="str">
            <v>SG</v>
          </cell>
          <cell r="N6574" t="str">
            <v>EXP</v>
          </cell>
          <cell r="O6574" t="str">
            <v>PH620</v>
          </cell>
          <cell r="P6574" t="str">
            <v>4038</v>
          </cell>
          <cell r="Q6574" t="str">
            <v>Professional &amp; Technical</v>
          </cell>
          <cell r="R6574" t="str">
            <v>Other Expenditures</v>
          </cell>
          <cell r="S6574" t="str">
            <v>Non Salary</v>
          </cell>
        </row>
        <row r="6575">
          <cell r="A6575" t="str">
            <v>PH3521</v>
          </cell>
          <cell r="E6575">
            <v>1371.83</v>
          </cell>
          <cell r="F6575">
            <v>1037.8900000000001</v>
          </cell>
          <cell r="G6575">
            <v>2409.7199999999998</v>
          </cell>
          <cell r="H6575">
            <v>106.97</v>
          </cell>
          <cell r="I6575">
            <v>-2302.75</v>
          </cell>
          <cell r="J6575">
            <v>293.56</v>
          </cell>
          <cell r="L6575">
            <v>41455</v>
          </cell>
          <cell r="M6575" t="str">
            <v>SG</v>
          </cell>
          <cell r="N6575" t="str">
            <v>EXP</v>
          </cell>
          <cell r="O6575" t="str">
            <v>PH620</v>
          </cell>
          <cell r="P6575" t="str">
            <v>4086</v>
          </cell>
          <cell r="Q6575" t="str">
            <v>Professional &amp; Technical</v>
          </cell>
          <cell r="R6575" t="str">
            <v>Other Expenditures</v>
          </cell>
          <cell r="S6575" t="str">
            <v>Non Salary</v>
          </cell>
        </row>
        <row r="6576">
          <cell r="A6576" t="str">
            <v>PH3521</v>
          </cell>
          <cell r="E6576">
            <v>3277.54</v>
          </cell>
          <cell r="F6576">
            <v>1155.28</v>
          </cell>
          <cell r="G6576">
            <v>4432.82</v>
          </cell>
          <cell r="H6576">
            <v>3144.23</v>
          </cell>
          <cell r="I6576">
            <v>-1288.5899999999999</v>
          </cell>
          <cell r="J6576">
            <v>8628.5</v>
          </cell>
          <cell r="L6576">
            <v>41455</v>
          </cell>
          <cell r="M6576" t="str">
            <v>SG</v>
          </cell>
          <cell r="N6576" t="str">
            <v>EXP</v>
          </cell>
          <cell r="O6576" t="str">
            <v>PH620</v>
          </cell>
          <cell r="P6576" t="str">
            <v>4110</v>
          </cell>
          <cell r="Q6576" t="str">
            <v>Professional &amp; Technical</v>
          </cell>
          <cell r="R6576" t="str">
            <v>Other Expenditures</v>
          </cell>
          <cell r="S6576" t="str">
            <v>Non Salary</v>
          </cell>
        </row>
        <row r="6577">
          <cell r="A6577" t="str">
            <v>PH3521</v>
          </cell>
          <cell r="E6577">
            <v>0</v>
          </cell>
          <cell r="F6577">
            <v>0</v>
          </cell>
          <cell r="G6577">
            <v>0</v>
          </cell>
          <cell r="H6577">
            <v>0</v>
          </cell>
          <cell r="I6577">
            <v>0</v>
          </cell>
          <cell r="J6577">
            <v>0</v>
          </cell>
          <cell r="L6577">
            <v>41455</v>
          </cell>
          <cell r="M6577" t="str">
            <v>SG</v>
          </cell>
          <cell r="N6577" t="str">
            <v>EXP</v>
          </cell>
          <cell r="O6577" t="str">
            <v>PH620</v>
          </cell>
          <cell r="P6577" t="str">
            <v>4133</v>
          </cell>
          <cell r="Q6577" t="str">
            <v>Professional &amp; Technical</v>
          </cell>
          <cell r="R6577" t="str">
            <v>Other Expenditures</v>
          </cell>
          <cell r="S6577" t="str">
            <v>Non Salary</v>
          </cell>
        </row>
        <row r="6578">
          <cell r="A6578" t="str">
            <v>PH3521</v>
          </cell>
          <cell r="E6578">
            <v>0</v>
          </cell>
          <cell r="F6578">
            <v>0</v>
          </cell>
          <cell r="G6578">
            <v>0</v>
          </cell>
          <cell r="H6578">
            <v>111.5</v>
          </cell>
          <cell r="I6578">
            <v>111.5</v>
          </cell>
          <cell r="J6578">
            <v>306</v>
          </cell>
          <cell r="L6578">
            <v>41455</v>
          </cell>
          <cell r="M6578" t="str">
            <v>SG</v>
          </cell>
          <cell r="N6578" t="str">
            <v>EXP</v>
          </cell>
          <cell r="O6578" t="str">
            <v>PH620</v>
          </cell>
          <cell r="P6578" t="str">
            <v>4205</v>
          </cell>
          <cell r="Q6578" t="str">
            <v>Business Travel Expenses</v>
          </cell>
          <cell r="R6578" t="str">
            <v>Other Expenditures</v>
          </cell>
          <cell r="S6578" t="str">
            <v>Non Salary</v>
          </cell>
        </row>
        <row r="6579">
          <cell r="A6579" t="str">
            <v>PH3521</v>
          </cell>
          <cell r="E6579">
            <v>1387.59</v>
          </cell>
          <cell r="F6579">
            <v>0</v>
          </cell>
          <cell r="G6579">
            <v>1387.59</v>
          </cell>
          <cell r="H6579">
            <v>743.37</v>
          </cell>
          <cell r="I6579">
            <v>-644.22</v>
          </cell>
          <cell r="J6579">
            <v>2040</v>
          </cell>
          <cell r="L6579">
            <v>41455</v>
          </cell>
          <cell r="M6579" t="str">
            <v>SG</v>
          </cell>
          <cell r="N6579" t="str">
            <v>EXP</v>
          </cell>
          <cell r="O6579" t="str">
            <v>PH620</v>
          </cell>
          <cell r="P6579" t="str">
            <v>4225</v>
          </cell>
          <cell r="Q6579" t="str">
            <v>Business Travel Expenses</v>
          </cell>
          <cell r="R6579" t="str">
            <v>Other Expenditures</v>
          </cell>
          <cell r="S6579" t="str">
            <v>Non Salary</v>
          </cell>
        </row>
        <row r="6580">
          <cell r="A6580" t="str">
            <v>PH3521</v>
          </cell>
          <cell r="E6580">
            <v>0</v>
          </cell>
          <cell r="F6580">
            <v>0</v>
          </cell>
          <cell r="G6580">
            <v>0</v>
          </cell>
          <cell r="H6580">
            <v>408.86</v>
          </cell>
          <cell r="I6580">
            <v>408.86</v>
          </cell>
          <cell r="J6580">
            <v>1122</v>
          </cell>
          <cell r="L6580">
            <v>41455</v>
          </cell>
          <cell r="M6580" t="str">
            <v>SG</v>
          </cell>
          <cell r="N6580" t="str">
            <v>EXP</v>
          </cell>
          <cell r="O6580" t="str">
            <v>PH620</v>
          </cell>
          <cell r="P6580" t="str">
            <v>4251</v>
          </cell>
          <cell r="Q6580" t="str">
            <v>Conference Expenditures</v>
          </cell>
          <cell r="R6580" t="str">
            <v>Other Expenditures</v>
          </cell>
          <cell r="S6580" t="str">
            <v>Non Salary</v>
          </cell>
        </row>
        <row r="6581">
          <cell r="A6581" t="str">
            <v>PH3521</v>
          </cell>
          <cell r="E6581">
            <v>256.02999999999997</v>
          </cell>
          <cell r="F6581">
            <v>0</v>
          </cell>
          <cell r="G6581">
            <v>256.02999999999997</v>
          </cell>
          <cell r="H6581">
            <v>297.35000000000002</v>
          </cell>
          <cell r="I6581">
            <v>41.32</v>
          </cell>
          <cell r="J6581">
            <v>816</v>
          </cell>
          <cell r="L6581">
            <v>41455</v>
          </cell>
          <cell r="M6581" t="str">
            <v>SG</v>
          </cell>
          <cell r="N6581" t="str">
            <v>EXP</v>
          </cell>
          <cell r="O6581" t="str">
            <v>PH620</v>
          </cell>
          <cell r="P6581" t="str">
            <v>4252</v>
          </cell>
          <cell r="Q6581" t="str">
            <v>Conference Expenditures</v>
          </cell>
          <cell r="R6581" t="str">
            <v>Other Expenditures</v>
          </cell>
          <cell r="S6581" t="str">
            <v>Non Salary</v>
          </cell>
        </row>
        <row r="6582">
          <cell r="A6582" t="str">
            <v>PH3521</v>
          </cell>
          <cell r="E6582">
            <v>0</v>
          </cell>
          <cell r="F6582">
            <v>0</v>
          </cell>
          <cell r="G6582">
            <v>0</v>
          </cell>
          <cell r="H6582">
            <v>185.84</v>
          </cell>
          <cell r="I6582">
            <v>185.84</v>
          </cell>
          <cell r="J6582">
            <v>510</v>
          </cell>
          <cell r="L6582">
            <v>41455</v>
          </cell>
          <cell r="M6582" t="str">
            <v>SG</v>
          </cell>
          <cell r="N6582" t="str">
            <v>EXP</v>
          </cell>
          <cell r="O6582" t="str">
            <v>PH620</v>
          </cell>
          <cell r="P6582" t="str">
            <v>4255</v>
          </cell>
          <cell r="Q6582" t="str">
            <v>Conference Expenditures</v>
          </cell>
          <cell r="R6582" t="str">
            <v>Other Expenditures</v>
          </cell>
          <cell r="S6582" t="str">
            <v>Non Salary</v>
          </cell>
        </row>
        <row r="6583">
          <cell r="A6583" t="str">
            <v>PH3521</v>
          </cell>
          <cell r="E6583">
            <v>2541.15</v>
          </cell>
          <cell r="F6583">
            <v>0</v>
          </cell>
          <cell r="G6583">
            <v>2541.15</v>
          </cell>
          <cell r="H6583">
            <v>1032.72</v>
          </cell>
          <cell r="I6583">
            <v>-1508.43</v>
          </cell>
          <cell r="J6583">
            <v>2834</v>
          </cell>
          <cell r="L6583">
            <v>41455</v>
          </cell>
          <cell r="M6583" t="str">
            <v>SG</v>
          </cell>
          <cell r="N6583" t="str">
            <v>EXP</v>
          </cell>
          <cell r="O6583" t="str">
            <v>PH620</v>
          </cell>
          <cell r="P6583" t="str">
            <v>4256</v>
          </cell>
          <cell r="Q6583" t="str">
            <v>Conference Expenditures</v>
          </cell>
          <cell r="R6583" t="str">
            <v>Other Expenditures</v>
          </cell>
          <cell r="S6583" t="str">
            <v>Non Salary</v>
          </cell>
        </row>
        <row r="6584">
          <cell r="A6584" t="str">
            <v>PH3521</v>
          </cell>
          <cell r="E6584">
            <v>315.16000000000003</v>
          </cell>
          <cell r="F6584">
            <v>517.96</v>
          </cell>
          <cell r="G6584">
            <v>833.12</v>
          </cell>
          <cell r="H6584">
            <v>2271.04</v>
          </cell>
          <cell r="I6584">
            <v>1437.92</v>
          </cell>
          <cell r="J6584">
            <v>5002.29</v>
          </cell>
          <cell r="L6584">
            <v>41455</v>
          </cell>
          <cell r="M6584" t="str">
            <v>SG</v>
          </cell>
          <cell r="N6584" t="str">
            <v>EXP</v>
          </cell>
          <cell r="O6584" t="str">
            <v>PH620</v>
          </cell>
          <cell r="P6584" t="str">
            <v>4310</v>
          </cell>
          <cell r="Q6584" t="str">
            <v>Training &amp; Development</v>
          </cell>
          <cell r="R6584" t="str">
            <v>Other Expenditures</v>
          </cell>
          <cell r="S6584" t="str">
            <v>Non Salary</v>
          </cell>
        </row>
        <row r="6585">
          <cell r="A6585" t="str">
            <v>PH3521</v>
          </cell>
          <cell r="E6585">
            <v>964.8</v>
          </cell>
          <cell r="F6585">
            <v>0</v>
          </cell>
          <cell r="G6585">
            <v>964.8</v>
          </cell>
          <cell r="H6585">
            <v>0</v>
          </cell>
          <cell r="I6585">
            <v>-964.8</v>
          </cell>
          <cell r="J6585">
            <v>0</v>
          </cell>
          <cell r="L6585">
            <v>41455</v>
          </cell>
          <cell r="M6585" t="str">
            <v>SG</v>
          </cell>
          <cell r="N6585" t="str">
            <v>EXP</v>
          </cell>
          <cell r="O6585" t="str">
            <v>PH620</v>
          </cell>
          <cell r="P6585" t="str">
            <v>4340</v>
          </cell>
          <cell r="Q6585" t="str">
            <v>Training &amp; Development</v>
          </cell>
          <cell r="R6585" t="str">
            <v>Other Expenditures</v>
          </cell>
          <cell r="S6585" t="str">
            <v>Non Salary</v>
          </cell>
        </row>
        <row r="6586">
          <cell r="A6586" t="str">
            <v>PH3521</v>
          </cell>
          <cell r="E6586">
            <v>2751.33</v>
          </cell>
          <cell r="F6586">
            <v>1043.75</v>
          </cell>
          <cell r="G6586">
            <v>3795.08</v>
          </cell>
          <cell r="H6586">
            <v>28033.37</v>
          </cell>
          <cell r="I6586">
            <v>24238.29</v>
          </cell>
          <cell r="J6586">
            <v>96268.45</v>
          </cell>
          <cell r="L6586">
            <v>41455</v>
          </cell>
          <cell r="M6586" t="str">
            <v>SG</v>
          </cell>
          <cell r="N6586" t="str">
            <v>EXP</v>
          </cell>
          <cell r="O6586" t="str">
            <v>PH620</v>
          </cell>
          <cell r="P6586" t="str">
            <v>4414</v>
          </cell>
          <cell r="Q6586" t="str">
            <v>Contracted Services</v>
          </cell>
          <cell r="R6586" t="str">
            <v>Other Expenditures</v>
          </cell>
          <cell r="S6586" t="str">
            <v>Non Salary</v>
          </cell>
        </row>
        <row r="6587">
          <cell r="A6587" t="str">
            <v>PH3521</v>
          </cell>
          <cell r="E6587">
            <v>48090.400000000001</v>
          </cell>
          <cell r="F6587">
            <v>0</v>
          </cell>
          <cell r="G6587">
            <v>48090.400000000001</v>
          </cell>
          <cell r="H6587">
            <v>59928.31</v>
          </cell>
          <cell r="I6587">
            <v>11837.91</v>
          </cell>
          <cell r="J6587">
            <v>122252.8</v>
          </cell>
          <cell r="L6587">
            <v>41455</v>
          </cell>
          <cell r="M6587" t="str">
            <v>SG</v>
          </cell>
          <cell r="N6587" t="str">
            <v>EXP</v>
          </cell>
          <cell r="O6587" t="str">
            <v>PH620</v>
          </cell>
          <cell r="P6587" t="str">
            <v>4424</v>
          </cell>
          <cell r="Q6587" t="str">
            <v>Contracted Services</v>
          </cell>
          <cell r="R6587" t="str">
            <v>Other Expenditures</v>
          </cell>
          <cell r="S6587" t="str">
            <v>Non Salary</v>
          </cell>
        </row>
        <row r="6588">
          <cell r="A6588" t="str">
            <v>PH3521</v>
          </cell>
          <cell r="E6588">
            <v>0</v>
          </cell>
          <cell r="F6588">
            <v>0</v>
          </cell>
          <cell r="G6588">
            <v>0</v>
          </cell>
          <cell r="H6588">
            <v>148.66999999999999</v>
          </cell>
          <cell r="I6588">
            <v>148.66999999999999</v>
          </cell>
          <cell r="J6588">
            <v>408</v>
          </cell>
          <cell r="L6588">
            <v>41455</v>
          </cell>
          <cell r="M6588" t="str">
            <v>SG</v>
          </cell>
          <cell r="N6588" t="str">
            <v>EXP</v>
          </cell>
          <cell r="O6588" t="str">
            <v>PH620</v>
          </cell>
          <cell r="P6588" t="str">
            <v>4690</v>
          </cell>
          <cell r="Q6588" t="str">
            <v>Insurance, Parking &amp; Metrage</v>
          </cell>
          <cell r="R6588" t="str">
            <v>Other Expenditures</v>
          </cell>
          <cell r="S6588" t="str">
            <v>Non Salary</v>
          </cell>
        </row>
        <row r="6589">
          <cell r="A6589" t="str">
            <v>PH3521</v>
          </cell>
          <cell r="E6589">
            <v>8414.34</v>
          </cell>
          <cell r="F6589">
            <v>0</v>
          </cell>
          <cell r="G6589">
            <v>8414.34</v>
          </cell>
          <cell r="H6589">
            <v>5568.04</v>
          </cell>
          <cell r="I6589">
            <v>-2846.3</v>
          </cell>
          <cell r="J6589">
            <v>15280</v>
          </cell>
          <cell r="L6589">
            <v>41455</v>
          </cell>
          <cell r="M6589" t="str">
            <v>SG</v>
          </cell>
          <cell r="N6589" t="str">
            <v>EXP</v>
          </cell>
          <cell r="O6589" t="str">
            <v>PH620</v>
          </cell>
          <cell r="P6589" t="str">
            <v>4770</v>
          </cell>
          <cell r="Q6589" t="str">
            <v>Insurance, Parking &amp; Metrage</v>
          </cell>
          <cell r="R6589" t="str">
            <v>Other Expenditures</v>
          </cell>
          <cell r="S6589" t="str">
            <v>Non Salary</v>
          </cell>
        </row>
        <row r="6590">
          <cell r="A6590" t="str">
            <v>PH3521</v>
          </cell>
          <cell r="E6590">
            <v>17526.32</v>
          </cell>
          <cell r="F6590">
            <v>0</v>
          </cell>
          <cell r="G6590">
            <v>17526.32</v>
          </cell>
          <cell r="H6590">
            <v>17518.22</v>
          </cell>
          <cell r="I6590">
            <v>-8.1</v>
          </cell>
          <cell r="J6590">
            <v>41720</v>
          </cell>
          <cell r="L6590">
            <v>41455</v>
          </cell>
          <cell r="M6590" t="str">
            <v>SG</v>
          </cell>
          <cell r="N6590" t="str">
            <v>EXP</v>
          </cell>
          <cell r="O6590" t="str">
            <v>PH620</v>
          </cell>
          <cell r="P6590" t="str">
            <v>4775</v>
          </cell>
          <cell r="Q6590" t="str">
            <v>Insurance, Parking &amp; Metrage</v>
          </cell>
          <cell r="R6590" t="str">
            <v>Other Expenditures</v>
          </cell>
          <cell r="S6590" t="str">
            <v>Non Salary</v>
          </cell>
        </row>
        <row r="6591">
          <cell r="A6591" t="str">
            <v>PH3521</v>
          </cell>
          <cell r="E6591">
            <v>187.5</v>
          </cell>
          <cell r="F6591">
            <v>0</v>
          </cell>
          <cell r="G6591">
            <v>187.5</v>
          </cell>
          <cell r="H6591">
            <v>482.45</v>
          </cell>
          <cell r="I6591">
            <v>294.95</v>
          </cell>
          <cell r="J6591">
            <v>1324</v>
          </cell>
          <cell r="L6591">
            <v>41455</v>
          </cell>
          <cell r="M6591" t="str">
            <v>SG</v>
          </cell>
          <cell r="N6591" t="str">
            <v>EXP</v>
          </cell>
          <cell r="O6591" t="str">
            <v>PH620</v>
          </cell>
          <cell r="P6591" t="str">
            <v>4820</v>
          </cell>
          <cell r="Q6591" t="str">
            <v>Other Services</v>
          </cell>
          <cell r="R6591" t="str">
            <v>Other Expenditures</v>
          </cell>
          <cell r="S6591" t="str">
            <v>Non Salary</v>
          </cell>
        </row>
        <row r="6592">
          <cell r="A6592" t="str">
            <v>PH3521</v>
          </cell>
          <cell r="E6592">
            <v>35</v>
          </cell>
          <cell r="F6592">
            <v>0</v>
          </cell>
          <cell r="G6592">
            <v>35</v>
          </cell>
          <cell r="H6592">
            <v>0</v>
          </cell>
          <cell r="I6592">
            <v>-35</v>
          </cell>
          <cell r="J6592">
            <v>0</v>
          </cell>
          <cell r="L6592">
            <v>41455</v>
          </cell>
          <cell r="M6592" t="str">
            <v>SG</v>
          </cell>
          <cell r="N6592" t="str">
            <v>EXP</v>
          </cell>
          <cell r="O6592" t="str">
            <v>PH620</v>
          </cell>
          <cell r="P6592" t="str">
            <v>6570</v>
          </cell>
          <cell r="Q6592" t="str">
            <v>Other Expenditures</v>
          </cell>
          <cell r="R6592" t="str">
            <v>Other Expenditures</v>
          </cell>
          <cell r="S6592" t="str">
            <v>Non Salary</v>
          </cell>
        </row>
        <row r="6593">
          <cell r="A6593" t="str">
            <v>PH3521</v>
          </cell>
          <cell r="E6593">
            <v>0</v>
          </cell>
          <cell r="F6593">
            <v>0</v>
          </cell>
          <cell r="G6593">
            <v>0</v>
          </cell>
          <cell r="H6593">
            <v>5037</v>
          </cell>
          <cell r="I6593">
            <v>5037</v>
          </cell>
          <cell r="J6593">
            <v>15000</v>
          </cell>
          <cell r="L6593">
            <v>41455</v>
          </cell>
          <cell r="M6593" t="str">
            <v>SG</v>
          </cell>
          <cell r="N6593" t="str">
            <v>EXP</v>
          </cell>
          <cell r="O6593" t="str">
            <v>PH620</v>
          </cell>
          <cell r="P6593" t="str">
            <v>7030</v>
          </cell>
          <cell r="Q6593" t="str">
            <v>IDC's</v>
          </cell>
          <cell r="R6593" t="str">
            <v>Other Expenditures</v>
          </cell>
          <cell r="S6593" t="str">
            <v>Non Salary</v>
          </cell>
        </row>
        <row r="6594">
          <cell r="A6594" t="str">
            <v>PH3521</v>
          </cell>
          <cell r="E6594">
            <v>1.65</v>
          </cell>
          <cell r="F6594">
            <v>0</v>
          </cell>
          <cell r="G6594">
            <v>1.65</v>
          </cell>
          <cell r="H6594">
            <v>5483</v>
          </cell>
          <cell r="I6594">
            <v>5481.35</v>
          </cell>
          <cell r="J6594">
            <v>10000</v>
          </cell>
          <cell r="L6594">
            <v>41455</v>
          </cell>
          <cell r="M6594" t="str">
            <v>SG</v>
          </cell>
          <cell r="N6594" t="str">
            <v>EXP</v>
          </cell>
          <cell r="O6594" t="str">
            <v>PH620</v>
          </cell>
          <cell r="P6594" t="str">
            <v>7035</v>
          </cell>
          <cell r="Q6594" t="str">
            <v>IDC's</v>
          </cell>
          <cell r="R6594" t="str">
            <v>Other Expenditures</v>
          </cell>
          <cell r="S6594" t="str">
            <v>Non Salary</v>
          </cell>
        </row>
        <row r="6595">
          <cell r="A6595" t="str">
            <v>PH3521</v>
          </cell>
          <cell r="E6595">
            <v>480</v>
          </cell>
          <cell r="F6595">
            <v>0</v>
          </cell>
          <cell r="G6595">
            <v>480</v>
          </cell>
          <cell r="H6595">
            <v>0</v>
          </cell>
          <cell r="I6595">
            <v>-480</v>
          </cell>
          <cell r="J6595">
            <v>0</v>
          </cell>
          <cell r="L6595">
            <v>41455</v>
          </cell>
          <cell r="M6595" t="str">
            <v>SG</v>
          </cell>
          <cell r="N6595" t="str">
            <v>EXP</v>
          </cell>
          <cell r="O6595" t="str">
            <v>PH620</v>
          </cell>
          <cell r="P6595" t="str">
            <v>7130</v>
          </cell>
          <cell r="Q6595" t="str">
            <v>IDC's</v>
          </cell>
          <cell r="R6595" t="str">
            <v>Other Expenditures</v>
          </cell>
          <cell r="S6595" t="str">
            <v>Non Salary</v>
          </cell>
        </row>
        <row r="6596">
          <cell r="A6596" t="str">
            <v>PH3521</v>
          </cell>
          <cell r="E6596">
            <v>-1351686.55</v>
          </cell>
          <cell r="F6596">
            <v>0</v>
          </cell>
          <cell r="G6596">
            <v>-1351686.55</v>
          </cell>
          <cell r="H6596">
            <v>-1351886.06</v>
          </cell>
          <cell r="I6596">
            <v>-199.51</v>
          </cell>
          <cell r="J6596">
            <v>-3101459.83</v>
          </cell>
          <cell r="L6596">
            <v>41455</v>
          </cell>
          <cell r="M6596" t="str">
            <v>SG</v>
          </cell>
          <cell r="N6596" t="str">
            <v>REV</v>
          </cell>
          <cell r="O6596" t="str">
            <v>PH620</v>
          </cell>
          <cell r="P6596" t="str">
            <v>8010</v>
          </cell>
          <cell r="Q6596" t="str">
            <v>Grants and Subsidies</v>
          </cell>
          <cell r="R6596" t="str">
            <v>Revenue</v>
          </cell>
          <cell r="S6596" t="str">
            <v>Non Salary</v>
          </cell>
        </row>
        <row r="6597">
          <cell r="A6597" t="str">
            <v>PH3521</v>
          </cell>
          <cell r="E6597">
            <v>-5.65</v>
          </cell>
          <cell r="F6597">
            <v>0</v>
          </cell>
          <cell r="G6597">
            <v>-5.65</v>
          </cell>
          <cell r="H6597">
            <v>0</v>
          </cell>
          <cell r="I6597">
            <v>5.65</v>
          </cell>
          <cell r="J6597">
            <v>0</v>
          </cell>
          <cell r="L6597">
            <v>41455</v>
          </cell>
          <cell r="M6597" t="str">
            <v>SG</v>
          </cell>
          <cell r="N6597" t="str">
            <v>REV</v>
          </cell>
          <cell r="O6597" t="str">
            <v>PH620</v>
          </cell>
          <cell r="P6597" t="str">
            <v>9451</v>
          </cell>
          <cell r="Q6597" t="str">
            <v>Other Revenues</v>
          </cell>
          <cell r="R6597" t="str">
            <v>Revenue</v>
          </cell>
          <cell r="S6597" t="str">
            <v>Non Salary</v>
          </cell>
        </row>
        <row r="6598">
          <cell r="A6598" t="str">
            <v>PH3523</v>
          </cell>
          <cell r="E6598">
            <v>549.14</v>
          </cell>
          <cell r="F6598">
            <v>0</v>
          </cell>
          <cell r="G6598">
            <v>549.14</v>
          </cell>
          <cell r="H6598">
            <v>0</v>
          </cell>
          <cell r="I6598">
            <v>-549.14</v>
          </cell>
          <cell r="J6598">
            <v>0</v>
          </cell>
          <cell r="L6598">
            <v>41455</v>
          </cell>
          <cell r="M6598" t="str">
            <v>SG</v>
          </cell>
          <cell r="N6598" t="str">
            <v>EXP</v>
          </cell>
          <cell r="O6598" t="str">
            <v>PH300</v>
          </cell>
          <cell r="P6598" t="str">
            <v>2010</v>
          </cell>
          <cell r="Q6598" t="str">
            <v>Office Supplies</v>
          </cell>
          <cell r="R6598" t="str">
            <v>Other Expenditures</v>
          </cell>
          <cell r="S6598" t="str">
            <v>Non Salary</v>
          </cell>
        </row>
        <row r="6599">
          <cell r="A6599" t="str">
            <v>PH3523</v>
          </cell>
          <cell r="E6599">
            <v>26.99</v>
          </cell>
          <cell r="F6599">
            <v>0</v>
          </cell>
          <cell r="G6599">
            <v>26.99</v>
          </cell>
          <cell r="H6599">
            <v>1244.94</v>
          </cell>
          <cell r="I6599">
            <v>1217.95</v>
          </cell>
          <cell r="J6599">
            <v>2600.13</v>
          </cell>
          <cell r="L6599">
            <v>41455</v>
          </cell>
          <cell r="M6599" t="str">
            <v>SG</v>
          </cell>
          <cell r="N6599" t="str">
            <v>EXP</v>
          </cell>
          <cell r="O6599" t="str">
            <v>PH300</v>
          </cell>
          <cell r="P6599" t="str">
            <v>7035</v>
          </cell>
          <cell r="Q6599" t="str">
            <v>IDC's</v>
          </cell>
          <cell r="R6599" t="str">
            <v>Other Expenditures</v>
          </cell>
          <cell r="S6599" t="str">
            <v>Non Salary</v>
          </cell>
        </row>
        <row r="6600">
          <cell r="A6600" t="str">
            <v>PH3523</v>
          </cell>
          <cell r="E6600">
            <v>-411.85</v>
          </cell>
          <cell r="F6600">
            <v>0</v>
          </cell>
          <cell r="G6600">
            <v>-411.85</v>
          </cell>
          <cell r="H6600">
            <v>-933.71</v>
          </cell>
          <cell r="I6600">
            <v>-521.86</v>
          </cell>
          <cell r="J6600">
            <v>-1950.1</v>
          </cell>
          <cell r="L6600">
            <v>41455</v>
          </cell>
          <cell r="M6600" t="str">
            <v>SG</v>
          </cell>
          <cell r="N6600" t="str">
            <v>REV</v>
          </cell>
          <cell r="O6600" t="str">
            <v>PH300</v>
          </cell>
          <cell r="P6600" t="str">
            <v>8010</v>
          </cell>
          <cell r="Q6600" t="str">
            <v>Grants and Subsidies</v>
          </cell>
          <cell r="R6600" t="str">
            <v>Revenue</v>
          </cell>
          <cell r="S6600" t="str">
            <v>Non Salary</v>
          </cell>
        </row>
        <row r="6601">
          <cell r="A6601" t="str">
            <v>PH3524</v>
          </cell>
          <cell r="E6601">
            <v>11611.12</v>
          </cell>
          <cell r="F6601">
            <v>635.95000000000005</v>
          </cell>
          <cell r="G6601">
            <v>12247.07</v>
          </cell>
          <cell r="H6601">
            <v>12113.53</v>
          </cell>
          <cell r="I6601">
            <v>-133.54</v>
          </cell>
          <cell r="J6601">
            <v>27418.58</v>
          </cell>
          <cell r="L6601">
            <v>41455</v>
          </cell>
          <cell r="M6601" t="str">
            <v>SG</v>
          </cell>
          <cell r="N6601" t="str">
            <v>EXP</v>
          </cell>
          <cell r="O6601" t="str">
            <v>PH620</v>
          </cell>
          <cell r="P6601" t="str">
            <v>2010</v>
          </cell>
          <cell r="Q6601" t="str">
            <v>Office Supplies</v>
          </cell>
          <cell r="R6601" t="str">
            <v>Other Expenditures</v>
          </cell>
          <cell r="S6601" t="str">
            <v>Non Salary</v>
          </cell>
        </row>
        <row r="6602">
          <cell r="A6602" t="str">
            <v>PH3524</v>
          </cell>
          <cell r="E6602">
            <v>5431.25</v>
          </cell>
          <cell r="F6602">
            <v>0</v>
          </cell>
          <cell r="G6602">
            <v>5431.25</v>
          </cell>
          <cell r="H6602">
            <v>2399.39</v>
          </cell>
          <cell r="I6602">
            <v>-3031.86</v>
          </cell>
          <cell r="J6602">
            <v>5368.96</v>
          </cell>
          <cell r="L6602">
            <v>41455</v>
          </cell>
          <cell r="M6602" t="str">
            <v>SG</v>
          </cell>
          <cell r="N6602" t="str">
            <v>EXP</v>
          </cell>
          <cell r="O6602" t="str">
            <v>PH620</v>
          </cell>
          <cell r="P6602" t="str">
            <v>2040</v>
          </cell>
          <cell r="Q6602" t="str">
            <v>Office Supplies</v>
          </cell>
          <cell r="R6602" t="str">
            <v>Other Expenditures</v>
          </cell>
          <cell r="S6602" t="str">
            <v>Non Salary</v>
          </cell>
        </row>
        <row r="6603">
          <cell r="A6603" t="str">
            <v>PH3524</v>
          </cell>
          <cell r="E6603">
            <v>0</v>
          </cell>
          <cell r="F6603">
            <v>0</v>
          </cell>
          <cell r="G6603">
            <v>0</v>
          </cell>
          <cell r="H6603">
            <v>68.59</v>
          </cell>
          <cell r="I6603">
            <v>68.59</v>
          </cell>
          <cell r="J6603">
            <v>153.44</v>
          </cell>
          <cell r="L6603">
            <v>41455</v>
          </cell>
          <cell r="M6603" t="str">
            <v>SG</v>
          </cell>
          <cell r="N6603" t="str">
            <v>EXP</v>
          </cell>
          <cell r="O6603" t="str">
            <v>PH620</v>
          </cell>
          <cell r="P6603" t="str">
            <v>2099</v>
          </cell>
          <cell r="Q6603" t="str">
            <v>Office Supplies</v>
          </cell>
          <cell r="R6603" t="str">
            <v>Other Expenditures</v>
          </cell>
          <cell r="S6603" t="str">
            <v>Non Salary</v>
          </cell>
        </row>
        <row r="6604">
          <cell r="A6604" t="str">
            <v>PH3524</v>
          </cell>
          <cell r="E6604">
            <v>123.08</v>
          </cell>
          <cell r="F6604">
            <v>0</v>
          </cell>
          <cell r="G6604">
            <v>123.08</v>
          </cell>
          <cell r="H6604">
            <v>0</v>
          </cell>
          <cell r="I6604">
            <v>-123.08</v>
          </cell>
          <cell r="J6604">
            <v>0</v>
          </cell>
          <cell r="L6604">
            <v>41455</v>
          </cell>
          <cell r="M6604" t="str">
            <v>SG</v>
          </cell>
          <cell r="N6604" t="str">
            <v>EXP</v>
          </cell>
          <cell r="O6604" t="str">
            <v>PH620</v>
          </cell>
          <cell r="P6604" t="str">
            <v>2570</v>
          </cell>
          <cell r="Q6604" t="str">
            <v>Other Supplies</v>
          </cell>
          <cell r="R6604" t="str">
            <v>Other Expenditures</v>
          </cell>
          <cell r="S6604" t="str">
            <v>Non Salary</v>
          </cell>
        </row>
        <row r="6605">
          <cell r="A6605" t="str">
            <v>PH3524</v>
          </cell>
          <cell r="E6605">
            <v>377.53</v>
          </cell>
          <cell r="F6605">
            <v>0</v>
          </cell>
          <cell r="G6605">
            <v>377.53</v>
          </cell>
          <cell r="H6605">
            <v>190.11</v>
          </cell>
          <cell r="I6605">
            <v>-187.42</v>
          </cell>
          <cell r="J6605">
            <v>425.41</v>
          </cell>
          <cell r="L6605">
            <v>41455</v>
          </cell>
          <cell r="M6605" t="str">
            <v>SG</v>
          </cell>
          <cell r="N6605" t="str">
            <v>EXP</v>
          </cell>
          <cell r="O6605" t="str">
            <v>PH620</v>
          </cell>
          <cell r="P6605" t="str">
            <v>2650</v>
          </cell>
          <cell r="Q6605" t="str">
            <v>Other Supplies</v>
          </cell>
          <cell r="R6605" t="str">
            <v>Other Expenditures</v>
          </cell>
          <cell r="S6605" t="str">
            <v>Non Salary</v>
          </cell>
        </row>
        <row r="6606">
          <cell r="A6606" t="str">
            <v>PH3524</v>
          </cell>
          <cell r="E6606">
            <v>0</v>
          </cell>
          <cell r="F6606">
            <v>0</v>
          </cell>
          <cell r="G6606">
            <v>0</v>
          </cell>
          <cell r="H6606">
            <v>60.93</v>
          </cell>
          <cell r="I6606">
            <v>60.93</v>
          </cell>
          <cell r="J6606">
            <v>136.35</v>
          </cell>
          <cell r="L6606">
            <v>41455</v>
          </cell>
          <cell r="M6606" t="str">
            <v>SG</v>
          </cell>
          <cell r="N6606" t="str">
            <v>EXP</v>
          </cell>
          <cell r="O6606" t="str">
            <v>PH620</v>
          </cell>
          <cell r="P6606" t="str">
            <v>2730</v>
          </cell>
          <cell r="Q6606" t="str">
            <v>Other Supplies</v>
          </cell>
          <cell r="R6606" t="str">
            <v>Other Expenditures</v>
          </cell>
          <cell r="S6606" t="str">
            <v>Non Salary</v>
          </cell>
        </row>
        <row r="6607">
          <cell r="A6607" t="str">
            <v>PH3524</v>
          </cell>
          <cell r="E6607">
            <v>40.840000000000003</v>
          </cell>
          <cell r="F6607">
            <v>0</v>
          </cell>
          <cell r="G6607">
            <v>40.840000000000003</v>
          </cell>
          <cell r="H6607">
            <v>0</v>
          </cell>
          <cell r="I6607">
            <v>-40.840000000000003</v>
          </cell>
          <cell r="J6607">
            <v>0</v>
          </cell>
          <cell r="L6607">
            <v>41455</v>
          </cell>
          <cell r="M6607" t="str">
            <v>SG</v>
          </cell>
          <cell r="N6607" t="str">
            <v>EXP</v>
          </cell>
          <cell r="O6607" t="str">
            <v>PH620</v>
          </cell>
          <cell r="P6607" t="str">
            <v>2750</v>
          </cell>
          <cell r="Q6607" t="str">
            <v>Other Supplies</v>
          </cell>
          <cell r="R6607" t="str">
            <v>Other Expenditures</v>
          </cell>
          <cell r="S6607" t="str">
            <v>Non Salary</v>
          </cell>
        </row>
        <row r="6608">
          <cell r="A6608" t="str">
            <v>PH3524</v>
          </cell>
          <cell r="E6608">
            <v>0</v>
          </cell>
          <cell r="F6608">
            <v>0</v>
          </cell>
          <cell r="G6608">
            <v>0</v>
          </cell>
          <cell r="H6608">
            <v>0</v>
          </cell>
          <cell r="I6608">
            <v>0</v>
          </cell>
          <cell r="J6608">
            <v>0</v>
          </cell>
          <cell r="L6608">
            <v>41455</v>
          </cell>
          <cell r="M6608" t="str">
            <v>SG</v>
          </cell>
          <cell r="N6608" t="str">
            <v>EXP</v>
          </cell>
          <cell r="O6608" t="str">
            <v>PH620</v>
          </cell>
          <cell r="P6608" t="str">
            <v>2823</v>
          </cell>
          <cell r="Q6608" t="str">
            <v>Other Supplies</v>
          </cell>
          <cell r="R6608" t="str">
            <v>Other Expenditures</v>
          </cell>
          <cell r="S6608" t="str">
            <v>Non Salary</v>
          </cell>
        </row>
        <row r="6609">
          <cell r="A6609" t="str">
            <v>PH3524</v>
          </cell>
          <cell r="E6609">
            <v>30.62</v>
          </cell>
          <cell r="F6609">
            <v>0</v>
          </cell>
          <cell r="G6609">
            <v>30.62</v>
          </cell>
          <cell r="H6609">
            <v>0</v>
          </cell>
          <cell r="I6609">
            <v>-30.62</v>
          </cell>
          <cell r="J6609">
            <v>0</v>
          </cell>
          <cell r="L6609">
            <v>41455</v>
          </cell>
          <cell r="M6609" t="str">
            <v>SG</v>
          </cell>
          <cell r="N6609" t="str">
            <v>EXP</v>
          </cell>
          <cell r="O6609" t="str">
            <v>PH620</v>
          </cell>
          <cell r="P6609" t="str">
            <v>2999</v>
          </cell>
          <cell r="Q6609" t="str">
            <v>Other Supplies</v>
          </cell>
          <cell r="R6609" t="str">
            <v>Other Expenditures</v>
          </cell>
          <cell r="S6609" t="str">
            <v>Non Salary</v>
          </cell>
        </row>
        <row r="6610">
          <cell r="A6610" t="str">
            <v>PH3524</v>
          </cell>
          <cell r="E6610">
            <v>0</v>
          </cell>
          <cell r="F6610">
            <v>341.69</v>
          </cell>
          <cell r="G6610">
            <v>341.69</v>
          </cell>
          <cell r="H6610">
            <v>0</v>
          </cell>
          <cell r="I6610">
            <v>-341.69</v>
          </cell>
          <cell r="J6610">
            <v>0</v>
          </cell>
          <cell r="L6610">
            <v>41455</v>
          </cell>
          <cell r="M6610" t="str">
            <v>SG</v>
          </cell>
          <cell r="N6610" t="str">
            <v>EXP</v>
          </cell>
          <cell r="O6610" t="str">
            <v>PH620</v>
          </cell>
          <cell r="P6610" t="str">
            <v>3020</v>
          </cell>
          <cell r="Q6610" t="str">
            <v>General Equipment</v>
          </cell>
          <cell r="R6610" t="str">
            <v>Other Expenditures</v>
          </cell>
          <cell r="S6610" t="str">
            <v>Non Salary</v>
          </cell>
        </row>
        <row r="6611">
          <cell r="A6611" t="str">
            <v>PH3524</v>
          </cell>
          <cell r="E6611">
            <v>0</v>
          </cell>
          <cell r="F6611">
            <v>0</v>
          </cell>
          <cell r="G6611">
            <v>0</v>
          </cell>
          <cell r="H6611">
            <v>437.45</v>
          </cell>
          <cell r="I6611">
            <v>437.45</v>
          </cell>
          <cell r="J6611">
            <v>1520</v>
          </cell>
          <cell r="L6611">
            <v>41455</v>
          </cell>
          <cell r="M6611" t="str">
            <v>SG</v>
          </cell>
          <cell r="N6611" t="str">
            <v>EXP</v>
          </cell>
          <cell r="O6611" t="str">
            <v>PH620</v>
          </cell>
          <cell r="P6611" t="str">
            <v>3030</v>
          </cell>
          <cell r="Q6611" t="str">
            <v>General Equipment</v>
          </cell>
          <cell r="R6611" t="str">
            <v>Other Expenditures</v>
          </cell>
          <cell r="S6611" t="str">
            <v>Non Salary</v>
          </cell>
        </row>
        <row r="6612">
          <cell r="A6612" t="str">
            <v>PH3524</v>
          </cell>
          <cell r="E6612">
            <v>217.29</v>
          </cell>
          <cell r="F6612">
            <v>0</v>
          </cell>
          <cell r="G6612">
            <v>217.29</v>
          </cell>
          <cell r="H6612">
            <v>0</v>
          </cell>
          <cell r="I6612">
            <v>-217.29</v>
          </cell>
          <cell r="J6612">
            <v>0</v>
          </cell>
          <cell r="L6612">
            <v>41455</v>
          </cell>
          <cell r="M6612" t="str">
            <v>SG</v>
          </cell>
          <cell r="N6612" t="str">
            <v>EXP</v>
          </cell>
          <cell r="O6612" t="str">
            <v>PH620</v>
          </cell>
          <cell r="P6612" t="str">
            <v>3310</v>
          </cell>
          <cell r="Q6612" t="str">
            <v>Furniture &amp; Furnishings</v>
          </cell>
          <cell r="R6612" t="str">
            <v>Other Expenditures</v>
          </cell>
          <cell r="S6612" t="str">
            <v>Non Salary</v>
          </cell>
        </row>
        <row r="6613">
          <cell r="A6613" t="str">
            <v>PH3524</v>
          </cell>
          <cell r="E6613">
            <v>135.47</v>
          </cell>
          <cell r="F6613">
            <v>575.85</v>
          </cell>
          <cell r="G6613">
            <v>711.32</v>
          </cell>
          <cell r="H6613">
            <v>2160.67</v>
          </cell>
          <cell r="I6613">
            <v>1449.35</v>
          </cell>
          <cell r="J6613">
            <v>5929.38</v>
          </cell>
          <cell r="L6613">
            <v>41455</v>
          </cell>
          <cell r="M6613" t="str">
            <v>SG</v>
          </cell>
          <cell r="N6613" t="str">
            <v>EXP</v>
          </cell>
          <cell r="O6613" t="str">
            <v>PH620</v>
          </cell>
          <cell r="P6613" t="str">
            <v>4515</v>
          </cell>
          <cell r="Q6613" t="str">
            <v>Contracted Services</v>
          </cell>
          <cell r="R6613" t="str">
            <v>Other Expenditures</v>
          </cell>
          <cell r="S6613" t="str">
            <v>Non Salary</v>
          </cell>
        </row>
        <row r="6614">
          <cell r="A6614" t="str">
            <v>PH3524</v>
          </cell>
          <cell r="E6614">
            <v>0</v>
          </cell>
          <cell r="F6614">
            <v>0</v>
          </cell>
          <cell r="G6614">
            <v>0</v>
          </cell>
          <cell r="H6614">
            <v>1815.5</v>
          </cell>
          <cell r="I6614">
            <v>1815.5</v>
          </cell>
          <cell r="J6614">
            <v>4982.17</v>
          </cell>
          <cell r="L6614">
            <v>41455</v>
          </cell>
          <cell r="M6614" t="str">
            <v>SG</v>
          </cell>
          <cell r="N6614" t="str">
            <v>EXP</v>
          </cell>
          <cell r="O6614" t="str">
            <v>PH620</v>
          </cell>
          <cell r="P6614" t="str">
            <v>4530</v>
          </cell>
          <cell r="Q6614" t="str">
            <v>Contracted Services</v>
          </cell>
          <cell r="R6614" t="str">
            <v>Other Expenditures</v>
          </cell>
          <cell r="S6614" t="str">
            <v>Non Salary</v>
          </cell>
        </row>
        <row r="6615">
          <cell r="A6615" t="str">
            <v>PH3524</v>
          </cell>
          <cell r="E6615">
            <v>0</v>
          </cell>
          <cell r="F6615">
            <v>0</v>
          </cell>
          <cell r="G6615">
            <v>0</v>
          </cell>
          <cell r="H6615">
            <v>3782.3</v>
          </cell>
          <cell r="I6615">
            <v>3782.3</v>
          </cell>
          <cell r="J6615">
            <v>10379.52</v>
          </cell>
          <cell r="L6615">
            <v>41455</v>
          </cell>
          <cell r="M6615" t="str">
            <v>SG</v>
          </cell>
          <cell r="N6615" t="str">
            <v>EXP</v>
          </cell>
          <cell r="O6615" t="str">
            <v>PH620</v>
          </cell>
          <cell r="P6615" t="str">
            <v>4570</v>
          </cell>
          <cell r="Q6615" t="str">
            <v>Contracted Services</v>
          </cell>
          <cell r="R6615" t="str">
            <v>Other Expenditures</v>
          </cell>
          <cell r="S6615" t="str">
            <v>Non Salary</v>
          </cell>
        </row>
        <row r="6616">
          <cell r="A6616" t="str">
            <v>PH3524</v>
          </cell>
          <cell r="E6616">
            <v>25.95</v>
          </cell>
          <cell r="F6616">
            <v>0</v>
          </cell>
          <cell r="G6616">
            <v>25.95</v>
          </cell>
          <cell r="H6616">
            <v>0</v>
          </cell>
          <cell r="I6616">
            <v>-25.95</v>
          </cell>
          <cell r="J6616">
            <v>0</v>
          </cell>
          <cell r="L6616">
            <v>41455</v>
          </cell>
          <cell r="M6616" t="str">
            <v>SG</v>
          </cell>
          <cell r="N6616" t="str">
            <v>EXP</v>
          </cell>
          <cell r="O6616" t="str">
            <v>PH620</v>
          </cell>
          <cell r="P6616" t="str">
            <v>4811</v>
          </cell>
          <cell r="Q6616" t="str">
            <v>Other Services</v>
          </cell>
          <cell r="R6616" t="str">
            <v>Other Expenditures</v>
          </cell>
          <cell r="S6616" t="str">
            <v>Non Salary</v>
          </cell>
        </row>
        <row r="6617">
          <cell r="A6617" t="str">
            <v>PH3524</v>
          </cell>
          <cell r="E6617">
            <v>0</v>
          </cell>
          <cell r="F6617">
            <v>0</v>
          </cell>
          <cell r="G6617">
            <v>0</v>
          </cell>
          <cell r="H6617">
            <v>0</v>
          </cell>
          <cell r="I6617">
            <v>0</v>
          </cell>
          <cell r="J6617">
            <v>0</v>
          </cell>
          <cell r="L6617">
            <v>41455</v>
          </cell>
          <cell r="M6617" t="str">
            <v>SG</v>
          </cell>
          <cell r="N6617" t="str">
            <v>EXP</v>
          </cell>
          <cell r="O6617" t="str">
            <v>PH620</v>
          </cell>
          <cell r="P6617" t="str">
            <v>7030</v>
          </cell>
          <cell r="Q6617" t="str">
            <v>IDC's</v>
          </cell>
          <cell r="R6617" t="str">
            <v>Other Expenditures</v>
          </cell>
          <cell r="S6617" t="str">
            <v>Non Salary</v>
          </cell>
        </row>
        <row r="6618">
          <cell r="A6618" t="str">
            <v>PH3524</v>
          </cell>
          <cell r="E6618">
            <v>0</v>
          </cell>
          <cell r="F6618">
            <v>0</v>
          </cell>
          <cell r="G6618">
            <v>0</v>
          </cell>
          <cell r="H6618">
            <v>0</v>
          </cell>
          <cell r="I6618">
            <v>0</v>
          </cell>
          <cell r="J6618">
            <v>0</v>
          </cell>
          <cell r="L6618">
            <v>41455</v>
          </cell>
          <cell r="M6618" t="str">
            <v>SG</v>
          </cell>
          <cell r="N6618" t="str">
            <v>EXP</v>
          </cell>
          <cell r="O6618" t="str">
            <v>PH620</v>
          </cell>
          <cell r="P6618" t="str">
            <v>7035</v>
          </cell>
          <cell r="Q6618" t="str">
            <v>IDC's</v>
          </cell>
          <cell r="R6618" t="str">
            <v>Other Expenditures</v>
          </cell>
          <cell r="S6618" t="str">
            <v>Non Salary</v>
          </cell>
        </row>
        <row r="6619">
          <cell r="A6619" t="str">
            <v>PH3524</v>
          </cell>
          <cell r="E6619">
            <v>0</v>
          </cell>
          <cell r="F6619">
            <v>0</v>
          </cell>
          <cell r="G6619">
            <v>0</v>
          </cell>
          <cell r="H6619">
            <v>182.2</v>
          </cell>
          <cell r="I6619">
            <v>182.2</v>
          </cell>
          <cell r="J6619">
            <v>500</v>
          </cell>
          <cell r="L6619">
            <v>41455</v>
          </cell>
          <cell r="M6619" t="str">
            <v>SG</v>
          </cell>
          <cell r="N6619" t="str">
            <v>EXP</v>
          </cell>
          <cell r="O6619" t="str">
            <v>PH620</v>
          </cell>
          <cell r="P6619" t="str">
            <v>7097</v>
          </cell>
          <cell r="Q6619" t="str">
            <v>IDC's</v>
          </cell>
          <cell r="R6619" t="str">
            <v>Other Expenditures</v>
          </cell>
          <cell r="S6619" t="str">
            <v>Non Salary</v>
          </cell>
        </row>
        <row r="6620">
          <cell r="A6620" t="str">
            <v>PH3524</v>
          </cell>
          <cell r="E6620">
            <v>100</v>
          </cell>
          <cell r="F6620">
            <v>0</v>
          </cell>
          <cell r="G6620">
            <v>100</v>
          </cell>
          <cell r="H6620">
            <v>0</v>
          </cell>
          <cell r="I6620">
            <v>-100</v>
          </cell>
          <cell r="J6620">
            <v>0</v>
          </cell>
          <cell r="L6620">
            <v>41455</v>
          </cell>
          <cell r="M6620" t="str">
            <v>SG</v>
          </cell>
          <cell r="N6620" t="str">
            <v>EXP</v>
          </cell>
          <cell r="O6620" t="str">
            <v>PH620</v>
          </cell>
          <cell r="P6620" t="str">
            <v>7170</v>
          </cell>
          <cell r="Q6620" t="str">
            <v>IDC's</v>
          </cell>
          <cell r="R6620" t="str">
            <v>Other Expenditures</v>
          </cell>
          <cell r="S6620" t="str">
            <v>Non Salary</v>
          </cell>
        </row>
        <row r="6621">
          <cell r="A6621" t="str">
            <v>PH3524</v>
          </cell>
          <cell r="E6621">
            <v>-14722.01</v>
          </cell>
          <cell r="F6621">
            <v>0</v>
          </cell>
          <cell r="G6621">
            <v>-14722.01</v>
          </cell>
          <cell r="H6621">
            <v>-17408.009999999998</v>
          </cell>
          <cell r="I6621">
            <v>-2686</v>
          </cell>
          <cell r="J6621">
            <v>-42610.36</v>
          </cell>
          <cell r="L6621">
            <v>41455</v>
          </cell>
          <cell r="M6621" t="str">
            <v>SG</v>
          </cell>
          <cell r="N6621" t="str">
            <v>REV</v>
          </cell>
          <cell r="O6621" t="str">
            <v>PH620</v>
          </cell>
          <cell r="P6621" t="str">
            <v>8010</v>
          </cell>
          <cell r="Q6621" t="str">
            <v>Grants and Subsidies</v>
          </cell>
          <cell r="R6621" t="str">
            <v>Revenue</v>
          </cell>
          <cell r="S6621" t="str">
            <v>Non Salary</v>
          </cell>
        </row>
        <row r="6622">
          <cell r="A6622" t="str">
            <v>PH3525</v>
          </cell>
          <cell r="E6622">
            <v>393148.33</v>
          </cell>
          <cell r="F6622">
            <v>0</v>
          </cell>
          <cell r="G6622">
            <v>393148.33</v>
          </cell>
          <cell r="H6622">
            <v>480241.16</v>
          </cell>
          <cell r="I6622">
            <v>87092.83</v>
          </cell>
          <cell r="J6622">
            <v>1080542.6100000001</v>
          </cell>
          <cell r="L6622">
            <v>41455</v>
          </cell>
          <cell r="M6622" t="str">
            <v>SG</v>
          </cell>
          <cell r="N6622" t="str">
            <v>EXP</v>
          </cell>
          <cell r="O6622" t="str">
            <v>PH300</v>
          </cell>
          <cell r="P6622" t="str">
            <v>1015</v>
          </cell>
          <cell r="Q6622" t="str">
            <v>Salaries &amp; Benefits</v>
          </cell>
          <cell r="R6622" t="str">
            <v>Other Expenditures</v>
          </cell>
          <cell r="S6622" t="str">
            <v>Salaries &amp; Benefits</v>
          </cell>
        </row>
        <row r="6623">
          <cell r="A6623" t="str">
            <v>PH3525</v>
          </cell>
          <cell r="E6623">
            <v>613.95000000000005</v>
          </cell>
          <cell r="F6623">
            <v>0</v>
          </cell>
          <cell r="G6623">
            <v>613.95000000000005</v>
          </cell>
          <cell r="H6623">
            <v>3465.54</v>
          </cell>
          <cell r="I6623">
            <v>2851.59</v>
          </cell>
          <cell r="J6623">
            <v>7800</v>
          </cell>
          <cell r="L6623">
            <v>41455</v>
          </cell>
          <cell r="M6623" t="str">
            <v>SG</v>
          </cell>
          <cell r="N6623" t="str">
            <v>EXP</v>
          </cell>
          <cell r="O6623" t="str">
            <v>PH300</v>
          </cell>
          <cell r="P6623" t="str">
            <v>1025</v>
          </cell>
          <cell r="Q6623" t="str">
            <v>Salaries &amp; Benefits</v>
          </cell>
          <cell r="R6623" t="str">
            <v>Other Expenditures</v>
          </cell>
          <cell r="S6623" t="str">
            <v>Overtime</v>
          </cell>
        </row>
        <row r="6624">
          <cell r="A6624" t="str">
            <v>PH3525</v>
          </cell>
          <cell r="E6624">
            <v>6303.22</v>
          </cell>
          <cell r="F6624">
            <v>0</v>
          </cell>
          <cell r="G6624">
            <v>6303.22</v>
          </cell>
          <cell r="H6624">
            <v>0</v>
          </cell>
          <cell r="I6624">
            <v>-6303.22</v>
          </cell>
          <cell r="J6624">
            <v>0</v>
          </cell>
          <cell r="L6624">
            <v>41455</v>
          </cell>
          <cell r="M6624" t="str">
            <v>SG</v>
          </cell>
          <cell r="N6624" t="str">
            <v>EXP</v>
          </cell>
          <cell r="O6624" t="str">
            <v>PH300</v>
          </cell>
          <cell r="P6624" t="str">
            <v>1050</v>
          </cell>
          <cell r="Q6624" t="str">
            <v>Salaries &amp; Benefits</v>
          </cell>
          <cell r="R6624" t="str">
            <v>Other Expenditures</v>
          </cell>
          <cell r="S6624" t="str">
            <v>Salaries &amp; Benefits</v>
          </cell>
        </row>
        <row r="6625">
          <cell r="A6625" t="str">
            <v>PH3525</v>
          </cell>
          <cell r="E6625">
            <v>781.14</v>
          </cell>
          <cell r="F6625">
            <v>0</v>
          </cell>
          <cell r="G6625">
            <v>781.14</v>
          </cell>
          <cell r="H6625">
            <v>0</v>
          </cell>
          <cell r="I6625">
            <v>-781.14</v>
          </cell>
          <cell r="J6625">
            <v>0</v>
          </cell>
          <cell r="L6625">
            <v>41455</v>
          </cell>
          <cell r="M6625" t="str">
            <v>SG</v>
          </cell>
          <cell r="N6625" t="str">
            <v>EXP</v>
          </cell>
          <cell r="O6625" t="str">
            <v>PH300</v>
          </cell>
          <cell r="P6625" t="str">
            <v>1060</v>
          </cell>
          <cell r="Q6625" t="str">
            <v>Salaries &amp; Benefits</v>
          </cell>
          <cell r="R6625" t="str">
            <v>Other Expenditures</v>
          </cell>
          <cell r="S6625" t="str">
            <v>Salaries &amp; Benefits</v>
          </cell>
        </row>
        <row r="6626">
          <cell r="A6626" t="str">
            <v>PH3525</v>
          </cell>
          <cell r="E6626">
            <v>0</v>
          </cell>
          <cell r="F6626">
            <v>0</v>
          </cell>
          <cell r="G6626">
            <v>0</v>
          </cell>
          <cell r="H6626">
            <v>-30181.75</v>
          </cell>
          <cell r="I6626">
            <v>-30181.75</v>
          </cell>
          <cell r="J6626">
            <v>-66999.64</v>
          </cell>
          <cell r="L6626">
            <v>41455</v>
          </cell>
          <cell r="M6626" t="str">
            <v>SG</v>
          </cell>
          <cell r="N6626" t="str">
            <v>EXP</v>
          </cell>
          <cell r="O6626" t="str">
            <v>PH300</v>
          </cell>
          <cell r="P6626" t="str">
            <v>1520</v>
          </cell>
          <cell r="Q6626" t="str">
            <v>Salaries &amp; Benefits</v>
          </cell>
          <cell r="R6626" t="str">
            <v>Other Expenditures</v>
          </cell>
          <cell r="S6626" t="str">
            <v>Gapping</v>
          </cell>
        </row>
        <row r="6627">
          <cell r="A6627" t="str">
            <v>PH3525</v>
          </cell>
          <cell r="E6627">
            <v>20328.150000000001</v>
          </cell>
          <cell r="F6627">
            <v>0</v>
          </cell>
          <cell r="G6627">
            <v>20328.150000000001</v>
          </cell>
          <cell r="H6627">
            <v>22794.59</v>
          </cell>
          <cell r="I6627">
            <v>2466.44</v>
          </cell>
          <cell r="J6627">
            <v>51288</v>
          </cell>
          <cell r="L6627">
            <v>41455</v>
          </cell>
          <cell r="M6627" t="str">
            <v>SG</v>
          </cell>
          <cell r="N6627" t="str">
            <v>EXP</v>
          </cell>
          <cell r="O6627" t="str">
            <v>PH300</v>
          </cell>
          <cell r="P6627" t="str">
            <v>1711</v>
          </cell>
          <cell r="Q6627" t="str">
            <v>Salaries &amp; Benefits</v>
          </cell>
          <cell r="R6627" t="str">
            <v>Other Expenditures</v>
          </cell>
          <cell r="S6627" t="str">
            <v>Salaries &amp; Benefits</v>
          </cell>
        </row>
        <row r="6628">
          <cell r="A6628" t="str">
            <v>PH3525</v>
          </cell>
          <cell r="E6628">
            <v>9814.6200000000008</v>
          </cell>
          <cell r="F6628">
            <v>0</v>
          </cell>
          <cell r="G6628">
            <v>9814.6200000000008</v>
          </cell>
          <cell r="H6628">
            <v>10783.92</v>
          </cell>
          <cell r="I6628">
            <v>969.3</v>
          </cell>
          <cell r="J6628">
            <v>24264</v>
          </cell>
          <cell r="L6628">
            <v>41455</v>
          </cell>
          <cell r="M6628" t="str">
            <v>SG</v>
          </cell>
          <cell r="N6628" t="str">
            <v>EXP</v>
          </cell>
          <cell r="O6628" t="str">
            <v>PH300</v>
          </cell>
          <cell r="P6628" t="str">
            <v>1712</v>
          </cell>
          <cell r="Q6628" t="str">
            <v>Salaries &amp; Benefits</v>
          </cell>
          <cell r="R6628" t="str">
            <v>Other Expenditures</v>
          </cell>
          <cell r="S6628" t="str">
            <v>Salaries &amp; Benefits</v>
          </cell>
        </row>
        <row r="6629">
          <cell r="A6629" t="str">
            <v>PH3525</v>
          </cell>
          <cell r="E6629">
            <v>8979.75</v>
          </cell>
          <cell r="F6629">
            <v>0</v>
          </cell>
          <cell r="G6629">
            <v>8979.75</v>
          </cell>
          <cell r="H6629">
            <v>9616.8700000000008</v>
          </cell>
          <cell r="I6629">
            <v>637.12</v>
          </cell>
          <cell r="J6629">
            <v>21492.9</v>
          </cell>
          <cell r="L6629">
            <v>41455</v>
          </cell>
          <cell r="M6629" t="str">
            <v>SG</v>
          </cell>
          <cell r="N6629" t="str">
            <v>EXP</v>
          </cell>
          <cell r="O6629" t="str">
            <v>PH300</v>
          </cell>
          <cell r="P6629" t="str">
            <v>1720</v>
          </cell>
          <cell r="Q6629" t="str">
            <v>Salaries &amp; Benefits</v>
          </cell>
          <cell r="R6629" t="str">
            <v>Other Expenditures</v>
          </cell>
          <cell r="S6629" t="str">
            <v>Salaries &amp; Benefits</v>
          </cell>
        </row>
        <row r="6630">
          <cell r="A6630" t="str">
            <v>PH3525</v>
          </cell>
          <cell r="E6630">
            <v>2818.53</v>
          </cell>
          <cell r="F6630">
            <v>0</v>
          </cell>
          <cell r="G6630">
            <v>2818.53</v>
          </cell>
          <cell r="H6630">
            <v>3584.42</v>
          </cell>
          <cell r="I6630">
            <v>765.89</v>
          </cell>
          <cell r="J6630">
            <v>8065.16</v>
          </cell>
          <cell r="L6630">
            <v>41455</v>
          </cell>
          <cell r="M6630" t="str">
            <v>SG</v>
          </cell>
          <cell r="N6630" t="str">
            <v>EXP</v>
          </cell>
          <cell r="O6630" t="str">
            <v>PH300</v>
          </cell>
          <cell r="P6630" t="str">
            <v>1730</v>
          </cell>
          <cell r="Q6630" t="str">
            <v>Salaries &amp; Benefits</v>
          </cell>
          <cell r="R6630" t="str">
            <v>Other Expenditures</v>
          </cell>
          <cell r="S6630" t="str">
            <v>Salaries &amp; Benefits</v>
          </cell>
        </row>
        <row r="6631">
          <cell r="A6631" t="str">
            <v>PH3525</v>
          </cell>
          <cell r="E6631">
            <v>9757.4699999999993</v>
          </cell>
          <cell r="F6631">
            <v>0</v>
          </cell>
          <cell r="G6631">
            <v>9757.4699999999993</v>
          </cell>
          <cell r="H6631">
            <v>12311.73</v>
          </cell>
          <cell r="I6631">
            <v>2554.2600000000002</v>
          </cell>
          <cell r="J6631">
            <v>14663.57</v>
          </cell>
          <cell r="L6631">
            <v>41455</v>
          </cell>
          <cell r="M6631" t="str">
            <v>SG</v>
          </cell>
          <cell r="N6631" t="str">
            <v>EXP</v>
          </cell>
          <cell r="O6631" t="str">
            <v>PH300</v>
          </cell>
          <cell r="P6631" t="str">
            <v>1740</v>
          </cell>
          <cell r="Q6631" t="str">
            <v>Salaries &amp; Benefits</v>
          </cell>
          <cell r="R6631" t="str">
            <v>Other Expenditures</v>
          </cell>
          <cell r="S6631" t="str">
            <v>Salaries &amp; Benefits</v>
          </cell>
        </row>
        <row r="6632">
          <cell r="A6632" t="str">
            <v>PH3525</v>
          </cell>
          <cell r="E6632">
            <v>385.63</v>
          </cell>
          <cell r="F6632">
            <v>0</v>
          </cell>
          <cell r="G6632">
            <v>385.63</v>
          </cell>
          <cell r="H6632">
            <v>668.62</v>
          </cell>
          <cell r="I6632">
            <v>282.99</v>
          </cell>
          <cell r="J6632">
            <v>864.4</v>
          </cell>
          <cell r="L6632">
            <v>41455</v>
          </cell>
          <cell r="M6632" t="str">
            <v>SG</v>
          </cell>
          <cell r="N6632" t="str">
            <v>EXP</v>
          </cell>
          <cell r="O6632" t="str">
            <v>PH300</v>
          </cell>
          <cell r="P6632" t="str">
            <v>1745</v>
          </cell>
          <cell r="Q6632" t="str">
            <v>Salaries &amp; Benefits</v>
          </cell>
          <cell r="R6632" t="str">
            <v>Other Expenditures</v>
          </cell>
          <cell r="S6632" t="str">
            <v>Salaries &amp; Benefits</v>
          </cell>
        </row>
        <row r="6633">
          <cell r="A6633" t="str">
            <v>PH3525</v>
          </cell>
          <cell r="E6633">
            <v>7726.99</v>
          </cell>
          <cell r="F6633">
            <v>0</v>
          </cell>
          <cell r="G6633">
            <v>7726.99</v>
          </cell>
          <cell r="H6633">
            <v>9364.77</v>
          </cell>
          <cell r="I6633">
            <v>1637.78</v>
          </cell>
          <cell r="J6633">
            <v>21070.55</v>
          </cell>
          <cell r="L6633">
            <v>41455</v>
          </cell>
          <cell r="M6633" t="str">
            <v>SG</v>
          </cell>
          <cell r="N6633" t="str">
            <v>EXP</v>
          </cell>
          <cell r="O6633" t="str">
            <v>PH300</v>
          </cell>
          <cell r="P6633" t="str">
            <v>1750</v>
          </cell>
          <cell r="Q6633" t="str">
            <v>Salaries &amp; Benefits</v>
          </cell>
          <cell r="R6633" t="str">
            <v>Other Expenditures</v>
          </cell>
          <cell r="S6633" t="str">
            <v>Salaries &amp; Benefits</v>
          </cell>
        </row>
        <row r="6634">
          <cell r="A6634" t="str">
            <v>PH3525</v>
          </cell>
          <cell r="E6634">
            <v>20787.78</v>
          </cell>
          <cell r="F6634">
            <v>0</v>
          </cell>
          <cell r="G6634">
            <v>20787.78</v>
          </cell>
          <cell r="H6634">
            <v>26762.23</v>
          </cell>
          <cell r="I6634">
            <v>5974.45</v>
          </cell>
          <cell r="J6634">
            <v>32293.8</v>
          </cell>
          <cell r="L6634">
            <v>41455</v>
          </cell>
          <cell r="M6634" t="str">
            <v>SG</v>
          </cell>
          <cell r="N6634" t="str">
            <v>EXP</v>
          </cell>
          <cell r="O6634" t="str">
            <v>PH300</v>
          </cell>
          <cell r="P6634" t="str">
            <v>1760</v>
          </cell>
          <cell r="Q6634" t="str">
            <v>Salaries &amp; Benefits</v>
          </cell>
          <cell r="R6634" t="str">
            <v>Other Expenditures</v>
          </cell>
          <cell r="S6634" t="str">
            <v>Salaries &amp; Benefits</v>
          </cell>
        </row>
        <row r="6635">
          <cell r="A6635" t="str">
            <v>PH3525</v>
          </cell>
          <cell r="E6635">
            <v>31505.42</v>
          </cell>
          <cell r="F6635">
            <v>0</v>
          </cell>
          <cell r="G6635">
            <v>31505.42</v>
          </cell>
          <cell r="H6635">
            <v>52658.18</v>
          </cell>
          <cell r="I6635">
            <v>21152.76</v>
          </cell>
          <cell r="J6635">
            <v>118480.83</v>
          </cell>
          <cell r="L6635">
            <v>41455</v>
          </cell>
          <cell r="M6635" t="str">
            <v>SG</v>
          </cell>
          <cell r="N6635" t="str">
            <v>EXP</v>
          </cell>
          <cell r="O6635" t="str">
            <v>PH300</v>
          </cell>
          <cell r="P6635" t="str">
            <v>1770</v>
          </cell>
          <cell r="Q6635" t="str">
            <v>Salaries &amp; Benefits</v>
          </cell>
          <cell r="R6635" t="str">
            <v>Other Expenditures</v>
          </cell>
          <cell r="S6635" t="str">
            <v>Salaries &amp; Benefits</v>
          </cell>
        </row>
        <row r="6636">
          <cell r="A6636" t="str">
            <v>PH3525</v>
          </cell>
          <cell r="E6636">
            <v>828</v>
          </cell>
          <cell r="F6636">
            <v>0</v>
          </cell>
          <cell r="G6636">
            <v>828</v>
          </cell>
          <cell r="H6636">
            <v>0</v>
          </cell>
          <cell r="I6636">
            <v>-828</v>
          </cell>
          <cell r="J6636">
            <v>0</v>
          </cell>
          <cell r="L6636">
            <v>41455</v>
          </cell>
          <cell r="M6636" t="str">
            <v>SG</v>
          </cell>
          <cell r="N6636" t="str">
            <v>EXP</v>
          </cell>
          <cell r="O6636" t="str">
            <v>PH300</v>
          </cell>
          <cell r="P6636" t="str">
            <v>1840</v>
          </cell>
          <cell r="Q6636" t="str">
            <v>Salaries &amp; Benefits</v>
          </cell>
          <cell r="R6636" t="str">
            <v>Other Expenditures</v>
          </cell>
          <cell r="S6636" t="str">
            <v>Salaries &amp; Benefits</v>
          </cell>
        </row>
        <row r="6637">
          <cell r="A6637" t="str">
            <v>PH3525</v>
          </cell>
          <cell r="E6637">
            <v>0.26</v>
          </cell>
          <cell r="F6637">
            <v>0</v>
          </cell>
          <cell r="G6637">
            <v>0.26</v>
          </cell>
          <cell r="H6637">
            <v>0</v>
          </cell>
          <cell r="I6637">
            <v>-0.26</v>
          </cell>
          <cell r="J6637">
            <v>0</v>
          </cell>
          <cell r="L6637">
            <v>41455</v>
          </cell>
          <cell r="M6637" t="str">
            <v>SG</v>
          </cell>
          <cell r="N6637" t="str">
            <v>EXP</v>
          </cell>
          <cell r="O6637" t="str">
            <v>PH300</v>
          </cell>
          <cell r="P6637" t="str">
            <v>1850</v>
          </cell>
          <cell r="Q6637" t="str">
            <v>Salaries &amp; Benefits</v>
          </cell>
          <cell r="R6637" t="str">
            <v>Other Expenditures</v>
          </cell>
          <cell r="S6637" t="str">
            <v>Salaries &amp; Benefits</v>
          </cell>
        </row>
        <row r="6638">
          <cell r="A6638" t="str">
            <v>PH3525</v>
          </cell>
          <cell r="E6638">
            <v>90.01</v>
          </cell>
          <cell r="F6638">
            <v>0</v>
          </cell>
          <cell r="G6638">
            <v>90.01</v>
          </cell>
          <cell r="H6638">
            <v>0</v>
          </cell>
          <cell r="I6638">
            <v>-90.01</v>
          </cell>
          <cell r="J6638">
            <v>0</v>
          </cell>
          <cell r="L6638">
            <v>41455</v>
          </cell>
          <cell r="M6638" t="str">
            <v>SG</v>
          </cell>
          <cell r="N6638" t="str">
            <v>EXP</v>
          </cell>
          <cell r="O6638" t="str">
            <v>PH300</v>
          </cell>
          <cell r="P6638" t="str">
            <v>4225</v>
          </cell>
          <cell r="Q6638" t="str">
            <v>Business Travel Expenses</v>
          </cell>
          <cell r="R6638" t="str">
            <v>Other Expenditures</v>
          </cell>
          <cell r="S6638" t="str">
            <v>Non Salary</v>
          </cell>
        </row>
        <row r="6639">
          <cell r="A6639" t="str">
            <v>PH3525</v>
          </cell>
          <cell r="E6639">
            <v>1063.25</v>
          </cell>
          <cell r="F6639">
            <v>0</v>
          </cell>
          <cell r="G6639">
            <v>1063.25</v>
          </cell>
          <cell r="H6639">
            <v>0</v>
          </cell>
          <cell r="I6639">
            <v>-1063.25</v>
          </cell>
          <cell r="J6639">
            <v>0</v>
          </cell>
          <cell r="L6639">
            <v>41455</v>
          </cell>
          <cell r="M6639" t="str">
            <v>SG</v>
          </cell>
          <cell r="N6639" t="str">
            <v>EXP</v>
          </cell>
          <cell r="O6639" t="str">
            <v>PH300</v>
          </cell>
          <cell r="P6639" t="str">
            <v>4770</v>
          </cell>
          <cell r="Q6639" t="str">
            <v>Insurance, Parking &amp; Metrage</v>
          </cell>
          <cell r="R6639" t="str">
            <v>Other Expenditures</v>
          </cell>
          <cell r="S6639" t="str">
            <v>Non Salary</v>
          </cell>
        </row>
        <row r="6640">
          <cell r="A6640" t="str">
            <v>PH3525</v>
          </cell>
          <cell r="E6640">
            <v>2691.72</v>
          </cell>
          <cell r="F6640">
            <v>0</v>
          </cell>
          <cell r="G6640">
            <v>2691.72</v>
          </cell>
          <cell r="H6640">
            <v>0</v>
          </cell>
          <cell r="I6640">
            <v>-2691.72</v>
          </cell>
          <cell r="J6640">
            <v>0</v>
          </cell>
          <cell r="L6640">
            <v>41455</v>
          </cell>
          <cell r="M6640" t="str">
            <v>SG</v>
          </cell>
          <cell r="N6640" t="str">
            <v>EXP</v>
          </cell>
          <cell r="O6640" t="str">
            <v>PH300</v>
          </cell>
          <cell r="P6640" t="str">
            <v>4775</v>
          </cell>
          <cell r="Q6640" t="str">
            <v>Insurance, Parking &amp; Metrage</v>
          </cell>
          <cell r="R6640" t="str">
            <v>Other Expenditures</v>
          </cell>
          <cell r="S6640" t="str">
            <v>Non Salary</v>
          </cell>
        </row>
        <row r="6641">
          <cell r="A6641" t="str">
            <v>PH3525</v>
          </cell>
          <cell r="E6641">
            <v>-388218.17</v>
          </cell>
          <cell r="F6641">
            <v>0</v>
          </cell>
          <cell r="G6641">
            <v>-388218.17</v>
          </cell>
          <cell r="H6641">
            <v>-451552.72</v>
          </cell>
          <cell r="I6641">
            <v>-63334.55</v>
          </cell>
          <cell r="J6641">
            <v>-985369.55</v>
          </cell>
          <cell r="L6641">
            <v>41455</v>
          </cell>
          <cell r="M6641" t="str">
            <v>SG</v>
          </cell>
          <cell r="N6641" t="str">
            <v>REV</v>
          </cell>
          <cell r="O6641" t="str">
            <v>PH300</v>
          </cell>
          <cell r="P6641" t="str">
            <v>8010</v>
          </cell>
          <cell r="Q6641" t="str">
            <v>Grants and Subsidies</v>
          </cell>
          <cell r="R6641" t="str">
            <v>Revenue</v>
          </cell>
          <cell r="S6641" t="str">
            <v>Non Salary</v>
          </cell>
        </row>
        <row r="6642">
          <cell r="A6642" t="str">
            <v>PH3526</v>
          </cell>
          <cell r="E6642">
            <v>493119.08</v>
          </cell>
          <cell r="F6642">
            <v>0</v>
          </cell>
          <cell r="G6642">
            <v>493119.08</v>
          </cell>
          <cell r="H6642">
            <v>486144.4</v>
          </cell>
          <cell r="I6642">
            <v>-6974.68</v>
          </cell>
          <cell r="J6642">
            <v>1093824.8999999999</v>
          </cell>
          <cell r="L6642">
            <v>41455</v>
          </cell>
          <cell r="M6642" t="str">
            <v>SG</v>
          </cell>
          <cell r="N6642" t="str">
            <v>EXP</v>
          </cell>
          <cell r="O6642" t="str">
            <v>PH300</v>
          </cell>
          <cell r="P6642" t="str">
            <v>1015</v>
          </cell>
          <cell r="Q6642" t="str">
            <v>Salaries &amp; Benefits</v>
          </cell>
          <cell r="R6642" t="str">
            <v>Other Expenditures</v>
          </cell>
          <cell r="S6642" t="str">
            <v>Salaries &amp; Benefits</v>
          </cell>
        </row>
        <row r="6643">
          <cell r="A6643" t="str">
            <v>PH3526</v>
          </cell>
          <cell r="E6643">
            <v>0</v>
          </cell>
          <cell r="F6643">
            <v>0</v>
          </cell>
          <cell r="G6643">
            <v>0</v>
          </cell>
          <cell r="H6643">
            <v>4754.01</v>
          </cell>
          <cell r="I6643">
            <v>4754.01</v>
          </cell>
          <cell r="J6643">
            <v>10700</v>
          </cell>
          <cell r="L6643">
            <v>41455</v>
          </cell>
          <cell r="M6643" t="str">
            <v>SG</v>
          </cell>
          <cell r="N6643" t="str">
            <v>EXP</v>
          </cell>
          <cell r="O6643" t="str">
            <v>PH300</v>
          </cell>
          <cell r="P6643" t="str">
            <v>1025</v>
          </cell>
          <cell r="Q6643" t="str">
            <v>Salaries &amp; Benefits</v>
          </cell>
          <cell r="R6643" t="str">
            <v>Other Expenditures</v>
          </cell>
          <cell r="S6643" t="str">
            <v>Overtime</v>
          </cell>
        </row>
        <row r="6644">
          <cell r="A6644" t="str">
            <v>PH3526</v>
          </cell>
          <cell r="E6644">
            <v>7.28</v>
          </cell>
          <cell r="F6644">
            <v>0</v>
          </cell>
          <cell r="G6644">
            <v>7.28</v>
          </cell>
          <cell r="H6644">
            <v>0</v>
          </cell>
          <cell r="I6644">
            <v>-7.28</v>
          </cell>
          <cell r="J6644">
            <v>0</v>
          </cell>
          <cell r="L6644">
            <v>41455</v>
          </cell>
          <cell r="M6644" t="str">
            <v>SG</v>
          </cell>
          <cell r="N6644" t="str">
            <v>EXP</v>
          </cell>
          <cell r="O6644" t="str">
            <v>PH300</v>
          </cell>
          <cell r="P6644" t="str">
            <v>1045</v>
          </cell>
          <cell r="Q6644" t="str">
            <v>Salaries &amp; Benefits</v>
          </cell>
          <cell r="R6644" t="str">
            <v>Other Expenditures</v>
          </cell>
          <cell r="S6644" t="str">
            <v>Salaries &amp; Benefits</v>
          </cell>
        </row>
        <row r="6645">
          <cell r="A6645" t="str">
            <v>PH3526</v>
          </cell>
          <cell r="E6645">
            <v>570.22</v>
          </cell>
          <cell r="F6645">
            <v>0</v>
          </cell>
          <cell r="G6645">
            <v>570.22</v>
          </cell>
          <cell r="H6645">
            <v>0</v>
          </cell>
          <cell r="I6645">
            <v>-570.22</v>
          </cell>
          <cell r="J6645">
            <v>0</v>
          </cell>
          <cell r="L6645">
            <v>41455</v>
          </cell>
          <cell r="M6645" t="str">
            <v>SG</v>
          </cell>
          <cell r="N6645" t="str">
            <v>EXP</v>
          </cell>
          <cell r="O6645" t="str">
            <v>PH300</v>
          </cell>
          <cell r="P6645" t="str">
            <v>1050</v>
          </cell>
          <cell r="Q6645" t="str">
            <v>Salaries &amp; Benefits</v>
          </cell>
          <cell r="R6645" t="str">
            <v>Other Expenditures</v>
          </cell>
          <cell r="S6645" t="str">
            <v>Salaries &amp; Benefits</v>
          </cell>
        </row>
        <row r="6646">
          <cell r="A6646" t="str">
            <v>PH3526</v>
          </cell>
          <cell r="E6646">
            <v>2340.52</v>
          </cell>
          <cell r="F6646">
            <v>0</v>
          </cell>
          <cell r="G6646">
            <v>2340.52</v>
          </cell>
          <cell r="H6646">
            <v>0</v>
          </cell>
          <cell r="I6646">
            <v>-2340.52</v>
          </cell>
          <cell r="J6646">
            <v>0</v>
          </cell>
          <cell r="L6646">
            <v>41455</v>
          </cell>
          <cell r="M6646" t="str">
            <v>SG</v>
          </cell>
          <cell r="N6646" t="str">
            <v>EXP</v>
          </cell>
          <cell r="O6646" t="str">
            <v>PH300</v>
          </cell>
          <cell r="P6646" t="str">
            <v>1060</v>
          </cell>
          <cell r="Q6646" t="str">
            <v>Salaries &amp; Benefits</v>
          </cell>
          <cell r="R6646" t="str">
            <v>Other Expenditures</v>
          </cell>
          <cell r="S6646" t="str">
            <v>Salaries &amp; Benefits</v>
          </cell>
        </row>
        <row r="6647">
          <cell r="A6647" t="str">
            <v>PH3526</v>
          </cell>
          <cell r="E6647">
            <v>0</v>
          </cell>
          <cell r="F6647">
            <v>0</v>
          </cell>
          <cell r="G6647">
            <v>0</v>
          </cell>
          <cell r="H6647">
            <v>-30598.7</v>
          </cell>
          <cell r="I6647">
            <v>-30598.7</v>
          </cell>
          <cell r="J6647">
            <v>-66562.19</v>
          </cell>
          <cell r="L6647">
            <v>41455</v>
          </cell>
          <cell r="M6647" t="str">
            <v>SG</v>
          </cell>
          <cell r="N6647" t="str">
            <v>EXP</v>
          </cell>
          <cell r="O6647" t="str">
            <v>PH300</v>
          </cell>
          <cell r="P6647" t="str">
            <v>1520</v>
          </cell>
          <cell r="Q6647" t="str">
            <v>Salaries &amp; Benefits</v>
          </cell>
          <cell r="R6647" t="str">
            <v>Other Expenditures</v>
          </cell>
          <cell r="S6647" t="str">
            <v>Gapping</v>
          </cell>
        </row>
        <row r="6648">
          <cell r="A6648" t="str">
            <v>PH3526</v>
          </cell>
          <cell r="E6648">
            <v>-902.28</v>
          </cell>
          <cell r="F6648">
            <v>0</v>
          </cell>
          <cell r="G6648">
            <v>-902.28</v>
          </cell>
          <cell r="H6648">
            <v>0</v>
          </cell>
          <cell r="I6648">
            <v>902.28</v>
          </cell>
          <cell r="J6648">
            <v>0</v>
          </cell>
          <cell r="L6648">
            <v>41455</v>
          </cell>
          <cell r="M6648" t="str">
            <v>SG</v>
          </cell>
          <cell r="N6648" t="str">
            <v>EXP</v>
          </cell>
          <cell r="O6648" t="str">
            <v>PH300</v>
          </cell>
          <cell r="P6648" t="str">
            <v>1580</v>
          </cell>
          <cell r="Q6648" t="str">
            <v>Salaries &amp; Benefits</v>
          </cell>
          <cell r="R6648" t="str">
            <v>Other Expenditures</v>
          </cell>
          <cell r="S6648" t="str">
            <v>Salaries &amp; Benefits</v>
          </cell>
        </row>
        <row r="6649">
          <cell r="A6649" t="str">
            <v>PH3526</v>
          </cell>
          <cell r="E6649">
            <v>23740.27</v>
          </cell>
          <cell r="F6649">
            <v>0</v>
          </cell>
          <cell r="G6649">
            <v>23740.27</v>
          </cell>
          <cell r="H6649">
            <v>23583.919999999998</v>
          </cell>
          <cell r="I6649">
            <v>-156.35</v>
          </cell>
          <cell r="J6649">
            <v>53064</v>
          </cell>
          <cell r="L6649">
            <v>41455</v>
          </cell>
          <cell r="M6649" t="str">
            <v>SG</v>
          </cell>
          <cell r="N6649" t="str">
            <v>EXP</v>
          </cell>
          <cell r="O6649" t="str">
            <v>PH300</v>
          </cell>
          <cell r="P6649" t="str">
            <v>1711</v>
          </cell>
          <cell r="Q6649" t="str">
            <v>Salaries &amp; Benefits</v>
          </cell>
          <cell r="R6649" t="str">
            <v>Other Expenditures</v>
          </cell>
          <cell r="S6649" t="str">
            <v>Salaries &amp; Benefits</v>
          </cell>
        </row>
        <row r="6650">
          <cell r="A6650" t="str">
            <v>PH3526</v>
          </cell>
          <cell r="E6650">
            <v>11377.88</v>
          </cell>
          <cell r="F6650">
            <v>0</v>
          </cell>
          <cell r="G6650">
            <v>11377.88</v>
          </cell>
          <cell r="H6650">
            <v>11130.59</v>
          </cell>
          <cell r="I6650">
            <v>-247.29</v>
          </cell>
          <cell r="J6650">
            <v>25044</v>
          </cell>
          <cell r="L6650">
            <v>41455</v>
          </cell>
          <cell r="M6650" t="str">
            <v>SG</v>
          </cell>
          <cell r="N6650" t="str">
            <v>EXP</v>
          </cell>
          <cell r="O6650" t="str">
            <v>PH300</v>
          </cell>
          <cell r="P6650" t="str">
            <v>1712</v>
          </cell>
          <cell r="Q6650" t="str">
            <v>Salaries &amp; Benefits</v>
          </cell>
          <cell r="R6650" t="str">
            <v>Other Expenditures</v>
          </cell>
          <cell r="S6650" t="str">
            <v>Salaries &amp; Benefits</v>
          </cell>
        </row>
        <row r="6651">
          <cell r="A6651" t="str">
            <v>PH3526</v>
          </cell>
          <cell r="E6651">
            <v>11592.95</v>
          </cell>
          <cell r="F6651">
            <v>0</v>
          </cell>
          <cell r="G6651">
            <v>11592.95</v>
          </cell>
          <cell r="H6651">
            <v>9735.1200000000008</v>
          </cell>
          <cell r="I6651">
            <v>-1857.83</v>
          </cell>
          <cell r="J6651">
            <v>21758.07</v>
          </cell>
          <cell r="L6651">
            <v>41455</v>
          </cell>
          <cell r="M6651" t="str">
            <v>SG</v>
          </cell>
          <cell r="N6651" t="str">
            <v>EXP</v>
          </cell>
          <cell r="O6651" t="str">
            <v>PH300</v>
          </cell>
          <cell r="P6651" t="str">
            <v>1720</v>
          </cell>
          <cell r="Q6651" t="str">
            <v>Salaries &amp; Benefits</v>
          </cell>
          <cell r="R6651" t="str">
            <v>Other Expenditures</v>
          </cell>
          <cell r="S6651" t="str">
            <v>Salaries &amp; Benefits</v>
          </cell>
        </row>
        <row r="6652">
          <cell r="A6652" t="str">
            <v>PH3526</v>
          </cell>
          <cell r="E6652">
            <v>3499.74</v>
          </cell>
          <cell r="F6652">
            <v>0</v>
          </cell>
          <cell r="G6652">
            <v>3499.74</v>
          </cell>
          <cell r="H6652">
            <v>3628.45</v>
          </cell>
          <cell r="I6652">
            <v>128.71</v>
          </cell>
          <cell r="J6652">
            <v>8164.29</v>
          </cell>
          <cell r="L6652">
            <v>41455</v>
          </cell>
          <cell r="M6652" t="str">
            <v>SG</v>
          </cell>
          <cell r="N6652" t="str">
            <v>EXP</v>
          </cell>
          <cell r="O6652" t="str">
            <v>PH300</v>
          </cell>
          <cell r="P6652" t="str">
            <v>1730</v>
          </cell>
          <cell r="Q6652" t="str">
            <v>Salaries &amp; Benefits</v>
          </cell>
          <cell r="R6652" t="str">
            <v>Other Expenditures</v>
          </cell>
          <cell r="S6652" t="str">
            <v>Salaries &amp; Benefits</v>
          </cell>
        </row>
        <row r="6653">
          <cell r="A6653" t="str">
            <v>PH3526</v>
          </cell>
          <cell r="E6653">
            <v>12502.84</v>
          </cell>
          <cell r="F6653">
            <v>0</v>
          </cell>
          <cell r="G6653">
            <v>12502.84</v>
          </cell>
          <cell r="H6653">
            <v>12468.18</v>
          </cell>
          <cell r="I6653">
            <v>-34.659999999999997</v>
          </cell>
          <cell r="J6653">
            <v>14663.57</v>
          </cell>
          <cell r="L6653">
            <v>41455</v>
          </cell>
          <cell r="M6653" t="str">
            <v>SG</v>
          </cell>
          <cell r="N6653" t="str">
            <v>EXP</v>
          </cell>
          <cell r="O6653" t="str">
            <v>PH300</v>
          </cell>
          <cell r="P6653" t="str">
            <v>1740</v>
          </cell>
          <cell r="Q6653" t="str">
            <v>Salaries &amp; Benefits</v>
          </cell>
          <cell r="R6653" t="str">
            <v>Other Expenditures</v>
          </cell>
          <cell r="S6653" t="str">
            <v>Salaries &amp; Benefits</v>
          </cell>
        </row>
        <row r="6654">
          <cell r="A6654" t="str">
            <v>PH3526</v>
          </cell>
          <cell r="E6654">
            <v>570.72</v>
          </cell>
          <cell r="F6654">
            <v>0</v>
          </cell>
          <cell r="G6654">
            <v>570.72</v>
          </cell>
          <cell r="H6654">
            <v>681.99</v>
          </cell>
          <cell r="I6654">
            <v>111.27</v>
          </cell>
          <cell r="J6654">
            <v>875.02</v>
          </cell>
          <cell r="L6654">
            <v>41455</v>
          </cell>
          <cell r="M6654" t="str">
            <v>SG</v>
          </cell>
          <cell r="N6654" t="str">
            <v>EXP</v>
          </cell>
          <cell r="O6654" t="str">
            <v>PH300</v>
          </cell>
          <cell r="P6654" t="str">
            <v>1745</v>
          </cell>
          <cell r="Q6654" t="str">
            <v>Salaries &amp; Benefits</v>
          </cell>
          <cell r="R6654" t="str">
            <v>Other Expenditures</v>
          </cell>
          <cell r="S6654" t="str">
            <v>Salaries &amp; Benefits</v>
          </cell>
        </row>
        <row r="6655">
          <cell r="A6655" t="str">
            <v>PH3526</v>
          </cell>
          <cell r="E6655">
            <v>9777.68</v>
          </cell>
          <cell r="F6655">
            <v>0</v>
          </cell>
          <cell r="G6655">
            <v>9777.68</v>
          </cell>
          <cell r="H6655">
            <v>9479.89</v>
          </cell>
          <cell r="I6655">
            <v>-297.79000000000002</v>
          </cell>
          <cell r="J6655">
            <v>21329.55</v>
          </cell>
          <cell r="L6655">
            <v>41455</v>
          </cell>
          <cell r="M6655" t="str">
            <v>SG</v>
          </cell>
          <cell r="N6655" t="str">
            <v>EXP</v>
          </cell>
          <cell r="O6655" t="str">
            <v>PH300</v>
          </cell>
          <cell r="P6655" t="str">
            <v>1750</v>
          </cell>
          <cell r="Q6655" t="str">
            <v>Salaries &amp; Benefits</v>
          </cell>
          <cell r="R6655" t="str">
            <v>Other Expenditures</v>
          </cell>
          <cell r="S6655" t="str">
            <v>Salaries &amp; Benefits</v>
          </cell>
        </row>
        <row r="6656">
          <cell r="A6656" t="str">
            <v>PH3526</v>
          </cell>
          <cell r="E6656">
            <v>25661.19</v>
          </cell>
          <cell r="F6656">
            <v>0</v>
          </cell>
          <cell r="G6656">
            <v>25661.19</v>
          </cell>
          <cell r="H6656">
            <v>27100.240000000002</v>
          </cell>
          <cell r="I6656">
            <v>1439.05</v>
          </cell>
          <cell r="J6656">
            <v>32293.8</v>
          </cell>
          <cell r="L6656">
            <v>41455</v>
          </cell>
          <cell r="M6656" t="str">
            <v>SG</v>
          </cell>
          <cell r="N6656" t="str">
            <v>EXP</v>
          </cell>
          <cell r="O6656" t="str">
            <v>PH300</v>
          </cell>
          <cell r="P6656" t="str">
            <v>1760</v>
          </cell>
          <cell r="Q6656" t="str">
            <v>Salaries &amp; Benefits</v>
          </cell>
          <cell r="R6656" t="str">
            <v>Other Expenditures</v>
          </cell>
          <cell r="S6656" t="str">
            <v>Salaries &amp; Benefits</v>
          </cell>
        </row>
        <row r="6657">
          <cell r="A6657" t="str">
            <v>PH3526</v>
          </cell>
          <cell r="E6657">
            <v>50269.31</v>
          </cell>
          <cell r="F6657">
            <v>0</v>
          </cell>
          <cell r="G6657">
            <v>50269.31</v>
          </cell>
          <cell r="H6657">
            <v>53520.02</v>
          </cell>
          <cell r="I6657">
            <v>3250.71</v>
          </cell>
          <cell r="J6657">
            <v>120420.04</v>
          </cell>
          <cell r="L6657">
            <v>41455</v>
          </cell>
          <cell r="M6657" t="str">
            <v>SG</v>
          </cell>
          <cell r="N6657" t="str">
            <v>EXP</v>
          </cell>
          <cell r="O6657" t="str">
            <v>PH300</v>
          </cell>
          <cell r="P6657" t="str">
            <v>1770</v>
          </cell>
          <cell r="Q6657" t="str">
            <v>Salaries &amp; Benefits</v>
          </cell>
          <cell r="R6657" t="str">
            <v>Other Expenditures</v>
          </cell>
          <cell r="S6657" t="str">
            <v>Salaries &amp; Benefits</v>
          </cell>
        </row>
        <row r="6658">
          <cell r="A6658" t="str">
            <v>PH3526</v>
          </cell>
          <cell r="E6658">
            <v>4267</v>
          </cell>
          <cell r="F6658">
            <v>0</v>
          </cell>
          <cell r="G6658">
            <v>4267</v>
          </cell>
          <cell r="H6658">
            <v>0</v>
          </cell>
          <cell r="I6658">
            <v>-4267</v>
          </cell>
          <cell r="J6658">
            <v>0</v>
          </cell>
          <cell r="L6658">
            <v>41455</v>
          </cell>
          <cell r="M6658" t="str">
            <v>SG</v>
          </cell>
          <cell r="N6658" t="str">
            <v>EXP</v>
          </cell>
          <cell r="O6658" t="str">
            <v>PH300</v>
          </cell>
          <cell r="P6658" t="str">
            <v>1840</v>
          </cell>
          <cell r="Q6658" t="str">
            <v>Salaries &amp; Benefits</v>
          </cell>
          <cell r="R6658" t="str">
            <v>Other Expenditures</v>
          </cell>
          <cell r="S6658" t="str">
            <v>Salaries &amp; Benefits</v>
          </cell>
        </row>
        <row r="6659">
          <cell r="A6659" t="str">
            <v>PH3526</v>
          </cell>
          <cell r="E6659">
            <v>31.8</v>
          </cell>
          <cell r="F6659">
            <v>0</v>
          </cell>
          <cell r="G6659">
            <v>31.8</v>
          </cell>
          <cell r="H6659">
            <v>0</v>
          </cell>
          <cell r="I6659">
            <v>-31.8</v>
          </cell>
          <cell r="J6659">
            <v>0</v>
          </cell>
          <cell r="L6659">
            <v>41455</v>
          </cell>
          <cell r="M6659" t="str">
            <v>SG</v>
          </cell>
          <cell r="N6659" t="str">
            <v>EXP</v>
          </cell>
          <cell r="O6659" t="str">
            <v>PH300</v>
          </cell>
          <cell r="P6659" t="str">
            <v>4225</v>
          </cell>
          <cell r="Q6659" t="str">
            <v>Business Travel Expenses</v>
          </cell>
          <cell r="R6659" t="str">
            <v>Other Expenditures</v>
          </cell>
          <cell r="S6659" t="str">
            <v>Non Salary</v>
          </cell>
        </row>
        <row r="6660">
          <cell r="A6660" t="str">
            <v>PH3526</v>
          </cell>
          <cell r="E6660">
            <v>1356</v>
          </cell>
          <cell r="F6660">
            <v>0</v>
          </cell>
          <cell r="G6660">
            <v>1356</v>
          </cell>
          <cell r="H6660">
            <v>0</v>
          </cell>
          <cell r="I6660">
            <v>-1356</v>
          </cell>
          <cell r="J6660">
            <v>0</v>
          </cell>
          <cell r="L6660">
            <v>41455</v>
          </cell>
          <cell r="M6660" t="str">
            <v>SG</v>
          </cell>
          <cell r="N6660" t="str">
            <v>EXP</v>
          </cell>
          <cell r="O6660" t="str">
            <v>PH300</v>
          </cell>
          <cell r="P6660" t="str">
            <v>4770</v>
          </cell>
          <cell r="Q6660" t="str">
            <v>Insurance, Parking &amp; Metrage</v>
          </cell>
          <cell r="R6660" t="str">
            <v>Other Expenditures</v>
          </cell>
          <cell r="S6660" t="str">
            <v>Non Salary</v>
          </cell>
        </row>
        <row r="6661">
          <cell r="A6661" t="str">
            <v>PH3526</v>
          </cell>
          <cell r="E6661">
            <v>3099.23</v>
          </cell>
          <cell r="F6661">
            <v>0</v>
          </cell>
          <cell r="G6661">
            <v>3099.23</v>
          </cell>
          <cell r="H6661">
            <v>0</v>
          </cell>
          <cell r="I6661">
            <v>-3099.23</v>
          </cell>
          <cell r="J6661">
            <v>0</v>
          </cell>
          <cell r="L6661">
            <v>41455</v>
          </cell>
          <cell r="M6661" t="str">
            <v>SG</v>
          </cell>
          <cell r="N6661" t="str">
            <v>EXP</v>
          </cell>
          <cell r="O6661" t="str">
            <v>PH300</v>
          </cell>
          <cell r="P6661" t="str">
            <v>4775</v>
          </cell>
          <cell r="Q6661" t="str">
            <v>Insurance, Parking &amp; Metrage</v>
          </cell>
          <cell r="R6661" t="str">
            <v>Other Expenditures</v>
          </cell>
          <cell r="S6661" t="str">
            <v>Non Salary</v>
          </cell>
        </row>
        <row r="6662">
          <cell r="A6662" t="str">
            <v>PH3526</v>
          </cell>
          <cell r="E6662">
            <v>-489661.07</v>
          </cell>
          <cell r="F6662">
            <v>0</v>
          </cell>
          <cell r="G6662">
            <v>-489661.07</v>
          </cell>
          <cell r="H6662">
            <v>-458721.08</v>
          </cell>
          <cell r="I6662">
            <v>30939.99</v>
          </cell>
          <cell r="J6662">
            <v>-1001681.17</v>
          </cell>
          <cell r="L6662">
            <v>41455</v>
          </cell>
          <cell r="M6662" t="str">
            <v>SG</v>
          </cell>
          <cell r="N6662" t="str">
            <v>REV</v>
          </cell>
          <cell r="O6662" t="str">
            <v>PH300</v>
          </cell>
          <cell r="P6662" t="str">
            <v>8010</v>
          </cell>
          <cell r="Q6662" t="str">
            <v>Grants and Subsidies</v>
          </cell>
          <cell r="R6662" t="str">
            <v>Revenue</v>
          </cell>
          <cell r="S6662" t="str">
            <v>Non Salary</v>
          </cell>
        </row>
        <row r="6663">
          <cell r="A6663" t="str">
            <v>PH3527</v>
          </cell>
          <cell r="E6663">
            <v>625482.17000000004</v>
          </cell>
          <cell r="F6663">
            <v>0</v>
          </cell>
          <cell r="G6663">
            <v>625482.17000000004</v>
          </cell>
          <cell r="H6663">
            <v>665128.84</v>
          </cell>
          <cell r="I6663">
            <v>39646.67</v>
          </cell>
          <cell r="J6663">
            <v>1473139.89</v>
          </cell>
          <cell r="L6663">
            <v>41455</v>
          </cell>
          <cell r="M6663" t="str">
            <v>PF</v>
          </cell>
          <cell r="N6663" t="str">
            <v>EXP</v>
          </cell>
          <cell r="O6663" t="str">
            <v>PH300</v>
          </cell>
          <cell r="P6663" t="str">
            <v>1015</v>
          </cell>
          <cell r="Q6663" t="str">
            <v>Salaries &amp; Benefits</v>
          </cell>
          <cell r="R6663" t="str">
            <v>Other Expenditures</v>
          </cell>
          <cell r="S6663" t="str">
            <v>Salaries &amp; Benefits</v>
          </cell>
        </row>
        <row r="6664">
          <cell r="A6664" t="str">
            <v>PH3527</v>
          </cell>
          <cell r="E6664">
            <v>10.23</v>
          </cell>
          <cell r="F6664">
            <v>0</v>
          </cell>
          <cell r="G6664">
            <v>10.23</v>
          </cell>
          <cell r="H6664">
            <v>2310.36</v>
          </cell>
          <cell r="I6664">
            <v>2300.13</v>
          </cell>
          <cell r="J6664">
            <v>5200</v>
          </cell>
          <cell r="L6664">
            <v>41455</v>
          </cell>
          <cell r="M6664" t="str">
            <v>PF</v>
          </cell>
          <cell r="N6664" t="str">
            <v>EXP</v>
          </cell>
          <cell r="O6664" t="str">
            <v>PH300</v>
          </cell>
          <cell r="P6664" t="str">
            <v>1025</v>
          </cell>
          <cell r="Q6664" t="str">
            <v>Salaries &amp; Benefits</v>
          </cell>
          <cell r="R6664" t="str">
            <v>Other Expenditures</v>
          </cell>
          <cell r="S6664" t="str">
            <v>Overtime</v>
          </cell>
        </row>
        <row r="6665">
          <cell r="A6665" t="str">
            <v>PH3527</v>
          </cell>
          <cell r="E6665">
            <v>6613.66</v>
          </cell>
          <cell r="F6665">
            <v>0</v>
          </cell>
          <cell r="G6665">
            <v>6613.66</v>
          </cell>
          <cell r="H6665">
            <v>0</v>
          </cell>
          <cell r="I6665">
            <v>-6613.66</v>
          </cell>
          <cell r="J6665">
            <v>0</v>
          </cell>
          <cell r="L6665">
            <v>41455</v>
          </cell>
          <cell r="M6665" t="str">
            <v>PF</v>
          </cell>
          <cell r="N6665" t="str">
            <v>EXP</v>
          </cell>
          <cell r="O6665" t="str">
            <v>PH300</v>
          </cell>
          <cell r="P6665" t="str">
            <v>1050</v>
          </cell>
          <cell r="Q6665" t="str">
            <v>Salaries &amp; Benefits</v>
          </cell>
          <cell r="R6665" t="str">
            <v>Other Expenditures</v>
          </cell>
          <cell r="S6665" t="str">
            <v>Salaries &amp; Benefits</v>
          </cell>
        </row>
        <row r="6666">
          <cell r="A6666" t="str">
            <v>PH3527</v>
          </cell>
          <cell r="E6666">
            <v>2340.52</v>
          </cell>
          <cell r="F6666">
            <v>0</v>
          </cell>
          <cell r="G6666">
            <v>2340.52</v>
          </cell>
          <cell r="H6666">
            <v>0</v>
          </cell>
          <cell r="I6666">
            <v>-2340.52</v>
          </cell>
          <cell r="J6666">
            <v>0</v>
          </cell>
          <cell r="L6666">
            <v>41455</v>
          </cell>
          <cell r="M6666" t="str">
            <v>PF</v>
          </cell>
          <cell r="N6666" t="str">
            <v>EXP</v>
          </cell>
          <cell r="O6666" t="str">
            <v>PH300</v>
          </cell>
          <cell r="P6666" t="str">
            <v>1060</v>
          </cell>
          <cell r="Q6666" t="str">
            <v>Salaries &amp; Benefits</v>
          </cell>
          <cell r="R6666" t="str">
            <v>Other Expenditures</v>
          </cell>
          <cell r="S6666" t="str">
            <v>Salaries &amp; Benefits</v>
          </cell>
        </row>
        <row r="6667">
          <cell r="A6667" t="str">
            <v>PH3527</v>
          </cell>
          <cell r="E6667">
            <v>0</v>
          </cell>
          <cell r="F6667">
            <v>0</v>
          </cell>
          <cell r="G6667">
            <v>0</v>
          </cell>
          <cell r="H6667">
            <v>-42810.1</v>
          </cell>
          <cell r="I6667">
            <v>-42810.1</v>
          </cell>
          <cell r="J6667">
            <v>-96354.08</v>
          </cell>
          <cell r="L6667">
            <v>41455</v>
          </cell>
          <cell r="M6667" t="str">
            <v>PF</v>
          </cell>
          <cell r="N6667" t="str">
            <v>EXP</v>
          </cell>
          <cell r="O6667" t="str">
            <v>PH300</v>
          </cell>
          <cell r="P6667" t="str">
            <v>1520</v>
          </cell>
          <cell r="Q6667" t="str">
            <v>Salaries &amp; Benefits</v>
          </cell>
          <cell r="R6667" t="str">
            <v>Other Expenditures</v>
          </cell>
          <cell r="S6667" t="str">
            <v>Gapping</v>
          </cell>
        </row>
        <row r="6668">
          <cell r="A6668" t="str">
            <v>PH3527</v>
          </cell>
          <cell r="E6668">
            <v>37152.51</v>
          </cell>
          <cell r="F6668">
            <v>0</v>
          </cell>
          <cell r="G6668">
            <v>37152.51</v>
          </cell>
          <cell r="H6668">
            <v>35631.879999999997</v>
          </cell>
          <cell r="I6668">
            <v>-1520.63</v>
          </cell>
          <cell r="J6668">
            <v>80172</v>
          </cell>
          <cell r="L6668">
            <v>41455</v>
          </cell>
          <cell r="M6668" t="str">
            <v>PF</v>
          </cell>
          <cell r="N6668" t="str">
            <v>EXP</v>
          </cell>
          <cell r="O6668" t="str">
            <v>PH300</v>
          </cell>
          <cell r="P6668" t="str">
            <v>1711</v>
          </cell>
          <cell r="Q6668" t="str">
            <v>Salaries &amp; Benefits</v>
          </cell>
          <cell r="R6668" t="str">
            <v>Other Expenditures</v>
          </cell>
          <cell r="S6668" t="str">
            <v>Salaries &amp; Benefits</v>
          </cell>
        </row>
        <row r="6669">
          <cell r="A6669" t="str">
            <v>PH3527</v>
          </cell>
          <cell r="E6669">
            <v>17765.96</v>
          </cell>
          <cell r="F6669">
            <v>0</v>
          </cell>
          <cell r="G6669">
            <v>17765.96</v>
          </cell>
          <cell r="H6669">
            <v>16821.18</v>
          </cell>
          <cell r="I6669">
            <v>-944.78</v>
          </cell>
          <cell r="J6669">
            <v>37848</v>
          </cell>
          <cell r="L6669">
            <v>41455</v>
          </cell>
          <cell r="M6669" t="str">
            <v>PF</v>
          </cell>
          <cell r="N6669" t="str">
            <v>EXP</v>
          </cell>
          <cell r="O6669" t="str">
            <v>PH300</v>
          </cell>
          <cell r="P6669" t="str">
            <v>1712</v>
          </cell>
          <cell r="Q6669" t="str">
            <v>Salaries &amp; Benefits</v>
          </cell>
          <cell r="R6669" t="str">
            <v>Other Expenditures</v>
          </cell>
          <cell r="S6669" t="str">
            <v>Salaries &amp; Benefits</v>
          </cell>
        </row>
        <row r="6670">
          <cell r="A6670" t="str">
            <v>PH3527</v>
          </cell>
          <cell r="E6670">
            <v>16734.490000000002</v>
          </cell>
          <cell r="F6670">
            <v>0</v>
          </cell>
          <cell r="G6670">
            <v>16734.490000000002</v>
          </cell>
          <cell r="H6670">
            <v>12944.45</v>
          </cell>
          <cell r="I6670">
            <v>-3790.04</v>
          </cell>
          <cell r="J6670">
            <v>28979.79</v>
          </cell>
          <cell r="L6670">
            <v>41455</v>
          </cell>
          <cell r="M6670" t="str">
            <v>PF</v>
          </cell>
          <cell r="N6670" t="str">
            <v>EXP</v>
          </cell>
          <cell r="O6670" t="str">
            <v>PH300</v>
          </cell>
          <cell r="P6670" t="str">
            <v>1720</v>
          </cell>
          <cell r="Q6670" t="str">
            <v>Salaries &amp; Benefits</v>
          </cell>
          <cell r="R6670" t="str">
            <v>Other Expenditures</v>
          </cell>
          <cell r="S6670" t="str">
            <v>Salaries &amp; Benefits</v>
          </cell>
        </row>
        <row r="6671">
          <cell r="A6671" t="str">
            <v>PH3527</v>
          </cell>
          <cell r="E6671">
            <v>5055.84</v>
          </cell>
          <cell r="F6671">
            <v>0</v>
          </cell>
          <cell r="G6671">
            <v>5055.84</v>
          </cell>
          <cell r="H6671">
            <v>4824.6499999999996</v>
          </cell>
          <cell r="I6671">
            <v>-231.19</v>
          </cell>
          <cell r="J6671">
            <v>10855.77</v>
          </cell>
          <cell r="L6671">
            <v>41455</v>
          </cell>
          <cell r="M6671" t="str">
            <v>PF</v>
          </cell>
          <cell r="N6671" t="str">
            <v>EXP</v>
          </cell>
          <cell r="O6671" t="str">
            <v>PH300</v>
          </cell>
          <cell r="P6671" t="str">
            <v>1730</v>
          </cell>
          <cell r="Q6671" t="str">
            <v>Salaries &amp; Benefits</v>
          </cell>
          <cell r="R6671" t="str">
            <v>Other Expenditures</v>
          </cell>
          <cell r="S6671" t="str">
            <v>Salaries &amp; Benefits</v>
          </cell>
        </row>
        <row r="6672">
          <cell r="A6672" t="str">
            <v>PH3527</v>
          </cell>
          <cell r="E6672">
            <v>14798.43</v>
          </cell>
          <cell r="F6672">
            <v>0</v>
          </cell>
          <cell r="G6672">
            <v>14798.43</v>
          </cell>
          <cell r="H6672">
            <v>16706.53</v>
          </cell>
          <cell r="I6672">
            <v>1908.1</v>
          </cell>
          <cell r="J6672">
            <v>19921.87</v>
          </cell>
          <cell r="L6672">
            <v>41455</v>
          </cell>
          <cell r="M6672" t="str">
            <v>PF</v>
          </cell>
          <cell r="N6672" t="str">
            <v>EXP</v>
          </cell>
          <cell r="O6672" t="str">
            <v>PH300</v>
          </cell>
          <cell r="P6672" t="str">
            <v>1740</v>
          </cell>
          <cell r="Q6672" t="str">
            <v>Salaries &amp; Benefits</v>
          </cell>
          <cell r="R6672" t="str">
            <v>Other Expenditures</v>
          </cell>
          <cell r="S6672" t="str">
            <v>Salaries &amp; Benefits</v>
          </cell>
        </row>
        <row r="6673">
          <cell r="A6673" t="str">
            <v>PH3527</v>
          </cell>
          <cell r="E6673">
            <v>731.44</v>
          </cell>
          <cell r="F6673">
            <v>0</v>
          </cell>
          <cell r="G6673">
            <v>731.44</v>
          </cell>
          <cell r="H6673">
            <v>891</v>
          </cell>
          <cell r="I6673">
            <v>159.56</v>
          </cell>
          <cell r="J6673">
            <v>1163.48</v>
          </cell>
          <cell r="L6673">
            <v>41455</v>
          </cell>
          <cell r="M6673" t="str">
            <v>PF</v>
          </cell>
          <cell r="N6673" t="str">
            <v>EXP</v>
          </cell>
          <cell r="O6673" t="str">
            <v>PH300</v>
          </cell>
          <cell r="P6673" t="str">
            <v>1745</v>
          </cell>
          <cell r="Q6673" t="str">
            <v>Salaries &amp; Benefits</v>
          </cell>
          <cell r="R6673" t="str">
            <v>Other Expenditures</v>
          </cell>
          <cell r="S6673" t="str">
            <v>Salaries &amp; Benefits</v>
          </cell>
        </row>
        <row r="6674">
          <cell r="A6674" t="str">
            <v>PH3527</v>
          </cell>
          <cell r="E6674">
            <v>12548.11</v>
          </cell>
          <cell r="F6674">
            <v>0</v>
          </cell>
          <cell r="G6674">
            <v>12548.11</v>
          </cell>
          <cell r="H6674">
            <v>12605.05</v>
          </cell>
          <cell r="I6674">
            <v>56.94</v>
          </cell>
          <cell r="J6674">
            <v>28361.14</v>
          </cell>
          <cell r="L6674">
            <v>41455</v>
          </cell>
          <cell r="M6674" t="str">
            <v>PF</v>
          </cell>
          <cell r="N6674" t="str">
            <v>EXP</v>
          </cell>
          <cell r="O6674" t="str">
            <v>PH300</v>
          </cell>
          <cell r="P6674" t="str">
            <v>1750</v>
          </cell>
          <cell r="Q6674" t="str">
            <v>Salaries &amp; Benefits</v>
          </cell>
          <cell r="R6674" t="str">
            <v>Other Expenditures</v>
          </cell>
          <cell r="S6674" t="str">
            <v>Salaries &amp; Benefits</v>
          </cell>
        </row>
        <row r="6675">
          <cell r="A6675" t="str">
            <v>PH3527</v>
          </cell>
          <cell r="E6675">
            <v>32826.33</v>
          </cell>
          <cell r="F6675">
            <v>0</v>
          </cell>
          <cell r="G6675">
            <v>32826.33</v>
          </cell>
          <cell r="H6675">
            <v>36256.879999999997</v>
          </cell>
          <cell r="I6675">
            <v>3430.55</v>
          </cell>
          <cell r="J6675">
            <v>43827.3</v>
          </cell>
          <cell r="L6675">
            <v>41455</v>
          </cell>
          <cell r="M6675" t="str">
            <v>PF</v>
          </cell>
          <cell r="N6675" t="str">
            <v>EXP</v>
          </cell>
          <cell r="O6675" t="str">
            <v>PH300</v>
          </cell>
          <cell r="P6675" t="str">
            <v>1760</v>
          </cell>
          <cell r="Q6675" t="str">
            <v>Salaries &amp; Benefits</v>
          </cell>
          <cell r="R6675" t="str">
            <v>Other Expenditures</v>
          </cell>
          <cell r="S6675" t="str">
            <v>Salaries &amp; Benefits</v>
          </cell>
        </row>
        <row r="6676">
          <cell r="A6676" t="str">
            <v>PH3527</v>
          </cell>
          <cell r="E6676">
            <v>61622.9</v>
          </cell>
          <cell r="F6676">
            <v>0</v>
          </cell>
          <cell r="G6676">
            <v>61622.9</v>
          </cell>
          <cell r="H6676">
            <v>70682.990000000005</v>
          </cell>
          <cell r="I6676">
            <v>9060.09</v>
          </cell>
          <cell r="J6676">
            <v>159036.67000000001</v>
          </cell>
          <cell r="L6676">
            <v>41455</v>
          </cell>
          <cell r="M6676" t="str">
            <v>PF</v>
          </cell>
          <cell r="N6676" t="str">
            <v>EXP</v>
          </cell>
          <cell r="O6676" t="str">
            <v>PH300</v>
          </cell>
          <cell r="P6676" t="str">
            <v>1770</v>
          </cell>
          <cell r="Q6676" t="str">
            <v>Salaries &amp; Benefits</v>
          </cell>
          <cell r="R6676" t="str">
            <v>Other Expenditures</v>
          </cell>
          <cell r="S6676" t="str">
            <v>Salaries &amp; Benefits</v>
          </cell>
        </row>
        <row r="6677">
          <cell r="A6677" t="str">
            <v>PH3527</v>
          </cell>
          <cell r="E6677">
            <v>4653</v>
          </cell>
          <cell r="F6677">
            <v>0</v>
          </cell>
          <cell r="G6677">
            <v>4653</v>
          </cell>
          <cell r="H6677">
            <v>0</v>
          </cell>
          <cell r="I6677">
            <v>-4653</v>
          </cell>
          <cell r="J6677">
            <v>0</v>
          </cell>
          <cell r="L6677">
            <v>41455</v>
          </cell>
          <cell r="M6677" t="str">
            <v>PF</v>
          </cell>
          <cell r="N6677" t="str">
            <v>EXP</v>
          </cell>
          <cell r="O6677" t="str">
            <v>PH300</v>
          </cell>
          <cell r="P6677" t="str">
            <v>1840</v>
          </cell>
          <cell r="Q6677" t="str">
            <v>Salaries &amp; Benefits</v>
          </cell>
          <cell r="R6677" t="str">
            <v>Other Expenditures</v>
          </cell>
          <cell r="S6677" t="str">
            <v>Salaries &amp; Benefits</v>
          </cell>
        </row>
        <row r="6678">
          <cell r="A6678" t="str">
            <v>PH3527</v>
          </cell>
          <cell r="E6678">
            <v>0</v>
          </cell>
          <cell r="F6678">
            <v>0</v>
          </cell>
          <cell r="G6678">
            <v>0</v>
          </cell>
          <cell r="H6678">
            <v>5780</v>
          </cell>
          <cell r="I6678">
            <v>5780</v>
          </cell>
          <cell r="J6678">
            <v>5780</v>
          </cell>
          <cell r="L6678">
            <v>41455</v>
          </cell>
          <cell r="M6678" t="str">
            <v>PF</v>
          </cell>
          <cell r="N6678" t="str">
            <v>EXP</v>
          </cell>
          <cell r="O6678" t="str">
            <v>PH300</v>
          </cell>
          <cell r="P6678" t="str">
            <v>1850</v>
          </cell>
          <cell r="Q6678" t="str">
            <v>Salaries &amp; Benefits</v>
          </cell>
          <cell r="R6678" t="str">
            <v>Other Expenditures</v>
          </cell>
          <cell r="S6678" t="str">
            <v>Salaries &amp; Benefits</v>
          </cell>
        </row>
        <row r="6679">
          <cell r="A6679" t="str">
            <v>PH3527</v>
          </cell>
          <cell r="E6679">
            <v>499.57</v>
          </cell>
          <cell r="F6679">
            <v>0</v>
          </cell>
          <cell r="G6679">
            <v>499.57</v>
          </cell>
          <cell r="H6679">
            <v>0</v>
          </cell>
          <cell r="I6679">
            <v>-499.57</v>
          </cell>
          <cell r="J6679">
            <v>0</v>
          </cell>
          <cell r="L6679">
            <v>41455</v>
          </cell>
          <cell r="M6679" t="str">
            <v>PF</v>
          </cell>
          <cell r="N6679" t="str">
            <v>EXP</v>
          </cell>
          <cell r="O6679" t="str">
            <v>PH300</v>
          </cell>
          <cell r="P6679" t="str">
            <v>1970</v>
          </cell>
          <cell r="Q6679" t="str">
            <v>Salaries &amp; Benefits</v>
          </cell>
          <cell r="R6679" t="str">
            <v>Other Expenditures</v>
          </cell>
          <cell r="S6679" t="str">
            <v>Salaries &amp; Benefits</v>
          </cell>
        </row>
        <row r="6680">
          <cell r="A6680" t="str">
            <v>PH3527</v>
          </cell>
          <cell r="E6680">
            <v>178.84</v>
          </cell>
          <cell r="F6680">
            <v>0</v>
          </cell>
          <cell r="G6680">
            <v>178.84</v>
          </cell>
          <cell r="H6680">
            <v>0</v>
          </cell>
          <cell r="I6680">
            <v>-178.84</v>
          </cell>
          <cell r="J6680">
            <v>0</v>
          </cell>
          <cell r="L6680">
            <v>41455</v>
          </cell>
          <cell r="M6680" t="str">
            <v>PF</v>
          </cell>
          <cell r="N6680" t="str">
            <v>EXP</v>
          </cell>
          <cell r="O6680" t="str">
            <v>PH300</v>
          </cell>
          <cell r="P6680" t="str">
            <v>1975</v>
          </cell>
          <cell r="Q6680" t="str">
            <v>Salaries &amp; Benefits</v>
          </cell>
          <cell r="R6680" t="str">
            <v>Other Expenditures</v>
          </cell>
          <cell r="S6680" t="str">
            <v>Salaries &amp; Benefits</v>
          </cell>
        </row>
        <row r="6681">
          <cell r="A6681" t="str">
            <v>PH3527</v>
          </cell>
          <cell r="E6681">
            <v>73.599999999999994</v>
          </cell>
          <cell r="F6681">
            <v>0</v>
          </cell>
          <cell r="G6681">
            <v>73.599999999999994</v>
          </cell>
          <cell r="H6681">
            <v>0</v>
          </cell>
          <cell r="I6681">
            <v>-73.599999999999994</v>
          </cell>
          <cell r="J6681">
            <v>0</v>
          </cell>
          <cell r="L6681">
            <v>41455</v>
          </cell>
          <cell r="M6681" t="str">
            <v>PF</v>
          </cell>
          <cell r="N6681" t="str">
            <v>EXP</v>
          </cell>
          <cell r="O6681" t="str">
            <v>PH300</v>
          </cell>
          <cell r="P6681" t="str">
            <v>4225</v>
          </cell>
          <cell r="Q6681" t="str">
            <v>Business Travel Expenses</v>
          </cell>
          <cell r="R6681" t="str">
            <v>Other Expenditures</v>
          </cell>
          <cell r="S6681" t="str">
            <v>Non Salary</v>
          </cell>
        </row>
        <row r="6682">
          <cell r="A6682" t="str">
            <v>PH3527</v>
          </cell>
          <cell r="E6682">
            <v>748</v>
          </cell>
          <cell r="F6682">
            <v>0</v>
          </cell>
          <cell r="G6682">
            <v>748</v>
          </cell>
          <cell r="H6682">
            <v>0</v>
          </cell>
          <cell r="I6682">
            <v>-748</v>
          </cell>
          <cell r="J6682">
            <v>0</v>
          </cell>
          <cell r="L6682">
            <v>41455</v>
          </cell>
          <cell r="M6682" t="str">
            <v>PF</v>
          </cell>
          <cell r="N6682" t="str">
            <v>EXP</v>
          </cell>
          <cell r="O6682" t="str">
            <v>PH300</v>
          </cell>
          <cell r="P6682" t="str">
            <v>4770</v>
          </cell>
          <cell r="Q6682" t="str">
            <v>Insurance, Parking &amp; Metrage</v>
          </cell>
          <cell r="R6682" t="str">
            <v>Other Expenditures</v>
          </cell>
          <cell r="S6682" t="str">
            <v>Non Salary</v>
          </cell>
        </row>
        <row r="6683">
          <cell r="A6683" t="str">
            <v>PH3527</v>
          </cell>
          <cell r="E6683">
            <v>5936.25</v>
          </cell>
          <cell r="F6683">
            <v>0</v>
          </cell>
          <cell r="G6683">
            <v>5936.25</v>
          </cell>
          <cell r="H6683">
            <v>0</v>
          </cell>
          <cell r="I6683">
            <v>-5936.25</v>
          </cell>
          <cell r="J6683">
            <v>0</v>
          </cell>
          <cell r="L6683">
            <v>41455</v>
          </cell>
          <cell r="M6683" t="str">
            <v>PF</v>
          </cell>
          <cell r="N6683" t="str">
            <v>EXP</v>
          </cell>
          <cell r="O6683" t="str">
            <v>PH300</v>
          </cell>
          <cell r="P6683" t="str">
            <v>4775</v>
          </cell>
          <cell r="Q6683" t="str">
            <v>Insurance, Parking &amp; Metrage</v>
          </cell>
          <cell r="R6683" t="str">
            <v>Other Expenditures</v>
          </cell>
          <cell r="S6683" t="str">
            <v>Non Salary</v>
          </cell>
        </row>
        <row r="6684">
          <cell r="A6684" t="str">
            <v>PH3527</v>
          </cell>
          <cell r="E6684">
            <v>-845771.85</v>
          </cell>
          <cell r="F6684">
            <v>0</v>
          </cell>
          <cell r="G6684">
            <v>-845771.85</v>
          </cell>
          <cell r="H6684">
            <v>-837773.71</v>
          </cell>
          <cell r="I6684">
            <v>7998.14</v>
          </cell>
          <cell r="J6684">
            <v>-1797931.83</v>
          </cell>
          <cell r="L6684">
            <v>41455</v>
          </cell>
          <cell r="M6684" t="str">
            <v>PF</v>
          </cell>
          <cell r="N6684" t="str">
            <v>REV</v>
          </cell>
          <cell r="O6684" t="str">
            <v>PH300</v>
          </cell>
          <cell r="P6684" t="str">
            <v>8010</v>
          </cell>
          <cell r="Q6684" t="str">
            <v>Grants and Subsidies</v>
          </cell>
          <cell r="R6684" t="str">
            <v>Revenue</v>
          </cell>
          <cell r="S6684" t="str">
            <v>Non Salary</v>
          </cell>
        </row>
        <row r="6685">
          <cell r="A6685" t="str">
            <v>PH3539</v>
          </cell>
          <cell r="E6685">
            <v>406886.15</v>
          </cell>
          <cell r="F6685">
            <v>0</v>
          </cell>
          <cell r="G6685">
            <v>406886.15</v>
          </cell>
          <cell r="H6685">
            <v>443238.32</v>
          </cell>
          <cell r="I6685">
            <v>36352.17</v>
          </cell>
          <cell r="J6685">
            <v>997286.22</v>
          </cell>
          <cell r="L6685">
            <v>41455</v>
          </cell>
          <cell r="M6685" t="str">
            <v>SG</v>
          </cell>
          <cell r="N6685" t="str">
            <v>EXP</v>
          </cell>
          <cell r="O6685" t="str">
            <v>PH300</v>
          </cell>
          <cell r="P6685" t="str">
            <v>1015</v>
          </cell>
          <cell r="Q6685" t="str">
            <v>Salaries &amp; Benefits</v>
          </cell>
          <cell r="R6685" t="str">
            <v>Other Expenditures</v>
          </cell>
          <cell r="S6685" t="str">
            <v>Salaries &amp; Benefits</v>
          </cell>
        </row>
        <row r="6686">
          <cell r="A6686" t="str">
            <v>PH3539</v>
          </cell>
          <cell r="E6686">
            <v>0</v>
          </cell>
          <cell r="F6686">
            <v>0</v>
          </cell>
          <cell r="G6686">
            <v>0</v>
          </cell>
          <cell r="H6686">
            <v>4842.87</v>
          </cell>
          <cell r="I6686">
            <v>4842.87</v>
          </cell>
          <cell r="J6686">
            <v>10900</v>
          </cell>
          <cell r="L6686">
            <v>41455</v>
          </cell>
          <cell r="M6686" t="str">
            <v>SG</v>
          </cell>
          <cell r="N6686" t="str">
            <v>EXP</v>
          </cell>
          <cell r="O6686" t="str">
            <v>PH300</v>
          </cell>
          <cell r="P6686" t="str">
            <v>1025</v>
          </cell>
          <cell r="Q6686" t="str">
            <v>Salaries &amp; Benefits</v>
          </cell>
          <cell r="R6686" t="str">
            <v>Other Expenditures</v>
          </cell>
          <cell r="S6686" t="str">
            <v>Overtime</v>
          </cell>
        </row>
        <row r="6687">
          <cell r="A6687" t="str">
            <v>PH3539</v>
          </cell>
          <cell r="E6687">
            <v>8553.2999999999993</v>
          </cell>
          <cell r="F6687">
            <v>0</v>
          </cell>
          <cell r="G6687">
            <v>8553.2999999999993</v>
          </cell>
          <cell r="H6687">
            <v>7542.59</v>
          </cell>
          <cell r="I6687">
            <v>-1010.71</v>
          </cell>
          <cell r="J6687">
            <v>7542.59</v>
          </cell>
          <cell r="L6687">
            <v>41455</v>
          </cell>
          <cell r="M6687" t="str">
            <v>SG</v>
          </cell>
          <cell r="N6687" t="str">
            <v>EXP</v>
          </cell>
          <cell r="O6687" t="str">
            <v>PH300</v>
          </cell>
          <cell r="P6687" t="str">
            <v>1050</v>
          </cell>
          <cell r="Q6687" t="str">
            <v>Salaries &amp; Benefits</v>
          </cell>
          <cell r="R6687" t="str">
            <v>Other Expenditures</v>
          </cell>
          <cell r="S6687" t="str">
            <v>Salaries &amp; Benefits</v>
          </cell>
        </row>
        <row r="6688">
          <cell r="A6688" t="str">
            <v>PH3539</v>
          </cell>
          <cell r="E6688">
            <v>3510.78</v>
          </cell>
          <cell r="F6688">
            <v>0</v>
          </cell>
          <cell r="G6688">
            <v>3510.78</v>
          </cell>
          <cell r="H6688">
            <v>0</v>
          </cell>
          <cell r="I6688">
            <v>-3510.78</v>
          </cell>
          <cell r="J6688">
            <v>0</v>
          </cell>
          <cell r="L6688">
            <v>41455</v>
          </cell>
          <cell r="M6688" t="str">
            <v>SG</v>
          </cell>
          <cell r="N6688" t="str">
            <v>EXP</v>
          </cell>
          <cell r="O6688" t="str">
            <v>PH300</v>
          </cell>
          <cell r="P6688" t="str">
            <v>1060</v>
          </cell>
          <cell r="Q6688" t="str">
            <v>Salaries &amp; Benefits</v>
          </cell>
          <cell r="R6688" t="str">
            <v>Other Expenditures</v>
          </cell>
          <cell r="S6688" t="str">
            <v>Salaries &amp; Benefits</v>
          </cell>
        </row>
        <row r="6689">
          <cell r="A6689" t="str">
            <v>PH3539</v>
          </cell>
          <cell r="E6689">
            <v>0</v>
          </cell>
          <cell r="F6689">
            <v>0</v>
          </cell>
          <cell r="G6689">
            <v>0</v>
          </cell>
          <cell r="H6689">
            <v>-28333.66</v>
          </cell>
          <cell r="I6689">
            <v>-28333.66</v>
          </cell>
          <cell r="J6689">
            <v>-61265.51</v>
          </cell>
          <cell r="L6689">
            <v>41455</v>
          </cell>
          <cell r="M6689" t="str">
            <v>SG</v>
          </cell>
          <cell r="N6689" t="str">
            <v>EXP</v>
          </cell>
          <cell r="O6689" t="str">
            <v>PH300</v>
          </cell>
          <cell r="P6689" t="str">
            <v>1520</v>
          </cell>
          <cell r="Q6689" t="str">
            <v>Salaries &amp; Benefits</v>
          </cell>
          <cell r="R6689" t="str">
            <v>Other Expenditures</v>
          </cell>
          <cell r="S6689" t="str">
            <v>Gapping</v>
          </cell>
        </row>
        <row r="6690">
          <cell r="A6690" t="str">
            <v>PH3539</v>
          </cell>
          <cell r="E6690">
            <v>20266.740000000002</v>
          </cell>
          <cell r="F6690">
            <v>0</v>
          </cell>
          <cell r="G6690">
            <v>20266.740000000002</v>
          </cell>
          <cell r="H6690">
            <v>22794.59</v>
          </cell>
          <cell r="I6690">
            <v>2527.85</v>
          </cell>
          <cell r="J6690">
            <v>51288</v>
          </cell>
          <cell r="L6690">
            <v>41455</v>
          </cell>
          <cell r="M6690" t="str">
            <v>SG</v>
          </cell>
          <cell r="N6690" t="str">
            <v>EXP</v>
          </cell>
          <cell r="O6690" t="str">
            <v>PH300</v>
          </cell>
          <cell r="P6690" t="str">
            <v>1711</v>
          </cell>
          <cell r="Q6690" t="str">
            <v>Salaries &amp; Benefits</v>
          </cell>
          <cell r="R6690" t="str">
            <v>Other Expenditures</v>
          </cell>
          <cell r="S6690" t="str">
            <v>Salaries &amp; Benefits</v>
          </cell>
        </row>
        <row r="6691">
          <cell r="A6691" t="str">
            <v>PH3539</v>
          </cell>
          <cell r="E6691">
            <v>9738.3799999999992</v>
          </cell>
          <cell r="F6691">
            <v>0</v>
          </cell>
          <cell r="G6691">
            <v>9738.3799999999992</v>
          </cell>
          <cell r="H6691">
            <v>10783.92</v>
          </cell>
          <cell r="I6691">
            <v>1045.54</v>
          </cell>
          <cell r="J6691">
            <v>24264</v>
          </cell>
          <cell r="L6691">
            <v>41455</v>
          </cell>
          <cell r="M6691" t="str">
            <v>SG</v>
          </cell>
          <cell r="N6691" t="str">
            <v>EXP</v>
          </cell>
          <cell r="O6691" t="str">
            <v>PH300</v>
          </cell>
          <cell r="P6691" t="str">
            <v>1712</v>
          </cell>
          <cell r="Q6691" t="str">
            <v>Salaries &amp; Benefits</v>
          </cell>
          <cell r="R6691" t="str">
            <v>Other Expenditures</v>
          </cell>
          <cell r="S6691" t="str">
            <v>Salaries &amp; Benefits</v>
          </cell>
        </row>
        <row r="6692">
          <cell r="A6692" t="str">
            <v>PH3539</v>
          </cell>
          <cell r="E6692">
            <v>9185.09</v>
          </cell>
          <cell r="F6692">
            <v>0</v>
          </cell>
          <cell r="G6692">
            <v>9185.09</v>
          </cell>
          <cell r="H6692">
            <v>8875.92</v>
          </cell>
          <cell r="I6692">
            <v>-309.17</v>
          </cell>
          <cell r="J6692">
            <v>19969.830000000002</v>
          </cell>
          <cell r="L6692">
            <v>41455</v>
          </cell>
          <cell r="M6692" t="str">
            <v>SG</v>
          </cell>
          <cell r="N6692" t="str">
            <v>EXP</v>
          </cell>
          <cell r="O6692" t="str">
            <v>PH300</v>
          </cell>
          <cell r="P6692" t="str">
            <v>1720</v>
          </cell>
          <cell r="Q6692" t="str">
            <v>Salaries &amp; Benefits</v>
          </cell>
          <cell r="R6692" t="str">
            <v>Other Expenditures</v>
          </cell>
          <cell r="S6692" t="str">
            <v>Salaries &amp; Benefits</v>
          </cell>
        </row>
        <row r="6693">
          <cell r="A6693" t="str">
            <v>PH3539</v>
          </cell>
          <cell r="E6693">
            <v>2807.05</v>
          </cell>
          <cell r="F6693">
            <v>0</v>
          </cell>
          <cell r="G6693">
            <v>2807.05</v>
          </cell>
          <cell r="H6693">
            <v>3309.65</v>
          </cell>
          <cell r="I6693">
            <v>502.6</v>
          </cell>
          <cell r="J6693">
            <v>7446.85</v>
          </cell>
          <cell r="L6693">
            <v>41455</v>
          </cell>
          <cell r="M6693" t="str">
            <v>SG</v>
          </cell>
          <cell r="N6693" t="str">
            <v>EXP</v>
          </cell>
          <cell r="O6693" t="str">
            <v>PH300</v>
          </cell>
          <cell r="P6693" t="str">
            <v>1730</v>
          </cell>
          <cell r="Q6693" t="str">
            <v>Salaries &amp; Benefits</v>
          </cell>
          <cell r="R6693" t="str">
            <v>Other Expenditures</v>
          </cell>
          <cell r="S6693" t="str">
            <v>Salaries &amp; Benefits</v>
          </cell>
        </row>
        <row r="6694">
          <cell r="A6694" t="str">
            <v>PH3539</v>
          </cell>
          <cell r="E6694">
            <v>10371.799999999999</v>
          </cell>
          <cell r="F6694">
            <v>0</v>
          </cell>
          <cell r="G6694">
            <v>10371.799999999999</v>
          </cell>
          <cell r="H6694">
            <v>11333.36</v>
          </cell>
          <cell r="I6694">
            <v>961.56</v>
          </cell>
          <cell r="J6694">
            <v>13611.91</v>
          </cell>
          <cell r="L6694">
            <v>41455</v>
          </cell>
          <cell r="M6694" t="str">
            <v>SG</v>
          </cell>
          <cell r="N6694" t="str">
            <v>EXP</v>
          </cell>
          <cell r="O6694" t="str">
            <v>PH300</v>
          </cell>
          <cell r="P6694" t="str">
            <v>1740</v>
          </cell>
          <cell r="Q6694" t="str">
            <v>Salaries &amp; Benefits</v>
          </cell>
          <cell r="R6694" t="str">
            <v>Other Expenditures</v>
          </cell>
          <cell r="S6694" t="str">
            <v>Salaries &amp; Benefits</v>
          </cell>
        </row>
        <row r="6695">
          <cell r="A6695" t="str">
            <v>PH3539</v>
          </cell>
          <cell r="E6695">
            <v>529.6</v>
          </cell>
          <cell r="F6695">
            <v>0</v>
          </cell>
          <cell r="G6695">
            <v>529.6</v>
          </cell>
          <cell r="H6695">
            <v>611.80999999999995</v>
          </cell>
          <cell r="I6695">
            <v>82.21</v>
          </cell>
          <cell r="J6695">
            <v>797.79</v>
          </cell>
          <cell r="L6695">
            <v>41455</v>
          </cell>
          <cell r="M6695" t="str">
            <v>SG</v>
          </cell>
          <cell r="N6695" t="str">
            <v>EXP</v>
          </cell>
          <cell r="O6695" t="str">
            <v>PH300</v>
          </cell>
          <cell r="P6695" t="str">
            <v>1745</v>
          </cell>
          <cell r="Q6695" t="str">
            <v>Salaries &amp; Benefits</v>
          </cell>
          <cell r="R6695" t="str">
            <v>Other Expenditures</v>
          </cell>
          <cell r="S6695" t="str">
            <v>Salaries &amp; Benefits</v>
          </cell>
        </row>
        <row r="6696">
          <cell r="A6696" t="str">
            <v>PH3539</v>
          </cell>
          <cell r="E6696">
            <v>8201.1200000000008</v>
          </cell>
          <cell r="F6696">
            <v>0</v>
          </cell>
          <cell r="G6696">
            <v>8201.1200000000008</v>
          </cell>
          <cell r="H6696">
            <v>8643.2000000000007</v>
          </cell>
          <cell r="I6696">
            <v>442.08</v>
          </cell>
          <cell r="J6696">
            <v>19447.05</v>
          </cell>
          <cell r="L6696">
            <v>41455</v>
          </cell>
          <cell r="M6696" t="str">
            <v>SG</v>
          </cell>
          <cell r="N6696" t="str">
            <v>EXP</v>
          </cell>
          <cell r="O6696" t="str">
            <v>PH300</v>
          </cell>
          <cell r="P6696" t="str">
            <v>1750</v>
          </cell>
          <cell r="Q6696" t="str">
            <v>Salaries &amp; Benefits</v>
          </cell>
          <cell r="R6696" t="str">
            <v>Other Expenditures</v>
          </cell>
          <cell r="S6696" t="str">
            <v>Salaries &amp; Benefits</v>
          </cell>
        </row>
        <row r="6697">
          <cell r="A6697" t="str">
            <v>PH3539</v>
          </cell>
          <cell r="E6697">
            <v>20021.53</v>
          </cell>
          <cell r="F6697">
            <v>0</v>
          </cell>
          <cell r="G6697">
            <v>20021.53</v>
          </cell>
          <cell r="H6697">
            <v>24648.49</v>
          </cell>
          <cell r="I6697">
            <v>4626.96</v>
          </cell>
          <cell r="J6697">
            <v>29987.1</v>
          </cell>
          <cell r="L6697">
            <v>41455</v>
          </cell>
          <cell r="M6697" t="str">
            <v>SG</v>
          </cell>
          <cell r="N6697" t="str">
            <v>EXP</v>
          </cell>
          <cell r="O6697" t="str">
            <v>PH300</v>
          </cell>
          <cell r="P6697" t="str">
            <v>1760</v>
          </cell>
          <cell r="Q6697" t="str">
            <v>Salaries &amp; Benefits</v>
          </cell>
          <cell r="R6697" t="str">
            <v>Other Expenditures</v>
          </cell>
          <cell r="S6697" t="str">
            <v>Salaries &amp; Benefits</v>
          </cell>
        </row>
        <row r="6698">
          <cell r="A6698" t="str">
            <v>PH3539</v>
          </cell>
          <cell r="E6698">
            <v>44078.87</v>
          </cell>
          <cell r="F6698">
            <v>0</v>
          </cell>
          <cell r="G6698">
            <v>44078.87</v>
          </cell>
          <cell r="H6698">
            <v>48502.67</v>
          </cell>
          <cell r="I6698">
            <v>4423.8</v>
          </cell>
          <cell r="J6698">
            <v>109130.99</v>
          </cell>
          <cell r="L6698">
            <v>41455</v>
          </cell>
          <cell r="M6698" t="str">
            <v>SG</v>
          </cell>
          <cell r="N6698" t="str">
            <v>EXP</v>
          </cell>
          <cell r="O6698" t="str">
            <v>PH300</v>
          </cell>
          <cell r="P6698" t="str">
            <v>1770</v>
          </cell>
          <cell r="Q6698" t="str">
            <v>Salaries &amp; Benefits</v>
          </cell>
          <cell r="R6698" t="str">
            <v>Other Expenditures</v>
          </cell>
          <cell r="S6698" t="str">
            <v>Salaries &amp; Benefits</v>
          </cell>
        </row>
        <row r="6699">
          <cell r="A6699" t="str">
            <v>PH3539</v>
          </cell>
          <cell r="E6699">
            <v>8982.7800000000007</v>
          </cell>
          <cell r="F6699">
            <v>0</v>
          </cell>
          <cell r="G6699">
            <v>8982.7800000000007</v>
          </cell>
          <cell r="H6699">
            <v>0</v>
          </cell>
          <cell r="I6699">
            <v>-8982.7800000000007</v>
          </cell>
          <cell r="J6699">
            <v>0</v>
          </cell>
          <cell r="L6699">
            <v>41455</v>
          </cell>
          <cell r="M6699" t="str">
            <v>SG</v>
          </cell>
          <cell r="N6699" t="str">
            <v>EXP</v>
          </cell>
          <cell r="O6699" t="str">
            <v>PH300</v>
          </cell>
          <cell r="P6699" t="str">
            <v>1840</v>
          </cell>
          <cell r="Q6699" t="str">
            <v>Salaries &amp; Benefits</v>
          </cell>
          <cell r="R6699" t="str">
            <v>Other Expenditures</v>
          </cell>
          <cell r="S6699" t="str">
            <v>Salaries &amp; Benefits</v>
          </cell>
        </row>
        <row r="6700">
          <cell r="A6700" t="str">
            <v>PH3539</v>
          </cell>
          <cell r="E6700">
            <v>4.97</v>
          </cell>
          <cell r="F6700">
            <v>0</v>
          </cell>
          <cell r="G6700">
            <v>4.97</v>
          </cell>
          <cell r="H6700">
            <v>0</v>
          </cell>
          <cell r="I6700">
            <v>-4.97</v>
          </cell>
          <cell r="J6700">
            <v>0</v>
          </cell>
          <cell r="L6700">
            <v>41455</v>
          </cell>
          <cell r="M6700" t="str">
            <v>SG</v>
          </cell>
          <cell r="N6700" t="str">
            <v>EXP</v>
          </cell>
          <cell r="O6700" t="str">
            <v>PH300</v>
          </cell>
          <cell r="P6700" t="str">
            <v>1970</v>
          </cell>
          <cell r="Q6700" t="str">
            <v>Salaries &amp; Benefits</v>
          </cell>
          <cell r="R6700" t="str">
            <v>Other Expenditures</v>
          </cell>
          <cell r="S6700" t="str">
            <v>Salaries &amp; Benefits</v>
          </cell>
        </row>
        <row r="6701">
          <cell r="A6701" t="str">
            <v>PH3539</v>
          </cell>
          <cell r="E6701">
            <v>76.87</v>
          </cell>
          <cell r="F6701">
            <v>0</v>
          </cell>
          <cell r="G6701">
            <v>76.87</v>
          </cell>
          <cell r="H6701">
            <v>0</v>
          </cell>
          <cell r="I6701">
            <v>-76.87</v>
          </cell>
          <cell r="J6701">
            <v>0</v>
          </cell>
          <cell r="L6701">
            <v>41455</v>
          </cell>
          <cell r="M6701" t="str">
            <v>SG</v>
          </cell>
          <cell r="N6701" t="str">
            <v>EXP</v>
          </cell>
          <cell r="O6701" t="str">
            <v>PH300</v>
          </cell>
          <cell r="P6701" t="str">
            <v>1975</v>
          </cell>
          <cell r="Q6701" t="str">
            <v>Salaries &amp; Benefits</v>
          </cell>
          <cell r="R6701" t="str">
            <v>Other Expenditures</v>
          </cell>
          <cell r="S6701" t="str">
            <v>Salaries &amp; Benefits</v>
          </cell>
        </row>
        <row r="6702">
          <cell r="A6702" t="str">
            <v>PH3539</v>
          </cell>
          <cell r="E6702">
            <v>18.55</v>
          </cell>
          <cell r="F6702">
            <v>0</v>
          </cell>
          <cell r="G6702">
            <v>18.55</v>
          </cell>
          <cell r="H6702">
            <v>0</v>
          </cell>
          <cell r="I6702">
            <v>-18.55</v>
          </cell>
          <cell r="J6702">
            <v>0</v>
          </cell>
          <cell r="L6702">
            <v>41455</v>
          </cell>
          <cell r="M6702" t="str">
            <v>SG</v>
          </cell>
          <cell r="N6702" t="str">
            <v>EXP</v>
          </cell>
          <cell r="O6702" t="str">
            <v>PH300</v>
          </cell>
          <cell r="P6702" t="str">
            <v>4225</v>
          </cell>
          <cell r="Q6702" t="str">
            <v>Business Travel Expenses</v>
          </cell>
          <cell r="R6702" t="str">
            <v>Other Expenditures</v>
          </cell>
          <cell r="S6702" t="str">
            <v>Non Salary</v>
          </cell>
        </row>
        <row r="6703">
          <cell r="A6703" t="str">
            <v>PH3539</v>
          </cell>
          <cell r="E6703">
            <v>1162.31</v>
          </cell>
          <cell r="F6703">
            <v>0</v>
          </cell>
          <cell r="G6703">
            <v>1162.31</v>
          </cell>
          <cell r="H6703">
            <v>0</v>
          </cell>
          <cell r="I6703">
            <v>-1162.31</v>
          </cell>
          <cell r="J6703">
            <v>0</v>
          </cell>
          <cell r="L6703">
            <v>41455</v>
          </cell>
          <cell r="M6703" t="str">
            <v>SG</v>
          </cell>
          <cell r="N6703" t="str">
            <v>EXP</v>
          </cell>
          <cell r="O6703" t="str">
            <v>PH300</v>
          </cell>
          <cell r="P6703" t="str">
            <v>4770</v>
          </cell>
          <cell r="Q6703" t="str">
            <v>Insurance, Parking &amp; Metrage</v>
          </cell>
          <cell r="R6703" t="str">
            <v>Other Expenditures</v>
          </cell>
          <cell r="S6703" t="str">
            <v>Non Salary</v>
          </cell>
        </row>
        <row r="6704">
          <cell r="A6704" t="str">
            <v>PH3539</v>
          </cell>
          <cell r="E6704">
            <v>1980.74</v>
          </cell>
          <cell r="F6704">
            <v>0</v>
          </cell>
          <cell r="G6704">
            <v>1980.74</v>
          </cell>
          <cell r="H6704">
            <v>0</v>
          </cell>
          <cell r="I6704">
            <v>-1980.74</v>
          </cell>
          <cell r="J6704">
            <v>0</v>
          </cell>
          <cell r="L6704">
            <v>41455</v>
          </cell>
          <cell r="M6704" t="str">
            <v>SG</v>
          </cell>
          <cell r="N6704" t="str">
            <v>EXP</v>
          </cell>
          <cell r="O6704" t="str">
            <v>PH300</v>
          </cell>
          <cell r="P6704" t="str">
            <v>4775</v>
          </cell>
          <cell r="Q6704" t="str">
            <v>Insurance, Parking &amp; Metrage</v>
          </cell>
          <cell r="R6704" t="str">
            <v>Other Expenditures</v>
          </cell>
          <cell r="S6704" t="str">
            <v>Non Salary</v>
          </cell>
        </row>
        <row r="6705">
          <cell r="A6705" t="str">
            <v>PH3539</v>
          </cell>
          <cell r="E6705">
            <v>-417282.47</v>
          </cell>
          <cell r="F6705">
            <v>0</v>
          </cell>
          <cell r="G6705">
            <v>-417282.47</v>
          </cell>
          <cell r="H6705">
            <v>-425095.31</v>
          </cell>
          <cell r="I6705">
            <v>-7812.84</v>
          </cell>
          <cell r="J6705">
            <v>-922805.13</v>
          </cell>
          <cell r="L6705">
            <v>41455</v>
          </cell>
          <cell r="M6705" t="str">
            <v>SG</v>
          </cell>
          <cell r="N6705" t="str">
            <v>REV</v>
          </cell>
          <cell r="O6705" t="str">
            <v>PH300</v>
          </cell>
          <cell r="P6705" t="str">
            <v>8010</v>
          </cell>
          <cell r="Q6705" t="str">
            <v>Grants and Subsidies</v>
          </cell>
          <cell r="R6705" t="str">
            <v>Revenue</v>
          </cell>
          <cell r="S6705" t="str">
            <v>Non Salary</v>
          </cell>
        </row>
        <row r="6706">
          <cell r="A6706" t="str">
            <v>PH3540</v>
          </cell>
          <cell r="E6706">
            <v>444478.06</v>
          </cell>
          <cell r="F6706">
            <v>0</v>
          </cell>
          <cell r="G6706">
            <v>444478.06</v>
          </cell>
          <cell r="H6706">
            <v>472437.84</v>
          </cell>
          <cell r="I6706">
            <v>27959.78</v>
          </cell>
          <cell r="J6706">
            <v>1062985.1399999999</v>
          </cell>
          <cell r="L6706">
            <v>41455</v>
          </cell>
          <cell r="M6706" t="str">
            <v>SG</v>
          </cell>
          <cell r="N6706" t="str">
            <v>EXP</v>
          </cell>
          <cell r="O6706" t="str">
            <v>PH300</v>
          </cell>
          <cell r="P6706" t="str">
            <v>1015</v>
          </cell>
          <cell r="Q6706" t="str">
            <v>Salaries &amp; Benefits</v>
          </cell>
          <cell r="R6706" t="str">
            <v>Other Expenditures</v>
          </cell>
          <cell r="S6706" t="str">
            <v>Salaries &amp; Benefits</v>
          </cell>
        </row>
        <row r="6707">
          <cell r="A6707" t="str">
            <v>PH3540</v>
          </cell>
          <cell r="E6707">
            <v>491.16</v>
          </cell>
          <cell r="F6707">
            <v>0</v>
          </cell>
          <cell r="G6707">
            <v>491.16</v>
          </cell>
          <cell r="H6707">
            <v>1555.05</v>
          </cell>
          <cell r="I6707">
            <v>1063.8900000000001</v>
          </cell>
          <cell r="J6707">
            <v>3500</v>
          </cell>
          <cell r="L6707">
            <v>41455</v>
          </cell>
          <cell r="M6707" t="str">
            <v>SG</v>
          </cell>
          <cell r="N6707" t="str">
            <v>EXP</v>
          </cell>
          <cell r="O6707" t="str">
            <v>PH300</v>
          </cell>
          <cell r="P6707" t="str">
            <v>1025</v>
          </cell>
          <cell r="Q6707" t="str">
            <v>Salaries &amp; Benefits</v>
          </cell>
          <cell r="R6707" t="str">
            <v>Other Expenditures</v>
          </cell>
          <cell r="S6707" t="str">
            <v>Overtime</v>
          </cell>
        </row>
        <row r="6708">
          <cell r="A6708" t="str">
            <v>PH3540</v>
          </cell>
          <cell r="E6708">
            <v>7.28</v>
          </cell>
          <cell r="F6708">
            <v>0</v>
          </cell>
          <cell r="G6708">
            <v>7.28</v>
          </cell>
          <cell r="H6708">
            <v>0</v>
          </cell>
          <cell r="I6708">
            <v>-7.28</v>
          </cell>
          <cell r="J6708">
            <v>0</v>
          </cell>
          <cell r="L6708">
            <v>41455</v>
          </cell>
          <cell r="M6708" t="str">
            <v>SG</v>
          </cell>
          <cell r="N6708" t="str">
            <v>EXP</v>
          </cell>
          <cell r="O6708" t="str">
            <v>PH300</v>
          </cell>
          <cell r="P6708" t="str">
            <v>1045</v>
          </cell>
          <cell r="Q6708" t="str">
            <v>Salaries &amp; Benefits</v>
          </cell>
          <cell r="R6708" t="str">
            <v>Other Expenditures</v>
          </cell>
          <cell r="S6708" t="str">
            <v>Salaries &amp; Benefits</v>
          </cell>
        </row>
        <row r="6709">
          <cell r="A6709" t="str">
            <v>PH3540</v>
          </cell>
          <cell r="E6709">
            <v>0</v>
          </cell>
          <cell r="F6709">
            <v>0</v>
          </cell>
          <cell r="G6709">
            <v>0</v>
          </cell>
          <cell r="H6709">
            <v>55.02</v>
          </cell>
          <cell r="I6709">
            <v>55.02</v>
          </cell>
          <cell r="J6709">
            <v>55.02</v>
          </cell>
          <cell r="L6709">
            <v>41455</v>
          </cell>
          <cell r="M6709" t="str">
            <v>SG</v>
          </cell>
          <cell r="N6709" t="str">
            <v>EXP</v>
          </cell>
          <cell r="O6709" t="str">
            <v>PH300</v>
          </cell>
          <cell r="P6709" t="str">
            <v>1050</v>
          </cell>
          <cell r="Q6709" t="str">
            <v>Salaries &amp; Benefits</v>
          </cell>
          <cell r="R6709" t="str">
            <v>Other Expenditures</v>
          </cell>
          <cell r="S6709" t="str">
            <v>Salaries &amp; Benefits</v>
          </cell>
        </row>
        <row r="6710">
          <cell r="A6710" t="str">
            <v>PH3540</v>
          </cell>
          <cell r="E6710">
            <v>3510.78</v>
          </cell>
          <cell r="F6710">
            <v>0</v>
          </cell>
          <cell r="G6710">
            <v>3510.78</v>
          </cell>
          <cell r="H6710">
            <v>0</v>
          </cell>
          <cell r="I6710">
            <v>-3510.78</v>
          </cell>
          <cell r="J6710">
            <v>0</v>
          </cell>
          <cell r="L6710">
            <v>41455</v>
          </cell>
          <cell r="M6710" t="str">
            <v>SG</v>
          </cell>
          <cell r="N6710" t="str">
            <v>EXP</v>
          </cell>
          <cell r="O6710" t="str">
            <v>PH300</v>
          </cell>
          <cell r="P6710" t="str">
            <v>1060</v>
          </cell>
          <cell r="Q6710" t="str">
            <v>Salaries &amp; Benefits</v>
          </cell>
          <cell r="R6710" t="str">
            <v>Other Expenditures</v>
          </cell>
          <cell r="S6710" t="str">
            <v>Salaries &amp; Benefits</v>
          </cell>
        </row>
        <row r="6711">
          <cell r="A6711" t="str">
            <v>PH3540</v>
          </cell>
          <cell r="E6711">
            <v>0</v>
          </cell>
          <cell r="F6711">
            <v>0</v>
          </cell>
          <cell r="G6711">
            <v>0</v>
          </cell>
          <cell r="H6711">
            <v>-29842.73</v>
          </cell>
          <cell r="I6711">
            <v>-29842.73</v>
          </cell>
          <cell r="J6711">
            <v>-65473.93</v>
          </cell>
          <cell r="L6711">
            <v>41455</v>
          </cell>
          <cell r="M6711" t="str">
            <v>SG</v>
          </cell>
          <cell r="N6711" t="str">
            <v>EXP</v>
          </cell>
          <cell r="O6711" t="str">
            <v>PH300</v>
          </cell>
          <cell r="P6711" t="str">
            <v>1520</v>
          </cell>
          <cell r="Q6711" t="str">
            <v>Salaries &amp; Benefits</v>
          </cell>
          <cell r="R6711" t="str">
            <v>Other Expenditures</v>
          </cell>
          <cell r="S6711" t="str">
            <v>Gapping</v>
          </cell>
        </row>
        <row r="6712">
          <cell r="A6712" t="str">
            <v>PH3540</v>
          </cell>
          <cell r="E6712">
            <v>-1477.42</v>
          </cell>
          <cell r="F6712">
            <v>0</v>
          </cell>
          <cell r="G6712">
            <v>-1477.42</v>
          </cell>
          <cell r="H6712">
            <v>0</v>
          </cell>
          <cell r="I6712">
            <v>1477.42</v>
          </cell>
          <cell r="J6712">
            <v>0</v>
          </cell>
          <cell r="L6712">
            <v>41455</v>
          </cell>
          <cell r="M6712" t="str">
            <v>SG</v>
          </cell>
          <cell r="N6712" t="str">
            <v>EXP</v>
          </cell>
          <cell r="O6712" t="str">
            <v>PH300</v>
          </cell>
          <cell r="P6712" t="str">
            <v>1580</v>
          </cell>
          <cell r="Q6712" t="str">
            <v>Salaries &amp; Benefits</v>
          </cell>
          <cell r="R6712" t="str">
            <v>Other Expenditures</v>
          </cell>
          <cell r="S6712" t="str">
            <v>Salaries &amp; Benefits</v>
          </cell>
        </row>
        <row r="6713">
          <cell r="A6713" t="str">
            <v>PH3540</v>
          </cell>
          <cell r="E6713">
            <v>23918.080000000002</v>
          </cell>
          <cell r="F6713">
            <v>0</v>
          </cell>
          <cell r="G6713">
            <v>23918.080000000002</v>
          </cell>
          <cell r="H6713">
            <v>24741.25</v>
          </cell>
          <cell r="I6713">
            <v>823.17</v>
          </cell>
          <cell r="J6713">
            <v>55668</v>
          </cell>
          <cell r="L6713">
            <v>41455</v>
          </cell>
          <cell r="M6713" t="str">
            <v>SG</v>
          </cell>
          <cell r="N6713" t="str">
            <v>EXP</v>
          </cell>
          <cell r="O6713" t="str">
            <v>PH300</v>
          </cell>
          <cell r="P6713" t="str">
            <v>1711</v>
          </cell>
          <cell r="Q6713" t="str">
            <v>Salaries &amp; Benefits</v>
          </cell>
          <cell r="R6713" t="str">
            <v>Other Expenditures</v>
          </cell>
          <cell r="S6713" t="str">
            <v>Salaries &amp; Benefits</v>
          </cell>
        </row>
        <row r="6714">
          <cell r="A6714" t="str">
            <v>PH3540</v>
          </cell>
          <cell r="E6714">
            <v>11447.29</v>
          </cell>
          <cell r="F6714">
            <v>0</v>
          </cell>
          <cell r="G6714">
            <v>11447.29</v>
          </cell>
          <cell r="H6714">
            <v>11695.91</v>
          </cell>
          <cell r="I6714">
            <v>248.62</v>
          </cell>
          <cell r="J6714">
            <v>26316</v>
          </cell>
          <cell r="L6714">
            <v>41455</v>
          </cell>
          <cell r="M6714" t="str">
            <v>SG</v>
          </cell>
          <cell r="N6714" t="str">
            <v>EXP</v>
          </cell>
          <cell r="O6714" t="str">
            <v>PH300</v>
          </cell>
          <cell r="P6714" t="str">
            <v>1712</v>
          </cell>
          <cell r="Q6714" t="str">
            <v>Salaries &amp; Benefits</v>
          </cell>
          <cell r="R6714" t="str">
            <v>Other Expenditures</v>
          </cell>
          <cell r="S6714" t="str">
            <v>Salaries &amp; Benefits</v>
          </cell>
        </row>
        <row r="6715">
          <cell r="A6715" t="str">
            <v>PH3540</v>
          </cell>
          <cell r="E6715">
            <v>11829.69</v>
          </cell>
          <cell r="F6715">
            <v>0</v>
          </cell>
          <cell r="G6715">
            <v>11829.69</v>
          </cell>
          <cell r="H6715">
            <v>9460.6299999999992</v>
          </cell>
          <cell r="I6715">
            <v>-2369.06</v>
          </cell>
          <cell r="J6715">
            <v>21141.32</v>
          </cell>
          <cell r="L6715">
            <v>41455</v>
          </cell>
          <cell r="M6715" t="str">
            <v>SG</v>
          </cell>
          <cell r="N6715" t="str">
            <v>EXP</v>
          </cell>
          <cell r="O6715" t="str">
            <v>PH300</v>
          </cell>
          <cell r="P6715" t="str">
            <v>1720</v>
          </cell>
          <cell r="Q6715" t="str">
            <v>Salaries &amp; Benefits</v>
          </cell>
          <cell r="R6715" t="str">
            <v>Other Expenditures</v>
          </cell>
          <cell r="S6715" t="str">
            <v>Salaries &amp; Benefits</v>
          </cell>
        </row>
        <row r="6716">
          <cell r="A6716" t="str">
            <v>PH3540</v>
          </cell>
          <cell r="E6716">
            <v>3573.48</v>
          </cell>
          <cell r="F6716">
            <v>0</v>
          </cell>
          <cell r="G6716">
            <v>3573.48</v>
          </cell>
          <cell r="H6716">
            <v>3526.18</v>
          </cell>
          <cell r="I6716">
            <v>-47.3</v>
          </cell>
          <cell r="J6716">
            <v>7934.11</v>
          </cell>
          <cell r="L6716">
            <v>41455</v>
          </cell>
          <cell r="M6716" t="str">
            <v>SG</v>
          </cell>
          <cell r="N6716" t="str">
            <v>EXP</v>
          </cell>
          <cell r="O6716" t="str">
            <v>PH300</v>
          </cell>
          <cell r="P6716" t="str">
            <v>1730</v>
          </cell>
          <cell r="Q6716" t="str">
            <v>Salaries &amp; Benefits</v>
          </cell>
          <cell r="R6716" t="str">
            <v>Other Expenditures</v>
          </cell>
          <cell r="S6716" t="str">
            <v>Salaries &amp; Benefits</v>
          </cell>
        </row>
        <row r="6717">
          <cell r="A6717" t="str">
            <v>PH3540</v>
          </cell>
          <cell r="E6717">
            <v>10863.94</v>
          </cell>
          <cell r="F6717">
            <v>0</v>
          </cell>
          <cell r="G6717">
            <v>10863.94</v>
          </cell>
          <cell r="H6717">
            <v>12105.58</v>
          </cell>
          <cell r="I6717">
            <v>1241.6400000000001</v>
          </cell>
          <cell r="J6717">
            <v>14663.57</v>
          </cell>
          <cell r="L6717">
            <v>41455</v>
          </cell>
          <cell r="M6717" t="str">
            <v>SG</v>
          </cell>
          <cell r="N6717" t="str">
            <v>EXP</v>
          </cell>
          <cell r="O6717" t="str">
            <v>PH300</v>
          </cell>
          <cell r="P6717" t="str">
            <v>1740</v>
          </cell>
          <cell r="Q6717" t="str">
            <v>Salaries &amp; Benefits</v>
          </cell>
          <cell r="R6717" t="str">
            <v>Other Expenditures</v>
          </cell>
          <cell r="S6717" t="str">
            <v>Salaries &amp; Benefits</v>
          </cell>
        </row>
        <row r="6718">
          <cell r="A6718" t="str">
            <v>PH3540</v>
          </cell>
          <cell r="E6718">
            <v>476.3</v>
          </cell>
          <cell r="F6718">
            <v>0</v>
          </cell>
          <cell r="G6718">
            <v>476.3</v>
          </cell>
          <cell r="H6718">
            <v>652.66999999999996</v>
          </cell>
          <cell r="I6718">
            <v>176.37</v>
          </cell>
          <cell r="J6718">
            <v>850.35</v>
          </cell>
          <cell r="L6718">
            <v>41455</v>
          </cell>
          <cell r="M6718" t="str">
            <v>SG</v>
          </cell>
          <cell r="N6718" t="str">
            <v>EXP</v>
          </cell>
          <cell r="O6718" t="str">
            <v>PH300</v>
          </cell>
          <cell r="P6718" t="str">
            <v>1745</v>
          </cell>
          <cell r="Q6718" t="str">
            <v>Salaries &amp; Benefits</v>
          </cell>
          <cell r="R6718" t="str">
            <v>Other Expenditures</v>
          </cell>
          <cell r="S6718" t="str">
            <v>Salaries &amp; Benefits</v>
          </cell>
        </row>
        <row r="6719">
          <cell r="A6719" t="str">
            <v>PH3540</v>
          </cell>
          <cell r="E6719">
            <v>8855.58</v>
          </cell>
          <cell r="F6719">
            <v>0</v>
          </cell>
          <cell r="G6719">
            <v>8855.58</v>
          </cell>
          <cell r="H6719">
            <v>9212.59</v>
          </cell>
          <cell r="I6719">
            <v>357.01</v>
          </cell>
          <cell r="J6719">
            <v>20728.18</v>
          </cell>
          <cell r="L6719">
            <v>41455</v>
          </cell>
          <cell r="M6719" t="str">
            <v>SG</v>
          </cell>
          <cell r="N6719" t="str">
            <v>EXP</v>
          </cell>
          <cell r="O6719" t="str">
            <v>PH300</v>
          </cell>
          <cell r="P6719" t="str">
            <v>1750</v>
          </cell>
          <cell r="Q6719" t="str">
            <v>Salaries &amp; Benefits</v>
          </cell>
          <cell r="R6719" t="str">
            <v>Other Expenditures</v>
          </cell>
          <cell r="S6719" t="str">
            <v>Salaries &amp; Benefits</v>
          </cell>
        </row>
        <row r="6720">
          <cell r="A6720" t="str">
            <v>PH3540</v>
          </cell>
          <cell r="E6720">
            <v>21411.16</v>
          </cell>
          <cell r="F6720">
            <v>0</v>
          </cell>
          <cell r="G6720">
            <v>21411.16</v>
          </cell>
          <cell r="H6720">
            <v>26316.86</v>
          </cell>
          <cell r="I6720">
            <v>4905.7</v>
          </cell>
          <cell r="J6720">
            <v>32293.8</v>
          </cell>
          <cell r="L6720">
            <v>41455</v>
          </cell>
          <cell r="M6720" t="str">
            <v>SG</v>
          </cell>
          <cell r="N6720" t="str">
            <v>EXP</v>
          </cell>
          <cell r="O6720" t="str">
            <v>PH300</v>
          </cell>
          <cell r="P6720" t="str">
            <v>1760</v>
          </cell>
          <cell r="Q6720" t="str">
            <v>Salaries &amp; Benefits</v>
          </cell>
          <cell r="R6720" t="str">
            <v>Other Expenditures</v>
          </cell>
          <cell r="S6720" t="str">
            <v>Salaries &amp; Benefits</v>
          </cell>
        </row>
        <row r="6721">
          <cell r="A6721" t="str">
            <v>PH3540</v>
          </cell>
          <cell r="E6721">
            <v>46362.83</v>
          </cell>
          <cell r="F6721">
            <v>0</v>
          </cell>
          <cell r="G6721">
            <v>46362.83</v>
          </cell>
          <cell r="H6721">
            <v>51518.9</v>
          </cell>
          <cell r="I6721">
            <v>5156.07</v>
          </cell>
          <cell r="J6721">
            <v>115917.44</v>
          </cell>
          <cell r="L6721">
            <v>41455</v>
          </cell>
          <cell r="M6721" t="str">
            <v>SG</v>
          </cell>
          <cell r="N6721" t="str">
            <v>EXP</v>
          </cell>
          <cell r="O6721" t="str">
            <v>PH300</v>
          </cell>
          <cell r="P6721" t="str">
            <v>1770</v>
          </cell>
          <cell r="Q6721" t="str">
            <v>Salaries &amp; Benefits</v>
          </cell>
          <cell r="R6721" t="str">
            <v>Other Expenditures</v>
          </cell>
          <cell r="S6721" t="str">
            <v>Salaries &amp; Benefits</v>
          </cell>
        </row>
        <row r="6722">
          <cell r="A6722" t="str">
            <v>PH3540</v>
          </cell>
          <cell r="E6722">
            <v>991.2</v>
          </cell>
          <cell r="F6722">
            <v>0</v>
          </cell>
          <cell r="G6722">
            <v>991.2</v>
          </cell>
          <cell r="H6722">
            <v>0</v>
          </cell>
          <cell r="I6722">
            <v>-991.2</v>
          </cell>
          <cell r="J6722">
            <v>0</v>
          </cell>
          <cell r="L6722">
            <v>41455</v>
          </cell>
          <cell r="M6722" t="str">
            <v>SG</v>
          </cell>
          <cell r="N6722" t="str">
            <v>EXP</v>
          </cell>
          <cell r="O6722" t="str">
            <v>PH300</v>
          </cell>
          <cell r="P6722" t="str">
            <v>1840</v>
          </cell>
          <cell r="Q6722" t="str">
            <v>Salaries &amp; Benefits</v>
          </cell>
          <cell r="R6722" t="str">
            <v>Other Expenditures</v>
          </cell>
          <cell r="S6722" t="str">
            <v>Salaries &amp; Benefits</v>
          </cell>
        </row>
        <row r="6723">
          <cell r="A6723" t="str">
            <v>PH3540</v>
          </cell>
          <cell r="E6723">
            <v>-664.23</v>
          </cell>
          <cell r="F6723">
            <v>0</v>
          </cell>
          <cell r="G6723">
            <v>-664.23</v>
          </cell>
          <cell r="H6723">
            <v>0</v>
          </cell>
          <cell r="I6723">
            <v>664.23</v>
          </cell>
          <cell r="J6723">
            <v>0</v>
          </cell>
          <cell r="L6723">
            <v>41455</v>
          </cell>
          <cell r="M6723" t="str">
            <v>SG</v>
          </cell>
          <cell r="N6723" t="str">
            <v>EXP</v>
          </cell>
          <cell r="O6723" t="str">
            <v>PH300</v>
          </cell>
          <cell r="P6723" t="str">
            <v>1851</v>
          </cell>
          <cell r="Q6723" t="str">
            <v>Salaries &amp; Benefits</v>
          </cell>
          <cell r="R6723" t="str">
            <v>Other Expenditures</v>
          </cell>
          <cell r="S6723" t="str">
            <v>Salaries &amp; Benefits</v>
          </cell>
        </row>
        <row r="6724">
          <cell r="A6724" t="str">
            <v>PH3540</v>
          </cell>
          <cell r="E6724">
            <v>112.1</v>
          </cell>
          <cell r="F6724">
            <v>0</v>
          </cell>
          <cell r="G6724">
            <v>112.1</v>
          </cell>
          <cell r="H6724">
            <v>0</v>
          </cell>
          <cell r="I6724">
            <v>-112.1</v>
          </cell>
          <cell r="J6724">
            <v>0</v>
          </cell>
          <cell r="L6724">
            <v>41455</v>
          </cell>
          <cell r="M6724" t="str">
            <v>SG</v>
          </cell>
          <cell r="N6724" t="str">
            <v>EXP</v>
          </cell>
          <cell r="O6724" t="str">
            <v>PH300</v>
          </cell>
          <cell r="P6724" t="str">
            <v>1970</v>
          </cell>
          <cell r="Q6724" t="str">
            <v>Salaries &amp; Benefits</v>
          </cell>
          <cell r="R6724" t="str">
            <v>Other Expenditures</v>
          </cell>
          <cell r="S6724" t="str">
            <v>Salaries &amp; Benefits</v>
          </cell>
        </row>
        <row r="6725">
          <cell r="A6725" t="str">
            <v>PH3540</v>
          </cell>
          <cell r="E6725">
            <v>40.130000000000003</v>
          </cell>
          <cell r="F6725">
            <v>0</v>
          </cell>
          <cell r="G6725">
            <v>40.130000000000003</v>
          </cell>
          <cell r="H6725">
            <v>0</v>
          </cell>
          <cell r="I6725">
            <v>-40.130000000000003</v>
          </cell>
          <cell r="J6725">
            <v>0</v>
          </cell>
          <cell r="L6725">
            <v>41455</v>
          </cell>
          <cell r="M6725" t="str">
            <v>SG</v>
          </cell>
          <cell r="N6725" t="str">
            <v>EXP</v>
          </cell>
          <cell r="O6725" t="str">
            <v>PH300</v>
          </cell>
          <cell r="P6725" t="str">
            <v>1975</v>
          </cell>
          <cell r="Q6725" t="str">
            <v>Salaries &amp; Benefits</v>
          </cell>
          <cell r="R6725" t="str">
            <v>Other Expenditures</v>
          </cell>
          <cell r="S6725" t="str">
            <v>Salaries &amp; Benefits</v>
          </cell>
        </row>
        <row r="6726">
          <cell r="A6726" t="str">
            <v>PH3540</v>
          </cell>
          <cell r="E6726">
            <v>53</v>
          </cell>
          <cell r="F6726">
            <v>0</v>
          </cell>
          <cell r="G6726">
            <v>53</v>
          </cell>
          <cell r="H6726">
            <v>0</v>
          </cell>
          <cell r="I6726">
            <v>-53</v>
          </cell>
          <cell r="J6726">
            <v>0</v>
          </cell>
          <cell r="L6726">
            <v>41455</v>
          </cell>
          <cell r="M6726" t="str">
            <v>SG</v>
          </cell>
          <cell r="N6726" t="str">
            <v>EXP</v>
          </cell>
          <cell r="O6726" t="str">
            <v>PH300</v>
          </cell>
          <cell r="P6726" t="str">
            <v>4225</v>
          </cell>
          <cell r="Q6726" t="str">
            <v>Business Travel Expenses</v>
          </cell>
          <cell r="R6726" t="str">
            <v>Other Expenditures</v>
          </cell>
          <cell r="S6726" t="str">
            <v>Non Salary</v>
          </cell>
        </row>
        <row r="6727">
          <cell r="A6727" t="str">
            <v>PH3540</v>
          </cell>
          <cell r="E6727">
            <v>775.29</v>
          </cell>
          <cell r="F6727">
            <v>0</v>
          </cell>
          <cell r="G6727">
            <v>775.29</v>
          </cell>
          <cell r="H6727">
            <v>0</v>
          </cell>
          <cell r="I6727">
            <v>-775.29</v>
          </cell>
          <cell r="J6727">
            <v>0</v>
          </cell>
          <cell r="L6727">
            <v>41455</v>
          </cell>
          <cell r="M6727" t="str">
            <v>SG</v>
          </cell>
          <cell r="N6727" t="str">
            <v>EXP</v>
          </cell>
          <cell r="O6727" t="str">
            <v>PH300</v>
          </cell>
          <cell r="P6727" t="str">
            <v>4340</v>
          </cell>
          <cell r="Q6727" t="str">
            <v>Training &amp; Development</v>
          </cell>
          <cell r="R6727" t="str">
            <v>Other Expenditures</v>
          </cell>
          <cell r="S6727" t="str">
            <v>Non Salary</v>
          </cell>
        </row>
        <row r="6728">
          <cell r="A6728" t="str">
            <v>PH3540</v>
          </cell>
          <cell r="E6728">
            <v>1219</v>
          </cell>
          <cell r="F6728">
            <v>0</v>
          </cell>
          <cell r="G6728">
            <v>1219</v>
          </cell>
          <cell r="H6728">
            <v>0</v>
          </cell>
          <cell r="I6728">
            <v>-1219</v>
          </cell>
          <cell r="J6728">
            <v>0</v>
          </cell>
          <cell r="L6728">
            <v>41455</v>
          </cell>
          <cell r="M6728" t="str">
            <v>SG</v>
          </cell>
          <cell r="N6728" t="str">
            <v>EXP</v>
          </cell>
          <cell r="O6728" t="str">
            <v>PH300</v>
          </cell>
          <cell r="P6728" t="str">
            <v>4770</v>
          </cell>
          <cell r="Q6728" t="str">
            <v>Insurance, Parking &amp; Metrage</v>
          </cell>
          <cell r="R6728" t="str">
            <v>Other Expenditures</v>
          </cell>
          <cell r="S6728" t="str">
            <v>Non Salary</v>
          </cell>
        </row>
        <row r="6729">
          <cell r="A6729" t="str">
            <v>PH3540</v>
          </cell>
          <cell r="E6729">
            <v>5336.28</v>
          </cell>
          <cell r="F6729">
            <v>0</v>
          </cell>
          <cell r="G6729">
            <v>5336.28</v>
          </cell>
          <cell r="H6729">
            <v>0</v>
          </cell>
          <cell r="I6729">
            <v>-5336.28</v>
          </cell>
          <cell r="J6729">
            <v>0</v>
          </cell>
          <cell r="L6729">
            <v>41455</v>
          </cell>
          <cell r="M6729" t="str">
            <v>SG</v>
          </cell>
          <cell r="N6729" t="str">
            <v>EXP</v>
          </cell>
          <cell r="O6729" t="str">
            <v>PH300</v>
          </cell>
          <cell r="P6729" t="str">
            <v>4775</v>
          </cell>
          <cell r="Q6729" t="str">
            <v>Insurance, Parking &amp; Metrage</v>
          </cell>
          <cell r="R6729" t="str">
            <v>Other Expenditures</v>
          </cell>
          <cell r="S6729" t="str">
            <v>Non Salary</v>
          </cell>
        </row>
        <row r="6730">
          <cell r="A6730" t="str">
            <v>PH3540</v>
          </cell>
          <cell r="E6730">
            <v>72</v>
          </cell>
          <cell r="F6730">
            <v>0</v>
          </cell>
          <cell r="G6730">
            <v>72</v>
          </cell>
          <cell r="H6730">
            <v>0</v>
          </cell>
          <cell r="I6730">
            <v>-72</v>
          </cell>
          <cell r="J6730">
            <v>0</v>
          </cell>
          <cell r="L6730">
            <v>41455</v>
          </cell>
          <cell r="M6730" t="str">
            <v>SG</v>
          </cell>
          <cell r="N6730" t="str">
            <v>EXP</v>
          </cell>
          <cell r="O6730" t="str">
            <v>PH300</v>
          </cell>
          <cell r="P6730" t="str">
            <v>4811</v>
          </cell>
          <cell r="Q6730" t="str">
            <v>Other Services</v>
          </cell>
          <cell r="R6730" t="str">
            <v>Other Expenditures</v>
          </cell>
          <cell r="S6730" t="str">
            <v>Non Salary</v>
          </cell>
        </row>
        <row r="6731">
          <cell r="A6731" t="str">
            <v>PH3540</v>
          </cell>
          <cell r="E6731">
            <v>-445262.24</v>
          </cell>
          <cell r="F6731">
            <v>0</v>
          </cell>
          <cell r="G6731">
            <v>-445262.24</v>
          </cell>
          <cell r="H6731">
            <v>-445076.83</v>
          </cell>
          <cell r="I6731">
            <v>185.41</v>
          </cell>
          <cell r="J6731">
            <v>-972434.19</v>
          </cell>
          <cell r="L6731">
            <v>41455</v>
          </cell>
          <cell r="M6731" t="str">
            <v>SG</v>
          </cell>
          <cell r="N6731" t="str">
            <v>REV</v>
          </cell>
          <cell r="O6731" t="str">
            <v>PH300</v>
          </cell>
          <cell r="P6731" t="str">
            <v>8010</v>
          </cell>
          <cell r="Q6731" t="str">
            <v>Grants and Subsidies</v>
          </cell>
          <cell r="R6731" t="str">
            <v>Revenue</v>
          </cell>
          <cell r="S6731" t="str">
            <v>Non Salary</v>
          </cell>
        </row>
        <row r="6732">
          <cell r="A6732" t="str">
            <v>PH3541</v>
          </cell>
          <cell r="E6732">
            <v>461269.66</v>
          </cell>
          <cell r="F6732">
            <v>0</v>
          </cell>
          <cell r="G6732">
            <v>461269.66</v>
          </cell>
          <cell r="H6732">
            <v>443238.32</v>
          </cell>
          <cell r="I6732">
            <v>-18031.34</v>
          </cell>
          <cell r="J6732">
            <v>997286.22</v>
          </cell>
          <cell r="L6732">
            <v>41455</v>
          </cell>
          <cell r="M6732" t="str">
            <v>SG</v>
          </cell>
          <cell r="N6732" t="str">
            <v>EXP</v>
          </cell>
          <cell r="O6732" t="str">
            <v>PH300</v>
          </cell>
          <cell r="P6732" t="str">
            <v>1015</v>
          </cell>
          <cell r="Q6732" t="str">
            <v>Salaries &amp; Benefits</v>
          </cell>
          <cell r="R6732" t="str">
            <v>Other Expenditures</v>
          </cell>
          <cell r="S6732" t="str">
            <v>Salaries &amp; Benefits</v>
          </cell>
        </row>
        <row r="6733">
          <cell r="A6733" t="str">
            <v>PH3541</v>
          </cell>
          <cell r="E6733">
            <v>245.58</v>
          </cell>
          <cell r="F6733">
            <v>0</v>
          </cell>
          <cell r="G6733">
            <v>245.58</v>
          </cell>
          <cell r="H6733">
            <v>977.46</v>
          </cell>
          <cell r="I6733">
            <v>731.88</v>
          </cell>
          <cell r="J6733">
            <v>2200</v>
          </cell>
          <cell r="L6733">
            <v>41455</v>
          </cell>
          <cell r="M6733" t="str">
            <v>SG</v>
          </cell>
          <cell r="N6733" t="str">
            <v>EXP</v>
          </cell>
          <cell r="O6733" t="str">
            <v>PH300</v>
          </cell>
          <cell r="P6733" t="str">
            <v>1025</v>
          </cell>
          <cell r="Q6733" t="str">
            <v>Salaries &amp; Benefits</v>
          </cell>
          <cell r="R6733" t="str">
            <v>Other Expenditures</v>
          </cell>
          <cell r="S6733" t="str">
            <v>Overtime</v>
          </cell>
        </row>
        <row r="6734">
          <cell r="A6734" t="str">
            <v>PH3541</v>
          </cell>
          <cell r="E6734">
            <v>123.76</v>
          </cell>
          <cell r="F6734">
            <v>0</v>
          </cell>
          <cell r="G6734">
            <v>123.76</v>
          </cell>
          <cell r="H6734">
            <v>0</v>
          </cell>
          <cell r="I6734">
            <v>-123.76</v>
          </cell>
          <cell r="J6734">
            <v>0</v>
          </cell>
          <cell r="L6734">
            <v>41455</v>
          </cell>
          <cell r="M6734" t="str">
            <v>SG</v>
          </cell>
          <cell r="N6734" t="str">
            <v>EXP</v>
          </cell>
          <cell r="O6734" t="str">
            <v>PH300</v>
          </cell>
          <cell r="P6734" t="str">
            <v>1045</v>
          </cell>
          <cell r="Q6734" t="str">
            <v>Salaries &amp; Benefits</v>
          </cell>
          <cell r="R6734" t="str">
            <v>Other Expenditures</v>
          </cell>
          <cell r="S6734" t="str">
            <v>Salaries &amp; Benefits</v>
          </cell>
        </row>
        <row r="6735">
          <cell r="A6735" t="str">
            <v>PH3541</v>
          </cell>
          <cell r="E6735">
            <v>0</v>
          </cell>
          <cell r="F6735">
            <v>0</v>
          </cell>
          <cell r="G6735">
            <v>0</v>
          </cell>
          <cell r="H6735">
            <v>110.05</v>
          </cell>
          <cell r="I6735">
            <v>110.05</v>
          </cell>
          <cell r="J6735">
            <v>110.05</v>
          </cell>
          <cell r="L6735">
            <v>41455</v>
          </cell>
          <cell r="M6735" t="str">
            <v>SG</v>
          </cell>
          <cell r="N6735" t="str">
            <v>EXP</v>
          </cell>
          <cell r="O6735" t="str">
            <v>PH300</v>
          </cell>
          <cell r="P6735" t="str">
            <v>1050</v>
          </cell>
          <cell r="Q6735" t="str">
            <v>Salaries &amp; Benefits</v>
          </cell>
          <cell r="R6735" t="str">
            <v>Other Expenditures</v>
          </cell>
          <cell r="S6735" t="str">
            <v>Salaries &amp; Benefits</v>
          </cell>
        </row>
        <row r="6736">
          <cell r="A6736" t="str">
            <v>PH3541</v>
          </cell>
          <cell r="E6736">
            <v>2340.52</v>
          </cell>
          <cell r="F6736">
            <v>0</v>
          </cell>
          <cell r="G6736">
            <v>2340.52</v>
          </cell>
          <cell r="H6736">
            <v>0</v>
          </cell>
          <cell r="I6736">
            <v>-2340.52</v>
          </cell>
          <cell r="J6736">
            <v>0</v>
          </cell>
          <cell r="L6736">
            <v>41455</v>
          </cell>
          <cell r="M6736" t="str">
            <v>SG</v>
          </cell>
          <cell r="N6736" t="str">
            <v>EXP</v>
          </cell>
          <cell r="O6736" t="str">
            <v>PH300</v>
          </cell>
          <cell r="P6736" t="str">
            <v>1060</v>
          </cell>
          <cell r="Q6736" t="str">
            <v>Salaries &amp; Benefits</v>
          </cell>
          <cell r="R6736" t="str">
            <v>Other Expenditures</v>
          </cell>
          <cell r="S6736" t="str">
            <v>Salaries &amp; Benefits</v>
          </cell>
        </row>
        <row r="6737">
          <cell r="A6737" t="str">
            <v>PH3541</v>
          </cell>
          <cell r="E6737">
            <v>0</v>
          </cell>
          <cell r="F6737">
            <v>0</v>
          </cell>
          <cell r="G6737">
            <v>0</v>
          </cell>
          <cell r="H6737">
            <v>-28142.2</v>
          </cell>
          <cell r="I6737">
            <v>-28142.2</v>
          </cell>
          <cell r="J6737">
            <v>-61280.71</v>
          </cell>
          <cell r="L6737">
            <v>41455</v>
          </cell>
          <cell r="M6737" t="str">
            <v>SG</v>
          </cell>
          <cell r="N6737" t="str">
            <v>EXP</v>
          </cell>
          <cell r="O6737" t="str">
            <v>PH300</v>
          </cell>
          <cell r="P6737" t="str">
            <v>1520</v>
          </cell>
          <cell r="Q6737" t="str">
            <v>Salaries &amp; Benefits</v>
          </cell>
          <cell r="R6737" t="str">
            <v>Other Expenditures</v>
          </cell>
          <cell r="S6737" t="str">
            <v>Gapping</v>
          </cell>
        </row>
        <row r="6738">
          <cell r="A6738" t="str">
            <v>PH3541</v>
          </cell>
          <cell r="E6738">
            <v>26260.16</v>
          </cell>
          <cell r="F6738">
            <v>0</v>
          </cell>
          <cell r="G6738">
            <v>26260.16</v>
          </cell>
          <cell r="H6738">
            <v>25109.25</v>
          </cell>
          <cell r="I6738">
            <v>-1150.9100000000001</v>
          </cell>
          <cell r="J6738">
            <v>56496</v>
          </cell>
          <cell r="L6738">
            <v>41455</v>
          </cell>
          <cell r="M6738" t="str">
            <v>SG</v>
          </cell>
          <cell r="N6738" t="str">
            <v>EXP</v>
          </cell>
          <cell r="O6738" t="str">
            <v>PH300</v>
          </cell>
          <cell r="P6738" t="str">
            <v>1711</v>
          </cell>
          <cell r="Q6738" t="str">
            <v>Salaries &amp; Benefits</v>
          </cell>
          <cell r="R6738" t="str">
            <v>Other Expenditures</v>
          </cell>
          <cell r="S6738" t="str">
            <v>Salaries &amp; Benefits</v>
          </cell>
        </row>
        <row r="6739">
          <cell r="A6739" t="str">
            <v>PH3541</v>
          </cell>
          <cell r="E6739">
            <v>12605.07</v>
          </cell>
          <cell r="F6739">
            <v>0</v>
          </cell>
          <cell r="G6739">
            <v>12605.07</v>
          </cell>
          <cell r="H6739">
            <v>11914.56</v>
          </cell>
          <cell r="I6739">
            <v>-690.51</v>
          </cell>
          <cell r="J6739">
            <v>26808</v>
          </cell>
          <cell r="L6739">
            <v>41455</v>
          </cell>
          <cell r="M6739" t="str">
            <v>SG</v>
          </cell>
          <cell r="N6739" t="str">
            <v>EXP</v>
          </cell>
          <cell r="O6739" t="str">
            <v>PH300</v>
          </cell>
          <cell r="P6739" t="str">
            <v>1712</v>
          </cell>
          <cell r="Q6739" t="str">
            <v>Salaries &amp; Benefits</v>
          </cell>
          <cell r="R6739" t="str">
            <v>Other Expenditures</v>
          </cell>
          <cell r="S6739" t="str">
            <v>Salaries &amp; Benefits</v>
          </cell>
        </row>
        <row r="6740">
          <cell r="A6740" t="str">
            <v>PH3541</v>
          </cell>
          <cell r="E6740">
            <v>11781.96</v>
          </cell>
          <cell r="F6740">
            <v>0</v>
          </cell>
          <cell r="G6740">
            <v>11781.96</v>
          </cell>
          <cell r="H6740">
            <v>8875.92</v>
          </cell>
          <cell r="I6740">
            <v>-2906.04</v>
          </cell>
          <cell r="J6740">
            <v>19970.64</v>
          </cell>
          <cell r="L6740">
            <v>41455</v>
          </cell>
          <cell r="M6740" t="str">
            <v>SG</v>
          </cell>
          <cell r="N6740" t="str">
            <v>EXP</v>
          </cell>
          <cell r="O6740" t="str">
            <v>PH300</v>
          </cell>
          <cell r="P6740" t="str">
            <v>1720</v>
          </cell>
          <cell r="Q6740" t="str">
            <v>Salaries &amp; Benefits</v>
          </cell>
          <cell r="R6740" t="str">
            <v>Other Expenditures</v>
          </cell>
          <cell r="S6740" t="str">
            <v>Salaries &amp; Benefits</v>
          </cell>
        </row>
        <row r="6741">
          <cell r="A6741" t="str">
            <v>PH3541</v>
          </cell>
          <cell r="E6741">
            <v>3557.73</v>
          </cell>
          <cell r="F6741">
            <v>0</v>
          </cell>
          <cell r="G6741">
            <v>3557.73</v>
          </cell>
          <cell r="H6741">
            <v>3308.26</v>
          </cell>
          <cell r="I6741">
            <v>-249.47</v>
          </cell>
          <cell r="J6741">
            <v>7443.73</v>
          </cell>
          <cell r="L6741">
            <v>41455</v>
          </cell>
          <cell r="M6741" t="str">
            <v>SG</v>
          </cell>
          <cell r="N6741" t="str">
            <v>EXP</v>
          </cell>
          <cell r="O6741" t="str">
            <v>PH300</v>
          </cell>
          <cell r="P6741" t="str">
            <v>1730</v>
          </cell>
          <cell r="Q6741" t="str">
            <v>Salaries &amp; Benefits</v>
          </cell>
          <cell r="R6741" t="str">
            <v>Other Expenditures</v>
          </cell>
          <cell r="S6741" t="str">
            <v>Salaries &amp; Benefits</v>
          </cell>
        </row>
        <row r="6742">
          <cell r="A6742" t="str">
            <v>PH3541</v>
          </cell>
          <cell r="E6742">
            <v>11377.16</v>
          </cell>
          <cell r="F6742">
            <v>0</v>
          </cell>
          <cell r="G6742">
            <v>11377.16</v>
          </cell>
          <cell r="H6742">
            <v>11333.36</v>
          </cell>
          <cell r="I6742">
            <v>-43.8</v>
          </cell>
          <cell r="J6742">
            <v>13611.91</v>
          </cell>
          <cell r="L6742">
            <v>41455</v>
          </cell>
          <cell r="M6742" t="str">
            <v>SG</v>
          </cell>
          <cell r="N6742" t="str">
            <v>EXP</v>
          </cell>
          <cell r="O6742" t="str">
            <v>PH300</v>
          </cell>
          <cell r="P6742" t="str">
            <v>1740</v>
          </cell>
          <cell r="Q6742" t="str">
            <v>Salaries &amp; Benefits</v>
          </cell>
          <cell r="R6742" t="str">
            <v>Other Expenditures</v>
          </cell>
          <cell r="S6742" t="str">
            <v>Salaries &amp; Benefits</v>
          </cell>
        </row>
        <row r="6743">
          <cell r="A6743" t="str">
            <v>PH3541</v>
          </cell>
          <cell r="E6743">
            <v>516.72</v>
          </cell>
          <cell r="F6743">
            <v>0</v>
          </cell>
          <cell r="G6743">
            <v>516.72</v>
          </cell>
          <cell r="H6743">
            <v>611.80999999999995</v>
          </cell>
          <cell r="I6743">
            <v>95.09</v>
          </cell>
          <cell r="J6743">
            <v>797.79</v>
          </cell>
          <cell r="L6743">
            <v>41455</v>
          </cell>
          <cell r="M6743" t="str">
            <v>SG</v>
          </cell>
          <cell r="N6743" t="str">
            <v>EXP</v>
          </cell>
          <cell r="O6743" t="str">
            <v>PH300</v>
          </cell>
          <cell r="P6743" t="str">
            <v>1745</v>
          </cell>
          <cell r="Q6743" t="str">
            <v>Salaries &amp; Benefits</v>
          </cell>
          <cell r="R6743" t="str">
            <v>Other Expenditures</v>
          </cell>
          <cell r="S6743" t="str">
            <v>Salaries &amp; Benefits</v>
          </cell>
        </row>
        <row r="6744">
          <cell r="A6744" t="str">
            <v>PH3541</v>
          </cell>
          <cell r="E6744">
            <v>9099.01</v>
          </cell>
          <cell r="F6744">
            <v>0</v>
          </cell>
          <cell r="G6744">
            <v>9099.01</v>
          </cell>
          <cell r="H6744">
            <v>8643.2000000000007</v>
          </cell>
          <cell r="I6744">
            <v>-455.81</v>
          </cell>
          <cell r="J6744">
            <v>19447.05</v>
          </cell>
          <cell r="L6744">
            <v>41455</v>
          </cell>
          <cell r="M6744" t="str">
            <v>SG</v>
          </cell>
          <cell r="N6744" t="str">
            <v>EXP</v>
          </cell>
          <cell r="O6744" t="str">
            <v>PH300</v>
          </cell>
          <cell r="P6744" t="str">
            <v>1750</v>
          </cell>
          <cell r="Q6744" t="str">
            <v>Salaries &amp; Benefits</v>
          </cell>
          <cell r="R6744" t="str">
            <v>Other Expenditures</v>
          </cell>
          <cell r="S6744" t="str">
            <v>Salaries &amp; Benefits</v>
          </cell>
        </row>
        <row r="6745">
          <cell r="A6745" t="str">
            <v>PH3541</v>
          </cell>
          <cell r="E6745">
            <v>23953.46</v>
          </cell>
          <cell r="F6745">
            <v>0</v>
          </cell>
          <cell r="G6745">
            <v>23953.46</v>
          </cell>
          <cell r="H6745">
            <v>24648.49</v>
          </cell>
          <cell r="I6745">
            <v>695.03</v>
          </cell>
          <cell r="J6745">
            <v>29987.1</v>
          </cell>
          <cell r="L6745">
            <v>41455</v>
          </cell>
          <cell r="M6745" t="str">
            <v>SG</v>
          </cell>
          <cell r="N6745" t="str">
            <v>EXP</v>
          </cell>
          <cell r="O6745" t="str">
            <v>PH300</v>
          </cell>
          <cell r="P6745" t="str">
            <v>1760</v>
          </cell>
          <cell r="Q6745" t="str">
            <v>Salaries &amp; Benefits</v>
          </cell>
          <cell r="R6745" t="str">
            <v>Other Expenditures</v>
          </cell>
          <cell r="S6745" t="str">
            <v>Salaries &amp; Benefits</v>
          </cell>
        </row>
        <row r="6746">
          <cell r="A6746" t="str">
            <v>PH3541</v>
          </cell>
          <cell r="E6746">
            <v>48314.31</v>
          </cell>
          <cell r="F6746">
            <v>0</v>
          </cell>
          <cell r="G6746">
            <v>48314.31</v>
          </cell>
          <cell r="H6746">
            <v>48502.67</v>
          </cell>
          <cell r="I6746">
            <v>188.36</v>
          </cell>
          <cell r="J6746">
            <v>109130.99</v>
          </cell>
          <cell r="L6746">
            <v>41455</v>
          </cell>
          <cell r="M6746" t="str">
            <v>SG</v>
          </cell>
          <cell r="N6746" t="str">
            <v>EXP</v>
          </cell>
          <cell r="O6746" t="str">
            <v>PH300</v>
          </cell>
          <cell r="P6746" t="str">
            <v>1770</v>
          </cell>
          <cell r="Q6746" t="str">
            <v>Salaries &amp; Benefits</v>
          </cell>
          <cell r="R6746" t="str">
            <v>Other Expenditures</v>
          </cell>
          <cell r="S6746" t="str">
            <v>Salaries &amp; Benefits</v>
          </cell>
        </row>
        <row r="6747">
          <cell r="A6747" t="str">
            <v>PH3541</v>
          </cell>
          <cell r="E6747">
            <v>900</v>
          </cell>
          <cell r="F6747">
            <v>0</v>
          </cell>
          <cell r="G6747">
            <v>900</v>
          </cell>
          <cell r="H6747">
            <v>0</v>
          </cell>
          <cell r="I6747">
            <v>-900</v>
          </cell>
          <cell r="J6747">
            <v>0</v>
          </cell>
          <cell r="L6747">
            <v>41455</v>
          </cell>
          <cell r="M6747" t="str">
            <v>SG</v>
          </cell>
          <cell r="N6747" t="str">
            <v>EXP</v>
          </cell>
          <cell r="O6747" t="str">
            <v>PH300</v>
          </cell>
          <cell r="P6747" t="str">
            <v>1840</v>
          </cell>
          <cell r="Q6747" t="str">
            <v>Salaries &amp; Benefits</v>
          </cell>
          <cell r="R6747" t="str">
            <v>Other Expenditures</v>
          </cell>
          <cell r="S6747" t="str">
            <v>Salaries &amp; Benefits</v>
          </cell>
        </row>
        <row r="6748">
          <cell r="A6748" t="str">
            <v>PH3541</v>
          </cell>
          <cell r="E6748">
            <v>116.6</v>
          </cell>
          <cell r="F6748">
            <v>0</v>
          </cell>
          <cell r="G6748">
            <v>116.6</v>
          </cell>
          <cell r="H6748">
            <v>0</v>
          </cell>
          <cell r="I6748">
            <v>-116.6</v>
          </cell>
          <cell r="J6748">
            <v>0</v>
          </cell>
          <cell r="L6748">
            <v>41455</v>
          </cell>
          <cell r="M6748" t="str">
            <v>SG</v>
          </cell>
          <cell r="N6748" t="str">
            <v>EXP</v>
          </cell>
          <cell r="O6748" t="str">
            <v>PH300</v>
          </cell>
          <cell r="P6748" t="str">
            <v>4225</v>
          </cell>
          <cell r="Q6748" t="str">
            <v>Business Travel Expenses</v>
          </cell>
          <cell r="R6748" t="str">
            <v>Other Expenditures</v>
          </cell>
          <cell r="S6748" t="str">
            <v>Non Salary</v>
          </cell>
        </row>
        <row r="6749">
          <cell r="A6749" t="str">
            <v>PH3541</v>
          </cell>
          <cell r="E6749">
            <v>1418.8</v>
          </cell>
          <cell r="F6749">
            <v>0</v>
          </cell>
          <cell r="G6749">
            <v>1418.8</v>
          </cell>
          <cell r="H6749">
            <v>0</v>
          </cell>
          <cell r="I6749">
            <v>-1418.8</v>
          </cell>
          <cell r="J6749">
            <v>0</v>
          </cell>
          <cell r="L6749">
            <v>41455</v>
          </cell>
          <cell r="M6749" t="str">
            <v>SG</v>
          </cell>
          <cell r="N6749" t="str">
            <v>EXP</v>
          </cell>
          <cell r="O6749" t="str">
            <v>PH300</v>
          </cell>
          <cell r="P6749" t="str">
            <v>4340</v>
          </cell>
          <cell r="Q6749" t="str">
            <v>Training &amp; Development</v>
          </cell>
          <cell r="R6749" t="str">
            <v>Other Expenditures</v>
          </cell>
          <cell r="S6749" t="str">
            <v>Non Salary</v>
          </cell>
        </row>
        <row r="6750">
          <cell r="A6750" t="str">
            <v>PH3541</v>
          </cell>
          <cell r="E6750">
            <v>1123.52</v>
          </cell>
          <cell r="F6750">
            <v>0</v>
          </cell>
          <cell r="G6750">
            <v>1123.52</v>
          </cell>
          <cell r="H6750">
            <v>0</v>
          </cell>
          <cell r="I6750">
            <v>-1123.52</v>
          </cell>
          <cell r="J6750">
            <v>0</v>
          </cell>
          <cell r="L6750">
            <v>41455</v>
          </cell>
          <cell r="M6750" t="str">
            <v>SG</v>
          </cell>
          <cell r="N6750" t="str">
            <v>EXP</v>
          </cell>
          <cell r="O6750" t="str">
            <v>PH300</v>
          </cell>
          <cell r="P6750" t="str">
            <v>4770</v>
          </cell>
          <cell r="Q6750" t="str">
            <v>Insurance, Parking &amp; Metrage</v>
          </cell>
          <cell r="R6750" t="str">
            <v>Other Expenditures</v>
          </cell>
          <cell r="S6750" t="str">
            <v>Non Salary</v>
          </cell>
        </row>
        <row r="6751">
          <cell r="A6751" t="str">
            <v>PH3541</v>
          </cell>
          <cell r="E6751">
            <v>4110.17</v>
          </cell>
          <cell r="F6751">
            <v>0</v>
          </cell>
          <cell r="G6751">
            <v>4110.17</v>
          </cell>
          <cell r="H6751">
            <v>0</v>
          </cell>
          <cell r="I6751">
            <v>-4110.17</v>
          </cell>
          <cell r="J6751">
            <v>0</v>
          </cell>
          <cell r="L6751">
            <v>41455</v>
          </cell>
          <cell r="M6751" t="str">
            <v>SG</v>
          </cell>
          <cell r="N6751" t="str">
            <v>EXP</v>
          </cell>
          <cell r="O6751" t="str">
            <v>PH300</v>
          </cell>
          <cell r="P6751" t="str">
            <v>4775</v>
          </cell>
          <cell r="Q6751" t="str">
            <v>Insurance, Parking &amp; Metrage</v>
          </cell>
          <cell r="R6751" t="str">
            <v>Other Expenditures</v>
          </cell>
          <cell r="S6751" t="str">
            <v>Non Salary</v>
          </cell>
        </row>
        <row r="6752">
          <cell r="A6752" t="str">
            <v>PH3541</v>
          </cell>
          <cell r="E6752">
            <v>31</v>
          </cell>
          <cell r="F6752">
            <v>0</v>
          </cell>
          <cell r="G6752">
            <v>31</v>
          </cell>
          <cell r="H6752">
            <v>0</v>
          </cell>
          <cell r="I6752">
            <v>-31</v>
          </cell>
          <cell r="J6752">
            <v>0</v>
          </cell>
          <cell r="L6752">
            <v>41455</v>
          </cell>
          <cell r="M6752" t="str">
            <v>SG</v>
          </cell>
          <cell r="N6752" t="str">
            <v>EXP</v>
          </cell>
          <cell r="O6752" t="str">
            <v>PH300</v>
          </cell>
          <cell r="P6752" t="str">
            <v>4811</v>
          </cell>
          <cell r="Q6752" t="str">
            <v>Other Services</v>
          </cell>
          <cell r="R6752" t="str">
            <v>Other Expenditures</v>
          </cell>
          <cell r="S6752" t="str">
            <v>Non Salary</v>
          </cell>
        </row>
        <row r="6753">
          <cell r="A6753" t="str">
            <v>PH3541</v>
          </cell>
          <cell r="E6753">
            <v>-464358.89</v>
          </cell>
          <cell r="F6753">
            <v>0</v>
          </cell>
          <cell r="G6753">
            <v>-464358.89</v>
          </cell>
          <cell r="H6753">
            <v>-419348.36</v>
          </cell>
          <cell r="I6753">
            <v>45010.53</v>
          </cell>
          <cell r="J6753">
            <v>-916506.45</v>
          </cell>
          <cell r="L6753">
            <v>41455</v>
          </cell>
          <cell r="M6753" t="str">
            <v>SG</v>
          </cell>
          <cell r="N6753" t="str">
            <v>REV</v>
          </cell>
          <cell r="O6753" t="str">
            <v>PH300</v>
          </cell>
          <cell r="P6753" t="str">
            <v>8010</v>
          </cell>
          <cell r="Q6753" t="str">
            <v>Grants and Subsidies</v>
          </cell>
          <cell r="R6753" t="str">
            <v>Revenue</v>
          </cell>
          <cell r="S6753" t="str">
            <v>Non Salary</v>
          </cell>
        </row>
        <row r="6754">
          <cell r="A6754" t="str">
            <v>PH3550</v>
          </cell>
          <cell r="E6754">
            <v>413786.41</v>
          </cell>
          <cell r="F6754">
            <v>0</v>
          </cell>
          <cell r="G6754">
            <v>413786.41</v>
          </cell>
          <cell r="H6754">
            <v>447152.16</v>
          </cell>
          <cell r="I6754">
            <v>33365.75</v>
          </cell>
          <cell r="J6754">
            <v>1006092.36</v>
          </cell>
          <cell r="L6754">
            <v>41455</v>
          </cell>
          <cell r="M6754" t="str">
            <v>SG</v>
          </cell>
          <cell r="N6754" t="str">
            <v>EXP</v>
          </cell>
          <cell r="O6754" t="str">
            <v>PH300</v>
          </cell>
          <cell r="P6754" t="str">
            <v>1015</v>
          </cell>
          <cell r="Q6754" t="str">
            <v>Salaries &amp; Benefits</v>
          </cell>
          <cell r="R6754" t="str">
            <v>Other Expenditures</v>
          </cell>
          <cell r="S6754" t="str">
            <v>Salaries &amp; Benefits</v>
          </cell>
        </row>
        <row r="6755">
          <cell r="A6755" t="str">
            <v>PH3550</v>
          </cell>
          <cell r="E6755">
            <v>2630.16</v>
          </cell>
          <cell r="F6755">
            <v>0</v>
          </cell>
          <cell r="G6755">
            <v>2630.16</v>
          </cell>
          <cell r="H6755">
            <v>5198.4799999999996</v>
          </cell>
          <cell r="I6755">
            <v>2568.3200000000002</v>
          </cell>
          <cell r="J6755">
            <v>11700.33</v>
          </cell>
          <cell r="L6755">
            <v>41455</v>
          </cell>
          <cell r="M6755" t="str">
            <v>SG</v>
          </cell>
          <cell r="N6755" t="str">
            <v>EXP</v>
          </cell>
          <cell r="O6755" t="str">
            <v>PH300</v>
          </cell>
          <cell r="P6755" t="str">
            <v>1025</v>
          </cell>
          <cell r="Q6755" t="str">
            <v>Salaries &amp; Benefits</v>
          </cell>
          <cell r="R6755" t="str">
            <v>Other Expenditures</v>
          </cell>
          <cell r="S6755" t="str">
            <v>Overtime</v>
          </cell>
        </row>
        <row r="6756">
          <cell r="A6756" t="str">
            <v>PH3550</v>
          </cell>
          <cell r="E6756">
            <v>50.96</v>
          </cell>
          <cell r="F6756">
            <v>0</v>
          </cell>
          <cell r="G6756">
            <v>50.96</v>
          </cell>
          <cell r="H6756">
            <v>0</v>
          </cell>
          <cell r="I6756">
            <v>-50.96</v>
          </cell>
          <cell r="J6756">
            <v>0</v>
          </cell>
          <cell r="L6756">
            <v>41455</v>
          </cell>
          <cell r="M6756" t="str">
            <v>SG</v>
          </cell>
          <cell r="N6756" t="str">
            <v>EXP</v>
          </cell>
          <cell r="O6756" t="str">
            <v>PH300</v>
          </cell>
          <cell r="P6756" t="str">
            <v>1045</v>
          </cell>
          <cell r="Q6756" t="str">
            <v>Salaries &amp; Benefits</v>
          </cell>
          <cell r="R6756" t="str">
            <v>Other Expenditures</v>
          </cell>
          <cell r="S6756" t="str">
            <v>Salaries &amp; Benefits</v>
          </cell>
        </row>
        <row r="6757">
          <cell r="A6757" t="str">
            <v>PH3550</v>
          </cell>
          <cell r="E6757">
            <v>53.33</v>
          </cell>
          <cell r="F6757">
            <v>0</v>
          </cell>
          <cell r="G6757">
            <v>53.33</v>
          </cell>
          <cell r="H6757">
            <v>0</v>
          </cell>
          <cell r="I6757">
            <v>-53.33</v>
          </cell>
          <cell r="J6757">
            <v>0</v>
          </cell>
          <cell r="L6757">
            <v>41455</v>
          </cell>
          <cell r="M6757" t="str">
            <v>SG</v>
          </cell>
          <cell r="N6757" t="str">
            <v>EXP</v>
          </cell>
          <cell r="O6757" t="str">
            <v>PH300</v>
          </cell>
          <cell r="P6757" t="str">
            <v>1050</v>
          </cell>
          <cell r="Q6757" t="str">
            <v>Salaries &amp; Benefits</v>
          </cell>
          <cell r="R6757" t="str">
            <v>Other Expenditures</v>
          </cell>
          <cell r="S6757" t="str">
            <v>Salaries &amp; Benefits</v>
          </cell>
        </row>
        <row r="6758">
          <cell r="A6758" t="str">
            <v>PH3550</v>
          </cell>
          <cell r="E6758">
            <v>0</v>
          </cell>
          <cell r="F6758">
            <v>0</v>
          </cell>
          <cell r="G6758">
            <v>0</v>
          </cell>
          <cell r="H6758">
            <v>-28289.52</v>
          </cell>
          <cell r="I6758">
            <v>-28289.52</v>
          </cell>
          <cell r="J6758">
            <v>-61421.49</v>
          </cell>
          <cell r="L6758">
            <v>41455</v>
          </cell>
          <cell r="M6758" t="str">
            <v>SG</v>
          </cell>
          <cell r="N6758" t="str">
            <v>EXP</v>
          </cell>
          <cell r="O6758" t="str">
            <v>PH300</v>
          </cell>
          <cell r="P6758" t="str">
            <v>1520</v>
          </cell>
          <cell r="Q6758" t="str">
            <v>Salaries &amp; Benefits</v>
          </cell>
          <cell r="R6758" t="str">
            <v>Other Expenditures</v>
          </cell>
          <cell r="S6758" t="str">
            <v>Gapping</v>
          </cell>
        </row>
        <row r="6759">
          <cell r="A6759" t="str">
            <v>PH3550</v>
          </cell>
          <cell r="E6759">
            <v>-114.08</v>
          </cell>
          <cell r="F6759">
            <v>0</v>
          </cell>
          <cell r="G6759">
            <v>-114.08</v>
          </cell>
          <cell r="H6759">
            <v>0</v>
          </cell>
          <cell r="I6759">
            <v>114.08</v>
          </cell>
          <cell r="J6759">
            <v>0</v>
          </cell>
          <cell r="L6759">
            <v>41455</v>
          </cell>
          <cell r="M6759" t="str">
            <v>SG</v>
          </cell>
          <cell r="N6759" t="str">
            <v>EXP</v>
          </cell>
          <cell r="O6759" t="str">
            <v>PH300</v>
          </cell>
          <cell r="P6759" t="str">
            <v>1580</v>
          </cell>
          <cell r="Q6759" t="str">
            <v>Salaries &amp; Benefits</v>
          </cell>
          <cell r="R6759" t="str">
            <v>Other Expenditures</v>
          </cell>
          <cell r="S6759" t="str">
            <v>Salaries &amp; Benefits</v>
          </cell>
        </row>
        <row r="6760">
          <cell r="A6760" t="str">
            <v>PH3550</v>
          </cell>
          <cell r="E6760">
            <v>23320.94</v>
          </cell>
          <cell r="F6760">
            <v>0</v>
          </cell>
          <cell r="G6760">
            <v>23320.94</v>
          </cell>
          <cell r="H6760">
            <v>23951.919999999998</v>
          </cell>
          <cell r="I6760">
            <v>630.98</v>
          </cell>
          <cell r="J6760">
            <v>53892</v>
          </cell>
          <cell r="L6760">
            <v>41455</v>
          </cell>
          <cell r="M6760" t="str">
            <v>SG</v>
          </cell>
          <cell r="N6760" t="str">
            <v>EXP</v>
          </cell>
          <cell r="O6760" t="str">
            <v>PH300</v>
          </cell>
          <cell r="P6760" t="str">
            <v>1711</v>
          </cell>
          <cell r="Q6760" t="str">
            <v>Salaries &amp; Benefits</v>
          </cell>
          <cell r="R6760" t="str">
            <v>Other Expenditures</v>
          </cell>
          <cell r="S6760" t="str">
            <v>Salaries &amp; Benefits</v>
          </cell>
        </row>
        <row r="6761">
          <cell r="A6761" t="str">
            <v>PH3550</v>
          </cell>
          <cell r="E6761">
            <v>11209.73</v>
          </cell>
          <cell r="F6761">
            <v>0</v>
          </cell>
          <cell r="G6761">
            <v>11209.73</v>
          </cell>
          <cell r="H6761">
            <v>11349.24</v>
          </cell>
          <cell r="I6761">
            <v>139.51</v>
          </cell>
          <cell r="J6761">
            <v>25536</v>
          </cell>
          <cell r="L6761">
            <v>41455</v>
          </cell>
          <cell r="M6761" t="str">
            <v>SG</v>
          </cell>
          <cell r="N6761" t="str">
            <v>EXP</v>
          </cell>
          <cell r="O6761" t="str">
            <v>PH300</v>
          </cell>
          <cell r="P6761" t="str">
            <v>1712</v>
          </cell>
          <cell r="Q6761" t="str">
            <v>Salaries &amp; Benefits</v>
          </cell>
          <cell r="R6761" t="str">
            <v>Other Expenditures</v>
          </cell>
          <cell r="S6761" t="str">
            <v>Salaries &amp; Benefits</v>
          </cell>
        </row>
        <row r="6762">
          <cell r="A6762" t="str">
            <v>PH3550</v>
          </cell>
          <cell r="E6762">
            <v>10443.74</v>
          </cell>
          <cell r="F6762">
            <v>0</v>
          </cell>
          <cell r="G6762">
            <v>10443.74</v>
          </cell>
          <cell r="H6762">
            <v>8954.25</v>
          </cell>
          <cell r="I6762">
            <v>-1489.49</v>
          </cell>
          <cell r="J6762">
            <v>20052.89</v>
          </cell>
          <cell r="L6762">
            <v>41455</v>
          </cell>
          <cell r="M6762" t="str">
            <v>SG</v>
          </cell>
          <cell r="N6762" t="str">
            <v>EXP</v>
          </cell>
          <cell r="O6762" t="str">
            <v>PH300</v>
          </cell>
          <cell r="P6762" t="str">
            <v>1720</v>
          </cell>
          <cell r="Q6762" t="str">
            <v>Salaries &amp; Benefits</v>
          </cell>
          <cell r="R6762" t="str">
            <v>Other Expenditures</v>
          </cell>
          <cell r="S6762" t="str">
            <v>Salaries &amp; Benefits</v>
          </cell>
        </row>
        <row r="6763">
          <cell r="A6763" t="str">
            <v>PH3550</v>
          </cell>
          <cell r="E6763">
            <v>3151.13</v>
          </cell>
          <cell r="F6763">
            <v>0</v>
          </cell>
          <cell r="G6763">
            <v>3151.13</v>
          </cell>
          <cell r="H6763">
            <v>3337.47</v>
          </cell>
          <cell r="I6763">
            <v>186.34</v>
          </cell>
          <cell r="J6763">
            <v>7509.45</v>
          </cell>
          <cell r="L6763">
            <v>41455</v>
          </cell>
          <cell r="M6763" t="str">
            <v>SG</v>
          </cell>
          <cell r="N6763" t="str">
            <v>EXP</v>
          </cell>
          <cell r="O6763" t="str">
            <v>PH300</v>
          </cell>
          <cell r="P6763" t="str">
            <v>1730</v>
          </cell>
          <cell r="Q6763" t="str">
            <v>Salaries &amp; Benefits</v>
          </cell>
          <cell r="R6763" t="str">
            <v>Other Expenditures</v>
          </cell>
          <cell r="S6763" t="str">
            <v>Salaries &amp; Benefits</v>
          </cell>
        </row>
        <row r="6764">
          <cell r="A6764" t="str">
            <v>PH3550</v>
          </cell>
          <cell r="E6764">
            <v>10057.02</v>
          </cell>
          <cell r="F6764">
            <v>0</v>
          </cell>
          <cell r="G6764">
            <v>10057.02</v>
          </cell>
          <cell r="H6764">
            <v>11402.92</v>
          </cell>
          <cell r="I6764">
            <v>1345.9</v>
          </cell>
          <cell r="J6764">
            <v>13611.91</v>
          </cell>
          <cell r="L6764">
            <v>41455</v>
          </cell>
          <cell r="M6764" t="str">
            <v>SG</v>
          </cell>
          <cell r="N6764" t="str">
            <v>EXP</v>
          </cell>
          <cell r="O6764" t="str">
            <v>PH300</v>
          </cell>
          <cell r="P6764" t="str">
            <v>1740</v>
          </cell>
          <cell r="Q6764" t="str">
            <v>Salaries &amp; Benefits</v>
          </cell>
          <cell r="R6764" t="str">
            <v>Other Expenditures</v>
          </cell>
          <cell r="S6764" t="str">
            <v>Salaries &amp; Benefits</v>
          </cell>
        </row>
        <row r="6765">
          <cell r="A6765" t="str">
            <v>PH3550</v>
          </cell>
          <cell r="E6765">
            <v>438.08</v>
          </cell>
          <cell r="F6765">
            <v>0</v>
          </cell>
          <cell r="G6765">
            <v>438.08</v>
          </cell>
          <cell r="H6765">
            <v>624.69000000000005</v>
          </cell>
          <cell r="I6765">
            <v>186.61</v>
          </cell>
          <cell r="J6765">
            <v>804.84</v>
          </cell>
          <cell r="L6765">
            <v>41455</v>
          </cell>
          <cell r="M6765" t="str">
            <v>SG</v>
          </cell>
          <cell r="N6765" t="str">
            <v>EXP</v>
          </cell>
          <cell r="O6765" t="str">
            <v>PH300</v>
          </cell>
          <cell r="P6765" t="str">
            <v>1745</v>
          </cell>
          <cell r="Q6765" t="str">
            <v>Salaries &amp; Benefits</v>
          </cell>
          <cell r="R6765" t="str">
            <v>Other Expenditures</v>
          </cell>
          <cell r="S6765" t="str">
            <v>Salaries &amp; Benefits</v>
          </cell>
        </row>
        <row r="6766">
          <cell r="A6766" t="str">
            <v>PH3550</v>
          </cell>
          <cell r="E6766">
            <v>8004.07</v>
          </cell>
          <cell r="F6766">
            <v>0</v>
          </cell>
          <cell r="G6766">
            <v>8004.07</v>
          </cell>
          <cell r="H6766">
            <v>8719.5</v>
          </cell>
          <cell r="I6766">
            <v>715.43</v>
          </cell>
          <cell r="J6766">
            <v>19618.77</v>
          </cell>
          <cell r="L6766">
            <v>41455</v>
          </cell>
          <cell r="M6766" t="str">
            <v>SG</v>
          </cell>
          <cell r="N6766" t="str">
            <v>EXP</v>
          </cell>
          <cell r="O6766" t="str">
            <v>PH300</v>
          </cell>
          <cell r="P6766" t="str">
            <v>1750</v>
          </cell>
          <cell r="Q6766" t="str">
            <v>Salaries &amp; Benefits</v>
          </cell>
          <cell r="R6766" t="str">
            <v>Other Expenditures</v>
          </cell>
          <cell r="S6766" t="str">
            <v>Salaries &amp; Benefits</v>
          </cell>
        </row>
        <row r="6767">
          <cell r="A6767" t="str">
            <v>PH3550</v>
          </cell>
          <cell r="E6767">
            <v>20881.88</v>
          </cell>
          <cell r="F6767">
            <v>0</v>
          </cell>
          <cell r="G6767">
            <v>20881.88</v>
          </cell>
          <cell r="H6767">
            <v>24798.83</v>
          </cell>
          <cell r="I6767">
            <v>3916.95</v>
          </cell>
          <cell r="J6767">
            <v>29987.1</v>
          </cell>
          <cell r="L6767">
            <v>41455</v>
          </cell>
          <cell r="M6767" t="str">
            <v>SG</v>
          </cell>
          <cell r="N6767" t="str">
            <v>EXP</v>
          </cell>
          <cell r="O6767" t="str">
            <v>PH300</v>
          </cell>
          <cell r="P6767" t="str">
            <v>1760</v>
          </cell>
          <cell r="Q6767" t="str">
            <v>Salaries &amp; Benefits</v>
          </cell>
          <cell r="R6767" t="str">
            <v>Other Expenditures</v>
          </cell>
          <cell r="S6767" t="str">
            <v>Salaries &amp; Benefits</v>
          </cell>
        </row>
        <row r="6768">
          <cell r="A6768" t="str">
            <v>PH3550</v>
          </cell>
          <cell r="E6768">
            <v>38334.71</v>
          </cell>
          <cell r="F6768">
            <v>0</v>
          </cell>
          <cell r="G6768">
            <v>38334.71</v>
          </cell>
          <cell r="H6768">
            <v>49074.12</v>
          </cell>
          <cell r="I6768">
            <v>10739.41</v>
          </cell>
          <cell r="J6768">
            <v>110416.68</v>
          </cell>
          <cell r="L6768">
            <v>41455</v>
          </cell>
          <cell r="M6768" t="str">
            <v>SG</v>
          </cell>
          <cell r="N6768" t="str">
            <v>EXP</v>
          </cell>
          <cell r="O6768" t="str">
            <v>PH300</v>
          </cell>
          <cell r="P6768" t="str">
            <v>1770</v>
          </cell>
          <cell r="Q6768" t="str">
            <v>Salaries &amp; Benefits</v>
          </cell>
          <cell r="R6768" t="str">
            <v>Other Expenditures</v>
          </cell>
          <cell r="S6768" t="str">
            <v>Salaries &amp; Benefits</v>
          </cell>
        </row>
        <row r="6769">
          <cell r="A6769" t="str">
            <v>PH3550</v>
          </cell>
          <cell r="E6769">
            <v>605.70000000000005</v>
          </cell>
          <cell r="F6769">
            <v>0</v>
          </cell>
          <cell r="G6769">
            <v>605.70000000000005</v>
          </cell>
          <cell r="H6769">
            <v>0</v>
          </cell>
          <cell r="I6769">
            <v>-605.70000000000005</v>
          </cell>
          <cell r="J6769">
            <v>0</v>
          </cell>
          <cell r="L6769">
            <v>41455</v>
          </cell>
          <cell r="M6769" t="str">
            <v>SG</v>
          </cell>
          <cell r="N6769" t="str">
            <v>EXP</v>
          </cell>
          <cell r="O6769" t="str">
            <v>PH300</v>
          </cell>
          <cell r="P6769" t="str">
            <v>1850</v>
          </cell>
          <cell r="Q6769" t="str">
            <v>Salaries &amp; Benefits</v>
          </cell>
          <cell r="R6769" t="str">
            <v>Other Expenditures</v>
          </cell>
          <cell r="S6769" t="str">
            <v>Salaries &amp; Benefits</v>
          </cell>
        </row>
        <row r="6770">
          <cell r="A6770" t="str">
            <v>PH3550</v>
          </cell>
          <cell r="E6770">
            <v>753.95</v>
          </cell>
          <cell r="F6770">
            <v>0</v>
          </cell>
          <cell r="G6770">
            <v>753.95</v>
          </cell>
          <cell r="H6770">
            <v>0</v>
          </cell>
          <cell r="I6770">
            <v>-753.95</v>
          </cell>
          <cell r="J6770">
            <v>0</v>
          </cell>
          <cell r="L6770">
            <v>41455</v>
          </cell>
          <cell r="M6770" t="str">
            <v>SG</v>
          </cell>
          <cell r="N6770" t="str">
            <v>EXP</v>
          </cell>
          <cell r="O6770" t="str">
            <v>PH300</v>
          </cell>
          <cell r="P6770" t="str">
            <v>4225</v>
          </cell>
          <cell r="Q6770" t="str">
            <v>Business Travel Expenses</v>
          </cell>
          <cell r="R6770" t="str">
            <v>Other Expenditures</v>
          </cell>
          <cell r="S6770" t="str">
            <v>Non Salary</v>
          </cell>
        </row>
        <row r="6771">
          <cell r="A6771" t="str">
            <v>PH3550</v>
          </cell>
          <cell r="E6771">
            <v>1158.3900000000001</v>
          </cell>
          <cell r="F6771">
            <v>0</v>
          </cell>
          <cell r="G6771">
            <v>1158.3900000000001</v>
          </cell>
          <cell r="H6771">
            <v>0</v>
          </cell>
          <cell r="I6771">
            <v>-1158.3900000000001</v>
          </cell>
          <cell r="J6771">
            <v>0</v>
          </cell>
          <cell r="L6771">
            <v>41455</v>
          </cell>
          <cell r="M6771" t="str">
            <v>SG</v>
          </cell>
          <cell r="N6771" t="str">
            <v>EXP</v>
          </cell>
          <cell r="O6771" t="str">
            <v>PH300</v>
          </cell>
          <cell r="P6771" t="str">
            <v>4770</v>
          </cell>
          <cell r="Q6771" t="str">
            <v>Insurance, Parking &amp; Metrage</v>
          </cell>
          <cell r="R6771" t="str">
            <v>Other Expenditures</v>
          </cell>
          <cell r="S6771" t="str">
            <v>Non Salary</v>
          </cell>
        </row>
        <row r="6772">
          <cell r="A6772" t="str">
            <v>PH3550</v>
          </cell>
          <cell r="E6772">
            <v>1454.39</v>
          </cell>
          <cell r="F6772">
            <v>0</v>
          </cell>
          <cell r="G6772">
            <v>1454.39</v>
          </cell>
          <cell r="H6772">
            <v>0</v>
          </cell>
          <cell r="I6772">
            <v>-1454.39</v>
          </cell>
          <cell r="J6772">
            <v>0</v>
          </cell>
          <cell r="L6772">
            <v>41455</v>
          </cell>
          <cell r="M6772" t="str">
            <v>SG</v>
          </cell>
          <cell r="N6772" t="str">
            <v>EXP</v>
          </cell>
          <cell r="O6772" t="str">
            <v>PH300</v>
          </cell>
          <cell r="P6772" t="str">
            <v>4775</v>
          </cell>
          <cell r="Q6772" t="str">
            <v>Insurance, Parking &amp; Metrage</v>
          </cell>
          <cell r="R6772" t="str">
            <v>Other Expenditures</v>
          </cell>
          <cell r="S6772" t="str">
            <v>Non Salary</v>
          </cell>
        </row>
        <row r="6773">
          <cell r="A6773" t="str">
            <v>PH3550</v>
          </cell>
          <cell r="E6773">
            <v>13</v>
          </cell>
          <cell r="F6773">
            <v>0</v>
          </cell>
          <cell r="G6773">
            <v>13</v>
          </cell>
          <cell r="H6773">
            <v>0</v>
          </cell>
          <cell r="I6773">
            <v>-13</v>
          </cell>
          <cell r="J6773">
            <v>0</v>
          </cell>
          <cell r="L6773">
            <v>41455</v>
          </cell>
          <cell r="M6773" t="str">
            <v>SG</v>
          </cell>
          <cell r="N6773" t="str">
            <v>EXP</v>
          </cell>
          <cell r="O6773" t="str">
            <v>PH300</v>
          </cell>
          <cell r="P6773" t="str">
            <v>4811</v>
          </cell>
          <cell r="Q6773" t="str">
            <v>Other Services</v>
          </cell>
          <cell r="R6773" t="str">
            <v>Other Expenditures</v>
          </cell>
          <cell r="S6773" t="str">
            <v>Non Salary</v>
          </cell>
        </row>
        <row r="6774">
          <cell r="A6774" t="str">
            <v>PH3550</v>
          </cell>
          <cell r="E6774">
            <v>-409675.13</v>
          </cell>
          <cell r="F6774">
            <v>0</v>
          </cell>
          <cell r="G6774">
            <v>-409675.13</v>
          </cell>
          <cell r="H6774">
            <v>-424705.55</v>
          </cell>
          <cell r="I6774">
            <v>-15030.42</v>
          </cell>
          <cell r="J6774">
            <v>-928350.58</v>
          </cell>
          <cell r="L6774">
            <v>41455</v>
          </cell>
          <cell r="M6774" t="str">
            <v>SG</v>
          </cell>
          <cell r="N6774" t="str">
            <v>REV</v>
          </cell>
          <cell r="O6774" t="str">
            <v>PH300</v>
          </cell>
          <cell r="P6774" t="str">
            <v>8010</v>
          </cell>
          <cell r="Q6774" t="str">
            <v>Grants and Subsidies</v>
          </cell>
          <cell r="R6774" t="str">
            <v>Revenue</v>
          </cell>
          <cell r="S6774" t="str">
            <v>Non Salary</v>
          </cell>
        </row>
        <row r="6775">
          <cell r="A6775" t="str">
            <v>PH3553</v>
          </cell>
          <cell r="E6775">
            <v>466490.07</v>
          </cell>
          <cell r="F6775">
            <v>0</v>
          </cell>
          <cell r="G6775">
            <v>466490.07</v>
          </cell>
          <cell r="H6775">
            <v>505526.84</v>
          </cell>
          <cell r="I6775">
            <v>39036.769999999997</v>
          </cell>
          <cell r="J6775">
            <v>1137435.3899999999</v>
          </cell>
          <cell r="L6775">
            <v>41455</v>
          </cell>
          <cell r="M6775" t="str">
            <v>SG</v>
          </cell>
          <cell r="N6775" t="str">
            <v>EXP</v>
          </cell>
          <cell r="O6775" t="str">
            <v>PH300</v>
          </cell>
          <cell r="P6775" t="str">
            <v>1015</v>
          </cell>
          <cell r="Q6775" t="str">
            <v>Salaries &amp; Benefits</v>
          </cell>
          <cell r="R6775" t="str">
            <v>Other Expenditures</v>
          </cell>
          <cell r="S6775" t="str">
            <v>Salaries &amp; Benefits</v>
          </cell>
        </row>
        <row r="6776">
          <cell r="A6776" t="str">
            <v>PH3553</v>
          </cell>
          <cell r="E6776">
            <v>0</v>
          </cell>
          <cell r="F6776">
            <v>0</v>
          </cell>
          <cell r="G6776">
            <v>0</v>
          </cell>
          <cell r="H6776">
            <v>2088.21</v>
          </cell>
          <cell r="I6776">
            <v>2088.21</v>
          </cell>
          <cell r="J6776">
            <v>4700</v>
          </cell>
          <cell r="L6776">
            <v>41455</v>
          </cell>
          <cell r="M6776" t="str">
            <v>SG</v>
          </cell>
          <cell r="N6776" t="str">
            <v>EXP</v>
          </cell>
          <cell r="O6776" t="str">
            <v>PH300</v>
          </cell>
          <cell r="P6776" t="str">
            <v>1025</v>
          </cell>
          <cell r="Q6776" t="str">
            <v>Salaries &amp; Benefits</v>
          </cell>
          <cell r="R6776" t="str">
            <v>Other Expenditures</v>
          </cell>
          <cell r="S6776" t="str">
            <v>Overtime</v>
          </cell>
        </row>
        <row r="6777">
          <cell r="A6777" t="str">
            <v>PH3553</v>
          </cell>
          <cell r="E6777">
            <v>0</v>
          </cell>
          <cell r="F6777">
            <v>0</v>
          </cell>
          <cell r="G6777">
            <v>0</v>
          </cell>
          <cell r="H6777">
            <v>-31730.99</v>
          </cell>
          <cell r="I6777">
            <v>-31730.99</v>
          </cell>
          <cell r="J6777">
            <v>-69102.58</v>
          </cell>
          <cell r="L6777">
            <v>41455</v>
          </cell>
          <cell r="M6777" t="str">
            <v>SG</v>
          </cell>
          <cell r="N6777" t="str">
            <v>EXP</v>
          </cell>
          <cell r="O6777" t="str">
            <v>PH300</v>
          </cell>
          <cell r="P6777" t="str">
            <v>1520</v>
          </cell>
          <cell r="Q6777" t="str">
            <v>Salaries &amp; Benefits</v>
          </cell>
          <cell r="R6777" t="str">
            <v>Other Expenditures</v>
          </cell>
          <cell r="S6777" t="str">
            <v>Gapping</v>
          </cell>
        </row>
        <row r="6778">
          <cell r="A6778" t="str">
            <v>PH3553</v>
          </cell>
          <cell r="E6778">
            <v>23067.1</v>
          </cell>
          <cell r="F6778">
            <v>0</v>
          </cell>
          <cell r="G6778">
            <v>23067.1</v>
          </cell>
          <cell r="H6778">
            <v>23215.919999999998</v>
          </cell>
          <cell r="I6778">
            <v>148.82</v>
          </cell>
          <cell r="J6778">
            <v>52236</v>
          </cell>
          <cell r="L6778">
            <v>41455</v>
          </cell>
          <cell r="M6778" t="str">
            <v>SG</v>
          </cell>
          <cell r="N6778" t="str">
            <v>EXP</v>
          </cell>
          <cell r="O6778" t="str">
            <v>PH300</v>
          </cell>
          <cell r="P6778" t="str">
            <v>1711</v>
          </cell>
          <cell r="Q6778" t="str">
            <v>Salaries &amp; Benefits</v>
          </cell>
          <cell r="R6778" t="str">
            <v>Other Expenditures</v>
          </cell>
          <cell r="S6778" t="str">
            <v>Salaries &amp; Benefits</v>
          </cell>
        </row>
        <row r="6779">
          <cell r="A6779" t="str">
            <v>PH3553</v>
          </cell>
          <cell r="E6779">
            <v>10979.64</v>
          </cell>
          <cell r="F6779">
            <v>0</v>
          </cell>
          <cell r="G6779">
            <v>10979.64</v>
          </cell>
          <cell r="H6779">
            <v>10911.94</v>
          </cell>
          <cell r="I6779">
            <v>-67.7</v>
          </cell>
          <cell r="J6779">
            <v>24552</v>
          </cell>
          <cell r="L6779">
            <v>41455</v>
          </cell>
          <cell r="M6779" t="str">
            <v>SG</v>
          </cell>
          <cell r="N6779" t="str">
            <v>EXP</v>
          </cell>
          <cell r="O6779" t="str">
            <v>PH300</v>
          </cell>
          <cell r="P6779" t="str">
            <v>1712</v>
          </cell>
          <cell r="Q6779" t="str">
            <v>Salaries &amp; Benefits</v>
          </cell>
          <cell r="R6779" t="str">
            <v>Other Expenditures</v>
          </cell>
          <cell r="S6779" t="str">
            <v>Salaries &amp; Benefits</v>
          </cell>
        </row>
        <row r="6780">
          <cell r="A6780" t="str">
            <v>PH3553</v>
          </cell>
          <cell r="E6780">
            <v>11537.09</v>
          </cell>
          <cell r="F6780">
            <v>0</v>
          </cell>
          <cell r="G6780">
            <v>11537.09</v>
          </cell>
          <cell r="H6780">
            <v>10123.25</v>
          </cell>
          <cell r="I6780">
            <v>-1413.84</v>
          </cell>
          <cell r="J6780">
            <v>22632.18</v>
          </cell>
          <cell r="L6780">
            <v>41455</v>
          </cell>
          <cell r="M6780" t="str">
            <v>SG</v>
          </cell>
          <cell r="N6780" t="str">
            <v>EXP</v>
          </cell>
          <cell r="O6780" t="str">
            <v>PH300</v>
          </cell>
          <cell r="P6780" t="str">
            <v>1720</v>
          </cell>
          <cell r="Q6780" t="str">
            <v>Salaries &amp; Benefits</v>
          </cell>
          <cell r="R6780" t="str">
            <v>Other Expenditures</v>
          </cell>
          <cell r="S6780" t="str">
            <v>Salaries &amp; Benefits</v>
          </cell>
        </row>
        <row r="6781">
          <cell r="A6781" t="str">
            <v>PH3553</v>
          </cell>
          <cell r="E6781">
            <v>3486.22</v>
          </cell>
          <cell r="F6781">
            <v>0</v>
          </cell>
          <cell r="G6781">
            <v>3486.22</v>
          </cell>
          <cell r="H6781">
            <v>3773.13</v>
          </cell>
          <cell r="I6781">
            <v>286.91000000000003</v>
          </cell>
          <cell r="J6781">
            <v>8489.7900000000009</v>
          </cell>
          <cell r="L6781">
            <v>41455</v>
          </cell>
          <cell r="M6781" t="str">
            <v>SG</v>
          </cell>
          <cell r="N6781" t="str">
            <v>EXP</v>
          </cell>
          <cell r="O6781" t="str">
            <v>PH300</v>
          </cell>
          <cell r="P6781" t="str">
            <v>1730</v>
          </cell>
          <cell r="Q6781" t="str">
            <v>Salaries &amp; Benefits</v>
          </cell>
          <cell r="R6781" t="str">
            <v>Other Expenditures</v>
          </cell>
          <cell r="S6781" t="str">
            <v>Salaries &amp; Benefits</v>
          </cell>
        </row>
        <row r="6782">
          <cell r="A6782" t="str">
            <v>PH3553</v>
          </cell>
          <cell r="E6782">
            <v>11846.15</v>
          </cell>
          <cell r="F6782">
            <v>0</v>
          </cell>
          <cell r="G6782">
            <v>11846.15</v>
          </cell>
          <cell r="H6782">
            <v>13190.69</v>
          </cell>
          <cell r="I6782">
            <v>1344.54</v>
          </cell>
          <cell r="J6782">
            <v>15715.23</v>
          </cell>
          <cell r="L6782">
            <v>41455</v>
          </cell>
          <cell r="M6782" t="str">
            <v>SG</v>
          </cell>
          <cell r="N6782" t="str">
            <v>EXP</v>
          </cell>
          <cell r="O6782" t="str">
            <v>PH300</v>
          </cell>
          <cell r="P6782" t="str">
            <v>1740</v>
          </cell>
          <cell r="Q6782" t="str">
            <v>Salaries &amp; Benefits</v>
          </cell>
          <cell r="R6782" t="str">
            <v>Other Expenditures</v>
          </cell>
          <cell r="S6782" t="str">
            <v>Salaries &amp; Benefits</v>
          </cell>
        </row>
        <row r="6783">
          <cell r="A6783" t="str">
            <v>PH3553</v>
          </cell>
          <cell r="E6783">
            <v>488.25</v>
          </cell>
          <cell r="F6783">
            <v>0</v>
          </cell>
          <cell r="G6783">
            <v>488.25</v>
          </cell>
          <cell r="H6783">
            <v>698.79</v>
          </cell>
          <cell r="I6783">
            <v>210.54</v>
          </cell>
          <cell r="J6783">
            <v>909.91</v>
          </cell>
          <cell r="L6783">
            <v>41455</v>
          </cell>
          <cell r="M6783" t="str">
            <v>SG</v>
          </cell>
          <cell r="N6783" t="str">
            <v>EXP</v>
          </cell>
          <cell r="O6783" t="str">
            <v>PH300</v>
          </cell>
          <cell r="P6783" t="str">
            <v>1745</v>
          </cell>
          <cell r="Q6783" t="str">
            <v>Salaries &amp; Benefits</v>
          </cell>
          <cell r="R6783" t="str">
            <v>Other Expenditures</v>
          </cell>
          <cell r="S6783" t="str">
            <v>Salaries &amp; Benefits</v>
          </cell>
        </row>
        <row r="6784">
          <cell r="A6784" t="str">
            <v>PH3553</v>
          </cell>
          <cell r="E6784">
            <v>9161.06</v>
          </cell>
          <cell r="F6784">
            <v>0</v>
          </cell>
          <cell r="G6784">
            <v>9161.06</v>
          </cell>
          <cell r="H6784">
            <v>9857.83</v>
          </cell>
          <cell r="I6784">
            <v>696.77</v>
          </cell>
          <cell r="J6784">
            <v>22179.95</v>
          </cell>
          <cell r="L6784">
            <v>41455</v>
          </cell>
          <cell r="M6784" t="str">
            <v>SG</v>
          </cell>
          <cell r="N6784" t="str">
            <v>EXP</v>
          </cell>
          <cell r="O6784" t="str">
            <v>PH300</v>
          </cell>
          <cell r="P6784" t="str">
            <v>1750</v>
          </cell>
          <cell r="Q6784" t="str">
            <v>Salaries &amp; Benefits</v>
          </cell>
          <cell r="R6784" t="str">
            <v>Other Expenditures</v>
          </cell>
          <cell r="S6784" t="str">
            <v>Salaries &amp; Benefits</v>
          </cell>
        </row>
        <row r="6785">
          <cell r="A6785" t="str">
            <v>PH3553</v>
          </cell>
          <cell r="E6785">
            <v>24532.67</v>
          </cell>
          <cell r="F6785">
            <v>0</v>
          </cell>
          <cell r="G6785">
            <v>24532.67</v>
          </cell>
          <cell r="H6785">
            <v>28661.16</v>
          </cell>
          <cell r="I6785">
            <v>4128.49</v>
          </cell>
          <cell r="J6785">
            <v>34600.5</v>
          </cell>
          <cell r="L6785">
            <v>41455</v>
          </cell>
          <cell r="M6785" t="str">
            <v>SG</v>
          </cell>
          <cell r="N6785" t="str">
            <v>EXP</v>
          </cell>
          <cell r="O6785" t="str">
            <v>PH300</v>
          </cell>
          <cell r="P6785" t="str">
            <v>1760</v>
          </cell>
          <cell r="Q6785" t="str">
            <v>Salaries &amp; Benefits</v>
          </cell>
          <cell r="R6785" t="str">
            <v>Other Expenditures</v>
          </cell>
          <cell r="S6785" t="str">
            <v>Salaries &amp; Benefits</v>
          </cell>
        </row>
        <row r="6786">
          <cell r="A6786" t="str">
            <v>PH3553</v>
          </cell>
          <cell r="E6786">
            <v>44379.41</v>
          </cell>
          <cell r="F6786">
            <v>0</v>
          </cell>
          <cell r="G6786">
            <v>44379.41</v>
          </cell>
          <cell r="H6786">
            <v>55102.95</v>
          </cell>
          <cell r="I6786">
            <v>10723.54</v>
          </cell>
          <cell r="J6786">
            <v>123981.57</v>
          </cell>
          <cell r="L6786">
            <v>41455</v>
          </cell>
          <cell r="M6786" t="str">
            <v>SG</v>
          </cell>
          <cell r="N6786" t="str">
            <v>EXP</v>
          </cell>
          <cell r="O6786" t="str">
            <v>PH300</v>
          </cell>
          <cell r="P6786" t="str">
            <v>1770</v>
          </cell>
          <cell r="Q6786" t="str">
            <v>Salaries &amp; Benefits</v>
          </cell>
          <cell r="R6786" t="str">
            <v>Other Expenditures</v>
          </cell>
          <cell r="S6786" t="str">
            <v>Salaries &amp; Benefits</v>
          </cell>
        </row>
        <row r="6787">
          <cell r="A6787" t="str">
            <v>PH3553</v>
          </cell>
          <cell r="E6787">
            <v>1130.17</v>
          </cell>
          <cell r="F6787">
            <v>0</v>
          </cell>
          <cell r="G6787">
            <v>1130.17</v>
          </cell>
          <cell r="H6787">
            <v>0</v>
          </cell>
          <cell r="I6787">
            <v>-1130.17</v>
          </cell>
          <cell r="J6787">
            <v>0</v>
          </cell>
          <cell r="L6787">
            <v>41455</v>
          </cell>
          <cell r="M6787" t="str">
            <v>SG</v>
          </cell>
          <cell r="N6787" t="str">
            <v>EXP</v>
          </cell>
          <cell r="O6787" t="str">
            <v>PH300</v>
          </cell>
          <cell r="P6787" t="str">
            <v>1840</v>
          </cell>
          <cell r="Q6787" t="str">
            <v>Salaries &amp; Benefits</v>
          </cell>
          <cell r="R6787" t="str">
            <v>Other Expenditures</v>
          </cell>
          <cell r="S6787" t="str">
            <v>Salaries &amp; Benefits</v>
          </cell>
        </row>
        <row r="6788">
          <cell r="A6788" t="str">
            <v>PH3553</v>
          </cell>
          <cell r="E6788">
            <v>1026.8499999999999</v>
          </cell>
          <cell r="F6788">
            <v>0</v>
          </cell>
          <cell r="G6788">
            <v>1026.8499999999999</v>
          </cell>
          <cell r="H6788">
            <v>874.4</v>
          </cell>
          <cell r="I6788">
            <v>-152.44999999999999</v>
          </cell>
          <cell r="J6788">
            <v>2000</v>
          </cell>
          <cell r="L6788">
            <v>41455</v>
          </cell>
          <cell r="M6788" t="str">
            <v>SG</v>
          </cell>
          <cell r="N6788" t="str">
            <v>EXP</v>
          </cell>
          <cell r="O6788" t="str">
            <v>PH300</v>
          </cell>
          <cell r="P6788" t="str">
            <v>4225</v>
          </cell>
          <cell r="Q6788" t="str">
            <v>Business Travel Expenses</v>
          </cell>
          <cell r="R6788" t="str">
            <v>Other Expenditures</v>
          </cell>
          <cell r="S6788" t="str">
            <v>Non Salary</v>
          </cell>
        </row>
        <row r="6789">
          <cell r="A6789" t="str">
            <v>PH3553</v>
          </cell>
          <cell r="E6789">
            <v>1517.31</v>
          </cell>
          <cell r="F6789">
            <v>0</v>
          </cell>
          <cell r="G6789">
            <v>1517.31</v>
          </cell>
          <cell r="H6789">
            <v>0</v>
          </cell>
          <cell r="I6789">
            <v>-1517.31</v>
          </cell>
          <cell r="J6789">
            <v>0</v>
          </cell>
          <cell r="L6789">
            <v>41455</v>
          </cell>
          <cell r="M6789" t="str">
            <v>SG</v>
          </cell>
          <cell r="N6789" t="str">
            <v>EXP</v>
          </cell>
          <cell r="O6789" t="str">
            <v>PH300</v>
          </cell>
          <cell r="P6789" t="str">
            <v>4770</v>
          </cell>
          <cell r="Q6789" t="str">
            <v>Insurance, Parking &amp; Metrage</v>
          </cell>
          <cell r="R6789" t="str">
            <v>Other Expenditures</v>
          </cell>
          <cell r="S6789" t="str">
            <v>Non Salary</v>
          </cell>
        </row>
        <row r="6790">
          <cell r="A6790" t="str">
            <v>PH3553</v>
          </cell>
          <cell r="E6790">
            <v>1134.69</v>
          </cell>
          <cell r="F6790">
            <v>0</v>
          </cell>
          <cell r="G6790">
            <v>1134.69</v>
          </cell>
          <cell r="H6790">
            <v>0</v>
          </cell>
          <cell r="I6790">
            <v>-1134.69</v>
          </cell>
          <cell r="J6790">
            <v>0</v>
          </cell>
          <cell r="L6790">
            <v>41455</v>
          </cell>
          <cell r="M6790" t="str">
            <v>SG</v>
          </cell>
          <cell r="N6790" t="str">
            <v>EXP</v>
          </cell>
          <cell r="O6790" t="str">
            <v>PH300</v>
          </cell>
          <cell r="P6790" t="str">
            <v>4775</v>
          </cell>
          <cell r="Q6790" t="str">
            <v>Insurance, Parking &amp; Metrage</v>
          </cell>
          <cell r="R6790" t="str">
            <v>Other Expenditures</v>
          </cell>
          <cell r="S6790" t="str">
            <v>Non Salary</v>
          </cell>
        </row>
        <row r="6791">
          <cell r="A6791" t="str">
            <v>PH3553</v>
          </cell>
          <cell r="E6791">
            <v>-458082.51</v>
          </cell>
          <cell r="F6791">
            <v>0</v>
          </cell>
          <cell r="G6791">
            <v>-458082.51</v>
          </cell>
          <cell r="H6791">
            <v>-474220.6</v>
          </cell>
          <cell r="I6791">
            <v>-16138.09</v>
          </cell>
          <cell r="J6791">
            <v>-1035247.48</v>
          </cell>
          <cell r="L6791">
            <v>41455</v>
          </cell>
          <cell r="M6791" t="str">
            <v>SG</v>
          </cell>
          <cell r="N6791" t="str">
            <v>REV</v>
          </cell>
          <cell r="O6791" t="str">
            <v>PH300</v>
          </cell>
          <cell r="P6791" t="str">
            <v>8010</v>
          </cell>
          <cell r="Q6791" t="str">
            <v>Grants and Subsidies</v>
          </cell>
          <cell r="R6791" t="str">
            <v>Revenue</v>
          </cell>
          <cell r="S6791" t="str">
            <v>Non Salary</v>
          </cell>
        </row>
        <row r="6792">
          <cell r="A6792" t="str">
            <v>PH3554</v>
          </cell>
          <cell r="E6792">
            <v>591210.55000000005</v>
          </cell>
          <cell r="F6792">
            <v>0</v>
          </cell>
          <cell r="G6792">
            <v>591210.55000000005</v>
          </cell>
          <cell r="H6792">
            <v>565777.24</v>
          </cell>
          <cell r="I6792">
            <v>-25433.31</v>
          </cell>
          <cell r="J6792">
            <v>1272998.79</v>
          </cell>
          <cell r="L6792">
            <v>41455</v>
          </cell>
          <cell r="M6792" t="str">
            <v>SG</v>
          </cell>
          <cell r="N6792" t="str">
            <v>EXP</v>
          </cell>
          <cell r="O6792" t="str">
            <v>PH300</v>
          </cell>
          <cell r="P6792" t="str">
            <v>1015</v>
          </cell>
          <cell r="Q6792" t="str">
            <v>Salaries &amp; Benefits</v>
          </cell>
          <cell r="R6792" t="str">
            <v>Other Expenditures</v>
          </cell>
          <cell r="S6792" t="str">
            <v>Salaries &amp; Benefits</v>
          </cell>
        </row>
        <row r="6793">
          <cell r="A6793" t="str">
            <v>PH3554</v>
          </cell>
          <cell r="E6793">
            <v>0</v>
          </cell>
          <cell r="F6793">
            <v>0</v>
          </cell>
          <cell r="G6793">
            <v>0</v>
          </cell>
          <cell r="H6793">
            <v>3021.07</v>
          </cell>
          <cell r="I6793">
            <v>3021.07</v>
          </cell>
          <cell r="J6793">
            <v>6799.66</v>
          </cell>
          <cell r="L6793">
            <v>41455</v>
          </cell>
          <cell r="M6793" t="str">
            <v>SG</v>
          </cell>
          <cell r="N6793" t="str">
            <v>EXP</v>
          </cell>
          <cell r="O6793" t="str">
            <v>PH300</v>
          </cell>
          <cell r="P6793" t="str">
            <v>1025</v>
          </cell>
          <cell r="Q6793" t="str">
            <v>Salaries &amp; Benefits</v>
          </cell>
          <cell r="R6793" t="str">
            <v>Other Expenditures</v>
          </cell>
          <cell r="S6793" t="str">
            <v>Overtime</v>
          </cell>
        </row>
        <row r="6794">
          <cell r="A6794" t="str">
            <v>PH3554</v>
          </cell>
          <cell r="E6794">
            <v>138.32</v>
          </cell>
          <cell r="F6794">
            <v>0</v>
          </cell>
          <cell r="G6794">
            <v>138.32</v>
          </cell>
          <cell r="H6794">
            <v>0</v>
          </cell>
          <cell r="I6794">
            <v>-138.32</v>
          </cell>
          <cell r="J6794">
            <v>0</v>
          </cell>
          <cell r="L6794">
            <v>41455</v>
          </cell>
          <cell r="M6794" t="str">
            <v>SG</v>
          </cell>
          <cell r="N6794" t="str">
            <v>EXP</v>
          </cell>
          <cell r="O6794" t="str">
            <v>PH300</v>
          </cell>
          <cell r="P6794" t="str">
            <v>1045</v>
          </cell>
          <cell r="Q6794" t="str">
            <v>Salaries &amp; Benefits</v>
          </cell>
          <cell r="R6794" t="str">
            <v>Other Expenditures</v>
          </cell>
          <cell r="S6794" t="str">
            <v>Salaries &amp; Benefits</v>
          </cell>
        </row>
        <row r="6795">
          <cell r="A6795" t="str">
            <v>PH3554</v>
          </cell>
          <cell r="E6795">
            <v>1197.46</v>
          </cell>
          <cell r="F6795">
            <v>0</v>
          </cell>
          <cell r="G6795">
            <v>1197.46</v>
          </cell>
          <cell r="H6795">
            <v>192.58</v>
          </cell>
          <cell r="I6795">
            <v>-1004.88</v>
          </cell>
          <cell r="J6795">
            <v>192.58</v>
          </cell>
          <cell r="L6795">
            <v>41455</v>
          </cell>
          <cell r="M6795" t="str">
            <v>SG</v>
          </cell>
          <cell r="N6795" t="str">
            <v>EXP</v>
          </cell>
          <cell r="O6795" t="str">
            <v>PH300</v>
          </cell>
          <cell r="P6795" t="str">
            <v>1050</v>
          </cell>
          <cell r="Q6795" t="str">
            <v>Salaries &amp; Benefits</v>
          </cell>
          <cell r="R6795" t="str">
            <v>Other Expenditures</v>
          </cell>
          <cell r="S6795" t="str">
            <v>Salaries &amp; Benefits</v>
          </cell>
        </row>
        <row r="6796">
          <cell r="A6796" t="str">
            <v>PH3554</v>
          </cell>
          <cell r="E6796">
            <v>0</v>
          </cell>
          <cell r="F6796">
            <v>0</v>
          </cell>
          <cell r="G6796">
            <v>0</v>
          </cell>
          <cell r="H6796">
            <v>-35618.74</v>
          </cell>
          <cell r="I6796">
            <v>-35618.74</v>
          </cell>
          <cell r="J6796">
            <v>-77606.03</v>
          </cell>
          <cell r="L6796">
            <v>41455</v>
          </cell>
          <cell r="M6796" t="str">
            <v>SG</v>
          </cell>
          <cell r="N6796" t="str">
            <v>EXP</v>
          </cell>
          <cell r="O6796" t="str">
            <v>PH300</v>
          </cell>
          <cell r="P6796" t="str">
            <v>1520</v>
          </cell>
          <cell r="Q6796" t="str">
            <v>Salaries &amp; Benefits</v>
          </cell>
          <cell r="R6796" t="str">
            <v>Other Expenditures</v>
          </cell>
          <cell r="S6796" t="str">
            <v>Gapping</v>
          </cell>
        </row>
        <row r="6797">
          <cell r="A6797" t="str">
            <v>PH3554</v>
          </cell>
          <cell r="E6797">
            <v>29993.49</v>
          </cell>
          <cell r="F6797">
            <v>0</v>
          </cell>
          <cell r="G6797">
            <v>29993.49</v>
          </cell>
          <cell r="H6797">
            <v>27477.24</v>
          </cell>
          <cell r="I6797">
            <v>-2516.25</v>
          </cell>
          <cell r="J6797">
            <v>61824</v>
          </cell>
          <cell r="L6797">
            <v>41455</v>
          </cell>
          <cell r="M6797" t="str">
            <v>SG</v>
          </cell>
          <cell r="N6797" t="str">
            <v>EXP</v>
          </cell>
          <cell r="O6797" t="str">
            <v>PH300</v>
          </cell>
          <cell r="P6797" t="str">
            <v>1711</v>
          </cell>
          <cell r="Q6797" t="str">
            <v>Salaries &amp; Benefits</v>
          </cell>
          <cell r="R6797" t="str">
            <v>Other Expenditures</v>
          </cell>
          <cell r="S6797" t="str">
            <v>Salaries &amp; Benefits</v>
          </cell>
        </row>
        <row r="6798">
          <cell r="A6798" t="str">
            <v>PH3554</v>
          </cell>
          <cell r="E6798">
            <v>13813.38</v>
          </cell>
          <cell r="F6798">
            <v>0</v>
          </cell>
          <cell r="G6798">
            <v>13813.38</v>
          </cell>
          <cell r="H6798">
            <v>12954.57</v>
          </cell>
          <cell r="I6798">
            <v>-858.81</v>
          </cell>
          <cell r="J6798">
            <v>29148</v>
          </cell>
          <cell r="L6798">
            <v>41455</v>
          </cell>
          <cell r="M6798" t="str">
            <v>SG</v>
          </cell>
          <cell r="N6798" t="str">
            <v>EXP</v>
          </cell>
          <cell r="O6798" t="str">
            <v>PH300</v>
          </cell>
          <cell r="P6798" t="str">
            <v>1712</v>
          </cell>
          <cell r="Q6798" t="str">
            <v>Salaries &amp; Benefits</v>
          </cell>
          <cell r="R6798" t="str">
            <v>Other Expenditures</v>
          </cell>
          <cell r="S6798" t="str">
            <v>Salaries &amp; Benefits</v>
          </cell>
        </row>
        <row r="6799">
          <cell r="A6799" t="str">
            <v>PH3554</v>
          </cell>
          <cell r="E6799">
            <v>14432.12</v>
          </cell>
          <cell r="F6799">
            <v>0</v>
          </cell>
          <cell r="G6799">
            <v>14432.12</v>
          </cell>
          <cell r="H6799">
            <v>11329.77</v>
          </cell>
          <cell r="I6799">
            <v>-3102.35</v>
          </cell>
          <cell r="J6799">
            <v>25300.31</v>
          </cell>
          <cell r="L6799">
            <v>41455</v>
          </cell>
          <cell r="M6799" t="str">
            <v>SG</v>
          </cell>
          <cell r="N6799" t="str">
            <v>EXP</v>
          </cell>
          <cell r="O6799" t="str">
            <v>PH300</v>
          </cell>
          <cell r="P6799" t="str">
            <v>1720</v>
          </cell>
          <cell r="Q6799" t="str">
            <v>Salaries &amp; Benefits</v>
          </cell>
          <cell r="R6799" t="str">
            <v>Other Expenditures</v>
          </cell>
          <cell r="S6799" t="str">
            <v>Salaries &amp; Benefits</v>
          </cell>
        </row>
        <row r="6800">
          <cell r="A6800" t="str">
            <v>PH3554</v>
          </cell>
          <cell r="E6800">
            <v>4356.26</v>
          </cell>
          <cell r="F6800">
            <v>0</v>
          </cell>
          <cell r="G6800">
            <v>4356.26</v>
          </cell>
          <cell r="H6800">
            <v>4224.21</v>
          </cell>
          <cell r="I6800">
            <v>-132.05000000000001</v>
          </cell>
          <cell r="J6800">
            <v>9504.76</v>
          </cell>
          <cell r="L6800">
            <v>41455</v>
          </cell>
          <cell r="M6800" t="str">
            <v>SG</v>
          </cell>
          <cell r="N6800" t="str">
            <v>EXP</v>
          </cell>
          <cell r="O6800" t="str">
            <v>PH300</v>
          </cell>
          <cell r="P6800" t="str">
            <v>1730</v>
          </cell>
          <cell r="Q6800" t="str">
            <v>Salaries &amp; Benefits</v>
          </cell>
          <cell r="R6800" t="str">
            <v>Other Expenditures</v>
          </cell>
          <cell r="S6800" t="str">
            <v>Salaries &amp; Benefits</v>
          </cell>
        </row>
        <row r="6801">
          <cell r="A6801" t="str">
            <v>PH3554</v>
          </cell>
          <cell r="E6801">
            <v>15222.79</v>
          </cell>
          <cell r="F6801">
            <v>0</v>
          </cell>
          <cell r="G6801">
            <v>15222.79</v>
          </cell>
          <cell r="H6801">
            <v>14782.44</v>
          </cell>
          <cell r="I6801">
            <v>-440.35</v>
          </cell>
          <cell r="J6801">
            <v>17818.55</v>
          </cell>
          <cell r="L6801">
            <v>41455</v>
          </cell>
          <cell r="M6801" t="str">
            <v>SG</v>
          </cell>
          <cell r="N6801" t="str">
            <v>EXP</v>
          </cell>
          <cell r="O6801" t="str">
            <v>PH300</v>
          </cell>
          <cell r="P6801" t="str">
            <v>1740</v>
          </cell>
          <cell r="Q6801" t="str">
            <v>Salaries &amp; Benefits</v>
          </cell>
          <cell r="R6801" t="str">
            <v>Other Expenditures</v>
          </cell>
          <cell r="S6801" t="str">
            <v>Salaries &amp; Benefits</v>
          </cell>
        </row>
        <row r="6802">
          <cell r="A6802" t="str">
            <v>PH3554</v>
          </cell>
          <cell r="E6802">
            <v>763.78</v>
          </cell>
          <cell r="F6802">
            <v>0</v>
          </cell>
          <cell r="G6802">
            <v>763.78</v>
          </cell>
          <cell r="H6802">
            <v>780.76</v>
          </cell>
          <cell r="I6802">
            <v>16.98</v>
          </cell>
          <cell r="J6802">
            <v>1018.36</v>
          </cell>
          <cell r="L6802">
            <v>41455</v>
          </cell>
          <cell r="M6802" t="str">
            <v>SG</v>
          </cell>
          <cell r="N6802" t="str">
            <v>EXP</v>
          </cell>
          <cell r="O6802" t="str">
            <v>PH300</v>
          </cell>
          <cell r="P6802" t="str">
            <v>1745</v>
          </cell>
          <cell r="Q6802" t="str">
            <v>Salaries &amp; Benefits</v>
          </cell>
          <cell r="R6802" t="str">
            <v>Other Expenditures</v>
          </cell>
          <cell r="S6802" t="str">
            <v>Salaries &amp; Benefits</v>
          </cell>
        </row>
        <row r="6803">
          <cell r="A6803" t="str">
            <v>PH3554</v>
          </cell>
          <cell r="E6803">
            <v>11568.01</v>
          </cell>
          <cell r="F6803">
            <v>0</v>
          </cell>
          <cell r="G6803">
            <v>11568.01</v>
          </cell>
          <cell r="H6803">
            <v>11032.73</v>
          </cell>
          <cell r="I6803">
            <v>-535.28</v>
          </cell>
          <cell r="J6803">
            <v>24823.439999999999</v>
          </cell>
          <cell r="L6803">
            <v>41455</v>
          </cell>
          <cell r="M6803" t="str">
            <v>SG</v>
          </cell>
          <cell r="N6803" t="str">
            <v>EXP</v>
          </cell>
          <cell r="O6803" t="str">
            <v>PH300</v>
          </cell>
          <cell r="P6803" t="str">
            <v>1750</v>
          </cell>
          <cell r="Q6803" t="str">
            <v>Salaries &amp; Benefits</v>
          </cell>
          <cell r="R6803" t="str">
            <v>Other Expenditures</v>
          </cell>
          <cell r="S6803" t="str">
            <v>Salaries &amp; Benefits</v>
          </cell>
        </row>
        <row r="6804">
          <cell r="A6804" t="str">
            <v>PH3554</v>
          </cell>
          <cell r="E6804">
            <v>31210.97</v>
          </cell>
          <cell r="F6804">
            <v>0</v>
          </cell>
          <cell r="G6804">
            <v>31210.97</v>
          </cell>
          <cell r="H6804">
            <v>32100.05</v>
          </cell>
          <cell r="I6804">
            <v>889.08</v>
          </cell>
          <cell r="J6804">
            <v>39213.9</v>
          </cell>
          <cell r="L6804">
            <v>41455</v>
          </cell>
          <cell r="M6804" t="str">
            <v>SG</v>
          </cell>
          <cell r="N6804" t="str">
            <v>EXP</v>
          </cell>
          <cell r="O6804" t="str">
            <v>PH300</v>
          </cell>
          <cell r="P6804" t="str">
            <v>1760</v>
          </cell>
          <cell r="Q6804" t="str">
            <v>Salaries &amp; Benefits</v>
          </cell>
          <cell r="R6804" t="str">
            <v>Other Expenditures</v>
          </cell>
          <cell r="S6804" t="str">
            <v>Salaries &amp; Benefits</v>
          </cell>
        </row>
        <row r="6805">
          <cell r="A6805" t="str">
            <v>PH3554</v>
          </cell>
          <cell r="E6805">
            <v>54414.91</v>
          </cell>
          <cell r="F6805">
            <v>0</v>
          </cell>
          <cell r="G6805">
            <v>54414.91</v>
          </cell>
          <cell r="H6805">
            <v>61405.64</v>
          </cell>
          <cell r="I6805">
            <v>6990.73</v>
          </cell>
          <cell r="J6805">
            <v>138162.63</v>
          </cell>
          <cell r="L6805">
            <v>41455</v>
          </cell>
          <cell r="M6805" t="str">
            <v>SG</v>
          </cell>
          <cell r="N6805" t="str">
            <v>EXP</v>
          </cell>
          <cell r="O6805" t="str">
            <v>PH300</v>
          </cell>
          <cell r="P6805" t="str">
            <v>1770</v>
          </cell>
          <cell r="Q6805" t="str">
            <v>Salaries &amp; Benefits</v>
          </cell>
          <cell r="R6805" t="str">
            <v>Other Expenditures</v>
          </cell>
          <cell r="S6805" t="str">
            <v>Salaries &amp; Benefits</v>
          </cell>
        </row>
        <row r="6806">
          <cell r="A6806" t="str">
            <v>PH3554</v>
          </cell>
          <cell r="E6806">
            <v>1140.57</v>
          </cell>
          <cell r="F6806">
            <v>0</v>
          </cell>
          <cell r="G6806">
            <v>1140.57</v>
          </cell>
          <cell r="H6806">
            <v>0</v>
          </cell>
          <cell r="I6806">
            <v>-1140.57</v>
          </cell>
          <cell r="J6806">
            <v>0</v>
          </cell>
          <cell r="L6806">
            <v>41455</v>
          </cell>
          <cell r="M6806" t="str">
            <v>SG</v>
          </cell>
          <cell r="N6806" t="str">
            <v>EXP</v>
          </cell>
          <cell r="O6806" t="str">
            <v>PH300</v>
          </cell>
          <cell r="P6806" t="str">
            <v>1840</v>
          </cell>
          <cell r="Q6806" t="str">
            <v>Salaries &amp; Benefits</v>
          </cell>
          <cell r="R6806" t="str">
            <v>Other Expenditures</v>
          </cell>
          <cell r="S6806" t="str">
            <v>Salaries &amp; Benefits</v>
          </cell>
        </row>
        <row r="6807">
          <cell r="A6807" t="str">
            <v>PH3554</v>
          </cell>
          <cell r="E6807">
            <v>395.8</v>
          </cell>
          <cell r="F6807">
            <v>0</v>
          </cell>
          <cell r="G6807">
            <v>395.8</v>
          </cell>
          <cell r="H6807">
            <v>437.2</v>
          </cell>
          <cell r="I6807">
            <v>41.4</v>
          </cell>
          <cell r="J6807">
            <v>1000</v>
          </cell>
          <cell r="L6807">
            <v>41455</v>
          </cell>
          <cell r="M6807" t="str">
            <v>SG</v>
          </cell>
          <cell r="N6807" t="str">
            <v>EXP</v>
          </cell>
          <cell r="O6807" t="str">
            <v>PH300</v>
          </cell>
          <cell r="P6807" t="str">
            <v>4225</v>
          </cell>
          <cell r="Q6807" t="str">
            <v>Business Travel Expenses</v>
          </cell>
          <cell r="R6807" t="str">
            <v>Other Expenditures</v>
          </cell>
          <cell r="S6807" t="str">
            <v>Non Salary</v>
          </cell>
        </row>
        <row r="6808">
          <cell r="A6808" t="str">
            <v>PH3554</v>
          </cell>
          <cell r="E6808">
            <v>3443.69</v>
          </cell>
          <cell r="F6808">
            <v>0</v>
          </cell>
          <cell r="G6808">
            <v>3443.69</v>
          </cell>
          <cell r="H6808">
            <v>0</v>
          </cell>
          <cell r="I6808">
            <v>-3443.69</v>
          </cell>
          <cell r="J6808">
            <v>0</v>
          </cell>
          <cell r="L6808">
            <v>41455</v>
          </cell>
          <cell r="M6808" t="str">
            <v>SG</v>
          </cell>
          <cell r="N6808" t="str">
            <v>EXP</v>
          </cell>
          <cell r="O6808" t="str">
            <v>PH300</v>
          </cell>
          <cell r="P6808" t="str">
            <v>4770</v>
          </cell>
          <cell r="Q6808" t="str">
            <v>Insurance, Parking &amp; Metrage</v>
          </cell>
          <cell r="R6808" t="str">
            <v>Other Expenditures</v>
          </cell>
          <cell r="S6808" t="str">
            <v>Non Salary</v>
          </cell>
        </row>
        <row r="6809">
          <cell r="A6809" t="str">
            <v>PH3554</v>
          </cell>
          <cell r="E6809">
            <v>6511.64</v>
          </cell>
          <cell r="F6809">
            <v>0</v>
          </cell>
          <cell r="G6809">
            <v>6511.64</v>
          </cell>
          <cell r="H6809">
            <v>0</v>
          </cell>
          <cell r="I6809">
            <v>-6511.64</v>
          </cell>
          <cell r="J6809">
            <v>0</v>
          </cell>
          <cell r="L6809">
            <v>41455</v>
          </cell>
          <cell r="M6809" t="str">
            <v>SG</v>
          </cell>
          <cell r="N6809" t="str">
            <v>EXP</v>
          </cell>
          <cell r="O6809" t="str">
            <v>PH300</v>
          </cell>
          <cell r="P6809" t="str">
            <v>4775</v>
          </cell>
          <cell r="Q6809" t="str">
            <v>Insurance, Parking &amp; Metrage</v>
          </cell>
          <cell r="R6809" t="str">
            <v>Other Expenditures</v>
          </cell>
          <cell r="S6809" t="str">
            <v>Non Salary</v>
          </cell>
        </row>
        <row r="6810">
          <cell r="A6810" t="str">
            <v>PH3554</v>
          </cell>
          <cell r="E6810">
            <v>-584860.31000000006</v>
          </cell>
          <cell r="F6810">
            <v>0</v>
          </cell>
          <cell r="G6810">
            <v>-584860.31000000006</v>
          </cell>
          <cell r="H6810">
            <v>-532422.57999999996</v>
          </cell>
          <cell r="I6810">
            <v>52437.73</v>
          </cell>
          <cell r="J6810">
            <v>-1162649.24</v>
          </cell>
          <cell r="L6810">
            <v>41455</v>
          </cell>
          <cell r="M6810" t="str">
            <v>SG</v>
          </cell>
          <cell r="N6810" t="str">
            <v>REV</v>
          </cell>
          <cell r="O6810" t="str">
            <v>PH300</v>
          </cell>
          <cell r="P6810" t="str">
            <v>8010</v>
          </cell>
          <cell r="Q6810" t="str">
            <v>Grants and Subsidies</v>
          </cell>
          <cell r="R6810" t="str">
            <v>Revenue</v>
          </cell>
          <cell r="S6810" t="str">
            <v>Non Salary</v>
          </cell>
        </row>
        <row r="6811">
          <cell r="A6811" t="str">
            <v>PH3555</v>
          </cell>
          <cell r="E6811">
            <v>427166.4</v>
          </cell>
          <cell r="F6811">
            <v>0</v>
          </cell>
          <cell r="G6811">
            <v>427166.4</v>
          </cell>
          <cell r="H6811">
            <v>475482.84</v>
          </cell>
          <cell r="I6811">
            <v>48316.44</v>
          </cell>
          <cell r="J6811">
            <v>1069836.3899999999</v>
          </cell>
          <cell r="L6811">
            <v>41455</v>
          </cell>
          <cell r="M6811" t="str">
            <v>SG</v>
          </cell>
          <cell r="N6811" t="str">
            <v>EXP</v>
          </cell>
          <cell r="O6811" t="str">
            <v>PH300</v>
          </cell>
          <cell r="P6811" t="str">
            <v>1015</v>
          </cell>
          <cell r="Q6811" t="str">
            <v>Salaries &amp; Benefits</v>
          </cell>
          <cell r="R6811" t="str">
            <v>Other Expenditures</v>
          </cell>
          <cell r="S6811" t="str">
            <v>Salaries &amp; Benefits</v>
          </cell>
        </row>
        <row r="6812">
          <cell r="A6812" t="str">
            <v>PH3555</v>
          </cell>
          <cell r="E6812">
            <v>0</v>
          </cell>
          <cell r="F6812">
            <v>0</v>
          </cell>
          <cell r="G6812">
            <v>0</v>
          </cell>
          <cell r="H6812">
            <v>977.46</v>
          </cell>
          <cell r="I6812">
            <v>977.46</v>
          </cell>
          <cell r="J6812">
            <v>2200</v>
          </cell>
          <cell r="L6812">
            <v>41455</v>
          </cell>
          <cell r="M6812" t="str">
            <v>SG</v>
          </cell>
          <cell r="N6812" t="str">
            <v>EXP</v>
          </cell>
          <cell r="O6812" t="str">
            <v>PH300</v>
          </cell>
          <cell r="P6812" t="str">
            <v>1025</v>
          </cell>
          <cell r="Q6812" t="str">
            <v>Salaries &amp; Benefits</v>
          </cell>
          <cell r="R6812" t="str">
            <v>Other Expenditures</v>
          </cell>
          <cell r="S6812" t="str">
            <v>Overtime</v>
          </cell>
        </row>
        <row r="6813">
          <cell r="A6813" t="str">
            <v>PH3555</v>
          </cell>
          <cell r="E6813">
            <v>7.28</v>
          </cell>
          <cell r="F6813">
            <v>0</v>
          </cell>
          <cell r="G6813">
            <v>7.28</v>
          </cell>
          <cell r="H6813">
            <v>0</v>
          </cell>
          <cell r="I6813">
            <v>-7.28</v>
          </cell>
          <cell r="J6813">
            <v>0</v>
          </cell>
          <cell r="L6813">
            <v>41455</v>
          </cell>
          <cell r="M6813" t="str">
            <v>SG</v>
          </cell>
          <cell r="N6813" t="str">
            <v>EXP</v>
          </cell>
          <cell r="O6813" t="str">
            <v>PH300</v>
          </cell>
          <cell r="P6813" t="str">
            <v>1045</v>
          </cell>
          <cell r="Q6813" t="str">
            <v>Salaries &amp; Benefits</v>
          </cell>
          <cell r="R6813" t="str">
            <v>Other Expenditures</v>
          </cell>
          <cell r="S6813" t="str">
            <v>Salaries &amp; Benefits</v>
          </cell>
        </row>
        <row r="6814">
          <cell r="A6814" t="str">
            <v>PH3555</v>
          </cell>
          <cell r="E6814">
            <v>2340.52</v>
          </cell>
          <cell r="F6814">
            <v>0</v>
          </cell>
          <cell r="G6814">
            <v>2340.52</v>
          </cell>
          <cell r="H6814">
            <v>0</v>
          </cell>
          <cell r="I6814">
            <v>-2340.52</v>
          </cell>
          <cell r="J6814">
            <v>0</v>
          </cell>
          <cell r="L6814">
            <v>41455</v>
          </cell>
          <cell r="M6814" t="str">
            <v>SG</v>
          </cell>
          <cell r="N6814" t="str">
            <v>EXP</v>
          </cell>
          <cell r="O6814" t="str">
            <v>PH300</v>
          </cell>
          <cell r="P6814" t="str">
            <v>1060</v>
          </cell>
          <cell r="Q6814" t="str">
            <v>Salaries &amp; Benefits</v>
          </cell>
          <cell r="R6814" t="str">
            <v>Other Expenditures</v>
          </cell>
          <cell r="S6814" t="str">
            <v>Salaries &amp; Benefits</v>
          </cell>
        </row>
        <row r="6815">
          <cell r="A6815" t="str">
            <v>PH3555</v>
          </cell>
          <cell r="E6815">
            <v>0</v>
          </cell>
          <cell r="F6815">
            <v>0</v>
          </cell>
          <cell r="G6815">
            <v>0</v>
          </cell>
          <cell r="H6815">
            <v>-29967.47</v>
          </cell>
          <cell r="I6815">
            <v>-29967.47</v>
          </cell>
          <cell r="J6815">
            <v>-65270.85</v>
          </cell>
          <cell r="L6815">
            <v>41455</v>
          </cell>
          <cell r="M6815" t="str">
            <v>SG</v>
          </cell>
          <cell r="N6815" t="str">
            <v>EXP</v>
          </cell>
          <cell r="O6815" t="str">
            <v>PH300</v>
          </cell>
          <cell r="P6815" t="str">
            <v>1520</v>
          </cell>
          <cell r="Q6815" t="str">
            <v>Salaries &amp; Benefits</v>
          </cell>
          <cell r="R6815" t="str">
            <v>Other Expenditures</v>
          </cell>
          <cell r="S6815" t="str">
            <v>Gapping</v>
          </cell>
        </row>
        <row r="6816">
          <cell r="A6816" t="str">
            <v>PH3555</v>
          </cell>
          <cell r="E6816">
            <v>18966.86</v>
          </cell>
          <cell r="F6816">
            <v>0</v>
          </cell>
          <cell r="G6816">
            <v>18966.86</v>
          </cell>
          <cell r="H6816">
            <v>23583.919999999998</v>
          </cell>
          <cell r="I6816">
            <v>4617.0600000000004</v>
          </cell>
          <cell r="J6816">
            <v>53064</v>
          </cell>
          <cell r="L6816">
            <v>41455</v>
          </cell>
          <cell r="M6816" t="str">
            <v>SG</v>
          </cell>
          <cell r="N6816" t="str">
            <v>EXP</v>
          </cell>
          <cell r="O6816" t="str">
            <v>PH300</v>
          </cell>
          <cell r="P6816" t="str">
            <v>1711</v>
          </cell>
          <cell r="Q6816" t="str">
            <v>Salaries &amp; Benefits</v>
          </cell>
          <cell r="R6816" t="str">
            <v>Other Expenditures</v>
          </cell>
          <cell r="S6816" t="str">
            <v>Salaries &amp; Benefits</v>
          </cell>
        </row>
        <row r="6817">
          <cell r="A6817" t="str">
            <v>PH3555</v>
          </cell>
          <cell r="E6817">
            <v>9108.73</v>
          </cell>
          <cell r="F6817">
            <v>0</v>
          </cell>
          <cell r="G6817">
            <v>9108.73</v>
          </cell>
          <cell r="H6817">
            <v>11695.91</v>
          </cell>
          <cell r="I6817">
            <v>2587.1799999999998</v>
          </cell>
          <cell r="J6817">
            <v>26316</v>
          </cell>
          <cell r="L6817">
            <v>41455</v>
          </cell>
          <cell r="M6817" t="str">
            <v>SG</v>
          </cell>
          <cell r="N6817" t="str">
            <v>EXP</v>
          </cell>
          <cell r="O6817" t="str">
            <v>PH300</v>
          </cell>
          <cell r="P6817" t="str">
            <v>1712</v>
          </cell>
          <cell r="Q6817" t="str">
            <v>Salaries &amp; Benefits</v>
          </cell>
          <cell r="R6817" t="str">
            <v>Other Expenditures</v>
          </cell>
          <cell r="S6817" t="str">
            <v>Salaries &amp; Benefits</v>
          </cell>
        </row>
        <row r="6818">
          <cell r="A6818" t="str">
            <v>PH3555</v>
          </cell>
          <cell r="E6818">
            <v>9384.74</v>
          </cell>
          <cell r="F6818">
            <v>0</v>
          </cell>
          <cell r="G6818">
            <v>9384.74</v>
          </cell>
          <cell r="H6818">
            <v>9521.6299999999992</v>
          </cell>
          <cell r="I6818">
            <v>136.88999999999999</v>
          </cell>
          <cell r="J6818">
            <v>21423.46</v>
          </cell>
          <cell r="L6818">
            <v>41455</v>
          </cell>
          <cell r="M6818" t="str">
            <v>SG</v>
          </cell>
          <cell r="N6818" t="str">
            <v>EXP</v>
          </cell>
          <cell r="O6818" t="str">
            <v>PH300</v>
          </cell>
          <cell r="P6818" t="str">
            <v>1720</v>
          </cell>
          <cell r="Q6818" t="str">
            <v>Salaries &amp; Benefits</v>
          </cell>
          <cell r="R6818" t="str">
            <v>Other Expenditures</v>
          </cell>
          <cell r="S6818" t="str">
            <v>Salaries &amp; Benefits</v>
          </cell>
        </row>
        <row r="6819">
          <cell r="A6819" t="str">
            <v>PH3555</v>
          </cell>
          <cell r="E6819">
            <v>2837.8</v>
          </cell>
          <cell r="F6819">
            <v>0</v>
          </cell>
          <cell r="G6819">
            <v>2837.8</v>
          </cell>
          <cell r="H6819">
            <v>3548.91</v>
          </cell>
          <cell r="I6819">
            <v>711.11</v>
          </cell>
          <cell r="J6819">
            <v>7985.25</v>
          </cell>
          <cell r="L6819">
            <v>41455</v>
          </cell>
          <cell r="M6819" t="str">
            <v>SG</v>
          </cell>
          <cell r="N6819" t="str">
            <v>EXP</v>
          </cell>
          <cell r="O6819" t="str">
            <v>PH300</v>
          </cell>
          <cell r="P6819" t="str">
            <v>1730</v>
          </cell>
          <cell r="Q6819" t="str">
            <v>Salaries &amp; Benefits</v>
          </cell>
          <cell r="R6819" t="str">
            <v>Other Expenditures</v>
          </cell>
          <cell r="S6819" t="str">
            <v>Salaries &amp; Benefits</v>
          </cell>
        </row>
        <row r="6820">
          <cell r="A6820" t="str">
            <v>PH3555</v>
          </cell>
          <cell r="E6820">
            <v>11006.86</v>
          </cell>
          <cell r="F6820">
            <v>0</v>
          </cell>
          <cell r="G6820">
            <v>11006.86</v>
          </cell>
          <cell r="H6820">
            <v>12161.33</v>
          </cell>
          <cell r="I6820">
            <v>1154.47</v>
          </cell>
          <cell r="J6820">
            <v>14663.57</v>
          </cell>
          <cell r="L6820">
            <v>41455</v>
          </cell>
          <cell r="M6820" t="str">
            <v>SG</v>
          </cell>
          <cell r="N6820" t="str">
            <v>EXP</v>
          </cell>
          <cell r="O6820" t="str">
            <v>PH300</v>
          </cell>
          <cell r="P6820" t="str">
            <v>1740</v>
          </cell>
          <cell r="Q6820" t="str">
            <v>Salaries &amp; Benefits</v>
          </cell>
          <cell r="R6820" t="str">
            <v>Other Expenditures</v>
          </cell>
          <cell r="S6820" t="str">
            <v>Salaries &amp; Benefits</v>
          </cell>
        </row>
        <row r="6821">
          <cell r="A6821" t="str">
            <v>PH3555</v>
          </cell>
          <cell r="E6821">
            <v>469.27</v>
          </cell>
          <cell r="F6821">
            <v>0</v>
          </cell>
          <cell r="G6821">
            <v>469.27</v>
          </cell>
          <cell r="H6821">
            <v>654.96</v>
          </cell>
          <cell r="I6821">
            <v>185.69</v>
          </cell>
          <cell r="J6821">
            <v>855.83</v>
          </cell>
          <cell r="L6821">
            <v>41455</v>
          </cell>
          <cell r="M6821" t="str">
            <v>SG</v>
          </cell>
          <cell r="N6821" t="str">
            <v>EXP</v>
          </cell>
          <cell r="O6821" t="str">
            <v>PH300</v>
          </cell>
          <cell r="P6821" t="str">
            <v>1745</v>
          </cell>
          <cell r="Q6821" t="str">
            <v>Salaries &amp; Benefits</v>
          </cell>
          <cell r="R6821" t="str">
            <v>Other Expenditures</v>
          </cell>
          <cell r="S6821" t="str">
            <v>Salaries &amp; Benefits</v>
          </cell>
        </row>
        <row r="6822">
          <cell r="A6822" t="str">
            <v>PH3555</v>
          </cell>
          <cell r="E6822">
            <v>8451.16</v>
          </cell>
          <cell r="F6822">
            <v>0</v>
          </cell>
          <cell r="G6822">
            <v>8451.16</v>
          </cell>
          <cell r="H6822">
            <v>9271.9699999999993</v>
          </cell>
          <cell r="I6822">
            <v>820.81</v>
          </cell>
          <cell r="J6822">
            <v>20861.78</v>
          </cell>
          <cell r="L6822">
            <v>41455</v>
          </cell>
          <cell r="M6822" t="str">
            <v>SG</v>
          </cell>
          <cell r="N6822" t="str">
            <v>EXP</v>
          </cell>
          <cell r="O6822" t="str">
            <v>PH300</v>
          </cell>
          <cell r="P6822" t="str">
            <v>1750</v>
          </cell>
          <cell r="Q6822" t="str">
            <v>Salaries &amp; Benefits</v>
          </cell>
          <cell r="R6822" t="str">
            <v>Other Expenditures</v>
          </cell>
          <cell r="S6822" t="str">
            <v>Salaries &amp; Benefits</v>
          </cell>
        </row>
        <row r="6823">
          <cell r="A6823" t="str">
            <v>PH3555</v>
          </cell>
          <cell r="E6823">
            <v>22308.11</v>
          </cell>
          <cell r="F6823">
            <v>0</v>
          </cell>
          <cell r="G6823">
            <v>22308.11</v>
          </cell>
          <cell r="H6823">
            <v>26437.23</v>
          </cell>
          <cell r="I6823">
            <v>4129.12</v>
          </cell>
          <cell r="J6823">
            <v>32293.8</v>
          </cell>
          <cell r="L6823">
            <v>41455</v>
          </cell>
          <cell r="M6823" t="str">
            <v>SG</v>
          </cell>
          <cell r="N6823" t="str">
            <v>EXP</v>
          </cell>
          <cell r="O6823" t="str">
            <v>PH300</v>
          </cell>
          <cell r="P6823" t="str">
            <v>1760</v>
          </cell>
          <cell r="Q6823" t="str">
            <v>Salaries &amp; Benefits</v>
          </cell>
          <cell r="R6823" t="str">
            <v>Other Expenditures</v>
          </cell>
          <cell r="S6823" t="str">
            <v>Salaries &amp; Benefits</v>
          </cell>
        </row>
        <row r="6824">
          <cell r="A6824" t="str">
            <v>PH3555</v>
          </cell>
          <cell r="E6824">
            <v>39209.82</v>
          </cell>
          <cell r="F6824">
            <v>0</v>
          </cell>
          <cell r="G6824">
            <v>39209.82</v>
          </cell>
          <cell r="H6824">
            <v>51963.43</v>
          </cell>
          <cell r="I6824">
            <v>12753.61</v>
          </cell>
          <cell r="J6824">
            <v>116917.71</v>
          </cell>
          <cell r="L6824">
            <v>41455</v>
          </cell>
          <cell r="M6824" t="str">
            <v>SG</v>
          </cell>
          <cell r="N6824" t="str">
            <v>EXP</v>
          </cell>
          <cell r="O6824" t="str">
            <v>PH300</v>
          </cell>
          <cell r="P6824" t="str">
            <v>1770</v>
          </cell>
          <cell r="Q6824" t="str">
            <v>Salaries &amp; Benefits</v>
          </cell>
          <cell r="R6824" t="str">
            <v>Other Expenditures</v>
          </cell>
          <cell r="S6824" t="str">
            <v>Salaries &amp; Benefits</v>
          </cell>
        </row>
        <row r="6825">
          <cell r="A6825" t="str">
            <v>PH3555</v>
          </cell>
          <cell r="E6825">
            <v>1522.5</v>
          </cell>
          <cell r="F6825">
            <v>0</v>
          </cell>
          <cell r="G6825">
            <v>1522.5</v>
          </cell>
          <cell r="H6825">
            <v>0</v>
          </cell>
          <cell r="I6825">
            <v>-1522.5</v>
          </cell>
          <cell r="J6825">
            <v>0</v>
          </cell>
          <cell r="L6825">
            <v>41455</v>
          </cell>
          <cell r="M6825" t="str">
            <v>SG</v>
          </cell>
          <cell r="N6825" t="str">
            <v>EXP</v>
          </cell>
          <cell r="O6825" t="str">
            <v>PH300</v>
          </cell>
          <cell r="P6825" t="str">
            <v>1840</v>
          </cell>
          <cell r="Q6825" t="str">
            <v>Salaries &amp; Benefits</v>
          </cell>
          <cell r="R6825" t="str">
            <v>Other Expenditures</v>
          </cell>
          <cell r="S6825" t="str">
            <v>Salaries &amp; Benefits</v>
          </cell>
        </row>
        <row r="6826">
          <cell r="A6826" t="str">
            <v>PH3555</v>
          </cell>
          <cell r="E6826">
            <v>201.35</v>
          </cell>
          <cell r="F6826">
            <v>0</v>
          </cell>
          <cell r="G6826">
            <v>201.35</v>
          </cell>
          <cell r="H6826">
            <v>0</v>
          </cell>
          <cell r="I6826">
            <v>-201.35</v>
          </cell>
          <cell r="J6826">
            <v>0</v>
          </cell>
          <cell r="L6826">
            <v>41455</v>
          </cell>
          <cell r="M6826" t="str">
            <v>SG</v>
          </cell>
          <cell r="N6826" t="str">
            <v>EXP</v>
          </cell>
          <cell r="O6826" t="str">
            <v>PH300</v>
          </cell>
          <cell r="P6826" t="str">
            <v>4225</v>
          </cell>
          <cell r="Q6826" t="str">
            <v>Business Travel Expenses</v>
          </cell>
          <cell r="R6826" t="str">
            <v>Other Expenditures</v>
          </cell>
          <cell r="S6826" t="str">
            <v>Non Salary</v>
          </cell>
        </row>
        <row r="6827">
          <cell r="A6827" t="str">
            <v>PH3555</v>
          </cell>
          <cell r="E6827">
            <v>1699.95</v>
          </cell>
          <cell r="F6827">
            <v>0</v>
          </cell>
          <cell r="G6827">
            <v>1699.95</v>
          </cell>
          <cell r="H6827">
            <v>0</v>
          </cell>
          <cell r="I6827">
            <v>-1699.95</v>
          </cell>
          <cell r="J6827">
            <v>0</v>
          </cell>
          <cell r="L6827">
            <v>41455</v>
          </cell>
          <cell r="M6827" t="str">
            <v>SG</v>
          </cell>
          <cell r="N6827" t="str">
            <v>EXP</v>
          </cell>
          <cell r="O6827" t="str">
            <v>PH300</v>
          </cell>
          <cell r="P6827" t="str">
            <v>4770</v>
          </cell>
          <cell r="Q6827" t="str">
            <v>Insurance, Parking &amp; Metrage</v>
          </cell>
          <cell r="R6827" t="str">
            <v>Other Expenditures</v>
          </cell>
          <cell r="S6827" t="str">
            <v>Non Salary</v>
          </cell>
        </row>
        <row r="6828">
          <cell r="A6828" t="str">
            <v>PH3555</v>
          </cell>
          <cell r="E6828">
            <v>2843.18</v>
          </cell>
          <cell r="F6828">
            <v>0</v>
          </cell>
          <cell r="G6828">
            <v>2843.18</v>
          </cell>
          <cell r="H6828">
            <v>0</v>
          </cell>
          <cell r="I6828">
            <v>-2843.18</v>
          </cell>
          <cell r="J6828">
            <v>0</v>
          </cell>
          <cell r="L6828">
            <v>41455</v>
          </cell>
          <cell r="M6828" t="str">
            <v>SG</v>
          </cell>
          <cell r="N6828" t="str">
            <v>EXP</v>
          </cell>
          <cell r="O6828" t="str">
            <v>PH300</v>
          </cell>
          <cell r="P6828" t="str">
            <v>4775</v>
          </cell>
          <cell r="Q6828" t="str">
            <v>Insurance, Parking &amp; Metrage</v>
          </cell>
          <cell r="R6828" t="str">
            <v>Other Expenditures</v>
          </cell>
          <cell r="S6828" t="str">
            <v>Non Salary</v>
          </cell>
        </row>
        <row r="6829">
          <cell r="A6829" t="str">
            <v>PH3555</v>
          </cell>
          <cell r="E6829">
            <v>25.95</v>
          </cell>
          <cell r="F6829">
            <v>0</v>
          </cell>
          <cell r="G6829">
            <v>25.95</v>
          </cell>
          <cell r="H6829">
            <v>0</v>
          </cell>
          <cell r="I6829">
            <v>-25.95</v>
          </cell>
          <cell r="J6829">
            <v>0</v>
          </cell>
          <cell r="L6829">
            <v>41455</v>
          </cell>
          <cell r="M6829" t="str">
            <v>SG</v>
          </cell>
          <cell r="N6829" t="str">
            <v>EXP</v>
          </cell>
          <cell r="O6829" t="str">
            <v>PH300</v>
          </cell>
          <cell r="P6829" t="str">
            <v>4811</v>
          </cell>
          <cell r="Q6829" t="str">
            <v>Other Services</v>
          </cell>
          <cell r="R6829" t="str">
            <v>Other Expenditures</v>
          </cell>
          <cell r="S6829" t="str">
            <v>Non Salary</v>
          </cell>
        </row>
        <row r="6830">
          <cell r="A6830" t="str">
            <v>PH3555</v>
          </cell>
          <cell r="E6830">
            <v>-418149.89</v>
          </cell>
          <cell r="F6830">
            <v>0</v>
          </cell>
          <cell r="G6830">
            <v>-418149.89</v>
          </cell>
          <cell r="H6830">
            <v>-446499.11</v>
          </cell>
          <cell r="I6830">
            <v>-28349.22</v>
          </cell>
          <cell r="J6830">
            <v>-975860.08</v>
          </cell>
          <cell r="L6830">
            <v>41455</v>
          </cell>
          <cell r="M6830" t="str">
            <v>SG</v>
          </cell>
          <cell r="N6830" t="str">
            <v>REV</v>
          </cell>
          <cell r="O6830" t="str">
            <v>PH300</v>
          </cell>
          <cell r="P6830" t="str">
            <v>8010</v>
          </cell>
          <cell r="Q6830" t="str">
            <v>Grants and Subsidies</v>
          </cell>
          <cell r="R6830" t="str">
            <v>Revenue</v>
          </cell>
          <cell r="S6830" t="str">
            <v>Non Salary</v>
          </cell>
        </row>
        <row r="6831">
          <cell r="A6831" t="str">
            <v>PH3557</v>
          </cell>
          <cell r="E6831">
            <v>0</v>
          </cell>
          <cell r="F6831">
            <v>0</v>
          </cell>
          <cell r="G6831">
            <v>0</v>
          </cell>
          <cell r="H6831">
            <v>28098.78</v>
          </cell>
          <cell r="I6831">
            <v>28098.78</v>
          </cell>
          <cell r="J6831">
            <v>63222.239999999998</v>
          </cell>
          <cell r="L6831">
            <v>41455</v>
          </cell>
          <cell r="M6831" t="str">
            <v>SG</v>
          </cell>
          <cell r="N6831" t="str">
            <v>EXP</v>
          </cell>
          <cell r="O6831" t="str">
            <v>PH300</v>
          </cell>
          <cell r="P6831" t="str">
            <v>1015</v>
          </cell>
          <cell r="Q6831" t="str">
            <v>Salaries &amp; Benefits</v>
          </cell>
          <cell r="R6831" t="str">
            <v>Other Expenditures</v>
          </cell>
          <cell r="S6831" t="str">
            <v>Salaries &amp; Benefits</v>
          </cell>
        </row>
        <row r="6832">
          <cell r="A6832" t="str">
            <v>PH3557</v>
          </cell>
          <cell r="E6832">
            <v>0</v>
          </cell>
          <cell r="F6832">
            <v>0</v>
          </cell>
          <cell r="G6832">
            <v>0</v>
          </cell>
          <cell r="H6832">
            <v>977.46</v>
          </cell>
          <cell r="I6832">
            <v>977.46</v>
          </cell>
          <cell r="J6832">
            <v>2200</v>
          </cell>
          <cell r="L6832">
            <v>41455</v>
          </cell>
          <cell r="M6832" t="str">
            <v>SG</v>
          </cell>
          <cell r="N6832" t="str">
            <v>EXP</v>
          </cell>
          <cell r="O6832" t="str">
            <v>PH300</v>
          </cell>
          <cell r="P6832" t="str">
            <v>1025</v>
          </cell>
          <cell r="Q6832" t="str">
            <v>Salaries &amp; Benefits</v>
          </cell>
          <cell r="R6832" t="str">
            <v>Other Expenditures</v>
          </cell>
          <cell r="S6832" t="str">
            <v>Overtime</v>
          </cell>
        </row>
        <row r="6833">
          <cell r="A6833" t="str">
            <v>PH3557</v>
          </cell>
          <cell r="E6833">
            <v>0</v>
          </cell>
          <cell r="F6833">
            <v>0</v>
          </cell>
          <cell r="G6833">
            <v>0</v>
          </cell>
          <cell r="H6833">
            <v>164.1</v>
          </cell>
          <cell r="I6833">
            <v>164.1</v>
          </cell>
          <cell r="J6833">
            <v>164.1</v>
          </cell>
          <cell r="L6833">
            <v>41455</v>
          </cell>
          <cell r="M6833" t="str">
            <v>SG</v>
          </cell>
          <cell r="N6833" t="str">
            <v>EXP</v>
          </cell>
          <cell r="O6833" t="str">
            <v>PH300</v>
          </cell>
          <cell r="P6833" t="str">
            <v>1050</v>
          </cell>
          <cell r="Q6833" t="str">
            <v>Salaries &amp; Benefits</v>
          </cell>
          <cell r="R6833" t="str">
            <v>Other Expenditures</v>
          </cell>
          <cell r="S6833" t="str">
            <v>Salaries &amp; Benefits</v>
          </cell>
        </row>
        <row r="6834">
          <cell r="A6834" t="str">
            <v>PH3557</v>
          </cell>
          <cell r="E6834">
            <v>0</v>
          </cell>
          <cell r="F6834">
            <v>0</v>
          </cell>
          <cell r="G6834">
            <v>0</v>
          </cell>
          <cell r="H6834">
            <v>-1940.9</v>
          </cell>
          <cell r="I6834">
            <v>-1940.9</v>
          </cell>
          <cell r="J6834">
            <v>-4285.92</v>
          </cell>
          <cell r="L6834">
            <v>41455</v>
          </cell>
          <cell r="M6834" t="str">
            <v>SG</v>
          </cell>
          <cell r="N6834" t="str">
            <v>EXP</v>
          </cell>
          <cell r="O6834" t="str">
            <v>PH300</v>
          </cell>
          <cell r="P6834" t="str">
            <v>1520</v>
          </cell>
          <cell r="Q6834" t="str">
            <v>Salaries &amp; Benefits</v>
          </cell>
          <cell r="R6834" t="str">
            <v>Other Expenditures</v>
          </cell>
          <cell r="S6834" t="str">
            <v>Gapping</v>
          </cell>
        </row>
        <row r="6835">
          <cell r="A6835" t="str">
            <v>PH3557</v>
          </cell>
          <cell r="E6835">
            <v>0</v>
          </cell>
          <cell r="F6835">
            <v>0</v>
          </cell>
          <cell r="G6835">
            <v>0</v>
          </cell>
          <cell r="H6835">
            <v>3893.32</v>
          </cell>
          <cell r="I6835">
            <v>3893.32</v>
          </cell>
          <cell r="J6835">
            <v>8760</v>
          </cell>
          <cell r="L6835">
            <v>41455</v>
          </cell>
          <cell r="M6835" t="str">
            <v>SG</v>
          </cell>
          <cell r="N6835" t="str">
            <v>EXP</v>
          </cell>
          <cell r="O6835" t="str">
            <v>PH300</v>
          </cell>
          <cell r="P6835" t="str">
            <v>1711</v>
          </cell>
          <cell r="Q6835" t="str">
            <v>Salaries &amp; Benefits</v>
          </cell>
          <cell r="R6835" t="str">
            <v>Other Expenditures</v>
          </cell>
          <cell r="S6835" t="str">
            <v>Salaries &amp; Benefits</v>
          </cell>
        </row>
        <row r="6836">
          <cell r="A6836" t="str">
            <v>PH3557</v>
          </cell>
          <cell r="E6836">
            <v>0</v>
          </cell>
          <cell r="F6836">
            <v>0</v>
          </cell>
          <cell r="G6836">
            <v>0</v>
          </cell>
          <cell r="H6836">
            <v>1823.98</v>
          </cell>
          <cell r="I6836">
            <v>1823.98</v>
          </cell>
          <cell r="J6836">
            <v>4104</v>
          </cell>
          <cell r="L6836">
            <v>41455</v>
          </cell>
          <cell r="M6836" t="str">
            <v>SG</v>
          </cell>
          <cell r="N6836" t="str">
            <v>EXP</v>
          </cell>
          <cell r="O6836" t="str">
            <v>PH300</v>
          </cell>
          <cell r="P6836" t="str">
            <v>1712</v>
          </cell>
          <cell r="Q6836" t="str">
            <v>Salaries &amp; Benefits</v>
          </cell>
          <cell r="R6836" t="str">
            <v>Other Expenditures</v>
          </cell>
          <cell r="S6836" t="str">
            <v>Salaries &amp; Benefits</v>
          </cell>
        </row>
        <row r="6837">
          <cell r="A6837" t="str">
            <v>PH3557</v>
          </cell>
          <cell r="E6837">
            <v>0</v>
          </cell>
          <cell r="F6837">
            <v>0</v>
          </cell>
          <cell r="G6837">
            <v>0</v>
          </cell>
          <cell r="H6837">
            <v>562.66</v>
          </cell>
          <cell r="I6837">
            <v>562.66</v>
          </cell>
          <cell r="J6837">
            <v>1266.03</v>
          </cell>
          <cell r="L6837">
            <v>41455</v>
          </cell>
          <cell r="M6837" t="str">
            <v>SG</v>
          </cell>
          <cell r="N6837" t="str">
            <v>EXP</v>
          </cell>
          <cell r="O6837" t="str">
            <v>PH300</v>
          </cell>
          <cell r="P6837" t="str">
            <v>1720</v>
          </cell>
          <cell r="Q6837" t="str">
            <v>Salaries &amp; Benefits</v>
          </cell>
          <cell r="R6837" t="str">
            <v>Other Expenditures</v>
          </cell>
          <cell r="S6837" t="str">
            <v>Salaries &amp; Benefits</v>
          </cell>
        </row>
        <row r="6838">
          <cell r="A6838" t="str">
            <v>PH3557</v>
          </cell>
          <cell r="E6838">
            <v>0</v>
          </cell>
          <cell r="F6838">
            <v>0</v>
          </cell>
          <cell r="G6838">
            <v>0</v>
          </cell>
          <cell r="H6838">
            <v>209.74</v>
          </cell>
          <cell r="I6838">
            <v>209.74</v>
          </cell>
          <cell r="J6838">
            <v>471.9</v>
          </cell>
          <cell r="L6838">
            <v>41455</v>
          </cell>
          <cell r="M6838" t="str">
            <v>SG</v>
          </cell>
          <cell r="N6838" t="str">
            <v>EXP</v>
          </cell>
          <cell r="O6838" t="str">
            <v>PH300</v>
          </cell>
          <cell r="P6838" t="str">
            <v>1730</v>
          </cell>
          <cell r="Q6838" t="str">
            <v>Salaries &amp; Benefits</v>
          </cell>
          <cell r="R6838" t="str">
            <v>Other Expenditures</v>
          </cell>
          <cell r="S6838" t="str">
            <v>Salaries &amp; Benefits</v>
          </cell>
        </row>
        <row r="6839">
          <cell r="A6839" t="str">
            <v>PH3557</v>
          </cell>
          <cell r="E6839">
            <v>0</v>
          </cell>
          <cell r="F6839">
            <v>0</v>
          </cell>
          <cell r="G6839">
            <v>0</v>
          </cell>
          <cell r="H6839">
            <v>743.11</v>
          </cell>
          <cell r="I6839">
            <v>743.11</v>
          </cell>
          <cell r="J6839">
            <v>1188.73</v>
          </cell>
          <cell r="L6839">
            <v>41455</v>
          </cell>
          <cell r="M6839" t="str">
            <v>SG</v>
          </cell>
          <cell r="N6839" t="str">
            <v>EXP</v>
          </cell>
          <cell r="O6839" t="str">
            <v>PH300</v>
          </cell>
          <cell r="P6839" t="str">
            <v>1740</v>
          </cell>
          <cell r="Q6839" t="str">
            <v>Salaries &amp; Benefits</v>
          </cell>
          <cell r="R6839" t="str">
            <v>Other Expenditures</v>
          </cell>
          <cell r="S6839" t="str">
            <v>Salaries &amp; Benefits</v>
          </cell>
        </row>
        <row r="6840">
          <cell r="A6840" t="str">
            <v>PH3557</v>
          </cell>
          <cell r="E6840">
            <v>0</v>
          </cell>
          <cell r="F6840">
            <v>0</v>
          </cell>
          <cell r="G6840">
            <v>0</v>
          </cell>
          <cell r="H6840">
            <v>30.69</v>
          </cell>
          <cell r="I6840">
            <v>30.69</v>
          </cell>
          <cell r="J6840">
            <v>50.58</v>
          </cell>
          <cell r="L6840">
            <v>41455</v>
          </cell>
          <cell r="M6840" t="str">
            <v>SG</v>
          </cell>
          <cell r="N6840" t="str">
            <v>EXP</v>
          </cell>
          <cell r="O6840" t="str">
            <v>PH300</v>
          </cell>
          <cell r="P6840" t="str">
            <v>1745</v>
          </cell>
          <cell r="Q6840" t="str">
            <v>Salaries &amp; Benefits</v>
          </cell>
          <cell r="R6840" t="str">
            <v>Other Expenditures</v>
          </cell>
          <cell r="S6840" t="str">
            <v>Salaries &amp; Benefits</v>
          </cell>
        </row>
        <row r="6841">
          <cell r="A6841" t="str">
            <v>PH3557</v>
          </cell>
          <cell r="E6841">
            <v>0</v>
          </cell>
          <cell r="F6841">
            <v>0</v>
          </cell>
          <cell r="G6841">
            <v>0</v>
          </cell>
          <cell r="H6841">
            <v>547.92999999999995</v>
          </cell>
          <cell r="I6841">
            <v>547.92999999999995</v>
          </cell>
          <cell r="J6841">
            <v>1232.8399999999999</v>
          </cell>
          <cell r="L6841">
            <v>41455</v>
          </cell>
          <cell r="M6841" t="str">
            <v>SG</v>
          </cell>
          <cell r="N6841" t="str">
            <v>EXP</v>
          </cell>
          <cell r="O6841" t="str">
            <v>PH300</v>
          </cell>
          <cell r="P6841" t="str">
            <v>1750</v>
          </cell>
          <cell r="Q6841" t="str">
            <v>Salaries &amp; Benefits</v>
          </cell>
          <cell r="R6841" t="str">
            <v>Other Expenditures</v>
          </cell>
          <cell r="S6841" t="str">
            <v>Salaries &amp; Benefits</v>
          </cell>
        </row>
        <row r="6842">
          <cell r="A6842" t="str">
            <v>PH3557</v>
          </cell>
          <cell r="E6842">
            <v>0</v>
          </cell>
          <cell r="F6842">
            <v>0</v>
          </cell>
          <cell r="G6842">
            <v>0</v>
          </cell>
          <cell r="H6842">
            <v>1605.47</v>
          </cell>
          <cell r="I6842">
            <v>1605.47</v>
          </cell>
          <cell r="J6842">
            <v>2602.83</v>
          </cell>
          <cell r="L6842">
            <v>41455</v>
          </cell>
          <cell r="M6842" t="str">
            <v>SG</v>
          </cell>
          <cell r="N6842" t="str">
            <v>EXP</v>
          </cell>
          <cell r="O6842" t="str">
            <v>PH300</v>
          </cell>
          <cell r="P6842" t="str">
            <v>1760</v>
          </cell>
          <cell r="Q6842" t="str">
            <v>Salaries &amp; Benefits</v>
          </cell>
          <cell r="R6842" t="str">
            <v>Other Expenditures</v>
          </cell>
          <cell r="S6842" t="str">
            <v>Salaries &amp; Benefits</v>
          </cell>
        </row>
        <row r="6843">
          <cell r="A6843" t="str">
            <v>PH3557</v>
          </cell>
          <cell r="E6843">
            <v>0</v>
          </cell>
          <cell r="F6843">
            <v>0</v>
          </cell>
          <cell r="G6843">
            <v>0</v>
          </cell>
          <cell r="H6843">
            <v>2755.75</v>
          </cell>
          <cell r="I6843">
            <v>2755.75</v>
          </cell>
          <cell r="J6843">
            <v>6200.4</v>
          </cell>
          <cell r="L6843">
            <v>41455</v>
          </cell>
          <cell r="M6843" t="str">
            <v>SG</v>
          </cell>
          <cell r="N6843" t="str">
            <v>EXP</v>
          </cell>
          <cell r="O6843" t="str">
            <v>PH300</v>
          </cell>
          <cell r="P6843" t="str">
            <v>1770</v>
          </cell>
          <cell r="Q6843" t="str">
            <v>Salaries &amp; Benefits</v>
          </cell>
          <cell r="R6843" t="str">
            <v>Other Expenditures</v>
          </cell>
          <cell r="S6843" t="str">
            <v>Salaries &amp; Benefits</v>
          </cell>
        </row>
        <row r="6844">
          <cell r="A6844" t="str">
            <v>PH3557</v>
          </cell>
          <cell r="E6844">
            <v>0</v>
          </cell>
          <cell r="F6844">
            <v>0</v>
          </cell>
          <cell r="G6844">
            <v>0</v>
          </cell>
          <cell r="H6844">
            <v>58275.06</v>
          </cell>
          <cell r="I6844">
            <v>58275.06</v>
          </cell>
          <cell r="J6844">
            <v>58275.06</v>
          </cell>
          <cell r="L6844">
            <v>41455</v>
          </cell>
          <cell r="M6844" t="str">
            <v>SG</v>
          </cell>
          <cell r="N6844" t="str">
            <v>EXP</v>
          </cell>
          <cell r="O6844" t="str">
            <v>PH300</v>
          </cell>
          <cell r="P6844" t="str">
            <v>4025</v>
          </cell>
          <cell r="Q6844" t="str">
            <v>Professional &amp; Technical</v>
          </cell>
          <cell r="R6844" t="str">
            <v>Other Expenditures</v>
          </cell>
          <cell r="S6844" t="str">
            <v>Non Salary</v>
          </cell>
        </row>
        <row r="6845">
          <cell r="A6845" t="str">
            <v>PH3557</v>
          </cell>
          <cell r="E6845">
            <v>0</v>
          </cell>
          <cell r="F6845">
            <v>0</v>
          </cell>
          <cell r="G6845">
            <v>0</v>
          </cell>
          <cell r="H6845">
            <v>-73310.37</v>
          </cell>
          <cell r="I6845">
            <v>-73310.37</v>
          </cell>
          <cell r="J6845">
            <v>-109089.60000000001</v>
          </cell>
          <cell r="L6845">
            <v>41455</v>
          </cell>
          <cell r="M6845" t="str">
            <v>SG</v>
          </cell>
          <cell r="N6845" t="str">
            <v>REV</v>
          </cell>
          <cell r="O6845" t="str">
            <v>PH300</v>
          </cell>
          <cell r="P6845" t="str">
            <v>8010</v>
          </cell>
          <cell r="Q6845" t="str">
            <v>Grants and Subsidies</v>
          </cell>
          <cell r="R6845" t="str">
            <v>Revenue</v>
          </cell>
          <cell r="S6845" t="str">
            <v>Non Salary</v>
          </cell>
        </row>
        <row r="6846">
          <cell r="A6846" t="str">
            <v>PH3564</v>
          </cell>
          <cell r="E6846">
            <v>5976.58</v>
          </cell>
          <cell r="F6846">
            <v>274.52</v>
          </cell>
          <cell r="G6846">
            <v>6251.1</v>
          </cell>
          <cell r="H6846">
            <v>3789.04</v>
          </cell>
          <cell r="I6846">
            <v>-2462.06</v>
          </cell>
          <cell r="J6846">
            <v>15567.2</v>
          </cell>
          <cell r="L6846">
            <v>41455</v>
          </cell>
          <cell r="M6846" t="str">
            <v>SG</v>
          </cell>
          <cell r="N6846" t="str">
            <v>EXP</v>
          </cell>
          <cell r="O6846" t="str">
            <v>PH610</v>
          </cell>
          <cell r="P6846" t="str">
            <v>2010</v>
          </cell>
          <cell r="Q6846" t="str">
            <v>Office Supplies</v>
          </cell>
          <cell r="R6846" t="str">
            <v>Other Expenditures</v>
          </cell>
          <cell r="S6846" t="str">
            <v>Non Salary</v>
          </cell>
        </row>
        <row r="6847">
          <cell r="A6847" t="str">
            <v>PH3564</v>
          </cell>
          <cell r="E6847">
            <v>0</v>
          </cell>
          <cell r="F6847">
            <v>0</v>
          </cell>
          <cell r="G6847">
            <v>0</v>
          </cell>
          <cell r="H6847">
            <v>46.8</v>
          </cell>
          <cell r="I6847">
            <v>46.8</v>
          </cell>
          <cell r="J6847">
            <v>192.24</v>
          </cell>
          <cell r="L6847">
            <v>41455</v>
          </cell>
          <cell r="M6847" t="str">
            <v>SG</v>
          </cell>
          <cell r="N6847" t="str">
            <v>EXP</v>
          </cell>
          <cell r="O6847" t="str">
            <v>PH610</v>
          </cell>
          <cell r="P6847" t="str">
            <v>2035</v>
          </cell>
          <cell r="Q6847" t="str">
            <v>Office Supplies</v>
          </cell>
          <cell r="R6847" t="str">
            <v>Other Expenditures</v>
          </cell>
          <cell r="S6847" t="str">
            <v>Non Salary</v>
          </cell>
        </row>
        <row r="6848">
          <cell r="A6848" t="str">
            <v>PH3564</v>
          </cell>
          <cell r="E6848">
            <v>3443.84</v>
          </cell>
          <cell r="F6848">
            <v>0</v>
          </cell>
          <cell r="G6848">
            <v>3443.84</v>
          </cell>
          <cell r="H6848">
            <v>1198.1099999999999</v>
          </cell>
          <cell r="I6848">
            <v>-2245.73</v>
          </cell>
          <cell r="J6848">
            <v>4922.3999999999996</v>
          </cell>
          <cell r="L6848">
            <v>41455</v>
          </cell>
          <cell r="M6848" t="str">
            <v>SG</v>
          </cell>
          <cell r="N6848" t="str">
            <v>EXP</v>
          </cell>
          <cell r="O6848" t="str">
            <v>PH610</v>
          </cell>
          <cell r="P6848" t="str">
            <v>2040</v>
          </cell>
          <cell r="Q6848" t="str">
            <v>Office Supplies</v>
          </cell>
          <cell r="R6848" t="str">
            <v>Other Expenditures</v>
          </cell>
          <cell r="S6848" t="str">
            <v>Non Salary</v>
          </cell>
        </row>
        <row r="6849">
          <cell r="A6849" t="str">
            <v>PH3564</v>
          </cell>
          <cell r="E6849">
            <v>0</v>
          </cell>
          <cell r="F6849">
            <v>0</v>
          </cell>
          <cell r="G6849">
            <v>0</v>
          </cell>
          <cell r="H6849">
            <v>121.7</v>
          </cell>
          <cell r="I6849">
            <v>121.7</v>
          </cell>
          <cell r="J6849">
            <v>500</v>
          </cell>
          <cell r="L6849">
            <v>41455</v>
          </cell>
          <cell r="M6849" t="str">
            <v>SG</v>
          </cell>
          <cell r="N6849" t="str">
            <v>EXP</v>
          </cell>
          <cell r="O6849" t="str">
            <v>PH610</v>
          </cell>
          <cell r="P6849" t="str">
            <v>2082</v>
          </cell>
          <cell r="Q6849" t="str">
            <v>Office Supplies</v>
          </cell>
          <cell r="R6849" t="str">
            <v>Other Expenditures</v>
          </cell>
          <cell r="S6849" t="str">
            <v>Non Salary</v>
          </cell>
        </row>
        <row r="6850">
          <cell r="A6850" t="str">
            <v>PH3564</v>
          </cell>
          <cell r="E6850">
            <v>151.85</v>
          </cell>
          <cell r="F6850">
            <v>0</v>
          </cell>
          <cell r="G6850">
            <v>151.85</v>
          </cell>
          <cell r="H6850">
            <v>341.57</v>
          </cell>
          <cell r="I6850">
            <v>189.72</v>
          </cell>
          <cell r="J6850">
            <v>1403.36</v>
          </cell>
          <cell r="L6850">
            <v>41455</v>
          </cell>
          <cell r="M6850" t="str">
            <v>SG</v>
          </cell>
          <cell r="N6850" t="str">
            <v>EXP</v>
          </cell>
          <cell r="O6850" t="str">
            <v>PH610</v>
          </cell>
          <cell r="P6850" t="str">
            <v>2099</v>
          </cell>
          <cell r="Q6850" t="str">
            <v>Office Supplies</v>
          </cell>
          <cell r="R6850" t="str">
            <v>Other Expenditures</v>
          </cell>
          <cell r="S6850" t="str">
            <v>Non Salary</v>
          </cell>
        </row>
        <row r="6851">
          <cell r="A6851" t="str">
            <v>PH3564</v>
          </cell>
          <cell r="E6851">
            <v>138.69</v>
          </cell>
          <cell r="F6851">
            <v>0</v>
          </cell>
          <cell r="G6851">
            <v>138.69</v>
          </cell>
          <cell r="H6851">
            <v>0</v>
          </cell>
          <cell r="I6851">
            <v>-138.69</v>
          </cell>
          <cell r="J6851">
            <v>0</v>
          </cell>
          <cell r="L6851">
            <v>41455</v>
          </cell>
          <cell r="M6851" t="str">
            <v>SG</v>
          </cell>
          <cell r="N6851" t="str">
            <v>EXP</v>
          </cell>
          <cell r="O6851" t="str">
            <v>PH610</v>
          </cell>
          <cell r="P6851" t="str">
            <v>2570</v>
          </cell>
          <cell r="Q6851" t="str">
            <v>Other Supplies</v>
          </cell>
          <cell r="R6851" t="str">
            <v>Other Expenditures</v>
          </cell>
          <cell r="S6851" t="str">
            <v>Non Salary</v>
          </cell>
        </row>
        <row r="6852">
          <cell r="A6852" t="str">
            <v>PH3564</v>
          </cell>
          <cell r="E6852">
            <v>23.85</v>
          </cell>
          <cell r="F6852">
            <v>0</v>
          </cell>
          <cell r="G6852">
            <v>23.85</v>
          </cell>
          <cell r="H6852">
            <v>0</v>
          </cell>
          <cell r="I6852">
            <v>-23.85</v>
          </cell>
          <cell r="J6852">
            <v>0</v>
          </cell>
          <cell r="L6852">
            <v>41455</v>
          </cell>
          <cell r="M6852" t="str">
            <v>SG</v>
          </cell>
          <cell r="N6852" t="str">
            <v>EXP</v>
          </cell>
          <cell r="O6852" t="str">
            <v>PH610</v>
          </cell>
          <cell r="P6852" t="str">
            <v>2610</v>
          </cell>
          <cell r="Q6852" t="str">
            <v>Other Supplies</v>
          </cell>
          <cell r="R6852" t="str">
            <v>Other Expenditures</v>
          </cell>
          <cell r="S6852" t="str">
            <v>Non Salary</v>
          </cell>
        </row>
        <row r="6853">
          <cell r="A6853" t="str">
            <v>PH3564</v>
          </cell>
          <cell r="E6853">
            <v>639.53</v>
          </cell>
          <cell r="F6853">
            <v>0</v>
          </cell>
          <cell r="G6853">
            <v>639.53</v>
          </cell>
          <cell r="H6853">
            <v>581.94000000000005</v>
          </cell>
          <cell r="I6853">
            <v>-57.59</v>
          </cell>
          <cell r="J6853">
            <v>2390.88</v>
          </cell>
          <cell r="L6853">
            <v>41455</v>
          </cell>
          <cell r="M6853" t="str">
            <v>SG</v>
          </cell>
          <cell r="N6853" t="str">
            <v>EXP</v>
          </cell>
          <cell r="O6853" t="str">
            <v>PH610</v>
          </cell>
          <cell r="P6853" t="str">
            <v>2650</v>
          </cell>
          <cell r="Q6853" t="str">
            <v>Other Supplies</v>
          </cell>
          <cell r="R6853" t="str">
            <v>Other Expenditures</v>
          </cell>
          <cell r="S6853" t="str">
            <v>Non Salary</v>
          </cell>
        </row>
        <row r="6854">
          <cell r="A6854" t="str">
            <v>PH3564</v>
          </cell>
          <cell r="E6854">
            <v>136.36000000000001</v>
          </cell>
          <cell r="F6854">
            <v>0</v>
          </cell>
          <cell r="G6854">
            <v>136.36000000000001</v>
          </cell>
          <cell r="H6854">
            <v>0</v>
          </cell>
          <cell r="I6854">
            <v>-136.36000000000001</v>
          </cell>
          <cell r="J6854">
            <v>0</v>
          </cell>
          <cell r="L6854">
            <v>41455</v>
          </cell>
          <cell r="M6854" t="str">
            <v>SG</v>
          </cell>
          <cell r="N6854" t="str">
            <v>EXP</v>
          </cell>
          <cell r="O6854" t="str">
            <v>PH610</v>
          </cell>
          <cell r="P6854" t="str">
            <v>2665</v>
          </cell>
          <cell r="Q6854" t="str">
            <v>Other Supplies</v>
          </cell>
          <cell r="R6854" t="str">
            <v>Other Expenditures</v>
          </cell>
          <cell r="S6854" t="str">
            <v>Non Salary</v>
          </cell>
        </row>
        <row r="6855">
          <cell r="A6855" t="str">
            <v>PH3564</v>
          </cell>
          <cell r="E6855">
            <v>0</v>
          </cell>
          <cell r="F6855">
            <v>0</v>
          </cell>
          <cell r="G6855">
            <v>0</v>
          </cell>
          <cell r="H6855">
            <v>73.66</v>
          </cell>
          <cell r="I6855">
            <v>73.66</v>
          </cell>
          <cell r="J6855">
            <v>302.66000000000003</v>
          </cell>
          <cell r="L6855">
            <v>41455</v>
          </cell>
          <cell r="M6855" t="str">
            <v>SG</v>
          </cell>
          <cell r="N6855" t="str">
            <v>EXP</v>
          </cell>
          <cell r="O6855" t="str">
            <v>PH610</v>
          </cell>
          <cell r="P6855" t="str">
            <v>2730</v>
          </cell>
          <cell r="Q6855" t="str">
            <v>Other Supplies</v>
          </cell>
          <cell r="R6855" t="str">
            <v>Other Expenditures</v>
          </cell>
          <cell r="S6855" t="str">
            <v>Non Salary</v>
          </cell>
        </row>
        <row r="6856">
          <cell r="A6856" t="str">
            <v>PH3564</v>
          </cell>
          <cell r="E6856">
            <v>9.65</v>
          </cell>
          <cell r="F6856">
            <v>0</v>
          </cell>
          <cell r="G6856">
            <v>9.65</v>
          </cell>
          <cell r="H6856">
            <v>0</v>
          </cell>
          <cell r="I6856">
            <v>-9.65</v>
          </cell>
          <cell r="J6856">
            <v>0</v>
          </cell>
          <cell r="L6856">
            <v>41455</v>
          </cell>
          <cell r="M6856" t="str">
            <v>SG</v>
          </cell>
          <cell r="N6856" t="str">
            <v>EXP</v>
          </cell>
          <cell r="O6856" t="str">
            <v>PH610</v>
          </cell>
          <cell r="P6856" t="str">
            <v>2750</v>
          </cell>
          <cell r="Q6856" t="str">
            <v>Other Supplies</v>
          </cell>
          <cell r="R6856" t="str">
            <v>Other Expenditures</v>
          </cell>
          <cell r="S6856" t="str">
            <v>Non Salary</v>
          </cell>
        </row>
        <row r="6857">
          <cell r="A6857" t="str">
            <v>PH3564</v>
          </cell>
          <cell r="E6857">
            <v>19.21</v>
          </cell>
          <cell r="F6857">
            <v>0</v>
          </cell>
          <cell r="G6857">
            <v>19.21</v>
          </cell>
          <cell r="H6857">
            <v>0</v>
          </cell>
          <cell r="I6857">
            <v>-19.21</v>
          </cell>
          <cell r="J6857">
            <v>0</v>
          </cell>
          <cell r="L6857">
            <v>41455</v>
          </cell>
          <cell r="M6857" t="str">
            <v>SG</v>
          </cell>
          <cell r="N6857" t="str">
            <v>EXP</v>
          </cell>
          <cell r="O6857" t="str">
            <v>PH610</v>
          </cell>
          <cell r="P6857" t="str">
            <v>2790</v>
          </cell>
          <cell r="Q6857" t="str">
            <v>Other Supplies</v>
          </cell>
          <cell r="R6857" t="str">
            <v>Other Expenditures</v>
          </cell>
          <cell r="S6857" t="str">
            <v>Non Salary</v>
          </cell>
        </row>
        <row r="6858">
          <cell r="A6858" t="str">
            <v>PH3564</v>
          </cell>
          <cell r="E6858">
            <v>211.73</v>
          </cell>
          <cell r="F6858">
            <v>0</v>
          </cell>
          <cell r="G6858">
            <v>211.73</v>
          </cell>
          <cell r="H6858">
            <v>0</v>
          </cell>
          <cell r="I6858">
            <v>-211.73</v>
          </cell>
          <cell r="J6858">
            <v>0</v>
          </cell>
          <cell r="L6858">
            <v>41455</v>
          </cell>
          <cell r="M6858" t="str">
            <v>SG</v>
          </cell>
          <cell r="N6858" t="str">
            <v>EXP</v>
          </cell>
          <cell r="O6858" t="str">
            <v>PH610</v>
          </cell>
          <cell r="P6858" t="str">
            <v>2999</v>
          </cell>
          <cell r="Q6858" t="str">
            <v>Other Supplies</v>
          </cell>
          <cell r="R6858" t="str">
            <v>Other Expenditures</v>
          </cell>
          <cell r="S6858" t="str">
            <v>Non Salary</v>
          </cell>
        </row>
        <row r="6859">
          <cell r="A6859" t="str">
            <v>PH3564</v>
          </cell>
          <cell r="E6859">
            <v>459.49</v>
          </cell>
          <cell r="F6859">
            <v>459.49</v>
          </cell>
          <cell r="G6859">
            <v>918.98</v>
          </cell>
          <cell r="H6859">
            <v>0</v>
          </cell>
          <cell r="I6859">
            <v>-918.98</v>
          </cell>
          <cell r="J6859">
            <v>0</v>
          </cell>
          <cell r="L6859">
            <v>41455</v>
          </cell>
          <cell r="M6859" t="str">
            <v>SG</v>
          </cell>
          <cell r="N6859" t="str">
            <v>EXP</v>
          </cell>
          <cell r="O6859" t="str">
            <v>PH610</v>
          </cell>
          <cell r="P6859" t="str">
            <v>3020</v>
          </cell>
          <cell r="Q6859" t="str">
            <v>General Equipment</v>
          </cell>
          <cell r="R6859" t="str">
            <v>Other Expenditures</v>
          </cell>
          <cell r="S6859" t="str">
            <v>Non Salary</v>
          </cell>
        </row>
        <row r="6860">
          <cell r="A6860" t="str">
            <v>PH3564</v>
          </cell>
          <cell r="E6860">
            <v>195.38</v>
          </cell>
          <cell r="F6860">
            <v>217.29</v>
          </cell>
          <cell r="G6860">
            <v>412.67</v>
          </cell>
          <cell r="H6860">
            <v>0</v>
          </cell>
          <cell r="I6860">
            <v>-412.67</v>
          </cell>
          <cell r="J6860">
            <v>0</v>
          </cell>
          <cell r="L6860">
            <v>41455</v>
          </cell>
          <cell r="M6860" t="str">
            <v>SG</v>
          </cell>
          <cell r="N6860" t="str">
            <v>EXP</v>
          </cell>
          <cell r="O6860" t="str">
            <v>PH610</v>
          </cell>
          <cell r="P6860" t="str">
            <v>3310</v>
          </cell>
          <cell r="Q6860" t="str">
            <v>Furniture &amp; Furnishings</v>
          </cell>
          <cell r="R6860" t="str">
            <v>Other Expenditures</v>
          </cell>
          <cell r="S6860" t="str">
            <v>Non Salary</v>
          </cell>
        </row>
        <row r="6861">
          <cell r="A6861" t="str">
            <v>PH3564</v>
          </cell>
          <cell r="E6861">
            <v>0</v>
          </cell>
          <cell r="F6861">
            <v>0</v>
          </cell>
          <cell r="G6861">
            <v>0</v>
          </cell>
          <cell r="H6861">
            <v>1354.68</v>
          </cell>
          <cell r="I6861">
            <v>1354.68</v>
          </cell>
          <cell r="J6861">
            <v>3600</v>
          </cell>
          <cell r="L6861">
            <v>41455</v>
          </cell>
          <cell r="M6861" t="str">
            <v>SG</v>
          </cell>
          <cell r="N6861" t="str">
            <v>EXP</v>
          </cell>
          <cell r="O6861" t="str">
            <v>PH610</v>
          </cell>
          <cell r="P6861" t="str">
            <v>4025</v>
          </cell>
          <cell r="Q6861" t="str">
            <v>Professional &amp; Technical</v>
          </cell>
          <cell r="R6861" t="str">
            <v>Other Expenditures</v>
          </cell>
          <cell r="S6861" t="str">
            <v>Non Salary</v>
          </cell>
        </row>
        <row r="6862">
          <cell r="A6862" t="str">
            <v>PH3564</v>
          </cell>
          <cell r="E6862">
            <v>0</v>
          </cell>
          <cell r="F6862">
            <v>284.89</v>
          </cell>
          <cell r="G6862">
            <v>284.89</v>
          </cell>
          <cell r="H6862">
            <v>0</v>
          </cell>
          <cell r="I6862">
            <v>-284.89</v>
          </cell>
          <cell r="J6862">
            <v>0</v>
          </cell>
          <cell r="L6862">
            <v>41455</v>
          </cell>
          <cell r="M6862" t="str">
            <v>SG</v>
          </cell>
          <cell r="N6862" t="str">
            <v>EXP</v>
          </cell>
          <cell r="O6862" t="str">
            <v>PH610</v>
          </cell>
          <cell r="P6862" t="str">
            <v>4086</v>
          </cell>
          <cell r="Q6862" t="str">
            <v>Professional &amp; Technical</v>
          </cell>
          <cell r="R6862" t="str">
            <v>Other Expenditures</v>
          </cell>
          <cell r="S6862" t="str">
            <v>Non Salary</v>
          </cell>
        </row>
        <row r="6863">
          <cell r="A6863" t="str">
            <v>PH3564</v>
          </cell>
          <cell r="E6863">
            <v>457.92</v>
          </cell>
          <cell r="F6863">
            <v>0</v>
          </cell>
          <cell r="G6863">
            <v>457.92</v>
          </cell>
          <cell r="H6863">
            <v>0</v>
          </cell>
          <cell r="I6863">
            <v>-457.92</v>
          </cell>
          <cell r="J6863">
            <v>0</v>
          </cell>
          <cell r="L6863">
            <v>41455</v>
          </cell>
          <cell r="M6863" t="str">
            <v>SG</v>
          </cell>
          <cell r="N6863" t="str">
            <v>EXP</v>
          </cell>
          <cell r="O6863" t="str">
            <v>PH610</v>
          </cell>
          <cell r="P6863" t="str">
            <v>4256</v>
          </cell>
          <cell r="Q6863" t="str">
            <v>Conference Expenditures</v>
          </cell>
          <cell r="R6863" t="str">
            <v>Other Expenditures</v>
          </cell>
          <cell r="S6863" t="str">
            <v>Non Salary</v>
          </cell>
        </row>
        <row r="6864">
          <cell r="A6864" t="str">
            <v>PH3564</v>
          </cell>
          <cell r="E6864">
            <v>0</v>
          </cell>
          <cell r="F6864">
            <v>0</v>
          </cell>
          <cell r="G6864">
            <v>0</v>
          </cell>
          <cell r="H6864">
            <v>195.3</v>
          </cell>
          <cell r="I6864">
            <v>195.3</v>
          </cell>
          <cell r="J6864">
            <v>518.98</v>
          </cell>
          <cell r="L6864">
            <v>41455</v>
          </cell>
          <cell r="M6864" t="str">
            <v>SG</v>
          </cell>
          <cell r="N6864" t="str">
            <v>EXP</v>
          </cell>
          <cell r="O6864" t="str">
            <v>PH610</v>
          </cell>
          <cell r="P6864" t="str">
            <v>4416</v>
          </cell>
          <cell r="Q6864" t="str">
            <v>Contracted Services</v>
          </cell>
          <cell r="R6864" t="str">
            <v>Other Expenditures</v>
          </cell>
          <cell r="S6864" t="str">
            <v>Non Salary</v>
          </cell>
        </row>
        <row r="6865">
          <cell r="A6865" t="str">
            <v>PH3564</v>
          </cell>
          <cell r="E6865">
            <v>1774.88</v>
          </cell>
          <cell r="F6865">
            <v>2182.27</v>
          </cell>
          <cell r="G6865">
            <v>3957.15</v>
          </cell>
          <cell r="H6865">
            <v>3238.87</v>
          </cell>
          <cell r="I6865">
            <v>-718.28</v>
          </cell>
          <cell r="J6865">
            <v>8607.17</v>
          </cell>
          <cell r="L6865">
            <v>41455</v>
          </cell>
          <cell r="M6865" t="str">
            <v>SG</v>
          </cell>
          <cell r="N6865" t="str">
            <v>EXP</v>
          </cell>
          <cell r="O6865" t="str">
            <v>PH610</v>
          </cell>
          <cell r="P6865" t="str">
            <v>4515</v>
          </cell>
          <cell r="Q6865" t="str">
            <v>Contracted Services</v>
          </cell>
          <cell r="R6865" t="str">
            <v>Other Expenditures</v>
          </cell>
          <cell r="S6865" t="str">
            <v>Non Salary</v>
          </cell>
        </row>
        <row r="6866">
          <cell r="A6866" t="str">
            <v>PH3564</v>
          </cell>
          <cell r="E6866">
            <v>0</v>
          </cell>
          <cell r="F6866">
            <v>0</v>
          </cell>
          <cell r="G6866">
            <v>0</v>
          </cell>
          <cell r="H6866">
            <v>286.43</v>
          </cell>
          <cell r="I6866">
            <v>286.43</v>
          </cell>
          <cell r="J6866">
            <v>761.16</v>
          </cell>
          <cell r="L6866">
            <v>41455</v>
          </cell>
          <cell r="M6866" t="str">
            <v>SG</v>
          </cell>
          <cell r="N6866" t="str">
            <v>EXP</v>
          </cell>
          <cell r="O6866" t="str">
            <v>PH610</v>
          </cell>
          <cell r="P6866" t="str">
            <v>4530</v>
          </cell>
          <cell r="Q6866" t="str">
            <v>Contracted Services</v>
          </cell>
          <cell r="R6866" t="str">
            <v>Other Expenditures</v>
          </cell>
          <cell r="S6866" t="str">
            <v>Non Salary</v>
          </cell>
        </row>
        <row r="6867">
          <cell r="A6867" t="str">
            <v>PH3564</v>
          </cell>
          <cell r="E6867">
            <v>0</v>
          </cell>
          <cell r="F6867">
            <v>0</v>
          </cell>
          <cell r="G6867">
            <v>0</v>
          </cell>
          <cell r="H6867">
            <v>0</v>
          </cell>
          <cell r="I6867">
            <v>0</v>
          </cell>
          <cell r="J6867">
            <v>0</v>
          </cell>
          <cell r="L6867">
            <v>41455</v>
          </cell>
          <cell r="M6867" t="str">
            <v>SG</v>
          </cell>
          <cell r="N6867" t="str">
            <v>EXP</v>
          </cell>
          <cell r="O6867" t="str">
            <v>PH610</v>
          </cell>
          <cell r="P6867" t="str">
            <v>4570</v>
          </cell>
          <cell r="Q6867" t="str">
            <v>Contracted Services</v>
          </cell>
          <cell r="R6867" t="str">
            <v>Other Expenditures</v>
          </cell>
          <cell r="S6867" t="str">
            <v>Non Salary</v>
          </cell>
        </row>
        <row r="6868">
          <cell r="A6868" t="str">
            <v>PH3564</v>
          </cell>
          <cell r="E6868">
            <v>32.54</v>
          </cell>
          <cell r="F6868">
            <v>0</v>
          </cell>
          <cell r="G6868">
            <v>32.54</v>
          </cell>
          <cell r="H6868">
            <v>0</v>
          </cell>
          <cell r="I6868">
            <v>-32.54</v>
          </cell>
          <cell r="J6868">
            <v>0</v>
          </cell>
          <cell r="L6868">
            <v>41455</v>
          </cell>
          <cell r="M6868" t="str">
            <v>SG</v>
          </cell>
          <cell r="N6868" t="str">
            <v>EXP</v>
          </cell>
          <cell r="O6868" t="str">
            <v>PH610</v>
          </cell>
          <cell r="P6868" t="str">
            <v>4815</v>
          </cell>
          <cell r="Q6868" t="str">
            <v>Other Services</v>
          </cell>
          <cell r="R6868" t="str">
            <v>Other Expenditures</v>
          </cell>
          <cell r="S6868" t="str">
            <v>Non Salary</v>
          </cell>
        </row>
        <row r="6869">
          <cell r="A6869" t="str">
            <v>PH3564</v>
          </cell>
          <cell r="E6869">
            <v>0</v>
          </cell>
          <cell r="F6869">
            <v>0</v>
          </cell>
          <cell r="G6869">
            <v>0</v>
          </cell>
          <cell r="H6869">
            <v>391.35</v>
          </cell>
          <cell r="I6869">
            <v>391.35</v>
          </cell>
          <cell r="J6869">
            <v>1040</v>
          </cell>
          <cell r="L6869">
            <v>41455</v>
          </cell>
          <cell r="M6869" t="str">
            <v>SG</v>
          </cell>
          <cell r="N6869" t="str">
            <v>EXP</v>
          </cell>
          <cell r="O6869" t="str">
            <v>PH610</v>
          </cell>
          <cell r="P6869" t="str">
            <v>4820</v>
          </cell>
          <cell r="Q6869" t="str">
            <v>Other Services</v>
          </cell>
          <cell r="R6869" t="str">
            <v>Other Expenditures</v>
          </cell>
          <cell r="S6869" t="str">
            <v>Non Salary</v>
          </cell>
        </row>
        <row r="6870">
          <cell r="A6870" t="str">
            <v>PH3564</v>
          </cell>
          <cell r="E6870">
            <v>0</v>
          </cell>
          <cell r="F6870">
            <v>0</v>
          </cell>
          <cell r="G6870">
            <v>0</v>
          </cell>
          <cell r="H6870">
            <v>0</v>
          </cell>
          <cell r="I6870">
            <v>0</v>
          </cell>
          <cell r="J6870">
            <v>3700</v>
          </cell>
          <cell r="L6870">
            <v>41455</v>
          </cell>
          <cell r="M6870" t="str">
            <v>SG</v>
          </cell>
          <cell r="N6870" t="str">
            <v>EXP</v>
          </cell>
          <cell r="O6870" t="str">
            <v>PH610</v>
          </cell>
          <cell r="P6870" t="str">
            <v>4995</v>
          </cell>
          <cell r="Q6870" t="str">
            <v>Other Services</v>
          </cell>
          <cell r="R6870" t="str">
            <v>Other Expenditures</v>
          </cell>
          <cell r="S6870" t="str">
            <v>Non Salary</v>
          </cell>
        </row>
        <row r="6871">
          <cell r="A6871" t="str">
            <v>PH3564</v>
          </cell>
          <cell r="E6871">
            <v>101.39</v>
          </cell>
          <cell r="F6871">
            <v>0</v>
          </cell>
          <cell r="G6871">
            <v>101.39</v>
          </cell>
          <cell r="H6871">
            <v>362.6</v>
          </cell>
          <cell r="I6871">
            <v>261.20999999999998</v>
          </cell>
          <cell r="J6871">
            <v>2000</v>
          </cell>
          <cell r="L6871">
            <v>41455</v>
          </cell>
          <cell r="M6871" t="str">
            <v>SG</v>
          </cell>
          <cell r="N6871" t="str">
            <v>EXP</v>
          </cell>
          <cell r="O6871" t="str">
            <v>PH610</v>
          </cell>
          <cell r="P6871" t="str">
            <v>7030</v>
          </cell>
          <cell r="Q6871" t="str">
            <v>IDC's</v>
          </cell>
          <cell r="R6871" t="str">
            <v>Other Expenditures</v>
          </cell>
          <cell r="S6871" t="str">
            <v>Non Salary</v>
          </cell>
        </row>
        <row r="6872">
          <cell r="A6872" t="str">
            <v>PH3564</v>
          </cell>
          <cell r="E6872">
            <v>0</v>
          </cell>
          <cell r="F6872">
            <v>0</v>
          </cell>
          <cell r="G6872">
            <v>0</v>
          </cell>
          <cell r="H6872">
            <v>1684.35</v>
          </cell>
          <cell r="I6872">
            <v>1684.35</v>
          </cell>
          <cell r="J6872">
            <v>4500</v>
          </cell>
          <cell r="L6872">
            <v>41455</v>
          </cell>
          <cell r="M6872" t="str">
            <v>SG</v>
          </cell>
          <cell r="N6872" t="str">
            <v>EXP</v>
          </cell>
          <cell r="O6872" t="str">
            <v>PH610</v>
          </cell>
          <cell r="P6872" t="str">
            <v>7035</v>
          </cell>
          <cell r="Q6872" t="str">
            <v>IDC's</v>
          </cell>
          <cell r="R6872" t="str">
            <v>Other Expenditures</v>
          </cell>
          <cell r="S6872" t="str">
            <v>Non Salary</v>
          </cell>
        </row>
        <row r="6873">
          <cell r="A6873" t="str">
            <v>PH3564</v>
          </cell>
          <cell r="E6873">
            <v>0</v>
          </cell>
          <cell r="F6873">
            <v>0</v>
          </cell>
          <cell r="G6873">
            <v>0</v>
          </cell>
          <cell r="H6873">
            <v>188.15</v>
          </cell>
          <cell r="I6873">
            <v>188.15</v>
          </cell>
          <cell r="J6873">
            <v>500</v>
          </cell>
          <cell r="L6873">
            <v>41455</v>
          </cell>
          <cell r="M6873" t="str">
            <v>SG</v>
          </cell>
          <cell r="N6873" t="str">
            <v>EXP</v>
          </cell>
          <cell r="O6873" t="str">
            <v>PH610</v>
          </cell>
          <cell r="P6873" t="str">
            <v>7097</v>
          </cell>
          <cell r="Q6873" t="str">
            <v>IDC's</v>
          </cell>
          <cell r="R6873" t="str">
            <v>Other Expenditures</v>
          </cell>
          <cell r="S6873" t="str">
            <v>Non Salary</v>
          </cell>
        </row>
        <row r="6874">
          <cell r="A6874" t="str">
            <v>PH3564</v>
          </cell>
          <cell r="E6874">
            <v>160</v>
          </cell>
          <cell r="F6874">
            <v>0</v>
          </cell>
          <cell r="G6874">
            <v>160</v>
          </cell>
          <cell r="H6874">
            <v>0</v>
          </cell>
          <cell r="I6874">
            <v>-160</v>
          </cell>
          <cell r="J6874">
            <v>0</v>
          </cell>
          <cell r="L6874">
            <v>41455</v>
          </cell>
          <cell r="M6874" t="str">
            <v>SG</v>
          </cell>
          <cell r="N6874" t="str">
            <v>EXP</v>
          </cell>
          <cell r="O6874" t="str">
            <v>PH610</v>
          </cell>
          <cell r="P6874" t="str">
            <v>7130</v>
          </cell>
          <cell r="Q6874" t="str">
            <v>IDC's</v>
          </cell>
          <cell r="R6874" t="str">
            <v>Other Expenditures</v>
          </cell>
          <cell r="S6874" t="str">
            <v>Non Salary</v>
          </cell>
        </row>
        <row r="6875">
          <cell r="A6875" t="str">
            <v>PH3564</v>
          </cell>
          <cell r="E6875">
            <v>-12653.12</v>
          </cell>
          <cell r="F6875">
            <v>0</v>
          </cell>
          <cell r="G6875">
            <v>-12653.12</v>
          </cell>
          <cell r="H6875">
            <v>-10390.92</v>
          </cell>
          <cell r="I6875">
            <v>2262.1999999999998</v>
          </cell>
          <cell r="J6875">
            <v>-37879.54</v>
          </cell>
          <cell r="L6875">
            <v>41455</v>
          </cell>
          <cell r="M6875" t="str">
            <v>SG</v>
          </cell>
          <cell r="N6875" t="str">
            <v>REV</v>
          </cell>
          <cell r="O6875" t="str">
            <v>PH610</v>
          </cell>
          <cell r="P6875" t="str">
            <v>8010</v>
          </cell>
          <cell r="Q6875" t="str">
            <v>Grants and Subsidies</v>
          </cell>
          <cell r="R6875" t="str">
            <v>Revenue</v>
          </cell>
          <cell r="S6875" t="str">
            <v>Non Salary</v>
          </cell>
        </row>
        <row r="6876">
          <cell r="A6876" t="str">
            <v>PH3564</v>
          </cell>
          <cell r="E6876">
            <v>-17.079999999999998</v>
          </cell>
          <cell r="F6876">
            <v>0</v>
          </cell>
          <cell r="G6876">
            <v>-17.079999999999998</v>
          </cell>
          <cell r="H6876">
            <v>0</v>
          </cell>
          <cell r="I6876">
            <v>17.079999999999998</v>
          </cell>
          <cell r="J6876">
            <v>0</v>
          </cell>
          <cell r="L6876">
            <v>41455</v>
          </cell>
          <cell r="M6876" t="str">
            <v>SG</v>
          </cell>
          <cell r="N6876" t="str">
            <v>REV</v>
          </cell>
          <cell r="O6876" t="str">
            <v>PH610</v>
          </cell>
          <cell r="P6876" t="str">
            <v>9451</v>
          </cell>
          <cell r="Q6876" t="str">
            <v>Other Revenues</v>
          </cell>
          <cell r="R6876" t="str">
            <v>Revenue</v>
          </cell>
          <cell r="S6876" t="str">
            <v>Non Salary</v>
          </cell>
        </row>
        <row r="6877">
          <cell r="A6877" t="str">
            <v>PH3568</v>
          </cell>
          <cell r="E6877">
            <v>26225.71</v>
          </cell>
          <cell r="F6877">
            <v>0</v>
          </cell>
          <cell r="G6877">
            <v>26225.71</v>
          </cell>
          <cell r="H6877">
            <v>8825.11</v>
          </cell>
          <cell r="I6877">
            <v>-17400.599999999999</v>
          </cell>
          <cell r="J6877">
            <v>24637.4</v>
          </cell>
          <cell r="L6877">
            <v>41455</v>
          </cell>
          <cell r="M6877" t="str">
            <v>SG</v>
          </cell>
          <cell r="N6877" t="str">
            <v>EXP</v>
          </cell>
          <cell r="O6877" t="str">
            <v>PH300</v>
          </cell>
          <cell r="P6877" t="str">
            <v>2600</v>
          </cell>
          <cell r="Q6877" t="str">
            <v>Other Supplies</v>
          </cell>
          <cell r="R6877" t="str">
            <v>Other Expenditures</v>
          </cell>
          <cell r="S6877" t="str">
            <v>Non Salary</v>
          </cell>
        </row>
        <row r="6878">
          <cell r="A6878" t="str">
            <v>PH3568</v>
          </cell>
          <cell r="E6878">
            <v>0</v>
          </cell>
          <cell r="F6878">
            <v>5000</v>
          </cell>
          <cell r="G6878">
            <v>5000</v>
          </cell>
          <cell r="H6878">
            <v>1561.79</v>
          </cell>
          <cell r="I6878">
            <v>-3438.21</v>
          </cell>
          <cell r="J6878">
            <v>5654.6</v>
          </cell>
          <cell r="L6878">
            <v>41455</v>
          </cell>
          <cell r="M6878" t="str">
            <v>SG</v>
          </cell>
          <cell r="N6878" t="str">
            <v>EXP</v>
          </cell>
          <cell r="O6878" t="str">
            <v>PH300</v>
          </cell>
          <cell r="P6878" t="str">
            <v>2741</v>
          </cell>
          <cell r="Q6878" t="str">
            <v>Other Supplies</v>
          </cell>
          <cell r="R6878" t="str">
            <v>Other Expenditures</v>
          </cell>
          <cell r="S6878" t="str">
            <v>Non Salary</v>
          </cell>
        </row>
        <row r="6879">
          <cell r="A6879" t="str">
            <v>PH3568</v>
          </cell>
          <cell r="E6879">
            <v>132.97999999999999</v>
          </cell>
          <cell r="F6879">
            <v>0</v>
          </cell>
          <cell r="G6879">
            <v>132.97999999999999</v>
          </cell>
          <cell r="H6879">
            <v>0</v>
          </cell>
          <cell r="I6879">
            <v>-132.97999999999999</v>
          </cell>
          <cell r="J6879">
            <v>0</v>
          </cell>
          <cell r="L6879">
            <v>41455</v>
          </cell>
          <cell r="M6879" t="str">
            <v>SG</v>
          </cell>
          <cell r="N6879" t="str">
            <v>EXP</v>
          </cell>
          <cell r="O6879" t="str">
            <v>PH300</v>
          </cell>
          <cell r="P6879" t="str">
            <v>2750</v>
          </cell>
          <cell r="Q6879" t="str">
            <v>Other Supplies</v>
          </cell>
          <cell r="R6879" t="str">
            <v>Other Expenditures</v>
          </cell>
          <cell r="S6879" t="str">
            <v>Non Salary</v>
          </cell>
        </row>
        <row r="6880">
          <cell r="A6880" t="str">
            <v>PH3568</v>
          </cell>
          <cell r="E6880">
            <v>19</v>
          </cell>
          <cell r="F6880">
            <v>0</v>
          </cell>
          <cell r="G6880">
            <v>19</v>
          </cell>
          <cell r="H6880">
            <v>2514.1</v>
          </cell>
          <cell r="I6880">
            <v>2495.1</v>
          </cell>
          <cell r="J6880">
            <v>5750.49</v>
          </cell>
          <cell r="L6880">
            <v>41455</v>
          </cell>
          <cell r="M6880" t="str">
            <v>SG</v>
          </cell>
          <cell r="N6880" t="str">
            <v>EXP</v>
          </cell>
          <cell r="O6880" t="str">
            <v>PH300</v>
          </cell>
          <cell r="P6880" t="str">
            <v>4086</v>
          </cell>
          <cell r="Q6880" t="str">
            <v>Professional &amp; Technical</v>
          </cell>
          <cell r="R6880" t="str">
            <v>Other Expenditures</v>
          </cell>
          <cell r="S6880" t="str">
            <v>Non Salary</v>
          </cell>
        </row>
        <row r="6881">
          <cell r="A6881" t="str">
            <v>PH3568</v>
          </cell>
          <cell r="E6881">
            <v>1677</v>
          </cell>
          <cell r="F6881">
            <v>424.47</v>
          </cell>
          <cell r="G6881">
            <v>2101.4699999999998</v>
          </cell>
          <cell r="H6881">
            <v>2448.3200000000002</v>
          </cell>
          <cell r="I6881">
            <v>346.85</v>
          </cell>
          <cell r="J6881">
            <v>5600</v>
          </cell>
          <cell r="L6881">
            <v>41455</v>
          </cell>
          <cell r="M6881" t="str">
            <v>SG</v>
          </cell>
          <cell r="N6881" t="str">
            <v>EXP</v>
          </cell>
          <cell r="O6881" t="str">
            <v>PH300</v>
          </cell>
          <cell r="P6881" t="str">
            <v>4421</v>
          </cell>
          <cell r="Q6881" t="str">
            <v>Contracted Services</v>
          </cell>
          <cell r="R6881" t="str">
            <v>Other Expenditures</v>
          </cell>
          <cell r="S6881" t="str">
            <v>Non Salary</v>
          </cell>
        </row>
        <row r="6882">
          <cell r="A6882" t="str">
            <v>PH3568</v>
          </cell>
          <cell r="E6882">
            <v>5084.87</v>
          </cell>
          <cell r="F6882">
            <v>0</v>
          </cell>
          <cell r="G6882">
            <v>5084.87</v>
          </cell>
          <cell r="H6882">
            <v>6097.19</v>
          </cell>
          <cell r="I6882">
            <v>1012.32</v>
          </cell>
          <cell r="J6882">
            <v>13946</v>
          </cell>
          <cell r="L6882">
            <v>41455</v>
          </cell>
          <cell r="M6882" t="str">
            <v>SG</v>
          </cell>
          <cell r="N6882" t="str">
            <v>EXP</v>
          </cell>
          <cell r="O6882" t="str">
            <v>PH300</v>
          </cell>
          <cell r="P6882" t="str">
            <v>4690</v>
          </cell>
          <cell r="Q6882" t="str">
            <v>Insurance, Parking &amp; Metrage</v>
          </cell>
          <cell r="R6882" t="str">
            <v>Other Expenditures</v>
          </cell>
          <cell r="S6882" t="str">
            <v>Non Salary</v>
          </cell>
        </row>
        <row r="6883">
          <cell r="A6883" t="str">
            <v>PH3568</v>
          </cell>
          <cell r="E6883">
            <v>0</v>
          </cell>
          <cell r="F6883">
            <v>0</v>
          </cell>
          <cell r="G6883">
            <v>0</v>
          </cell>
          <cell r="H6883">
            <v>480.92</v>
          </cell>
          <cell r="I6883">
            <v>480.92</v>
          </cell>
          <cell r="J6883">
            <v>1100</v>
          </cell>
          <cell r="L6883">
            <v>41455</v>
          </cell>
          <cell r="M6883" t="str">
            <v>SG</v>
          </cell>
          <cell r="N6883" t="str">
            <v>EXP</v>
          </cell>
          <cell r="O6883" t="str">
            <v>PH300</v>
          </cell>
          <cell r="P6883" t="str">
            <v>4760</v>
          </cell>
          <cell r="Q6883" t="str">
            <v>Insurance, Parking &amp; Metrage</v>
          </cell>
          <cell r="R6883" t="str">
            <v>Other Expenditures</v>
          </cell>
          <cell r="S6883" t="str">
            <v>Non Salary</v>
          </cell>
        </row>
        <row r="6884">
          <cell r="A6884" t="str">
            <v>PH3568</v>
          </cell>
          <cell r="E6884">
            <v>18.649999999999999</v>
          </cell>
          <cell r="F6884">
            <v>0</v>
          </cell>
          <cell r="G6884">
            <v>18.649999999999999</v>
          </cell>
          <cell r="H6884">
            <v>574.55999999999995</v>
          </cell>
          <cell r="I6884">
            <v>555.91</v>
          </cell>
          <cell r="J6884">
            <v>1200</v>
          </cell>
          <cell r="L6884">
            <v>41455</v>
          </cell>
          <cell r="M6884" t="str">
            <v>SG</v>
          </cell>
          <cell r="N6884" t="str">
            <v>EXP</v>
          </cell>
          <cell r="O6884" t="str">
            <v>PH300</v>
          </cell>
          <cell r="P6884" t="str">
            <v>7035</v>
          </cell>
          <cell r="Q6884" t="str">
            <v>IDC's</v>
          </cell>
          <cell r="R6884" t="str">
            <v>Other Expenditures</v>
          </cell>
          <cell r="S6884" t="str">
            <v>Non Salary</v>
          </cell>
        </row>
        <row r="6885">
          <cell r="A6885" t="str">
            <v>PH3568</v>
          </cell>
          <cell r="E6885">
            <v>-28923.02</v>
          </cell>
          <cell r="F6885">
            <v>0</v>
          </cell>
          <cell r="G6885">
            <v>-28923.02</v>
          </cell>
          <cell r="H6885">
            <v>-16876.5</v>
          </cell>
          <cell r="I6885">
            <v>12046.52</v>
          </cell>
          <cell r="J6885">
            <v>-43416.37</v>
          </cell>
          <cell r="L6885">
            <v>41455</v>
          </cell>
          <cell r="M6885" t="str">
            <v>SG</v>
          </cell>
          <cell r="N6885" t="str">
            <v>REV</v>
          </cell>
          <cell r="O6885" t="str">
            <v>PH300</v>
          </cell>
          <cell r="P6885" t="str">
            <v>8010</v>
          </cell>
          <cell r="Q6885" t="str">
            <v>Grants and Subsidies</v>
          </cell>
          <cell r="R6885" t="str">
            <v>Revenue</v>
          </cell>
          <cell r="S6885" t="str">
            <v>Non Salary</v>
          </cell>
        </row>
        <row r="6886">
          <cell r="A6886" t="str">
            <v>PH3600</v>
          </cell>
          <cell r="E6886">
            <v>95128.44</v>
          </cell>
          <cell r="F6886">
            <v>0</v>
          </cell>
          <cell r="G6886">
            <v>95128.44</v>
          </cell>
          <cell r="H6886">
            <v>114618.61</v>
          </cell>
          <cell r="I6886">
            <v>19490.169999999998</v>
          </cell>
          <cell r="J6886">
            <v>257891.85</v>
          </cell>
          <cell r="L6886">
            <v>41455</v>
          </cell>
          <cell r="M6886" t="str">
            <v>SG</v>
          </cell>
          <cell r="N6886" t="str">
            <v>EXP</v>
          </cell>
          <cell r="O6886" t="str">
            <v>PH700</v>
          </cell>
          <cell r="P6886" t="str">
            <v>1015</v>
          </cell>
          <cell r="Q6886" t="str">
            <v>Salaries &amp; Benefits</v>
          </cell>
          <cell r="R6886" t="str">
            <v>Other Expenditures</v>
          </cell>
          <cell r="S6886" t="str">
            <v>Salaries &amp; Benefits</v>
          </cell>
        </row>
        <row r="6887">
          <cell r="A6887" t="str">
            <v>PH3600</v>
          </cell>
          <cell r="E6887">
            <v>0</v>
          </cell>
          <cell r="F6887">
            <v>0</v>
          </cell>
          <cell r="G6887">
            <v>0</v>
          </cell>
          <cell r="H6887">
            <v>4192.4799999999996</v>
          </cell>
          <cell r="I6887">
            <v>4192.4799999999996</v>
          </cell>
          <cell r="J6887">
            <v>9436.1299999999992</v>
          </cell>
          <cell r="L6887">
            <v>41455</v>
          </cell>
          <cell r="M6887" t="str">
            <v>SG</v>
          </cell>
          <cell r="N6887" t="str">
            <v>EXP</v>
          </cell>
          <cell r="O6887" t="str">
            <v>PH700</v>
          </cell>
          <cell r="P6887" t="str">
            <v>1025</v>
          </cell>
          <cell r="Q6887" t="str">
            <v>Salaries &amp; Benefits</v>
          </cell>
          <cell r="R6887" t="str">
            <v>Other Expenditures</v>
          </cell>
          <cell r="S6887" t="str">
            <v>Overtime</v>
          </cell>
        </row>
        <row r="6888">
          <cell r="A6888" t="str">
            <v>PH3600</v>
          </cell>
          <cell r="E6888">
            <v>0</v>
          </cell>
          <cell r="F6888">
            <v>0</v>
          </cell>
          <cell r="G6888">
            <v>0</v>
          </cell>
          <cell r="H6888">
            <v>13640.23</v>
          </cell>
          <cell r="I6888">
            <v>13640.23</v>
          </cell>
          <cell r="J6888">
            <v>13640.23</v>
          </cell>
          <cell r="L6888">
            <v>41455</v>
          </cell>
          <cell r="M6888" t="str">
            <v>SG</v>
          </cell>
          <cell r="N6888" t="str">
            <v>EXP</v>
          </cell>
          <cell r="O6888" t="str">
            <v>PH700</v>
          </cell>
          <cell r="P6888" t="str">
            <v>1050</v>
          </cell>
          <cell r="Q6888" t="str">
            <v>Salaries &amp; Benefits</v>
          </cell>
          <cell r="R6888" t="str">
            <v>Other Expenditures</v>
          </cell>
          <cell r="S6888" t="str">
            <v>Salaries &amp; Benefits</v>
          </cell>
        </row>
        <row r="6889">
          <cell r="A6889" t="str">
            <v>PH3600</v>
          </cell>
          <cell r="E6889">
            <v>4009.95</v>
          </cell>
          <cell r="F6889">
            <v>0</v>
          </cell>
          <cell r="G6889">
            <v>4009.95</v>
          </cell>
          <cell r="H6889">
            <v>0</v>
          </cell>
          <cell r="I6889">
            <v>-4009.95</v>
          </cell>
          <cell r="J6889">
            <v>0</v>
          </cell>
          <cell r="L6889">
            <v>41455</v>
          </cell>
          <cell r="M6889" t="str">
            <v>SG</v>
          </cell>
          <cell r="N6889" t="str">
            <v>EXP</v>
          </cell>
          <cell r="O6889" t="str">
            <v>PH700</v>
          </cell>
          <cell r="P6889" t="str">
            <v>1215</v>
          </cell>
          <cell r="Q6889" t="str">
            <v>Salaries &amp; Benefits</v>
          </cell>
          <cell r="R6889" t="str">
            <v>Other Expenditures</v>
          </cell>
          <cell r="S6889" t="str">
            <v>Salaries &amp; Benefits</v>
          </cell>
        </row>
        <row r="6890">
          <cell r="A6890" t="str">
            <v>PH3600</v>
          </cell>
          <cell r="E6890">
            <v>240.6</v>
          </cell>
          <cell r="F6890">
            <v>0</v>
          </cell>
          <cell r="G6890">
            <v>240.6</v>
          </cell>
          <cell r="H6890">
            <v>0</v>
          </cell>
          <cell r="I6890">
            <v>-240.6</v>
          </cell>
          <cell r="J6890">
            <v>0</v>
          </cell>
          <cell r="L6890">
            <v>41455</v>
          </cell>
          <cell r="M6890" t="str">
            <v>SG</v>
          </cell>
          <cell r="N6890" t="str">
            <v>EXP</v>
          </cell>
          <cell r="O6890" t="str">
            <v>PH700</v>
          </cell>
          <cell r="P6890" t="str">
            <v>1250</v>
          </cell>
          <cell r="Q6890" t="str">
            <v>Salaries &amp; Benefits</v>
          </cell>
          <cell r="R6890" t="str">
            <v>Other Expenditures</v>
          </cell>
          <cell r="S6890" t="str">
            <v>Salaries &amp; Benefits</v>
          </cell>
        </row>
        <row r="6891">
          <cell r="A6891" t="str">
            <v>PH3600</v>
          </cell>
          <cell r="E6891">
            <v>0</v>
          </cell>
          <cell r="F6891">
            <v>0</v>
          </cell>
          <cell r="G6891">
            <v>0</v>
          </cell>
          <cell r="H6891">
            <v>-7759.73</v>
          </cell>
          <cell r="I6891">
            <v>-7759.73</v>
          </cell>
          <cell r="J6891">
            <v>-15269.04</v>
          </cell>
          <cell r="L6891">
            <v>41455</v>
          </cell>
          <cell r="M6891" t="str">
            <v>SG</v>
          </cell>
          <cell r="N6891" t="str">
            <v>EXP</v>
          </cell>
          <cell r="O6891" t="str">
            <v>PH700</v>
          </cell>
          <cell r="P6891" t="str">
            <v>1520</v>
          </cell>
          <cell r="Q6891" t="str">
            <v>Salaries &amp; Benefits</v>
          </cell>
          <cell r="R6891" t="str">
            <v>Other Expenditures</v>
          </cell>
          <cell r="S6891" t="str">
            <v>Gapping</v>
          </cell>
        </row>
        <row r="6892">
          <cell r="A6892" t="str">
            <v>PH3600</v>
          </cell>
          <cell r="E6892">
            <v>2281.86</v>
          </cell>
          <cell r="F6892">
            <v>0</v>
          </cell>
          <cell r="G6892">
            <v>2281.86</v>
          </cell>
          <cell r="H6892">
            <v>3695.99</v>
          </cell>
          <cell r="I6892">
            <v>1414.13</v>
          </cell>
          <cell r="J6892">
            <v>8316</v>
          </cell>
          <cell r="L6892">
            <v>41455</v>
          </cell>
          <cell r="M6892" t="str">
            <v>SG</v>
          </cell>
          <cell r="N6892" t="str">
            <v>EXP</v>
          </cell>
          <cell r="O6892" t="str">
            <v>PH700</v>
          </cell>
          <cell r="P6892" t="str">
            <v>1711</v>
          </cell>
          <cell r="Q6892" t="str">
            <v>Salaries &amp; Benefits</v>
          </cell>
          <cell r="R6892" t="str">
            <v>Other Expenditures</v>
          </cell>
          <cell r="S6892" t="str">
            <v>Salaries &amp; Benefits</v>
          </cell>
        </row>
        <row r="6893">
          <cell r="A6893" t="str">
            <v>PH3600</v>
          </cell>
          <cell r="E6893">
            <v>1239.42</v>
          </cell>
          <cell r="F6893">
            <v>0</v>
          </cell>
          <cell r="G6893">
            <v>1239.42</v>
          </cell>
          <cell r="H6893">
            <v>1882.67</v>
          </cell>
          <cell r="I6893">
            <v>643.25</v>
          </cell>
          <cell r="J6893">
            <v>4236</v>
          </cell>
          <cell r="L6893">
            <v>41455</v>
          </cell>
          <cell r="M6893" t="str">
            <v>SG</v>
          </cell>
          <cell r="N6893" t="str">
            <v>EXP</v>
          </cell>
          <cell r="O6893" t="str">
            <v>PH700</v>
          </cell>
          <cell r="P6893" t="str">
            <v>1712</v>
          </cell>
          <cell r="Q6893" t="str">
            <v>Salaries &amp; Benefits</v>
          </cell>
          <cell r="R6893" t="str">
            <v>Other Expenditures</v>
          </cell>
          <cell r="S6893" t="str">
            <v>Salaries &amp; Benefits</v>
          </cell>
        </row>
        <row r="6894">
          <cell r="A6894" t="str">
            <v>PH3600</v>
          </cell>
          <cell r="E6894">
            <v>2271.66</v>
          </cell>
          <cell r="F6894">
            <v>0</v>
          </cell>
          <cell r="G6894">
            <v>2271.66</v>
          </cell>
          <cell r="H6894">
            <v>2137.08</v>
          </cell>
          <cell r="I6894">
            <v>-134.58000000000001</v>
          </cell>
          <cell r="J6894">
            <v>4807.17</v>
          </cell>
          <cell r="L6894">
            <v>41455</v>
          </cell>
          <cell r="M6894" t="str">
            <v>SG</v>
          </cell>
          <cell r="N6894" t="str">
            <v>EXP</v>
          </cell>
          <cell r="O6894" t="str">
            <v>PH700</v>
          </cell>
          <cell r="P6894" t="str">
            <v>1720</v>
          </cell>
          <cell r="Q6894" t="str">
            <v>Salaries &amp; Benefits</v>
          </cell>
          <cell r="R6894" t="str">
            <v>Other Expenditures</v>
          </cell>
          <cell r="S6894" t="str">
            <v>Salaries &amp; Benefits</v>
          </cell>
        </row>
        <row r="6895">
          <cell r="A6895" t="str">
            <v>PH3600</v>
          </cell>
          <cell r="E6895">
            <v>689.67</v>
          </cell>
          <cell r="F6895">
            <v>0</v>
          </cell>
          <cell r="G6895">
            <v>689.67</v>
          </cell>
          <cell r="H6895">
            <v>796.53</v>
          </cell>
          <cell r="I6895">
            <v>106.86</v>
          </cell>
          <cell r="J6895">
            <v>1792.27</v>
          </cell>
          <cell r="L6895">
            <v>41455</v>
          </cell>
          <cell r="M6895" t="str">
            <v>SG</v>
          </cell>
          <cell r="N6895" t="str">
            <v>EXP</v>
          </cell>
          <cell r="O6895" t="str">
            <v>PH700</v>
          </cell>
          <cell r="P6895" t="str">
            <v>1730</v>
          </cell>
          <cell r="Q6895" t="str">
            <v>Salaries &amp; Benefits</v>
          </cell>
          <cell r="R6895" t="str">
            <v>Other Expenditures</v>
          </cell>
          <cell r="S6895" t="str">
            <v>Salaries &amp; Benefits</v>
          </cell>
        </row>
        <row r="6896">
          <cell r="A6896" t="str">
            <v>PH3600</v>
          </cell>
          <cell r="E6896">
            <v>1519.58</v>
          </cell>
          <cell r="F6896">
            <v>0</v>
          </cell>
          <cell r="G6896">
            <v>1519.58</v>
          </cell>
          <cell r="H6896">
            <v>1658.82</v>
          </cell>
          <cell r="I6896">
            <v>139.24</v>
          </cell>
          <cell r="J6896">
            <v>2043.65</v>
          </cell>
          <cell r="L6896">
            <v>41455</v>
          </cell>
          <cell r="M6896" t="str">
            <v>SG</v>
          </cell>
          <cell r="N6896" t="str">
            <v>EXP</v>
          </cell>
          <cell r="O6896" t="str">
            <v>PH700</v>
          </cell>
          <cell r="P6896" t="str">
            <v>1740</v>
          </cell>
          <cell r="Q6896" t="str">
            <v>Salaries &amp; Benefits</v>
          </cell>
          <cell r="R6896" t="str">
            <v>Other Expenditures</v>
          </cell>
          <cell r="S6896" t="str">
            <v>Salaries &amp; Benefits</v>
          </cell>
        </row>
        <row r="6897">
          <cell r="A6897" t="str">
            <v>PH3600</v>
          </cell>
          <cell r="E6897">
            <v>74.599999999999994</v>
          </cell>
          <cell r="F6897">
            <v>0</v>
          </cell>
          <cell r="G6897">
            <v>74.599999999999994</v>
          </cell>
          <cell r="H6897">
            <v>174.99</v>
          </cell>
          <cell r="I6897">
            <v>100.39</v>
          </cell>
          <cell r="J6897">
            <v>192.1</v>
          </cell>
          <cell r="L6897">
            <v>41455</v>
          </cell>
          <cell r="M6897" t="str">
            <v>SG</v>
          </cell>
          <cell r="N6897" t="str">
            <v>EXP</v>
          </cell>
          <cell r="O6897" t="str">
            <v>PH700</v>
          </cell>
          <cell r="P6897" t="str">
            <v>1745</v>
          </cell>
          <cell r="Q6897" t="str">
            <v>Salaries &amp; Benefits</v>
          </cell>
          <cell r="R6897" t="str">
            <v>Other Expenditures</v>
          </cell>
          <cell r="S6897" t="str">
            <v>Salaries &amp; Benefits</v>
          </cell>
        </row>
        <row r="6898">
          <cell r="A6898" t="str">
            <v>PH3600</v>
          </cell>
          <cell r="E6898">
            <v>1947.05</v>
          </cell>
          <cell r="F6898">
            <v>0</v>
          </cell>
          <cell r="G6898">
            <v>1947.05</v>
          </cell>
          <cell r="H6898">
            <v>2081.08</v>
          </cell>
          <cell r="I6898">
            <v>134.03</v>
          </cell>
          <cell r="J6898">
            <v>4682.3900000000003</v>
          </cell>
          <cell r="L6898">
            <v>41455</v>
          </cell>
          <cell r="M6898" t="str">
            <v>SG</v>
          </cell>
          <cell r="N6898" t="str">
            <v>EXP</v>
          </cell>
          <cell r="O6898" t="str">
            <v>PH700</v>
          </cell>
          <cell r="P6898" t="str">
            <v>1750</v>
          </cell>
          <cell r="Q6898" t="str">
            <v>Salaries &amp; Benefits</v>
          </cell>
          <cell r="R6898" t="str">
            <v>Other Expenditures</v>
          </cell>
          <cell r="S6898" t="str">
            <v>Salaries &amp; Benefits</v>
          </cell>
        </row>
        <row r="6899">
          <cell r="A6899" t="str">
            <v>PH3600</v>
          </cell>
          <cell r="E6899">
            <v>3248.82</v>
          </cell>
          <cell r="F6899">
            <v>0</v>
          </cell>
          <cell r="G6899">
            <v>3248.82</v>
          </cell>
          <cell r="H6899">
            <v>3747.38</v>
          </cell>
          <cell r="I6899">
            <v>498.56</v>
          </cell>
          <cell r="J6899">
            <v>4613.3999999999996</v>
          </cell>
          <cell r="L6899">
            <v>41455</v>
          </cell>
          <cell r="M6899" t="str">
            <v>SG</v>
          </cell>
          <cell r="N6899" t="str">
            <v>EXP</v>
          </cell>
          <cell r="O6899" t="str">
            <v>PH700</v>
          </cell>
          <cell r="P6899" t="str">
            <v>1760</v>
          </cell>
          <cell r="Q6899" t="str">
            <v>Salaries &amp; Benefits</v>
          </cell>
          <cell r="R6899" t="str">
            <v>Other Expenditures</v>
          </cell>
          <cell r="S6899" t="str">
            <v>Salaries &amp; Benefits</v>
          </cell>
        </row>
        <row r="6900">
          <cell r="A6900" t="str">
            <v>PH3600</v>
          </cell>
          <cell r="E6900">
            <v>11661.75</v>
          </cell>
          <cell r="F6900">
            <v>0</v>
          </cell>
          <cell r="G6900">
            <v>11661.75</v>
          </cell>
          <cell r="H6900">
            <v>13087.46</v>
          </cell>
          <cell r="I6900">
            <v>1425.71</v>
          </cell>
          <cell r="J6900">
            <v>29446.7</v>
          </cell>
          <cell r="L6900">
            <v>41455</v>
          </cell>
          <cell r="M6900" t="str">
            <v>SG</v>
          </cell>
          <cell r="N6900" t="str">
            <v>EXP</v>
          </cell>
          <cell r="O6900" t="str">
            <v>PH700</v>
          </cell>
          <cell r="P6900" t="str">
            <v>1770</v>
          </cell>
          <cell r="Q6900" t="str">
            <v>Salaries &amp; Benefits</v>
          </cell>
          <cell r="R6900" t="str">
            <v>Other Expenditures</v>
          </cell>
          <cell r="S6900" t="str">
            <v>Salaries &amp; Benefits</v>
          </cell>
        </row>
        <row r="6901">
          <cell r="A6901" t="str">
            <v>PH3600</v>
          </cell>
          <cell r="E6901">
            <v>0</v>
          </cell>
          <cell r="F6901">
            <v>0</v>
          </cell>
          <cell r="G6901">
            <v>0</v>
          </cell>
          <cell r="H6901">
            <v>4140</v>
          </cell>
          <cell r="I6901">
            <v>4140</v>
          </cell>
          <cell r="J6901">
            <v>9318.0499999999993</v>
          </cell>
          <cell r="L6901">
            <v>41455</v>
          </cell>
          <cell r="M6901" t="str">
            <v>SG</v>
          </cell>
          <cell r="N6901" t="str">
            <v>EXP</v>
          </cell>
          <cell r="O6901" t="str">
            <v>PH700</v>
          </cell>
          <cell r="P6901" t="str">
            <v>1970</v>
          </cell>
          <cell r="Q6901" t="str">
            <v>Salaries &amp; Benefits</v>
          </cell>
          <cell r="R6901" t="str">
            <v>Other Expenditures</v>
          </cell>
          <cell r="S6901" t="str">
            <v>Salaries &amp; Benefits</v>
          </cell>
        </row>
        <row r="6902">
          <cell r="A6902" t="str">
            <v>PH3600</v>
          </cell>
          <cell r="E6902">
            <v>191.24</v>
          </cell>
          <cell r="F6902">
            <v>0</v>
          </cell>
          <cell r="G6902">
            <v>191.24</v>
          </cell>
          <cell r="H6902">
            <v>0</v>
          </cell>
          <cell r="I6902">
            <v>-191.24</v>
          </cell>
          <cell r="J6902">
            <v>0</v>
          </cell>
          <cell r="L6902">
            <v>41455</v>
          </cell>
          <cell r="M6902" t="str">
            <v>SG</v>
          </cell>
          <cell r="N6902" t="str">
            <v>EXP</v>
          </cell>
          <cell r="O6902" t="str">
            <v>PH700</v>
          </cell>
          <cell r="P6902" t="str">
            <v>2040</v>
          </cell>
          <cell r="Q6902" t="str">
            <v>Office Supplies</v>
          </cell>
          <cell r="R6902" t="str">
            <v>Other Expenditures</v>
          </cell>
          <cell r="S6902" t="str">
            <v>Non Salary</v>
          </cell>
        </row>
        <row r="6903">
          <cell r="A6903" t="str">
            <v>PH3600</v>
          </cell>
          <cell r="E6903">
            <v>457.92</v>
          </cell>
          <cell r="F6903">
            <v>0</v>
          </cell>
          <cell r="G6903">
            <v>457.92</v>
          </cell>
          <cell r="H6903">
            <v>2599.15</v>
          </cell>
          <cell r="I6903">
            <v>2141.23</v>
          </cell>
          <cell r="J6903">
            <v>6324</v>
          </cell>
          <cell r="L6903">
            <v>41455</v>
          </cell>
          <cell r="M6903" t="str">
            <v>SG</v>
          </cell>
          <cell r="N6903" t="str">
            <v>EXP</v>
          </cell>
          <cell r="O6903" t="str">
            <v>PH700</v>
          </cell>
          <cell r="P6903" t="str">
            <v>4256</v>
          </cell>
          <cell r="Q6903" t="str">
            <v>Conference Expenditures</v>
          </cell>
          <cell r="R6903" t="str">
            <v>Other Expenditures</v>
          </cell>
          <cell r="S6903" t="str">
            <v>Non Salary</v>
          </cell>
        </row>
        <row r="6904">
          <cell r="A6904" t="str">
            <v>PH3600</v>
          </cell>
          <cell r="E6904">
            <v>0</v>
          </cell>
          <cell r="F6904">
            <v>0</v>
          </cell>
          <cell r="G6904">
            <v>0</v>
          </cell>
          <cell r="H6904">
            <v>1151.81</v>
          </cell>
          <cell r="I6904">
            <v>1151.81</v>
          </cell>
          <cell r="J6904">
            <v>2802.47</v>
          </cell>
          <cell r="L6904">
            <v>41455</v>
          </cell>
          <cell r="M6904" t="str">
            <v>SG</v>
          </cell>
          <cell r="N6904" t="str">
            <v>EXP</v>
          </cell>
          <cell r="O6904" t="str">
            <v>PH700</v>
          </cell>
          <cell r="P6904" t="str">
            <v>4310</v>
          </cell>
          <cell r="Q6904" t="str">
            <v>Training &amp; Development</v>
          </cell>
          <cell r="R6904" t="str">
            <v>Other Expenditures</v>
          </cell>
          <cell r="S6904" t="str">
            <v>Non Salary</v>
          </cell>
        </row>
        <row r="6905">
          <cell r="A6905" t="str">
            <v>PH3600</v>
          </cell>
          <cell r="E6905">
            <v>2005</v>
          </cell>
          <cell r="F6905">
            <v>0</v>
          </cell>
          <cell r="G6905">
            <v>2005</v>
          </cell>
          <cell r="H6905">
            <v>2485.7399999999998</v>
          </cell>
          <cell r="I6905">
            <v>480.74</v>
          </cell>
          <cell r="J6905">
            <v>6048</v>
          </cell>
          <cell r="L6905">
            <v>41455</v>
          </cell>
          <cell r="M6905" t="str">
            <v>SG</v>
          </cell>
          <cell r="N6905" t="str">
            <v>EXP</v>
          </cell>
          <cell r="O6905" t="str">
            <v>PH700</v>
          </cell>
          <cell r="P6905" t="str">
            <v>4760</v>
          </cell>
          <cell r="Q6905" t="str">
            <v>Insurance, Parking &amp; Metrage</v>
          </cell>
          <cell r="R6905" t="str">
            <v>Other Expenditures</v>
          </cell>
          <cell r="S6905" t="str">
            <v>Non Salary</v>
          </cell>
        </row>
        <row r="6906">
          <cell r="A6906" t="str">
            <v>PH3600</v>
          </cell>
          <cell r="E6906">
            <v>0</v>
          </cell>
          <cell r="F6906">
            <v>0</v>
          </cell>
          <cell r="G6906">
            <v>0</v>
          </cell>
          <cell r="H6906">
            <v>41.92</v>
          </cell>
          <cell r="I6906">
            <v>41.92</v>
          </cell>
          <cell r="J6906">
            <v>102</v>
          </cell>
          <cell r="L6906">
            <v>41455</v>
          </cell>
          <cell r="M6906" t="str">
            <v>SG</v>
          </cell>
          <cell r="N6906" t="str">
            <v>EXP</v>
          </cell>
          <cell r="O6906" t="str">
            <v>PH700</v>
          </cell>
          <cell r="P6906" t="str">
            <v>4770</v>
          </cell>
          <cell r="Q6906" t="str">
            <v>Insurance, Parking &amp; Metrage</v>
          </cell>
          <cell r="R6906" t="str">
            <v>Other Expenditures</v>
          </cell>
          <cell r="S6906" t="str">
            <v>Non Salary</v>
          </cell>
        </row>
        <row r="6907">
          <cell r="A6907" t="str">
            <v>PH3600</v>
          </cell>
          <cell r="E6907">
            <v>0</v>
          </cell>
          <cell r="F6907">
            <v>0</v>
          </cell>
          <cell r="G6907">
            <v>0</v>
          </cell>
          <cell r="H6907">
            <v>335.39</v>
          </cell>
          <cell r="I6907">
            <v>335.39</v>
          </cell>
          <cell r="J6907">
            <v>816</v>
          </cell>
          <cell r="L6907">
            <v>41455</v>
          </cell>
          <cell r="M6907" t="str">
            <v>SG</v>
          </cell>
          <cell r="N6907" t="str">
            <v>EXP</v>
          </cell>
          <cell r="O6907" t="str">
            <v>PH700</v>
          </cell>
          <cell r="P6907" t="str">
            <v>4775</v>
          </cell>
          <cell r="Q6907" t="str">
            <v>Insurance, Parking &amp; Metrage</v>
          </cell>
          <cell r="R6907" t="str">
            <v>Other Expenditures</v>
          </cell>
          <cell r="S6907" t="str">
            <v>Non Salary</v>
          </cell>
        </row>
        <row r="6908">
          <cell r="A6908" t="str">
            <v>PH3600</v>
          </cell>
          <cell r="E6908">
            <v>305.27999999999997</v>
          </cell>
          <cell r="F6908">
            <v>0</v>
          </cell>
          <cell r="G6908">
            <v>305.27999999999997</v>
          </cell>
          <cell r="H6908">
            <v>78.599999999999994</v>
          </cell>
          <cell r="I6908">
            <v>-226.68</v>
          </cell>
          <cell r="J6908">
            <v>191.27</v>
          </cell>
          <cell r="L6908">
            <v>41455</v>
          </cell>
          <cell r="M6908" t="str">
            <v>SG</v>
          </cell>
          <cell r="N6908" t="str">
            <v>EXP</v>
          </cell>
          <cell r="O6908" t="str">
            <v>PH700</v>
          </cell>
          <cell r="P6908" t="str">
            <v>4811</v>
          </cell>
          <cell r="Q6908" t="str">
            <v>Other Services</v>
          </cell>
          <cell r="R6908" t="str">
            <v>Other Expenditures</v>
          </cell>
          <cell r="S6908" t="str">
            <v>Non Salary</v>
          </cell>
        </row>
        <row r="6909">
          <cell r="A6909" t="str">
            <v>PH3600</v>
          </cell>
          <cell r="E6909">
            <v>0</v>
          </cell>
          <cell r="F6909">
            <v>0</v>
          </cell>
          <cell r="G6909">
            <v>0</v>
          </cell>
          <cell r="H6909">
            <v>83.85</v>
          </cell>
          <cell r="I6909">
            <v>83.85</v>
          </cell>
          <cell r="J6909">
            <v>204</v>
          </cell>
          <cell r="L6909">
            <v>41455</v>
          </cell>
          <cell r="M6909" t="str">
            <v>SG</v>
          </cell>
          <cell r="N6909" t="str">
            <v>EXP</v>
          </cell>
          <cell r="O6909" t="str">
            <v>PH700</v>
          </cell>
          <cell r="P6909" t="str">
            <v>4820</v>
          </cell>
          <cell r="Q6909" t="str">
            <v>Other Services</v>
          </cell>
          <cell r="R6909" t="str">
            <v>Other Expenditures</v>
          </cell>
          <cell r="S6909" t="str">
            <v>Non Salary</v>
          </cell>
        </row>
        <row r="6910">
          <cell r="A6910" t="str">
            <v>PH3600</v>
          </cell>
          <cell r="E6910">
            <v>246.37</v>
          </cell>
          <cell r="F6910">
            <v>0</v>
          </cell>
          <cell r="G6910">
            <v>246.37</v>
          </cell>
          <cell r="H6910">
            <v>274.26</v>
          </cell>
          <cell r="I6910">
            <v>27.89</v>
          </cell>
          <cell r="J6910">
            <v>1097.04</v>
          </cell>
          <cell r="L6910">
            <v>41455</v>
          </cell>
          <cell r="M6910" t="str">
            <v>SG</v>
          </cell>
          <cell r="N6910" t="str">
            <v>EXP</v>
          </cell>
          <cell r="O6910" t="str">
            <v>PH700</v>
          </cell>
          <cell r="P6910" t="str">
            <v>7125</v>
          </cell>
          <cell r="Q6910" t="str">
            <v>IDC's</v>
          </cell>
          <cell r="R6910" t="str">
            <v>Other Expenditures</v>
          </cell>
          <cell r="S6910" t="str">
            <v>Non Salary</v>
          </cell>
        </row>
        <row r="6911">
          <cell r="A6911" t="str">
            <v>PH3600</v>
          </cell>
          <cell r="E6911">
            <v>-95393.02</v>
          </cell>
          <cell r="F6911">
            <v>0</v>
          </cell>
          <cell r="G6911">
            <v>-95393.02</v>
          </cell>
          <cell r="H6911">
            <v>-123858.24000000001</v>
          </cell>
          <cell r="I6911">
            <v>-28465.22</v>
          </cell>
          <cell r="J6911">
            <v>-264548.76</v>
          </cell>
          <cell r="L6911">
            <v>41455</v>
          </cell>
          <cell r="M6911" t="str">
            <v>SG</v>
          </cell>
          <cell r="N6911" t="str">
            <v>REV</v>
          </cell>
          <cell r="O6911" t="str">
            <v>PH700</v>
          </cell>
          <cell r="P6911" t="str">
            <v>8010</v>
          </cell>
          <cell r="Q6911" t="str">
            <v>Grants and Subsidies</v>
          </cell>
          <cell r="R6911" t="str">
            <v>Revenue</v>
          </cell>
          <cell r="S6911" t="str">
            <v>Non Salary</v>
          </cell>
        </row>
        <row r="6912">
          <cell r="A6912" t="str">
            <v>PH3601</v>
          </cell>
          <cell r="E6912">
            <v>4144685.17</v>
          </cell>
          <cell r="F6912">
            <v>0</v>
          </cell>
          <cell r="G6912">
            <v>4144685.17</v>
          </cell>
          <cell r="H6912">
            <v>4449740.59</v>
          </cell>
          <cell r="I6912">
            <v>305055.42</v>
          </cell>
          <cell r="J6912">
            <v>10011726.85</v>
          </cell>
          <cell r="L6912">
            <v>41455</v>
          </cell>
          <cell r="M6912" t="str">
            <v>DP</v>
          </cell>
          <cell r="N6912" t="str">
            <v>EXP</v>
          </cell>
          <cell r="O6912" t="str">
            <v>PH700</v>
          </cell>
          <cell r="P6912" t="str">
            <v>1015</v>
          </cell>
          <cell r="Q6912" t="str">
            <v>Salaries &amp; Benefits</v>
          </cell>
          <cell r="R6912" t="str">
            <v>Other Expenditures</v>
          </cell>
          <cell r="S6912" t="str">
            <v>Salaries &amp; Benefits</v>
          </cell>
        </row>
        <row r="6913">
          <cell r="A6913" t="str">
            <v>PH3601</v>
          </cell>
          <cell r="E6913">
            <v>0</v>
          </cell>
          <cell r="F6913">
            <v>0</v>
          </cell>
          <cell r="G6913">
            <v>0</v>
          </cell>
          <cell r="H6913">
            <v>355.44</v>
          </cell>
          <cell r="I6913">
            <v>355.44</v>
          </cell>
          <cell r="J6913">
            <v>800</v>
          </cell>
          <cell r="L6913">
            <v>41455</v>
          </cell>
          <cell r="M6913" t="str">
            <v>DP</v>
          </cell>
          <cell r="N6913" t="str">
            <v>EXP</v>
          </cell>
          <cell r="O6913" t="str">
            <v>PH700</v>
          </cell>
          <cell r="P6913" t="str">
            <v>1025</v>
          </cell>
          <cell r="Q6913" t="str">
            <v>Salaries &amp; Benefits</v>
          </cell>
          <cell r="R6913" t="str">
            <v>Other Expenditures</v>
          </cell>
          <cell r="S6913" t="str">
            <v>Overtime</v>
          </cell>
        </row>
        <row r="6914">
          <cell r="A6914" t="str">
            <v>PH3601</v>
          </cell>
          <cell r="E6914">
            <v>14343.54</v>
          </cell>
          <cell r="F6914">
            <v>0</v>
          </cell>
          <cell r="G6914">
            <v>14343.54</v>
          </cell>
          <cell r="H6914">
            <v>0</v>
          </cell>
          <cell r="I6914">
            <v>-14343.54</v>
          </cell>
          <cell r="J6914">
            <v>0</v>
          </cell>
          <cell r="L6914">
            <v>41455</v>
          </cell>
          <cell r="M6914" t="str">
            <v>DP</v>
          </cell>
          <cell r="N6914" t="str">
            <v>EXP</v>
          </cell>
          <cell r="O6914" t="str">
            <v>PH700</v>
          </cell>
          <cell r="P6914" t="str">
            <v>1050</v>
          </cell>
          <cell r="Q6914" t="str">
            <v>Salaries &amp; Benefits</v>
          </cell>
          <cell r="R6914" t="str">
            <v>Other Expenditures</v>
          </cell>
          <cell r="S6914" t="str">
            <v>Salaries &amp; Benefits</v>
          </cell>
        </row>
        <row r="6915">
          <cell r="A6915" t="str">
            <v>PH3601</v>
          </cell>
          <cell r="E6915">
            <v>48618.3</v>
          </cell>
          <cell r="F6915">
            <v>0</v>
          </cell>
          <cell r="G6915">
            <v>48618.3</v>
          </cell>
          <cell r="H6915">
            <v>0</v>
          </cell>
          <cell r="I6915">
            <v>-48618.3</v>
          </cell>
          <cell r="J6915">
            <v>0</v>
          </cell>
          <cell r="L6915">
            <v>41455</v>
          </cell>
          <cell r="M6915" t="str">
            <v>DP</v>
          </cell>
          <cell r="N6915" t="str">
            <v>EXP</v>
          </cell>
          <cell r="O6915" t="str">
            <v>PH700</v>
          </cell>
          <cell r="P6915" t="str">
            <v>1060</v>
          </cell>
          <cell r="Q6915" t="str">
            <v>Salaries &amp; Benefits</v>
          </cell>
          <cell r="R6915" t="str">
            <v>Other Expenditures</v>
          </cell>
          <cell r="S6915" t="str">
            <v>Salaries &amp; Benefits</v>
          </cell>
        </row>
        <row r="6916">
          <cell r="A6916" t="str">
            <v>PH3601</v>
          </cell>
          <cell r="E6916">
            <v>0</v>
          </cell>
          <cell r="F6916">
            <v>0</v>
          </cell>
          <cell r="G6916">
            <v>0</v>
          </cell>
          <cell r="H6916">
            <v>-280869.15000000002</v>
          </cell>
          <cell r="I6916">
            <v>-280869.15000000002</v>
          </cell>
          <cell r="J6916">
            <v>-613109.72</v>
          </cell>
          <cell r="L6916">
            <v>41455</v>
          </cell>
          <cell r="M6916" t="str">
            <v>DP</v>
          </cell>
          <cell r="N6916" t="str">
            <v>EXP</v>
          </cell>
          <cell r="O6916" t="str">
            <v>PH700</v>
          </cell>
          <cell r="P6916" t="str">
            <v>1520</v>
          </cell>
          <cell r="Q6916" t="str">
            <v>Salaries &amp; Benefits</v>
          </cell>
          <cell r="R6916" t="str">
            <v>Other Expenditures</v>
          </cell>
          <cell r="S6916" t="str">
            <v>Gapping</v>
          </cell>
        </row>
        <row r="6917">
          <cell r="A6917" t="str">
            <v>PH3601</v>
          </cell>
          <cell r="E6917">
            <v>2479.4</v>
          </cell>
          <cell r="F6917">
            <v>0</v>
          </cell>
          <cell r="G6917">
            <v>2479.4</v>
          </cell>
          <cell r="H6917">
            <v>0</v>
          </cell>
          <cell r="I6917">
            <v>-2479.4</v>
          </cell>
          <cell r="J6917">
            <v>0</v>
          </cell>
          <cell r="L6917">
            <v>41455</v>
          </cell>
          <cell r="M6917" t="str">
            <v>DP</v>
          </cell>
          <cell r="N6917" t="str">
            <v>EXP</v>
          </cell>
          <cell r="O6917" t="str">
            <v>PH700</v>
          </cell>
          <cell r="P6917" t="str">
            <v>1555</v>
          </cell>
          <cell r="Q6917" t="str">
            <v>Salaries &amp; Benefits</v>
          </cell>
          <cell r="R6917" t="str">
            <v>Other Expenditures</v>
          </cell>
          <cell r="S6917" t="str">
            <v>Salaries &amp; Benefits</v>
          </cell>
        </row>
        <row r="6918">
          <cell r="A6918" t="str">
            <v>PH3601</v>
          </cell>
          <cell r="E6918">
            <v>-300.02999999999997</v>
          </cell>
          <cell r="F6918">
            <v>0</v>
          </cell>
          <cell r="G6918">
            <v>-300.02999999999997</v>
          </cell>
          <cell r="H6918">
            <v>0</v>
          </cell>
          <cell r="I6918">
            <v>300.02999999999997</v>
          </cell>
          <cell r="J6918">
            <v>0</v>
          </cell>
          <cell r="L6918">
            <v>41455</v>
          </cell>
          <cell r="M6918" t="str">
            <v>DP</v>
          </cell>
          <cell r="N6918" t="str">
            <v>EXP</v>
          </cell>
          <cell r="O6918" t="str">
            <v>PH700</v>
          </cell>
          <cell r="P6918" t="str">
            <v>1580</v>
          </cell>
          <cell r="Q6918" t="str">
            <v>Salaries &amp; Benefits</v>
          </cell>
          <cell r="R6918" t="str">
            <v>Other Expenditures</v>
          </cell>
          <cell r="S6918" t="str">
            <v>Salaries &amp; Benefits</v>
          </cell>
        </row>
        <row r="6919">
          <cell r="A6919" t="str">
            <v>PH3601</v>
          </cell>
          <cell r="E6919">
            <v>223714.09</v>
          </cell>
          <cell r="F6919">
            <v>0</v>
          </cell>
          <cell r="G6919">
            <v>223714.09</v>
          </cell>
          <cell r="H6919">
            <v>246644.6</v>
          </cell>
          <cell r="I6919">
            <v>22930.51</v>
          </cell>
          <cell r="J6919">
            <v>554952</v>
          </cell>
          <cell r="L6919">
            <v>41455</v>
          </cell>
          <cell r="M6919" t="str">
            <v>DP</v>
          </cell>
          <cell r="N6919" t="str">
            <v>EXP</v>
          </cell>
          <cell r="O6919" t="str">
            <v>PH700</v>
          </cell>
          <cell r="P6919" t="str">
            <v>1711</v>
          </cell>
          <cell r="Q6919" t="str">
            <v>Salaries &amp; Benefits</v>
          </cell>
          <cell r="R6919" t="str">
            <v>Other Expenditures</v>
          </cell>
          <cell r="S6919" t="str">
            <v>Salaries &amp; Benefits</v>
          </cell>
        </row>
        <row r="6920">
          <cell r="A6920" t="str">
            <v>PH3601</v>
          </cell>
          <cell r="E6920">
            <v>110732.34</v>
          </cell>
          <cell r="F6920">
            <v>0</v>
          </cell>
          <cell r="G6920">
            <v>110732.34</v>
          </cell>
          <cell r="H6920">
            <v>120596.95</v>
          </cell>
          <cell r="I6920">
            <v>9864.61</v>
          </cell>
          <cell r="J6920">
            <v>271344</v>
          </cell>
          <cell r="L6920">
            <v>41455</v>
          </cell>
          <cell r="M6920" t="str">
            <v>DP</v>
          </cell>
          <cell r="N6920" t="str">
            <v>EXP</v>
          </cell>
          <cell r="O6920" t="str">
            <v>PH700</v>
          </cell>
          <cell r="P6920" t="str">
            <v>1712</v>
          </cell>
          <cell r="Q6920" t="str">
            <v>Salaries &amp; Benefits</v>
          </cell>
          <cell r="R6920" t="str">
            <v>Other Expenditures</v>
          </cell>
          <cell r="S6920" t="str">
            <v>Salaries &amp; Benefits</v>
          </cell>
        </row>
        <row r="6921">
          <cell r="A6921" t="str">
            <v>PH3601</v>
          </cell>
          <cell r="E6921">
            <v>99928.93</v>
          </cell>
          <cell r="F6921">
            <v>0</v>
          </cell>
          <cell r="G6921">
            <v>99928.93</v>
          </cell>
          <cell r="H6921">
            <v>88667.12</v>
          </cell>
          <cell r="I6921">
            <v>-11261.81</v>
          </cell>
          <cell r="J6921">
            <v>199468.76</v>
          </cell>
          <cell r="L6921">
            <v>41455</v>
          </cell>
          <cell r="M6921" t="str">
            <v>DP</v>
          </cell>
          <cell r="N6921" t="str">
            <v>EXP</v>
          </cell>
          <cell r="O6921" t="str">
            <v>PH700</v>
          </cell>
          <cell r="P6921" t="str">
            <v>1720</v>
          </cell>
          <cell r="Q6921" t="str">
            <v>Salaries &amp; Benefits</v>
          </cell>
          <cell r="R6921" t="str">
            <v>Other Expenditures</v>
          </cell>
          <cell r="S6921" t="str">
            <v>Salaries &amp; Benefits</v>
          </cell>
        </row>
        <row r="6922">
          <cell r="A6922" t="str">
            <v>PH3601</v>
          </cell>
          <cell r="E6922">
            <v>29951.83</v>
          </cell>
          <cell r="F6922">
            <v>0</v>
          </cell>
          <cell r="G6922">
            <v>29951.83</v>
          </cell>
          <cell r="H6922">
            <v>33061.69</v>
          </cell>
          <cell r="I6922">
            <v>3109.86</v>
          </cell>
          <cell r="J6922">
            <v>74388</v>
          </cell>
          <cell r="L6922">
            <v>41455</v>
          </cell>
          <cell r="M6922" t="str">
            <v>DP</v>
          </cell>
          <cell r="N6922" t="str">
            <v>EXP</v>
          </cell>
          <cell r="O6922" t="str">
            <v>PH700</v>
          </cell>
          <cell r="P6922" t="str">
            <v>1730</v>
          </cell>
          <cell r="Q6922" t="str">
            <v>Salaries &amp; Benefits</v>
          </cell>
          <cell r="R6922" t="str">
            <v>Other Expenditures</v>
          </cell>
          <cell r="S6922" t="str">
            <v>Salaries &amp; Benefits</v>
          </cell>
        </row>
        <row r="6923">
          <cell r="A6923" t="str">
            <v>PH3601</v>
          </cell>
          <cell r="E6923">
            <v>99373.93</v>
          </cell>
          <cell r="F6923">
            <v>0</v>
          </cell>
          <cell r="G6923">
            <v>99373.93</v>
          </cell>
          <cell r="H6923">
            <v>104285.17</v>
          </cell>
          <cell r="I6923">
            <v>4911.24</v>
          </cell>
          <cell r="J6923">
            <v>142751.96</v>
          </cell>
          <cell r="L6923">
            <v>41455</v>
          </cell>
          <cell r="M6923" t="str">
            <v>DP</v>
          </cell>
          <cell r="N6923" t="str">
            <v>EXP</v>
          </cell>
          <cell r="O6923" t="str">
            <v>PH700</v>
          </cell>
          <cell r="P6923" t="str">
            <v>1740</v>
          </cell>
          <cell r="Q6923" t="str">
            <v>Salaries &amp; Benefits</v>
          </cell>
          <cell r="R6923" t="str">
            <v>Other Expenditures</v>
          </cell>
          <cell r="S6923" t="str">
            <v>Salaries &amp; Benefits</v>
          </cell>
        </row>
        <row r="6924">
          <cell r="A6924" t="str">
            <v>PH3601</v>
          </cell>
          <cell r="E6924">
            <v>4856.24</v>
          </cell>
          <cell r="F6924">
            <v>0</v>
          </cell>
          <cell r="G6924">
            <v>4856.24</v>
          </cell>
          <cell r="H6924">
            <v>6298.05</v>
          </cell>
          <cell r="I6924">
            <v>1441.81</v>
          </cell>
          <cell r="J6924">
            <v>8009.27</v>
          </cell>
          <cell r="L6924">
            <v>41455</v>
          </cell>
          <cell r="M6924" t="str">
            <v>DP</v>
          </cell>
          <cell r="N6924" t="str">
            <v>EXP</v>
          </cell>
          <cell r="O6924" t="str">
            <v>PH700</v>
          </cell>
          <cell r="P6924" t="str">
            <v>1745</v>
          </cell>
          <cell r="Q6924" t="str">
            <v>Salaries &amp; Benefits</v>
          </cell>
          <cell r="R6924" t="str">
            <v>Other Expenditures</v>
          </cell>
          <cell r="S6924" t="str">
            <v>Salaries &amp; Benefits</v>
          </cell>
        </row>
        <row r="6925">
          <cell r="A6925" t="str">
            <v>PH3601</v>
          </cell>
          <cell r="E6925">
            <v>82452.789999999994</v>
          </cell>
          <cell r="F6925">
            <v>0</v>
          </cell>
          <cell r="G6925">
            <v>82452.789999999994</v>
          </cell>
          <cell r="H6925">
            <v>86341.98</v>
          </cell>
          <cell r="I6925">
            <v>3889.19</v>
          </cell>
          <cell r="J6925">
            <v>194267.85</v>
          </cell>
          <cell r="L6925">
            <v>41455</v>
          </cell>
          <cell r="M6925" t="str">
            <v>DP</v>
          </cell>
          <cell r="N6925" t="str">
            <v>EXP</v>
          </cell>
          <cell r="O6925" t="str">
            <v>PH700</v>
          </cell>
          <cell r="P6925" t="str">
            <v>1750</v>
          </cell>
          <cell r="Q6925" t="str">
            <v>Salaries &amp; Benefits</v>
          </cell>
          <cell r="R6925" t="str">
            <v>Other Expenditures</v>
          </cell>
          <cell r="S6925" t="str">
            <v>Salaries &amp; Benefits</v>
          </cell>
        </row>
        <row r="6926">
          <cell r="A6926" t="str">
            <v>PH3601</v>
          </cell>
          <cell r="E6926">
            <v>205294.63</v>
          </cell>
          <cell r="F6926">
            <v>0</v>
          </cell>
          <cell r="G6926">
            <v>205294.63</v>
          </cell>
          <cell r="H6926">
            <v>231232.89</v>
          </cell>
          <cell r="I6926">
            <v>25938.26</v>
          </cell>
          <cell r="J6926">
            <v>317924.13</v>
          </cell>
          <cell r="L6926">
            <v>41455</v>
          </cell>
          <cell r="M6926" t="str">
            <v>DP</v>
          </cell>
          <cell r="N6926" t="str">
            <v>EXP</v>
          </cell>
          <cell r="O6926" t="str">
            <v>PH700</v>
          </cell>
          <cell r="P6926" t="str">
            <v>1760</v>
          </cell>
          <cell r="Q6926" t="str">
            <v>Salaries &amp; Benefits</v>
          </cell>
          <cell r="R6926" t="str">
            <v>Other Expenditures</v>
          </cell>
          <cell r="S6926" t="str">
            <v>Salaries &amp; Benefits</v>
          </cell>
        </row>
        <row r="6927">
          <cell r="A6927" t="str">
            <v>PH3601</v>
          </cell>
          <cell r="E6927">
            <v>431197.18</v>
          </cell>
          <cell r="F6927">
            <v>0</v>
          </cell>
          <cell r="G6927">
            <v>431197.18</v>
          </cell>
          <cell r="H6927">
            <v>472930.94</v>
          </cell>
          <cell r="I6927">
            <v>41733.760000000002</v>
          </cell>
          <cell r="J6927">
            <v>1064094.21</v>
          </cell>
          <cell r="L6927">
            <v>41455</v>
          </cell>
          <cell r="M6927" t="str">
            <v>DP</v>
          </cell>
          <cell r="N6927" t="str">
            <v>EXP</v>
          </cell>
          <cell r="O6927" t="str">
            <v>PH700</v>
          </cell>
          <cell r="P6927" t="str">
            <v>1770</v>
          </cell>
          <cell r="Q6927" t="str">
            <v>Salaries &amp; Benefits</v>
          </cell>
          <cell r="R6927" t="str">
            <v>Other Expenditures</v>
          </cell>
          <cell r="S6927" t="str">
            <v>Salaries &amp; Benefits</v>
          </cell>
        </row>
        <row r="6928">
          <cell r="A6928" t="str">
            <v>PH3601</v>
          </cell>
          <cell r="E6928">
            <v>-149.75</v>
          </cell>
          <cell r="F6928">
            <v>0</v>
          </cell>
          <cell r="G6928">
            <v>-149.75</v>
          </cell>
          <cell r="H6928">
            <v>0</v>
          </cell>
          <cell r="I6928">
            <v>149.75</v>
          </cell>
          <cell r="J6928">
            <v>0</v>
          </cell>
          <cell r="L6928">
            <v>41455</v>
          </cell>
          <cell r="M6928" t="str">
            <v>DP</v>
          </cell>
          <cell r="N6928" t="str">
            <v>EXP</v>
          </cell>
          <cell r="O6928" t="str">
            <v>PH700</v>
          </cell>
          <cell r="P6928" t="str">
            <v>1851</v>
          </cell>
          <cell r="Q6928" t="str">
            <v>Salaries &amp; Benefits</v>
          </cell>
          <cell r="R6928" t="str">
            <v>Other Expenditures</v>
          </cell>
          <cell r="S6928" t="str">
            <v>Salaries &amp; Benefits</v>
          </cell>
        </row>
        <row r="6929">
          <cell r="A6929" t="str">
            <v>PH3601</v>
          </cell>
          <cell r="E6929">
            <v>9251.15</v>
          </cell>
          <cell r="F6929">
            <v>0</v>
          </cell>
          <cell r="G6929">
            <v>9251.15</v>
          </cell>
          <cell r="H6929">
            <v>11640.66</v>
          </cell>
          <cell r="I6929">
            <v>2389.5100000000002</v>
          </cell>
          <cell r="J6929">
            <v>26200</v>
          </cell>
          <cell r="L6929">
            <v>41455</v>
          </cell>
          <cell r="M6929" t="str">
            <v>DP</v>
          </cell>
          <cell r="N6929" t="str">
            <v>EXP</v>
          </cell>
          <cell r="O6929" t="str">
            <v>PH700</v>
          </cell>
          <cell r="P6929" t="str">
            <v>1970</v>
          </cell>
          <cell r="Q6929" t="str">
            <v>Salaries &amp; Benefits</v>
          </cell>
          <cell r="R6929" t="str">
            <v>Other Expenditures</v>
          </cell>
          <cell r="S6929" t="str">
            <v>Salaries &amp; Benefits</v>
          </cell>
        </row>
        <row r="6930">
          <cell r="A6930" t="str">
            <v>PH3601</v>
          </cell>
          <cell r="E6930">
            <v>4007.48</v>
          </cell>
          <cell r="F6930">
            <v>0</v>
          </cell>
          <cell r="G6930">
            <v>4007.48</v>
          </cell>
          <cell r="H6930">
            <v>0</v>
          </cell>
          <cell r="I6930">
            <v>-4007.48</v>
          </cell>
          <cell r="J6930">
            <v>0</v>
          </cell>
          <cell r="L6930">
            <v>41455</v>
          </cell>
          <cell r="M6930" t="str">
            <v>DP</v>
          </cell>
          <cell r="N6930" t="str">
            <v>EXP</v>
          </cell>
          <cell r="O6930" t="str">
            <v>PH700</v>
          </cell>
          <cell r="P6930" t="str">
            <v>1975</v>
          </cell>
          <cell r="Q6930" t="str">
            <v>Salaries &amp; Benefits</v>
          </cell>
          <cell r="R6930" t="str">
            <v>Other Expenditures</v>
          </cell>
          <cell r="S6930" t="str">
            <v>Salaries &amp; Benefits</v>
          </cell>
        </row>
        <row r="6931">
          <cell r="A6931" t="str">
            <v>PH3601</v>
          </cell>
          <cell r="E6931">
            <v>8872.83</v>
          </cell>
          <cell r="F6931">
            <v>0</v>
          </cell>
          <cell r="G6931">
            <v>8872.83</v>
          </cell>
          <cell r="H6931">
            <v>8823.25</v>
          </cell>
          <cell r="I6931">
            <v>-49.58</v>
          </cell>
          <cell r="J6931">
            <v>24475</v>
          </cell>
          <cell r="L6931">
            <v>41455</v>
          </cell>
          <cell r="M6931" t="str">
            <v>DP</v>
          </cell>
          <cell r="N6931" t="str">
            <v>EXP</v>
          </cell>
          <cell r="O6931" t="str">
            <v>PH700</v>
          </cell>
          <cell r="P6931" t="str">
            <v>2010</v>
          </cell>
          <cell r="Q6931" t="str">
            <v>Office Supplies</v>
          </cell>
          <cell r="R6931" t="str">
            <v>Other Expenditures</v>
          </cell>
          <cell r="S6931" t="str">
            <v>Non Salary</v>
          </cell>
        </row>
        <row r="6932">
          <cell r="A6932" t="str">
            <v>PH3601</v>
          </cell>
          <cell r="E6932">
            <v>1726.36</v>
          </cell>
          <cell r="F6932">
            <v>0</v>
          </cell>
          <cell r="G6932">
            <v>1726.36</v>
          </cell>
          <cell r="H6932">
            <v>3764.6</v>
          </cell>
          <cell r="I6932">
            <v>2038.24</v>
          </cell>
          <cell r="J6932">
            <v>7415</v>
          </cell>
          <cell r="L6932">
            <v>41455</v>
          </cell>
          <cell r="M6932" t="str">
            <v>DP</v>
          </cell>
          <cell r="N6932" t="str">
            <v>EXP</v>
          </cell>
          <cell r="O6932" t="str">
            <v>PH700</v>
          </cell>
          <cell r="P6932" t="str">
            <v>2040</v>
          </cell>
          <cell r="Q6932" t="str">
            <v>Office Supplies</v>
          </cell>
          <cell r="R6932" t="str">
            <v>Other Expenditures</v>
          </cell>
          <cell r="S6932" t="str">
            <v>Non Salary</v>
          </cell>
        </row>
        <row r="6933">
          <cell r="A6933" t="str">
            <v>PH3601</v>
          </cell>
          <cell r="E6933">
            <v>21.63</v>
          </cell>
          <cell r="F6933">
            <v>586.42999999999995</v>
          </cell>
          <cell r="G6933">
            <v>608.05999999999995</v>
          </cell>
          <cell r="H6933">
            <v>253.85</v>
          </cell>
          <cell r="I6933">
            <v>-354.21</v>
          </cell>
          <cell r="J6933">
            <v>500</v>
          </cell>
          <cell r="L6933">
            <v>41455</v>
          </cell>
          <cell r="M6933" t="str">
            <v>DP</v>
          </cell>
          <cell r="N6933" t="str">
            <v>EXP</v>
          </cell>
          <cell r="O6933" t="str">
            <v>PH700</v>
          </cell>
          <cell r="P6933" t="str">
            <v>2099</v>
          </cell>
          <cell r="Q6933" t="str">
            <v>Office Supplies</v>
          </cell>
          <cell r="R6933" t="str">
            <v>Other Expenditures</v>
          </cell>
          <cell r="S6933" t="str">
            <v>Non Salary</v>
          </cell>
        </row>
        <row r="6934">
          <cell r="A6934" t="str">
            <v>PH3601</v>
          </cell>
          <cell r="E6934">
            <v>2847.23</v>
          </cell>
          <cell r="F6934">
            <v>0</v>
          </cell>
          <cell r="G6934">
            <v>2847.23</v>
          </cell>
          <cell r="H6934">
            <v>3003.56</v>
          </cell>
          <cell r="I6934">
            <v>156.33000000000001</v>
          </cell>
          <cell r="J6934">
            <v>5916</v>
          </cell>
          <cell r="L6934">
            <v>41455</v>
          </cell>
          <cell r="M6934" t="str">
            <v>DP</v>
          </cell>
          <cell r="N6934" t="str">
            <v>EXP</v>
          </cell>
          <cell r="O6934" t="str">
            <v>PH700</v>
          </cell>
          <cell r="P6934" t="str">
            <v>2570</v>
          </cell>
          <cell r="Q6934" t="str">
            <v>Other Supplies</v>
          </cell>
          <cell r="R6934" t="str">
            <v>Other Expenditures</v>
          </cell>
          <cell r="S6934" t="str">
            <v>Non Salary</v>
          </cell>
        </row>
        <row r="6935">
          <cell r="A6935" t="str">
            <v>PH3601</v>
          </cell>
          <cell r="E6935">
            <v>0</v>
          </cell>
          <cell r="F6935">
            <v>0</v>
          </cell>
          <cell r="G6935">
            <v>0</v>
          </cell>
          <cell r="H6935">
            <v>320.87</v>
          </cell>
          <cell r="I6935">
            <v>320.87</v>
          </cell>
          <cell r="J6935">
            <v>632</v>
          </cell>
          <cell r="L6935">
            <v>41455</v>
          </cell>
          <cell r="M6935" t="str">
            <v>DP</v>
          </cell>
          <cell r="N6935" t="str">
            <v>EXP</v>
          </cell>
          <cell r="O6935" t="str">
            <v>PH700</v>
          </cell>
          <cell r="P6935" t="str">
            <v>2600</v>
          </cell>
          <cell r="Q6935" t="str">
            <v>Other Supplies</v>
          </cell>
          <cell r="R6935" t="str">
            <v>Other Expenditures</v>
          </cell>
          <cell r="S6935" t="str">
            <v>Non Salary</v>
          </cell>
        </row>
        <row r="6936">
          <cell r="A6936" t="str">
            <v>PH3601</v>
          </cell>
          <cell r="E6936">
            <v>42.53</v>
          </cell>
          <cell r="F6936">
            <v>0</v>
          </cell>
          <cell r="G6936">
            <v>42.53</v>
          </cell>
          <cell r="H6936">
            <v>0</v>
          </cell>
          <cell r="I6936">
            <v>-42.53</v>
          </cell>
          <cell r="J6936">
            <v>0</v>
          </cell>
          <cell r="L6936">
            <v>41455</v>
          </cell>
          <cell r="M6936" t="str">
            <v>DP</v>
          </cell>
          <cell r="N6936" t="str">
            <v>EXP</v>
          </cell>
          <cell r="O6936" t="str">
            <v>PH700</v>
          </cell>
          <cell r="P6936" t="str">
            <v>2610</v>
          </cell>
          <cell r="Q6936" t="str">
            <v>Other Supplies</v>
          </cell>
          <cell r="R6936" t="str">
            <v>Other Expenditures</v>
          </cell>
          <cell r="S6936" t="str">
            <v>Non Salary</v>
          </cell>
        </row>
        <row r="6937">
          <cell r="A6937" t="str">
            <v>PH3601</v>
          </cell>
          <cell r="E6937">
            <v>383.1</v>
          </cell>
          <cell r="F6937">
            <v>0</v>
          </cell>
          <cell r="G6937">
            <v>383.1</v>
          </cell>
          <cell r="H6937">
            <v>310.72000000000003</v>
          </cell>
          <cell r="I6937">
            <v>-72.38</v>
          </cell>
          <cell r="J6937">
            <v>612</v>
          </cell>
          <cell r="L6937">
            <v>41455</v>
          </cell>
          <cell r="M6937" t="str">
            <v>DP</v>
          </cell>
          <cell r="N6937" t="str">
            <v>EXP</v>
          </cell>
          <cell r="O6937" t="str">
            <v>PH700</v>
          </cell>
          <cell r="P6937" t="str">
            <v>2650</v>
          </cell>
          <cell r="Q6937" t="str">
            <v>Other Supplies</v>
          </cell>
          <cell r="R6937" t="str">
            <v>Other Expenditures</v>
          </cell>
          <cell r="S6937" t="str">
            <v>Non Salary</v>
          </cell>
        </row>
        <row r="6938">
          <cell r="A6938" t="str">
            <v>PH3601</v>
          </cell>
          <cell r="E6938">
            <v>0</v>
          </cell>
          <cell r="F6938">
            <v>226.77</v>
          </cell>
          <cell r="G6938">
            <v>226.77</v>
          </cell>
          <cell r="H6938">
            <v>0</v>
          </cell>
          <cell r="I6938">
            <v>-226.77</v>
          </cell>
          <cell r="J6938">
            <v>0</v>
          </cell>
          <cell r="L6938">
            <v>41455</v>
          </cell>
          <cell r="M6938" t="str">
            <v>DP</v>
          </cell>
          <cell r="N6938" t="str">
            <v>EXP</v>
          </cell>
          <cell r="O6938" t="str">
            <v>PH700</v>
          </cell>
          <cell r="P6938" t="str">
            <v>2665</v>
          </cell>
          <cell r="Q6938" t="str">
            <v>Other Supplies</v>
          </cell>
          <cell r="R6938" t="str">
            <v>Other Expenditures</v>
          </cell>
          <cell r="S6938" t="str">
            <v>Non Salary</v>
          </cell>
        </row>
        <row r="6939">
          <cell r="A6939" t="str">
            <v>PH3601</v>
          </cell>
          <cell r="E6939">
            <v>0</v>
          </cell>
          <cell r="F6939">
            <v>0</v>
          </cell>
          <cell r="G6939">
            <v>0</v>
          </cell>
          <cell r="H6939">
            <v>1004.23</v>
          </cell>
          <cell r="I6939">
            <v>1004.23</v>
          </cell>
          <cell r="J6939">
            <v>1978</v>
          </cell>
          <cell r="L6939">
            <v>41455</v>
          </cell>
          <cell r="M6939" t="str">
            <v>DP</v>
          </cell>
          <cell r="N6939" t="str">
            <v>EXP</v>
          </cell>
          <cell r="O6939" t="str">
            <v>PH700</v>
          </cell>
          <cell r="P6939" t="str">
            <v>2670</v>
          </cell>
          <cell r="Q6939" t="str">
            <v>Other Supplies</v>
          </cell>
          <cell r="R6939" t="str">
            <v>Other Expenditures</v>
          </cell>
          <cell r="S6939" t="str">
            <v>Non Salary</v>
          </cell>
        </row>
        <row r="6940">
          <cell r="A6940" t="str">
            <v>PH3601</v>
          </cell>
          <cell r="E6940">
            <v>3.05</v>
          </cell>
          <cell r="F6940">
            <v>0</v>
          </cell>
          <cell r="G6940">
            <v>3.05</v>
          </cell>
          <cell r="H6940">
            <v>0</v>
          </cell>
          <cell r="I6940">
            <v>-3.05</v>
          </cell>
          <cell r="J6940">
            <v>0</v>
          </cell>
          <cell r="L6940">
            <v>41455</v>
          </cell>
          <cell r="M6940" t="str">
            <v>DP</v>
          </cell>
          <cell r="N6940" t="str">
            <v>EXP</v>
          </cell>
          <cell r="O6940" t="str">
            <v>PH700</v>
          </cell>
          <cell r="P6940" t="str">
            <v>2710</v>
          </cell>
          <cell r="Q6940" t="str">
            <v>Other Supplies</v>
          </cell>
          <cell r="R6940" t="str">
            <v>Other Expenditures</v>
          </cell>
          <cell r="S6940" t="str">
            <v>Non Salary</v>
          </cell>
        </row>
        <row r="6941">
          <cell r="A6941" t="str">
            <v>PH3601</v>
          </cell>
          <cell r="E6941">
            <v>155.4</v>
          </cell>
          <cell r="F6941">
            <v>0</v>
          </cell>
          <cell r="G6941">
            <v>155.4</v>
          </cell>
          <cell r="H6941">
            <v>0</v>
          </cell>
          <cell r="I6941">
            <v>-155.4</v>
          </cell>
          <cell r="J6941">
            <v>0</v>
          </cell>
          <cell r="L6941">
            <v>41455</v>
          </cell>
          <cell r="M6941" t="str">
            <v>DP</v>
          </cell>
          <cell r="N6941" t="str">
            <v>EXP</v>
          </cell>
          <cell r="O6941" t="str">
            <v>PH700</v>
          </cell>
          <cell r="P6941" t="str">
            <v>2820</v>
          </cell>
          <cell r="Q6941" t="str">
            <v>Other Supplies</v>
          </cell>
          <cell r="R6941" t="str">
            <v>Other Expenditures</v>
          </cell>
          <cell r="S6941" t="str">
            <v>Non Salary</v>
          </cell>
        </row>
        <row r="6942">
          <cell r="A6942" t="str">
            <v>PH3601</v>
          </cell>
          <cell r="E6942">
            <v>14.24</v>
          </cell>
          <cell r="F6942">
            <v>0</v>
          </cell>
          <cell r="G6942">
            <v>14.24</v>
          </cell>
          <cell r="H6942">
            <v>0</v>
          </cell>
          <cell r="I6942">
            <v>-14.24</v>
          </cell>
          <cell r="J6942">
            <v>0</v>
          </cell>
          <cell r="L6942">
            <v>41455</v>
          </cell>
          <cell r="M6942" t="str">
            <v>DP</v>
          </cell>
          <cell r="N6942" t="str">
            <v>EXP</v>
          </cell>
          <cell r="O6942" t="str">
            <v>PH700</v>
          </cell>
          <cell r="P6942" t="str">
            <v>2823</v>
          </cell>
          <cell r="Q6942" t="str">
            <v>Other Supplies</v>
          </cell>
          <cell r="R6942" t="str">
            <v>Other Expenditures</v>
          </cell>
          <cell r="S6942" t="str">
            <v>Non Salary</v>
          </cell>
        </row>
        <row r="6943">
          <cell r="A6943" t="str">
            <v>PH3601</v>
          </cell>
          <cell r="E6943">
            <v>190251.05</v>
          </cell>
          <cell r="F6943">
            <v>44750.73</v>
          </cell>
          <cell r="G6943">
            <v>235001.78</v>
          </cell>
          <cell r="H6943">
            <v>178471.67</v>
          </cell>
          <cell r="I6943">
            <v>-56530.11</v>
          </cell>
          <cell r="J6943">
            <v>434132</v>
          </cell>
          <cell r="L6943">
            <v>41455</v>
          </cell>
          <cell r="M6943" t="str">
            <v>DP</v>
          </cell>
          <cell r="N6943" t="str">
            <v>EXP</v>
          </cell>
          <cell r="O6943" t="str">
            <v>PH700</v>
          </cell>
          <cell r="P6943" t="str">
            <v>2825</v>
          </cell>
          <cell r="Q6943" t="str">
            <v>Other Supplies</v>
          </cell>
          <cell r="R6943" t="str">
            <v>Other Expenditures</v>
          </cell>
          <cell r="S6943" t="str">
            <v>Non Salary</v>
          </cell>
        </row>
        <row r="6944">
          <cell r="A6944" t="str">
            <v>PH3601</v>
          </cell>
          <cell r="E6944">
            <v>243.04</v>
          </cell>
          <cell r="F6944">
            <v>0</v>
          </cell>
          <cell r="G6944">
            <v>243.04</v>
          </cell>
          <cell r="H6944">
            <v>415.89</v>
          </cell>
          <cell r="I6944">
            <v>172.85</v>
          </cell>
          <cell r="J6944">
            <v>900</v>
          </cell>
          <cell r="L6944">
            <v>41455</v>
          </cell>
          <cell r="M6944" t="str">
            <v>DP</v>
          </cell>
          <cell r="N6944" t="str">
            <v>EXP</v>
          </cell>
          <cell r="O6944" t="str">
            <v>PH700</v>
          </cell>
          <cell r="P6944" t="str">
            <v>2999</v>
          </cell>
          <cell r="Q6944" t="str">
            <v>Other Supplies</v>
          </cell>
          <cell r="R6944" t="str">
            <v>Other Expenditures</v>
          </cell>
          <cell r="S6944" t="str">
            <v>Non Salary</v>
          </cell>
        </row>
        <row r="6945">
          <cell r="A6945" t="str">
            <v>PH3601</v>
          </cell>
          <cell r="E6945">
            <v>0</v>
          </cell>
          <cell r="F6945">
            <v>0</v>
          </cell>
          <cell r="G6945">
            <v>0</v>
          </cell>
          <cell r="H6945">
            <v>93.21</v>
          </cell>
          <cell r="I6945">
            <v>93.21</v>
          </cell>
          <cell r="J6945">
            <v>3066.12</v>
          </cell>
          <cell r="L6945">
            <v>41455</v>
          </cell>
          <cell r="M6945" t="str">
            <v>DP</v>
          </cell>
          <cell r="N6945" t="str">
            <v>EXP</v>
          </cell>
          <cell r="O6945" t="str">
            <v>PH700</v>
          </cell>
          <cell r="P6945" t="str">
            <v>3020</v>
          </cell>
          <cell r="Q6945" t="str">
            <v>General Equipment</v>
          </cell>
          <cell r="R6945" t="str">
            <v>Other Expenditures</v>
          </cell>
          <cell r="S6945" t="str">
            <v>Non Salary</v>
          </cell>
        </row>
        <row r="6946">
          <cell r="A6946" t="str">
            <v>PH3601</v>
          </cell>
          <cell r="E6946">
            <v>0</v>
          </cell>
          <cell r="F6946">
            <v>0</v>
          </cell>
          <cell r="G6946">
            <v>0</v>
          </cell>
          <cell r="H6946">
            <v>48.64</v>
          </cell>
          <cell r="I6946">
            <v>48.64</v>
          </cell>
          <cell r="J6946">
            <v>1600</v>
          </cell>
          <cell r="L6946">
            <v>41455</v>
          </cell>
          <cell r="M6946" t="str">
            <v>DP</v>
          </cell>
          <cell r="N6946" t="str">
            <v>EXP</v>
          </cell>
          <cell r="O6946" t="str">
            <v>PH700</v>
          </cell>
          <cell r="P6946" t="str">
            <v>3030</v>
          </cell>
          <cell r="Q6946" t="str">
            <v>General Equipment</v>
          </cell>
          <cell r="R6946" t="str">
            <v>Other Expenditures</v>
          </cell>
          <cell r="S6946" t="str">
            <v>Non Salary</v>
          </cell>
        </row>
        <row r="6947">
          <cell r="A6947" t="str">
            <v>PH3601</v>
          </cell>
          <cell r="E6947">
            <v>15245.69</v>
          </cell>
          <cell r="F6947">
            <v>0</v>
          </cell>
          <cell r="G6947">
            <v>15245.69</v>
          </cell>
          <cell r="H6947">
            <v>11466.54</v>
          </cell>
          <cell r="I6947">
            <v>-3779.15</v>
          </cell>
          <cell r="J6947">
            <v>86802</v>
          </cell>
          <cell r="L6947">
            <v>41455</v>
          </cell>
          <cell r="M6947" t="str">
            <v>DP</v>
          </cell>
          <cell r="N6947" t="str">
            <v>EXP</v>
          </cell>
          <cell r="O6947" t="str">
            <v>PH700</v>
          </cell>
          <cell r="P6947" t="str">
            <v>3060</v>
          </cell>
          <cell r="Q6947" t="str">
            <v>General Equipment</v>
          </cell>
          <cell r="R6947" t="str">
            <v>Other Expenditures</v>
          </cell>
          <cell r="S6947" t="str">
            <v>Non Salary</v>
          </cell>
        </row>
        <row r="6948">
          <cell r="A6948" t="str">
            <v>PH3601</v>
          </cell>
          <cell r="E6948">
            <v>36.619999999999997</v>
          </cell>
          <cell r="F6948">
            <v>0</v>
          </cell>
          <cell r="G6948">
            <v>36.619999999999997</v>
          </cell>
          <cell r="H6948">
            <v>0</v>
          </cell>
          <cell r="I6948">
            <v>-36.619999999999997</v>
          </cell>
          <cell r="J6948">
            <v>0</v>
          </cell>
          <cell r="L6948">
            <v>41455</v>
          </cell>
          <cell r="M6948" t="str">
            <v>DP</v>
          </cell>
          <cell r="N6948" t="str">
            <v>EXP</v>
          </cell>
          <cell r="O6948" t="str">
            <v>PH700</v>
          </cell>
          <cell r="P6948" t="str">
            <v>3140</v>
          </cell>
          <cell r="Q6948" t="str">
            <v>General Equipment</v>
          </cell>
          <cell r="R6948" t="str">
            <v>Other Expenditures</v>
          </cell>
          <cell r="S6948" t="str">
            <v>Non Salary</v>
          </cell>
        </row>
        <row r="6949">
          <cell r="A6949" t="str">
            <v>PH3601</v>
          </cell>
          <cell r="E6949">
            <v>608.55999999999995</v>
          </cell>
          <cell r="F6949">
            <v>2151.81</v>
          </cell>
          <cell r="G6949">
            <v>2760.37</v>
          </cell>
          <cell r="H6949">
            <v>0</v>
          </cell>
          <cell r="I6949">
            <v>-2760.37</v>
          </cell>
          <cell r="J6949">
            <v>0</v>
          </cell>
          <cell r="L6949">
            <v>41455</v>
          </cell>
          <cell r="M6949" t="str">
            <v>DP</v>
          </cell>
          <cell r="N6949" t="str">
            <v>EXP</v>
          </cell>
          <cell r="O6949" t="str">
            <v>PH700</v>
          </cell>
          <cell r="P6949" t="str">
            <v>3310</v>
          </cell>
          <cell r="Q6949" t="str">
            <v>Furniture &amp; Furnishings</v>
          </cell>
          <cell r="R6949" t="str">
            <v>Other Expenditures</v>
          </cell>
          <cell r="S6949" t="str">
            <v>Non Salary</v>
          </cell>
        </row>
        <row r="6950">
          <cell r="A6950" t="str">
            <v>PH3601</v>
          </cell>
          <cell r="E6950">
            <v>176.36</v>
          </cell>
          <cell r="F6950">
            <v>0</v>
          </cell>
          <cell r="G6950">
            <v>176.36</v>
          </cell>
          <cell r="H6950">
            <v>152</v>
          </cell>
          <cell r="I6950">
            <v>-24.36</v>
          </cell>
          <cell r="J6950">
            <v>5000</v>
          </cell>
          <cell r="L6950">
            <v>41455</v>
          </cell>
          <cell r="M6950" t="str">
            <v>DP</v>
          </cell>
          <cell r="N6950" t="str">
            <v>EXP</v>
          </cell>
          <cell r="O6950" t="str">
            <v>PH700</v>
          </cell>
          <cell r="P6950" t="str">
            <v>3410</v>
          </cell>
          <cell r="Q6950" t="str">
            <v>Computer Hardware &amp; Software</v>
          </cell>
          <cell r="R6950" t="str">
            <v>Other Expenditures</v>
          </cell>
          <cell r="S6950" t="str">
            <v>Non Salary</v>
          </cell>
        </row>
        <row r="6951">
          <cell r="A6951" t="str">
            <v>PH3601</v>
          </cell>
          <cell r="E6951">
            <v>-3977.6</v>
          </cell>
          <cell r="F6951">
            <v>0</v>
          </cell>
          <cell r="G6951">
            <v>-3977.6</v>
          </cell>
          <cell r="H6951">
            <v>0</v>
          </cell>
          <cell r="I6951">
            <v>3977.6</v>
          </cell>
          <cell r="J6951">
            <v>0</v>
          </cell>
          <cell r="L6951">
            <v>41455</v>
          </cell>
          <cell r="M6951" t="str">
            <v>DP</v>
          </cell>
          <cell r="N6951" t="str">
            <v>EXP</v>
          </cell>
          <cell r="O6951" t="str">
            <v>PH700</v>
          </cell>
          <cell r="P6951" t="str">
            <v>4025</v>
          </cell>
          <cell r="Q6951" t="str">
            <v>Professional &amp; Technical</v>
          </cell>
          <cell r="R6951" t="str">
            <v>Other Expenditures</v>
          </cell>
          <cell r="S6951" t="str">
            <v>Non Salary</v>
          </cell>
        </row>
        <row r="6952">
          <cell r="A6952" t="str">
            <v>PH3601</v>
          </cell>
          <cell r="E6952">
            <v>-42.87</v>
          </cell>
          <cell r="F6952">
            <v>0</v>
          </cell>
          <cell r="G6952">
            <v>-42.87</v>
          </cell>
          <cell r="H6952">
            <v>0</v>
          </cell>
          <cell r="I6952">
            <v>42.87</v>
          </cell>
          <cell r="J6952">
            <v>0</v>
          </cell>
          <cell r="L6952">
            <v>41455</v>
          </cell>
          <cell r="M6952" t="str">
            <v>DP</v>
          </cell>
          <cell r="N6952" t="str">
            <v>EXP</v>
          </cell>
          <cell r="O6952" t="str">
            <v>PH700</v>
          </cell>
          <cell r="P6952" t="str">
            <v>4086</v>
          </cell>
          <cell r="Q6952" t="str">
            <v>Professional &amp; Technical</v>
          </cell>
          <cell r="R6952" t="str">
            <v>Other Expenditures</v>
          </cell>
          <cell r="S6952" t="str">
            <v>Non Salary</v>
          </cell>
        </row>
        <row r="6953">
          <cell r="A6953" t="str">
            <v>PH3601</v>
          </cell>
          <cell r="E6953">
            <v>0</v>
          </cell>
          <cell r="F6953">
            <v>0</v>
          </cell>
          <cell r="G6953">
            <v>0</v>
          </cell>
          <cell r="H6953">
            <v>1048.06</v>
          </cell>
          <cell r="I6953">
            <v>1048.06</v>
          </cell>
          <cell r="J6953">
            <v>2550</v>
          </cell>
          <cell r="L6953">
            <v>41455</v>
          </cell>
          <cell r="M6953" t="str">
            <v>DP</v>
          </cell>
          <cell r="N6953" t="str">
            <v>EXP</v>
          </cell>
          <cell r="O6953" t="str">
            <v>PH700</v>
          </cell>
          <cell r="P6953" t="str">
            <v>4110</v>
          </cell>
          <cell r="Q6953" t="str">
            <v>Professional &amp; Technical</v>
          </cell>
          <cell r="R6953" t="str">
            <v>Other Expenditures</v>
          </cell>
          <cell r="S6953" t="str">
            <v>Non Salary</v>
          </cell>
        </row>
        <row r="6954">
          <cell r="A6954" t="str">
            <v>PH3601</v>
          </cell>
          <cell r="E6954">
            <v>529.33000000000004</v>
          </cell>
          <cell r="F6954">
            <v>0</v>
          </cell>
          <cell r="G6954">
            <v>529.33000000000004</v>
          </cell>
          <cell r="H6954">
            <v>838.44</v>
          </cell>
          <cell r="I6954">
            <v>309.11</v>
          </cell>
          <cell r="J6954">
            <v>2040</v>
          </cell>
          <cell r="L6954">
            <v>41455</v>
          </cell>
          <cell r="M6954" t="str">
            <v>DP</v>
          </cell>
          <cell r="N6954" t="str">
            <v>EXP</v>
          </cell>
          <cell r="O6954" t="str">
            <v>PH700</v>
          </cell>
          <cell r="P6954" t="str">
            <v>4225</v>
          </cell>
          <cell r="Q6954" t="str">
            <v>Business Travel Expenses</v>
          </cell>
          <cell r="R6954" t="str">
            <v>Other Expenditures</v>
          </cell>
          <cell r="S6954" t="str">
            <v>Non Salary</v>
          </cell>
        </row>
        <row r="6955">
          <cell r="A6955" t="str">
            <v>PH3601</v>
          </cell>
          <cell r="E6955">
            <v>0</v>
          </cell>
          <cell r="F6955">
            <v>0</v>
          </cell>
          <cell r="G6955">
            <v>0</v>
          </cell>
          <cell r="H6955">
            <v>90.43</v>
          </cell>
          <cell r="I6955">
            <v>90.43</v>
          </cell>
          <cell r="J6955">
            <v>220</v>
          </cell>
          <cell r="L6955">
            <v>41455</v>
          </cell>
          <cell r="M6955" t="str">
            <v>DP</v>
          </cell>
          <cell r="N6955" t="str">
            <v>EXP</v>
          </cell>
          <cell r="O6955" t="str">
            <v>PH700</v>
          </cell>
          <cell r="P6955" t="str">
            <v>4230</v>
          </cell>
          <cell r="Q6955" t="str">
            <v>Business Travel Expenses</v>
          </cell>
          <cell r="R6955" t="str">
            <v>Other Expenditures</v>
          </cell>
          <cell r="S6955" t="str">
            <v>Non Salary</v>
          </cell>
        </row>
        <row r="6956">
          <cell r="A6956" t="str">
            <v>PH3601</v>
          </cell>
          <cell r="E6956">
            <v>0</v>
          </cell>
          <cell r="F6956">
            <v>0</v>
          </cell>
          <cell r="G6956">
            <v>0</v>
          </cell>
          <cell r="H6956">
            <v>251.53</v>
          </cell>
          <cell r="I6956">
            <v>251.53</v>
          </cell>
          <cell r="J6956">
            <v>612</v>
          </cell>
          <cell r="L6956">
            <v>41455</v>
          </cell>
          <cell r="M6956" t="str">
            <v>DP</v>
          </cell>
          <cell r="N6956" t="str">
            <v>EXP</v>
          </cell>
          <cell r="O6956" t="str">
            <v>PH700</v>
          </cell>
          <cell r="P6956" t="str">
            <v>4256</v>
          </cell>
          <cell r="Q6956" t="str">
            <v>Conference Expenditures</v>
          </cell>
          <cell r="R6956" t="str">
            <v>Other Expenditures</v>
          </cell>
          <cell r="S6956" t="str">
            <v>Non Salary</v>
          </cell>
        </row>
        <row r="6957">
          <cell r="A6957" t="str">
            <v>PH3601</v>
          </cell>
          <cell r="E6957">
            <v>0</v>
          </cell>
          <cell r="F6957">
            <v>0</v>
          </cell>
          <cell r="G6957">
            <v>0</v>
          </cell>
          <cell r="H6957">
            <v>79.11</v>
          </cell>
          <cell r="I6957">
            <v>79.11</v>
          </cell>
          <cell r="J6957">
            <v>714</v>
          </cell>
          <cell r="L6957">
            <v>41455</v>
          </cell>
          <cell r="M6957" t="str">
            <v>DP</v>
          </cell>
          <cell r="N6957" t="str">
            <v>EXP</v>
          </cell>
          <cell r="O6957" t="str">
            <v>PH700</v>
          </cell>
          <cell r="P6957" t="str">
            <v>4310</v>
          </cell>
          <cell r="Q6957" t="str">
            <v>Training &amp; Development</v>
          </cell>
          <cell r="R6957" t="str">
            <v>Other Expenditures</v>
          </cell>
          <cell r="S6957" t="str">
            <v>Non Salary</v>
          </cell>
        </row>
        <row r="6958">
          <cell r="A6958" t="str">
            <v>PH3601</v>
          </cell>
          <cell r="E6958">
            <v>0</v>
          </cell>
          <cell r="F6958">
            <v>1004.4</v>
          </cell>
          <cell r="G6958">
            <v>1004.4</v>
          </cell>
          <cell r="H6958">
            <v>411</v>
          </cell>
          <cell r="I6958">
            <v>-593.4</v>
          </cell>
          <cell r="J6958">
            <v>1000</v>
          </cell>
          <cell r="L6958">
            <v>41455</v>
          </cell>
          <cell r="M6958" t="str">
            <v>DP</v>
          </cell>
          <cell r="N6958" t="str">
            <v>EXP</v>
          </cell>
          <cell r="O6958" t="str">
            <v>PH700</v>
          </cell>
          <cell r="P6958" t="str">
            <v>4416</v>
          </cell>
          <cell r="Q6958" t="str">
            <v>Contracted Services</v>
          </cell>
          <cell r="R6958" t="str">
            <v>Other Expenditures</v>
          </cell>
          <cell r="S6958" t="str">
            <v>Non Salary</v>
          </cell>
        </row>
        <row r="6959">
          <cell r="A6959" t="str">
            <v>PH3601</v>
          </cell>
          <cell r="E6959">
            <v>0</v>
          </cell>
          <cell r="F6959">
            <v>5392.7</v>
          </cell>
          <cell r="G6959">
            <v>5392.7</v>
          </cell>
          <cell r="H6959">
            <v>8263.39</v>
          </cell>
          <cell r="I6959">
            <v>2870.69</v>
          </cell>
          <cell r="J6959">
            <v>27879.21</v>
          </cell>
          <cell r="L6959">
            <v>41455</v>
          </cell>
          <cell r="M6959" t="str">
            <v>DP</v>
          </cell>
          <cell r="N6959" t="str">
            <v>EXP</v>
          </cell>
          <cell r="O6959" t="str">
            <v>PH700</v>
          </cell>
          <cell r="P6959" t="str">
            <v>4419</v>
          </cell>
          <cell r="Q6959" t="str">
            <v>Contracted Services</v>
          </cell>
          <cell r="R6959" t="str">
            <v>Other Expenditures</v>
          </cell>
          <cell r="S6959" t="str">
            <v>Non Salary</v>
          </cell>
        </row>
        <row r="6960">
          <cell r="A6960" t="str">
            <v>PH3601</v>
          </cell>
          <cell r="E6960">
            <v>0</v>
          </cell>
          <cell r="F6960">
            <v>5153.6000000000004</v>
          </cell>
          <cell r="G6960">
            <v>5153.6000000000004</v>
          </cell>
          <cell r="H6960">
            <v>0</v>
          </cell>
          <cell r="I6960">
            <v>-5153.6000000000004</v>
          </cell>
          <cell r="J6960">
            <v>0</v>
          </cell>
          <cell r="L6960">
            <v>41455</v>
          </cell>
          <cell r="M6960" t="str">
            <v>DP</v>
          </cell>
          <cell r="N6960" t="str">
            <v>EXP</v>
          </cell>
          <cell r="O6960" t="str">
            <v>PH700</v>
          </cell>
          <cell r="P6960" t="str">
            <v>4424</v>
          </cell>
          <cell r="Q6960" t="str">
            <v>Contracted Services</v>
          </cell>
          <cell r="R6960" t="str">
            <v>Other Expenditures</v>
          </cell>
          <cell r="S6960" t="str">
            <v>Non Salary</v>
          </cell>
        </row>
        <row r="6961">
          <cell r="A6961" t="str">
            <v>PH3601</v>
          </cell>
          <cell r="E6961">
            <v>3503.84</v>
          </cell>
          <cell r="F6961">
            <v>0</v>
          </cell>
          <cell r="G6961">
            <v>3503.84</v>
          </cell>
          <cell r="H6961">
            <v>2055</v>
          </cell>
          <cell r="I6961">
            <v>-1448.84</v>
          </cell>
          <cell r="J6961">
            <v>5000</v>
          </cell>
          <cell r="L6961">
            <v>41455</v>
          </cell>
          <cell r="M6961" t="str">
            <v>DP</v>
          </cell>
          <cell r="N6961" t="str">
            <v>EXP</v>
          </cell>
          <cell r="O6961" t="str">
            <v>PH700</v>
          </cell>
          <cell r="P6961" t="str">
            <v>4425</v>
          </cell>
          <cell r="Q6961" t="str">
            <v>Contracted Services</v>
          </cell>
          <cell r="R6961" t="str">
            <v>Other Expenditures</v>
          </cell>
          <cell r="S6961" t="str">
            <v>Non Salary</v>
          </cell>
        </row>
        <row r="6962">
          <cell r="A6962" t="str">
            <v>PH3601</v>
          </cell>
          <cell r="E6962">
            <v>159627.23000000001</v>
          </cell>
          <cell r="F6962">
            <v>0</v>
          </cell>
          <cell r="G6962">
            <v>159627.23000000001</v>
          </cell>
          <cell r="H6962">
            <v>199569.31</v>
          </cell>
          <cell r="I6962">
            <v>39942.080000000002</v>
          </cell>
          <cell r="J6962">
            <v>426248</v>
          </cell>
          <cell r="L6962">
            <v>41455</v>
          </cell>
          <cell r="M6962" t="str">
            <v>DP</v>
          </cell>
          <cell r="N6962" t="str">
            <v>EXP</v>
          </cell>
          <cell r="O6962" t="str">
            <v>PH700</v>
          </cell>
          <cell r="P6962" t="str">
            <v>4447</v>
          </cell>
          <cell r="Q6962" t="str">
            <v>Contracted Services</v>
          </cell>
          <cell r="R6962" t="str">
            <v>Other Expenditures</v>
          </cell>
          <cell r="S6962" t="str">
            <v>Non Salary</v>
          </cell>
        </row>
        <row r="6963">
          <cell r="A6963" t="str">
            <v>PH3601</v>
          </cell>
          <cell r="E6963">
            <v>2196.6</v>
          </cell>
          <cell r="F6963">
            <v>6865.26</v>
          </cell>
          <cell r="G6963">
            <v>9061.86</v>
          </cell>
          <cell r="H6963">
            <v>4271.93</v>
          </cell>
          <cell r="I6963">
            <v>-4789.93</v>
          </cell>
          <cell r="J6963">
            <v>10394</v>
          </cell>
          <cell r="L6963">
            <v>41455</v>
          </cell>
          <cell r="M6963" t="str">
            <v>DP</v>
          </cell>
          <cell r="N6963" t="str">
            <v>EXP</v>
          </cell>
          <cell r="O6963" t="str">
            <v>PH700</v>
          </cell>
          <cell r="P6963" t="str">
            <v>4515</v>
          </cell>
          <cell r="Q6963" t="str">
            <v>Contracted Services</v>
          </cell>
          <cell r="R6963" t="str">
            <v>Other Expenditures</v>
          </cell>
          <cell r="S6963" t="str">
            <v>Non Salary</v>
          </cell>
        </row>
        <row r="6964">
          <cell r="A6964" t="str">
            <v>PH3601</v>
          </cell>
          <cell r="E6964">
            <v>524.66999999999996</v>
          </cell>
          <cell r="F6964">
            <v>0</v>
          </cell>
          <cell r="G6964">
            <v>524.66999999999996</v>
          </cell>
          <cell r="H6964">
            <v>0</v>
          </cell>
          <cell r="I6964">
            <v>-524.66999999999996</v>
          </cell>
          <cell r="J6964">
            <v>0</v>
          </cell>
          <cell r="L6964">
            <v>41455</v>
          </cell>
          <cell r="M6964" t="str">
            <v>DP</v>
          </cell>
          <cell r="N6964" t="str">
            <v>EXP</v>
          </cell>
          <cell r="O6964" t="str">
            <v>PH700</v>
          </cell>
          <cell r="P6964" t="str">
            <v>4520</v>
          </cell>
          <cell r="Q6964" t="str">
            <v>Contracted Services</v>
          </cell>
          <cell r="R6964" t="str">
            <v>Other Expenditures</v>
          </cell>
          <cell r="S6964" t="str">
            <v>Non Salary</v>
          </cell>
        </row>
        <row r="6965">
          <cell r="A6965" t="str">
            <v>PH3601</v>
          </cell>
          <cell r="E6965">
            <v>475.75</v>
          </cell>
          <cell r="F6965">
            <v>0</v>
          </cell>
          <cell r="G6965">
            <v>475.75</v>
          </cell>
          <cell r="H6965">
            <v>756.24</v>
          </cell>
          <cell r="I6965">
            <v>280.49</v>
          </cell>
          <cell r="J6965">
            <v>1840</v>
          </cell>
          <cell r="L6965">
            <v>41455</v>
          </cell>
          <cell r="M6965" t="str">
            <v>DP</v>
          </cell>
          <cell r="N6965" t="str">
            <v>EXP</v>
          </cell>
          <cell r="O6965" t="str">
            <v>PH700</v>
          </cell>
          <cell r="P6965" t="str">
            <v>4555</v>
          </cell>
          <cell r="Q6965" t="str">
            <v>Contracted Services</v>
          </cell>
          <cell r="R6965" t="str">
            <v>Other Expenditures</v>
          </cell>
          <cell r="S6965" t="str">
            <v>Non Salary</v>
          </cell>
        </row>
        <row r="6966">
          <cell r="A6966" t="str">
            <v>PH3601</v>
          </cell>
          <cell r="E6966">
            <v>28164.32</v>
          </cell>
          <cell r="F6966">
            <v>9271.35</v>
          </cell>
          <cell r="G6966">
            <v>37435.67</v>
          </cell>
          <cell r="H6966">
            <v>20452.009999999998</v>
          </cell>
          <cell r="I6966">
            <v>-16983.66</v>
          </cell>
          <cell r="J6966">
            <v>51194</v>
          </cell>
          <cell r="L6966">
            <v>41455</v>
          </cell>
          <cell r="M6966" t="str">
            <v>DP</v>
          </cell>
          <cell r="N6966" t="str">
            <v>EXP</v>
          </cell>
          <cell r="O6966" t="str">
            <v>PH700</v>
          </cell>
          <cell r="P6966" t="str">
            <v>4699</v>
          </cell>
          <cell r="Q6966" t="str">
            <v>Repairs &amp; Maintenance</v>
          </cell>
          <cell r="R6966" t="str">
            <v>Other Expenditures</v>
          </cell>
          <cell r="S6966" t="str">
            <v>Non Salary</v>
          </cell>
        </row>
        <row r="6967">
          <cell r="A6967" t="str">
            <v>PH3601</v>
          </cell>
          <cell r="E6967">
            <v>19600</v>
          </cell>
          <cell r="F6967">
            <v>0</v>
          </cell>
          <cell r="G6967">
            <v>19600</v>
          </cell>
          <cell r="H6967">
            <v>8557.84</v>
          </cell>
          <cell r="I6967">
            <v>-11042.16</v>
          </cell>
          <cell r="J6967">
            <v>20822</v>
          </cell>
          <cell r="L6967">
            <v>41455</v>
          </cell>
          <cell r="M6967" t="str">
            <v>DP</v>
          </cell>
          <cell r="N6967" t="str">
            <v>EXP</v>
          </cell>
          <cell r="O6967" t="str">
            <v>PH700</v>
          </cell>
          <cell r="P6967" t="str">
            <v>4710</v>
          </cell>
          <cell r="Q6967" t="str">
            <v>Insurance, Parking &amp; Metrage</v>
          </cell>
          <cell r="R6967" t="str">
            <v>Other Expenditures</v>
          </cell>
          <cell r="S6967" t="str">
            <v>Non Salary</v>
          </cell>
        </row>
        <row r="6968">
          <cell r="A6968" t="str">
            <v>PH3601</v>
          </cell>
          <cell r="E6968">
            <v>240</v>
          </cell>
          <cell r="F6968">
            <v>0</v>
          </cell>
          <cell r="G6968">
            <v>240</v>
          </cell>
          <cell r="H6968">
            <v>41.92</v>
          </cell>
          <cell r="I6968">
            <v>-198.08</v>
          </cell>
          <cell r="J6968">
            <v>102</v>
          </cell>
          <cell r="L6968">
            <v>41455</v>
          </cell>
          <cell r="M6968" t="str">
            <v>DP</v>
          </cell>
          <cell r="N6968" t="str">
            <v>EXP</v>
          </cell>
          <cell r="O6968" t="str">
            <v>PH700</v>
          </cell>
          <cell r="P6968" t="str">
            <v>4760</v>
          </cell>
          <cell r="Q6968" t="str">
            <v>Insurance, Parking &amp; Metrage</v>
          </cell>
          <cell r="R6968" t="str">
            <v>Other Expenditures</v>
          </cell>
          <cell r="S6968" t="str">
            <v>Non Salary</v>
          </cell>
        </row>
        <row r="6969">
          <cell r="A6969" t="str">
            <v>PH3601</v>
          </cell>
          <cell r="E6969">
            <v>1596.25</v>
          </cell>
          <cell r="F6969">
            <v>0</v>
          </cell>
          <cell r="G6969">
            <v>1596.25</v>
          </cell>
          <cell r="H6969">
            <v>2805.5</v>
          </cell>
          <cell r="I6969">
            <v>1209.25</v>
          </cell>
          <cell r="J6969">
            <v>6826</v>
          </cell>
          <cell r="L6969">
            <v>41455</v>
          </cell>
          <cell r="M6969" t="str">
            <v>DP</v>
          </cell>
          <cell r="N6969" t="str">
            <v>EXP</v>
          </cell>
          <cell r="O6969" t="str">
            <v>PH700</v>
          </cell>
          <cell r="P6969" t="str">
            <v>4770</v>
          </cell>
          <cell r="Q6969" t="str">
            <v>Insurance, Parking &amp; Metrage</v>
          </cell>
          <cell r="R6969" t="str">
            <v>Other Expenditures</v>
          </cell>
          <cell r="S6969" t="str">
            <v>Non Salary</v>
          </cell>
        </row>
        <row r="6970">
          <cell r="A6970" t="str">
            <v>PH3601</v>
          </cell>
          <cell r="E6970">
            <v>2729.81</v>
          </cell>
          <cell r="F6970">
            <v>0</v>
          </cell>
          <cell r="G6970">
            <v>2729.81</v>
          </cell>
          <cell r="H6970">
            <v>2722.45</v>
          </cell>
          <cell r="I6970">
            <v>-7.36</v>
          </cell>
          <cell r="J6970">
            <v>6624</v>
          </cell>
          <cell r="L6970">
            <v>41455</v>
          </cell>
          <cell r="M6970" t="str">
            <v>DP</v>
          </cell>
          <cell r="N6970" t="str">
            <v>EXP</v>
          </cell>
          <cell r="O6970" t="str">
            <v>PH700</v>
          </cell>
          <cell r="P6970" t="str">
            <v>4775</v>
          </cell>
          <cell r="Q6970" t="str">
            <v>Insurance, Parking &amp; Metrage</v>
          </cell>
          <cell r="R6970" t="str">
            <v>Other Expenditures</v>
          </cell>
          <cell r="S6970" t="str">
            <v>Non Salary</v>
          </cell>
        </row>
        <row r="6971">
          <cell r="A6971" t="str">
            <v>PH3601</v>
          </cell>
          <cell r="E6971">
            <v>3599.82</v>
          </cell>
          <cell r="F6971">
            <v>0</v>
          </cell>
          <cell r="G6971">
            <v>3599.82</v>
          </cell>
          <cell r="H6971">
            <v>0</v>
          </cell>
          <cell r="I6971">
            <v>-3599.82</v>
          </cell>
          <cell r="J6971">
            <v>0</v>
          </cell>
          <cell r="L6971">
            <v>41455</v>
          </cell>
          <cell r="M6971" t="str">
            <v>DP</v>
          </cell>
          <cell r="N6971" t="str">
            <v>EXP</v>
          </cell>
          <cell r="O6971" t="str">
            <v>PH700</v>
          </cell>
          <cell r="P6971" t="str">
            <v>4808</v>
          </cell>
          <cell r="Q6971" t="str">
            <v>Other Services</v>
          </cell>
          <cell r="R6971" t="str">
            <v>Other Expenditures</v>
          </cell>
          <cell r="S6971" t="str">
            <v>Non Salary</v>
          </cell>
        </row>
        <row r="6972">
          <cell r="A6972" t="str">
            <v>PH3601</v>
          </cell>
          <cell r="E6972">
            <v>-353.75</v>
          </cell>
          <cell r="F6972">
            <v>0</v>
          </cell>
          <cell r="G6972">
            <v>-353.75</v>
          </cell>
          <cell r="H6972">
            <v>0</v>
          </cell>
          <cell r="I6972">
            <v>353.75</v>
          </cell>
          <cell r="J6972">
            <v>0</v>
          </cell>
          <cell r="L6972">
            <v>41455</v>
          </cell>
          <cell r="M6972" t="str">
            <v>DP</v>
          </cell>
          <cell r="N6972" t="str">
            <v>EXP</v>
          </cell>
          <cell r="O6972" t="str">
            <v>PH700</v>
          </cell>
          <cell r="P6972" t="str">
            <v>4810</v>
          </cell>
          <cell r="Q6972" t="str">
            <v>Other Services</v>
          </cell>
          <cell r="R6972" t="str">
            <v>Other Expenditures</v>
          </cell>
          <cell r="S6972" t="str">
            <v>Non Salary</v>
          </cell>
        </row>
        <row r="6973">
          <cell r="A6973" t="str">
            <v>PH3601</v>
          </cell>
          <cell r="E6973">
            <v>1557.58</v>
          </cell>
          <cell r="F6973">
            <v>0</v>
          </cell>
          <cell r="G6973">
            <v>1557.58</v>
          </cell>
          <cell r="H6973">
            <v>2205.4299999999998</v>
          </cell>
          <cell r="I6973">
            <v>647.85</v>
          </cell>
          <cell r="J6973">
            <v>5366</v>
          </cell>
          <cell r="L6973">
            <v>41455</v>
          </cell>
          <cell r="M6973" t="str">
            <v>DP</v>
          </cell>
          <cell r="N6973" t="str">
            <v>EXP</v>
          </cell>
          <cell r="O6973" t="str">
            <v>PH700</v>
          </cell>
          <cell r="P6973" t="str">
            <v>4811</v>
          </cell>
          <cell r="Q6973" t="str">
            <v>Other Services</v>
          </cell>
          <cell r="R6973" t="str">
            <v>Other Expenditures</v>
          </cell>
          <cell r="S6973" t="str">
            <v>Non Salary</v>
          </cell>
        </row>
        <row r="6974">
          <cell r="A6974" t="str">
            <v>PH3601</v>
          </cell>
          <cell r="E6974">
            <v>579.98</v>
          </cell>
          <cell r="F6974">
            <v>5722.38</v>
          </cell>
          <cell r="G6974">
            <v>6302.36</v>
          </cell>
          <cell r="H6974">
            <v>13978.12</v>
          </cell>
          <cell r="I6974">
            <v>7675.76</v>
          </cell>
          <cell r="J6974">
            <v>34010</v>
          </cell>
          <cell r="L6974">
            <v>41455</v>
          </cell>
          <cell r="M6974" t="str">
            <v>DP</v>
          </cell>
          <cell r="N6974" t="str">
            <v>EXP</v>
          </cell>
          <cell r="O6974" t="str">
            <v>PH700</v>
          </cell>
          <cell r="P6974" t="str">
            <v>4815</v>
          </cell>
          <cell r="Q6974" t="str">
            <v>Other Services</v>
          </cell>
          <cell r="R6974" t="str">
            <v>Other Expenditures</v>
          </cell>
          <cell r="S6974" t="str">
            <v>Non Salary</v>
          </cell>
        </row>
        <row r="6975">
          <cell r="A6975" t="str">
            <v>PH3601</v>
          </cell>
          <cell r="E6975">
            <v>1233.54</v>
          </cell>
          <cell r="F6975">
            <v>0</v>
          </cell>
          <cell r="G6975">
            <v>1233.54</v>
          </cell>
          <cell r="H6975">
            <v>0</v>
          </cell>
          <cell r="I6975">
            <v>-1233.54</v>
          </cell>
          <cell r="J6975">
            <v>0</v>
          </cell>
          <cell r="L6975">
            <v>41455</v>
          </cell>
          <cell r="M6975" t="str">
            <v>DP</v>
          </cell>
          <cell r="N6975" t="str">
            <v>EXP</v>
          </cell>
          <cell r="O6975" t="str">
            <v>PH700</v>
          </cell>
          <cell r="P6975" t="str">
            <v>4818</v>
          </cell>
          <cell r="Q6975" t="str">
            <v>Other Services</v>
          </cell>
          <cell r="R6975" t="str">
            <v>Other Expenditures</v>
          </cell>
          <cell r="S6975" t="str">
            <v>Non Salary</v>
          </cell>
        </row>
        <row r="6976">
          <cell r="A6976" t="str">
            <v>PH3601</v>
          </cell>
          <cell r="E6976">
            <v>0</v>
          </cell>
          <cell r="F6976">
            <v>0</v>
          </cell>
          <cell r="G6976">
            <v>0</v>
          </cell>
          <cell r="H6976">
            <v>209.62</v>
          </cell>
          <cell r="I6976">
            <v>209.62</v>
          </cell>
          <cell r="J6976">
            <v>510</v>
          </cell>
          <cell r="L6976">
            <v>41455</v>
          </cell>
          <cell r="M6976" t="str">
            <v>DP</v>
          </cell>
          <cell r="N6976" t="str">
            <v>EXP</v>
          </cell>
          <cell r="O6976" t="str">
            <v>PH700</v>
          </cell>
          <cell r="P6976" t="str">
            <v>4820</v>
          </cell>
          <cell r="Q6976" t="str">
            <v>Other Services</v>
          </cell>
          <cell r="R6976" t="str">
            <v>Other Expenditures</v>
          </cell>
          <cell r="S6976" t="str">
            <v>Non Salary</v>
          </cell>
        </row>
        <row r="6977">
          <cell r="A6977" t="str">
            <v>PH3601</v>
          </cell>
          <cell r="E6977">
            <v>6581.88</v>
          </cell>
          <cell r="F6977">
            <v>823.34</v>
          </cell>
          <cell r="G6977">
            <v>7405.22</v>
          </cell>
          <cell r="H6977">
            <v>4781.2</v>
          </cell>
          <cell r="I6977">
            <v>-2624.02</v>
          </cell>
          <cell r="J6977">
            <v>24582</v>
          </cell>
          <cell r="L6977">
            <v>41455</v>
          </cell>
          <cell r="M6977" t="str">
            <v>DP</v>
          </cell>
          <cell r="N6977" t="str">
            <v>EXP</v>
          </cell>
          <cell r="O6977" t="str">
            <v>PH700</v>
          </cell>
          <cell r="P6977" t="str">
            <v>4860</v>
          </cell>
          <cell r="Q6977" t="str">
            <v>Other Services</v>
          </cell>
          <cell r="R6977" t="str">
            <v>Other Expenditures</v>
          </cell>
          <cell r="S6977" t="str">
            <v>Non Salary</v>
          </cell>
        </row>
        <row r="6978">
          <cell r="A6978" t="str">
            <v>PH3601</v>
          </cell>
          <cell r="E6978">
            <v>6400</v>
          </cell>
          <cell r="F6978">
            <v>0</v>
          </cell>
          <cell r="G6978">
            <v>6400</v>
          </cell>
          <cell r="H6978">
            <v>0</v>
          </cell>
          <cell r="I6978">
            <v>-6400</v>
          </cell>
          <cell r="J6978">
            <v>0</v>
          </cell>
          <cell r="L6978">
            <v>41455</v>
          </cell>
          <cell r="M6978" t="str">
            <v>DP</v>
          </cell>
          <cell r="N6978" t="str">
            <v>EXP</v>
          </cell>
          <cell r="O6978" t="str">
            <v>PH700</v>
          </cell>
          <cell r="P6978" t="str">
            <v>7020</v>
          </cell>
          <cell r="Q6978" t="str">
            <v>IDC's</v>
          </cell>
          <cell r="R6978" t="str">
            <v>Other Expenditures</v>
          </cell>
          <cell r="S6978" t="str">
            <v>Non Salary</v>
          </cell>
        </row>
        <row r="6979">
          <cell r="A6979" t="str">
            <v>PH3601</v>
          </cell>
          <cell r="E6979">
            <v>0</v>
          </cell>
          <cell r="F6979">
            <v>0</v>
          </cell>
          <cell r="G6979">
            <v>0</v>
          </cell>
          <cell r="H6979">
            <v>426</v>
          </cell>
          <cell r="I6979">
            <v>426</v>
          </cell>
          <cell r="J6979">
            <v>1200</v>
          </cell>
          <cell r="L6979">
            <v>41455</v>
          </cell>
          <cell r="M6979" t="str">
            <v>DP</v>
          </cell>
          <cell r="N6979" t="str">
            <v>EXP</v>
          </cell>
          <cell r="O6979" t="str">
            <v>PH700</v>
          </cell>
          <cell r="P6979" t="str">
            <v>7030</v>
          </cell>
          <cell r="Q6979" t="str">
            <v>IDC's</v>
          </cell>
          <cell r="R6979" t="str">
            <v>Other Expenditures</v>
          </cell>
          <cell r="S6979" t="str">
            <v>Non Salary</v>
          </cell>
        </row>
        <row r="6980">
          <cell r="A6980" t="str">
            <v>PH3601</v>
          </cell>
          <cell r="E6980">
            <v>248.49</v>
          </cell>
          <cell r="F6980">
            <v>0</v>
          </cell>
          <cell r="G6980">
            <v>248.49</v>
          </cell>
          <cell r="H6980">
            <v>2556</v>
          </cell>
          <cell r="I6980">
            <v>2307.5100000000002</v>
          </cell>
          <cell r="J6980">
            <v>7200</v>
          </cell>
          <cell r="L6980">
            <v>41455</v>
          </cell>
          <cell r="M6980" t="str">
            <v>DP</v>
          </cell>
          <cell r="N6980" t="str">
            <v>EXP</v>
          </cell>
          <cell r="O6980" t="str">
            <v>PH700</v>
          </cell>
          <cell r="P6980" t="str">
            <v>7035</v>
          </cell>
          <cell r="Q6980" t="str">
            <v>IDC's</v>
          </cell>
          <cell r="R6980" t="str">
            <v>Other Expenditures</v>
          </cell>
          <cell r="S6980" t="str">
            <v>Non Salary</v>
          </cell>
        </row>
        <row r="6981">
          <cell r="A6981" t="str">
            <v>PH3601</v>
          </cell>
          <cell r="E6981">
            <v>0</v>
          </cell>
          <cell r="F6981">
            <v>0</v>
          </cell>
          <cell r="G6981">
            <v>0</v>
          </cell>
          <cell r="H6981">
            <v>1562</v>
          </cell>
          <cell r="I6981">
            <v>1562</v>
          </cell>
          <cell r="J6981">
            <v>4400</v>
          </cell>
          <cell r="L6981">
            <v>41455</v>
          </cell>
          <cell r="M6981" t="str">
            <v>DP</v>
          </cell>
          <cell r="N6981" t="str">
            <v>EXP</v>
          </cell>
          <cell r="O6981" t="str">
            <v>PH700</v>
          </cell>
          <cell r="P6981" t="str">
            <v>7097</v>
          </cell>
          <cell r="Q6981" t="str">
            <v>IDC's</v>
          </cell>
          <cell r="R6981" t="str">
            <v>Other Expenditures</v>
          </cell>
          <cell r="S6981" t="str">
            <v>Non Salary</v>
          </cell>
        </row>
        <row r="6982">
          <cell r="A6982" t="str">
            <v>PH3601</v>
          </cell>
          <cell r="E6982">
            <v>6156.27</v>
          </cell>
          <cell r="F6982">
            <v>0</v>
          </cell>
          <cell r="G6982">
            <v>6156.27</v>
          </cell>
          <cell r="H6982">
            <v>6853.14</v>
          </cell>
          <cell r="I6982">
            <v>696.87</v>
          </cell>
          <cell r="J6982">
            <v>27412.57</v>
          </cell>
          <cell r="L6982">
            <v>41455</v>
          </cell>
          <cell r="M6982" t="str">
            <v>DP</v>
          </cell>
          <cell r="N6982" t="str">
            <v>EXP</v>
          </cell>
          <cell r="O6982" t="str">
            <v>PH700</v>
          </cell>
          <cell r="P6982" t="str">
            <v>7125</v>
          </cell>
          <cell r="Q6982" t="str">
            <v>IDC's</v>
          </cell>
          <cell r="R6982" t="str">
            <v>Other Expenditures</v>
          </cell>
          <cell r="S6982" t="str">
            <v>Non Salary</v>
          </cell>
        </row>
        <row r="6983">
          <cell r="A6983" t="str">
            <v>PH3601</v>
          </cell>
          <cell r="E6983">
            <v>-370024.63</v>
          </cell>
          <cell r="F6983">
            <v>0</v>
          </cell>
          <cell r="G6983">
            <v>-370024.63</v>
          </cell>
          <cell r="H6983">
            <v>-424665.36</v>
          </cell>
          <cell r="I6983">
            <v>-54640.73</v>
          </cell>
          <cell r="J6983">
            <v>-1145355.58</v>
          </cell>
          <cell r="L6983">
            <v>41455</v>
          </cell>
          <cell r="M6983" t="str">
            <v>DP</v>
          </cell>
          <cell r="N6983" t="str">
            <v>REV</v>
          </cell>
          <cell r="O6983" t="str">
            <v>PH700</v>
          </cell>
          <cell r="P6983" t="str">
            <v>7735</v>
          </cell>
          <cell r="Q6983" t="str">
            <v>IDR's</v>
          </cell>
          <cell r="R6983" t="str">
            <v>Revenue</v>
          </cell>
          <cell r="S6983" t="str">
            <v>Non Salary</v>
          </cell>
        </row>
        <row r="6984">
          <cell r="A6984" t="str">
            <v>PH3601</v>
          </cell>
          <cell r="E6984">
            <v>-2204315.77</v>
          </cell>
          <cell r="F6984">
            <v>0</v>
          </cell>
          <cell r="G6984">
            <v>-2204315.77</v>
          </cell>
          <cell r="H6984">
            <v>-2186374.16</v>
          </cell>
          <cell r="I6984">
            <v>17941.61</v>
          </cell>
          <cell r="J6984">
            <v>-4746284.5999999996</v>
          </cell>
          <cell r="L6984">
            <v>41455</v>
          </cell>
          <cell r="M6984" t="str">
            <v>DP</v>
          </cell>
          <cell r="N6984" t="str">
            <v>REV</v>
          </cell>
          <cell r="O6984" t="str">
            <v>PH700</v>
          </cell>
          <cell r="P6984" t="str">
            <v>8010</v>
          </cell>
          <cell r="Q6984" t="str">
            <v>Grants and Subsidies</v>
          </cell>
          <cell r="R6984" t="str">
            <v>Revenue</v>
          </cell>
          <cell r="S6984" t="str">
            <v>Non Salary</v>
          </cell>
        </row>
        <row r="6985">
          <cell r="A6985" t="str">
            <v>PH3601</v>
          </cell>
          <cell r="E6985">
            <v>-185672.22</v>
          </cell>
          <cell r="F6985">
            <v>0</v>
          </cell>
          <cell r="G6985">
            <v>-185672.22</v>
          </cell>
          <cell r="H6985">
            <v>-146493</v>
          </cell>
          <cell r="I6985">
            <v>39179.22</v>
          </cell>
          <cell r="J6985">
            <v>-410000</v>
          </cell>
          <cell r="L6985">
            <v>41455</v>
          </cell>
          <cell r="M6985" t="str">
            <v>DP</v>
          </cell>
          <cell r="N6985" t="str">
            <v>REV</v>
          </cell>
          <cell r="O6985" t="str">
            <v>PH700</v>
          </cell>
          <cell r="P6985" t="str">
            <v>9415</v>
          </cell>
          <cell r="Q6985" t="str">
            <v>Other Revenues</v>
          </cell>
          <cell r="R6985" t="str">
            <v>Revenue</v>
          </cell>
          <cell r="S6985" t="str">
            <v>Non Salary</v>
          </cell>
        </row>
        <row r="6986">
          <cell r="A6986" t="str">
            <v>PH3601</v>
          </cell>
          <cell r="E6986">
            <v>0</v>
          </cell>
          <cell r="F6986">
            <v>0</v>
          </cell>
          <cell r="G6986">
            <v>0</v>
          </cell>
          <cell r="H6986">
            <v>-2040</v>
          </cell>
          <cell r="I6986">
            <v>-2040</v>
          </cell>
          <cell r="J6986">
            <v>-20000</v>
          </cell>
          <cell r="L6986">
            <v>41455</v>
          </cell>
          <cell r="M6986" t="str">
            <v>DP</v>
          </cell>
          <cell r="N6986" t="str">
            <v>REV</v>
          </cell>
          <cell r="O6986" t="str">
            <v>PH700</v>
          </cell>
          <cell r="P6986" t="str">
            <v>9450</v>
          </cell>
          <cell r="Q6986" t="str">
            <v>Other Revenues</v>
          </cell>
          <cell r="R6986" t="str">
            <v>Revenue</v>
          </cell>
          <cell r="S6986" t="str">
            <v>Non Salary</v>
          </cell>
        </row>
        <row r="6987">
          <cell r="A6987" t="str">
            <v>PH3601</v>
          </cell>
          <cell r="E6987">
            <v>-39.270000000000003</v>
          </cell>
          <cell r="F6987">
            <v>0</v>
          </cell>
          <cell r="G6987">
            <v>-39.270000000000003</v>
          </cell>
          <cell r="H6987">
            <v>0</v>
          </cell>
          <cell r="I6987">
            <v>39.270000000000003</v>
          </cell>
          <cell r="J6987">
            <v>0</v>
          </cell>
          <cell r="L6987">
            <v>41455</v>
          </cell>
          <cell r="M6987" t="str">
            <v>DP</v>
          </cell>
          <cell r="N6987" t="str">
            <v>REV</v>
          </cell>
          <cell r="O6987" t="str">
            <v>PH700</v>
          </cell>
          <cell r="P6987" t="str">
            <v>9451</v>
          </cell>
          <cell r="Q6987" t="str">
            <v>Other Revenues</v>
          </cell>
          <cell r="R6987" t="str">
            <v>Revenue</v>
          </cell>
          <cell r="S6987" t="str">
            <v>Non Salary</v>
          </cell>
        </row>
        <row r="6988">
          <cell r="A6988" t="str">
            <v>PH3614</v>
          </cell>
          <cell r="E6988">
            <v>1276609.03</v>
          </cell>
          <cell r="F6988">
            <v>0</v>
          </cell>
          <cell r="G6988">
            <v>1276609.03</v>
          </cell>
          <cell r="H6988">
            <v>1257723.04</v>
          </cell>
          <cell r="I6988">
            <v>-18885.990000000002</v>
          </cell>
          <cell r="J6988">
            <v>2829876.84</v>
          </cell>
          <cell r="L6988">
            <v>41455</v>
          </cell>
          <cell r="M6988" t="str">
            <v>SG</v>
          </cell>
          <cell r="N6988" t="str">
            <v>EXP</v>
          </cell>
          <cell r="O6988" t="str">
            <v>PH620</v>
          </cell>
          <cell r="P6988" t="str">
            <v>1015</v>
          </cell>
          <cell r="Q6988" t="str">
            <v>Salaries &amp; Benefits</v>
          </cell>
          <cell r="R6988" t="str">
            <v>Other Expenditures</v>
          </cell>
          <cell r="S6988" t="str">
            <v>Salaries &amp; Benefits</v>
          </cell>
        </row>
        <row r="6989">
          <cell r="A6989" t="str">
            <v>PH3614</v>
          </cell>
          <cell r="E6989">
            <v>4203.54</v>
          </cell>
          <cell r="F6989">
            <v>0</v>
          </cell>
          <cell r="G6989">
            <v>4203.54</v>
          </cell>
          <cell r="H6989">
            <v>0</v>
          </cell>
          <cell r="I6989">
            <v>-4203.54</v>
          </cell>
          <cell r="J6989">
            <v>0</v>
          </cell>
          <cell r="L6989">
            <v>41455</v>
          </cell>
          <cell r="M6989" t="str">
            <v>SG</v>
          </cell>
          <cell r="N6989" t="str">
            <v>EXP</v>
          </cell>
          <cell r="O6989" t="str">
            <v>PH620</v>
          </cell>
          <cell r="P6989" t="str">
            <v>1025</v>
          </cell>
          <cell r="Q6989" t="str">
            <v>Salaries &amp; Benefits</v>
          </cell>
          <cell r="R6989" t="str">
            <v>Other Expenditures</v>
          </cell>
          <cell r="S6989" t="str">
            <v>Overtime</v>
          </cell>
        </row>
        <row r="6990">
          <cell r="A6990" t="str">
            <v>PH3614</v>
          </cell>
          <cell r="E6990">
            <v>101.92</v>
          </cell>
          <cell r="F6990">
            <v>0</v>
          </cell>
          <cell r="G6990">
            <v>101.92</v>
          </cell>
          <cell r="H6990">
            <v>0</v>
          </cell>
          <cell r="I6990">
            <v>-101.92</v>
          </cell>
          <cell r="J6990">
            <v>0</v>
          </cell>
          <cell r="L6990">
            <v>41455</v>
          </cell>
          <cell r="M6990" t="str">
            <v>SG</v>
          </cell>
          <cell r="N6990" t="str">
            <v>EXP</v>
          </cell>
          <cell r="O6990" t="str">
            <v>PH620</v>
          </cell>
          <cell r="P6990" t="str">
            <v>1045</v>
          </cell>
          <cell r="Q6990" t="str">
            <v>Salaries &amp; Benefits</v>
          </cell>
          <cell r="R6990" t="str">
            <v>Other Expenditures</v>
          </cell>
          <cell r="S6990" t="str">
            <v>Salaries &amp; Benefits</v>
          </cell>
        </row>
        <row r="6991">
          <cell r="A6991" t="str">
            <v>PH3614</v>
          </cell>
          <cell r="E6991">
            <v>570.22</v>
          </cell>
          <cell r="F6991">
            <v>0</v>
          </cell>
          <cell r="G6991">
            <v>570.22</v>
          </cell>
          <cell r="H6991">
            <v>4317.38</v>
          </cell>
          <cell r="I6991">
            <v>3747.16</v>
          </cell>
          <cell r="J6991">
            <v>4317.38</v>
          </cell>
          <cell r="L6991">
            <v>41455</v>
          </cell>
          <cell r="M6991" t="str">
            <v>SG</v>
          </cell>
          <cell r="N6991" t="str">
            <v>EXP</v>
          </cell>
          <cell r="O6991" t="str">
            <v>PH620</v>
          </cell>
          <cell r="P6991" t="str">
            <v>1050</v>
          </cell>
          <cell r="Q6991" t="str">
            <v>Salaries &amp; Benefits</v>
          </cell>
          <cell r="R6991" t="str">
            <v>Other Expenditures</v>
          </cell>
          <cell r="S6991" t="str">
            <v>Salaries &amp; Benefits</v>
          </cell>
        </row>
        <row r="6992">
          <cell r="A6992" t="str">
            <v>PH3614</v>
          </cell>
          <cell r="E6992">
            <v>0</v>
          </cell>
          <cell r="F6992">
            <v>0</v>
          </cell>
          <cell r="G6992">
            <v>0</v>
          </cell>
          <cell r="H6992">
            <v>-79320.210000000006</v>
          </cell>
          <cell r="I6992">
            <v>-79320.210000000006</v>
          </cell>
          <cell r="J6992">
            <v>-172476.05</v>
          </cell>
          <cell r="L6992">
            <v>41455</v>
          </cell>
          <cell r="M6992" t="str">
            <v>SG</v>
          </cell>
          <cell r="N6992" t="str">
            <v>EXP</v>
          </cell>
          <cell r="O6992" t="str">
            <v>PH620</v>
          </cell>
          <cell r="P6992" t="str">
            <v>1520</v>
          </cell>
          <cell r="Q6992" t="str">
            <v>Salaries &amp; Benefits</v>
          </cell>
          <cell r="R6992" t="str">
            <v>Other Expenditures</v>
          </cell>
          <cell r="S6992" t="str">
            <v>Gapping</v>
          </cell>
        </row>
        <row r="6993">
          <cell r="A6993" t="str">
            <v>PH3614</v>
          </cell>
          <cell r="E6993">
            <v>181.91</v>
          </cell>
          <cell r="F6993">
            <v>0</v>
          </cell>
          <cell r="G6993">
            <v>181.91</v>
          </cell>
          <cell r="H6993">
            <v>0</v>
          </cell>
          <cell r="I6993">
            <v>-181.91</v>
          </cell>
          <cell r="J6993">
            <v>0</v>
          </cell>
          <cell r="L6993">
            <v>41455</v>
          </cell>
          <cell r="M6993" t="str">
            <v>SG</v>
          </cell>
          <cell r="N6993" t="str">
            <v>EXP</v>
          </cell>
          <cell r="O6993" t="str">
            <v>PH620</v>
          </cell>
          <cell r="P6993" t="str">
            <v>1580</v>
          </cell>
          <cell r="Q6993" t="str">
            <v>Salaries &amp; Benefits</v>
          </cell>
          <cell r="R6993" t="str">
            <v>Other Expenditures</v>
          </cell>
          <cell r="S6993" t="str">
            <v>Salaries &amp; Benefits</v>
          </cell>
        </row>
        <row r="6994">
          <cell r="A6994" t="str">
            <v>PH3614</v>
          </cell>
          <cell r="E6994">
            <v>65917.009999999995</v>
          </cell>
          <cell r="F6994">
            <v>0</v>
          </cell>
          <cell r="G6994">
            <v>65917.009999999995</v>
          </cell>
          <cell r="H6994">
            <v>59754.47</v>
          </cell>
          <cell r="I6994">
            <v>-6162.54</v>
          </cell>
          <cell r="J6994">
            <v>134448</v>
          </cell>
          <cell r="L6994">
            <v>41455</v>
          </cell>
          <cell r="M6994" t="str">
            <v>SG</v>
          </cell>
          <cell r="N6994" t="str">
            <v>EXP</v>
          </cell>
          <cell r="O6994" t="str">
            <v>PH620</v>
          </cell>
          <cell r="P6994" t="str">
            <v>1711</v>
          </cell>
          <cell r="Q6994" t="str">
            <v>Salaries &amp; Benefits</v>
          </cell>
          <cell r="R6994" t="str">
            <v>Other Expenditures</v>
          </cell>
          <cell r="S6994" t="str">
            <v>Salaries &amp; Benefits</v>
          </cell>
        </row>
        <row r="6995">
          <cell r="A6995" t="str">
            <v>PH3614</v>
          </cell>
          <cell r="E6995">
            <v>32184.61</v>
          </cell>
          <cell r="F6995">
            <v>0</v>
          </cell>
          <cell r="G6995">
            <v>32184.61</v>
          </cell>
          <cell r="H6995">
            <v>28965.1</v>
          </cell>
          <cell r="I6995">
            <v>-3219.51</v>
          </cell>
          <cell r="J6995">
            <v>65172</v>
          </cell>
          <cell r="L6995">
            <v>41455</v>
          </cell>
          <cell r="M6995" t="str">
            <v>SG</v>
          </cell>
          <cell r="N6995" t="str">
            <v>EXP</v>
          </cell>
          <cell r="O6995" t="str">
            <v>PH620</v>
          </cell>
          <cell r="P6995" t="str">
            <v>1712</v>
          </cell>
          <cell r="Q6995" t="str">
            <v>Salaries &amp; Benefits</v>
          </cell>
          <cell r="R6995" t="str">
            <v>Other Expenditures</v>
          </cell>
          <cell r="S6995" t="str">
            <v>Salaries &amp; Benefits</v>
          </cell>
        </row>
        <row r="6996">
          <cell r="A6996" t="str">
            <v>PH3614</v>
          </cell>
          <cell r="E6996">
            <v>30781.3</v>
          </cell>
          <cell r="F6996">
            <v>0</v>
          </cell>
          <cell r="G6996">
            <v>30781.3</v>
          </cell>
          <cell r="H6996">
            <v>25186.12</v>
          </cell>
          <cell r="I6996">
            <v>-5595.18</v>
          </cell>
          <cell r="J6996">
            <v>56237.74</v>
          </cell>
          <cell r="L6996">
            <v>41455</v>
          </cell>
          <cell r="M6996" t="str">
            <v>SG</v>
          </cell>
          <cell r="N6996" t="str">
            <v>EXP</v>
          </cell>
          <cell r="O6996" t="str">
            <v>PH620</v>
          </cell>
          <cell r="P6996" t="str">
            <v>1720</v>
          </cell>
          <cell r="Q6996" t="str">
            <v>Salaries &amp; Benefits</v>
          </cell>
          <cell r="R6996" t="str">
            <v>Other Expenditures</v>
          </cell>
          <cell r="S6996" t="str">
            <v>Salaries &amp; Benefits</v>
          </cell>
        </row>
        <row r="6997">
          <cell r="A6997" t="str">
            <v>PH3614</v>
          </cell>
          <cell r="E6997">
            <v>9302.7999999999993</v>
          </cell>
          <cell r="F6997">
            <v>0</v>
          </cell>
          <cell r="G6997">
            <v>9302.7999999999993</v>
          </cell>
          <cell r="H6997">
            <v>9387.33</v>
          </cell>
          <cell r="I6997">
            <v>84.53</v>
          </cell>
          <cell r="J6997">
            <v>21122.17</v>
          </cell>
          <cell r="L6997">
            <v>41455</v>
          </cell>
          <cell r="M6997" t="str">
            <v>SG</v>
          </cell>
          <cell r="N6997" t="str">
            <v>EXP</v>
          </cell>
          <cell r="O6997" t="str">
            <v>PH620</v>
          </cell>
          <cell r="P6997" t="str">
            <v>1730</v>
          </cell>
          <cell r="Q6997" t="str">
            <v>Salaries &amp; Benefits</v>
          </cell>
          <cell r="R6997" t="str">
            <v>Other Expenditures</v>
          </cell>
          <cell r="S6997" t="str">
            <v>Salaries &amp; Benefits</v>
          </cell>
        </row>
        <row r="6998">
          <cell r="A6998" t="str">
            <v>PH3614</v>
          </cell>
          <cell r="E6998">
            <v>33017.339999999997</v>
          </cell>
          <cell r="F6998">
            <v>0</v>
          </cell>
          <cell r="G6998">
            <v>33017.339999999997</v>
          </cell>
          <cell r="H6998">
            <v>32615.99</v>
          </cell>
          <cell r="I6998">
            <v>-401.35</v>
          </cell>
          <cell r="J6998">
            <v>38792.080000000002</v>
          </cell>
          <cell r="L6998">
            <v>41455</v>
          </cell>
          <cell r="M6998" t="str">
            <v>SG</v>
          </cell>
          <cell r="N6998" t="str">
            <v>EXP</v>
          </cell>
          <cell r="O6998" t="str">
            <v>PH620</v>
          </cell>
          <cell r="P6998" t="str">
            <v>1740</v>
          </cell>
          <cell r="Q6998" t="str">
            <v>Salaries &amp; Benefits</v>
          </cell>
          <cell r="R6998" t="str">
            <v>Other Expenditures</v>
          </cell>
          <cell r="S6998" t="str">
            <v>Salaries &amp; Benefits</v>
          </cell>
        </row>
        <row r="6999">
          <cell r="A6999" t="str">
            <v>PH3614</v>
          </cell>
          <cell r="E6999">
            <v>1499.26</v>
          </cell>
          <cell r="F6999">
            <v>0</v>
          </cell>
          <cell r="G6999">
            <v>1499.26</v>
          </cell>
          <cell r="H6999">
            <v>1746.56</v>
          </cell>
          <cell r="I6999">
            <v>247.3</v>
          </cell>
          <cell r="J6999">
            <v>2263.8000000000002</v>
          </cell>
          <cell r="L6999">
            <v>41455</v>
          </cell>
          <cell r="M6999" t="str">
            <v>SG</v>
          </cell>
          <cell r="N6999" t="str">
            <v>EXP</v>
          </cell>
          <cell r="O6999" t="str">
            <v>PH620</v>
          </cell>
          <cell r="P6999" t="str">
            <v>1745</v>
          </cell>
          <cell r="Q6999" t="str">
            <v>Salaries &amp; Benefits</v>
          </cell>
          <cell r="R6999" t="str">
            <v>Other Expenditures</v>
          </cell>
          <cell r="S6999" t="str">
            <v>Salaries &amp; Benefits</v>
          </cell>
        </row>
        <row r="7000">
          <cell r="A7000" t="str">
            <v>PH3614</v>
          </cell>
          <cell r="E7000">
            <v>25143.82</v>
          </cell>
          <cell r="F7000">
            <v>0</v>
          </cell>
          <cell r="G7000">
            <v>25143.82</v>
          </cell>
          <cell r="H7000">
            <v>24525.74</v>
          </cell>
          <cell r="I7000">
            <v>-618.08000000000004</v>
          </cell>
          <cell r="J7000">
            <v>55182.51</v>
          </cell>
          <cell r="L7000">
            <v>41455</v>
          </cell>
          <cell r="M7000" t="str">
            <v>SG</v>
          </cell>
          <cell r="N7000" t="str">
            <v>EXP</v>
          </cell>
          <cell r="O7000" t="str">
            <v>PH620</v>
          </cell>
          <cell r="P7000" t="str">
            <v>1750</v>
          </cell>
          <cell r="Q7000" t="str">
            <v>Salaries &amp; Benefits</v>
          </cell>
          <cell r="R7000" t="str">
            <v>Other Expenditures</v>
          </cell>
          <cell r="S7000" t="str">
            <v>Salaries &amp; Benefits</v>
          </cell>
        </row>
        <row r="7001">
          <cell r="A7001" t="str">
            <v>PH3614</v>
          </cell>
          <cell r="E7001">
            <v>68174.899999999994</v>
          </cell>
          <cell r="F7001">
            <v>0</v>
          </cell>
          <cell r="G7001">
            <v>68174.899999999994</v>
          </cell>
          <cell r="H7001">
            <v>70791.8</v>
          </cell>
          <cell r="I7001">
            <v>2616.9</v>
          </cell>
          <cell r="J7001">
            <v>85347.9</v>
          </cell>
          <cell r="L7001">
            <v>41455</v>
          </cell>
          <cell r="M7001" t="str">
            <v>SG</v>
          </cell>
          <cell r="N7001" t="str">
            <v>EXP</v>
          </cell>
          <cell r="O7001" t="str">
            <v>PH620</v>
          </cell>
          <cell r="P7001" t="str">
            <v>1760</v>
          </cell>
          <cell r="Q7001" t="str">
            <v>Salaries &amp; Benefits</v>
          </cell>
          <cell r="R7001" t="str">
            <v>Other Expenditures</v>
          </cell>
          <cell r="S7001" t="str">
            <v>Salaries &amp; Benefits</v>
          </cell>
        </row>
        <row r="7002">
          <cell r="A7002" t="str">
            <v>PH3614</v>
          </cell>
          <cell r="E7002">
            <v>130745.31</v>
          </cell>
          <cell r="F7002">
            <v>0</v>
          </cell>
          <cell r="G7002">
            <v>130745.31</v>
          </cell>
          <cell r="H7002">
            <v>137491.06</v>
          </cell>
          <cell r="I7002">
            <v>6745.75</v>
          </cell>
          <cell r="J7002">
            <v>309354.82</v>
          </cell>
          <cell r="L7002">
            <v>41455</v>
          </cell>
          <cell r="M7002" t="str">
            <v>SG</v>
          </cell>
          <cell r="N7002" t="str">
            <v>EXP</v>
          </cell>
          <cell r="O7002" t="str">
            <v>PH620</v>
          </cell>
          <cell r="P7002" t="str">
            <v>1770</v>
          </cell>
          <cell r="Q7002" t="str">
            <v>Salaries &amp; Benefits</v>
          </cell>
          <cell r="R7002" t="str">
            <v>Other Expenditures</v>
          </cell>
          <cell r="S7002" t="str">
            <v>Salaries &amp; Benefits</v>
          </cell>
        </row>
        <row r="7003">
          <cell r="A7003" t="str">
            <v>PH3614</v>
          </cell>
          <cell r="E7003">
            <v>11660.46</v>
          </cell>
          <cell r="F7003">
            <v>0</v>
          </cell>
          <cell r="G7003">
            <v>11660.46</v>
          </cell>
          <cell r="H7003">
            <v>0</v>
          </cell>
          <cell r="I7003">
            <v>-11660.46</v>
          </cell>
          <cell r="J7003">
            <v>0</v>
          </cell>
          <cell r="L7003">
            <v>41455</v>
          </cell>
          <cell r="M7003" t="str">
            <v>SG</v>
          </cell>
          <cell r="N7003" t="str">
            <v>EXP</v>
          </cell>
          <cell r="O7003" t="str">
            <v>PH620</v>
          </cell>
          <cell r="P7003" t="str">
            <v>1840</v>
          </cell>
          <cell r="Q7003" t="str">
            <v>Salaries &amp; Benefits</v>
          </cell>
          <cell r="R7003" t="str">
            <v>Other Expenditures</v>
          </cell>
          <cell r="S7003" t="str">
            <v>Salaries &amp; Benefits</v>
          </cell>
        </row>
        <row r="7004">
          <cell r="A7004" t="str">
            <v>PH3614</v>
          </cell>
          <cell r="E7004">
            <v>50</v>
          </cell>
          <cell r="F7004">
            <v>0</v>
          </cell>
          <cell r="G7004">
            <v>50</v>
          </cell>
          <cell r="H7004">
            <v>0</v>
          </cell>
          <cell r="I7004">
            <v>-50</v>
          </cell>
          <cell r="J7004">
            <v>0</v>
          </cell>
          <cell r="L7004">
            <v>41455</v>
          </cell>
          <cell r="M7004" t="str">
            <v>SG</v>
          </cell>
          <cell r="N7004" t="str">
            <v>EXP</v>
          </cell>
          <cell r="O7004" t="str">
            <v>PH620</v>
          </cell>
          <cell r="P7004" t="str">
            <v>1970</v>
          </cell>
          <cell r="Q7004" t="str">
            <v>Salaries &amp; Benefits</v>
          </cell>
          <cell r="R7004" t="str">
            <v>Other Expenditures</v>
          </cell>
          <cell r="S7004" t="str">
            <v>Salaries &amp; Benefits</v>
          </cell>
        </row>
        <row r="7005">
          <cell r="A7005" t="str">
            <v>PH3614</v>
          </cell>
          <cell r="E7005">
            <v>83.02</v>
          </cell>
          <cell r="F7005">
            <v>0</v>
          </cell>
          <cell r="G7005">
            <v>83.02</v>
          </cell>
          <cell r="H7005">
            <v>0</v>
          </cell>
          <cell r="I7005">
            <v>-83.02</v>
          </cell>
          <cell r="J7005">
            <v>0</v>
          </cell>
          <cell r="L7005">
            <v>41455</v>
          </cell>
          <cell r="M7005" t="str">
            <v>SG</v>
          </cell>
          <cell r="N7005" t="str">
            <v>EXP</v>
          </cell>
          <cell r="O7005" t="str">
            <v>PH620</v>
          </cell>
          <cell r="P7005" t="str">
            <v>1975</v>
          </cell>
          <cell r="Q7005" t="str">
            <v>Salaries &amp; Benefits</v>
          </cell>
          <cell r="R7005" t="str">
            <v>Other Expenditures</v>
          </cell>
          <cell r="S7005" t="str">
            <v>Salaries &amp; Benefits</v>
          </cell>
        </row>
        <row r="7006">
          <cell r="A7006" t="str">
            <v>PH3614</v>
          </cell>
          <cell r="E7006">
            <v>352.96</v>
          </cell>
          <cell r="F7006">
            <v>56.04</v>
          </cell>
          <cell r="G7006">
            <v>409</v>
          </cell>
          <cell r="H7006">
            <v>44</v>
          </cell>
          <cell r="I7006">
            <v>-365</v>
          </cell>
          <cell r="J7006">
            <v>98.45</v>
          </cell>
          <cell r="L7006">
            <v>41455</v>
          </cell>
          <cell r="M7006" t="str">
            <v>SG</v>
          </cell>
          <cell r="N7006" t="str">
            <v>EXP</v>
          </cell>
          <cell r="O7006" t="str">
            <v>PH620</v>
          </cell>
          <cell r="P7006" t="str">
            <v>2010</v>
          </cell>
          <cell r="Q7006" t="str">
            <v>Office Supplies</v>
          </cell>
          <cell r="R7006" t="str">
            <v>Other Expenditures</v>
          </cell>
          <cell r="S7006" t="str">
            <v>Non Salary</v>
          </cell>
        </row>
        <row r="7007">
          <cell r="A7007" t="str">
            <v>PH3614</v>
          </cell>
          <cell r="E7007">
            <v>0</v>
          </cell>
          <cell r="F7007">
            <v>0</v>
          </cell>
          <cell r="G7007">
            <v>0</v>
          </cell>
          <cell r="H7007">
            <v>4605.75</v>
          </cell>
          <cell r="I7007">
            <v>4605.75</v>
          </cell>
          <cell r="J7007">
            <v>10306</v>
          </cell>
          <cell r="L7007">
            <v>41455</v>
          </cell>
          <cell r="M7007" t="str">
            <v>SG</v>
          </cell>
          <cell r="N7007" t="str">
            <v>EXP</v>
          </cell>
          <cell r="O7007" t="str">
            <v>PH620</v>
          </cell>
          <cell r="P7007" t="str">
            <v>2741</v>
          </cell>
          <cell r="Q7007" t="str">
            <v>Other Supplies</v>
          </cell>
          <cell r="R7007" t="str">
            <v>Other Expenditures</v>
          </cell>
          <cell r="S7007" t="str">
            <v>Non Salary</v>
          </cell>
        </row>
        <row r="7008">
          <cell r="A7008" t="str">
            <v>PH3614</v>
          </cell>
          <cell r="E7008">
            <v>10053.26</v>
          </cell>
          <cell r="F7008">
            <v>13.86</v>
          </cell>
          <cell r="G7008">
            <v>10067.120000000001</v>
          </cell>
          <cell r="H7008">
            <v>6854.95</v>
          </cell>
          <cell r="I7008">
            <v>-3212.17</v>
          </cell>
          <cell r="J7008">
            <v>15338.89</v>
          </cell>
          <cell r="L7008">
            <v>41455</v>
          </cell>
          <cell r="M7008" t="str">
            <v>SG</v>
          </cell>
          <cell r="N7008" t="str">
            <v>EXP</v>
          </cell>
          <cell r="O7008" t="str">
            <v>PH620</v>
          </cell>
          <cell r="P7008" t="str">
            <v>2790</v>
          </cell>
          <cell r="Q7008" t="str">
            <v>Other Supplies</v>
          </cell>
          <cell r="R7008" t="str">
            <v>Other Expenditures</v>
          </cell>
          <cell r="S7008" t="str">
            <v>Non Salary</v>
          </cell>
        </row>
        <row r="7009">
          <cell r="A7009" t="str">
            <v>PH3614</v>
          </cell>
          <cell r="E7009">
            <v>196.4</v>
          </cell>
          <cell r="F7009">
            <v>0</v>
          </cell>
          <cell r="G7009">
            <v>196.4</v>
          </cell>
          <cell r="H7009">
            <v>73.67</v>
          </cell>
          <cell r="I7009">
            <v>-122.73</v>
          </cell>
          <cell r="J7009">
            <v>102</v>
          </cell>
          <cell r="L7009">
            <v>41455</v>
          </cell>
          <cell r="M7009" t="str">
            <v>SG</v>
          </cell>
          <cell r="N7009" t="str">
            <v>EXP</v>
          </cell>
          <cell r="O7009" t="str">
            <v>PH620</v>
          </cell>
          <cell r="P7009" t="str">
            <v>2999</v>
          </cell>
          <cell r="Q7009" t="str">
            <v>Other Supplies</v>
          </cell>
          <cell r="R7009" t="str">
            <v>Other Expenditures</v>
          </cell>
          <cell r="S7009" t="str">
            <v>Non Salary</v>
          </cell>
        </row>
        <row r="7010">
          <cell r="A7010" t="str">
            <v>PH3614</v>
          </cell>
          <cell r="E7010">
            <v>217.29</v>
          </cell>
          <cell r="F7010">
            <v>1780.8</v>
          </cell>
          <cell r="G7010">
            <v>1998.09</v>
          </cell>
          <cell r="H7010">
            <v>0</v>
          </cell>
          <cell r="I7010">
            <v>-1998.09</v>
          </cell>
          <cell r="J7010">
            <v>0</v>
          </cell>
          <cell r="L7010">
            <v>41455</v>
          </cell>
          <cell r="M7010" t="str">
            <v>SG</v>
          </cell>
          <cell r="N7010" t="str">
            <v>EXP</v>
          </cell>
          <cell r="O7010" t="str">
            <v>PH620</v>
          </cell>
          <cell r="P7010" t="str">
            <v>3310</v>
          </cell>
          <cell r="Q7010" t="str">
            <v>Furniture &amp; Furnishings</v>
          </cell>
          <cell r="R7010" t="str">
            <v>Other Expenditures</v>
          </cell>
          <cell r="S7010" t="str">
            <v>Non Salary</v>
          </cell>
        </row>
        <row r="7011">
          <cell r="A7011" t="str">
            <v>PH3614</v>
          </cell>
          <cell r="E7011">
            <v>0</v>
          </cell>
          <cell r="F7011">
            <v>0</v>
          </cell>
          <cell r="G7011">
            <v>0</v>
          </cell>
          <cell r="H7011">
            <v>200.44</v>
          </cell>
          <cell r="I7011">
            <v>200.44</v>
          </cell>
          <cell r="J7011">
            <v>550</v>
          </cell>
          <cell r="L7011">
            <v>41455</v>
          </cell>
          <cell r="M7011" t="str">
            <v>SG</v>
          </cell>
          <cell r="N7011" t="str">
            <v>EXP</v>
          </cell>
          <cell r="O7011" t="str">
            <v>PH620</v>
          </cell>
          <cell r="P7011" t="str">
            <v>4110</v>
          </cell>
          <cell r="Q7011" t="str">
            <v>Professional &amp; Technical</v>
          </cell>
          <cell r="R7011" t="str">
            <v>Other Expenditures</v>
          </cell>
          <cell r="S7011" t="str">
            <v>Non Salary</v>
          </cell>
        </row>
        <row r="7012">
          <cell r="A7012" t="str">
            <v>PH3614</v>
          </cell>
          <cell r="E7012">
            <v>21.35</v>
          </cell>
          <cell r="F7012">
            <v>0</v>
          </cell>
          <cell r="G7012">
            <v>21.35</v>
          </cell>
          <cell r="H7012">
            <v>1202.8800000000001</v>
          </cell>
          <cell r="I7012">
            <v>1181.53</v>
          </cell>
          <cell r="J7012">
            <v>3301</v>
          </cell>
          <cell r="L7012">
            <v>41455</v>
          </cell>
          <cell r="M7012" t="str">
            <v>SG</v>
          </cell>
          <cell r="N7012" t="str">
            <v>EXP</v>
          </cell>
          <cell r="O7012" t="str">
            <v>PH620</v>
          </cell>
          <cell r="P7012" t="str">
            <v>4144</v>
          </cell>
          <cell r="Q7012" t="str">
            <v>Professional &amp; Technical</v>
          </cell>
          <cell r="R7012" t="str">
            <v>Other Expenditures</v>
          </cell>
          <cell r="S7012" t="str">
            <v>Non Salary</v>
          </cell>
        </row>
        <row r="7013">
          <cell r="A7013" t="str">
            <v>PH3614</v>
          </cell>
          <cell r="E7013">
            <v>682.75</v>
          </cell>
          <cell r="F7013">
            <v>0</v>
          </cell>
          <cell r="G7013">
            <v>682.75</v>
          </cell>
          <cell r="H7013">
            <v>0</v>
          </cell>
          <cell r="I7013">
            <v>-682.75</v>
          </cell>
          <cell r="J7013">
            <v>0</v>
          </cell>
          <cell r="L7013">
            <v>41455</v>
          </cell>
          <cell r="M7013" t="str">
            <v>SG</v>
          </cell>
          <cell r="N7013" t="str">
            <v>EXP</v>
          </cell>
          <cell r="O7013" t="str">
            <v>PH620</v>
          </cell>
          <cell r="P7013" t="str">
            <v>4225</v>
          </cell>
          <cell r="Q7013" t="str">
            <v>Business Travel Expenses</v>
          </cell>
          <cell r="R7013" t="str">
            <v>Other Expenditures</v>
          </cell>
          <cell r="S7013" t="str">
            <v>Non Salary</v>
          </cell>
        </row>
        <row r="7014">
          <cell r="A7014" t="str">
            <v>PH3614</v>
          </cell>
          <cell r="E7014">
            <v>245</v>
          </cell>
          <cell r="F7014">
            <v>0</v>
          </cell>
          <cell r="G7014">
            <v>245</v>
          </cell>
          <cell r="H7014">
            <v>940.16</v>
          </cell>
          <cell r="I7014">
            <v>695.16</v>
          </cell>
          <cell r="J7014">
            <v>2580</v>
          </cell>
          <cell r="L7014">
            <v>41455</v>
          </cell>
          <cell r="M7014" t="str">
            <v>SG</v>
          </cell>
          <cell r="N7014" t="str">
            <v>EXP</v>
          </cell>
          <cell r="O7014" t="str">
            <v>PH620</v>
          </cell>
          <cell r="P7014" t="str">
            <v>4256</v>
          </cell>
          <cell r="Q7014" t="str">
            <v>Conference Expenditures</v>
          </cell>
          <cell r="R7014" t="str">
            <v>Other Expenditures</v>
          </cell>
          <cell r="S7014" t="str">
            <v>Non Salary</v>
          </cell>
        </row>
        <row r="7015">
          <cell r="A7015" t="str">
            <v>PH3614</v>
          </cell>
          <cell r="E7015">
            <v>0</v>
          </cell>
          <cell r="F7015">
            <v>254.4</v>
          </cell>
          <cell r="G7015">
            <v>254.4</v>
          </cell>
          <cell r="H7015">
            <v>1122.02</v>
          </cell>
          <cell r="I7015">
            <v>867.62</v>
          </cell>
          <cell r="J7015">
            <v>2075.9</v>
          </cell>
          <cell r="L7015">
            <v>41455</v>
          </cell>
          <cell r="M7015" t="str">
            <v>SG</v>
          </cell>
          <cell r="N7015" t="str">
            <v>EXP</v>
          </cell>
          <cell r="O7015" t="str">
            <v>PH620</v>
          </cell>
          <cell r="P7015" t="str">
            <v>4310</v>
          </cell>
          <cell r="Q7015" t="str">
            <v>Training &amp; Development</v>
          </cell>
          <cell r="R7015" t="str">
            <v>Other Expenditures</v>
          </cell>
          <cell r="S7015" t="str">
            <v>Non Salary</v>
          </cell>
        </row>
        <row r="7016">
          <cell r="A7016" t="str">
            <v>PH3614</v>
          </cell>
          <cell r="E7016">
            <v>763.29</v>
          </cell>
          <cell r="F7016">
            <v>0</v>
          </cell>
          <cell r="G7016">
            <v>763.29</v>
          </cell>
          <cell r="H7016">
            <v>0</v>
          </cell>
          <cell r="I7016">
            <v>-763.29</v>
          </cell>
          <cell r="J7016">
            <v>0</v>
          </cell>
          <cell r="L7016">
            <v>41455</v>
          </cell>
          <cell r="M7016" t="str">
            <v>SG</v>
          </cell>
          <cell r="N7016" t="str">
            <v>EXP</v>
          </cell>
          <cell r="O7016" t="str">
            <v>PH620</v>
          </cell>
          <cell r="P7016" t="str">
            <v>4340</v>
          </cell>
          <cell r="Q7016" t="str">
            <v>Training &amp; Development</v>
          </cell>
          <cell r="R7016" t="str">
            <v>Other Expenditures</v>
          </cell>
          <cell r="S7016" t="str">
            <v>Non Salary</v>
          </cell>
        </row>
        <row r="7017">
          <cell r="A7017" t="str">
            <v>PH3614</v>
          </cell>
          <cell r="E7017">
            <v>1097.95</v>
          </cell>
          <cell r="F7017">
            <v>0</v>
          </cell>
          <cell r="G7017">
            <v>1097.95</v>
          </cell>
          <cell r="H7017">
            <v>728.47</v>
          </cell>
          <cell r="I7017">
            <v>-369.48</v>
          </cell>
          <cell r="J7017">
            <v>2179.6999999999998</v>
          </cell>
          <cell r="L7017">
            <v>41455</v>
          </cell>
          <cell r="M7017" t="str">
            <v>SG</v>
          </cell>
          <cell r="N7017" t="str">
            <v>EXP</v>
          </cell>
          <cell r="O7017" t="str">
            <v>PH620</v>
          </cell>
          <cell r="P7017" t="str">
            <v>4414</v>
          </cell>
          <cell r="Q7017" t="str">
            <v>Contracted Services</v>
          </cell>
          <cell r="R7017" t="str">
            <v>Other Expenditures</v>
          </cell>
          <cell r="S7017" t="str">
            <v>Non Salary</v>
          </cell>
        </row>
        <row r="7018">
          <cell r="A7018" t="str">
            <v>PH3614</v>
          </cell>
          <cell r="E7018">
            <v>-49.46</v>
          </cell>
          <cell r="F7018">
            <v>0</v>
          </cell>
          <cell r="G7018">
            <v>-49.46</v>
          </cell>
          <cell r="H7018">
            <v>0</v>
          </cell>
          <cell r="I7018">
            <v>49.46</v>
          </cell>
          <cell r="J7018">
            <v>0</v>
          </cell>
          <cell r="L7018">
            <v>41455</v>
          </cell>
          <cell r="M7018" t="str">
            <v>SG</v>
          </cell>
          <cell r="N7018" t="str">
            <v>EXP</v>
          </cell>
          <cell r="O7018" t="str">
            <v>PH620</v>
          </cell>
          <cell r="P7018" t="str">
            <v>4765</v>
          </cell>
          <cell r="Q7018" t="str">
            <v>Insurance, Parking &amp; Metrage</v>
          </cell>
          <cell r="R7018" t="str">
            <v>Other Expenditures</v>
          </cell>
          <cell r="S7018" t="str">
            <v>Non Salary</v>
          </cell>
        </row>
        <row r="7019">
          <cell r="A7019" t="str">
            <v>PH3614</v>
          </cell>
          <cell r="E7019">
            <v>6238.01</v>
          </cell>
          <cell r="F7019">
            <v>0</v>
          </cell>
          <cell r="G7019">
            <v>6238.01</v>
          </cell>
          <cell r="H7019">
            <v>5294.73</v>
          </cell>
          <cell r="I7019">
            <v>-943.28</v>
          </cell>
          <cell r="J7019">
            <v>14530</v>
          </cell>
          <cell r="L7019">
            <v>41455</v>
          </cell>
          <cell r="M7019" t="str">
            <v>SG</v>
          </cell>
          <cell r="N7019" t="str">
            <v>EXP</v>
          </cell>
          <cell r="O7019" t="str">
            <v>PH620</v>
          </cell>
          <cell r="P7019" t="str">
            <v>4770</v>
          </cell>
          <cell r="Q7019" t="str">
            <v>Insurance, Parking &amp; Metrage</v>
          </cell>
          <cell r="R7019" t="str">
            <v>Other Expenditures</v>
          </cell>
          <cell r="S7019" t="str">
            <v>Non Salary</v>
          </cell>
        </row>
        <row r="7020">
          <cell r="A7020" t="str">
            <v>PH3614</v>
          </cell>
          <cell r="E7020">
            <v>16221.94</v>
          </cell>
          <cell r="F7020">
            <v>0</v>
          </cell>
          <cell r="G7020">
            <v>16221.94</v>
          </cell>
          <cell r="H7020">
            <v>21833.64</v>
          </cell>
          <cell r="I7020">
            <v>5611.7</v>
          </cell>
          <cell r="J7020">
            <v>48530</v>
          </cell>
          <cell r="L7020">
            <v>41455</v>
          </cell>
          <cell r="M7020" t="str">
            <v>SG</v>
          </cell>
          <cell r="N7020" t="str">
            <v>EXP</v>
          </cell>
          <cell r="O7020" t="str">
            <v>PH620</v>
          </cell>
          <cell r="P7020" t="str">
            <v>4775</v>
          </cell>
          <cell r="Q7020" t="str">
            <v>Insurance, Parking &amp; Metrage</v>
          </cell>
          <cell r="R7020" t="str">
            <v>Other Expenditures</v>
          </cell>
          <cell r="S7020" t="str">
            <v>Non Salary</v>
          </cell>
        </row>
        <row r="7021">
          <cell r="A7021" t="str">
            <v>PH3614</v>
          </cell>
          <cell r="E7021">
            <v>2437.15</v>
          </cell>
          <cell r="F7021">
            <v>0</v>
          </cell>
          <cell r="G7021">
            <v>2437.15</v>
          </cell>
          <cell r="H7021">
            <v>0</v>
          </cell>
          <cell r="I7021">
            <v>-2437.15</v>
          </cell>
          <cell r="J7021">
            <v>0</v>
          </cell>
          <cell r="L7021">
            <v>41455</v>
          </cell>
          <cell r="M7021" t="str">
            <v>SG</v>
          </cell>
          <cell r="N7021" t="str">
            <v>EXP</v>
          </cell>
          <cell r="O7021" t="str">
            <v>PH620</v>
          </cell>
          <cell r="P7021" t="str">
            <v>4815</v>
          </cell>
          <cell r="Q7021" t="str">
            <v>Other Services</v>
          </cell>
          <cell r="R7021" t="str">
            <v>Other Expenditures</v>
          </cell>
          <cell r="S7021" t="str">
            <v>Non Salary</v>
          </cell>
        </row>
        <row r="7022">
          <cell r="A7022" t="str">
            <v>PH3614</v>
          </cell>
          <cell r="E7022">
            <v>0</v>
          </cell>
          <cell r="F7022">
            <v>0</v>
          </cell>
          <cell r="G7022">
            <v>0</v>
          </cell>
          <cell r="H7022">
            <v>74.34</v>
          </cell>
          <cell r="I7022">
            <v>74.34</v>
          </cell>
          <cell r="J7022">
            <v>204</v>
          </cell>
          <cell r="L7022">
            <v>41455</v>
          </cell>
          <cell r="M7022" t="str">
            <v>SG</v>
          </cell>
          <cell r="N7022" t="str">
            <v>EXP</v>
          </cell>
          <cell r="O7022" t="str">
            <v>PH620</v>
          </cell>
          <cell r="P7022" t="str">
            <v>4820</v>
          </cell>
          <cell r="Q7022" t="str">
            <v>Other Services</v>
          </cell>
          <cell r="R7022" t="str">
            <v>Other Expenditures</v>
          </cell>
          <cell r="S7022" t="str">
            <v>Non Salary</v>
          </cell>
        </row>
        <row r="7023">
          <cell r="A7023" t="str">
            <v>PH3614</v>
          </cell>
          <cell r="E7023">
            <v>475.59</v>
          </cell>
          <cell r="F7023">
            <v>0</v>
          </cell>
          <cell r="G7023">
            <v>475.59</v>
          </cell>
          <cell r="H7023">
            <v>6984.64</v>
          </cell>
          <cell r="I7023">
            <v>6509.05</v>
          </cell>
          <cell r="J7023">
            <v>20800</v>
          </cell>
          <cell r="L7023">
            <v>41455</v>
          </cell>
          <cell r="M7023" t="str">
            <v>SG</v>
          </cell>
          <cell r="N7023" t="str">
            <v>EXP</v>
          </cell>
          <cell r="O7023" t="str">
            <v>PH620</v>
          </cell>
          <cell r="P7023" t="str">
            <v>7030</v>
          </cell>
          <cell r="Q7023" t="str">
            <v>IDC's</v>
          </cell>
          <cell r="R7023" t="str">
            <v>Other Expenditures</v>
          </cell>
          <cell r="S7023" t="str">
            <v>Non Salary</v>
          </cell>
        </row>
        <row r="7024">
          <cell r="A7024" t="str">
            <v>PH3614</v>
          </cell>
          <cell r="E7024">
            <v>0</v>
          </cell>
          <cell r="F7024">
            <v>0</v>
          </cell>
          <cell r="G7024">
            <v>0</v>
          </cell>
          <cell r="H7024">
            <v>1096.5999999999999</v>
          </cell>
          <cell r="I7024">
            <v>1096.5999999999999</v>
          </cell>
          <cell r="J7024">
            <v>2000</v>
          </cell>
          <cell r="L7024">
            <v>41455</v>
          </cell>
          <cell r="M7024" t="str">
            <v>SG</v>
          </cell>
          <cell r="N7024" t="str">
            <v>EXP</v>
          </cell>
          <cell r="O7024" t="str">
            <v>PH620</v>
          </cell>
          <cell r="P7024" t="str">
            <v>7035</v>
          </cell>
          <cell r="Q7024" t="str">
            <v>IDC's</v>
          </cell>
          <cell r="R7024" t="str">
            <v>Other Expenditures</v>
          </cell>
          <cell r="S7024" t="str">
            <v>Non Salary</v>
          </cell>
        </row>
        <row r="7025">
          <cell r="A7025" t="str">
            <v>PH3614</v>
          </cell>
          <cell r="E7025">
            <v>320</v>
          </cell>
          <cell r="F7025">
            <v>0</v>
          </cell>
          <cell r="G7025">
            <v>320</v>
          </cell>
          <cell r="H7025">
            <v>0</v>
          </cell>
          <cell r="I7025">
            <v>-320</v>
          </cell>
          <cell r="J7025">
            <v>0</v>
          </cell>
          <cell r="L7025">
            <v>41455</v>
          </cell>
          <cell r="M7025" t="str">
            <v>SG</v>
          </cell>
          <cell r="N7025" t="str">
            <v>EXP</v>
          </cell>
          <cell r="O7025" t="str">
            <v>PH620</v>
          </cell>
          <cell r="P7025" t="str">
            <v>7130</v>
          </cell>
          <cell r="Q7025" t="str">
            <v>IDC's</v>
          </cell>
          <cell r="R7025" t="str">
            <v>Other Expenditures</v>
          </cell>
          <cell r="S7025" t="str">
            <v>Non Salary</v>
          </cell>
        </row>
        <row r="7026">
          <cell r="A7026" t="str">
            <v>PH3614</v>
          </cell>
          <cell r="E7026">
            <v>-1298296.1599999999</v>
          </cell>
          <cell r="F7026">
            <v>0</v>
          </cell>
          <cell r="G7026">
            <v>-1298296.1599999999</v>
          </cell>
          <cell r="H7026">
            <v>-1218180.51</v>
          </cell>
          <cell r="I7026">
            <v>80115.649999999994</v>
          </cell>
          <cell r="J7026">
            <v>-2664176.15</v>
          </cell>
          <cell r="L7026">
            <v>41455</v>
          </cell>
          <cell r="M7026" t="str">
            <v>SG</v>
          </cell>
          <cell r="N7026" t="str">
            <v>REV</v>
          </cell>
          <cell r="O7026" t="str">
            <v>PH620</v>
          </cell>
          <cell r="P7026" t="str">
            <v>8010</v>
          </cell>
          <cell r="Q7026" t="str">
            <v>Grants and Subsidies</v>
          </cell>
          <cell r="R7026" t="str">
            <v>Revenue</v>
          </cell>
          <cell r="S7026" t="str">
            <v>Non Salary</v>
          </cell>
        </row>
        <row r="7027">
          <cell r="A7027" t="str">
            <v>PH3615</v>
          </cell>
          <cell r="E7027">
            <v>288666.46000000002</v>
          </cell>
          <cell r="F7027">
            <v>0</v>
          </cell>
          <cell r="G7027">
            <v>288666.46000000002</v>
          </cell>
          <cell r="H7027">
            <v>354811.52</v>
          </cell>
          <cell r="I7027">
            <v>66145.06</v>
          </cell>
          <cell r="J7027">
            <v>798325.92</v>
          </cell>
          <cell r="L7027">
            <v>41455</v>
          </cell>
          <cell r="M7027" t="str">
            <v>SG</v>
          </cell>
          <cell r="N7027" t="str">
            <v>EXP</v>
          </cell>
          <cell r="O7027" t="str">
            <v>PH610</v>
          </cell>
          <cell r="P7027" t="str">
            <v>1015</v>
          </cell>
          <cell r="Q7027" t="str">
            <v>Salaries &amp; Benefits</v>
          </cell>
          <cell r="R7027" t="str">
            <v>Other Expenditures</v>
          </cell>
          <cell r="S7027" t="str">
            <v>Salaries &amp; Benefits</v>
          </cell>
        </row>
        <row r="7028">
          <cell r="A7028" t="str">
            <v>PH3615</v>
          </cell>
          <cell r="E7028">
            <v>155.93</v>
          </cell>
          <cell r="F7028">
            <v>0</v>
          </cell>
          <cell r="G7028">
            <v>155.93</v>
          </cell>
          <cell r="H7028">
            <v>6042.48</v>
          </cell>
          <cell r="I7028">
            <v>5886.55</v>
          </cell>
          <cell r="J7028">
            <v>13600</v>
          </cell>
          <cell r="L7028">
            <v>41455</v>
          </cell>
          <cell r="M7028" t="str">
            <v>SG</v>
          </cell>
          <cell r="N7028" t="str">
            <v>EXP</v>
          </cell>
          <cell r="O7028" t="str">
            <v>PH610</v>
          </cell>
          <cell r="P7028" t="str">
            <v>1025</v>
          </cell>
          <cell r="Q7028" t="str">
            <v>Salaries &amp; Benefits</v>
          </cell>
          <cell r="R7028" t="str">
            <v>Other Expenditures</v>
          </cell>
          <cell r="S7028" t="str">
            <v>Overtime</v>
          </cell>
        </row>
        <row r="7029">
          <cell r="A7029" t="str">
            <v>PH3615</v>
          </cell>
          <cell r="E7029">
            <v>13254.95</v>
          </cell>
          <cell r="F7029">
            <v>0</v>
          </cell>
          <cell r="G7029">
            <v>13254.95</v>
          </cell>
          <cell r="H7029">
            <v>952</v>
          </cell>
          <cell r="I7029">
            <v>-12302.95</v>
          </cell>
          <cell r="J7029">
            <v>952</v>
          </cell>
          <cell r="L7029">
            <v>41455</v>
          </cell>
          <cell r="M7029" t="str">
            <v>SG</v>
          </cell>
          <cell r="N7029" t="str">
            <v>EXP</v>
          </cell>
          <cell r="O7029" t="str">
            <v>PH610</v>
          </cell>
          <cell r="P7029" t="str">
            <v>1050</v>
          </cell>
          <cell r="Q7029" t="str">
            <v>Salaries &amp; Benefits</v>
          </cell>
          <cell r="R7029" t="str">
            <v>Other Expenditures</v>
          </cell>
          <cell r="S7029" t="str">
            <v>Salaries &amp; Benefits</v>
          </cell>
        </row>
        <row r="7030">
          <cell r="A7030" t="str">
            <v>PH3615</v>
          </cell>
          <cell r="E7030">
            <v>2340.52</v>
          </cell>
          <cell r="F7030">
            <v>0</v>
          </cell>
          <cell r="G7030">
            <v>2340.52</v>
          </cell>
          <cell r="H7030">
            <v>0</v>
          </cell>
          <cell r="I7030">
            <v>-2340.52</v>
          </cell>
          <cell r="J7030">
            <v>0</v>
          </cell>
          <cell r="L7030">
            <v>41455</v>
          </cell>
          <cell r="M7030" t="str">
            <v>SG</v>
          </cell>
          <cell r="N7030" t="str">
            <v>EXP</v>
          </cell>
          <cell r="O7030" t="str">
            <v>PH610</v>
          </cell>
          <cell r="P7030" t="str">
            <v>1060</v>
          </cell>
          <cell r="Q7030" t="str">
            <v>Salaries &amp; Benefits</v>
          </cell>
          <cell r="R7030" t="str">
            <v>Other Expenditures</v>
          </cell>
          <cell r="S7030" t="str">
            <v>Salaries &amp; Benefits</v>
          </cell>
        </row>
        <row r="7031">
          <cell r="A7031" t="str">
            <v>PH3615</v>
          </cell>
          <cell r="E7031">
            <v>0</v>
          </cell>
          <cell r="F7031">
            <v>0</v>
          </cell>
          <cell r="G7031">
            <v>0</v>
          </cell>
          <cell r="H7031">
            <v>-22204.44</v>
          </cell>
          <cell r="I7031">
            <v>-22204.44</v>
          </cell>
          <cell r="J7031">
            <v>-48174.239999999998</v>
          </cell>
          <cell r="L7031">
            <v>41455</v>
          </cell>
          <cell r="M7031" t="str">
            <v>SG</v>
          </cell>
          <cell r="N7031" t="str">
            <v>EXP</v>
          </cell>
          <cell r="O7031" t="str">
            <v>PH610</v>
          </cell>
          <cell r="P7031" t="str">
            <v>1520</v>
          </cell>
          <cell r="Q7031" t="str">
            <v>Salaries &amp; Benefits</v>
          </cell>
          <cell r="R7031" t="str">
            <v>Other Expenditures</v>
          </cell>
          <cell r="S7031" t="str">
            <v>Gapping</v>
          </cell>
        </row>
        <row r="7032">
          <cell r="A7032" t="str">
            <v>PH3615</v>
          </cell>
          <cell r="E7032">
            <v>14755.01</v>
          </cell>
          <cell r="F7032">
            <v>0</v>
          </cell>
          <cell r="G7032">
            <v>14755.01</v>
          </cell>
          <cell r="H7032">
            <v>15914.62</v>
          </cell>
          <cell r="I7032">
            <v>1159.6099999999999</v>
          </cell>
          <cell r="J7032">
            <v>35808</v>
          </cell>
          <cell r="L7032">
            <v>41455</v>
          </cell>
          <cell r="M7032" t="str">
            <v>SG</v>
          </cell>
          <cell r="N7032" t="str">
            <v>EXP</v>
          </cell>
          <cell r="O7032" t="str">
            <v>PH610</v>
          </cell>
          <cell r="P7032" t="str">
            <v>1711</v>
          </cell>
          <cell r="Q7032" t="str">
            <v>Salaries &amp; Benefits</v>
          </cell>
          <cell r="R7032" t="str">
            <v>Other Expenditures</v>
          </cell>
          <cell r="S7032" t="str">
            <v>Salaries &amp; Benefits</v>
          </cell>
        </row>
        <row r="7033">
          <cell r="A7033" t="str">
            <v>PH3615</v>
          </cell>
          <cell r="E7033">
            <v>7003.08</v>
          </cell>
          <cell r="F7033">
            <v>0</v>
          </cell>
          <cell r="G7033">
            <v>7003.08</v>
          </cell>
          <cell r="H7033">
            <v>7455.95</v>
          </cell>
          <cell r="I7033">
            <v>452.87</v>
          </cell>
          <cell r="J7033">
            <v>16776</v>
          </cell>
          <cell r="L7033">
            <v>41455</v>
          </cell>
          <cell r="M7033" t="str">
            <v>SG</v>
          </cell>
          <cell r="N7033" t="str">
            <v>EXP</v>
          </cell>
          <cell r="O7033" t="str">
            <v>PH610</v>
          </cell>
          <cell r="P7033" t="str">
            <v>1712</v>
          </cell>
          <cell r="Q7033" t="str">
            <v>Salaries &amp; Benefits</v>
          </cell>
          <cell r="R7033" t="str">
            <v>Other Expenditures</v>
          </cell>
          <cell r="S7033" t="str">
            <v>Salaries &amp; Benefits</v>
          </cell>
        </row>
        <row r="7034">
          <cell r="A7034" t="str">
            <v>PH3615</v>
          </cell>
          <cell r="E7034">
            <v>7888.54</v>
          </cell>
          <cell r="F7034">
            <v>0</v>
          </cell>
          <cell r="G7034">
            <v>7888.54</v>
          </cell>
          <cell r="H7034">
            <v>7105.17</v>
          </cell>
          <cell r="I7034">
            <v>-783.37</v>
          </cell>
          <cell r="J7034">
            <v>15551.64</v>
          </cell>
          <cell r="L7034">
            <v>41455</v>
          </cell>
          <cell r="M7034" t="str">
            <v>SG</v>
          </cell>
          <cell r="N7034" t="str">
            <v>EXP</v>
          </cell>
          <cell r="O7034" t="str">
            <v>PH610</v>
          </cell>
          <cell r="P7034" t="str">
            <v>1720</v>
          </cell>
          <cell r="Q7034" t="str">
            <v>Salaries &amp; Benefits</v>
          </cell>
          <cell r="R7034" t="str">
            <v>Other Expenditures</v>
          </cell>
          <cell r="S7034" t="str">
            <v>Salaries &amp; Benefits</v>
          </cell>
        </row>
        <row r="7035">
          <cell r="A7035" t="str">
            <v>PH3615</v>
          </cell>
          <cell r="E7035">
            <v>2386.42</v>
          </cell>
          <cell r="F7035">
            <v>0</v>
          </cell>
          <cell r="G7035">
            <v>2386.42</v>
          </cell>
          <cell r="H7035">
            <v>2648.17</v>
          </cell>
          <cell r="I7035">
            <v>261.75</v>
          </cell>
          <cell r="J7035">
            <v>5958.7</v>
          </cell>
          <cell r="L7035">
            <v>41455</v>
          </cell>
          <cell r="M7035" t="str">
            <v>SG</v>
          </cell>
          <cell r="N7035" t="str">
            <v>EXP</v>
          </cell>
          <cell r="O7035" t="str">
            <v>PH610</v>
          </cell>
          <cell r="P7035" t="str">
            <v>1730</v>
          </cell>
          <cell r="Q7035" t="str">
            <v>Salaries &amp; Benefits</v>
          </cell>
          <cell r="R7035" t="str">
            <v>Other Expenditures</v>
          </cell>
          <cell r="S7035" t="str">
            <v>Salaries &amp; Benefits</v>
          </cell>
        </row>
        <row r="7036">
          <cell r="A7036" t="str">
            <v>PH3615</v>
          </cell>
          <cell r="E7036">
            <v>6949.43</v>
          </cell>
          <cell r="F7036">
            <v>0</v>
          </cell>
          <cell r="G7036">
            <v>6949.43</v>
          </cell>
          <cell r="H7036">
            <v>8991.84</v>
          </cell>
          <cell r="I7036">
            <v>2042.41</v>
          </cell>
          <cell r="J7036">
            <v>10456.93</v>
          </cell>
          <cell r="L7036">
            <v>41455</v>
          </cell>
          <cell r="M7036" t="str">
            <v>SG</v>
          </cell>
          <cell r="N7036" t="str">
            <v>EXP</v>
          </cell>
          <cell r="O7036" t="str">
            <v>PH610</v>
          </cell>
          <cell r="P7036" t="str">
            <v>1740</v>
          </cell>
          <cell r="Q7036" t="str">
            <v>Salaries &amp; Benefits</v>
          </cell>
          <cell r="R7036" t="str">
            <v>Other Expenditures</v>
          </cell>
          <cell r="S7036" t="str">
            <v>Salaries &amp; Benefits</v>
          </cell>
        </row>
        <row r="7037">
          <cell r="A7037" t="str">
            <v>PH3615</v>
          </cell>
          <cell r="E7037">
            <v>307.49</v>
          </cell>
          <cell r="F7037">
            <v>0</v>
          </cell>
          <cell r="G7037">
            <v>307.49</v>
          </cell>
          <cell r="H7037">
            <v>515.29999999999995</v>
          </cell>
          <cell r="I7037">
            <v>207.81</v>
          </cell>
          <cell r="J7037">
            <v>638.64</v>
          </cell>
          <cell r="L7037">
            <v>41455</v>
          </cell>
          <cell r="M7037" t="str">
            <v>SG</v>
          </cell>
          <cell r="N7037" t="str">
            <v>EXP</v>
          </cell>
          <cell r="O7037" t="str">
            <v>PH610</v>
          </cell>
          <cell r="P7037" t="str">
            <v>1745</v>
          </cell>
          <cell r="Q7037" t="str">
            <v>Salaries &amp; Benefits</v>
          </cell>
          <cell r="R7037" t="str">
            <v>Other Expenditures</v>
          </cell>
          <cell r="S7037" t="str">
            <v>Salaries &amp; Benefits</v>
          </cell>
        </row>
        <row r="7038">
          <cell r="A7038" t="str">
            <v>PH3615</v>
          </cell>
          <cell r="E7038">
            <v>5971.89</v>
          </cell>
          <cell r="F7038">
            <v>0</v>
          </cell>
          <cell r="G7038">
            <v>5971.89</v>
          </cell>
          <cell r="H7038">
            <v>6918.86</v>
          </cell>
          <cell r="I7038">
            <v>946.97</v>
          </cell>
          <cell r="J7038">
            <v>15567.33</v>
          </cell>
          <cell r="L7038">
            <v>41455</v>
          </cell>
          <cell r="M7038" t="str">
            <v>SG</v>
          </cell>
          <cell r="N7038" t="str">
            <v>EXP</v>
          </cell>
          <cell r="O7038" t="str">
            <v>PH610</v>
          </cell>
          <cell r="P7038" t="str">
            <v>1750</v>
          </cell>
          <cell r="Q7038" t="str">
            <v>Salaries &amp; Benefits</v>
          </cell>
          <cell r="R7038" t="str">
            <v>Other Expenditures</v>
          </cell>
          <cell r="S7038" t="str">
            <v>Salaries &amp; Benefits</v>
          </cell>
        </row>
        <row r="7039">
          <cell r="A7039" t="str">
            <v>PH3615</v>
          </cell>
          <cell r="E7039">
            <v>16456.330000000002</v>
          </cell>
          <cell r="F7039">
            <v>0</v>
          </cell>
          <cell r="G7039">
            <v>16456.330000000002</v>
          </cell>
          <cell r="H7039">
            <v>19589.88</v>
          </cell>
          <cell r="I7039">
            <v>3133.55</v>
          </cell>
          <cell r="J7039">
            <v>23067</v>
          </cell>
          <cell r="L7039">
            <v>41455</v>
          </cell>
          <cell r="M7039" t="str">
            <v>SG</v>
          </cell>
          <cell r="N7039" t="str">
            <v>EXP</v>
          </cell>
          <cell r="O7039" t="str">
            <v>PH610</v>
          </cell>
          <cell r="P7039" t="str">
            <v>1760</v>
          </cell>
          <cell r="Q7039" t="str">
            <v>Salaries &amp; Benefits</v>
          </cell>
          <cell r="R7039" t="str">
            <v>Other Expenditures</v>
          </cell>
          <cell r="S7039" t="str">
            <v>Salaries &amp; Benefits</v>
          </cell>
        </row>
        <row r="7040">
          <cell r="A7040" t="str">
            <v>PH3615</v>
          </cell>
          <cell r="E7040">
            <v>27017.79</v>
          </cell>
          <cell r="F7040">
            <v>0</v>
          </cell>
          <cell r="G7040">
            <v>27017.79</v>
          </cell>
          <cell r="H7040">
            <v>39333.199999999997</v>
          </cell>
          <cell r="I7040">
            <v>12315.41</v>
          </cell>
          <cell r="J7040">
            <v>88499.6</v>
          </cell>
          <cell r="L7040">
            <v>41455</v>
          </cell>
          <cell r="M7040" t="str">
            <v>SG</v>
          </cell>
          <cell r="N7040" t="str">
            <v>EXP</v>
          </cell>
          <cell r="O7040" t="str">
            <v>PH610</v>
          </cell>
          <cell r="P7040" t="str">
            <v>1770</v>
          </cell>
          <cell r="Q7040" t="str">
            <v>Salaries &amp; Benefits</v>
          </cell>
          <cell r="R7040" t="str">
            <v>Other Expenditures</v>
          </cell>
          <cell r="S7040" t="str">
            <v>Salaries &amp; Benefits</v>
          </cell>
        </row>
        <row r="7041">
          <cell r="A7041" t="str">
            <v>PH3615</v>
          </cell>
          <cell r="E7041">
            <v>0</v>
          </cell>
          <cell r="F7041">
            <v>0</v>
          </cell>
          <cell r="G7041">
            <v>0</v>
          </cell>
          <cell r="H7041">
            <v>-1643.91</v>
          </cell>
          <cell r="I7041">
            <v>-1643.91</v>
          </cell>
          <cell r="J7041">
            <v>-3700</v>
          </cell>
          <cell r="L7041">
            <v>41455</v>
          </cell>
          <cell r="M7041" t="str">
            <v>SG</v>
          </cell>
          <cell r="N7041" t="str">
            <v>EXP</v>
          </cell>
          <cell r="O7041" t="str">
            <v>PH610</v>
          </cell>
          <cell r="P7041" t="str">
            <v>1850</v>
          </cell>
          <cell r="Q7041" t="str">
            <v>Salaries &amp; Benefits</v>
          </cell>
          <cell r="R7041" t="str">
            <v>Other Expenditures</v>
          </cell>
          <cell r="S7041" t="str">
            <v>Salaries &amp; Benefits</v>
          </cell>
        </row>
        <row r="7042">
          <cell r="A7042" t="str">
            <v>PH3615</v>
          </cell>
          <cell r="E7042">
            <v>147.36000000000001</v>
          </cell>
          <cell r="F7042">
            <v>0</v>
          </cell>
          <cell r="G7042">
            <v>147.36000000000001</v>
          </cell>
          <cell r="H7042">
            <v>0</v>
          </cell>
          <cell r="I7042">
            <v>-147.36000000000001</v>
          </cell>
          <cell r="J7042">
            <v>0</v>
          </cell>
          <cell r="L7042">
            <v>41455</v>
          </cell>
          <cell r="M7042" t="str">
            <v>SG</v>
          </cell>
          <cell r="N7042" t="str">
            <v>EXP</v>
          </cell>
          <cell r="O7042" t="str">
            <v>PH610</v>
          </cell>
          <cell r="P7042" t="str">
            <v>2020</v>
          </cell>
          <cell r="Q7042" t="str">
            <v>Office Supplies</v>
          </cell>
          <cell r="R7042" t="str">
            <v>Other Expenditures</v>
          </cell>
          <cell r="S7042" t="str">
            <v>Non Salary</v>
          </cell>
        </row>
        <row r="7043">
          <cell r="A7043" t="str">
            <v>PH3615</v>
          </cell>
          <cell r="E7043">
            <v>0</v>
          </cell>
          <cell r="F7043">
            <v>0</v>
          </cell>
          <cell r="G7043">
            <v>0</v>
          </cell>
          <cell r="H7043">
            <v>0</v>
          </cell>
          <cell r="I7043">
            <v>0</v>
          </cell>
          <cell r="J7043">
            <v>0</v>
          </cell>
          <cell r="L7043">
            <v>41455</v>
          </cell>
          <cell r="M7043" t="str">
            <v>SG</v>
          </cell>
          <cell r="N7043" t="str">
            <v>EXP</v>
          </cell>
          <cell r="O7043" t="str">
            <v>PH610</v>
          </cell>
          <cell r="P7043" t="str">
            <v>3420</v>
          </cell>
          <cell r="Q7043" t="str">
            <v>Computer Hardware &amp; Software</v>
          </cell>
          <cell r="R7043" t="str">
            <v>Other Expenditures</v>
          </cell>
          <cell r="S7043" t="str">
            <v>Non Salary</v>
          </cell>
        </row>
        <row r="7044">
          <cell r="A7044" t="str">
            <v>PH3615</v>
          </cell>
          <cell r="E7044">
            <v>0</v>
          </cell>
          <cell r="F7044">
            <v>0</v>
          </cell>
          <cell r="G7044">
            <v>0</v>
          </cell>
          <cell r="H7044">
            <v>602.08000000000004</v>
          </cell>
          <cell r="I7044">
            <v>602.08000000000004</v>
          </cell>
          <cell r="J7044">
            <v>1600</v>
          </cell>
          <cell r="L7044">
            <v>41455</v>
          </cell>
          <cell r="M7044" t="str">
            <v>SG</v>
          </cell>
          <cell r="N7044" t="str">
            <v>EXP</v>
          </cell>
          <cell r="O7044" t="str">
            <v>PH610</v>
          </cell>
          <cell r="P7044" t="str">
            <v>4082</v>
          </cell>
          <cell r="Q7044" t="str">
            <v>Professional &amp; Technical</v>
          </cell>
          <cell r="R7044" t="str">
            <v>Other Expenditures</v>
          </cell>
          <cell r="S7044" t="str">
            <v>Non Salary</v>
          </cell>
        </row>
        <row r="7045">
          <cell r="A7045" t="str">
            <v>PH3615</v>
          </cell>
          <cell r="E7045">
            <v>401.9</v>
          </cell>
          <cell r="F7045">
            <v>0</v>
          </cell>
          <cell r="G7045">
            <v>401.9</v>
          </cell>
          <cell r="H7045">
            <v>0</v>
          </cell>
          <cell r="I7045">
            <v>-401.9</v>
          </cell>
          <cell r="J7045">
            <v>0</v>
          </cell>
          <cell r="L7045">
            <v>41455</v>
          </cell>
          <cell r="M7045" t="str">
            <v>SG</v>
          </cell>
          <cell r="N7045" t="str">
            <v>EXP</v>
          </cell>
          <cell r="O7045" t="str">
            <v>PH610</v>
          </cell>
          <cell r="P7045" t="str">
            <v>4225</v>
          </cell>
          <cell r="Q7045" t="str">
            <v>Business Travel Expenses</v>
          </cell>
          <cell r="R7045" t="str">
            <v>Other Expenditures</v>
          </cell>
          <cell r="S7045" t="str">
            <v>Non Salary</v>
          </cell>
        </row>
        <row r="7046">
          <cell r="A7046" t="str">
            <v>PH3615</v>
          </cell>
          <cell r="E7046">
            <v>695.12</v>
          </cell>
          <cell r="F7046">
            <v>0</v>
          </cell>
          <cell r="G7046">
            <v>695.12</v>
          </cell>
          <cell r="H7046">
            <v>0</v>
          </cell>
          <cell r="I7046">
            <v>-695.12</v>
          </cell>
          <cell r="J7046">
            <v>0</v>
          </cell>
          <cell r="L7046">
            <v>41455</v>
          </cell>
          <cell r="M7046" t="str">
            <v>SG</v>
          </cell>
          <cell r="N7046" t="str">
            <v>EXP</v>
          </cell>
          <cell r="O7046" t="str">
            <v>PH610</v>
          </cell>
          <cell r="P7046" t="str">
            <v>4255</v>
          </cell>
          <cell r="Q7046" t="str">
            <v>Conference Expenditures</v>
          </cell>
          <cell r="R7046" t="str">
            <v>Other Expenditures</v>
          </cell>
          <cell r="S7046" t="str">
            <v>Non Salary</v>
          </cell>
        </row>
        <row r="7047">
          <cell r="A7047" t="str">
            <v>PH3615</v>
          </cell>
          <cell r="E7047">
            <v>0</v>
          </cell>
          <cell r="F7047">
            <v>0</v>
          </cell>
          <cell r="G7047">
            <v>0</v>
          </cell>
          <cell r="H7047">
            <v>3010.4</v>
          </cell>
          <cell r="I7047">
            <v>3010.4</v>
          </cell>
          <cell r="J7047">
            <v>8000</v>
          </cell>
          <cell r="L7047">
            <v>41455</v>
          </cell>
          <cell r="M7047" t="str">
            <v>SG</v>
          </cell>
          <cell r="N7047" t="str">
            <v>EXP</v>
          </cell>
          <cell r="O7047" t="str">
            <v>PH610</v>
          </cell>
          <cell r="P7047" t="str">
            <v>4256</v>
          </cell>
          <cell r="Q7047" t="str">
            <v>Conference Expenditures</v>
          </cell>
          <cell r="R7047" t="str">
            <v>Other Expenditures</v>
          </cell>
          <cell r="S7047" t="str">
            <v>Non Salary</v>
          </cell>
        </row>
        <row r="7048">
          <cell r="A7048" t="str">
            <v>PH3615</v>
          </cell>
          <cell r="E7048">
            <v>0</v>
          </cell>
          <cell r="F7048">
            <v>0</v>
          </cell>
          <cell r="G7048">
            <v>0</v>
          </cell>
          <cell r="H7048">
            <v>631.79999999999995</v>
          </cell>
          <cell r="I7048">
            <v>631.79999999999995</v>
          </cell>
          <cell r="J7048">
            <v>2000</v>
          </cell>
          <cell r="L7048">
            <v>41455</v>
          </cell>
          <cell r="M7048" t="str">
            <v>SG</v>
          </cell>
          <cell r="N7048" t="str">
            <v>EXP</v>
          </cell>
          <cell r="O7048" t="str">
            <v>PH610</v>
          </cell>
          <cell r="P7048" t="str">
            <v>4310</v>
          </cell>
          <cell r="Q7048" t="str">
            <v>Training &amp; Development</v>
          </cell>
          <cell r="R7048" t="str">
            <v>Other Expenditures</v>
          </cell>
          <cell r="S7048" t="str">
            <v>Non Salary</v>
          </cell>
        </row>
        <row r="7049">
          <cell r="A7049" t="str">
            <v>PH3615</v>
          </cell>
          <cell r="E7049">
            <v>0</v>
          </cell>
          <cell r="F7049">
            <v>0</v>
          </cell>
          <cell r="G7049">
            <v>0</v>
          </cell>
          <cell r="H7049">
            <v>2673.6</v>
          </cell>
          <cell r="I7049">
            <v>2673.6</v>
          </cell>
          <cell r="J7049">
            <v>8000</v>
          </cell>
          <cell r="L7049">
            <v>41455</v>
          </cell>
          <cell r="M7049" t="str">
            <v>SG</v>
          </cell>
          <cell r="N7049" t="str">
            <v>EXP</v>
          </cell>
          <cell r="O7049" t="str">
            <v>PH610</v>
          </cell>
          <cell r="P7049" t="str">
            <v>4414</v>
          </cell>
          <cell r="Q7049" t="str">
            <v>Contracted Services</v>
          </cell>
          <cell r="R7049" t="str">
            <v>Other Expenditures</v>
          </cell>
          <cell r="S7049" t="str">
            <v>Non Salary</v>
          </cell>
        </row>
        <row r="7050">
          <cell r="A7050" t="str">
            <v>PH3615</v>
          </cell>
          <cell r="E7050">
            <v>0</v>
          </cell>
          <cell r="F7050">
            <v>356.16</v>
          </cell>
          <cell r="G7050">
            <v>356.16</v>
          </cell>
          <cell r="H7050">
            <v>0</v>
          </cell>
          <cell r="I7050">
            <v>-356.16</v>
          </cell>
          <cell r="J7050">
            <v>0</v>
          </cell>
          <cell r="L7050">
            <v>41455</v>
          </cell>
          <cell r="M7050" t="str">
            <v>SG</v>
          </cell>
          <cell r="N7050" t="str">
            <v>EXP</v>
          </cell>
          <cell r="O7050" t="str">
            <v>PH610</v>
          </cell>
          <cell r="P7050" t="str">
            <v>4416</v>
          </cell>
          <cell r="Q7050" t="str">
            <v>Contracted Services</v>
          </cell>
          <cell r="R7050" t="str">
            <v>Other Expenditures</v>
          </cell>
          <cell r="S7050" t="str">
            <v>Non Salary</v>
          </cell>
        </row>
        <row r="7051">
          <cell r="A7051" t="str">
            <v>PH3615</v>
          </cell>
          <cell r="E7051">
            <v>0</v>
          </cell>
          <cell r="F7051">
            <v>0</v>
          </cell>
          <cell r="G7051">
            <v>0</v>
          </cell>
          <cell r="H7051">
            <v>0</v>
          </cell>
          <cell r="I7051">
            <v>0</v>
          </cell>
          <cell r="J7051">
            <v>0</v>
          </cell>
          <cell r="L7051">
            <v>41455</v>
          </cell>
          <cell r="M7051" t="str">
            <v>SG</v>
          </cell>
          <cell r="N7051" t="str">
            <v>EXP</v>
          </cell>
          <cell r="O7051" t="str">
            <v>PH610</v>
          </cell>
          <cell r="P7051" t="str">
            <v>4424</v>
          </cell>
          <cell r="Q7051" t="str">
            <v>Contracted Services</v>
          </cell>
          <cell r="R7051" t="str">
            <v>Other Expenditures</v>
          </cell>
          <cell r="S7051" t="str">
            <v>Non Salary</v>
          </cell>
        </row>
        <row r="7052">
          <cell r="A7052" t="str">
            <v>PH3615</v>
          </cell>
          <cell r="E7052">
            <v>3739.68</v>
          </cell>
          <cell r="F7052">
            <v>0</v>
          </cell>
          <cell r="G7052">
            <v>3739.68</v>
          </cell>
          <cell r="H7052">
            <v>3951.15</v>
          </cell>
          <cell r="I7052">
            <v>211.47</v>
          </cell>
          <cell r="J7052">
            <v>10500</v>
          </cell>
          <cell r="L7052">
            <v>41455</v>
          </cell>
          <cell r="M7052" t="str">
            <v>SG</v>
          </cell>
          <cell r="N7052" t="str">
            <v>EXP</v>
          </cell>
          <cell r="O7052" t="str">
            <v>PH610</v>
          </cell>
          <cell r="P7052" t="str">
            <v>4530</v>
          </cell>
          <cell r="Q7052" t="str">
            <v>Contracted Services</v>
          </cell>
          <cell r="R7052" t="str">
            <v>Other Expenditures</v>
          </cell>
          <cell r="S7052" t="str">
            <v>Non Salary</v>
          </cell>
        </row>
        <row r="7053">
          <cell r="A7053" t="str">
            <v>PH3615</v>
          </cell>
          <cell r="E7053">
            <v>0</v>
          </cell>
          <cell r="F7053">
            <v>0</v>
          </cell>
          <cell r="G7053">
            <v>0</v>
          </cell>
          <cell r="H7053">
            <v>1128.9000000000001</v>
          </cell>
          <cell r="I7053">
            <v>1128.9000000000001</v>
          </cell>
          <cell r="J7053">
            <v>3000</v>
          </cell>
          <cell r="L7053">
            <v>41455</v>
          </cell>
          <cell r="M7053" t="str">
            <v>SG</v>
          </cell>
          <cell r="N7053" t="str">
            <v>EXP</v>
          </cell>
          <cell r="O7053" t="str">
            <v>PH610</v>
          </cell>
          <cell r="P7053" t="str">
            <v>4535</v>
          </cell>
          <cell r="Q7053" t="str">
            <v>Contracted Services</v>
          </cell>
          <cell r="R7053" t="str">
            <v>Other Expenditures</v>
          </cell>
          <cell r="S7053" t="str">
            <v>Non Salary</v>
          </cell>
        </row>
        <row r="7054">
          <cell r="A7054" t="str">
            <v>PH3615</v>
          </cell>
          <cell r="E7054">
            <v>0</v>
          </cell>
          <cell r="F7054">
            <v>0</v>
          </cell>
          <cell r="G7054">
            <v>0</v>
          </cell>
          <cell r="H7054">
            <v>0</v>
          </cell>
          <cell r="I7054">
            <v>0</v>
          </cell>
          <cell r="J7054">
            <v>0</v>
          </cell>
          <cell r="L7054">
            <v>41455</v>
          </cell>
          <cell r="M7054" t="str">
            <v>SG</v>
          </cell>
          <cell r="N7054" t="str">
            <v>EXP</v>
          </cell>
          <cell r="O7054" t="str">
            <v>PH610</v>
          </cell>
          <cell r="P7054" t="str">
            <v>4760</v>
          </cell>
          <cell r="Q7054" t="str">
            <v>Insurance, Parking &amp; Metrage</v>
          </cell>
          <cell r="R7054" t="str">
            <v>Other Expenditures</v>
          </cell>
          <cell r="S7054" t="str">
            <v>Non Salary</v>
          </cell>
        </row>
        <row r="7055">
          <cell r="A7055" t="str">
            <v>PH3615</v>
          </cell>
          <cell r="E7055">
            <v>465.25</v>
          </cell>
          <cell r="F7055">
            <v>0</v>
          </cell>
          <cell r="G7055">
            <v>465.25</v>
          </cell>
          <cell r="H7055">
            <v>0</v>
          </cell>
          <cell r="I7055">
            <v>-465.25</v>
          </cell>
          <cell r="J7055">
            <v>0</v>
          </cell>
          <cell r="L7055">
            <v>41455</v>
          </cell>
          <cell r="M7055" t="str">
            <v>SG</v>
          </cell>
          <cell r="N7055" t="str">
            <v>EXP</v>
          </cell>
          <cell r="O7055" t="str">
            <v>PH610</v>
          </cell>
          <cell r="P7055" t="str">
            <v>4770</v>
          </cell>
          <cell r="Q7055" t="str">
            <v>Insurance, Parking &amp; Metrage</v>
          </cell>
          <cell r="R7055" t="str">
            <v>Other Expenditures</v>
          </cell>
          <cell r="S7055" t="str">
            <v>Non Salary</v>
          </cell>
        </row>
        <row r="7056">
          <cell r="A7056" t="str">
            <v>PH3615</v>
          </cell>
          <cell r="E7056">
            <v>881.56</v>
          </cell>
          <cell r="F7056">
            <v>0</v>
          </cell>
          <cell r="G7056">
            <v>881.56</v>
          </cell>
          <cell r="H7056">
            <v>0</v>
          </cell>
          <cell r="I7056">
            <v>-881.56</v>
          </cell>
          <cell r="J7056">
            <v>0</v>
          </cell>
          <cell r="L7056">
            <v>41455</v>
          </cell>
          <cell r="M7056" t="str">
            <v>SG</v>
          </cell>
          <cell r="N7056" t="str">
            <v>EXP</v>
          </cell>
          <cell r="O7056" t="str">
            <v>PH610</v>
          </cell>
          <cell r="P7056" t="str">
            <v>4775</v>
          </cell>
          <cell r="Q7056" t="str">
            <v>Insurance, Parking &amp; Metrage</v>
          </cell>
          <cell r="R7056" t="str">
            <v>Other Expenditures</v>
          </cell>
          <cell r="S7056" t="str">
            <v>Non Salary</v>
          </cell>
        </row>
        <row r="7057">
          <cell r="A7057" t="str">
            <v>PH3615</v>
          </cell>
          <cell r="E7057">
            <v>0</v>
          </cell>
          <cell r="F7057">
            <v>0</v>
          </cell>
          <cell r="G7057">
            <v>0</v>
          </cell>
          <cell r="H7057">
            <v>0</v>
          </cell>
          <cell r="I7057">
            <v>0</v>
          </cell>
          <cell r="J7057">
            <v>0</v>
          </cell>
          <cell r="L7057">
            <v>41455</v>
          </cell>
          <cell r="M7057" t="str">
            <v>SG</v>
          </cell>
          <cell r="N7057" t="str">
            <v>EXP</v>
          </cell>
          <cell r="O7057" t="str">
            <v>PH610</v>
          </cell>
          <cell r="P7057" t="str">
            <v>4820</v>
          </cell>
          <cell r="Q7057" t="str">
            <v>Other Services</v>
          </cell>
          <cell r="R7057" t="str">
            <v>Other Expenditures</v>
          </cell>
          <cell r="S7057" t="str">
            <v>Non Salary</v>
          </cell>
        </row>
        <row r="7058">
          <cell r="A7058" t="str">
            <v>PH3615</v>
          </cell>
          <cell r="E7058">
            <v>77.81</v>
          </cell>
          <cell r="F7058">
            <v>0</v>
          </cell>
          <cell r="G7058">
            <v>77.81</v>
          </cell>
          <cell r="H7058">
            <v>2091.81</v>
          </cell>
          <cell r="I7058">
            <v>2014</v>
          </cell>
          <cell r="J7058">
            <v>11537.8</v>
          </cell>
          <cell r="L7058">
            <v>41455</v>
          </cell>
          <cell r="M7058" t="str">
            <v>SG</v>
          </cell>
          <cell r="N7058" t="str">
            <v>EXP</v>
          </cell>
          <cell r="O7058" t="str">
            <v>PH610</v>
          </cell>
          <cell r="P7058" t="str">
            <v>7030</v>
          </cell>
          <cell r="Q7058" t="str">
            <v>IDC's</v>
          </cell>
          <cell r="R7058" t="str">
            <v>Other Expenditures</v>
          </cell>
          <cell r="S7058" t="str">
            <v>Non Salary</v>
          </cell>
        </row>
        <row r="7059">
          <cell r="A7059" t="str">
            <v>PH3615</v>
          </cell>
          <cell r="E7059">
            <v>0</v>
          </cell>
          <cell r="F7059">
            <v>0</v>
          </cell>
          <cell r="G7059">
            <v>0</v>
          </cell>
          <cell r="H7059">
            <v>0</v>
          </cell>
          <cell r="I7059">
            <v>0</v>
          </cell>
          <cell r="J7059">
            <v>0</v>
          </cell>
          <cell r="L7059">
            <v>41455</v>
          </cell>
          <cell r="M7059" t="str">
            <v>SG</v>
          </cell>
          <cell r="N7059" t="str">
            <v>EXP</v>
          </cell>
          <cell r="O7059" t="str">
            <v>PH610</v>
          </cell>
          <cell r="P7059" t="str">
            <v>7035</v>
          </cell>
          <cell r="Q7059" t="str">
            <v>IDC's</v>
          </cell>
          <cell r="R7059" t="str">
            <v>Other Expenditures</v>
          </cell>
          <cell r="S7059" t="str">
            <v>Non Salary</v>
          </cell>
        </row>
        <row r="7060">
          <cell r="A7060" t="str">
            <v>PH3615</v>
          </cell>
          <cell r="E7060">
            <v>-301597.40999999997</v>
          </cell>
          <cell r="F7060">
            <v>0</v>
          </cell>
          <cell r="G7060">
            <v>-301597.40999999997</v>
          </cell>
          <cell r="H7060">
            <v>-345390.29</v>
          </cell>
          <cell r="I7060">
            <v>-43792.88</v>
          </cell>
          <cell r="J7060">
            <v>-763474.06</v>
          </cell>
          <cell r="L7060">
            <v>41455</v>
          </cell>
          <cell r="M7060" t="str">
            <v>SG</v>
          </cell>
          <cell r="N7060" t="str">
            <v>REV</v>
          </cell>
          <cell r="O7060" t="str">
            <v>PH610</v>
          </cell>
          <cell r="P7060" t="str">
            <v>8010</v>
          </cell>
          <cell r="Q7060" t="str">
            <v>Grants and Subsidies</v>
          </cell>
          <cell r="R7060" t="str">
            <v>Revenue</v>
          </cell>
          <cell r="S7060" t="str">
            <v>Non Salary</v>
          </cell>
        </row>
        <row r="7061">
          <cell r="A7061" t="str">
            <v>PH3616</v>
          </cell>
          <cell r="E7061">
            <v>1526.4</v>
          </cell>
          <cell r="F7061">
            <v>0</v>
          </cell>
          <cell r="G7061">
            <v>1526.4</v>
          </cell>
          <cell r="H7061">
            <v>0</v>
          </cell>
          <cell r="I7061">
            <v>-1526.4</v>
          </cell>
          <cell r="J7061">
            <v>0</v>
          </cell>
          <cell r="L7061">
            <v>41455</v>
          </cell>
          <cell r="M7061" t="str">
            <v>SG</v>
          </cell>
          <cell r="N7061" t="str">
            <v>EXP</v>
          </cell>
          <cell r="O7061" t="str">
            <v>PH300</v>
          </cell>
          <cell r="P7061" t="str">
            <v>4110</v>
          </cell>
          <cell r="Q7061" t="str">
            <v>Professional &amp; Technical</v>
          </cell>
          <cell r="R7061" t="str">
            <v>Other Expenditures</v>
          </cell>
          <cell r="S7061" t="str">
            <v>Non Salary</v>
          </cell>
        </row>
        <row r="7062">
          <cell r="A7062" t="str">
            <v>PH3616</v>
          </cell>
          <cell r="E7062">
            <v>0</v>
          </cell>
          <cell r="F7062">
            <v>0</v>
          </cell>
          <cell r="G7062">
            <v>0</v>
          </cell>
          <cell r="H7062">
            <v>3594.64</v>
          </cell>
          <cell r="I7062">
            <v>3594.64</v>
          </cell>
          <cell r="J7062">
            <v>9829.48</v>
          </cell>
          <cell r="L7062">
            <v>41455</v>
          </cell>
          <cell r="M7062" t="str">
            <v>SG</v>
          </cell>
          <cell r="N7062" t="str">
            <v>EXP</v>
          </cell>
          <cell r="O7062" t="str">
            <v>PH300</v>
          </cell>
          <cell r="P7062" t="str">
            <v>4310</v>
          </cell>
          <cell r="Q7062" t="str">
            <v>Training &amp; Development</v>
          </cell>
          <cell r="R7062" t="str">
            <v>Other Expenditures</v>
          </cell>
          <cell r="S7062" t="str">
            <v>Non Salary</v>
          </cell>
        </row>
        <row r="7063">
          <cell r="A7063" t="str">
            <v>PH3616</v>
          </cell>
          <cell r="E7063">
            <v>0</v>
          </cell>
          <cell r="F7063">
            <v>0</v>
          </cell>
          <cell r="G7063">
            <v>0</v>
          </cell>
          <cell r="H7063">
            <v>1573.92</v>
          </cell>
          <cell r="I7063">
            <v>1573.92</v>
          </cell>
          <cell r="J7063">
            <v>3600</v>
          </cell>
          <cell r="L7063">
            <v>41455</v>
          </cell>
          <cell r="M7063" t="str">
            <v>SG</v>
          </cell>
          <cell r="N7063" t="str">
            <v>EXP</v>
          </cell>
          <cell r="O7063" t="str">
            <v>PH300</v>
          </cell>
          <cell r="P7063" t="str">
            <v>4820</v>
          </cell>
          <cell r="Q7063" t="str">
            <v>Other Services</v>
          </cell>
          <cell r="R7063" t="str">
            <v>Other Expenditures</v>
          </cell>
          <cell r="S7063" t="str">
            <v>Non Salary</v>
          </cell>
        </row>
        <row r="7064">
          <cell r="A7064" t="str">
            <v>PH3616</v>
          </cell>
          <cell r="E7064">
            <v>0</v>
          </cell>
          <cell r="F7064">
            <v>0</v>
          </cell>
          <cell r="G7064">
            <v>0</v>
          </cell>
          <cell r="H7064">
            <v>95.76</v>
          </cell>
          <cell r="I7064">
            <v>95.76</v>
          </cell>
          <cell r="J7064">
            <v>200</v>
          </cell>
          <cell r="L7064">
            <v>41455</v>
          </cell>
          <cell r="M7064" t="str">
            <v>SG</v>
          </cell>
          <cell r="N7064" t="str">
            <v>EXP</v>
          </cell>
          <cell r="O7064" t="str">
            <v>PH300</v>
          </cell>
          <cell r="P7064" t="str">
            <v>7030</v>
          </cell>
          <cell r="Q7064" t="str">
            <v>IDC's</v>
          </cell>
          <cell r="R7064" t="str">
            <v>Other Expenditures</v>
          </cell>
          <cell r="S7064" t="str">
            <v>Non Salary</v>
          </cell>
        </row>
        <row r="7065">
          <cell r="A7065" t="str">
            <v>PH3616</v>
          </cell>
          <cell r="E7065">
            <v>0</v>
          </cell>
          <cell r="F7065">
            <v>0</v>
          </cell>
          <cell r="G7065">
            <v>0</v>
          </cell>
          <cell r="H7065">
            <v>478.8</v>
          </cell>
          <cell r="I7065">
            <v>478.8</v>
          </cell>
          <cell r="J7065">
            <v>1000</v>
          </cell>
          <cell r="L7065">
            <v>41455</v>
          </cell>
          <cell r="M7065" t="str">
            <v>SG</v>
          </cell>
          <cell r="N7065" t="str">
            <v>EXP</v>
          </cell>
          <cell r="O7065" t="str">
            <v>PH300</v>
          </cell>
          <cell r="P7065" t="str">
            <v>7035</v>
          </cell>
          <cell r="Q7065" t="str">
            <v>IDC's</v>
          </cell>
          <cell r="R7065" t="str">
            <v>Other Expenditures</v>
          </cell>
          <cell r="S7065" t="str">
            <v>Non Salary</v>
          </cell>
        </row>
        <row r="7066">
          <cell r="A7066" t="str">
            <v>PH3616</v>
          </cell>
          <cell r="E7066">
            <v>-1144.8</v>
          </cell>
          <cell r="F7066">
            <v>0</v>
          </cell>
          <cell r="G7066">
            <v>-1144.8</v>
          </cell>
          <cell r="H7066">
            <v>-4307.34</v>
          </cell>
          <cell r="I7066">
            <v>-3162.54</v>
          </cell>
          <cell r="J7066">
            <v>-10972.11</v>
          </cell>
          <cell r="L7066">
            <v>41455</v>
          </cell>
          <cell r="M7066" t="str">
            <v>SG</v>
          </cell>
          <cell r="N7066" t="str">
            <v>REV</v>
          </cell>
          <cell r="O7066" t="str">
            <v>PH300</v>
          </cell>
          <cell r="P7066" t="str">
            <v>8010</v>
          </cell>
          <cell r="Q7066" t="str">
            <v>Grants and Subsidies</v>
          </cell>
          <cell r="R7066" t="str">
            <v>Revenue</v>
          </cell>
          <cell r="S7066" t="str">
            <v>Non Salary</v>
          </cell>
        </row>
        <row r="7067">
          <cell r="A7067" t="str">
            <v>PH3617</v>
          </cell>
          <cell r="E7067">
            <v>402990.53</v>
          </cell>
          <cell r="F7067">
            <v>0</v>
          </cell>
          <cell r="G7067">
            <v>402990.53</v>
          </cell>
          <cell r="H7067">
            <v>413952.73</v>
          </cell>
          <cell r="I7067">
            <v>10962.2</v>
          </cell>
          <cell r="J7067">
            <v>931393.65</v>
          </cell>
          <cell r="L7067">
            <v>41455</v>
          </cell>
          <cell r="M7067" t="str">
            <v>PF</v>
          </cell>
          <cell r="N7067" t="str">
            <v>EXP</v>
          </cell>
          <cell r="O7067" t="str">
            <v>PH300</v>
          </cell>
          <cell r="P7067" t="str">
            <v>1015</v>
          </cell>
          <cell r="Q7067" t="str">
            <v>Salaries &amp; Benefits</v>
          </cell>
          <cell r="R7067" t="str">
            <v>Other Expenditures</v>
          </cell>
          <cell r="S7067" t="str">
            <v>Salaries &amp; Benefits</v>
          </cell>
        </row>
        <row r="7068">
          <cell r="A7068" t="str">
            <v>PH3617</v>
          </cell>
          <cell r="E7068">
            <v>548.89</v>
          </cell>
          <cell r="F7068">
            <v>0</v>
          </cell>
          <cell r="G7068">
            <v>548.89</v>
          </cell>
          <cell r="H7068">
            <v>37632.21</v>
          </cell>
          <cell r="I7068">
            <v>37083.32</v>
          </cell>
          <cell r="J7068">
            <v>84700</v>
          </cell>
          <cell r="L7068">
            <v>41455</v>
          </cell>
          <cell r="M7068" t="str">
            <v>PF</v>
          </cell>
          <cell r="N7068" t="str">
            <v>EXP</v>
          </cell>
          <cell r="O7068" t="str">
            <v>PH300</v>
          </cell>
          <cell r="P7068" t="str">
            <v>1025</v>
          </cell>
          <cell r="Q7068" t="str">
            <v>Salaries &amp; Benefits</v>
          </cell>
          <cell r="R7068" t="str">
            <v>Other Expenditures</v>
          </cell>
          <cell r="S7068" t="str">
            <v>Overtime</v>
          </cell>
        </row>
        <row r="7069">
          <cell r="A7069" t="str">
            <v>PH3617</v>
          </cell>
          <cell r="E7069">
            <v>1604.51</v>
          </cell>
          <cell r="F7069">
            <v>0</v>
          </cell>
          <cell r="G7069">
            <v>1604.51</v>
          </cell>
          <cell r="H7069">
            <v>0</v>
          </cell>
          <cell r="I7069">
            <v>-1604.51</v>
          </cell>
          <cell r="J7069">
            <v>0</v>
          </cell>
          <cell r="L7069">
            <v>41455</v>
          </cell>
          <cell r="M7069" t="str">
            <v>PF</v>
          </cell>
          <cell r="N7069" t="str">
            <v>EXP</v>
          </cell>
          <cell r="O7069" t="str">
            <v>PH300</v>
          </cell>
          <cell r="P7069" t="str">
            <v>1060</v>
          </cell>
          <cell r="Q7069" t="str">
            <v>Salaries &amp; Benefits</v>
          </cell>
          <cell r="R7069" t="str">
            <v>Other Expenditures</v>
          </cell>
          <cell r="S7069" t="str">
            <v>Salaries &amp; Benefits</v>
          </cell>
        </row>
        <row r="7070">
          <cell r="A7070" t="str">
            <v>PH3617</v>
          </cell>
          <cell r="E7070">
            <v>5750.67</v>
          </cell>
          <cell r="F7070">
            <v>0</v>
          </cell>
          <cell r="G7070">
            <v>5750.67</v>
          </cell>
          <cell r="H7070">
            <v>0</v>
          </cell>
          <cell r="I7070">
            <v>-5750.67</v>
          </cell>
          <cell r="J7070">
            <v>0</v>
          </cell>
          <cell r="L7070">
            <v>41455</v>
          </cell>
          <cell r="M7070" t="str">
            <v>PF</v>
          </cell>
          <cell r="N7070" t="str">
            <v>EXP</v>
          </cell>
          <cell r="O7070" t="str">
            <v>PH300</v>
          </cell>
          <cell r="P7070" t="str">
            <v>1215</v>
          </cell>
          <cell r="Q7070" t="str">
            <v>Salaries &amp; Benefits</v>
          </cell>
          <cell r="R7070" t="str">
            <v>Other Expenditures</v>
          </cell>
          <cell r="S7070" t="str">
            <v>Salaries &amp; Benefits</v>
          </cell>
        </row>
        <row r="7071">
          <cell r="A7071" t="str">
            <v>PH3617</v>
          </cell>
          <cell r="E7071">
            <v>541.9</v>
          </cell>
          <cell r="F7071">
            <v>0</v>
          </cell>
          <cell r="G7071">
            <v>541.9</v>
          </cell>
          <cell r="H7071">
            <v>0</v>
          </cell>
          <cell r="I7071">
            <v>-541.9</v>
          </cell>
          <cell r="J7071">
            <v>0</v>
          </cell>
          <cell r="L7071">
            <v>41455</v>
          </cell>
          <cell r="M7071" t="str">
            <v>PF</v>
          </cell>
          <cell r="N7071" t="str">
            <v>EXP</v>
          </cell>
          <cell r="O7071" t="str">
            <v>PH300</v>
          </cell>
          <cell r="P7071" t="str">
            <v>1250</v>
          </cell>
          <cell r="Q7071" t="str">
            <v>Salaries &amp; Benefits</v>
          </cell>
          <cell r="R7071" t="str">
            <v>Other Expenditures</v>
          </cell>
          <cell r="S7071" t="str">
            <v>Salaries &amp; Benefits</v>
          </cell>
        </row>
        <row r="7072">
          <cell r="A7072" t="str">
            <v>PH3617</v>
          </cell>
          <cell r="E7072">
            <v>0</v>
          </cell>
          <cell r="F7072">
            <v>0</v>
          </cell>
          <cell r="G7072">
            <v>0</v>
          </cell>
          <cell r="H7072">
            <v>-12646.83</v>
          </cell>
          <cell r="I7072">
            <v>-12646.83</v>
          </cell>
          <cell r="J7072">
            <v>-28464.62</v>
          </cell>
          <cell r="L7072">
            <v>41455</v>
          </cell>
          <cell r="M7072" t="str">
            <v>PF</v>
          </cell>
          <cell r="N7072" t="str">
            <v>EXP</v>
          </cell>
          <cell r="O7072" t="str">
            <v>PH300</v>
          </cell>
          <cell r="P7072" t="str">
            <v>1520</v>
          </cell>
          <cell r="Q7072" t="str">
            <v>Salaries &amp; Benefits</v>
          </cell>
          <cell r="R7072" t="str">
            <v>Other Expenditures</v>
          </cell>
          <cell r="S7072" t="str">
            <v>Gapping</v>
          </cell>
        </row>
        <row r="7073">
          <cell r="A7073" t="str">
            <v>PH3617</v>
          </cell>
          <cell r="E7073">
            <v>438.35</v>
          </cell>
          <cell r="F7073">
            <v>0</v>
          </cell>
          <cell r="G7073">
            <v>438.35</v>
          </cell>
          <cell r="H7073">
            <v>0</v>
          </cell>
          <cell r="I7073">
            <v>-438.35</v>
          </cell>
          <cell r="J7073">
            <v>0</v>
          </cell>
          <cell r="L7073">
            <v>41455</v>
          </cell>
          <cell r="M7073" t="str">
            <v>PF</v>
          </cell>
          <cell r="N7073" t="str">
            <v>EXP</v>
          </cell>
          <cell r="O7073" t="str">
            <v>PH300</v>
          </cell>
          <cell r="P7073" t="str">
            <v>1580</v>
          </cell>
          <cell r="Q7073" t="str">
            <v>Salaries &amp; Benefits</v>
          </cell>
          <cell r="R7073" t="str">
            <v>Other Expenditures</v>
          </cell>
          <cell r="S7073" t="str">
            <v>Salaries &amp; Benefits</v>
          </cell>
        </row>
        <row r="7074">
          <cell r="A7074" t="str">
            <v>PH3617</v>
          </cell>
          <cell r="E7074">
            <v>25018.66</v>
          </cell>
          <cell r="F7074">
            <v>0</v>
          </cell>
          <cell r="G7074">
            <v>25018.66</v>
          </cell>
          <cell r="H7074">
            <v>26605.03</v>
          </cell>
          <cell r="I7074">
            <v>1586.37</v>
          </cell>
          <cell r="J7074">
            <v>59861.46</v>
          </cell>
          <cell r="L7074">
            <v>41455</v>
          </cell>
          <cell r="M7074" t="str">
            <v>PF</v>
          </cell>
          <cell r="N7074" t="str">
            <v>EXP</v>
          </cell>
          <cell r="O7074" t="str">
            <v>PH300</v>
          </cell>
          <cell r="P7074" t="str">
            <v>1711</v>
          </cell>
          <cell r="Q7074" t="str">
            <v>Salaries &amp; Benefits</v>
          </cell>
          <cell r="R7074" t="str">
            <v>Other Expenditures</v>
          </cell>
          <cell r="S7074" t="str">
            <v>Salaries &amp; Benefits</v>
          </cell>
        </row>
        <row r="7075">
          <cell r="A7075" t="str">
            <v>PH3617</v>
          </cell>
          <cell r="E7075">
            <v>12160.77</v>
          </cell>
          <cell r="F7075">
            <v>0</v>
          </cell>
          <cell r="G7075">
            <v>12160.77</v>
          </cell>
          <cell r="H7075">
            <v>12573.47</v>
          </cell>
          <cell r="I7075">
            <v>412.7</v>
          </cell>
          <cell r="J7075">
            <v>28290.45</v>
          </cell>
          <cell r="L7075">
            <v>41455</v>
          </cell>
          <cell r="M7075" t="str">
            <v>PF</v>
          </cell>
          <cell r="N7075" t="str">
            <v>EXP</v>
          </cell>
          <cell r="O7075" t="str">
            <v>PH300</v>
          </cell>
          <cell r="P7075" t="str">
            <v>1712</v>
          </cell>
          <cell r="Q7075" t="str">
            <v>Salaries &amp; Benefits</v>
          </cell>
          <cell r="R7075" t="str">
            <v>Other Expenditures</v>
          </cell>
          <cell r="S7075" t="str">
            <v>Salaries &amp; Benefits</v>
          </cell>
        </row>
        <row r="7076">
          <cell r="A7076" t="str">
            <v>PH3617</v>
          </cell>
          <cell r="E7076">
            <v>9970.89</v>
          </cell>
          <cell r="F7076">
            <v>0</v>
          </cell>
          <cell r="G7076">
            <v>9970.89</v>
          </cell>
          <cell r="H7076">
            <v>8289.2900000000009</v>
          </cell>
          <cell r="I7076">
            <v>-1681.6</v>
          </cell>
          <cell r="J7076">
            <v>18645.400000000001</v>
          </cell>
          <cell r="L7076">
            <v>41455</v>
          </cell>
          <cell r="M7076" t="str">
            <v>PF</v>
          </cell>
          <cell r="N7076" t="str">
            <v>EXP</v>
          </cell>
          <cell r="O7076" t="str">
            <v>PH300</v>
          </cell>
          <cell r="P7076" t="str">
            <v>1720</v>
          </cell>
          <cell r="Q7076" t="str">
            <v>Salaries &amp; Benefits</v>
          </cell>
          <cell r="R7076" t="str">
            <v>Other Expenditures</v>
          </cell>
          <cell r="S7076" t="str">
            <v>Salaries &amp; Benefits</v>
          </cell>
        </row>
        <row r="7077">
          <cell r="A7077" t="str">
            <v>PH3617</v>
          </cell>
          <cell r="E7077">
            <v>3028.46</v>
          </cell>
          <cell r="F7077">
            <v>0</v>
          </cell>
          <cell r="G7077">
            <v>3028.46</v>
          </cell>
          <cell r="H7077">
            <v>2943.86</v>
          </cell>
          <cell r="I7077">
            <v>-84.6</v>
          </cell>
          <cell r="J7077">
            <v>6623.62</v>
          </cell>
          <cell r="L7077">
            <v>41455</v>
          </cell>
          <cell r="M7077" t="str">
            <v>PF</v>
          </cell>
          <cell r="N7077" t="str">
            <v>EXP</v>
          </cell>
          <cell r="O7077" t="str">
            <v>PH300</v>
          </cell>
          <cell r="P7077" t="str">
            <v>1730</v>
          </cell>
          <cell r="Q7077" t="str">
            <v>Salaries &amp; Benefits</v>
          </cell>
          <cell r="R7077" t="str">
            <v>Other Expenditures</v>
          </cell>
          <cell r="S7077" t="str">
            <v>Salaries &amp; Benefits</v>
          </cell>
        </row>
        <row r="7078">
          <cell r="A7078" t="str">
            <v>PH3617</v>
          </cell>
          <cell r="E7078">
            <v>10399.02</v>
          </cell>
          <cell r="F7078">
            <v>0</v>
          </cell>
          <cell r="G7078">
            <v>10399.02</v>
          </cell>
          <cell r="H7078">
            <v>10609.97</v>
          </cell>
          <cell r="I7078">
            <v>210.95</v>
          </cell>
          <cell r="J7078">
            <v>15621.27</v>
          </cell>
          <cell r="L7078">
            <v>41455</v>
          </cell>
          <cell r="M7078" t="str">
            <v>PF</v>
          </cell>
          <cell r="N7078" t="str">
            <v>EXP</v>
          </cell>
          <cell r="O7078" t="str">
            <v>PH300</v>
          </cell>
          <cell r="P7078" t="str">
            <v>1740</v>
          </cell>
          <cell r="Q7078" t="str">
            <v>Salaries &amp; Benefits</v>
          </cell>
          <cell r="R7078" t="str">
            <v>Other Expenditures</v>
          </cell>
          <cell r="S7078" t="str">
            <v>Salaries &amp; Benefits</v>
          </cell>
        </row>
        <row r="7079">
          <cell r="A7079" t="str">
            <v>PH3617</v>
          </cell>
          <cell r="E7079">
            <v>437.97</v>
          </cell>
          <cell r="F7079">
            <v>0</v>
          </cell>
          <cell r="G7079">
            <v>437.97</v>
          </cell>
          <cell r="H7079">
            <v>516.70000000000005</v>
          </cell>
          <cell r="I7079">
            <v>78.73</v>
          </cell>
          <cell r="J7079">
            <v>745.1</v>
          </cell>
          <cell r="L7079">
            <v>41455</v>
          </cell>
          <cell r="M7079" t="str">
            <v>PF</v>
          </cell>
          <cell r="N7079" t="str">
            <v>EXP</v>
          </cell>
          <cell r="O7079" t="str">
            <v>PH300</v>
          </cell>
          <cell r="P7079" t="str">
            <v>1745</v>
          </cell>
          <cell r="Q7079" t="str">
            <v>Salaries &amp; Benefits</v>
          </cell>
          <cell r="R7079" t="str">
            <v>Other Expenditures</v>
          </cell>
          <cell r="S7079" t="str">
            <v>Salaries &amp; Benefits</v>
          </cell>
        </row>
        <row r="7080">
          <cell r="A7080" t="str">
            <v>PH3617</v>
          </cell>
          <cell r="E7080">
            <v>8053.38</v>
          </cell>
          <cell r="F7080">
            <v>0</v>
          </cell>
          <cell r="G7080">
            <v>8053.38</v>
          </cell>
          <cell r="H7080">
            <v>8072.1</v>
          </cell>
          <cell r="I7080">
            <v>18.72</v>
          </cell>
          <cell r="J7080">
            <v>18162.2</v>
          </cell>
          <cell r="L7080">
            <v>41455</v>
          </cell>
          <cell r="M7080" t="str">
            <v>PF</v>
          </cell>
          <cell r="N7080" t="str">
            <v>EXP</v>
          </cell>
          <cell r="O7080" t="str">
            <v>PH300</v>
          </cell>
          <cell r="P7080" t="str">
            <v>1750</v>
          </cell>
          <cell r="Q7080" t="str">
            <v>Salaries &amp; Benefits</v>
          </cell>
          <cell r="R7080" t="str">
            <v>Other Expenditures</v>
          </cell>
          <cell r="S7080" t="str">
            <v>Salaries &amp; Benefits</v>
          </cell>
        </row>
        <row r="7081">
          <cell r="A7081" t="str">
            <v>PH3617</v>
          </cell>
          <cell r="E7081">
            <v>21036.92</v>
          </cell>
          <cell r="F7081">
            <v>0</v>
          </cell>
          <cell r="G7081">
            <v>21036.92</v>
          </cell>
          <cell r="H7081">
            <v>23196.73</v>
          </cell>
          <cell r="I7081">
            <v>2159.81</v>
          </cell>
          <cell r="J7081">
            <v>34491.769999999997</v>
          </cell>
          <cell r="L7081">
            <v>41455</v>
          </cell>
          <cell r="M7081" t="str">
            <v>PF</v>
          </cell>
          <cell r="N7081" t="str">
            <v>EXP</v>
          </cell>
          <cell r="O7081" t="str">
            <v>PH300</v>
          </cell>
          <cell r="P7081" t="str">
            <v>1760</v>
          </cell>
          <cell r="Q7081" t="str">
            <v>Salaries &amp; Benefits</v>
          </cell>
          <cell r="R7081" t="str">
            <v>Other Expenditures</v>
          </cell>
          <cell r="S7081" t="str">
            <v>Salaries &amp; Benefits</v>
          </cell>
        </row>
        <row r="7082">
          <cell r="A7082" t="str">
            <v>PH3617</v>
          </cell>
          <cell r="E7082">
            <v>40271.33</v>
          </cell>
          <cell r="F7082">
            <v>0</v>
          </cell>
          <cell r="G7082">
            <v>40271.33</v>
          </cell>
          <cell r="H7082">
            <v>40053.120000000003</v>
          </cell>
          <cell r="I7082">
            <v>-218.21</v>
          </cell>
          <cell r="J7082">
            <v>90119.22</v>
          </cell>
          <cell r="L7082">
            <v>41455</v>
          </cell>
          <cell r="M7082" t="str">
            <v>PF</v>
          </cell>
          <cell r="N7082" t="str">
            <v>EXP</v>
          </cell>
          <cell r="O7082" t="str">
            <v>PH300</v>
          </cell>
          <cell r="P7082" t="str">
            <v>1770</v>
          </cell>
          <cell r="Q7082" t="str">
            <v>Salaries &amp; Benefits</v>
          </cell>
          <cell r="R7082" t="str">
            <v>Other Expenditures</v>
          </cell>
          <cell r="S7082" t="str">
            <v>Salaries &amp; Benefits</v>
          </cell>
        </row>
        <row r="7083">
          <cell r="A7083" t="str">
            <v>PH3617</v>
          </cell>
          <cell r="E7083">
            <v>343.48</v>
          </cell>
          <cell r="F7083">
            <v>0</v>
          </cell>
          <cell r="G7083">
            <v>343.48</v>
          </cell>
          <cell r="H7083">
            <v>0</v>
          </cell>
          <cell r="I7083">
            <v>-343.48</v>
          </cell>
          <cell r="J7083">
            <v>0</v>
          </cell>
          <cell r="L7083">
            <v>41455</v>
          </cell>
          <cell r="M7083" t="str">
            <v>PF</v>
          </cell>
          <cell r="N7083" t="str">
            <v>EXP</v>
          </cell>
          <cell r="O7083" t="str">
            <v>PH300</v>
          </cell>
          <cell r="P7083" t="str">
            <v>1970</v>
          </cell>
          <cell r="Q7083" t="str">
            <v>Salaries &amp; Benefits</v>
          </cell>
          <cell r="R7083" t="str">
            <v>Other Expenditures</v>
          </cell>
          <cell r="S7083" t="str">
            <v>Salaries &amp; Benefits</v>
          </cell>
        </row>
        <row r="7084">
          <cell r="A7084" t="str">
            <v>PH3617</v>
          </cell>
          <cell r="E7084">
            <v>122.94</v>
          </cell>
          <cell r="F7084">
            <v>0</v>
          </cell>
          <cell r="G7084">
            <v>122.94</v>
          </cell>
          <cell r="H7084">
            <v>0</v>
          </cell>
          <cell r="I7084">
            <v>-122.94</v>
          </cell>
          <cell r="J7084">
            <v>0</v>
          </cell>
          <cell r="L7084">
            <v>41455</v>
          </cell>
          <cell r="M7084" t="str">
            <v>PF</v>
          </cell>
          <cell r="N7084" t="str">
            <v>EXP</v>
          </cell>
          <cell r="O7084" t="str">
            <v>PH300</v>
          </cell>
          <cell r="P7084" t="str">
            <v>1975</v>
          </cell>
          <cell r="Q7084" t="str">
            <v>Salaries &amp; Benefits</v>
          </cell>
          <cell r="R7084" t="str">
            <v>Other Expenditures</v>
          </cell>
          <cell r="S7084" t="str">
            <v>Salaries &amp; Benefits</v>
          </cell>
        </row>
        <row r="7085">
          <cell r="A7085" t="str">
            <v>PH3617</v>
          </cell>
          <cell r="E7085">
            <v>0</v>
          </cell>
          <cell r="F7085">
            <v>35.340000000000003</v>
          </cell>
          <cell r="G7085">
            <v>35.340000000000003</v>
          </cell>
          <cell r="H7085">
            <v>0</v>
          </cell>
          <cell r="I7085">
            <v>-35.340000000000003</v>
          </cell>
          <cell r="J7085">
            <v>0</v>
          </cell>
          <cell r="L7085">
            <v>41455</v>
          </cell>
          <cell r="M7085" t="str">
            <v>PF</v>
          </cell>
          <cell r="N7085" t="str">
            <v>EXP</v>
          </cell>
          <cell r="O7085" t="str">
            <v>PH300</v>
          </cell>
          <cell r="P7085" t="str">
            <v>2010</v>
          </cell>
          <cell r="Q7085" t="str">
            <v>Office Supplies</v>
          </cell>
          <cell r="R7085" t="str">
            <v>Other Expenditures</v>
          </cell>
          <cell r="S7085" t="str">
            <v>Non Salary</v>
          </cell>
        </row>
        <row r="7086">
          <cell r="A7086" t="str">
            <v>PH3617</v>
          </cell>
          <cell r="E7086">
            <v>0</v>
          </cell>
          <cell r="F7086">
            <v>239.13</v>
          </cell>
          <cell r="G7086">
            <v>239.13</v>
          </cell>
          <cell r="H7086">
            <v>0</v>
          </cell>
          <cell r="I7086">
            <v>-239.13</v>
          </cell>
          <cell r="J7086">
            <v>0</v>
          </cell>
          <cell r="L7086">
            <v>41455</v>
          </cell>
          <cell r="M7086" t="str">
            <v>PF</v>
          </cell>
          <cell r="N7086" t="str">
            <v>EXP</v>
          </cell>
          <cell r="O7086" t="str">
            <v>PH300</v>
          </cell>
          <cell r="P7086" t="str">
            <v>2099</v>
          </cell>
          <cell r="Q7086" t="str">
            <v>Office Supplies</v>
          </cell>
          <cell r="R7086" t="str">
            <v>Other Expenditures</v>
          </cell>
          <cell r="S7086" t="str">
            <v>Non Salary</v>
          </cell>
        </row>
        <row r="7087">
          <cell r="A7087" t="str">
            <v>PH3617</v>
          </cell>
          <cell r="E7087">
            <v>217.29</v>
          </cell>
          <cell r="F7087">
            <v>0</v>
          </cell>
          <cell r="G7087">
            <v>217.29</v>
          </cell>
          <cell r="H7087">
            <v>0</v>
          </cell>
          <cell r="I7087">
            <v>-217.29</v>
          </cell>
          <cell r="J7087">
            <v>0</v>
          </cell>
          <cell r="L7087">
            <v>41455</v>
          </cell>
          <cell r="M7087" t="str">
            <v>PF</v>
          </cell>
          <cell r="N7087" t="str">
            <v>EXP</v>
          </cell>
          <cell r="O7087" t="str">
            <v>PH300</v>
          </cell>
          <cell r="P7087" t="str">
            <v>3310</v>
          </cell>
          <cell r="Q7087" t="str">
            <v>Furniture &amp; Furnishings</v>
          </cell>
          <cell r="R7087" t="str">
            <v>Other Expenditures</v>
          </cell>
          <cell r="S7087" t="str">
            <v>Non Salary</v>
          </cell>
        </row>
        <row r="7088">
          <cell r="A7088" t="str">
            <v>PH3617</v>
          </cell>
          <cell r="E7088">
            <v>0</v>
          </cell>
          <cell r="F7088">
            <v>0</v>
          </cell>
          <cell r="G7088">
            <v>0</v>
          </cell>
          <cell r="H7088">
            <v>25.03</v>
          </cell>
          <cell r="I7088">
            <v>25.03</v>
          </cell>
          <cell r="J7088">
            <v>62564.34</v>
          </cell>
          <cell r="L7088">
            <v>41455</v>
          </cell>
          <cell r="M7088" t="str">
            <v>PF</v>
          </cell>
          <cell r="N7088" t="str">
            <v>EXP</v>
          </cell>
          <cell r="O7088" t="str">
            <v>PH300</v>
          </cell>
          <cell r="P7088" t="str">
            <v>3410</v>
          </cell>
          <cell r="Q7088" t="str">
            <v>Computer Hardware &amp; Software</v>
          </cell>
          <cell r="R7088" t="str">
            <v>Other Expenditures</v>
          </cell>
          <cell r="S7088" t="str">
            <v>Non Salary</v>
          </cell>
        </row>
        <row r="7089">
          <cell r="A7089" t="str">
            <v>PH3617</v>
          </cell>
          <cell r="E7089">
            <v>0</v>
          </cell>
          <cell r="F7089">
            <v>0</v>
          </cell>
          <cell r="G7089">
            <v>0</v>
          </cell>
          <cell r="H7089">
            <v>6548.03</v>
          </cell>
          <cell r="I7089">
            <v>6548.03</v>
          </cell>
          <cell r="J7089">
            <v>11890.39</v>
          </cell>
          <cell r="L7089">
            <v>41455</v>
          </cell>
          <cell r="M7089" t="str">
            <v>PF</v>
          </cell>
          <cell r="N7089" t="str">
            <v>EXP</v>
          </cell>
          <cell r="O7089" t="str">
            <v>PH300</v>
          </cell>
          <cell r="P7089" t="str">
            <v>3420</v>
          </cell>
          <cell r="Q7089" t="str">
            <v>Computer Hardware &amp; Software</v>
          </cell>
          <cell r="R7089" t="str">
            <v>Other Expenditures</v>
          </cell>
          <cell r="S7089" t="str">
            <v>Non Salary</v>
          </cell>
        </row>
        <row r="7090">
          <cell r="A7090" t="str">
            <v>PH3617</v>
          </cell>
          <cell r="E7090">
            <v>0</v>
          </cell>
          <cell r="F7090">
            <v>0</v>
          </cell>
          <cell r="G7090">
            <v>0</v>
          </cell>
          <cell r="H7090">
            <v>0</v>
          </cell>
          <cell r="I7090">
            <v>0</v>
          </cell>
          <cell r="J7090">
            <v>0</v>
          </cell>
          <cell r="L7090">
            <v>41455</v>
          </cell>
          <cell r="M7090" t="str">
            <v>PF</v>
          </cell>
          <cell r="N7090" t="str">
            <v>EXP</v>
          </cell>
          <cell r="O7090" t="str">
            <v>PH300</v>
          </cell>
          <cell r="P7090" t="str">
            <v>4340</v>
          </cell>
          <cell r="Q7090" t="str">
            <v>Training &amp; Development</v>
          </cell>
          <cell r="R7090" t="str">
            <v>Other Expenditures</v>
          </cell>
          <cell r="S7090" t="str">
            <v>Non Salary</v>
          </cell>
        </row>
        <row r="7091">
          <cell r="A7091" t="str">
            <v>PH3617</v>
          </cell>
          <cell r="E7091">
            <v>0</v>
          </cell>
          <cell r="F7091">
            <v>457.92</v>
          </cell>
          <cell r="G7091">
            <v>457.92</v>
          </cell>
          <cell r="H7091">
            <v>0</v>
          </cell>
          <cell r="I7091">
            <v>-457.92</v>
          </cell>
          <cell r="J7091">
            <v>0</v>
          </cell>
          <cell r="L7091">
            <v>41455</v>
          </cell>
          <cell r="M7091" t="str">
            <v>PF</v>
          </cell>
          <cell r="N7091" t="str">
            <v>EXP</v>
          </cell>
          <cell r="O7091" t="str">
            <v>PH300</v>
          </cell>
          <cell r="P7091" t="str">
            <v>4406</v>
          </cell>
          <cell r="Q7091" t="str">
            <v>Contracted Services</v>
          </cell>
          <cell r="R7091" t="str">
            <v>Other Expenditures</v>
          </cell>
          <cell r="S7091" t="str">
            <v>Non Salary</v>
          </cell>
        </row>
        <row r="7092">
          <cell r="A7092" t="str">
            <v>PH3617</v>
          </cell>
          <cell r="E7092">
            <v>829.7</v>
          </cell>
          <cell r="F7092">
            <v>368.33</v>
          </cell>
          <cell r="G7092">
            <v>1198.03</v>
          </cell>
          <cell r="H7092">
            <v>0</v>
          </cell>
          <cell r="I7092">
            <v>-1198.03</v>
          </cell>
          <cell r="J7092">
            <v>0</v>
          </cell>
          <cell r="L7092">
            <v>41455</v>
          </cell>
          <cell r="M7092" t="str">
            <v>PF</v>
          </cell>
          <cell r="N7092" t="str">
            <v>EXP</v>
          </cell>
          <cell r="O7092" t="str">
            <v>PH300</v>
          </cell>
          <cell r="P7092" t="str">
            <v>4515</v>
          </cell>
          <cell r="Q7092" t="str">
            <v>Contracted Services</v>
          </cell>
          <cell r="R7092" t="str">
            <v>Other Expenditures</v>
          </cell>
          <cell r="S7092" t="str">
            <v>Non Salary</v>
          </cell>
        </row>
        <row r="7093">
          <cell r="A7093" t="str">
            <v>PH3617</v>
          </cell>
          <cell r="E7093">
            <v>521.5</v>
          </cell>
          <cell r="F7093">
            <v>0</v>
          </cell>
          <cell r="G7093">
            <v>521.5</v>
          </cell>
          <cell r="H7093">
            <v>0</v>
          </cell>
          <cell r="I7093">
            <v>-521.5</v>
          </cell>
          <cell r="J7093">
            <v>0</v>
          </cell>
          <cell r="L7093">
            <v>41455</v>
          </cell>
          <cell r="M7093" t="str">
            <v>PF</v>
          </cell>
          <cell r="N7093" t="str">
            <v>EXP</v>
          </cell>
          <cell r="O7093" t="str">
            <v>PH300</v>
          </cell>
          <cell r="P7093" t="str">
            <v>4770</v>
          </cell>
          <cell r="Q7093" t="str">
            <v>Insurance, Parking &amp; Metrage</v>
          </cell>
          <cell r="R7093" t="str">
            <v>Other Expenditures</v>
          </cell>
          <cell r="S7093" t="str">
            <v>Non Salary</v>
          </cell>
        </row>
        <row r="7094">
          <cell r="A7094" t="str">
            <v>PH3617</v>
          </cell>
          <cell r="E7094">
            <v>930.53</v>
          </cell>
          <cell r="F7094">
            <v>0</v>
          </cell>
          <cell r="G7094">
            <v>930.53</v>
          </cell>
          <cell r="H7094">
            <v>0</v>
          </cell>
          <cell r="I7094">
            <v>-930.53</v>
          </cell>
          <cell r="J7094">
            <v>0</v>
          </cell>
          <cell r="L7094">
            <v>41455</v>
          </cell>
          <cell r="M7094" t="str">
            <v>PF</v>
          </cell>
          <cell r="N7094" t="str">
            <v>EXP</v>
          </cell>
          <cell r="O7094" t="str">
            <v>PH300</v>
          </cell>
          <cell r="P7094" t="str">
            <v>4775</v>
          </cell>
          <cell r="Q7094" t="str">
            <v>Insurance, Parking &amp; Metrage</v>
          </cell>
          <cell r="R7094" t="str">
            <v>Other Expenditures</v>
          </cell>
          <cell r="S7094" t="str">
            <v>Non Salary</v>
          </cell>
        </row>
        <row r="7095">
          <cell r="A7095" t="str">
            <v>PH3617</v>
          </cell>
          <cell r="E7095">
            <v>91.59</v>
          </cell>
          <cell r="F7095">
            <v>237.6</v>
          </cell>
          <cell r="G7095">
            <v>329.19</v>
          </cell>
          <cell r="H7095">
            <v>0</v>
          </cell>
          <cell r="I7095">
            <v>-329.19</v>
          </cell>
          <cell r="J7095">
            <v>0</v>
          </cell>
          <cell r="L7095">
            <v>41455</v>
          </cell>
          <cell r="M7095" t="str">
            <v>PF</v>
          </cell>
          <cell r="N7095" t="str">
            <v>EXP</v>
          </cell>
          <cell r="O7095" t="str">
            <v>PH300</v>
          </cell>
          <cell r="P7095" t="str">
            <v>4811</v>
          </cell>
          <cell r="Q7095" t="str">
            <v>Other Services</v>
          </cell>
          <cell r="R7095" t="str">
            <v>Other Expenditures</v>
          </cell>
          <cell r="S7095" t="str">
            <v>Non Salary</v>
          </cell>
        </row>
        <row r="7096">
          <cell r="A7096" t="str">
            <v>PH3617</v>
          </cell>
          <cell r="E7096">
            <v>160</v>
          </cell>
          <cell r="F7096">
            <v>0</v>
          </cell>
          <cell r="G7096">
            <v>160</v>
          </cell>
          <cell r="H7096">
            <v>0</v>
          </cell>
          <cell r="I7096">
            <v>-160</v>
          </cell>
          <cell r="J7096">
            <v>0</v>
          </cell>
          <cell r="L7096">
            <v>41455</v>
          </cell>
          <cell r="M7096" t="str">
            <v>PF</v>
          </cell>
          <cell r="N7096" t="str">
            <v>EXP</v>
          </cell>
          <cell r="O7096" t="str">
            <v>PH300</v>
          </cell>
          <cell r="P7096" t="str">
            <v>7130</v>
          </cell>
          <cell r="Q7096" t="str">
            <v>IDC's</v>
          </cell>
          <cell r="R7096" t="str">
            <v>Other Expenditures</v>
          </cell>
          <cell r="S7096" t="str">
            <v>Non Salary</v>
          </cell>
        </row>
        <row r="7097">
          <cell r="A7097" t="str">
            <v>PH3617</v>
          </cell>
          <cell r="E7097">
            <v>-546657.19999999995</v>
          </cell>
          <cell r="F7097">
            <v>0</v>
          </cell>
          <cell r="G7097">
            <v>-546657.19999999995</v>
          </cell>
          <cell r="H7097">
            <v>-578371.43999999994</v>
          </cell>
          <cell r="I7097">
            <v>-31714.240000000002</v>
          </cell>
          <cell r="J7097">
            <v>-1334644.25</v>
          </cell>
          <cell r="L7097">
            <v>41455</v>
          </cell>
          <cell r="M7097" t="str">
            <v>PF</v>
          </cell>
          <cell r="N7097" t="str">
            <v>REV</v>
          </cell>
          <cell r="O7097" t="str">
            <v>PH300</v>
          </cell>
          <cell r="P7097" t="str">
            <v>8010</v>
          </cell>
          <cell r="Q7097" t="str">
            <v>Grants and Subsidies</v>
          </cell>
          <cell r="R7097" t="str">
            <v>Revenue</v>
          </cell>
          <cell r="S7097" t="str">
            <v>Non Salary</v>
          </cell>
        </row>
        <row r="7098">
          <cell r="A7098" t="str">
            <v>PH3617</v>
          </cell>
          <cell r="E7098">
            <v>-1.07</v>
          </cell>
          <cell r="F7098">
            <v>0</v>
          </cell>
          <cell r="G7098">
            <v>-1.07</v>
          </cell>
          <cell r="H7098">
            <v>0</v>
          </cell>
          <cell r="I7098">
            <v>1.07</v>
          </cell>
          <cell r="J7098">
            <v>0</v>
          </cell>
          <cell r="L7098">
            <v>41455</v>
          </cell>
          <cell r="M7098" t="str">
            <v>PF</v>
          </cell>
          <cell r="N7098" t="str">
            <v>REV</v>
          </cell>
          <cell r="O7098" t="str">
            <v>PH300</v>
          </cell>
          <cell r="P7098" t="str">
            <v>9451</v>
          </cell>
          <cell r="Q7098" t="str">
            <v>Other Revenues</v>
          </cell>
          <cell r="R7098" t="str">
            <v>Revenue</v>
          </cell>
          <cell r="S7098" t="str">
            <v>Non Salary</v>
          </cell>
        </row>
        <row r="7099">
          <cell r="A7099" t="str">
            <v>PH3618</v>
          </cell>
          <cell r="E7099">
            <v>0</v>
          </cell>
          <cell r="F7099">
            <v>0</v>
          </cell>
          <cell r="G7099">
            <v>0</v>
          </cell>
          <cell r="H7099">
            <v>0</v>
          </cell>
          <cell r="I7099">
            <v>0</v>
          </cell>
          <cell r="J7099">
            <v>0</v>
          </cell>
          <cell r="L7099">
            <v>41455</v>
          </cell>
          <cell r="M7099" t="str">
            <v>PF</v>
          </cell>
          <cell r="N7099" t="str">
            <v>EXP</v>
          </cell>
          <cell r="O7099" t="str">
            <v>PH610</v>
          </cell>
          <cell r="P7099" t="str">
            <v>2010</v>
          </cell>
          <cell r="Q7099" t="str">
            <v>Office Supplies</v>
          </cell>
          <cell r="R7099" t="str">
            <v>Other Expenditures</v>
          </cell>
          <cell r="S7099" t="str">
            <v>Non Salary</v>
          </cell>
        </row>
        <row r="7100">
          <cell r="A7100" t="str">
            <v>PH3618</v>
          </cell>
          <cell r="E7100">
            <v>0</v>
          </cell>
          <cell r="F7100">
            <v>0</v>
          </cell>
          <cell r="G7100">
            <v>0</v>
          </cell>
          <cell r="H7100">
            <v>0</v>
          </cell>
          <cell r="I7100">
            <v>0</v>
          </cell>
          <cell r="J7100">
            <v>0</v>
          </cell>
          <cell r="L7100">
            <v>41455</v>
          </cell>
          <cell r="M7100" t="str">
            <v>PF</v>
          </cell>
          <cell r="N7100" t="str">
            <v>EXP</v>
          </cell>
          <cell r="O7100" t="str">
            <v>PH610</v>
          </cell>
          <cell r="P7100" t="str">
            <v>4110</v>
          </cell>
          <cell r="Q7100" t="str">
            <v>Professional &amp; Technical</v>
          </cell>
          <cell r="R7100" t="str">
            <v>Other Expenditures</v>
          </cell>
          <cell r="S7100" t="str">
            <v>Non Salary</v>
          </cell>
        </row>
        <row r="7101">
          <cell r="A7101" t="str">
            <v>PH3618</v>
          </cell>
          <cell r="E7101">
            <v>57252.21</v>
          </cell>
          <cell r="F7101">
            <v>0</v>
          </cell>
          <cell r="G7101">
            <v>57252.21</v>
          </cell>
          <cell r="H7101">
            <v>0</v>
          </cell>
          <cell r="I7101">
            <v>-57252.21</v>
          </cell>
          <cell r="J7101">
            <v>0</v>
          </cell>
          <cell r="L7101">
            <v>41455</v>
          </cell>
          <cell r="M7101" t="str">
            <v>PF</v>
          </cell>
          <cell r="N7101" t="str">
            <v>EXP</v>
          </cell>
          <cell r="O7101" t="str">
            <v>PH610</v>
          </cell>
          <cell r="P7101" t="str">
            <v>4199</v>
          </cell>
          <cell r="Q7101" t="str">
            <v>Professional &amp; Technical</v>
          </cell>
          <cell r="R7101" t="str">
            <v>Other Expenditures</v>
          </cell>
          <cell r="S7101" t="str">
            <v>Non Salary</v>
          </cell>
        </row>
        <row r="7102">
          <cell r="A7102" t="str">
            <v>PH3618</v>
          </cell>
          <cell r="E7102">
            <v>0</v>
          </cell>
          <cell r="F7102">
            <v>0</v>
          </cell>
          <cell r="G7102">
            <v>0</v>
          </cell>
          <cell r="H7102">
            <v>0</v>
          </cell>
          <cell r="I7102">
            <v>0</v>
          </cell>
          <cell r="J7102">
            <v>0</v>
          </cell>
          <cell r="L7102">
            <v>41455</v>
          </cell>
          <cell r="M7102" t="str">
            <v>PF</v>
          </cell>
          <cell r="N7102" t="str">
            <v>EXP</v>
          </cell>
          <cell r="O7102" t="str">
            <v>PH610</v>
          </cell>
          <cell r="P7102" t="str">
            <v>4256</v>
          </cell>
          <cell r="Q7102" t="str">
            <v>Conference Expenditures</v>
          </cell>
          <cell r="R7102" t="str">
            <v>Other Expenditures</v>
          </cell>
          <cell r="S7102" t="str">
            <v>Non Salary</v>
          </cell>
        </row>
        <row r="7103">
          <cell r="A7103" t="str">
            <v>PH3618</v>
          </cell>
          <cell r="E7103">
            <v>0</v>
          </cell>
          <cell r="F7103">
            <v>0</v>
          </cell>
          <cell r="G7103">
            <v>0</v>
          </cell>
          <cell r="H7103">
            <v>0</v>
          </cell>
          <cell r="I7103">
            <v>0</v>
          </cell>
          <cell r="J7103">
            <v>0</v>
          </cell>
          <cell r="L7103">
            <v>41455</v>
          </cell>
          <cell r="M7103" t="str">
            <v>PF</v>
          </cell>
          <cell r="N7103" t="str">
            <v>EXP</v>
          </cell>
          <cell r="O7103" t="str">
            <v>PH610</v>
          </cell>
          <cell r="P7103" t="str">
            <v>4310</v>
          </cell>
          <cell r="Q7103" t="str">
            <v>Training &amp; Development</v>
          </cell>
          <cell r="R7103" t="str">
            <v>Other Expenditures</v>
          </cell>
          <cell r="S7103" t="str">
            <v>Non Salary</v>
          </cell>
        </row>
        <row r="7104">
          <cell r="A7104" t="str">
            <v>PH3618</v>
          </cell>
          <cell r="E7104">
            <v>167000</v>
          </cell>
          <cell r="F7104">
            <v>0</v>
          </cell>
          <cell r="G7104">
            <v>167000</v>
          </cell>
          <cell r="H7104">
            <v>267000</v>
          </cell>
          <cell r="I7104">
            <v>100000</v>
          </cell>
          <cell r="J7104">
            <v>267000</v>
          </cell>
          <cell r="L7104">
            <v>41455</v>
          </cell>
          <cell r="M7104" t="str">
            <v>PF</v>
          </cell>
          <cell r="N7104" t="str">
            <v>EXP</v>
          </cell>
          <cell r="O7104" t="str">
            <v>PH610</v>
          </cell>
          <cell r="P7104" t="str">
            <v>4400</v>
          </cell>
          <cell r="Q7104" t="str">
            <v>Contracted Services</v>
          </cell>
          <cell r="R7104" t="str">
            <v>Other Expenditures</v>
          </cell>
          <cell r="S7104" t="str">
            <v>Non Salary</v>
          </cell>
        </row>
        <row r="7105">
          <cell r="A7105" t="str">
            <v>PH3618</v>
          </cell>
          <cell r="E7105">
            <v>0</v>
          </cell>
          <cell r="F7105">
            <v>0</v>
          </cell>
          <cell r="G7105">
            <v>0</v>
          </cell>
          <cell r="H7105">
            <v>0</v>
          </cell>
          <cell r="I7105">
            <v>0</v>
          </cell>
          <cell r="J7105">
            <v>0</v>
          </cell>
          <cell r="L7105">
            <v>41455</v>
          </cell>
          <cell r="M7105" t="str">
            <v>PF</v>
          </cell>
          <cell r="N7105" t="str">
            <v>EXP</v>
          </cell>
          <cell r="O7105" t="str">
            <v>PH610</v>
          </cell>
          <cell r="P7105" t="str">
            <v>4424</v>
          </cell>
          <cell r="Q7105" t="str">
            <v>Contracted Services</v>
          </cell>
          <cell r="R7105" t="str">
            <v>Other Expenditures</v>
          </cell>
          <cell r="S7105" t="str">
            <v>Non Salary</v>
          </cell>
        </row>
        <row r="7106">
          <cell r="A7106" t="str">
            <v>PH3618</v>
          </cell>
          <cell r="E7106">
            <v>-117.8</v>
          </cell>
          <cell r="F7106">
            <v>0</v>
          </cell>
          <cell r="G7106">
            <v>-117.8</v>
          </cell>
          <cell r="H7106">
            <v>0</v>
          </cell>
          <cell r="I7106">
            <v>117.8</v>
          </cell>
          <cell r="J7106">
            <v>0</v>
          </cell>
          <cell r="L7106">
            <v>41455</v>
          </cell>
          <cell r="M7106" t="str">
            <v>PF</v>
          </cell>
          <cell r="N7106" t="str">
            <v>EXP</v>
          </cell>
          <cell r="O7106" t="str">
            <v>PH610</v>
          </cell>
          <cell r="P7106" t="str">
            <v>4811</v>
          </cell>
          <cell r="Q7106" t="str">
            <v>Other Services</v>
          </cell>
          <cell r="R7106" t="str">
            <v>Other Expenditures</v>
          </cell>
          <cell r="S7106" t="str">
            <v>Non Salary</v>
          </cell>
        </row>
        <row r="7107">
          <cell r="A7107" t="str">
            <v>PH3618</v>
          </cell>
          <cell r="E7107">
            <v>0</v>
          </cell>
          <cell r="F7107">
            <v>0</v>
          </cell>
          <cell r="G7107">
            <v>0</v>
          </cell>
          <cell r="H7107">
            <v>0</v>
          </cell>
          <cell r="I7107">
            <v>0</v>
          </cell>
          <cell r="J7107">
            <v>0</v>
          </cell>
          <cell r="L7107">
            <v>41455</v>
          </cell>
          <cell r="M7107" t="str">
            <v>PF</v>
          </cell>
          <cell r="N7107" t="str">
            <v>EXP</v>
          </cell>
          <cell r="O7107" t="str">
            <v>PH610</v>
          </cell>
          <cell r="P7107" t="str">
            <v>4815</v>
          </cell>
          <cell r="Q7107" t="str">
            <v>Other Services</v>
          </cell>
          <cell r="R7107" t="str">
            <v>Other Expenditures</v>
          </cell>
          <cell r="S7107" t="str">
            <v>Non Salary</v>
          </cell>
        </row>
        <row r="7108">
          <cell r="A7108" t="str">
            <v>PH3618</v>
          </cell>
          <cell r="E7108">
            <v>0</v>
          </cell>
          <cell r="F7108">
            <v>0</v>
          </cell>
          <cell r="G7108">
            <v>0</v>
          </cell>
          <cell r="H7108">
            <v>0</v>
          </cell>
          <cell r="I7108">
            <v>0</v>
          </cell>
          <cell r="J7108">
            <v>0</v>
          </cell>
          <cell r="L7108">
            <v>41455</v>
          </cell>
          <cell r="M7108" t="str">
            <v>PF</v>
          </cell>
          <cell r="N7108" t="str">
            <v>EXP</v>
          </cell>
          <cell r="O7108" t="str">
            <v>PH610</v>
          </cell>
          <cell r="P7108" t="str">
            <v>4820</v>
          </cell>
          <cell r="Q7108" t="str">
            <v>Other Services</v>
          </cell>
          <cell r="R7108" t="str">
            <v>Other Expenditures</v>
          </cell>
          <cell r="S7108" t="str">
            <v>Non Salary</v>
          </cell>
        </row>
        <row r="7109">
          <cell r="A7109" t="str">
            <v>PH3618</v>
          </cell>
          <cell r="E7109">
            <v>0</v>
          </cell>
          <cell r="F7109">
            <v>0</v>
          </cell>
          <cell r="G7109">
            <v>0</v>
          </cell>
          <cell r="H7109">
            <v>0</v>
          </cell>
          <cell r="I7109">
            <v>0</v>
          </cell>
          <cell r="J7109">
            <v>0</v>
          </cell>
          <cell r="L7109">
            <v>41455</v>
          </cell>
          <cell r="M7109" t="str">
            <v>PF</v>
          </cell>
          <cell r="N7109" t="str">
            <v>EXP</v>
          </cell>
          <cell r="O7109" t="str">
            <v>PH610</v>
          </cell>
          <cell r="P7109" t="str">
            <v>4821</v>
          </cell>
          <cell r="Q7109" t="str">
            <v>Other Services</v>
          </cell>
          <cell r="R7109" t="str">
            <v>Other Expenditures</v>
          </cell>
          <cell r="S7109" t="str">
            <v>Non Salary</v>
          </cell>
        </row>
        <row r="7110">
          <cell r="A7110" t="str">
            <v>PH3618</v>
          </cell>
          <cell r="E7110">
            <v>0</v>
          </cell>
          <cell r="F7110">
            <v>0</v>
          </cell>
          <cell r="G7110">
            <v>0</v>
          </cell>
          <cell r="H7110">
            <v>0</v>
          </cell>
          <cell r="I7110">
            <v>0</v>
          </cell>
          <cell r="J7110">
            <v>0</v>
          </cell>
          <cell r="L7110">
            <v>41455</v>
          </cell>
          <cell r="M7110" t="str">
            <v>PF</v>
          </cell>
          <cell r="N7110" t="str">
            <v>EXP</v>
          </cell>
          <cell r="O7110" t="str">
            <v>PH610</v>
          </cell>
          <cell r="P7110" t="str">
            <v>7030</v>
          </cell>
          <cell r="Q7110" t="str">
            <v>IDC's</v>
          </cell>
          <cell r="R7110" t="str">
            <v>Other Expenditures</v>
          </cell>
          <cell r="S7110" t="str">
            <v>Non Salary</v>
          </cell>
        </row>
        <row r="7111">
          <cell r="A7111" t="str">
            <v>PH3618</v>
          </cell>
          <cell r="E7111">
            <v>0</v>
          </cell>
          <cell r="F7111">
            <v>0</v>
          </cell>
          <cell r="G7111">
            <v>0</v>
          </cell>
          <cell r="H7111">
            <v>0</v>
          </cell>
          <cell r="I7111">
            <v>0</v>
          </cell>
          <cell r="J7111">
            <v>0</v>
          </cell>
          <cell r="L7111">
            <v>41455</v>
          </cell>
          <cell r="M7111" t="str">
            <v>PF</v>
          </cell>
          <cell r="N7111" t="str">
            <v>EXP</v>
          </cell>
          <cell r="O7111" t="str">
            <v>PH610</v>
          </cell>
          <cell r="P7111" t="str">
            <v>7035</v>
          </cell>
          <cell r="Q7111" t="str">
            <v>IDC's</v>
          </cell>
          <cell r="R7111" t="str">
            <v>Other Expenditures</v>
          </cell>
          <cell r="S7111" t="str">
            <v>Non Salary</v>
          </cell>
        </row>
        <row r="7112">
          <cell r="A7112" t="str">
            <v>PH3618</v>
          </cell>
          <cell r="E7112">
            <v>0</v>
          </cell>
          <cell r="F7112">
            <v>0</v>
          </cell>
          <cell r="G7112">
            <v>0</v>
          </cell>
          <cell r="H7112">
            <v>0</v>
          </cell>
          <cell r="I7112">
            <v>0</v>
          </cell>
          <cell r="J7112">
            <v>0</v>
          </cell>
          <cell r="L7112">
            <v>41455</v>
          </cell>
          <cell r="M7112" t="str">
            <v>PF</v>
          </cell>
          <cell r="N7112" t="str">
            <v>EXP</v>
          </cell>
          <cell r="O7112" t="str">
            <v>PH610</v>
          </cell>
          <cell r="P7112" t="str">
            <v>7120</v>
          </cell>
          <cell r="Q7112" t="str">
            <v>IDC's</v>
          </cell>
          <cell r="R7112" t="str">
            <v>Other Expenditures</v>
          </cell>
          <cell r="S7112" t="str">
            <v>Non Salary</v>
          </cell>
        </row>
        <row r="7113">
          <cell r="A7113" t="str">
            <v>PH3618</v>
          </cell>
          <cell r="E7113">
            <v>-224134.41</v>
          </cell>
          <cell r="F7113">
            <v>0</v>
          </cell>
          <cell r="G7113">
            <v>-224134.41</v>
          </cell>
          <cell r="H7113">
            <v>-267000</v>
          </cell>
          <cell r="I7113">
            <v>-42865.59</v>
          </cell>
          <cell r="J7113">
            <v>-267000</v>
          </cell>
          <cell r="L7113">
            <v>41455</v>
          </cell>
          <cell r="M7113" t="str">
            <v>PF</v>
          </cell>
          <cell r="N7113" t="str">
            <v>REV</v>
          </cell>
          <cell r="O7113" t="str">
            <v>PH610</v>
          </cell>
          <cell r="P7113" t="str">
            <v>8010</v>
          </cell>
          <cell r="Q7113" t="str">
            <v>Grants and Subsidies</v>
          </cell>
          <cell r="R7113" t="str">
            <v>Revenue</v>
          </cell>
          <cell r="S7113" t="str">
            <v>Non Salary</v>
          </cell>
        </row>
        <row r="7114">
          <cell r="A7114" t="str">
            <v>PH3621</v>
          </cell>
          <cell r="E7114">
            <v>640846.64</v>
          </cell>
          <cell r="F7114">
            <v>0</v>
          </cell>
          <cell r="G7114">
            <v>640846.64</v>
          </cell>
          <cell r="H7114">
            <v>641983.43999999994</v>
          </cell>
          <cell r="I7114">
            <v>1136.8</v>
          </cell>
          <cell r="J7114">
            <v>1444462.74</v>
          </cell>
          <cell r="L7114">
            <v>41455</v>
          </cell>
          <cell r="M7114" t="str">
            <v>PF</v>
          </cell>
          <cell r="N7114" t="str">
            <v>EXP</v>
          </cell>
          <cell r="O7114" t="str">
            <v>PH300</v>
          </cell>
          <cell r="P7114" t="str">
            <v>1015</v>
          </cell>
          <cell r="Q7114" t="str">
            <v>Salaries &amp; Benefits</v>
          </cell>
          <cell r="R7114" t="str">
            <v>Other Expenditures</v>
          </cell>
          <cell r="S7114" t="str">
            <v>Salaries &amp; Benefits</v>
          </cell>
        </row>
        <row r="7115">
          <cell r="A7115" t="str">
            <v>PH3621</v>
          </cell>
          <cell r="E7115">
            <v>491.16</v>
          </cell>
          <cell r="F7115">
            <v>0</v>
          </cell>
          <cell r="G7115">
            <v>491.16</v>
          </cell>
          <cell r="H7115">
            <v>0</v>
          </cell>
          <cell r="I7115">
            <v>-491.16</v>
          </cell>
          <cell r="J7115">
            <v>0</v>
          </cell>
          <cell r="L7115">
            <v>41455</v>
          </cell>
          <cell r="M7115" t="str">
            <v>PF</v>
          </cell>
          <cell r="N7115" t="str">
            <v>EXP</v>
          </cell>
          <cell r="O7115" t="str">
            <v>PH300</v>
          </cell>
          <cell r="P7115" t="str">
            <v>1025</v>
          </cell>
          <cell r="Q7115" t="str">
            <v>Salaries &amp; Benefits</v>
          </cell>
          <cell r="R7115" t="str">
            <v>Other Expenditures</v>
          </cell>
          <cell r="S7115" t="str">
            <v>Overtime</v>
          </cell>
        </row>
        <row r="7116">
          <cell r="A7116" t="str">
            <v>PH3621</v>
          </cell>
          <cell r="E7116">
            <v>7477.92</v>
          </cell>
          <cell r="F7116">
            <v>0</v>
          </cell>
          <cell r="G7116">
            <v>7477.92</v>
          </cell>
          <cell r="H7116">
            <v>0</v>
          </cell>
          <cell r="I7116">
            <v>-7477.92</v>
          </cell>
          <cell r="J7116">
            <v>0</v>
          </cell>
          <cell r="L7116">
            <v>41455</v>
          </cell>
          <cell r="M7116" t="str">
            <v>PF</v>
          </cell>
          <cell r="N7116" t="str">
            <v>EXP</v>
          </cell>
          <cell r="O7116" t="str">
            <v>PH300</v>
          </cell>
          <cell r="P7116" t="str">
            <v>1050</v>
          </cell>
          <cell r="Q7116" t="str">
            <v>Salaries &amp; Benefits</v>
          </cell>
          <cell r="R7116" t="str">
            <v>Other Expenditures</v>
          </cell>
          <cell r="S7116" t="str">
            <v>Salaries &amp; Benefits</v>
          </cell>
        </row>
        <row r="7117">
          <cell r="A7117" t="str">
            <v>PH3621</v>
          </cell>
          <cell r="E7117">
            <v>27906.17</v>
          </cell>
          <cell r="F7117">
            <v>0</v>
          </cell>
          <cell r="G7117">
            <v>27906.17</v>
          </cell>
          <cell r="H7117">
            <v>28687.9</v>
          </cell>
          <cell r="I7117">
            <v>781.73</v>
          </cell>
          <cell r="J7117">
            <v>64548</v>
          </cell>
          <cell r="L7117">
            <v>41455</v>
          </cell>
          <cell r="M7117" t="str">
            <v>PF</v>
          </cell>
          <cell r="N7117" t="str">
            <v>EXP</v>
          </cell>
          <cell r="O7117" t="str">
            <v>PH300</v>
          </cell>
          <cell r="P7117" t="str">
            <v>1711</v>
          </cell>
          <cell r="Q7117" t="str">
            <v>Salaries &amp; Benefits</v>
          </cell>
          <cell r="R7117" t="str">
            <v>Other Expenditures</v>
          </cell>
          <cell r="S7117" t="str">
            <v>Salaries &amp; Benefits</v>
          </cell>
        </row>
        <row r="7118">
          <cell r="A7118" t="str">
            <v>PH3621</v>
          </cell>
          <cell r="E7118">
            <v>13237.93</v>
          </cell>
          <cell r="F7118">
            <v>0</v>
          </cell>
          <cell r="G7118">
            <v>13237.93</v>
          </cell>
          <cell r="H7118">
            <v>13429.26</v>
          </cell>
          <cell r="I7118">
            <v>191.33</v>
          </cell>
          <cell r="J7118">
            <v>30216</v>
          </cell>
          <cell r="L7118">
            <v>41455</v>
          </cell>
          <cell r="M7118" t="str">
            <v>PF</v>
          </cell>
          <cell r="N7118" t="str">
            <v>EXP</v>
          </cell>
          <cell r="O7118" t="str">
            <v>PH300</v>
          </cell>
          <cell r="P7118" t="str">
            <v>1712</v>
          </cell>
          <cell r="Q7118" t="str">
            <v>Salaries &amp; Benefits</v>
          </cell>
          <cell r="R7118" t="str">
            <v>Other Expenditures</v>
          </cell>
          <cell r="S7118" t="str">
            <v>Salaries &amp; Benefits</v>
          </cell>
        </row>
        <row r="7119">
          <cell r="A7119" t="str">
            <v>PH3621</v>
          </cell>
          <cell r="E7119">
            <v>15331.62</v>
          </cell>
          <cell r="F7119">
            <v>0</v>
          </cell>
          <cell r="G7119">
            <v>15331.62</v>
          </cell>
          <cell r="H7119">
            <v>12855.82</v>
          </cell>
          <cell r="I7119">
            <v>-2475.8000000000002</v>
          </cell>
          <cell r="J7119">
            <v>28780.400000000001</v>
          </cell>
          <cell r="L7119">
            <v>41455</v>
          </cell>
          <cell r="M7119" t="str">
            <v>PF</v>
          </cell>
          <cell r="N7119" t="str">
            <v>EXP</v>
          </cell>
          <cell r="O7119" t="str">
            <v>PH300</v>
          </cell>
          <cell r="P7119" t="str">
            <v>1720</v>
          </cell>
          <cell r="Q7119" t="str">
            <v>Salaries &amp; Benefits</v>
          </cell>
          <cell r="R7119" t="str">
            <v>Other Expenditures</v>
          </cell>
          <cell r="S7119" t="str">
            <v>Salaries &amp; Benefits</v>
          </cell>
        </row>
        <row r="7120">
          <cell r="A7120" t="str">
            <v>PH3621</v>
          </cell>
          <cell r="E7120">
            <v>4637.9799999999996</v>
          </cell>
          <cell r="F7120">
            <v>0</v>
          </cell>
          <cell r="G7120">
            <v>4637.9799999999996</v>
          </cell>
          <cell r="H7120">
            <v>4791.6000000000004</v>
          </cell>
          <cell r="I7120">
            <v>153.62</v>
          </cell>
          <cell r="J7120">
            <v>10781.45</v>
          </cell>
          <cell r="L7120">
            <v>41455</v>
          </cell>
          <cell r="M7120" t="str">
            <v>PF</v>
          </cell>
          <cell r="N7120" t="str">
            <v>EXP</v>
          </cell>
          <cell r="O7120" t="str">
            <v>PH300</v>
          </cell>
          <cell r="P7120" t="str">
            <v>1730</v>
          </cell>
          <cell r="Q7120" t="str">
            <v>Salaries &amp; Benefits</v>
          </cell>
          <cell r="R7120" t="str">
            <v>Other Expenditures</v>
          </cell>
          <cell r="S7120" t="str">
            <v>Salaries &amp; Benefits</v>
          </cell>
        </row>
        <row r="7121">
          <cell r="A7121" t="str">
            <v>PH3621</v>
          </cell>
          <cell r="E7121">
            <v>16632.810000000001</v>
          </cell>
          <cell r="F7121">
            <v>0</v>
          </cell>
          <cell r="G7121">
            <v>16632.810000000001</v>
          </cell>
          <cell r="H7121">
            <v>16705.77</v>
          </cell>
          <cell r="I7121">
            <v>72.959999999999994</v>
          </cell>
          <cell r="J7121">
            <v>19921.87</v>
          </cell>
          <cell r="L7121">
            <v>41455</v>
          </cell>
          <cell r="M7121" t="str">
            <v>PF</v>
          </cell>
          <cell r="N7121" t="str">
            <v>EXP</v>
          </cell>
          <cell r="O7121" t="str">
            <v>PH300</v>
          </cell>
          <cell r="P7121" t="str">
            <v>1740</v>
          </cell>
          <cell r="Q7121" t="str">
            <v>Salaries &amp; Benefits</v>
          </cell>
          <cell r="R7121" t="str">
            <v>Other Expenditures</v>
          </cell>
          <cell r="S7121" t="str">
            <v>Salaries &amp; Benefits</v>
          </cell>
        </row>
        <row r="7122">
          <cell r="A7122" t="str">
            <v>PH3621</v>
          </cell>
          <cell r="E7122">
            <v>733.47</v>
          </cell>
          <cell r="F7122">
            <v>0</v>
          </cell>
          <cell r="G7122">
            <v>733.47</v>
          </cell>
          <cell r="H7122">
            <v>883.04</v>
          </cell>
          <cell r="I7122">
            <v>149.57</v>
          </cell>
          <cell r="J7122">
            <v>1155.52</v>
          </cell>
          <cell r="L7122">
            <v>41455</v>
          </cell>
          <cell r="M7122" t="str">
            <v>PF</v>
          </cell>
          <cell r="N7122" t="str">
            <v>EXP</v>
          </cell>
          <cell r="O7122" t="str">
            <v>PH300</v>
          </cell>
          <cell r="P7122" t="str">
            <v>1745</v>
          </cell>
          <cell r="Q7122" t="str">
            <v>Salaries &amp; Benefits</v>
          </cell>
          <cell r="R7122" t="str">
            <v>Other Expenditures</v>
          </cell>
          <cell r="S7122" t="str">
            <v>Salaries &amp; Benefits</v>
          </cell>
        </row>
        <row r="7123">
          <cell r="A7123" t="str">
            <v>PH3621</v>
          </cell>
          <cell r="E7123">
            <v>12827.37</v>
          </cell>
          <cell r="F7123">
            <v>0</v>
          </cell>
          <cell r="G7123">
            <v>12827.37</v>
          </cell>
          <cell r="H7123">
            <v>12518.75</v>
          </cell>
          <cell r="I7123">
            <v>-308.62</v>
          </cell>
          <cell r="J7123">
            <v>28166.99</v>
          </cell>
          <cell r="L7123">
            <v>41455</v>
          </cell>
          <cell r="M7123" t="str">
            <v>PF</v>
          </cell>
          <cell r="N7123" t="str">
            <v>EXP</v>
          </cell>
          <cell r="O7123" t="str">
            <v>PH300</v>
          </cell>
          <cell r="P7123" t="str">
            <v>1750</v>
          </cell>
          <cell r="Q7123" t="str">
            <v>Salaries &amp; Benefits</v>
          </cell>
          <cell r="R7123" t="str">
            <v>Other Expenditures</v>
          </cell>
          <cell r="S7123" t="str">
            <v>Salaries &amp; Benefits</v>
          </cell>
        </row>
        <row r="7124">
          <cell r="A7124" t="str">
            <v>PH3621</v>
          </cell>
          <cell r="E7124">
            <v>34979.440000000002</v>
          </cell>
          <cell r="F7124">
            <v>0</v>
          </cell>
          <cell r="G7124">
            <v>34979.440000000002</v>
          </cell>
          <cell r="H7124">
            <v>36255.22</v>
          </cell>
          <cell r="I7124">
            <v>1275.78</v>
          </cell>
          <cell r="J7124">
            <v>43827.3</v>
          </cell>
          <cell r="L7124">
            <v>41455</v>
          </cell>
          <cell r="M7124" t="str">
            <v>PF</v>
          </cell>
          <cell r="N7124" t="str">
            <v>EXP</v>
          </cell>
          <cell r="O7124" t="str">
            <v>PH300</v>
          </cell>
          <cell r="P7124" t="str">
            <v>1760</v>
          </cell>
          <cell r="Q7124" t="str">
            <v>Salaries &amp; Benefits</v>
          </cell>
          <cell r="R7124" t="str">
            <v>Other Expenditures</v>
          </cell>
          <cell r="S7124" t="str">
            <v>Salaries &amp; Benefits</v>
          </cell>
        </row>
        <row r="7125">
          <cell r="A7125" t="str">
            <v>PH3621</v>
          </cell>
          <cell r="E7125">
            <v>62892.9</v>
          </cell>
          <cell r="F7125">
            <v>0</v>
          </cell>
          <cell r="G7125">
            <v>62892.9</v>
          </cell>
          <cell r="H7125">
            <v>70037.899999999994</v>
          </cell>
          <cell r="I7125">
            <v>7145</v>
          </cell>
          <cell r="J7125">
            <v>157585.17000000001</v>
          </cell>
          <cell r="L7125">
            <v>41455</v>
          </cell>
          <cell r="M7125" t="str">
            <v>PF</v>
          </cell>
          <cell r="N7125" t="str">
            <v>EXP</v>
          </cell>
          <cell r="O7125" t="str">
            <v>PH300</v>
          </cell>
          <cell r="P7125" t="str">
            <v>1770</v>
          </cell>
          <cell r="Q7125" t="str">
            <v>Salaries &amp; Benefits</v>
          </cell>
          <cell r="R7125" t="str">
            <v>Other Expenditures</v>
          </cell>
          <cell r="S7125" t="str">
            <v>Salaries &amp; Benefits</v>
          </cell>
        </row>
        <row r="7126">
          <cell r="A7126" t="str">
            <v>PH3621</v>
          </cell>
          <cell r="E7126">
            <v>733.18</v>
          </cell>
          <cell r="F7126">
            <v>0</v>
          </cell>
          <cell r="G7126">
            <v>733.18</v>
          </cell>
          <cell r="H7126">
            <v>0</v>
          </cell>
          <cell r="I7126">
            <v>-733.18</v>
          </cell>
          <cell r="J7126">
            <v>0</v>
          </cell>
          <cell r="L7126">
            <v>41455</v>
          </cell>
          <cell r="M7126" t="str">
            <v>PF</v>
          </cell>
          <cell r="N7126" t="str">
            <v>EXP</v>
          </cell>
          <cell r="O7126" t="str">
            <v>PH300</v>
          </cell>
          <cell r="P7126" t="str">
            <v>1840</v>
          </cell>
          <cell r="Q7126" t="str">
            <v>Salaries &amp; Benefits</v>
          </cell>
          <cell r="R7126" t="str">
            <v>Other Expenditures</v>
          </cell>
          <cell r="S7126" t="str">
            <v>Salaries &amp; Benefits</v>
          </cell>
        </row>
        <row r="7127">
          <cell r="A7127" t="str">
            <v>PH3621</v>
          </cell>
          <cell r="E7127">
            <v>2066.6999999999998</v>
          </cell>
          <cell r="F7127">
            <v>0</v>
          </cell>
          <cell r="G7127">
            <v>2066.6999999999998</v>
          </cell>
          <cell r="H7127">
            <v>0</v>
          </cell>
          <cell r="I7127">
            <v>-2066.6999999999998</v>
          </cell>
          <cell r="J7127">
            <v>0</v>
          </cell>
          <cell r="L7127">
            <v>41455</v>
          </cell>
          <cell r="M7127" t="str">
            <v>PF</v>
          </cell>
          <cell r="N7127" t="str">
            <v>EXP</v>
          </cell>
          <cell r="O7127" t="str">
            <v>PH300</v>
          </cell>
          <cell r="P7127" t="str">
            <v>4225</v>
          </cell>
          <cell r="Q7127" t="str">
            <v>Business Travel Expenses</v>
          </cell>
          <cell r="R7127" t="str">
            <v>Other Expenditures</v>
          </cell>
          <cell r="S7127" t="str">
            <v>Non Salary</v>
          </cell>
        </row>
        <row r="7128">
          <cell r="A7128" t="str">
            <v>PH3621</v>
          </cell>
          <cell r="E7128">
            <v>2873.39</v>
          </cell>
          <cell r="F7128">
            <v>0</v>
          </cell>
          <cell r="G7128">
            <v>2873.39</v>
          </cell>
          <cell r="H7128">
            <v>0</v>
          </cell>
          <cell r="I7128">
            <v>-2873.39</v>
          </cell>
          <cell r="J7128">
            <v>0</v>
          </cell>
          <cell r="L7128">
            <v>41455</v>
          </cell>
          <cell r="M7128" t="str">
            <v>PF</v>
          </cell>
          <cell r="N7128" t="str">
            <v>EXP</v>
          </cell>
          <cell r="O7128" t="str">
            <v>PH300</v>
          </cell>
          <cell r="P7128" t="str">
            <v>4770</v>
          </cell>
          <cell r="Q7128" t="str">
            <v>Insurance, Parking &amp; Metrage</v>
          </cell>
          <cell r="R7128" t="str">
            <v>Other Expenditures</v>
          </cell>
          <cell r="S7128" t="str">
            <v>Non Salary</v>
          </cell>
        </row>
        <row r="7129">
          <cell r="A7129" t="str">
            <v>PH3621</v>
          </cell>
          <cell r="E7129">
            <v>7142.75</v>
          </cell>
          <cell r="F7129">
            <v>0</v>
          </cell>
          <cell r="G7129">
            <v>7142.75</v>
          </cell>
          <cell r="H7129">
            <v>0</v>
          </cell>
          <cell r="I7129">
            <v>-7142.75</v>
          </cell>
          <cell r="J7129">
            <v>0</v>
          </cell>
          <cell r="L7129">
            <v>41455</v>
          </cell>
          <cell r="M7129" t="str">
            <v>PF</v>
          </cell>
          <cell r="N7129" t="str">
            <v>EXP</v>
          </cell>
          <cell r="O7129" t="str">
            <v>PH300</v>
          </cell>
          <cell r="P7129" t="str">
            <v>4775</v>
          </cell>
          <cell r="Q7129" t="str">
            <v>Insurance, Parking &amp; Metrage</v>
          </cell>
          <cell r="R7129" t="str">
            <v>Other Expenditures</v>
          </cell>
          <cell r="S7129" t="str">
            <v>Non Salary</v>
          </cell>
        </row>
        <row r="7130">
          <cell r="A7130" t="str">
            <v>PH3621</v>
          </cell>
          <cell r="E7130">
            <v>-850811.43</v>
          </cell>
          <cell r="F7130">
            <v>0</v>
          </cell>
          <cell r="G7130">
            <v>-850811.43</v>
          </cell>
          <cell r="H7130">
            <v>-838148.7</v>
          </cell>
          <cell r="I7130">
            <v>12662.73</v>
          </cell>
          <cell r="J7130">
            <v>-1829445.44</v>
          </cell>
          <cell r="L7130">
            <v>41455</v>
          </cell>
          <cell r="M7130" t="str">
            <v>PF</v>
          </cell>
          <cell r="N7130" t="str">
            <v>REV</v>
          </cell>
          <cell r="O7130" t="str">
            <v>PH300</v>
          </cell>
          <cell r="P7130" t="str">
            <v>8010</v>
          </cell>
          <cell r="Q7130" t="str">
            <v>Grants and Subsidies</v>
          </cell>
          <cell r="R7130" t="str">
            <v>Revenue</v>
          </cell>
          <cell r="S7130" t="str">
            <v>Non Salary</v>
          </cell>
        </row>
        <row r="7131">
          <cell r="A7131" t="str">
            <v>PH3623</v>
          </cell>
          <cell r="E7131">
            <v>668209.35</v>
          </cell>
          <cell r="F7131">
            <v>0</v>
          </cell>
          <cell r="G7131">
            <v>668209.35</v>
          </cell>
          <cell r="H7131">
            <v>675770.76</v>
          </cell>
          <cell r="I7131">
            <v>7561.41</v>
          </cell>
          <cell r="J7131">
            <v>1520484.21</v>
          </cell>
          <cell r="L7131">
            <v>41455</v>
          </cell>
          <cell r="M7131" t="str">
            <v>PF</v>
          </cell>
          <cell r="N7131" t="str">
            <v>EXP</v>
          </cell>
          <cell r="O7131" t="str">
            <v>PH300</v>
          </cell>
          <cell r="P7131" t="str">
            <v>1015</v>
          </cell>
          <cell r="Q7131" t="str">
            <v>Salaries &amp; Benefits</v>
          </cell>
          <cell r="R7131" t="str">
            <v>Other Expenditures</v>
          </cell>
          <cell r="S7131" t="str">
            <v>Salaries &amp; Benefits</v>
          </cell>
        </row>
        <row r="7132">
          <cell r="A7132" t="str">
            <v>PH3623</v>
          </cell>
          <cell r="E7132">
            <v>5730.2</v>
          </cell>
          <cell r="F7132">
            <v>0</v>
          </cell>
          <cell r="G7132">
            <v>5730.2</v>
          </cell>
          <cell r="H7132">
            <v>0</v>
          </cell>
          <cell r="I7132">
            <v>-5730.2</v>
          </cell>
          <cell r="J7132">
            <v>0</v>
          </cell>
          <cell r="L7132">
            <v>41455</v>
          </cell>
          <cell r="M7132" t="str">
            <v>PF</v>
          </cell>
          <cell r="N7132" t="str">
            <v>EXP</v>
          </cell>
          <cell r="O7132" t="str">
            <v>PH300</v>
          </cell>
          <cell r="P7132" t="str">
            <v>1050</v>
          </cell>
          <cell r="Q7132" t="str">
            <v>Salaries &amp; Benefits</v>
          </cell>
          <cell r="R7132" t="str">
            <v>Other Expenditures</v>
          </cell>
          <cell r="S7132" t="str">
            <v>Salaries &amp; Benefits</v>
          </cell>
        </row>
        <row r="7133">
          <cell r="A7133" t="str">
            <v>PH3623</v>
          </cell>
          <cell r="E7133">
            <v>0</v>
          </cell>
          <cell r="F7133">
            <v>0</v>
          </cell>
          <cell r="G7133">
            <v>0</v>
          </cell>
          <cell r="H7133">
            <v>-45057.94</v>
          </cell>
          <cell r="I7133">
            <v>-45057.94</v>
          </cell>
          <cell r="J7133">
            <v>-101413.33</v>
          </cell>
          <cell r="L7133">
            <v>41455</v>
          </cell>
          <cell r="M7133" t="str">
            <v>PF</v>
          </cell>
          <cell r="N7133" t="str">
            <v>EXP</v>
          </cell>
          <cell r="O7133" t="str">
            <v>PH300</v>
          </cell>
          <cell r="P7133" t="str">
            <v>1520</v>
          </cell>
          <cell r="Q7133" t="str">
            <v>Salaries &amp; Benefits</v>
          </cell>
          <cell r="R7133" t="str">
            <v>Other Expenditures</v>
          </cell>
          <cell r="S7133" t="str">
            <v>Gapping</v>
          </cell>
        </row>
        <row r="7134">
          <cell r="A7134" t="str">
            <v>PH3623</v>
          </cell>
          <cell r="E7134">
            <v>-2375.35</v>
          </cell>
          <cell r="F7134">
            <v>0</v>
          </cell>
          <cell r="G7134">
            <v>-2375.35</v>
          </cell>
          <cell r="H7134">
            <v>0</v>
          </cell>
          <cell r="I7134">
            <v>2375.35</v>
          </cell>
          <cell r="J7134">
            <v>0</v>
          </cell>
          <cell r="L7134">
            <v>41455</v>
          </cell>
          <cell r="M7134" t="str">
            <v>PF</v>
          </cell>
          <cell r="N7134" t="str">
            <v>EXP</v>
          </cell>
          <cell r="O7134" t="str">
            <v>PH300</v>
          </cell>
          <cell r="P7134" t="str">
            <v>1580</v>
          </cell>
          <cell r="Q7134" t="str">
            <v>Salaries &amp; Benefits</v>
          </cell>
          <cell r="R7134" t="str">
            <v>Other Expenditures</v>
          </cell>
          <cell r="S7134" t="str">
            <v>Salaries &amp; Benefits</v>
          </cell>
        </row>
        <row r="7135">
          <cell r="A7135" t="str">
            <v>PH3623</v>
          </cell>
          <cell r="E7135">
            <v>36215.43</v>
          </cell>
          <cell r="F7135">
            <v>0</v>
          </cell>
          <cell r="G7135">
            <v>36215.43</v>
          </cell>
          <cell r="H7135">
            <v>36421.21</v>
          </cell>
          <cell r="I7135">
            <v>205.78</v>
          </cell>
          <cell r="J7135">
            <v>81948</v>
          </cell>
          <cell r="L7135">
            <v>41455</v>
          </cell>
          <cell r="M7135" t="str">
            <v>PF</v>
          </cell>
          <cell r="N7135" t="str">
            <v>EXP</v>
          </cell>
          <cell r="O7135" t="str">
            <v>PH300</v>
          </cell>
          <cell r="P7135" t="str">
            <v>1711</v>
          </cell>
          <cell r="Q7135" t="str">
            <v>Salaries &amp; Benefits</v>
          </cell>
          <cell r="R7135" t="str">
            <v>Other Expenditures</v>
          </cell>
          <cell r="S7135" t="str">
            <v>Salaries &amp; Benefits</v>
          </cell>
        </row>
        <row r="7136">
          <cell r="A7136" t="str">
            <v>PH3623</v>
          </cell>
          <cell r="E7136">
            <v>17174.21</v>
          </cell>
          <cell r="F7136">
            <v>0</v>
          </cell>
          <cell r="G7136">
            <v>17174.21</v>
          </cell>
          <cell r="H7136">
            <v>17167.849999999999</v>
          </cell>
          <cell r="I7136">
            <v>-6.36</v>
          </cell>
          <cell r="J7136">
            <v>38628</v>
          </cell>
          <cell r="L7136">
            <v>41455</v>
          </cell>
          <cell r="M7136" t="str">
            <v>PF</v>
          </cell>
          <cell r="N7136" t="str">
            <v>EXP</v>
          </cell>
          <cell r="O7136" t="str">
            <v>PH300</v>
          </cell>
          <cell r="P7136" t="str">
            <v>1712</v>
          </cell>
          <cell r="Q7136" t="str">
            <v>Salaries &amp; Benefits</v>
          </cell>
          <cell r="R7136" t="str">
            <v>Other Expenditures</v>
          </cell>
          <cell r="S7136" t="str">
            <v>Salaries &amp; Benefits</v>
          </cell>
        </row>
        <row r="7137">
          <cell r="A7137" t="str">
            <v>PH3623</v>
          </cell>
          <cell r="E7137">
            <v>16034.42</v>
          </cell>
          <cell r="F7137">
            <v>0</v>
          </cell>
          <cell r="G7137">
            <v>16034.42</v>
          </cell>
          <cell r="H7137">
            <v>13532.4</v>
          </cell>
          <cell r="I7137">
            <v>-2502.02</v>
          </cell>
          <cell r="J7137">
            <v>30302.73</v>
          </cell>
          <cell r="L7137">
            <v>41455</v>
          </cell>
          <cell r="M7137" t="str">
            <v>PF</v>
          </cell>
          <cell r="N7137" t="str">
            <v>EXP</v>
          </cell>
          <cell r="O7137" t="str">
            <v>PH300</v>
          </cell>
          <cell r="P7137" t="str">
            <v>1720</v>
          </cell>
          <cell r="Q7137" t="str">
            <v>Salaries &amp; Benefits</v>
          </cell>
          <cell r="R7137" t="str">
            <v>Other Expenditures</v>
          </cell>
          <cell r="S7137" t="str">
            <v>Salaries &amp; Benefits</v>
          </cell>
        </row>
        <row r="7138">
          <cell r="A7138" t="str">
            <v>PH3623</v>
          </cell>
          <cell r="E7138">
            <v>4842.5600000000004</v>
          </cell>
          <cell r="F7138">
            <v>0</v>
          </cell>
          <cell r="G7138">
            <v>4842.5600000000004</v>
          </cell>
          <cell r="H7138">
            <v>5043.8</v>
          </cell>
          <cell r="I7138">
            <v>201.24</v>
          </cell>
          <cell r="J7138">
            <v>11348.87</v>
          </cell>
          <cell r="L7138">
            <v>41455</v>
          </cell>
          <cell r="M7138" t="str">
            <v>PF</v>
          </cell>
          <cell r="N7138" t="str">
            <v>EXP</v>
          </cell>
          <cell r="O7138" t="str">
            <v>PH300</v>
          </cell>
          <cell r="P7138" t="str">
            <v>1730</v>
          </cell>
          <cell r="Q7138" t="str">
            <v>Salaries &amp; Benefits</v>
          </cell>
          <cell r="R7138" t="str">
            <v>Other Expenditures</v>
          </cell>
          <cell r="S7138" t="str">
            <v>Salaries &amp; Benefits</v>
          </cell>
        </row>
        <row r="7139">
          <cell r="A7139" t="str">
            <v>PH3623</v>
          </cell>
          <cell r="E7139">
            <v>17336.8</v>
          </cell>
          <cell r="F7139">
            <v>0</v>
          </cell>
          <cell r="G7139">
            <v>17336.8</v>
          </cell>
          <cell r="H7139">
            <v>17585.490000000002</v>
          </cell>
          <cell r="I7139">
            <v>248.69</v>
          </cell>
          <cell r="J7139">
            <v>20973.53</v>
          </cell>
          <cell r="L7139">
            <v>41455</v>
          </cell>
          <cell r="M7139" t="str">
            <v>PF</v>
          </cell>
          <cell r="N7139" t="str">
            <v>EXP</v>
          </cell>
          <cell r="O7139" t="str">
            <v>PH300</v>
          </cell>
          <cell r="P7139" t="str">
            <v>1740</v>
          </cell>
          <cell r="Q7139" t="str">
            <v>Salaries &amp; Benefits</v>
          </cell>
          <cell r="R7139" t="str">
            <v>Other Expenditures</v>
          </cell>
          <cell r="S7139" t="str">
            <v>Salaries &amp; Benefits</v>
          </cell>
        </row>
        <row r="7140">
          <cell r="A7140" t="str">
            <v>PH3623</v>
          </cell>
          <cell r="E7140">
            <v>792.05</v>
          </cell>
          <cell r="F7140">
            <v>0</v>
          </cell>
          <cell r="G7140">
            <v>792.05</v>
          </cell>
          <cell r="H7140">
            <v>928.5</v>
          </cell>
          <cell r="I7140">
            <v>136.44999999999999</v>
          </cell>
          <cell r="J7140">
            <v>1216.32</v>
          </cell>
          <cell r="L7140">
            <v>41455</v>
          </cell>
          <cell r="M7140" t="str">
            <v>PF</v>
          </cell>
          <cell r="N7140" t="str">
            <v>EXP</v>
          </cell>
          <cell r="O7140" t="str">
            <v>PH300</v>
          </cell>
          <cell r="P7140" t="str">
            <v>1745</v>
          </cell>
          <cell r="Q7140" t="str">
            <v>Salaries &amp; Benefits</v>
          </cell>
          <cell r="R7140" t="str">
            <v>Other Expenditures</v>
          </cell>
          <cell r="S7140" t="str">
            <v>Salaries &amp; Benefits</v>
          </cell>
        </row>
        <row r="7141">
          <cell r="A7141" t="str">
            <v>PH3623</v>
          </cell>
          <cell r="E7141">
            <v>13260.18</v>
          </cell>
          <cell r="F7141">
            <v>0</v>
          </cell>
          <cell r="G7141">
            <v>13260.18</v>
          </cell>
          <cell r="H7141">
            <v>13177.61</v>
          </cell>
          <cell r="I7141">
            <v>-82.57</v>
          </cell>
          <cell r="J7141">
            <v>29649.39</v>
          </cell>
          <cell r="L7141">
            <v>41455</v>
          </cell>
          <cell r="M7141" t="str">
            <v>PF</v>
          </cell>
          <cell r="N7141" t="str">
            <v>EXP</v>
          </cell>
          <cell r="O7141" t="str">
            <v>PH300</v>
          </cell>
          <cell r="P7141" t="str">
            <v>1750</v>
          </cell>
          <cell r="Q7141" t="str">
            <v>Salaries &amp; Benefits</v>
          </cell>
          <cell r="R7141" t="str">
            <v>Other Expenditures</v>
          </cell>
          <cell r="S7141" t="str">
            <v>Salaries &amp; Benefits</v>
          </cell>
        </row>
        <row r="7142">
          <cell r="A7142" t="str">
            <v>PH3623</v>
          </cell>
          <cell r="E7142">
            <v>35444.639999999999</v>
          </cell>
          <cell r="F7142">
            <v>0</v>
          </cell>
          <cell r="G7142">
            <v>35444.639999999999</v>
          </cell>
          <cell r="H7142">
            <v>38155.81</v>
          </cell>
          <cell r="I7142">
            <v>2711.17</v>
          </cell>
          <cell r="J7142">
            <v>46134</v>
          </cell>
          <cell r="L7142">
            <v>41455</v>
          </cell>
          <cell r="M7142" t="str">
            <v>PF</v>
          </cell>
          <cell r="N7142" t="str">
            <v>EXP</v>
          </cell>
          <cell r="O7142" t="str">
            <v>PH300</v>
          </cell>
          <cell r="P7142" t="str">
            <v>1760</v>
          </cell>
          <cell r="Q7142" t="str">
            <v>Salaries &amp; Benefits</v>
          </cell>
          <cell r="R7142" t="str">
            <v>Other Expenditures</v>
          </cell>
          <cell r="S7142" t="str">
            <v>Salaries &amp; Benefits</v>
          </cell>
        </row>
        <row r="7143">
          <cell r="A7143" t="str">
            <v>PH3623</v>
          </cell>
          <cell r="E7143">
            <v>70275.009999999995</v>
          </cell>
          <cell r="F7143">
            <v>0</v>
          </cell>
          <cell r="G7143">
            <v>70275.009999999995</v>
          </cell>
          <cell r="H7143">
            <v>73723.88</v>
          </cell>
          <cell r="I7143">
            <v>3448.87</v>
          </cell>
          <cell r="J7143">
            <v>165878.70000000001</v>
          </cell>
          <cell r="L7143">
            <v>41455</v>
          </cell>
          <cell r="M7143" t="str">
            <v>PF</v>
          </cell>
          <cell r="N7143" t="str">
            <v>EXP</v>
          </cell>
          <cell r="O7143" t="str">
            <v>PH300</v>
          </cell>
          <cell r="P7143" t="str">
            <v>1770</v>
          </cell>
          <cell r="Q7143" t="str">
            <v>Salaries &amp; Benefits</v>
          </cell>
          <cell r="R7143" t="str">
            <v>Other Expenditures</v>
          </cell>
          <cell r="S7143" t="str">
            <v>Salaries &amp; Benefits</v>
          </cell>
        </row>
        <row r="7144">
          <cell r="A7144" t="str">
            <v>PH3623</v>
          </cell>
          <cell r="E7144">
            <v>2768.57</v>
          </cell>
          <cell r="F7144">
            <v>0</v>
          </cell>
          <cell r="G7144">
            <v>2768.57</v>
          </cell>
          <cell r="H7144">
            <v>0</v>
          </cell>
          <cell r="I7144">
            <v>-2768.57</v>
          </cell>
          <cell r="J7144">
            <v>0</v>
          </cell>
          <cell r="L7144">
            <v>41455</v>
          </cell>
          <cell r="M7144" t="str">
            <v>PF</v>
          </cell>
          <cell r="N7144" t="str">
            <v>EXP</v>
          </cell>
          <cell r="O7144" t="str">
            <v>PH300</v>
          </cell>
          <cell r="P7144" t="str">
            <v>1840</v>
          </cell>
          <cell r="Q7144" t="str">
            <v>Salaries &amp; Benefits</v>
          </cell>
          <cell r="R7144" t="str">
            <v>Other Expenditures</v>
          </cell>
          <cell r="S7144" t="str">
            <v>Salaries &amp; Benefits</v>
          </cell>
        </row>
        <row r="7145">
          <cell r="A7145" t="str">
            <v>PH3623</v>
          </cell>
          <cell r="E7145">
            <v>200.6</v>
          </cell>
          <cell r="F7145">
            <v>0</v>
          </cell>
          <cell r="G7145">
            <v>200.6</v>
          </cell>
          <cell r="H7145">
            <v>0</v>
          </cell>
          <cell r="I7145">
            <v>-200.6</v>
          </cell>
          <cell r="J7145">
            <v>0</v>
          </cell>
          <cell r="L7145">
            <v>41455</v>
          </cell>
          <cell r="M7145" t="str">
            <v>PF</v>
          </cell>
          <cell r="N7145" t="str">
            <v>EXP</v>
          </cell>
          <cell r="O7145" t="str">
            <v>PH300</v>
          </cell>
          <cell r="P7145" t="str">
            <v>4225</v>
          </cell>
          <cell r="Q7145" t="str">
            <v>Business Travel Expenses</v>
          </cell>
          <cell r="R7145" t="str">
            <v>Other Expenditures</v>
          </cell>
          <cell r="S7145" t="str">
            <v>Non Salary</v>
          </cell>
        </row>
        <row r="7146">
          <cell r="A7146" t="str">
            <v>PH3623</v>
          </cell>
          <cell r="E7146">
            <v>1339.13</v>
          </cell>
          <cell r="F7146">
            <v>0</v>
          </cell>
          <cell r="G7146">
            <v>1339.13</v>
          </cell>
          <cell r="H7146">
            <v>0</v>
          </cell>
          <cell r="I7146">
            <v>-1339.13</v>
          </cell>
          <cell r="J7146">
            <v>0</v>
          </cell>
          <cell r="L7146">
            <v>41455</v>
          </cell>
          <cell r="M7146" t="str">
            <v>PF</v>
          </cell>
          <cell r="N7146" t="str">
            <v>EXP</v>
          </cell>
          <cell r="O7146" t="str">
            <v>PH300</v>
          </cell>
          <cell r="P7146" t="str">
            <v>4770</v>
          </cell>
          <cell r="Q7146" t="str">
            <v>Insurance, Parking &amp; Metrage</v>
          </cell>
          <cell r="R7146" t="str">
            <v>Other Expenditures</v>
          </cell>
          <cell r="S7146" t="str">
            <v>Non Salary</v>
          </cell>
        </row>
        <row r="7147">
          <cell r="A7147" t="str">
            <v>PH3623</v>
          </cell>
          <cell r="E7147">
            <v>9793.18</v>
          </cell>
          <cell r="F7147">
            <v>0</v>
          </cell>
          <cell r="G7147">
            <v>9793.18</v>
          </cell>
          <cell r="H7147">
            <v>0</v>
          </cell>
          <cell r="I7147">
            <v>-9793.18</v>
          </cell>
          <cell r="J7147">
            <v>0</v>
          </cell>
          <cell r="L7147">
            <v>41455</v>
          </cell>
          <cell r="M7147" t="str">
            <v>PF</v>
          </cell>
          <cell r="N7147" t="str">
            <v>EXP</v>
          </cell>
          <cell r="O7147" t="str">
            <v>PH300</v>
          </cell>
          <cell r="P7147" t="str">
            <v>4775</v>
          </cell>
          <cell r="Q7147" t="str">
            <v>Insurance, Parking &amp; Metrage</v>
          </cell>
          <cell r="R7147" t="str">
            <v>Other Expenditures</v>
          </cell>
          <cell r="S7147" t="str">
            <v>Non Salary</v>
          </cell>
        </row>
        <row r="7148">
          <cell r="A7148" t="str">
            <v>PH3623</v>
          </cell>
          <cell r="E7148">
            <v>-897040.98</v>
          </cell>
          <cell r="F7148">
            <v>0</v>
          </cell>
          <cell r="G7148">
            <v>-897040.98</v>
          </cell>
          <cell r="H7148">
            <v>-846449.37</v>
          </cell>
          <cell r="I7148">
            <v>50591.61</v>
          </cell>
          <cell r="J7148">
            <v>-1845150.42</v>
          </cell>
          <cell r="L7148">
            <v>41455</v>
          </cell>
          <cell r="M7148" t="str">
            <v>PF</v>
          </cell>
          <cell r="N7148" t="str">
            <v>REV</v>
          </cell>
          <cell r="O7148" t="str">
            <v>PH300</v>
          </cell>
          <cell r="P7148" t="str">
            <v>8010</v>
          </cell>
          <cell r="Q7148" t="str">
            <v>Grants and Subsidies</v>
          </cell>
          <cell r="R7148" t="str">
            <v>Revenue</v>
          </cell>
          <cell r="S7148" t="str">
            <v>Non Salary</v>
          </cell>
        </row>
        <row r="7149">
          <cell r="A7149" t="str">
            <v>PH3624</v>
          </cell>
          <cell r="E7149">
            <v>0</v>
          </cell>
          <cell r="F7149">
            <v>0</v>
          </cell>
          <cell r="G7149">
            <v>0</v>
          </cell>
          <cell r="H7149">
            <v>0</v>
          </cell>
          <cell r="I7149">
            <v>0</v>
          </cell>
          <cell r="J7149">
            <v>0</v>
          </cell>
          <cell r="L7149">
            <v>41455</v>
          </cell>
          <cell r="M7149" t="str">
            <v>I-</v>
          </cell>
          <cell r="N7149" t="str">
            <v>EXP</v>
          </cell>
          <cell r="O7149" t="str">
            <v>PH300</v>
          </cell>
          <cell r="P7149" t="str">
            <v>2010</v>
          </cell>
          <cell r="Q7149" t="str">
            <v>Office Supplies</v>
          </cell>
          <cell r="R7149" t="str">
            <v>Other Expenditures</v>
          </cell>
          <cell r="S7149" t="str">
            <v>Non Salary</v>
          </cell>
        </row>
        <row r="7150">
          <cell r="A7150" t="str">
            <v>PH3625</v>
          </cell>
          <cell r="E7150">
            <v>584393.24</v>
          </cell>
          <cell r="F7150">
            <v>0</v>
          </cell>
          <cell r="G7150">
            <v>584393.24</v>
          </cell>
          <cell r="H7150">
            <v>610421</v>
          </cell>
          <cell r="I7150">
            <v>26027.759999999998</v>
          </cell>
          <cell r="J7150">
            <v>1373447.25</v>
          </cell>
          <cell r="L7150">
            <v>41455</v>
          </cell>
          <cell r="M7150" t="str">
            <v>PF</v>
          </cell>
          <cell r="N7150" t="str">
            <v>EXP</v>
          </cell>
          <cell r="O7150" t="str">
            <v>PH300</v>
          </cell>
          <cell r="P7150" t="str">
            <v>1015</v>
          </cell>
          <cell r="Q7150" t="str">
            <v>Salaries &amp; Benefits</v>
          </cell>
          <cell r="R7150" t="str">
            <v>Other Expenditures</v>
          </cell>
          <cell r="S7150" t="str">
            <v>Salaries &amp; Benefits</v>
          </cell>
        </row>
        <row r="7151">
          <cell r="A7151" t="str">
            <v>PH3625</v>
          </cell>
          <cell r="E7151">
            <v>2340.52</v>
          </cell>
          <cell r="F7151">
            <v>0</v>
          </cell>
          <cell r="G7151">
            <v>2340.52</v>
          </cell>
          <cell r="H7151">
            <v>0</v>
          </cell>
          <cell r="I7151">
            <v>-2340.52</v>
          </cell>
          <cell r="J7151">
            <v>0</v>
          </cell>
          <cell r="L7151">
            <v>41455</v>
          </cell>
          <cell r="M7151" t="str">
            <v>PF</v>
          </cell>
          <cell r="N7151" t="str">
            <v>EXP</v>
          </cell>
          <cell r="O7151" t="str">
            <v>PH300</v>
          </cell>
          <cell r="P7151" t="str">
            <v>1060</v>
          </cell>
          <cell r="Q7151" t="str">
            <v>Salaries &amp; Benefits</v>
          </cell>
          <cell r="R7151" t="str">
            <v>Other Expenditures</v>
          </cell>
          <cell r="S7151" t="str">
            <v>Salaries &amp; Benefits</v>
          </cell>
        </row>
        <row r="7152">
          <cell r="A7152" t="str">
            <v>PH3625</v>
          </cell>
          <cell r="E7152">
            <v>0</v>
          </cell>
          <cell r="F7152">
            <v>0</v>
          </cell>
          <cell r="G7152">
            <v>0</v>
          </cell>
          <cell r="H7152">
            <v>-38967.199999999997</v>
          </cell>
          <cell r="I7152">
            <v>-38967.199999999997</v>
          </cell>
          <cell r="J7152">
            <v>-87704.71</v>
          </cell>
          <cell r="L7152">
            <v>41455</v>
          </cell>
          <cell r="M7152" t="str">
            <v>PF</v>
          </cell>
          <cell r="N7152" t="str">
            <v>EXP</v>
          </cell>
          <cell r="O7152" t="str">
            <v>PH300</v>
          </cell>
          <cell r="P7152" t="str">
            <v>1520</v>
          </cell>
          <cell r="Q7152" t="str">
            <v>Salaries &amp; Benefits</v>
          </cell>
          <cell r="R7152" t="str">
            <v>Other Expenditures</v>
          </cell>
          <cell r="S7152" t="str">
            <v>Gapping</v>
          </cell>
        </row>
        <row r="7153">
          <cell r="A7153" t="str">
            <v>PH3625</v>
          </cell>
          <cell r="E7153">
            <v>29412.31</v>
          </cell>
          <cell r="F7153">
            <v>0</v>
          </cell>
          <cell r="G7153">
            <v>29412.31</v>
          </cell>
          <cell r="H7153">
            <v>31370.560000000001</v>
          </cell>
          <cell r="I7153">
            <v>1958.25</v>
          </cell>
          <cell r="J7153">
            <v>70584</v>
          </cell>
          <cell r="L7153">
            <v>41455</v>
          </cell>
          <cell r="M7153" t="str">
            <v>PF</v>
          </cell>
          <cell r="N7153" t="str">
            <v>EXP</v>
          </cell>
          <cell r="O7153" t="str">
            <v>PH300</v>
          </cell>
          <cell r="P7153" t="str">
            <v>1711</v>
          </cell>
          <cell r="Q7153" t="str">
            <v>Salaries &amp; Benefits</v>
          </cell>
          <cell r="R7153" t="str">
            <v>Other Expenditures</v>
          </cell>
          <cell r="S7153" t="str">
            <v>Salaries &amp; Benefits</v>
          </cell>
        </row>
        <row r="7154">
          <cell r="A7154" t="str">
            <v>PH3625</v>
          </cell>
          <cell r="E7154">
            <v>14067.14</v>
          </cell>
          <cell r="F7154">
            <v>0</v>
          </cell>
          <cell r="G7154">
            <v>14067.14</v>
          </cell>
          <cell r="H7154">
            <v>14778.55</v>
          </cell>
          <cell r="I7154">
            <v>711.41</v>
          </cell>
          <cell r="J7154">
            <v>33252</v>
          </cell>
          <cell r="L7154">
            <v>41455</v>
          </cell>
          <cell r="M7154" t="str">
            <v>PF</v>
          </cell>
          <cell r="N7154" t="str">
            <v>EXP</v>
          </cell>
          <cell r="O7154" t="str">
            <v>PH300</v>
          </cell>
          <cell r="P7154" t="str">
            <v>1712</v>
          </cell>
          <cell r="Q7154" t="str">
            <v>Salaries &amp; Benefits</v>
          </cell>
          <cell r="R7154" t="str">
            <v>Other Expenditures</v>
          </cell>
          <cell r="S7154" t="str">
            <v>Salaries &amp; Benefits</v>
          </cell>
        </row>
        <row r="7155">
          <cell r="A7155" t="str">
            <v>PH3625</v>
          </cell>
          <cell r="E7155">
            <v>12406.32</v>
          </cell>
          <cell r="F7155">
            <v>0</v>
          </cell>
          <cell r="G7155">
            <v>12406.32</v>
          </cell>
          <cell r="H7155">
            <v>11178.26</v>
          </cell>
          <cell r="I7155">
            <v>-1228.06</v>
          </cell>
          <cell r="J7155">
            <v>25005.86</v>
          </cell>
          <cell r="L7155">
            <v>41455</v>
          </cell>
          <cell r="M7155" t="str">
            <v>PF</v>
          </cell>
          <cell r="N7155" t="str">
            <v>EXP</v>
          </cell>
          <cell r="O7155" t="str">
            <v>PH300</v>
          </cell>
          <cell r="P7155" t="str">
            <v>1720</v>
          </cell>
          <cell r="Q7155" t="str">
            <v>Salaries &amp; Benefits</v>
          </cell>
          <cell r="R7155" t="str">
            <v>Other Expenditures</v>
          </cell>
          <cell r="S7155" t="str">
            <v>Salaries &amp; Benefits</v>
          </cell>
        </row>
        <row r="7156">
          <cell r="A7156" t="str">
            <v>PH3625</v>
          </cell>
          <cell r="E7156">
            <v>4149.5200000000004</v>
          </cell>
          <cell r="F7156">
            <v>0</v>
          </cell>
          <cell r="G7156">
            <v>4149.5200000000004</v>
          </cell>
          <cell r="H7156">
            <v>4555.9799999999996</v>
          </cell>
          <cell r="I7156">
            <v>406.46</v>
          </cell>
          <cell r="J7156">
            <v>10251.4</v>
          </cell>
          <cell r="L7156">
            <v>41455</v>
          </cell>
          <cell r="M7156" t="str">
            <v>PF</v>
          </cell>
          <cell r="N7156" t="str">
            <v>EXP</v>
          </cell>
          <cell r="O7156" t="str">
            <v>PH300</v>
          </cell>
          <cell r="P7156" t="str">
            <v>1730</v>
          </cell>
          <cell r="Q7156" t="str">
            <v>Salaries &amp; Benefits</v>
          </cell>
          <cell r="R7156" t="str">
            <v>Other Expenditures</v>
          </cell>
          <cell r="S7156" t="str">
            <v>Salaries &amp; Benefits</v>
          </cell>
        </row>
        <row r="7157">
          <cell r="A7157" t="str">
            <v>PH3625</v>
          </cell>
          <cell r="E7157">
            <v>15151.13</v>
          </cell>
          <cell r="F7157">
            <v>0</v>
          </cell>
          <cell r="G7157">
            <v>15151.13</v>
          </cell>
          <cell r="H7157">
            <v>15754.8</v>
          </cell>
          <cell r="I7157">
            <v>603.66999999999996</v>
          </cell>
          <cell r="J7157">
            <v>18870.21</v>
          </cell>
          <cell r="L7157">
            <v>41455</v>
          </cell>
          <cell r="M7157" t="str">
            <v>PF</v>
          </cell>
          <cell r="N7157" t="str">
            <v>EXP</v>
          </cell>
          <cell r="O7157" t="str">
            <v>PH300</v>
          </cell>
          <cell r="P7157" t="str">
            <v>1740</v>
          </cell>
          <cell r="Q7157" t="str">
            <v>Salaries &amp; Benefits</v>
          </cell>
          <cell r="R7157" t="str">
            <v>Other Expenditures</v>
          </cell>
          <cell r="S7157" t="str">
            <v>Salaries &amp; Benefits</v>
          </cell>
        </row>
        <row r="7158">
          <cell r="A7158" t="str">
            <v>PH3625</v>
          </cell>
          <cell r="E7158">
            <v>610.24</v>
          </cell>
          <cell r="F7158">
            <v>0</v>
          </cell>
          <cell r="G7158">
            <v>610.24</v>
          </cell>
          <cell r="H7158">
            <v>842.98</v>
          </cell>
          <cell r="I7158">
            <v>232.74</v>
          </cell>
          <cell r="J7158">
            <v>1098.71</v>
          </cell>
          <cell r="L7158">
            <v>41455</v>
          </cell>
          <cell r="M7158" t="str">
            <v>PF</v>
          </cell>
          <cell r="N7158" t="str">
            <v>EXP</v>
          </cell>
          <cell r="O7158" t="str">
            <v>PH300</v>
          </cell>
          <cell r="P7158" t="str">
            <v>1745</v>
          </cell>
          <cell r="Q7158" t="str">
            <v>Salaries &amp; Benefits</v>
          </cell>
          <cell r="R7158" t="str">
            <v>Other Expenditures</v>
          </cell>
          <cell r="S7158" t="str">
            <v>Salaries &amp; Benefits</v>
          </cell>
        </row>
        <row r="7159">
          <cell r="A7159" t="str">
            <v>PH3625</v>
          </cell>
          <cell r="E7159">
            <v>11494.6</v>
          </cell>
          <cell r="F7159">
            <v>0</v>
          </cell>
          <cell r="G7159">
            <v>11494.6</v>
          </cell>
          <cell r="H7159">
            <v>11903.29</v>
          </cell>
          <cell r="I7159">
            <v>408.69</v>
          </cell>
          <cell r="J7159">
            <v>26782.18</v>
          </cell>
          <cell r="L7159">
            <v>41455</v>
          </cell>
          <cell r="M7159" t="str">
            <v>PF</v>
          </cell>
          <cell r="N7159" t="str">
            <v>EXP</v>
          </cell>
          <cell r="O7159" t="str">
            <v>PH300</v>
          </cell>
          <cell r="P7159" t="str">
            <v>1750</v>
          </cell>
          <cell r="Q7159" t="str">
            <v>Salaries &amp; Benefits</v>
          </cell>
          <cell r="R7159" t="str">
            <v>Other Expenditures</v>
          </cell>
          <cell r="S7159" t="str">
            <v>Salaries &amp; Benefits</v>
          </cell>
        </row>
        <row r="7160">
          <cell r="A7160" t="str">
            <v>PH3625</v>
          </cell>
          <cell r="E7160">
            <v>30721.39</v>
          </cell>
          <cell r="F7160">
            <v>0</v>
          </cell>
          <cell r="G7160">
            <v>30721.39</v>
          </cell>
          <cell r="H7160">
            <v>34200.67</v>
          </cell>
          <cell r="I7160">
            <v>3479.28</v>
          </cell>
          <cell r="J7160">
            <v>41520.6</v>
          </cell>
          <cell r="L7160">
            <v>41455</v>
          </cell>
          <cell r="M7160" t="str">
            <v>PF</v>
          </cell>
          <cell r="N7160" t="str">
            <v>EXP</v>
          </cell>
          <cell r="O7160" t="str">
            <v>PH300</v>
          </cell>
          <cell r="P7160" t="str">
            <v>1760</v>
          </cell>
          <cell r="Q7160" t="str">
            <v>Salaries &amp; Benefits</v>
          </cell>
          <cell r="R7160" t="str">
            <v>Other Expenditures</v>
          </cell>
          <cell r="S7160" t="str">
            <v>Salaries &amp; Benefits</v>
          </cell>
        </row>
        <row r="7161">
          <cell r="A7161" t="str">
            <v>PH3625</v>
          </cell>
          <cell r="E7161">
            <v>59430.71</v>
          </cell>
          <cell r="F7161">
            <v>0</v>
          </cell>
          <cell r="G7161">
            <v>59430.71</v>
          </cell>
          <cell r="H7161">
            <v>66676.66</v>
          </cell>
          <cell r="I7161">
            <v>7245.95</v>
          </cell>
          <cell r="J7161">
            <v>150022.49</v>
          </cell>
          <cell r="L7161">
            <v>41455</v>
          </cell>
          <cell r="M7161" t="str">
            <v>PF</v>
          </cell>
          <cell r="N7161" t="str">
            <v>EXP</v>
          </cell>
          <cell r="O7161" t="str">
            <v>PH300</v>
          </cell>
          <cell r="P7161" t="str">
            <v>1770</v>
          </cell>
          <cell r="Q7161" t="str">
            <v>Salaries &amp; Benefits</v>
          </cell>
          <cell r="R7161" t="str">
            <v>Other Expenditures</v>
          </cell>
          <cell r="S7161" t="str">
            <v>Salaries &amp; Benefits</v>
          </cell>
        </row>
        <row r="7162">
          <cell r="A7162" t="str">
            <v>PH3625</v>
          </cell>
          <cell r="E7162">
            <v>1301.0999999999999</v>
          </cell>
          <cell r="F7162">
            <v>0</v>
          </cell>
          <cell r="G7162">
            <v>1301.0999999999999</v>
          </cell>
          <cell r="H7162">
            <v>0</v>
          </cell>
          <cell r="I7162">
            <v>-1301.0999999999999</v>
          </cell>
          <cell r="J7162">
            <v>0</v>
          </cell>
          <cell r="L7162">
            <v>41455</v>
          </cell>
          <cell r="M7162" t="str">
            <v>PF</v>
          </cell>
          <cell r="N7162" t="str">
            <v>EXP</v>
          </cell>
          <cell r="O7162" t="str">
            <v>PH300</v>
          </cell>
          <cell r="P7162" t="str">
            <v>4225</v>
          </cell>
          <cell r="Q7162" t="str">
            <v>Business Travel Expenses</v>
          </cell>
          <cell r="R7162" t="str">
            <v>Other Expenditures</v>
          </cell>
          <cell r="S7162" t="str">
            <v>Non Salary</v>
          </cell>
        </row>
        <row r="7163">
          <cell r="A7163" t="str">
            <v>PH3625</v>
          </cell>
          <cell r="E7163">
            <v>1456.95</v>
          </cell>
          <cell r="F7163">
            <v>0</v>
          </cell>
          <cell r="G7163">
            <v>1456.95</v>
          </cell>
          <cell r="H7163">
            <v>0</v>
          </cell>
          <cell r="I7163">
            <v>-1456.95</v>
          </cell>
          <cell r="J7163">
            <v>0</v>
          </cell>
          <cell r="L7163">
            <v>41455</v>
          </cell>
          <cell r="M7163" t="str">
            <v>PF</v>
          </cell>
          <cell r="N7163" t="str">
            <v>EXP</v>
          </cell>
          <cell r="O7163" t="str">
            <v>PH300</v>
          </cell>
          <cell r="P7163" t="str">
            <v>4770</v>
          </cell>
          <cell r="Q7163" t="str">
            <v>Insurance, Parking &amp; Metrage</v>
          </cell>
          <cell r="R7163" t="str">
            <v>Other Expenditures</v>
          </cell>
          <cell r="S7163" t="str">
            <v>Non Salary</v>
          </cell>
        </row>
        <row r="7164">
          <cell r="A7164" t="str">
            <v>PH3625</v>
          </cell>
          <cell r="E7164">
            <v>3535.95</v>
          </cell>
          <cell r="F7164">
            <v>0</v>
          </cell>
          <cell r="G7164">
            <v>3535.95</v>
          </cell>
          <cell r="H7164">
            <v>0</v>
          </cell>
          <cell r="I7164">
            <v>-3535.95</v>
          </cell>
          <cell r="J7164">
            <v>0</v>
          </cell>
          <cell r="L7164">
            <v>41455</v>
          </cell>
          <cell r="M7164" t="str">
            <v>PF</v>
          </cell>
          <cell r="N7164" t="str">
            <v>EXP</v>
          </cell>
          <cell r="O7164" t="str">
            <v>PH300</v>
          </cell>
          <cell r="P7164" t="str">
            <v>4775</v>
          </cell>
          <cell r="Q7164" t="str">
            <v>Insurance, Parking &amp; Metrage</v>
          </cell>
          <cell r="R7164" t="str">
            <v>Other Expenditures</v>
          </cell>
          <cell r="S7164" t="str">
            <v>Non Salary</v>
          </cell>
        </row>
        <row r="7165">
          <cell r="A7165" t="str">
            <v>PH3625</v>
          </cell>
          <cell r="E7165">
            <v>-770471.12</v>
          </cell>
          <cell r="F7165">
            <v>0</v>
          </cell>
          <cell r="G7165">
            <v>-770471.12</v>
          </cell>
          <cell r="H7165">
            <v>-762715.55</v>
          </cell>
          <cell r="I7165">
            <v>7755.57</v>
          </cell>
          <cell r="J7165">
            <v>-1663129.99</v>
          </cell>
          <cell r="L7165">
            <v>41455</v>
          </cell>
          <cell r="M7165" t="str">
            <v>PF</v>
          </cell>
          <cell r="N7165" t="str">
            <v>REV</v>
          </cell>
          <cell r="O7165" t="str">
            <v>PH300</v>
          </cell>
          <cell r="P7165" t="str">
            <v>8010</v>
          </cell>
          <cell r="Q7165" t="str">
            <v>Grants and Subsidies</v>
          </cell>
          <cell r="R7165" t="str">
            <v>Revenue</v>
          </cell>
          <cell r="S7165" t="str">
            <v>Non Salary</v>
          </cell>
        </row>
        <row r="7166">
          <cell r="A7166" t="str">
            <v>PH3626</v>
          </cell>
          <cell r="E7166">
            <v>761687.96</v>
          </cell>
          <cell r="F7166">
            <v>0</v>
          </cell>
          <cell r="G7166">
            <v>761687.96</v>
          </cell>
          <cell r="H7166">
            <v>678653.36</v>
          </cell>
          <cell r="I7166">
            <v>-83034.600000000006</v>
          </cell>
          <cell r="J7166">
            <v>1526970.06</v>
          </cell>
          <cell r="L7166">
            <v>41455</v>
          </cell>
          <cell r="M7166" t="str">
            <v>PF</v>
          </cell>
          <cell r="N7166" t="str">
            <v>EXP</v>
          </cell>
          <cell r="O7166" t="str">
            <v>PH300</v>
          </cell>
          <cell r="P7166" t="str">
            <v>1015</v>
          </cell>
          <cell r="Q7166" t="str">
            <v>Salaries &amp; Benefits</v>
          </cell>
          <cell r="R7166" t="str">
            <v>Other Expenditures</v>
          </cell>
          <cell r="S7166" t="str">
            <v>Salaries &amp; Benefits</v>
          </cell>
        </row>
        <row r="7167">
          <cell r="A7167" t="str">
            <v>PH3626</v>
          </cell>
          <cell r="E7167">
            <v>5936.55</v>
          </cell>
          <cell r="F7167">
            <v>0</v>
          </cell>
          <cell r="G7167">
            <v>5936.55</v>
          </cell>
          <cell r="H7167">
            <v>0</v>
          </cell>
          <cell r="I7167">
            <v>-5936.55</v>
          </cell>
          <cell r="J7167">
            <v>0</v>
          </cell>
          <cell r="L7167">
            <v>41455</v>
          </cell>
          <cell r="M7167" t="str">
            <v>PF</v>
          </cell>
          <cell r="N7167" t="str">
            <v>EXP</v>
          </cell>
          <cell r="O7167" t="str">
            <v>PH300</v>
          </cell>
          <cell r="P7167" t="str">
            <v>1050</v>
          </cell>
          <cell r="Q7167" t="str">
            <v>Salaries &amp; Benefits</v>
          </cell>
          <cell r="R7167" t="str">
            <v>Other Expenditures</v>
          </cell>
          <cell r="S7167" t="str">
            <v>Salaries &amp; Benefits</v>
          </cell>
        </row>
        <row r="7168">
          <cell r="A7168" t="str">
            <v>PH3626</v>
          </cell>
          <cell r="E7168">
            <v>2340.52</v>
          </cell>
          <cell r="F7168">
            <v>0</v>
          </cell>
          <cell r="G7168">
            <v>2340.52</v>
          </cell>
          <cell r="H7168">
            <v>0</v>
          </cell>
          <cell r="I7168">
            <v>-2340.52</v>
          </cell>
          <cell r="J7168">
            <v>0</v>
          </cell>
          <cell r="L7168">
            <v>41455</v>
          </cell>
          <cell r="M7168" t="str">
            <v>PF</v>
          </cell>
          <cell r="N7168" t="str">
            <v>EXP</v>
          </cell>
          <cell r="O7168" t="str">
            <v>PH300</v>
          </cell>
          <cell r="P7168" t="str">
            <v>1060</v>
          </cell>
          <cell r="Q7168" t="str">
            <v>Salaries &amp; Benefits</v>
          </cell>
          <cell r="R7168" t="str">
            <v>Other Expenditures</v>
          </cell>
          <cell r="S7168" t="str">
            <v>Salaries &amp; Benefits</v>
          </cell>
        </row>
        <row r="7169">
          <cell r="A7169" t="str">
            <v>PH3626</v>
          </cell>
          <cell r="E7169">
            <v>0</v>
          </cell>
          <cell r="F7169">
            <v>0</v>
          </cell>
          <cell r="G7169">
            <v>0</v>
          </cell>
          <cell r="H7169">
            <v>-45392.61</v>
          </cell>
          <cell r="I7169">
            <v>-45392.61</v>
          </cell>
          <cell r="J7169">
            <v>-102166.57</v>
          </cell>
          <cell r="L7169">
            <v>41455</v>
          </cell>
          <cell r="M7169" t="str">
            <v>PF</v>
          </cell>
          <cell r="N7169" t="str">
            <v>EXP</v>
          </cell>
          <cell r="O7169" t="str">
            <v>PH300</v>
          </cell>
          <cell r="P7169" t="str">
            <v>1520</v>
          </cell>
          <cell r="Q7169" t="str">
            <v>Salaries &amp; Benefits</v>
          </cell>
          <cell r="R7169" t="str">
            <v>Other Expenditures</v>
          </cell>
          <cell r="S7169" t="str">
            <v>Gapping</v>
          </cell>
        </row>
        <row r="7170">
          <cell r="A7170" t="str">
            <v>PH3626</v>
          </cell>
          <cell r="E7170">
            <v>44560.5</v>
          </cell>
          <cell r="F7170">
            <v>0</v>
          </cell>
          <cell r="G7170">
            <v>44560.5</v>
          </cell>
          <cell r="H7170">
            <v>35263.879999999997</v>
          </cell>
          <cell r="I7170">
            <v>-9296.6200000000008</v>
          </cell>
          <cell r="J7170">
            <v>79344</v>
          </cell>
          <cell r="L7170">
            <v>41455</v>
          </cell>
          <cell r="M7170" t="str">
            <v>PF</v>
          </cell>
          <cell r="N7170" t="str">
            <v>EXP</v>
          </cell>
          <cell r="O7170" t="str">
            <v>PH300</v>
          </cell>
          <cell r="P7170" t="str">
            <v>1711</v>
          </cell>
          <cell r="Q7170" t="str">
            <v>Salaries &amp; Benefits</v>
          </cell>
          <cell r="R7170" t="str">
            <v>Other Expenditures</v>
          </cell>
          <cell r="S7170" t="str">
            <v>Salaries &amp; Benefits</v>
          </cell>
        </row>
        <row r="7171">
          <cell r="A7171" t="str">
            <v>PH3626</v>
          </cell>
          <cell r="E7171">
            <v>21240.59</v>
          </cell>
          <cell r="F7171">
            <v>0</v>
          </cell>
          <cell r="G7171">
            <v>21240.59</v>
          </cell>
          <cell r="H7171">
            <v>16602.53</v>
          </cell>
          <cell r="I7171">
            <v>-4638.0600000000004</v>
          </cell>
          <cell r="J7171">
            <v>37356</v>
          </cell>
          <cell r="L7171">
            <v>41455</v>
          </cell>
          <cell r="M7171" t="str">
            <v>PF</v>
          </cell>
          <cell r="N7171" t="str">
            <v>EXP</v>
          </cell>
          <cell r="O7171" t="str">
            <v>PH300</v>
          </cell>
          <cell r="P7171" t="str">
            <v>1712</v>
          </cell>
          <cell r="Q7171" t="str">
            <v>Salaries &amp; Benefits</v>
          </cell>
          <cell r="R7171" t="str">
            <v>Other Expenditures</v>
          </cell>
          <cell r="S7171" t="str">
            <v>Salaries &amp; Benefits</v>
          </cell>
        </row>
        <row r="7172">
          <cell r="A7172" t="str">
            <v>PH3626</v>
          </cell>
          <cell r="E7172">
            <v>20366.88</v>
          </cell>
          <cell r="F7172">
            <v>0</v>
          </cell>
          <cell r="G7172">
            <v>20366.88</v>
          </cell>
          <cell r="H7172">
            <v>12924.62</v>
          </cell>
          <cell r="I7172">
            <v>-7442.26</v>
          </cell>
          <cell r="J7172">
            <v>28935.16</v>
          </cell>
          <cell r="L7172">
            <v>41455</v>
          </cell>
          <cell r="M7172" t="str">
            <v>PF</v>
          </cell>
          <cell r="N7172" t="str">
            <v>EXP</v>
          </cell>
          <cell r="O7172" t="str">
            <v>PH300</v>
          </cell>
          <cell r="P7172" t="str">
            <v>1720</v>
          </cell>
          <cell r="Q7172" t="str">
            <v>Salaries &amp; Benefits</v>
          </cell>
          <cell r="R7172" t="str">
            <v>Other Expenditures</v>
          </cell>
          <cell r="S7172" t="str">
            <v>Salaries &amp; Benefits</v>
          </cell>
        </row>
        <row r="7173">
          <cell r="A7173" t="str">
            <v>PH3626</v>
          </cell>
          <cell r="E7173">
            <v>6165.82</v>
          </cell>
          <cell r="F7173">
            <v>0</v>
          </cell>
          <cell r="G7173">
            <v>6165.82</v>
          </cell>
          <cell r="H7173">
            <v>5066.6899999999996</v>
          </cell>
          <cell r="I7173">
            <v>-1099.1300000000001</v>
          </cell>
          <cell r="J7173">
            <v>11400.41</v>
          </cell>
          <cell r="L7173">
            <v>41455</v>
          </cell>
          <cell r="M7173" t="str">
            <v>PF</v>
          </cell>
          <cell r="N7173" t="str">
            <v>EXP</v>
          </cell>
          <cell r="O7173" t="str">
            <v>PH300</v>
          </cell>
          <cell r="P7173" t="str">
            <v>1730</v>
          </cell>
          <cell r="Q7173" t="str">
            <v>Salaries &amp; Benefits</v>
          </cell>
          <cell r="R7173" t="str">
            <v>Other Expenditures</v>
          </cell>
          <cell r="S7173" t="str">
            <v>Salaries &amp; Benefits</v>
          </cell>
        </row>
        <row r="7174">
          <cell r="A7174" t="str">
            <v>PH3626</v>
          </cell>
          <cell r="E7174">
            <v>18711.5</v>
          </cell>
          <cell r="F7174">
            <v>0</v>
          </cell>
          <cell r="G7174">
            <v>18711.5</v>
          </cell>
          <cell r="H7174">
            <v>17559.310000000001</v>
          </cell>
          <cell r="I7174">
            <v>-1152.19</v>
          </cell>
          <cell r="J7174">
            <v>20973.53</v>
          </cell>
          <cell r="L7174">
            <v>41455</v>
          </cell>
          <cell r="M7174" t="str">
            <v>PF</v>
          </cell>
          <cell r="N7174" t="str">
            <v>EXP</v>
          </cell>
          <cell r="O7174" t="str">
            <v>PH300</v>
          </cell>
          <cell r="P7174" t="str">
            <v>1740</v>
          </cell>
          <cell r="Q7174" t="str">
            <v>Salaries &amp; Benefits</v>
          </cell>
          <cell r="R7174" t="str">
            <v>Other Expenditures</v>
          </cell>
          <cell r="S7174" t="str">
            <v>Salaries &amp; Benefits</v>
          </cell>
        </row>
        <row r="7175">
          <cell r="A7175" t="str">
            <v>PH3626</v>
          </cell>
          <cell r="E7175">
            <v>878.8</v>
          </cell>
          <cell r="F7175">
            <v>0</v>
          </cell>
          <cell r="G7175">
            <v>878.8</v>
          </cell>
          <cell r="H7175">
            <v>934.15</v>
          </cell>
          <cell r="I7175">
            <v>55.35</v>
          </cell>
          <cell r="J7175">
            <v>1221.52</v>
          </cell>
          <cell r="L7175">
            <v>41455</v>
          </cell>
          <cell r="M7175" t="str">
            <v>PF</v>
          </cell>
          <cell r="N7175" t="str">
            <v>EXP</v>
          </cell>
          <cell r="O7175" t="str">
            <v>PH300</v>
          </cell>
          <cell r="P7175" t="str">
            <v>1745</v>
          </cell>
          <cell r="Q7175" t="str">
            <v>Salaries &amp; Benefits</v>
          </cell>
          <cell r="R7175" t="str">
            <v>Other Expenditures</v>
          </cell>
          <cell r="S7175" t="str">
            <v>Salaries &amp; Benefits</v>
          </cell>
        </row>
        <row r="7176">
          <cell r="A7176" t="str">
            <v>PH3626</v>
          </cell>
          <cell r="E7176">
            <v>14935.96</v>
          </cell>
          <cell r="F7176">
            <v>0</v>
          </cell>
          <cell r="G7176">
            <v>14935.96</v>
          </cell>
          <cell r="H7176">
            <v>13233.82</v>
          </cell>
          <cell r="I7176">
            <v>-1702.14</v>
          </cell>
          <cell r="J7176">
            <v>29775.87</v>
          </cell>
          <cell r="L7176">
            <v>41455</v>
          </cell>
          <cell r="M7176" t="str">
            <v>PF</v>
          </cell>
          <cell r="N7176" t="str">
            <v>EXP</v>
          </cell>
          <cell r="O7176" t="str">
            <v>PH300</v>
          </cell>
          <cell r="P7176" t="str">
            <v>1750</v>
          </cell>
          <cell r="Q7176" t="str">
            <v>Salaries &amp; Benefits</v>
          </cell>
          <cell r="R7176" t="str">
            <v>Other Expenditures</v>
          </cell>
          <cell r="S7176" t="str">
            <v>Salaries &amp; Benefits</v>
          </cell>
        </row>
        <row r="7177">
          <cell r="A7177" t="str">
            <v>PH3626</v>
          </cell>
          <cell r="E7177">
            <v>41111.72</v>
          </cell>
          <cell r="F7177">
            <v>0</v>
          </cell>
          <cell r="G7177">
            <v>41111.72</v>
          </cell>
          <cell r="H7177">
            <v>38099.22</v>
          </cell>
          <cell r="I7177">
            <v>-3012.5</v>
          </cell>
          <cell r="J7177">
            <v>46134</v>
          </cell>
          <cell r="L7177">
            <v>41455</v>
          </cell>
          <cell r="M7177" t="str">
            <v>PF</v>
          </cell>
          <cell r="N7177" t="str">
            <v>EXP</v>
          </cell>
          <cell r="O7177" t="str">
            <v>PH300</v>
          </cell>
          <cell r="P7177" t="str">
            <v>1760</v>
          </cell>
          <cell r="Q7177" t="str">
            <v>Salaries &amp; Benefits</v>
          </cell>
          <cell r="R7177" t="str">
            <v>Other Expenditures</v>
          </cell>
          <cell r="S7177" t="str">
            <v>Salaries &amp; Benefits</v>
          </cell>
        </row>
        <row r="7178">
          <cell r="A7178" t="str">
            <v>PH3626</v>
          </cell>
          <cell r="E7178">
            <v>72157.460000000006</v>
          </cell>
          <cell r="F7178">
            <v>0</v>
          </cell>
          <cell r="G7178">
            <v>72157.460000000006</v>
          </cell>
          <cell r="H7178">
            <v>74144.740000000005</v>
          </cell>
          <cell r="I7178">
            <v>1987.28</v>
          </cell>
          <cell r="J7178">
            <v>166825.63</v>
          </cell>
          <cell r="L7178">
            <v>41455</v>
          </cell>
          <cell r="M7178" t="str">
            <v>PF</v>
          </cell>
          <cell r="N7178" t="str">
            <v>EXP</v>
          </cell>
          <cell r="O7178" t="str">
            <v>PH300</v>
          </cell>
          <cell r="P7178" t="str">
            <v>1770</v>
          </cell>
          <cell r="Q7178" t="str">
            <v>Salaries &amp; Benefits</v>
          </cell>
          <cell r="R7178" t="str">
            <v>Other Expenditures</v>
          </cell>
          <cell r="S7178" t="str">
            <v>Salaries &amp; Benefits</v>
          </cell>
        </row>
        <row r="7179">
          <cell r="A7179" t="str">
            <v>PH3626</v>
          </cell>
          <cell r="E7179">
            <v>3384.17</v>
          </cell>
          <cell r="F7179">
            <v>0</v>
          </cell>
          <cell r="G7179">
            <v>3384.17</v>
          </cell>
          <cell r="H7179">
            <v>0</v>
          </cell>
          <cell r="I7179">
            <v>-3384.17</v>
          </cell>
          <cell r="J7179">
            <v>0</v>
          </cell>
          <cell r="L7179">
            <v>41455</v>
          </cell>
          <cell r="M7179" t="str">
            <v>PF</v>
          </cell>
          <cell r="N7179" t="str">
            <v>EXP</v>
          </cell>
          <cell r="O7179" t="str">
            <v>PH300</v>
          </cell>
          <cell r="P7179" t="str">
            <v>1840</v>
          </cell>
          <cell r="Q7179" t="str">
            <v>Salaries &amp; Benefits</v>
          </cell>
          <cell r="R7179" t="str">
            <v>Other Expenditures</v>
          </cell>
          <cell r="S7179" t="str">
            <v>Salaries &amp; Benefits</v>
          </cell>
        </row>
        <row r="7180">
          <cell r="A7180" t="str">
            <v>PH3626</v>
          </cell>
          <cell r="E7180">
            <v>-605.96</v>
          </cell>
          <cell r="F7180">
            <v>0</v>
          </cell>
          <cell r="G7180">
            <v>-605.96</v>
          </cell>
          <cell r="H7180">
            <v>0</v>
          </cell>
          <cell r="I7180">
            <v>605.96</v>
          </cell>
          <cell r="J7180">
            <v>0</v>
          </cell>
          <cell r="L7180">
            <v>41455</v>
          </cell>
          <cell r="M7180" t="str">
            <v>PF</v>
          </cell>
          <cell r="N7180" t="str">
            <v>EXP</v>
          </cell>
          <cell r="O7180" t="str">
            <v>PH300</v>
          </cell>
          <cell r="P7180" t="str">
            <v>1850</v>
          </cell>
          <cell r="Q7180" t="str">
            <v>Salaries &amp; Benefits</v>
          </cell>
          <cell r="R7180" t="str">
            <v>Other Expenditures</v>
          </cell>
          <cell r="S7180" t="str">
            <v>Salaries &amp; Benefits</v>
          </cell>
        </row>
        <row r="7181">
          <cell r="A7181" t="str">
            <v>PH3626</v>
          </cell>
          <cell r="E7181">
            <v>203.65</v>
          </cell>
          <cell r="F7181">
            <v>0</v>
          </cell>
          <cell r="G7181">
            <v>203.65</v>
          </cell>
          <cell r="H7181">
            <v>0</v>
          </cell>
          <cell r="I7181">
            <v>-203.65</v>
          </cell>
          <cell r="J7181">
            <v>0</v>
          </cell>
          <cell r="L7181">
            <v>41455</v>
          </cell>
          <cell r="M7181" t="str">
            <v>PF</v>
          </cell>
          <cell r="N7181" t="str">
            <v>EXP</v>
          </cell>
          <cell r="O7181" t="str">
            <v>PH300</v>
          </cell>
          <cell r="P7181" t="str">
            <v>4225</v>
          </cell>
          <cell r="Q7181" t="str">
            <v>Business Travel Expenses</v>
          </cell>
          <cell r="R7181" t="str">
            <v>Other Expenditures</v>
          </cell>
          <cell r="S7181" t="str">
            <v>Non Salary</v>
          </cell>
        </row>
        <row r="7182">
          <cell r="A7182" t="str">
            <v>PH3626</v>
          </cell>
          <cell r="E7182">
            <v>2266.6999999999998</v>
          </cell>
          <cell r="F7182">
            <v>0</v>
          </cell>
          <cell r="G7182">
            <v>2266.6999999999998</v>
          </cell>
          <cell r="H7182">
            <v>0</v>
          </cell>
          <cell r="I7182">
            <v>-2266.6999999999998</v>
          </cell>
          <cell r="J7182">
            <v>0</v>
          </cell>
          <cell r="L7182">
            <v>41455</v>
          </cell>
          <cell r="M7182" t="str">
            <v>PF</v>
          </cell>
          <cell r="N7182" t="str">
            <v>EXP</v>
          </cell>
          <cell r="O7182" t="str">
            <v>PH300</v>
          </cell>
          <cell r="P7182" t="str">
            <v>4770</v>
          </cell>
          <cell r="Q7182" t="str">
            <v>Insurance, Parking &amp; Metrage</v>
          </cell>
          <cell r="R7182" t="str">
            <v>Other Expenditures</v>
          </cell>
          <cell r="S7182" t="str">
            <v>Non Salary</v>
          </cell>
        </row>
        <row r="7183">
          <cell r="A7183" t="str">
            <v>PH3626</v>
          </cell>
          <cell r="E7183">
            <v>9317.86</v>
          </cell>
          <cell r="F7183">
            <v>0</v>
          </cell>
          <cell r="G7183">
            <v>9317.86</v>
          </cell>
          <cell r="H7183">
            <v>0</v>
          </cell>
          <cell r="I7183">
            <v>-9317.86</v>
          </cell>
          <cell r="J7183">
            <v>0</v>
          </cell>
          <cell r="L7183">
            <v>41455</v>
          </cell>
          <cell r="M7183" t="str">
            <v>PF</v>
          </cell>
          <cell r="N7183" t="str">
            <v>EXP</v>
          </cell>
          <cell r="O7183" t="str">
            <v>PH300</v>
          </cell>
          <cell r="P7183" t="str">
            <v>4775</v>
          </cell>
          <cell r="Q7183" t="str">
            <v>Insurance, Parking &amp; Metrage</v>
          </cell>
          <cell r="R7183" t="str">
            <v>Other Expenditures</v>
          </cell>
          <cell r="S7183" t="str">
            <v>Non Salary</v>
          </cell>
        </row>
        <row r="7184">
          <cell r="A7184" t="str">
            <v>PH3626</v>
          </cell>
          <cell r="E7184">
            <v>-1024660.68</v>
          </cell>
          <cell r="F7184">
            <v>0</v>
          </cell>
          <cell r="G7184">
            <v>-1024660.68</v>
          </cell>
          <cell r="H7184">
            <v>-847089.71</v>
          </cell>
          <cell r="I7184">
            <v>177570.97</v>
          </cell>
          <cell r="J7184">
            <v>-1846769.61</v>
          </cell>
          <cell r="L7184">
            <v>41455</v>
          </cell>
          <cell r="M7184" t="str">
            <v>PF</v>
          </cell>
          <cell r="N7184" t="str">
            <v>REV</v>
          </cell>
          <cell r="O7184" t="str">
            <v>PH300</v>
          </cell>
          <cell r="P7184" t="str">
            <v>8010</v>
          </cell>
          <cell r="Q7184" t="str">
            <v>Grants and Subsidies</v>
          </cell>
          <cell r="R7184" t="str">
            <v>Revenue</v>
          </cell>
          <cell r="S7184" t="str">
            <v>Non Salary</v>
          </cell>
        </row>
        <row r="7185">
          <cell r="A7185" t="str">
            <v>PH3627</v>
          </cell>
          <cell r="E7185">
            <v>0</v>
          </cell>
          <cell r="F7185">
            <v>0</v>
          </cell>
          <cell r="G7185">
            <v>0</v>
          </cell>
          <cell r="H7185">
            <v>0</v>
          </cell>
          <cell r="I7185">
            <v>0</v>
          </cell>
          <cell r="J7185">
            <v>0</v>
          </cell>
          <cell r="L7185">
            <v>41455</v>
          </cell>
          <cell r="M7185" t="str">
            <v>PF</v>
          </cell>
          <cell r="N7185" t="str">
            <v>EXP</v>
          </cell>
          <cell r="O7185" t="str">
            <v>PH300</v>
          </cell>
          <cell r="P7185" t="str">
            <v>1015</v>
          </cell>
          <cell r="Q7185" t="str">
            <v>Salaries &amp; Benefits</v>
          </cell>
          <cell r="R7185" t="str">
            <v>Other Expenditures</v>
          </cell>
          <cell r="S7185" t="str">
            <v>Salaries &amp; Benefits</v>
          </cell>
        </row>
        <row r="7186">
          <cell r="A7186" t="str">
            <v>PH3627</v>
          </cell>
          <cell r="E7186">
            <v>0</v>
          </cell>
          <cell r="F7186">
            <v>0</v>
          </cell>
          <cell r="G7186">
            <v>0</v>
          </cell>
          <cell r="H7186">
            <v>0</v>
          </cell>
          <cell r="I7186">
            <v>0</v>
          </cell>
          <cell r="J7186">
            <v>468.76</v>
          </cell>
          <cell r="L7186">
            <v>41455</v>
          </cell>
          <cell r="M7186" t="str">
            <v>PF</v>
          </cell>
          <cell r="N7186" t="str">
            <v>EXP</v>
          </cell>
          <cell r="O7186" t="str">
            <v>PH300</v>
          </cell>
          <cell r="P7186" t="str">
            <v>1520</v>
          </cell>
          <cell r="Q7186" t="str">
            <v>Salaries &amp; Benefits</v>
          </cell>
          <cell r="R7186" t="str">
            <v>Other Expenditures</v>
          </cell>
          <cell r="S7186" t="str">
            <v>Gapping</v>
          </cell>
        </row>
        <row r="7187">
          <cell r="A7187" t="str">
            <v>PH3627</v>
          </cell>
          <cell r="E7187">
            <v>0</v>
          </cell>
          <cell r="F7187">
            <v>0</v>
          </cell>
          <cell r="G7187">
            <v>0</v>
          </cell>
          <cell r="H7187">
            <v>0</v>
          </cell>
          <cell r="I7187">
            <v>0</v>
          </cell>
          <cell r="J7187">
            <v>0</v>
          </cell>
          <cell r="L7187">
            <v>41455</v>
          </cell>
          <cell r="M7187" t="str">
            <v>PF</v>
          </cell>
          <cell r="N7187" t="str">
            <v>EXP</v>
          </cell>
          <cell r="O7187" t="str">
            <v>PH300</v>
          </cell>
          <cell r="P7187" t="str">
            <v>1711</v>
          </cell>
          <cell r="Q7187" t="str">
            <v>Salaries &amp; Benefits</v>
          </cell>
          <cell r="R7187" t="str">
            <v>Other Expenditures</v>
          </cell>
          <cell r="S7187" t="str">
            <v>Salaries &amp; Benefits</v>
          </cell>
        </row>
        <row r="7188">
          <cell r="A7188" t="str">
            <v>PH3627</v>
          </cell>
          <cell r="E7188">
            <v>0</v>
          </cell>
          <cell r="F7188">
            <v>0</v>
          </cell>
          <cell r="G7188">
            <v>0</v>
          </cell>
          <cell r="H7188">
            <v>0</v>
          </cell>
          <cell r="I7188">
            <v>0</v>
          </cell>
          <cell r="J7188">
            <v>0</v>
          </cell>
          <cell r="L7188">
            <v>41455</v>
          </cell>
          <cell r="M7188" t="str">
            <v>PF</v>
          </cell>
          <cell r="N7188" t="str">
            <v>EXP</v>
          </cell>
          <cell r="O7188" t="str">
            <v>PH300</v>
          </cell>
          <cell r="P7188" t="str">
            <v>1712</v>
          </cell>
          <cell r="Q7188" t="str">
            <v>Salaries &amp; Benefits</v>
          </cell>
          <cell r="R7188" t="str">
            <v>Other Expenditures</v>
          </cell>
          <cell r="S7188" t="str">
            <v>Salaries &amp; Benefits</v>
          </cell>
        </row>
        <row r="7189">
          <cell r="A7189" t="str">
            <v>PH3627</v>
          </cell>
          <cell r="E7189">
            <v>0</v>
          </cell>
          <cell r="F7189">
            <v>0</v>
          </cell>
          <cell r="G7189">
            <v>0</v>
          </cell>
          <cell r="H7189">
            <v>0</v>
          </cell>
          <cell r="I7189">
            <v>0</v>
          </cell>
          <cell r="J7189">
            <v>0</v>
          </cell>
          <cell r="L7189">
            <v>41455</v>
          </cell>
          <cell r="M7189" t="str">
            <v>PF</v>
          </cell>
          <cell r="N7189" t="str">
            <v>EXP</v>
          </cell>
          <cell r="O7189" t="str">
            <v>PH300</v>
          </cell>
          <cell r="P7189" t="str">
            <v>1720</v>
          </cell>
          <cell r="Q7189" t="str">
            <v>Salaries &amp; Benefits</v>
          </cell>
          <cell r="R7189" t="str">
            <v>Other Expenditures</v>
          </cell>
          <cell r="S7189" t="str">
            <v>Salaries &amp; Benefits</v>
          </cell>
        </row>
        <row r="7190">
          <cell r="A7190" t="str">
            <v>PH3627</v>
          </cell>
          <cell r="E7190">
            <v>0</v>
          </cell>
          <cell r="F7190">
            <v>0</v>
          </cell>
          <cell r="G7190">
            <v>0</v>
          </cell>
          <cell r="H7190">
            <v>0</v>
          </cell>
          <cell r="I7190">
            <v>0</v>
          </cell>
          <cell r="J7190">
            <v>0</v>
          </cell>
          <cell r="L7190">
            <v>41455</v>
          </cell>
          <cell r="M7190" t="str">
            <v>PF</v>
          </cell>
          <cell r="N7190" t="str">
            <v>EXP</v>
          </cell>
          <cell r="O7190" t="str">
            <v>PH300</v>
          </cell>
          <cell r="P7190" t="str">
            <v>1730</v>
          </cell>
          <cell r="Q7190" t="str">
            <v>Salaries &amp; Benefits</v>
          </cell>
          <cell r="R7190" t="str">
            <v>Other Expenditures</v>
          </cell>
          <cell r="S7190" t="str">
            <v>Salaries &amp; Benefits</v>
          </cell>
        </row>
        <row r="7191">
          <cell r="A7191" t="str">
            <v>PH3627</v>
          </cell>
          <cell r="E7191">
            <v>0</v>
          </cell>
          <cell r="F7191">
            <v>0</v>
          </cell>
          <cell r="G7191">
            <v>0</v>
          </cell>
          <cell r="H7191">
            <v>0</v>
          </cell>
          <cell r="I7191">
            <v>0</v>
          </cell>
          <cell r="J7191">
            <v>0</v>
          </cell>
          <cell r="L7191">
            <v>41455</v>
          </cell>
          <cell r="M7191" t="str">
            <v>PF</v>
          </cell>
          <cell r="N7191" t="str">
            <v>EXP</v>
          </cell>
          <cell r="O7191" t="str">
            <v>PH300</v>
          </cell>
          <cell r="P7191" t="str">
            <v>1740</v>
          </cell>
          <cell r="Q7191" t="str">
            <v>Salaries &amp; Benefits</v>
          </cell>
          <cell r="R7191" t="str">
            <v>Other Expenditures</v>
          </cell>
          <cell r="S7191" t="str">
            <v>Salaries &amp; Benefits</v>
          </cell>
        </row>
        <row r="7192">
          <cell r="A7192" t="str">
            <v>PH3627</v>
          </cell>
          <cell r="E7192">
            <v>0</v>
          </cell>
          <cell r="F7192">
            <v>0</v>
          </cell>
          <cell r="G7192">
            <v>0</v>
          </cell>
          <cell r="H7192">
            <v>0</v>
          </cell>
          <cell r="I7192">
            <v>0</v>
          </cell>
          <cell r="J7192">
            <v>0</v>
          </cell>
          <cell r="L7192">
            <v>41455</v>
          </cell>
          <cell r="M7192" t="str">
            <v>PF</v>
          </cell>
          <cell r="N7192" t="str">
            <v>EXP</v>
          </cell>
          <cell r="O7192" t="str">
            <v>PH300</v>
          </cell>
          <cell r="P7192" t="str">
            <v>1745</v>
          </cell>
          <cell r="Q7192" t="str">
            <v>Salaries &amp; Benefits</v>
          </cell>
          <cell r="R7192" t="str">
            <v>Other Expenditures</v>
          </cell>
          <cell r="S7192" t="str">
            <v>Salaries &amp; Benefits</v>
          </cell>
        </row>
        <row r="7193">
          <cell r="A7193" t="str">
            <v>PH3627</v>
          </cell>
          <cell r="E7193">
            <v>0</v>
          </cell>
          <cell r="F7193">
            <v>0</v>
          </cell>
          <cell r="G7193">
            <v>0</v>
          </cell>
          <cell r="H7193">
            <v>0</v>
          </cell>
          <cell r="I7193">
            <v>0</v>
          </cell>
          <cell r="J7193">
            <v>0</v>
          </cell>
          <cell r="L7193">
            <v>41455</v>
          </cell>
          <cell r="M7193" t="str">
            <v>PF</v>
          </cell>
          <cell r="N7193" t="str">
            <v>EXP</v>
          </cell>
          <cell r="O7193" t="str">
            <v>PH300</v>
          </cell>
          <cell r="P7193" t="str">
            <v>1750</v>
          </cell>
          <cell r="Q7193" t="str">
            <v>Salaries &amp; Benefits</v>
          </cell>
          <cell r="R7193" t="str">
            <v>Other Expenditures</v>
          </cell>
          <cell r="S7193" t="str">
            <v>Salaries &amp; Benefits</v>
          </cell>
        </row>
        <row r="7194">
          <cell r="A7194" t="str">
            <v>PH3627</v>
          </cell>
          <cell r="E7194">
            <v>0</v>
          </cell>
          <cell r="F7194">
            <v>0</v>
          </cell>
          <cell r="G7194">
            <v>0</v>
          </cell>
          <cell r="H7194">
            <v>0</v>
          </cell>
          <cell r="I7194">
            <v>0</v>
          </cell>
          <cell r="J7194">
            <v>0</v>
          </cell>
          <cell r="L7194">
            <v>41455</v>
          </cell>
          <cell r="M7194" t="str">
            <v>PF</v>
          </cell>
          <cell r="N7194" t="str">
            <v>EXP</v>
          </cell>
          <cell r="O7194" t="str">
            <v>PH300</v>
          </cell>
          <cell r="P7194" t="str">
            <v>1760</v>
          </cell>
          <cell r="Q7194" t="str">
            <v>Salaries &amp; Benefits</v>
          </cell>
          <cell r="R7194" t="str">
            <v>Other Expenditures</v>
          </cell>
          <cell r="S7194" t="str">
            <v>Salaries &amp; Benefits</v>
          </cell>
        </row>
        <row r="7195">
          <cell r="A7195" t="str">
            <v>PH3627</v>
          </cell>
          <cell r="E7195">
            <v>0</v>
          </cell>
          <cell r="F7195">
            <v>0</v>
          </cell>
          <cell r="G7195">
            <v>0</v>
          </cell>
          <cell r="H7195">
            <v>0</v>
          </cell>
          <cell r="I7195">
            <v>0</v>
          </cell>
          <cell r="J7195">
            <v>0</v>
          </cell>
          <cell r="L7195">
            <v>41455</v>
          </cell>
          <cell r="M7195" t="str">
            <v>PF</v>
          </cell>
          <cell r="N7195" t="str">
            <v>EXP</v>
          </cell>
          <cell r="O7195" t="str">
            <v>PH300</v>
          </cell>
          <cell r="P7195" t="str">
            <v>1770</v>
          </cell>
          <cell r="Q7195" t="str">
            <v>Salaries &amp; Benefits</v>
          </cell>
          <cell r="R7195" t="str">
            <v>Other Expenditures</v>
          </cell>
          <cell r="S7195" t="str">
            <v>Salaries &amp; Benefits</v>
          </cell>
        </row>
        <row r="7196">
          <cell r="A7196" t="str">
            <v>PH3627</v>
          </cell>
          <cell r="E7196">
            <v>0</v>
          </cell>
          <cell r="F7196">
            <v>0</v>
          </cell>
          <cell r="G7196">
            <v>0</v>
          </cell>
          <cell r="H7196">
            <v>0</v>
          </cell>
          <cell r="I7196">
            <v>0</v>
          </cell>
          <cell r="J7196">
            <v>64403.98</v>
          </cell>
          <cell r="L7196">
            <v>41455</v>
          </cell>
          <cell r="M7196" t="str">
            <v>PF</v>
          </cell>
          <cell r="N7196" t="str">
            <v>EXP</v>
          </cell>
          <cell r="O7196" t="str">
            <v>PH300</v>
          </cell>
          <cell r="P7196" t="str">
            <v>4995</v>
          </cell>
          <cell r="Q7196" t="str">
            <v>Other Services</v>
          </cell>
          <cell r="R7196" t="str">
            <v>Other Expenditures</v>
          </cell>
          <cell r="S7196" t="str">
            <v>Non Salary</v>
          </cell>
        </row>
        <row r="7197">
          <cell r="A7197" t="str">
            <v>PH3627</v>
          </cell>
          <cell r="E7197">
            <v>0</v>
          </cell>
          <cell r="F7197">
            <v>0</v>
          </cell>
          <cell r="G7197">
            <v>0</v>
          </cell>
          <cell r="H7197">
            <v>0</v>
          </cell>
          <cell r="I7197">
            <v>0</v>
          </cell>
          <cell r="J7197">
            <v>-64872.74</v>
          </cell>
          <cell r="L7197">
            <v>41455</v>
          </cell>
          <cell r="M7197" t="str">
            <v>PF</v>
          </cell>
          <cell r="N7197" t="str">
            <v>REV</v>
          </cell>
          <cell r="O7197" t="str">
            <v>PH300</v>
          </cell>
          <cell r="P7197" t="str">
            <v>8010</v>
          </cell>
          <cell r="Q7197" t="str">
            <v>Grants and Subsidies</v>
          </cell>
          <cell r="R7197" t="str">
            <v>Revenue</v>
          </cell>
          <cell r="S7197" t="str">
            <v>Non Salary</v>
          </cell>
        </row>
        <row r="7198">
          <cell r="A7198" t="str">
            <v>PH3628</v>
          </cell>
          <cell r="E7198">
            <v>652316.36</v>
          </cell>
          <cell r="F7198">
            <v>0</v>
          </cell>
          <cell r="G7198">
            <v>652316.36</v>
          </cell>
          <cell r="H7198">
            <v>647659.31999999995</v>
          </cell>
          <cell r="I7198">
            <v>-4657.04</v>
          </cell>
          <cell r="J7198">
            <v>1457233.47</v>
          </cell>
          <cell r="L7198">
            <v>41455</v>
          </cell>
          <cell r="M7198" t="str">
            <v>PF</v>
          </cell>
          <cell r="N7198" t="str">
            <v>EXP</v>
          </cell>
          <cell r="O7198" t="str">
            <v>PH300</v>
          </cell>
          <cell r="P7198" t="str">
            <v>1015</v>
          </cell>
          <cell r="Q7198" t="str">
            <v>Salaries &amp; Benefits</v>
          </cell>
          <cell r="R7198" t="str">
            <v>Other Expenditures</v>
          </cell>
          <cell r="S7198" t="str">
            <v>Salaries &amp; Benefits</v>
          </cell>
        </row>
        <row r="7199">
          <cell r="A7199" t="str">
            <v>PH3628</v>
          </cell>
          <cell r="E7199">
            <v>5702.2</v>
          </cell>
          <cell r="F7199">
            <v>0</v>
          </cell>
          <cell r="G7199">
            <v>5702.2</v>
          </cell>
          <cell r="H7199">
            <v>0</v>
          </cell>
          <cell r="I7199">
            <v>-5702.2</v>
          </cell>
          <cell r="J7199">
            <v>0</v>
          </cell>
          <cell r="L7199">
            <v>41455</v>
          </cell>
          <cell r="M7199" t="str">
            <v>PF</v>
          </cell>
          <cell r="N7199" t="str">
            <v>EXP</v>
          </cell>
          <cell r="O7199" t="str">
            <v>PH300</v>
          </cell>
          <cell r="P7199" t="str">
            <v>1050</v>
          </cell>
          <cell r="Q7199" t="str">
            <v>Salaries &amp; Benefits</v>
          </cell>
          <cell r="R7199" t="str">
            <v>Other Expenditures</v>
          </cell>
          <cell r="S7199" t="str">
            <v>Salaries &amp; Benefits</v>
          </cell>
        </row>
        <row r="7200">
          <cell r="A7200" t="str">
            <v>PH3628</v>
          </cell>
          <cell r="E7200">
            <v>2340.52</v>
          </cell>
          <cell r="F7200">
            <v>0</v>
          </cell>
          <cell r="G7200">
            <v>2340.52</v>
          </cell>
          <cell r="H7200">
            <v>0</v>
          </cell>
          <cell r="I7200">
            <v>-2340.52</v>
          </cell>
          <cell r="J7200">
            <v>0</v>
          </cell>
          <cell r="L7200">
            <v>41455</v>
          </cell>
          <cell r="M7200" t="str">
            <v>PF</v>
          </cell>
          <cell r="N7200" t="str">
            <v>EXP</v>
          </cell>
          <cell r="O7200" t="str">
            <v>PH300</v>
          </cell>
          <cell r="P7200" t="str">
            <v>1060</v>
          </cell>
          <cell r="Q7200" t="str">
            <v>Salaries &amp; Benefits</v>
          </cell>
          <cell r="R7200" t="str">
            <v>Other Expenditures</v>
          </cell>
          <cell r="S7200" t="str">
            <v>Salaries &amp; Benefits</v>
          </cell>
        </row>
        <row r="7201">
          <cell r="A7201" t="str">
            <v>PH3628</v>
          </cell>
          <cell r="E7201">
            <v>0</v>
          </cell>
          <cell r="F7201">
            <v>0</v>
          </cell>
          <cell r="G7201">
            <v>0</v>
          </cell>
          <cell r="H7201">
            <v>-30259.85</v>
          </cell>
          <cell r="I7201">
            <v>-30259.85</v>
          </cell>
          <cell r="J7201">
            <v>-68106.8</v>
          </cell>
          <cell r="L7201">
            <v>41455</v>
          </cell>
          <cell r="M7201" t="str">
            <v>PF</v>
          </cell>
          <cell r="N7201" t="str">
            <v>EXP</v>
          </cell>
          <cell r="O7201" t="str">
            <v>PH300</v>
          </cell>
          <cell r="P7201" t="str">
            <v>1520</v>
          </cell>
          <cell r="Q7201" t="str">
            <v>Salaries &amp; Benefits</v>
          </cell>
          <cell r="R7201" t="str">
            <v>Other Expenditures</v>
          </cell>
          <cell r="S7201" t="str">
            <v>Gapping</v>
          </cell>
        </row>
        <row r="7202">
          <cell r="A7202" t="str">
            <v>PH3628</v>
          </cell>
          <cell r="E7202">
            <v>-1636.77</v>
          </cell>
          <cell r="F7202">
            <v>0</v>
          </cell>
          <cell r="G7202">
            <v>-1636.77</v>
          </cell>
          <cell r="H7202">
            <v>0</v>
          </cell>
          <cell r="I7202">
            <v>1636.77</v>
          </cell>
          <cell r="J7202">
            <v>0</v>
          </cell>
          <cell r="L7202">
            <v>41455</v>
          </cell>
          <cell r="M7202" t="str">
            <v>PF</v>
          </cell>
          <cell r="N7202" t="str">
            <v>EXP</v>
          </cell>
          <cell r="O7202" t="str">
            <v>PH300</v>
          </cell>
          <cell r="P7202" t="str">
            <v>1580</v>
          </cell>
          <cell r="Q7202" t="str">
            <v>Salaries &amp; Benefits</v>
          </cell>
          <cell r="R7202" t="str">
            <v>Other Expenditures</v>
          </cell>
          <cell r="S7202" t="str">
            <v>Salaries &amp; Benefits</v>
          </cell>
        </row>
        <row r="7203">
          <cell r="A7203" t="str">
            <v>PH3628</v>
          </cell>
          <cell r="E7203">
            <v>30525.58</v>
          </cell>
          <cell r="F7203">
            <v>0</v>
          </cell>
          <cell r="G7203">
            <v>30525.58</v>
          </cell>
          <cell r="H7203">
            <v>32527.89</v>
          </cell>
          <cell r="I7203">
            <v>2002.31</v>
          </cell>
          <cell r="J7203">
            <v>73188</v>
          </cell>
          <cell r="L7203">
            <v>41455</v>
          </cell>
          <cell r="M7203" t="str">
            <v>PF</v>
          </cell>
          <cell r="N7203" t="str">
            <v>EXP</v>
          </cell>
          <cell r="O7203" t="str">
            <v>PH300</v>
          </cell>
          <cell r="P7203" t="str">
            <v>1711</v>
          </cell>
          <cell r="Q7203" t="str">
            <v>Salaries &amp; Benefits</v>
          </cell>
          <cell r="R7203" t="str">
            <v>Other Expenditures</v>
          </cell>
          <cell r="S7203" t="str">
            <v>Salaries &amp; Benefits</v>
          </cell>
        </row>
        <row r="7204">
          <cell r="A7204" t="str">
            <v>PH3628</v>
          </cell>
          <cell r="E7204">
            <v>14545.73</v>
          </cell>
          <cell r="F7204">
            <v>0</v>
          </cell>
          <cell r="G7204">
            <v>14545.73</v>
          </cell>
          <cell r="H7204">
            <v>15343.87</v>
          </cell>
          <cell r="I7204">
            <v>798.14</v>
          </cell>
          <cell r="J7204">
            <v>34524</v>
          </cell>
          <cell r="L7204">
            <v>41455</v>
          </cell>
          <cell r="M7204" t="str">
            <v>PF</v>
          </cell>
          <cell r="N7204" t="str">
            <v>EXP</v>
          </cell>
          <cell r="O7204" t="str">
            <v>PH300</v>
          </cell>
          <cell r="P7204" t="str">
            <v>1712</v>
          </cell>
          <cell r="Q7204" t="str">
            <v>Salaries &amp; Benefits</v>
          </cell>
          <cell r="R7204" t="str">
            <v>Other Expenditures</v>
          </cell>
          <cell r="S7204" t="str">
            <v>Salaries &amp; Benefits</v>
          </cell>
        </row>
        <row r="7205">
          <cell r="A7205" t="str">
            <v>PH3628</v>
          </cell>
          <cell r="E7205">
            <v>15973.81</v>
          </cell>
          <cell r="F7205">
            <v>0</v>
          </cell>
          <cell r="G7205">
            <v>15973.81</v>
          </cell>
          <cell r="H7205">
            <v>12969.51</v>
          </cell>
          <cell r="I7205">
            <v>-3004.3</v>
          </cell>
          <cell r="J7205">
            <v>29035.32</v>
          </cell>
          <cell r="L7205">
            <v>41455</v>
          </cell>
          <cell r="M7205" t="str">
            <v>PF</v>
          </cell>
          <cell r="N7205" t="str">
            <v>EXP</v>
          </cell>
          <cell r="O7205" t="str">
            <v>PH300</v>
          </cell>
          <cell r="P7205" t="str">
            <v>1720</v>
          </cell>
          <cell r="Q7205" t="str">
            <v>Salaries &amp; Benefits</v>
          </cell>
          <cell r="R7205" t="str">
            <v>Other Expenditures</v>
          </cell>
          <cell r="S7205" t="str">
            <v>Salaries &amp; Benefits</v>
          </cell>
        </row>
        <row r="7206">
          <cell r="A7206" t="str">
            <v>PH3628</v>
          </cell>
          <cell r="E7206">
            <v>4825.04</v>
          </cell>
          <cell r="F7206">
            <v>0</v>
          </cell>
          <cell r="G7206">
            <v>4825.04</v>
          </cell>
          <cell r="H7206">
            <v>4835.38</v>
          </cell>
          <cell r="I7206">
            <v>10.34</v>
          </cell>
          <cell r="J7206">
            <v>10879.89</v>
          </cell>
          <cell r="L7206">
            <v>41455</v>
          </cell>
          <cell r="M7206" t="str">
            <v>PF</v>
          </cell>
          <cell r="N7206" t="str">
            <v>EXP</v>
          </cell>
          <cell r="O7206" t="str">
            <v>PH300</v>
          </cell>
          <cell r="P7206" t="str">
            <v>1730</v>
          </cell>
          <cell r="Q7206" t="str">
            <v>Salaries &amp; Benefits</v>
          </cell>
          <cell r="R7206" t="str">
            <v>Other Expenditures</v>
          </cell>
          <cell r="S7206" t="str">
            <v>Salaries &amp; Benefits</v>
          </cell>
        </row>
        <row r="7207">
          <cell r="A7207" t="str">
            <v>PH3628</v>
          </cell>
          <cell r="E7207">
            <v>16894.419999999998</v>
          </cell>
          <cell r="F7207">
            <v>0</v>
          </cell>
          <cell r="G7207">
            <v>16894.419999999998</v>
          </cell>
          <cell r="H7207">
            <v>16739.71</v>
          </cell>
          <cell r="I7207">
            <v>-154.71</v>
          </cell>
          <cell r="J7207">
            <v>19921.87</v>
          </cell>
          <cell r="L7207">
            <v>41455</v>
          </cell>
          <cell r="M7207" t="str">
            <v>PF</v>
          </cell>
          <cell r="N7207" t="str">
            <v>EXP</v>
          </cell>
          <cell r="O7207" t="str">
            <v>PH300</v>
          </cell>
          <cell r="P7207" t="str">
            <v>1740</v>
          </cell>
          <cell r="Q7207" t="str">
            <v>Salaries &amp; Benefits</v>
          </cell>
          <cell r="R7207" t="str">
            <v>Other Expenditures</v>
          </cell>
          <cell r="S7207" t="str">
            <v>Salaries &amp; Benefits</v>
          </cell>
        </row>
        <row r="7208">
          <cell r="A7208" t="str">
            <v>PH3628</v>
          </cell>
          <cell r="E7208">
            <v>732.32</v>
          </cell>
          <cell r="F7208">
            <v>0</v>
          </cell>
          <cell r="G7208">
            <v>732.32</v>
          </cell>
          <cell r="H7208">
            <v>892.43</v>
          </cell>
          <cell r="I7208">
            <v>160.11000000000001</v>
          </cell>
          <cell r="J7208">
            <v>1165.73</v>
          </cell>
          <cell r="L7208">
            <v>41455</v>
          </cell>
          <cell r="M7208" t="str">
            <v>PF</v>
          </cell>
          <cell r="N7208" t="str">
            <v>EXP</v>
          </cell>
          <cell r="O7208" t="str">
            <v>PH300</v>
          </cell>
          <cell r="P7208" t="str">
            <v>1745</v>
          </cell>
          <cell r="Q7208" t="str">
            <v>Salaries &amp; Benefits</v>
          </cell>
          <cell r="R7208" t="str">
            <v>Other Expenditures</v>
          </cell>
          <cell r="S7208" t="str">
            <v>Salaries &amp; Benefits</v>
          </cell>
        </row>
        <row r="7209">
          <cell r="A7209" t="str">
            <v>PH3628</v>
          </cell>
          <cell r="E7209">
            <v>12997.34</v>
          </cell>
          <cell r="F7209">
            <v>0</v>
          </cell>
          <cell r="G7209">
            <v>12997.34</v>
          </cell>
          <cell r="H7209">
            <v>12629.45</v>
          </cell>
          <cell r="I7209">
            <v>-367.89</v>
          </cell>
          <cell r="J7209">
            <v>28416</v>
          </cell>
          <cell r="L7209">
            <v>41455</v>
          </cell>
          <cell r="M7209" t="str">
            <v>PF</v>
          </cell>
          <cell r="N7209" t="str">
            <v>EXP</v>
          </cell>
          <cell r="O7209" t="str">
            <v>PH300</v>
          </cell>
          <cell r="P7209" t="str">
            <v>1750</v>
          </cell>
          <cell r="Q7209" t="str">
            <v>Salaries &amp; Benefits</v>
          </cell>
          <cell r="R7209" t="str">
            <v>Other Expenditures</v>
          </cell>
          <cell r="S7209" t="str">
            <v>Salaries &amp; Benefits</v>
          </cell>
        </row>
        <row r="7210">
          <cell r="A7210" t="str">
            <v>PH3628</v>
          </cell>
          <cell r="E7210">
            <v>34271.72</v>
          </cell>
          <cell r="F7210">
            <v>0</v>
          </cell>
          <cell r="G7210">
            <v>34271.72</v>
          </cell>
          <cell r="H7210">
            <v>36328.54</v>
          </cell>
          <cell r="I7210">
            <v>2056.8200000000002</v>
          </cell>
          <cell r="J7210">
            <v>43827.3</v>
          </cell>
          <cell r="L7210">
            <v>41455</v>
          </cell>
          <cell r="M7210" t="str">
            <v>PF</v>
          </cell>
          <cell r="N7210" t="str">
            <v>EXP</v>
          </cell>
          <cell r="O7210" t="str">
            <v>PH300</v>
          </cell>
          <cell r="P7210" t="str">
            <v>1760</v>
          </cell>
          <cell r="Q7210" t="str">
            <v>Salaries &amp; Benefits</v>
          </cell>
          <cell r="R7210" t="str">
            <v>Other Expenditures</v>
          </cell>
          <cell r="S7210" t="str">
            <v>Salaries &amp; Benefits</v>
          </cell>
        </row>
        <row r="7211">
          <cell r="A7211" t="str">
            <v>PH3628</v>
          </cell>
          <cell r="E7211">
            <v>69653.039999999994</v>
          </cell>
          <cell r="F7211">
            <v>0</v>
          </cell>
          <cell r="G7211">
            <v>69653.039999999994</v>
          </cell>
          <cell r="H7211">
            <v>70866.509999999995</v>
          </cell>
          <cell r="I7211">
            <v>1213.47</v>
          </cell>
          <cell r="J7211">
            <v>159449.69</v>
          </cell>
          <cell r="L7211">
            <v>41455</v>
          </cell>
          <cell r="M7211" t="str">
            <v>PF</v>
          </cell>
          <cell r="N7211" t="str">
            <v>EXP</v>
          </cell>
          <cell r="O7211" t="str">
            <v>PH300</v>
          </cell>
          <cell r="P7211" t="str">
            <v>1770</v>
          </cell>
          <cell r="Q7211" t="str">
            <v>Salaries &amp; Benefits</v>
          </cell>
          <cell r="R7211" t="str">
            <v>Other Expenditures</v>
          </cell>
          <cell r="S7211" t="str">
            <v>Salaries &amp; Benefits</v>
          </cell>
        </row>
        <row r="7212">
          <cell r="A7212" t="str">
            <v>PH3628</v>
          </cell>
          <cell r="E7212">
            <v>1764.83</v>
          </cell>
          <cell r="F7212">
            <v>0</v>
          </cell>
          <cell r="G7212">
            <v>1764.83</v>
          </cell>
          <cell r="H7212">
            <v>0</v>
          </cell>
          <cell r="I7212">
            <v>-1764.83</v>
          </cell>
          <cell r="J7212">
            <v>0</v>
          </cell>
          <cell r="L7212">
            <v>41455</v>
          </cell>
          <cell r="M7212" t="str">
            <v>PF</v>
          </cell>
          <cell r="N7212" t="str">
            <v>EXP</v>
          </cell>
          <cell r="O7212" t="str">
            <v>PH300</v>
          </cell>
          <cell r="P7212" t="str">
            <v>1840</v>
          </cell>
          <cell r="Q7212" t="str">
            <v>Salaries &amp; Benefits</v>
          </cell>
          <cell r="R7212" t="str">
            <v>Other Expenditures</v>
          </cell>
          <cell r="S7212" t="str">
            <v>Salaries &amp; Benefits</v>
          </cell>
        </row>
        <row r="7213">
          <cell r="A7213" t="str">
            <v>PH3628</v>
          </cell>
          <cell r="E7213">
            <v>768.69</v>
          </cell>
          <cell r="F7213">
            <v>0</v>
          </cell>
          <cell r="G7213">
            <v>768.69</v>
          </cell>
          <cell r="H7213">
            <v>0</v>
          </cell>
          <cell r="I7213">
            <v>-768.69</v>
          </cell>
          <cell r="J7213">
            <v>0</v>
          </cell>
          <cell r="L7213">
            <v>41455</v>
          </cell>
          <cell r="M7213" t="str">
            <v>PF</v>
          </cell>
          <cell r="N7213" t="str">
            <v>EXP</v>
          </cell>
          <cell r="O7213" t="str">
            <v>PH300</v>
          </cell>
          <cell r="P7213" t="str">
            <v>1970</v>
          </cell>
          <cell r="Q7213" t="str">
            <v>Salaries &amp; Benefits</v>
          </cell>
          <cell r="R7213" t="str">
            <v>Other Expenditures</v>
          </cell>
          <cell r="S7213" t="str">
            <v>Salaries &amp; Benefits</v>
          </cell>
        </row>
        <row r="7214">
          <cell r="A7214" t="str">
            <v>PH3628</v>
          </cell>
          <cell r="E7214">
            <v>275.18</v>
          </cell>
          <cell r="F7214">
            <v>0</v>
          </cell>
          <cell r="G7214">
            <v>275.18</v>
          </cell>
          <cell r="H7214">
            <v>0</v>
          </cell>
          <cell r="I7214">
            <v>-275.18</v>
          </cell>
          <cell r="J7214">
            <v>0</v>
          </cell>
          <cell r="L7214">
            <v>41455</v>
          </cell>
          <cell r="M7214" t="str">
            <v>PF</v>
          </cell>
          <cell r="N7214" t="str">
            <v>EXP</v>
          </cell>
          <cell r="O7214" t="str">
            <v>PH300</v>
          </cell>
          <cell r="P7214" t="str">
            <v>1975</v>
          </cell>
          <cell r="Q7214" t="str">
            <v>Salaries &amp; Benefits</v>
          </cell>
          <cell r="R7214" t="str">
            <v>Other Expenditures</v>
          </cell>
          <cell r="S7214" t="str">
            <v>Salaries &amp; Benefits</v>
          </cell>
        </row>
        <row r="7215">
          <cell r="A7215" t="str">
            <v>PH3628</v>
          </cell>
          <cell r="E7215">
            <v>55.65</v>
          </cell>
          <cell r="F7215">
            <v>0</v>
          </cell>
          <cell r="G7215">
            <v>55.65</v>
          </cell>
          <cell r="H7215">
            <v>0</v>
          </cell>
          <cell r="I7215">
            <v>-55.65</v>
          </cell>
          <cell r="J7215">
            <v>0</v>
          </cell>
          <cell r="L7215">
            <v>41455</v>
          </cell>
          <cell r="M7215" t="str">
            <v>PF</v>
          </cell>
          <cell r="N7215" t="str">
            <v>EXP</v>
          </cell>
          <cell r="O7215" t="str">
            <v>PH300</v>
          </cell>
          <cell r="P7215" t="str">
            <v>4225</v>
          </cell>
          <cell r="Q7215" t="str">
            <v>Business Travel Expenses</v>
          </cell>
          <cell r="R7215" t="str">
            <v>Other Expenditures</v>
          </cell>
          <cell r="S7215" t="str">
            <v>Non Salary</v>
          </cell>
        </row>
        <row r="7216">
          <cell r="A7216" t="str">
            <v>PH3628</v>
          </cell>
          <cell r="E7216">
            <v>1480.9</v>
          </cell>
          <cell r="F7216">
            <v>0</v>
          </cell>
          <cell r="G7216">
            <v>1480.9</v>
          </cell>
          <cell r="H7216">
            <v>0</v>
          </cell>
          <cell r="I7216">
            <v>-1480.9</v>
          </cell>
          <cell r="J7216">
            <v>0</v>
          </cell>
          <cell r="L7216">
            <v>41455</v>
          </cell>
          <cell r="M7216" t="str">
            <v>PF</v>
          </cell>
          <cell r="N7216" t="str">
            <v>EXP</v>
          </cell>
          <cell r="O7216" t="str">
            <v>PH300</v>
          </cell>
          <cell r="P7216" t="str">
            <v>4770</v>
          </cell>
          <cell r="Q7216" t="str">
            <v>Insurance, Parking &amp; Metrage</v>
          </cell>
          <cell r="R7216" t="str">
            <v>Other Expenditures</v>
          </cell>
          <cell r="S7216" t="str">
            <v>Non Salary</v>
          </cell>
        </row>
        <row r="7217">
          <cell r="A7217" t="str">
            <v>PH3628</v>
          </cell>
          <cell r="E7217">
            <v>9839.11</v>
          </cell>
          <cell r="F7217">
            <v>0</v>
          </cell>
          <cell r="G7217">
            <v>9839.11</v>
          </cell>
          <cell r="H7217">
            <v>0</v>
          </cell>
          <cell r="I7217">
            <v>-9839.11</v>
          </cell>
          <cell r="J7217">
            <v>0</v>
          </cell>
          <cell r="L7217">
            <v>41455</v>
          </cell>
          <cell r="M7217" t="str">
            <v>PF</v>
          </cell>
          <cell r="N7217" t="str">
            <v>EXP</v>
          </cell>
          <cell r="O7217" t="str">
            <v>PH300</v>
          </cell>
          <cell r="P7217" t="str">
            <v>4775</v>
          </cell>
          <cell r="Q7217" t="str">
            <v>Insurance, Parking &amp; Metrage</v>
          </cell>
          <cell r="R7217" t="str">
            <v>Other Expenditures</v>
          </cell>
          <cell r="S7217" t="str">
            <v>Non Salary</v>
          </cell>
        </row>
        <row r="7218">
          <cell r="A7218" t="str">
            <v>PH3628</v>
          </cell>
          <cell r="E7218">
            <v>-873325.67</v>
          </cell>
          <cell r="F7218">
            <v>0</v>
          </cell>
          <cell r="G7218">
            <v>-873325.67</v>
          </cell>
          <cell r="H7218">
            <v>-820532.76</v>
          </cell>
          <cell r="I7218">
            <v>52792.91</v>
          </cell>
          <cell r="J7218">
            <v>-1789534.47</v>
          </cell>
          <cell r="L7218">
            <v>41455</v>
          </cell>
          <cell r="M7218" t="str">
            <v>PF</v>
          </cell>
          <cell r="N7218" t="str">
            <v>REV</v>
          </cell>
          <cell r="O7218" t="str">
            <v>PH300</v>
          </cell>
          <cell r="P7218" t="str">
            <v>8010</v>
          </cell>
          <cell r="Q7218" t="str">
            <v>Grants and Subsidies</v>
          </cell>
          <cell r="R7218" t="str">
            <v>Revenue</v>
          </cell>
          <cell r="S7218" t="str">
            <v>Non Salary</v>
          </cell>
        </row>
        <row r="7219">
          <cell r="A7219" t="str">
            <v>PH3629</v>
          </cell>
          <cell r="E7219">
            <v>360694.61</v>
          </cell>
          <cell r="F7219">
            <v>0</v>
          </cell>
          <cell r="G7219">
            <v>360694.61</v>
          </cell>
          <cell r="H7219">
            <v>338133.04</v>
          </cell>
          <cell r="I7219">
            <v>-22561.57</v>
          </cell>
          <cell r="J7219">
            <v>760799.34</v>
          </cell>
          <cell r="L7219">
            <v>41455</v>
          </cell>
          <cell r="M7219" t="str">
            <v>PF</v>
          </cell>
          <cell r="N7219" t="str">
            <v>EXP</v>
          </cell>
          <cell r="O7219" t="str">
            <v>PH300</v>
          </cell>
          <cell r="P7219" t="str">
            <v>1015</v>
          </cell>
          <cell r="Q7219" t="str">
            <v>Salaries &amp; Benefits</v>
          </cell>
          <cell r="R7219" t="str">
            <v>Other Expenditures</v>
          </cell>
          <cell r="S7219" t="str">
            <v>Salaries &amp; Benefits</v>
          </cell>
        </row>
        <row r="7220">
          <cell r="A7220" t="str">
            <v>PH3629</v>
          </cell>
          <cell r="E7220">
            <v>3541.25</v>
          </cell>
          <cell r="F7220">
            <v>0</v>
          </cell>
          <cell r="G7220">
            <v>3541.25</v>
          </cell>
          <cell r="H7220">
            <v>0</v>
          </cell>
          <cell r="I7220">
            <v>-3541.25</v>
          </cell>
          <cell r="J7220">
            <v>0</v>
          </cell>
          <cell r="L7220">
            <v>41455</v>
          </cell>
          <cell r="M7220" t="str">
            <v>PF</v>
          </cell>
          <cell r="N7220" t="str">
            <v>EXP</v>
          </cell>
          <cell r="O7220" t="str">
            <v>PH300</v>
          </cell>
          <cell r="P7220" t="str">
            <v>1050</v>
          </cell>
          <cell r="Q7220" t="str">
            <v>Salaries &amp; Benefits</v>
          </cell>
          <cell r="R7220" t="str">
            <v>Other Expenditures</v>
          </cell>
          <cell r="S7220" t="str">
            <v>Salaries &amp; Benefits</v>
          </cell>
        </row>
        <row r="7221">
          <cell r="A7221" t="str">
            <v>PH3629</v>
          </cell>
          <cell r="E7221">
            <v>0</v>
          </cell>
          <cell r="F7221">
            <v>0</v>
          </cell>
          <cell r="G7221">
            <v>0</v>
          </cell>
          <cell r="H7221">
            <v>-20573.939999999999</v>
          </cell>
          <cell r="I7221">
            <v>-20573.939999999999</v>
          </cell>
          <cell r="J7221">
            <v>-46306.45</v>
          </cell>
          <cell r="L7221">
            <v>41455</v>
          </cell>
          <cell r="M7221" t="str">
            <v>PF</v>
          </cell>
          <cell r="N7221" t="str">
            <v>EXP</v>
          </cell>
          <cell r="O7221" t="str">
            <v>PH300</v>
          </cell>
          <cell r="P7221" t="str">
            <v>1520</v>
          </cell>
          <cell r="Q7221" t="str">
            <v>Salaries &amp; Benefits</v>
          </cell>
          <cell r="R7221" t="str">
            <v>Other Expenditures</v>
          </cell>
          <cell r="S7221" t="str">
            <v>Gapping</v>
          </cell>
        </row>
        <row r="7222">
          <cell r="A7222" t="str">
            <v>PH3629</v>
          </cell>
          <cell r="E7222">
            <v>183.92</v>
          </cell>
          <cell r="F7222">
            <v>0</v>
          </cell>
          <cell r="G7222">
            <v>183.92</v>
          </cell>
          <cell r="H7222">
            <v>0</v>
          </cell>
          <cell r="I7222">
            <v>-183.92</v>
          </cell>
          <cell r="J7222">
            <v>0</v>
          </cell>
          <cell r="L7222">
            <v>41455</v>
          </cell>
          <cell r="M7222" t="str">
            <v>PF</v>
          </cell>
          <cell r="N7222" t="str">
            <v>EXP</v>
          </cell>
          <cell r="O7222" t="str">
            <v>PH300</v>
          </cell>
          <cell r="P7222" t="str">
            <v>1580</v>
          </cell>
          <cell r="Q7222" t="str">
            <v>Salaries &amp; Benefits</v>
          </cell>
          <cell r="R7222" t="str">
            <v>Other Expenditures</v>
          </cell>
          <cell r="S7222" t="str">
            <v>Salaries &amp; Benefits</v>
          </cell>
        </row>
        <row r="7223">
          <cell r="A7223" t="str">
            <v>PH3629</v>
          </cell>
          <cell r="E7223">
            <v>28942.69</v>
          </cell>
          <cell r="F7223">
            <v>0</v>
          </cell>
          <cell r="G7223">
            <v>28942.69</v>
          </cell>
          <cell r="H7223">
            <v>27055.91</v>
          </cell>
          <cell r="I7223">
            <v>-1886.78</v>
          </cell>
          <cell r="J7223">
            <v>60876</v>
          </cell>
          <cell r="L7223">
            <v>41455</v>
          </cell>
          <cell r="M7223" t="str">
            <v>PF</v>
          </cell>
          <cell r="N7223" t="str">
            <v>EXP</v>
          </cell>
          <cell r="O7223" t="str">
            <v>PH300</v>
          </cell>
          <cell r="P7223" t="str">
            <v>1711</v>
          </cell>
          <cell r="Q7223" t="str">
            <v>Salaries &amp; Benefits</v>
          </cell>
          <cell r="R7223" t="str">
            <v>Other Expenditures</v>
          </cell>
          <cell r="S7223" t="str">
            <v>Salaries &amp; Benefits</v>
          </cell>
        </row>
        <row r="7224">
          <cell r="A7224" t="str">
            <v>PH3629</v>
          </cell>
          <cell r="E7224">
            <v>13902.42</v>
          </cell>
          <cell r="F7224">
            <v>0</v>
          </cell>
          <cell r="G7224">
            <v>13902.42</v>
          </cell>
          <cell r="H7224">
            <v>12826.55</v>
          </cell>
          <cell r="I7224">
            <v>-1075.8699999999999</v>
          </cell>
          <cell r="J7224">
            <v>28860</v>
          </cell>
          <cell r="L7224">
            <v>41455</v>
          </cell>
          <cell r="M7224" t="str">
            <v>PF</v>
          </cell>
          <cell r="N7224" t="str">
            <v>EXP</v>
          </cell>
          <cell r="O7224" t="str">
            <v>PH300</v>
          </cell>
          <cell r="P7224" t="str">
            <v>1712</v>
          </cell>
          <cell r="Q7224" t="str">
            <v>Salaries &amp; Benefits</v>
          </cell>
          <cell r="R7224" t="str">
            <v>Other Expenditures</v>
          </cell>
          <cell r="S7224" t="str">
            <v>Salaries &amp; Benefits</v>
          </cell>
        </row>
        <row r="7225">
          <cell r="A7225" t="str">
            <v>PH3629</v>
          </cell>
          <cell r="E7225">
            <v>8792.93</v>
          </cell>
          <cell r="F7225">
            <v>0</v>
          </cell>
          <cell r="G7225">
            <v>8792.93</v>
          </cell>
          <cell r="H7225">
            <v>6771.27</v>
          </cell>
          <cell r="I7225">
            <v>-2021.66</v>
          </cell>
          <cell r="J7225">
            <v>15235.05</v>
          </cell>
          <cell r="L7225">
            <v>41455</v>
          </cell>
          <cell r="M7225" t="str">
            <v>PF</v>
          </cell>
          <cell r="N7225" t="str">
            <v>EXP</v>
          </cell>
          <cell r="O7225" t="str">
            <v>PH300</v>
          </cell>
          <cell r="P7225" t="str">
            <v>1720</v>
          </cell>
          <cell r="Q7225" t="str">
            <v>Salaries &amp; Benefits</v>
          </cell>
          <cell r="R7225" t="str">
            <v>Other Expenditures</v>
          </cell>
          <cell r="S7225" t="str">
            <v>Salaries &amp; Benefits</v>
          </cell>
        </row>
        <row r="7226">
          <cell r="A7226" t="str">
            <v>PH3629</v>
          </cell>
          <cell r="E7226">
            <v>2683.49</v>
          </cell>
          <cell r="F7226">
            <v>0</v>
          </cell>
          <cell r="G7226">
            <v>2683.49</v>
          </cell>
          <cell r="H7226">
            <v>2524.0700000000002</v>
          </cell>
          <cell r="I7226">
            <v>-159.41999999999999</v>
          </cell>
          <cell r="J7226">
            <v>5678.56</v>
          </cell>
          <cell r="L7226">
            <v>41455</v>
          </cell>
          <cell r="M7226" t="str">
            <v>PF</v>
          </cell>
          <cell r="N7226" t="str">
            <v>EXP</v>
          </cell>
          <cell r="O7226" t="str">
            <v>PH300</v>
          </cell>
          <cell r="P7226" t="str">
            <v>1730</v>
          </cell>
          <cell r="Q7226" t="str">
            <v>Salaries &amp; Benefits</v>
          </cell>
          <cell r="R7226" t="str">
            <v>Other Expenditures</v>
          </cell>
          <cell r="S7226" t="str">
            <v>Salaries &amp; Benefits</v>
          </cell>
        </row>
        <row r="7227">
          <cell r="A7227" t="str">
            <v>PH3629</v>
          </cell>
          <cell r="E7227">
            <v>9618.17</v>
          </cell>
          <cell r="F7227">
            <v>0</v>
          </cell>
          <cell r="G7227">
            <v>9618.17</v>
          </cell>
          <cell r="H7227">
            <v>8868.34</v>
          </cell>
          <cell r="I7227">
            <v>-749.83</v>
          </cell>
          <cell r="J7227">
            <v>14663.57</v>
          </cell>
          <cell r="L7227">
            <v>41455</v>
          </cell>
          <cell r="M7227" t="str">
            <v>PF</v>
          </cell>
          <cell r="N7227" t="str">
            <v>EXP</v>
          </cell>
          <cell r="O7227" t="str">
            <v>PH300</v>
          </cell>
          <cell r="P7227" t="str">
            <v>1740</v>
          </cell>
          <cell r="Q7227" t="str">
            <v>Salaries &amp; Benefits</v>
          </cell>
          <cell r="R7227" t="str">
            <v>Other Expenditures</v>
          </cell>
          <cell r="S7227" t="str">
            <v>Salaries &amp; Benefits</v>
          </cell>
        </row>
        <row r="7228">
          <cell r="A7228" t="str">
            <v>PH3629</v>
          </cell>
          <cell r="E7228">
            <v>407.01</v>
          </cell>
          <cell r="F7228">
            <v>0</v>
          </cell>
          <cell r="G7228">
            <v>407.01</v>
          </cell>
          <cell r="H7228">
            <v>348.19</v>
          </cell>
          <cell r="I7228">
            <v>-58.82</v>
          </cell>
          <cell r="J7228">
            <v>608.58000000000004</v>
          </cell>
          <cell r="L7228">
            <v>41455</v>
          </cell>
          <cell r="M7228" t="str">
            <v>PF</v>
          </cell>
          <cell r="N7228" t="str">
            <v>EXP</v>
          </cell>
          <cell r="O7228" t="str">
            <v>PH300</v>
          </cell>
          <cell r="P7228" t="str">
            <v>1745</v>
          </cell>
          <cell r="Q7228" t="str">
            <v>Salaries &amp; Benefits</v>
          </cell>
          <cell r="R7228" t="str">
            <v>Other Expenditures</v>
          </cell>
          <cell r="S7228" t="str">
            <v>Salaries &amp; Benefits</v>
          </cell>
        </row>
        <row r="7229">
          <cell r="A7229" t="str">
            <v>PH3629</v>
          </cell>
          <cell r="E7229">
            <v>7127.59</v>
          </cell>
          <cell r="F7229">
            <v>0</v>
          </cell>
          <cell r="G7229">
            <v>7127.59</v>
          </cell>
          <cell r="H7229">
            <v>6593.5</v>
          </cell>
          <cell r="I7229">
            <v>-534.09</v>
          </cell>
          <cell r="J7229">
            <v>14835.65</v>
          </cell>
          <cell r="L7229">
            <v>41455</v>
          </cell>
          <cell r="M7229" t="str">
            <v>PF</v>
          </cell>
          <cell r="N7229" t="str">
            <v>EXP</v>
          </cell>
          <cell r="O7229" t="str">
            <v>PH300</v>
          </cell>
          <cell r="P7229" t="str">
            <v>1750</v>
          </cell>
          <cell r="Q7229" t="str">
            <v>Salaries &amp; Benefits</v>
          </cell>
          <cell r="R7229" t="str">
            <v>Other Expenditures</v>
          </cell>
          <cell r="S7229" t="str">
            <v>Salaries &amp; Benefits</v>
          </cell>
        </row>
        <row r="7230">
          <cell r="A7230" t="str">
            <v>PH3629</v>
          </cell>
          <cell r="E7230">
            <v>19045.2</v>
          </cell>
          <cell r="F7230">
            <v>0</v>
          </cell>
          <cell r="G7230">
            <v>19045.2</v>
          </cell>
          <cell r="H7230">
            <v>19301.28</v>
          </cell>
          <cell r="I7230">
            <v>256.08</v>
          </cell>
          <cell r="J7230">
            <v>32293.8</v>
          </cell>
          <cell r="L7230">
            <v>41455</v>
          </cell>
          <cell r="M7230" t="str">
            <v>PF</v>
          </cell>
          <cell r="N7230" t="str">
            <v>EXP</v>
          </cell>
          <cell r="O7230" t="str">
            <v>PH300</v>
          </cell>
          <cell r="P7230" t="str">
            <v>1760</v>
          </cell>
          <cell r="Q7230" t="str">
            <v>Salaries &amp; Benefits</v>
          </cell>
          <cell r="R7230" t="str">
            <v>Other Expenditures</v>
          </cell>
          <cell r="S7230" t="str">
            <v>Salaries &amp; Benefits</v>
          </cell>
        </row>
        <row r="7231">
          <cell r="A7231" t="str">
            <v>PH3629</v>
          </cell>
          <cell r="E7231">
            <v>33130.959999999999</v>
          </cell>
          <cell r="F7231">
            <v>0</v>
          </cell>
          <cell r="G7231">
            <v>33130.959999999999</v>
          </cell>
          <cell r="H7231">
            <v>31871.34</v>
          </cell>
          <cell r="I7231">
            <v>-1259.6199999999999</v>
          </cell>
          <cell r="J7231">
            <v>71710.11</v>
          </cell>
          <cell r="L7231">
            <v>41455</v>
          </cell>
          <cell r="M7231" t="str">
            <v>PF</v>
          </cell>
          <cell r="N7231" t="str">
            <v>EXP</v>
          </cell>
          <cell r="O7231" t="str">
            <v>PH300</v>
          </cell>
          <cell r="P7231" t="str">
            <v>1770</v>
          </cell>
          <cell r="Q7231" t="str">
            <v>Salaries &amp; Benefits</v>
          </cell>
          <cell r="R7231" t="str">
            <v>Other Expenditures</v>
          </cell>
          <cell r="S7231" t="str">
            <v>Salaries &amp; Benefits</v>
          </cell>
        </row>
        <row r="7232">
          <cell r="A7232" t="str">
            <v>PH3629</v>
          </cell>
          <cell r="E7232">
            <v>68.989999999999995</v>
          </cell>
          <cell r="F7232">
            <v>0</v>
          </cell>
          <cell r="G7232">
            <v>68.989999999999995</v>
          </cell>
          <cell r="H7232">
            <v>0</v>
          </cell>
          <cell r="I7232">
            <v>-68.989999999999995</v>
          </cell>
          <cell r="J7232">
            <v>0</v>
          </cell>
          <cell r="L7232">
            <v>41455</v>
          </cell>
          <cell r="M7232" t="str">
            <v>PF</v>
          </cell>
          <cell r="N7232" t="str">
            <v>EXP</v>
          </cell>
          <cell r="O7232" t="str">
            <v>PH300</v>
          </cell>
          <cell r="P7232" t="str">
            <v>1970</v>
          </cell>
          <cell r="Q7232" t="str">
            <v>Salaries &amp; Benefits</v>
          </cell>
          <cell r="R7232" t="str">
            <v>Other Expenditures</v>
          </cell>
          <cell r="S7232" t="str">
            <v>Salaries &amp; Benefits</v>
          </cell>
        </row>
        <row r="7233">
          <cell r="A7233" t="str">
            <v>PH3629</v>
          </cell>
          <cell r="E7233">
            <v>381.2</v>
          </cell>
          <cell r="F7233">
            <v>0</v>
          </cell>
          <cell r="G7233">
            <v>381.2</v>
          </cell>
          <cell r="H7233">
            <v>0</v>
          </cell>
          <cell r="I7233">
            <v>-381.2</v>
          </cell>
          <cell r="J7233">
            <v>0</v>
          </cell>
          <cell r="L7233">
            <v>41455</v>
          </cell>
          <cell r="M7233" t="str">
            <v>PF</v>
          </cell>
          <cell r="N7233" t="str">
            <v>EXP</v>
          </cell>
          <cell r="O7233" t="str">
            <v>PH300</v>
          </cell>
          <cell r="P7233" t="str">
            <v>1975</v>
          </cell>
          <cell r="Q7233" t="str">
            <v>Salaries &amp; Benefits</v>
          </cell>
          <cell r="R7233" t="str">
            <v>Other Expenditures</v>
          </cell>
          <cell r="S7233" t="str">
            <v>Salaries &amp; Benefits</v>
          </cell>
        </row>
        <row r="7234">
          <cell r="A7234" t="str">
            <v>PH3629</v>
          </cell>
          <cell r="E7234">
            <v>2244.5</v>
          </cell>
          <cell r="F7234">
            <v>0</v>
          </cell>
          <cell r="G7234">
            <v>2244.5</v>
          </cell>
          <cell r="H7234">
            <v>0</v>
          </cell>
          <cell r="I7234">
            <v>-2244.5</v>
          </cell>
          <cell r="J7234">
            <v>0</v>
          </cell>
          <cell r="L7234">
            <v>41455</v>
          </cell>
          <cell r="M7234" t="str">
            <v>PF</v>
          </cell>
          <cell r="N7234" t="str">
            <v>EXP</v>
          </cell>
          <cell r="O7234" t="str">
            <v>PH300</v>
          </cell>
          <cell r="P7234" t="str">
            <v>4225</v>
          </cell>
          <cell r="Q7234" t="str">
            <v>Business Travel Expenses</v>
          </cell>
          <cell r="R7234" t="str">
            <v>Other Expenditures</v>
          </cell>
          <cell r="S7234" t="str">
            <v>Non Salary</v>
          </cell>
        </row>
        <row r="7235">
          <cell r="A7235" t="str">
            <v>PH3629</v>
          </cell>
          <cell r="E7235">
            <v>1500</v>
          </cell>
          <cell r="F7235">
            <v>0</v>
          </cell>
          <cell r="G7235">
            <v>1500</v>
          </cell>
          <cell r="H7235">
            <v>0</v>
          </cell>
          <cell r="I7235">
            <v>-1500</v>
          </cell>
          <cell r="J7235">
            <v>0</v>
          </cell>
          <cell r="L7235">
            <v>41455</v>
          </cell>
          <cell r="M7235" t="str">
            <v>PF</v>
          </cell>
          <cell r="N7235" t="str">
            <v>EXP</v>
          </cell>
          <cell r="O7235" t="str">
            <v>PH300</v>
          </cell>
          <cell r="P7235" t="str">
            <v>4340</v>
          </cell>
          <cell r="Q7235" t="str">
            <v>Training &amp; Development</v>
          </cell>
          <cell r="R7235" t="str">
            <v>Other Expenditures</v>
          </cell>
          <cell r="S7235" t="str">
            <v>Non Salary</v>
          </cell>
        </row>
        <row r="7236">
          <cell r="A7236" t="str">
            <v>PH3629</v>
          </cell>
          <cell r="E7236">
            <v>537.35</v>
          </cell>
          <cell r="F7236">
            <v>0</v>
          </cell>
          <cell r="G7236">
            <v>537.35</v>
          </cell>
          <cell r="H7236">
            <v>0</v>
          </cell>
          <cell r="I7236">
            <v>-537.35</v>
          </cell>
          <cell r="J7236">
            <v>0</v>
          </cell>
          <cell r="L7236">
            <v>41455</v>
          </cell>
          <cell r="M7236" t="str">
            <v>PF</v>
          </cell>
          <cell r="N7236" t="str">
            <v>EXP</v>
          </cell>
          <cell r="O7236" t="str">
            <v>PH300</v>
          </cell>
          <cell r="P7236" t="str">
            <v>4770</v>
          </cell>
          <cell r="Q7236" t="str">
            <v>Insurance, Parking &amp; Metrage</v>
          </cell>
          <cell r="R7236" t="str">
            <v>Other Expenditures</v>
          </cell>
          <cell r="S7236" t="str">
            <v>Non Salary</v>
          </cell>
        </row>
        <row r="7237">
          <cell r="A7237" t="str">
            <v>PH3629</v>
          </cell>
          <cell r="E7237">
            <v>10672.76</v>
          </cell>
          <cell r="F7237">
            <v>0</v>
          </cell>
          <cell r="G7237">
            <v>10672.76</v>
          </cell>
          <cell r="H7237">
            <v>0</v>
          </cell>
          <cell r="I7237">
            <v>-10672.76</v>
          </cell>
          <cell r="J7237">
            <v>0</v>
          </cell>
          <cell r="L7237">
            <v>41455</v>
          </cell>
          <cell r="M7237" t="str">
            <v>PF</v>
          </cell>
          <cell r="N7237" t="str">
            <v>EXP</v>
          </cell>
          <cell r="O7237" t="str">
            <v>PH300</v>
          </cell>
          <cell r="P7237" t="str">
            <v>4775</v>
          </cell>
          <cell r="Q7237" t="str">
            <v>Insurance, Parking &amp; Metrage</v>
          </cell>
          <cell r="R7237" t="str">
            <v>Other Expenditures</v>
          </cell>
          <cell r="S7237" t="str">
            <v>Non Salary</v>
          </cell>
        </row>
        <row r="7238">
          <cell r="A7238" t="str">
            <v>PH3629</v>
          </cell>
          <cell r="E7238">
            <v>-503475.04</v>
          </cell>
          <cell r="F7238">
            <v>0</v>
          </cell>
          <cell r="G7238">
            <v>-503475.04</v>
          </cell>
          <cell r="H7238">
            <v>-433719.55</v>
          </cell>
          <cell r="I7238">
            <v>69755.490000000005</v>
          </cell>
          <cell r="J7238">
            <v>-959254.21</v>
          </cell>
          <cell r="L7238">
            <v>41455</v>
          </cell>
          <cell r="M7238" t="str">
            <v>PF</v>
          </cell>
          <cell r="N7238" t="str">
            <v>REV</v>
          </cell>
          <cell r="O7238" t="str">
            <v>PH300</v>
          </cell>
          <cell r="P7238" t="str">
            <v>8010</v>
          </cell>
          <cell r="Q7238" t="str">
            <v>Grants and Subsidies</v>
          </cell>
          <cell r="R7238" t="str">
            <v>Revenue</v>
          </cell>
          <cell r="S7238" t="str">
            <v>Non Salary</v>
          </cell>
        </row>
        <row r="7239">
          <cell r="A7239" t="str">
            <v>PH3630</v>
          </cell>
          <cell r="E7239">
            <v>356261.43</v>
          </cell>
          <cell r="F7239">
            <v>0</v>
          </cell>
          <cell r="G7239">
            <v>356261.43</v>
          </cell>
          <cell r="H7239">
            <v>364458.08</v>
          </cell>
          <cell r="I7239">
            <v>8196.65</v>
          </cell>
          <cell r="J7239">
            <v>820030.68</v>
          </cell>
          <cell r="L7239">
            <v>41455</v>
          </cell>
          <cell r="M7239" t="str">
            <v>PF</v>
          </cell>
          <cell r="N7239" t="str">
            <v>EXP</v>
          </cell>
          <cell r="O7239" t="str">
            <v>PH300</v>
          </cell>
          <cell r="P7239" t="str">
            <v>1015</v>
          </cell>
          <cell r="Q7239" t="str">
            <v>Salaries &amp; Benefits</v>
          </cell>
          <cell r="R7239" t="str">
            <v>Other Expenditures</v>
          </cell>
          <cell r="S7239" t="str">
            <v>Salaries &amp; Benefits</v>
          </cell>
        </row>
        <row r="7240">
          <cell r="A7240" t="str">
            <v>PH3630</v>
          </cell>
          <cell r="E7240">
            <v>1876.78</v>
          </cell>
          <cell r="F7240">
            <v>0</v>
          </cell>
          <cell r="G7240">
            <v>1876.78</v>
          </cell>
          <cell r="H7240">
            <v>0</v>
          </cell>
          <cell r="I7240">
            <v>-1876.78</v>
          </cell>
          <cell r="J7240">
            <v>0</v>
          </cell>
          <cell r="L7240">
            <v>41455</v>
          </cell>
          <cell r="M7240" t="str">
            <v>PF</v>
          </cell>
          <cell r="N7240" t="str">
            <v>EXP</v>
          </cell>
          <cell r="O7240" t="str">
            <v>PH300</v>
          </cell>
          <cell r="P7240" t="str">
            <v>1060</v>
          </cell>
          <cell r="Q7240" t="str">
            <v>Salaries &amp; Benefits</v>
          </cell>
          <cell r="R7240" t="str">
            <v>Other Expenditures</v>
          </cell>
          <cell r="S7240" t="str">
            <v>Salaries &amp; Benefits</v>
          </cell>
        </row>
        <row r="7241">
          <cell r="A7241" t="str">
            <v>PH3630</v>
          </cell>
          <cell r="E7241">
            <v>0</v>
          </cell>
          <cell r="F7241">
            <v>0</v>
          </cell>
          <cell r="G7241">
            <v>0</v>
          </cell>
          <cell r="H7241">
            <v>-22316.92</v>
          </cell>
          <cell r="I7241">
            <v>-22316.92</v>
          </cell>
          <cell r="J7241">
            <v>-50229.4</v>
          </cell>
          <cell r="L7241">
            <v>41455</v>
          </cell>
          <cell r="M7241" t="str">
            <v>PF</v>
          </cell>
          <cell r="N7241" t="str">
            <v>EXP</v>
          </cell>
          <cell r="O7241" t="str">
            <v>PH300</v>
          </cell>
          <cell r="P7241" t="str">
            <v>1520</v>
          </cell>
          <cell r="Q7241" t="str">
            <v>Salaries &amp; Benefits</v>
          </cell>
          <cell r="R7241" t="str">
            <v>Other Expenditures</v>
          </cell>
          <cell r="S7241" t="str">
            <v>Gapping</v>
          </cell>
        </row>
        <row r="7242">
          <cell r="A7242" t="str">
            <v>PH3630</v>
          </cell>
          <cell r="E7242">
            <v>28099.58</v>
          </cell>
          <cell r="F7242">
            <v>0</v>
          </cell>
          <cell r="G7242">
            <v>28099.58</v>
          </cell>
          <cell r="H7242">
            <v>29002.57</v>
          </cell>
          <cell r="I7242">
            <v>902.99</v>
          </cell>
          <cell r="J7242">
            <v>65256</v>
          </cell>
          <cell r="L7242">
            <v>41455</v>
          </cell>
          <cell r="M7242" t="str">
            <v>PF</v>
          </cell>
          <cell r="N7242" t="str">
            <v>EXP</v>
          </cell>
          <cell r="O7242" t="str">
            <v>PH300</v>
          </cell>
          <cell r="P7242" t="str">
            <v>1711</v>
          </cell>
          <cell r="Q7242" t="str">
            <v>Salaries &amp; Benefits</v>
          </cell>
          <cell r="R7242" t="str">
            <v>Other Expenditures</v>
          </cell>
          <cell r="S7242" t="str">
            <v>Salaries &amp; Benefits</v>
          </cell>
        </row>
        <row r="7243">
          <cell r="A7243" t="str">
            <v>PH3630</v>
          </cell>
          <cell r="E7243">
            <v>13501.44</v>
          </cell>
          <cell r="F7243">
            <v>0</v>
          </cell>
          <cell r="G7243">
            <v>13501.44</v>
          </cell>
          <cell r="H7243">
            <v>13738.54</v>
          </cell>
          <cell r="I7243">
            <v>237.1</v>
          </cell>
          <cell r="J7243">
            <v>30912</v>
          </cell>
          <cell r="L7243">
            <v>41455</v>
          </cell>
          <cell r="M7243" t="str">
            <v>PF</v>
          </cell>
          <cell r="N7243" t="str">
            <v>EXP</v>
          </cell>
          <cell r="O7243" t="str">
            <v>PH300</v>
          </cell>
          <cell r="P7243" t="str">
            <v>1712</v>
          </cell>
          <cell r="Q7243" t="str">
            <v>Salaries &amp; Benefits</v>
          </cell>
          <cell r="R7243" t="str">
            <v>Other Expenditures</v>
          </cell>
          <cell r="S7243" t="str">
            <v>Salaries &amp; Benefits</v>
          </cell>
        </row>
        <row r="7244">
          <cell r="A7244" t="str">
            <v>PH3630</v>
          </cell>
          <cell r="E7244">
            <v>8572.56</v>
          </cell>
          <cell r="F7244">
            <v>0</v>
          </cell>
          <cell r="G7244">
            <v>8572.56</v>
          </cell>
          <cell r="H7244">
            <v>7298.42</v>
          </cell>
          <cell r="I7244">
            <v>-1274.1400000000001</v>
          </cell>
          <cell r="J7244">
            <v>16420.5</v>
          </cell>
          <cell r="L7244">
            <v>41455</v>
          </cell>
          <cell r="M7244" t="str">
            <v>PF</v>
          </cell>
          <cell r="N7244" t="str">
            <v>EXP</v>
          </cell>
          <cell r="O7244" t="str">
            <v>PH300</v>
          </cell>
          <cell r="P7244" t="str">
            <v>1720</v>
          </cell>
          <cell r="Q7244" t="str">
            <v>Salaries &amp; Benefits</v>
          </cell>
          <cell r="R7244" t="str">
            <v>Other Expenditures</v>
          </cell>
          <cell r="S7244" t="str">
            <v>Salaries &amp; Benefits</v>
          </cell>
        </row>
        <row r="7245">
          <cell r="A7245" t="str">
            <v>PH3630</v>
          </cell>
          <cell r="E7245">
            <v>2602.75</v>
          </cell>
          <cell r="F7245">
            <v>0</v>
          </cell>
          <cell r="G7245">
            <v>2602.75</v>
          </cell>
          <cell r="H7245">
            <v>2720.58</v>
          </cell>
          <cell r="I7245">
            <v>117.83</v>
          </cell>
          <cell r="J7245">
            <v>6120.66</v>
          </cell>
          <cell r="L7245">
            <v>41455</v>
          </cell>
          <cell r="M7245" t="str">
            <v>PF</v>
          </cell>
          <cell r="N7245" t="str">
            <v>EXP</v>
          </cell>
          <cell r="O7245" t="str">
            <v>PH300</v>
          </cell>
          <cell r="P7245" t="str">
            <v>1730</v>
          </cell>
          <cell r="Q7245" t="str">
            <v>Salaries &amp; Benefits</v>
          </cell>
          <cell r="R7245" t="str">
            <v>Other Expenditures</v>
          </cell>
          <cell r="S7245" t="str">
            <v>Salaries &amp; Benefits</v>
          </cell>
        </row>
        <row r="7246">
          <cell r="A7246" t="str">
            <v>PH3630</v>
          </cell>
          <cell r="E7246">
            <v>9457.58</v>
          </cell>
          <cell r="F7246">
            <v>0</v>
          </cell>
          <cell r="G7246">
            <v>9457.58</v>
          </cell>
          <cell r="H7246">
            <v>9541.15</v>
          </cell>
          <cell r="I7246">
            <v>83.57</v>
          </cell>
          <cell r="J7246">
            <v>15715.23</v>
          </cell>
          <cell r="L7246">
            <v>41455</v>
          </cell>
          <cell r="M7246" t="str">
            <v>PF</v>
          </cell>
          <cell r="N7246" t="str">
            <v>EXP</v>
          </cell>
          <cell r="O7246" t="str">
            <v>PH300</v>
          </cell>
          <cell r="P7246" t="str">
            <v>1740</v>
          </cell>
          <cell r="Q7246" t="str">
            <v>Salaries &amp; Benefits</v>
          </cell>
          <cell r="R7246" t="str">
            <v>Other Expenditures</v>
          </cell>
          <cell r="S7246" t="str">
            <v>Salaries &amp; Benefits</v>
          </cell>
        </row>
        <row r="7247">
          <cell r="A7247" t="str">
            <v>PH3630</v>
          </cell>
          <cell r="E7247">
            <v>375.88</v>
          </cell>
          <cell r="F7247">
            <v>0</v>
          </cell>
          <cell r="G7247">
            <v>375.88</v>
          </cell>
          <cell r="H7247">
            <v>378.34</v>
          </cell>
          <cell r="I7247">
            <v>2.46</v>
          </cell>
          <cell r="J7247">
            <v>655.97</v>
          </cell>
          <cell r="L7247">
            <v>41455</v>
          </cell>
          <cell r="M7247" t="str">
            <v>PF</v>
          </cell>
          <cell r="N7247" t="str">
            <v>EXP</v>
          </cell>
          <cell r="O7247" t="str">
            <v>PH300</v>
          </cell>
          <cell r="P7247" t="str">
            <v>1745</v>
          </cell>
          <cell r="Q7247" t="str">
            <v>Salaries &amp; Benefits</v>
          </cell>
          <cell r="R7247" t="str">
            <v>Other Expenditures</v>
          </cell>
          <cell r="S7247" t="str">
            <v>Salaries &amp; Benefits</v>
          </cell>
        </row>
        <row r="7248">
          <cell r="A7248" t="str">
            <v>PH3630</v>
          </cell>
          <cell r="E7248">
            <v>7005.5</v>
          </cell>
          <cell r="F7248">
            <v>0</v>
          </cell>
          <cell r="G7248">
            <v>7005.5</v>
          </cell>
          <cell r="H7248">
            <v>7106.85</v>
          </cell>
          <cell r="I7248">
            <v>101.35</v>
          </cell>
          <cell r="J7248">
            <v>15990.65</v>
          </cell>
          <cell r="L7248">
            <v>41455</v>
          </cell>
          <cell r="M7248" t="str">
            <v>PF</v>
          </cell>
          <cell r="N7248" t="str">
            <v>EXP</v>
          </cell>
          <cell r="O7248" t="str">
            <v>PH300</v>
          </cell>
          <cell r="P7248" t="str">
            <v>1750</v>
          </cell>
          <cell r="Q7248" t="str">
            <v>Salaries &amp; Benefits</v>
          </cell>
          <cell r="R7248" t="str">
            <v>Other Expenditures</v>
          </cell>
          <cell r="S7248" t="str">
            <v>Salaries &amp; Benefits</v>
          </cell>
        </row>
        <row r="7249">
          <cell r="A7249" t="str">
            <v>PH3630</v>
          </cell>
          <cell r="E7249">
            <v>18752.490000000002</v>
          </cell>
          <cell r="F7249">
            <v>0</v>
          </cell>
          <cell r="G7249">
            <v>18752.490000000002</v>
          </cell>
          <cell r="H7249">
            <v>20776.509999999998</v>
          </cell>
          <cell r="I7249">
            <v>2024.02</v>
          </cell>
          <cell r="J7249">
            <v>34600.5</v>
          </cell>
          <cell r="L7249">
            <v>41455</v>
          </cell>
          <cell r="M7249" t="str">
            <v>PF</v>
          </cell>
          <cell r="N7249" t="str">
            <v>EXP</v>
          </cell>
          <cell r="O7249" t="str">
            <v>PH300</v>
          </cell>
          <cell r="P7249" t="str">
            <v>1760</v>
          </cell>
          <cell r="Q7249" t="str">
            <v>Salaries &amp; Benefits</v>
          </cell>
          <cell r="R7249" t="str">
            <v>Other Expenditures</v>
          </cell>
          <cell r="S7249" t="str">
            <v>Salaries &amp; Benefits</v>
          </cell>
        </row>
        <row r="7250">
          <cell r="A7250" t="str">
            <v>PH3630</v>
          </cell>
          <cell r="E7250">
            <v>32628.73</v>
          </cell>
          <cell r="F7250">
            <v>0</v>
          </cell>
          <cell r="G7250">
            <v>32628.73</v>
          </cell>
          <cell r="H7250">
            <v>34467.89</v>
          </cell>
          <cell r="I7250">
            <v>1839.16</v>
          </cell>
          <cell r="J7250">
            <v>77552.289999999994</v>
          </cell>
          <cell r="L7250">
            <v>41455</v>
          </cell>
          <cell r="M7250" t="str">
            <v>PF</v>
          </cell>
          <cell r="N7250" t="str">
            <v>EXP</v>
          </cell>
          <cell r="O7250" t="str">
            <v>PH300</v>
          </cell>
          <cell r="P7250" t="str">
            <v>1770</v>
          </cell>
          <cell r="Q7250" t="str">
            <v>Salaries &amp; Benefits</v>
          </cell>
          <cell r="R7250" t="str">
            <v>Other Expenditures</v>
          </cell>
          <cell r="S7250" t="str">
            <v>Salaries &amp; Benefits</v>
          </cell>
        </row>
        <row r="7251">
          <cell r="A7251" t="str">
            <v>PH3630</v>
          </cell>
          <cell r="E7251">
            <v>337.83</v>
          </cell>
          <cell r="F7251">
            <v>0</v>
          </cell>
          <cell r="G7251">
            <v>337.83</v>
          </cell>
          <cell r="H7251">
            <v>0</v>
          </cell>
          <cell r="I7251">
            <v>-337.83</v>
          </cell>
          <cell r="J7251">
            <v>0</v>
          </cell>
          <cell r="L7251">
            <v>41455</v>
          </cell>
          <cell r="M7251" t="str">
            <v>PF</v>
          </cell>
          <cell r="N7251" t="str">
            <v>EXP</v>
          </cell>
          <cell r="O7251" t="str">
            <v>PH300</v>
          </cell>
          <cell r="P7251" t="str">
            <v>1970</v>
          </cell>
          <cell r="Q7251" t="str">
            <v>Salaries &amp; Benefits</v>
          </cell>
          <cell r="R7251" t="str">
            <v>Other Expenditures</v>
          </cell>
          <cell r="S7251" t="str">
            <v>Salaries &amp; Benefits</v>
          </cell>
        </row>
        <row r="7252">
          <cell r="A7252" t="str">
            <v>PH3630</v>
          </cell>
          <cell r="E7252">
            <v>120.95</v>
          </cell>
          <cell r="F7252">
            <v>0</v>
          </cell>
          <cell r="G7252">
            <v>120.95</v>
          </cell>
          <cell r="H7252">
            <v>0</v>
          </cell>
          <cell r="I7252">
            <v>-120.95</v>
          </cell>
          <cell r="J7252">
            <v>0</v>
          </cell>
          <cell r="L7252">
            <v>41455</v>
          </cell>
          <cell r="M7252" t="str">
            <v>PF</v>
          </cell>
          <cell r="N7252" t="str">
            <v>EXP</v>
          </cell>
          <cell r="O7252" t="str">
            <v>PH300</v>
          </cell>
          <cell r="P7252" t="str">
            <v>1975</v>
          </cell>
          <cell r="Q7252" t="str">
            <v>Salaries &amp; Benefits</v>
          </cell>
          <cell r="R7252" t="str">
            <v>Other Expenditures</v>
          </cell>
          <cell r="S7252" t="str">
            <v>Salaries &amp; Benefits</v>
          </cell>
        </row>
        <row r="7253">
          <cell r="A7253" t="str">
            <v>PH3630</v>
          </cell>
          <cell r="E7253">
            <v>2859.5</v>
          </cell>
          <cell r="F7253">
            <v>0</v>
          </cell>
          <cell r="G7253">
            <v>2859.5</v>
          </cell>
          <cell r="H7253">
            <v>0</v>
          </cell>
          <cell r="I7253">
            <v>-2859.5</v>
          </cell>
          <cell r="J7253">
            <v>0</v>
          </cell>
          <cell r="L7253">
            <v>41455</v>
          </cell>
          <cell r="M7253" t="str">
            <v>PF</v>
          </cell>
          <cell r="N7253" t="str">
            <v>EXP</v>
          </cell>
          <cell r="O7253" t="str">
            <v>PH300</v>
          </cell>
          <cell r="P7253" t="str">
            <v>4225</v>
          </cell>
          <cell r="Q7253" t="str">
            <v>Business Travel Expenses</v>
          </cell>
          <cell r="R7253" t="str">
            <v>Other Expenditures</v>
          </cell>
          <cell r="S7253" t="str">
            <v>Non Salary</v>
          </cell>
        </row>
        <row r="7254">
          <cell r="A7254" t="str">
            <v>PH3630</v>
          </cell>
          <cell r="E7254">
            <v>170.8</v>
          </cell>
          <cell r="F7254">
            <v>0</v>
          </cell>
          <cell r="G7254">
            <v>170.8</v>
          </cell>
          <cell r="H7254">
            <v>0</v>
          </cell>
          <cell r="I7254">
            <v>-170.8</v>
          </cell>
          <cell r="J7254">
            <v>0</v>
          </cell>
          <cell r="L7254">
            <v>41455</v>
          </cell>
          <cell r="M7254" t="str">
            <v>PF</v>
          </cell>
          <cell r="N7254" t="str">
            <v>EXP</v>
          </cell>
          <cell r="O7254" t="str">
            <v>PH300</v>
          </cell>
          <cell r="P7254" t="str">
            <v>4770</v>
          </cell>
          <cell r="Q7254" t="str">
            <v>Insurance, Parking &amp; Metrage</v>
          </cell>
          <cell r="R7254" t="str">
            <v>Other Expenditures</v>
          </cell>
          <cell r="S7254" t="str">
            <v>Non Salary</v>
          </cell>
        </row>
        <row r="7255">
          <cell r="A7255" t="str">
            <v>PH3630</v>
          </cell>
          <cell r="E7255">
            <v>5673.48</v>
          </cell>
          <cell r="F7255">
            <v>0</v>
          </cell>
          <cell r="G7255">
            <v>5673.48</v>
          </cell>
          <cell r="H7255">
            <v>0</v>
          </cell>
          <cell r="I7255">
            <v>-5673.48</v>
          </cell>
          <cell r="J7255">
            <v>0</v>
          </cell>
          <cell r="L7255">
            <v>41455</v>
          </cell>
          <cell r="M7255" t="str">
            <v>PF</v>
          </cell>
          <cell r="N7255" t="str">
            <v>EXP</v>
          </cell>
          <cell r="O7255" t="str">
            <v>PH300</v>
          </cell>
          <cell r="P7255" t="str">
            <v>4775</v>
          </cell>
          <cell r="Q7255" t="str">
            <v>Insurance, Parking &amp; Metrage</v>
          </cell>
          <cell r="R7255" t="str">
            <v>Other Expenditures</v>
          </cell>
          <cell r="S7255" t="str">
            <v>Non Salary</v>
          </cell>
        </row>
        <row r="7256">
          <cell r="A7256" t="str">
            <v>PH3630</v>
          </cell>
          <cell r="E7256">
            <v>-488297.28</v>
          </cell>
          <cell r="F7256">
            <v>0</v>
          </cell>
          <cell r="G7256">
            <v>-488297.28</v>
          </cell>
          <cell r="H7256">
            <v>-467172.01</v>
          </cell>
          <cell r="I7256">
            <v>21125.27</v>
          </cell>
          <cell r="J7256">
            <v>-1033025.08</v>
          </cell>
          <cell r="L7256">
            <v>41455</v>
          </cell>
          <cell r="M7256" t="str">
            <v>PF</v>
          </cell>
          <cell r="N7256" t="str">
            <v>REV</v>
          </cell>
          <cell r="O7256" t="str">
            <v>PH300</v>
          </cell>
          <cell r="P7256" t="str">
            <v>8010</v>
          </cell>
          <cell r="Q7256" t="str">
            <v>Grants and Subsidies</v>
          </cell>
          <cell r="R7256" t="str">
            <v>Revenue</v>
          </cell>
          <cell r="S7256" t="str">
            <v>Non Salary</v>
          </cell>
        </row>
        <row r="7257">
          <cell r="A7257" t="str">
            <v>PH3631</v>
          </cell>
          <cell r="E7257">
            <v>355702.83</v>
          </cell>
          <cell r="F7257">
            <v>0</v>
          </cell>
          <cell r="G7257">
            <v>355702.83</v>
          </cell>
          <cell r="H7257">
            <v>387324</v>
          </cell>
          <cell r="I7257">
            <v>31621.17</v>
          </cell>
          <cell r="J7257">
            <v>871479</v>
          </cell>
          <cell r="L7257">
            <v>41455</v>
          </cell>
          <cell r="M7257" t="str">
            <v>PF</v>
          </cell>
          <cell r="N7257" t="str">
            <v>EXP</v>
          </cell>
          <cell r="O7257" t="str">
            <v>PH300</v>
          </cell>
          <cell r="P7257" t="str">
            <v>1015</v>
          </cell>
          <cell r="Q7257" t="str">
            <v>Salaries &amp; Benefits</v>
          </cell>
          <cell r="R7257" t="str">
            <v>Other Expenditures</v>
          </cell>
          <cell r="S7257" t="str">
            <v>Salaries &amp; Benefits</v>
          </cell>
        </row>
        <row r="7258">
          <cell r="A7258" t="str">
            <v>PH3631</v>
          </cell>
          <cell r="E7258">
            <v>0</v>
          </cell>
          <cell r="F7258">
            <v>0</v>
          </cell>
          <cell r="G7258">
            <v>0</v>
          </cell>
          <cell r="H7258">
            <v>-20504.62</v>
          </cell>
          <cell r="I7258">
            <v>-20504.62</v>
          </cell>
          <cell r="J7258">
            <v>-46150.36</v>
          </cell>
          <cell r="L7258">
            <v>41455</v>
          </cell>
          <cell r="M7258" t="str">
            <v>PF</v>
          </cell>
          <cell r="N7258" t="str">
            <v>EXP</v>
          </cell>
          <cell r="O7258" t="str">
            <v>PH300</v>
          </cell>
          <cell r="P7258" t="str">
            <v>1520</v>
          </cell>
          <cell r="Q7258" t="str">
            <v>Salaries &amp; Benefits</v>
          </cell>
          <cell r="R7258" t="str">
            <v>Other Expenditures</v>
          </cell>
          <cell r="S7258" t="str">
            <v>Gapping</v>
          </cell>
        </row>
        <row r="7259">
          <cell r="A7259" t="str">
            <v>PH3631</v>
          </cell>
          <cell r="E7259">
            <v>-876.94</v>
          </cell>
          <cell r="F7259">
            <v>0</v>
          </cell>
          <cell r="G7259">
            <v>-876.94</v>
          </cell>
          <cell r="H7259">
            <v>0</v>
          </cell>
          <cell r="I7259">
            <v>876.94</v>
          </cell>
          <cell r="J7259">
            <v>0</v>
          </cell>
          <cell r="L7259">
            <v>41455</v>
          </cell>
          <cell r="M7259" t="str">
            <v>PF</v>
          </cell>
          <cell r="N7259" t="str">
            <v>EXP</v>
          </cell>
          <cell r="O7259" t="str">
            <v>PH300</v>
          </cell>
          <cell r="P7259" t="str">
            <v>1580</v>
          </cell>
          <cell r="Q7259" t="str">
            <v>Salaries &amp; Benefits</v>
          </cell>
          <cell r="R7259" t="str">
            <v>Other Expenditures</v>
          </cell>
          <cell r="S7259" t="str">
            <v>Salaries &amp; Benefits</v>
          </cell>
        </row>
        <row r="7260">
          <cell r="A7260" t="str">
            <v>PH3631</v>
          </cell>
          <cell r="E7260">
            <v>28914.38</v>
          </cell>
          <cell r="F7260">
            <v>0</v>
          </cell>
          <cell r="G7260">
            <v>28914.38</v>
          </cell>
          <cell r="H7260">
            <v>30949.23</v>
          </cell>
          <cell r="I7260">
            <v>2034.85</v>
          </cell>
          <cell r="J7260">
            <v>69636</v>
          </cell>
          <cell r="L7260">
            <v>41455</v>
          </cell>
          <cell r="M7260" t="str">
            <v>PF</v>
          </cell>
          <cell r="N7260" t="str">
            <v>EXP</v>
          </cell>
          <cell r="O7260" t="str">
            <v>PH300</v>
          </cell>
          <cell r="P7260" t="str">
            <v>1711</v>
          </cell>
          <cell r="Q7260" t="str">
            <v>Salaries &amp; Benefits</v>
          </cell>
          <cell r="R7260" t="str">
            <v>Other Expenditures</v>
          </cell>
          <cell r="S7260" t="str">
            <v>Salaries &amp; Benefits</v>
          </cell>
        </row>
        <row r="7261">
          <cell r="A7261" t="str">
            <v>PH3631</v>
          </cell>
          <cell r="E7261">
            <v>13782.35</v>
          </cell>
          <cell r="F7261">
            <v>0</v>
          </cell>
          <cell r="G7261">
            <v>13782.35</v>
          </cell>
          <cell r="H7261">
            <v>14650.53</v>
          </cell>
          <cell r="I7261">
            <v>868.18</v>
          </cell>
          <cell r="J7261">
            <v>32964</v>
          </cell>
          <cell r="L7261">
            <v>41455</v>
          </cell>
          <cell r="M7261" t="str">
            <v>PF</v>
          </cell>
          <cell r="N7261" t="str">
            <v>EXP</v>
          </cell>
          <cell r="O7261" t="str">
            <v>PH300</v>
          </cell>
          <cell r="P7261" t="str">
            <v>1712</v>
          </cell>
          <cell r="Q7261" t="str">
            <v>Salaries &amp; Benefits</v>
          </cell>
          <cell r="R7261" t="str">
            <v>Other Expenditures</v>
          </cell>
          <cell r="S7261" t="str">
            <v>Salaries &amp; Benefits</v>
          </cell>
        </row>
        <row r="7262">
          <cell r="A7262" t="str">
            <v>PH3631</v>
          </cell>
          <cell r="E7262">
            <v>8808.16</v>
          </cell>
          <cell r="F7262">
            <v>0</v>
          </cell>
          <cell r="G7262">
            <v>8808.16</v>
          </cell>
          <cell r="H7262">
            <v>7756.33</v>
          </cell>
          <cell r="I7262">
            <v>-1051.83</v>
          </cell>
          <cell r="J7262">
            <v>17451.41</v>
          </cell>
          <cell r="L7262">
            <v>41455</v>
          </cell>
          <cell r="M7262" t="str">
            <v>PF</v>
          </cell>
          <cell r="N7262" t="str">
            <v>EXP</v>
          </cell>
          <cell r="O7262" t="str">
            <v>PH300</v>
          </cell>
          <cell r="P7262" t="str">
            <v>1720</v>
          </cell>
          <cell r="Q7262" t="str">
            <v>Salaries &amp; Benefits</v>
          </cell>
          <cell r="R7262" t="str">
            <v>Other Expenditures</v>
          </cell>
          <cell r="S7262" t="str">
            <v>Salaries &amp; Benefits</v>
          </cell>
        </row>
        <row r="7263">
          <cell r="A7263" t="str">
            <v>PH3631</v>
          </cell>
          <cell r="E7263">
            <v>2726.81</v>
          </cell>
          <cell r="F7263">
            <v>0</v>
          </cell>
          <cell r="G7263">
            <v>2726.81</v>
          </cell>
          <cell r="H7263">
            <v>2891.26</v>
          </cell>
          <cell r="I7263">
            <v>164.45</v>
          </cell>
          <cell r="J7263">
            <v>6504.67</v>
          </cell>
          <cell r="L7263">
            <v>41455</v>
          </cell>
          <cell r="M7263" t="str">
            <v>PF</v>
          </cell>
          <cell r="N7263" t="str">
            <v>EXP</v>
          </cell>
          <cell r="O7263" t="str">
            <v>PH300</v>
          </cell>
          <cell r="P7263" t="str">
            <v>1730</v>
          </cell>
          <cell r="Q7263" t="str">
            <v>Salaries &amp; Benefits</v>
          </cell>
          <cell r="R7263" t="str">
            <v>Other Expenditures</v>
          </cell>
          <cell r="S7263" t="str">
            <v>Salaries &amp; Benefits</v>
          </cell>
        </row>
        <row r="7264">
          <cell r="A7264" t="str">
            <v>PH3631</v>
          </cell>
          <cell r="E7264">
            <v>9176.75</v>
          </cell>
          <cell r="F7264">
            <v>0</v>
          </cell>
          <cell r="G7264">
            <v>9176.75</v>
          </cell>
          <cell r="H7264">
            <v>10128.08</v>
          </cell>
          <cell r="I7264">
            <v>951.33</v>
          </cell>
          <cell r="J7264">
            <v>16766.89</v>
          </cell>
          <cell r="L7264">
            <v>41455</v>
          </cell>
          <cell r="M7264" t="str">
            <v>PF</v>
          </cell>
          <cell r="N7264" t="str">
            <v>EXP</v>
          </cell>
          <cell r="O7264" t="str">
            <v>PH300</v>
          </cell>
          <cell r="P7264" t="str">
            <v>1740</v>
          </cell>
          <cell r="Q7264" t="str">
            <v>Salaries &amp; Benefits</v>
          </cell>
          <cell r="R7264" t="str">
            <v>Other Expenditures</v>
          </cell>
          <cell r="S7264" t="str">
            <v>Salaries &amp; Benefits</v>
          </cell>
        </row>
        <row r="7265">
          <cell r="A7265" t="str">
            <v>PH3631</v>
          </cell>
          <cell r="E7265">
            <v>392.52</v>
          </cell>
          <cell r="F7265">
            <v>0</v>
          </cell>
          <cell r="G7265">
            <v>392.52</v>
          </cell>
          <cell r="H7265">
            <v>399.47</v>
          </cell>
          <cell r="I7265">
            <v>6.95</v>
          </cell>
          <cell r="J7265">
            <v>697.13</v>
          </cell>
          <cell r="L7265">
            <v>41455</v>
          </cell>
          <cell r="M7265" t="str">
            <v>PF</v>
          </cell>
          <cell r="N7265" t="str">
            <v>EXP</v>
          </cell>
          <cell r="O7265" t="str">
            <v>PH300</v>
          </cell>
          <cell r="P7265" t="str">
            <v>1745</v>
          </cell>
          <cell r="Q7265" t="str">
            <v>Salaries &amp; Benefits</v>
          </cell>
          <cell r="R7265" t="str">
            <v>Other Expenditures</v>
          </cell>
          <cell r="S7265" t="str">
            <v>Salaries &amp; Benefits</v>
          </cell>
        </row>
        <row r="7266">
          <cell r="A7266" t="str">
            <v>PH3631</v>
          </cell>
          <cell r="E7266">
            <v>6976.24</v>
          </cell>
          <cell r="F7266">
            <v>0</v>
          </cell>
          <cell r="G7266">
            <v>6976.24</v>
          </cell>
          <cell r="H7266">
            <v>7552.72</v>
          </cell>
          <cell r="I7266">
            <v>576.48</v>
          </cell>
          <cell r="J7266">
            <v>16993.900000000001</v>
          </cell>
          <cell r="L7266">
            <v>41455</v>
          </cell>
          <cell r="M7266" t="str">
            <v>PF</v>
          </cell>
          <cell r="N7266" t="str">
            <v>EXP</v>
          </cell>
          <cell r="O7266" t="str">
            <v>PH300</v>
          </cell>
          <cell r="P7266" t="str">
            <v>1750</v>
          </cell>
          <cell r="Q7266" t="str">
            <v>Salaries &amp; Benefits</v>
          </cell>
          <cell r="R7266" t="str">
            <v>Other Expenditures</v>
          </cell>
          <cell r="S7266" t="str">
            <v>Salaries &amp; Benefits</v>
          </cell>
        </row>
        <row r="7267">
          <cell r="A7267" t="str">
            <v>PH3631</v>
          </cell>
          <cell r="E7267">
            <v>17203.89</v>
          </cell>
          <cell r="F7267">
            <v>0</v>
          </cell>
          <cell r="G7267">
            <v>17203.89</v>
          </cell>
          <cell r="H7267">
            <v>22044.54</v>
          </cell>
          <cell r="I7267">
            <v>4840.6499999999996</v>
          </cell>
          <cell r="J7267">
            <v>36907.199999999997</v>
          </cell>
          <cell r="L7267">
            <v>41455</v>
          </cell>
          <cell r="M7267" t="str">
            <v>PF</v>
          </cell>
          <cell r="N7267" t="str">
            <v>EXP</v>
          </cell>
          <cell r="O7267" t="str">
            <v>PH300</v>
          </cell>
          <cell r="P7267" t="str">
            <v>1760</v>
          </cell>
          <cell r="Q7267" t="str">
            <v>Salaries &amp; Benefits</v>
          </cell>
          <cell r="R7267" t="str">
            <v>Other Expenditures</v>
          </cell>
          <cell r="S7267" t="str">
            <v>Salaries &amp; Benefits</v>
          </cell>
        </row>
        <row r="7268">
          <cell r="A7268" t="str">
            <v>PH3631</v>
          </cell>
          <cell r="E7268">
            <v>31197.09</v>
          </cell>
          <cell r="F7268">
            <v>0</v>
          </cell>
          <cell r="G7268">
            <v>31197.09</v>
          </cell>
          <cell r="H7268">
            <v>36598.589999999997</v>
          </cell>
          <cell r="I7268">
            <v>5401.5</v>
          </cell>
          <cell r="J7268">
            <v>82346.37</v>
          </cell>
          <cell r="L7268">
            <v>41455</v>
          </cell>
          <cell r="M7268" t="str">
            <v>PF</v>
          </cell>
          <cell r="N7268" t="str">
            <v>EXP</v>
          </cell>
          <cell r="O7268" t="str">
            <v>PH300</v>
          </cell>
          <cell r="P7268" t="str">
            <v>1770</v>
          </cell>
          <cell r="Q7268" t="str">
            <v>Salaries &amp; Benefits</v>
          </cell>
          <cell r="R7268" t="str">
            <v>Other Expenditures</v>
          </cell>
          <cell r="S7268" t="str">
            <v>Salaries &amp; Benefits</v>
          </cell>
        </row>
        <row r="7269">
          <cell r="A7269" t="str">
            <v>PH3631</v>
          </cell>
          <cell r="E7269">
            <v>1403.35</v>
          </cell>
          <cell r="F7269">
            <v>0</v>
          </cell>
          <cell r="G7269">
            <v>1403.35</v>
          </cell>
          <cell r="H7269">
            <v>0</v>
          </cell>
          <cell r="I7269">
            <v>-1403.35</v>
          </cell>
          <cell r="J7269">
            <v>0</v>
          </cell>
          <cell r="L7269">
            <v>41455</v>
          </cell>
          <cell r="M7269" t="str">
            <v>PF</v>
          </cell>
          <cell r="N7269" t="str">
            <v>EXP</v>
          </cell>
          <cell r="O7269" t="str">
            <v>PH300</v>
          </cell>
          <cell r="P7269" t="str">
            <v>4225</v>
          </cell>
          <cell r="Q7269" t="str">
            <v>Business Travel Expenses</v>
          </cell>
          <cell r="R7269" t="str">
            <v>Other Expenditures</v>
          </cell>
          <cell r="S7269" t="str">
            <v>Non Salary</v>
          </cell>
        </row>
        <row r="7270">
          <cell r="A7270" t="str">
            <v>PH3631</v>
          </cell>
          <cell r="E7270">
            <v>988.21</v>
          </cell>
          <cell r="F7270">
            <v>0</v>
          </cell>
          <cell r="G7270">
            <v>988.21</v>
          </cell>
          <cell r="H7270">
            <v>0</v>
          </cell>
          <cell r="I7270">
            <v>-988.21</v>
          </cell>
          <cell r="J7270">
            <v>0</v>
          </cell>
          <cell r="L7270">
            <v>41455</v>
          </cell>
          <cell r="M7270" t="str">
            <v>PF</v>
          </cell>
          <cell r="N7270" t="str">
            <v>EXP</v>
          </cell>
          <cell r="O7270" t="str">
            <v>PH300</v>
          </cell>
          <cell r="P7270" t="str">
            <v>4340</v>
          </cell>
          <cell r="Q7270" t="str">
            <v>Training &amp; Development</v>
          </cell>
          <cell r="R7270" t="str">
            <v>Other Expenditures</v>
          </cell>
          <cell r="S7270" t="str">
            <v>Non Salary</v>
          </cell>
        </row>
        <row r="7271">
          <cell r="A7271" t="str">
            <v>PH3631</v>
          </cell>
          <cell r="E7271">
            <v>0</v>
          </cell>
          <cell r="F7271">
            <v>409.08</v>
          </cell>
          <cell r="G7271">
            <v>409.08</v>
          </cell>
          <cell r="H7271">
            <v>0</v>
          </cell>
          <cell r="I7271">
            <v>-409.08</v>
          </cell>
          <cell r="J7271">
            <v>0</v>
          </cell>
          <cell r="L7271">
            <v>41455</v>
          </cell>
          <cell r="M7271" t="str">
            <v>PF</v>
          </cell>
          <cell r="N7271" t="str">
            <v>EXP</v>
          </cell>
          <cell r="O7271" t="str">
            <v>PH300</v>
          </cell>
          <cell r="P7271" t="str">
            <v>4608</v>
          </cell>
          <cell r="Q7271" t="str">
            <v>Repairs &amp; Maintenance</v>
          </cell>
          <cell r="R7271" t="str">
            <v>Other Expenditures</v>
          </cell>
          <cell r="S7271" t="str">
            <v>Non Salary</v>
          </cell>
        </row>
        <row r="7272">
          <cell r="A7272" t="str">
            <v>PH3631</v>
          </cell>
          <cell r="E7272">
            <v>363.5</v>
          </cell>
          <cell r="F7272">
            <v>0</v>
          </cell>
          <cell r="G7272">
            <v>363.5</v>
          </cell>
          <cell r="H7272">
            <v>0</v>
          </cell>
          <cell r="I7272">
            <v>-363.5</v>
          </cell>
          <cell r="J7272">
            <v>0</v>
          </cell>
          <cell r="L7272">
            <v>41455</v>
          </cell>
          <cell r="M7272" t="str">
            <v>PF</v>
          </cell>
          <cell r="N7272" t="str">
            <v>EXP</v>
          </cell>
          <cell r="O7272" t="str">
            <v>PH300</v>
          </cell>
          <cell r="P7272" t="str">
            <v>4770</v>
          </cell>
          <cell r="Q7272" t="str">
            <v>Insurance, Parking &amp; Metrage</v>
          </cell>
          <cell r="R7272" t="str">
            <v>Other Expenditures</v>
          </cell>
          <cell r="S7272" t="str">
            <v>Non Salary</v>
          </cell>
        </row>
        <row r="7273">
          <cell r="A7273" t="str">
            <v>PH3631</v>
          </cell>
          <cell r="E7273">
            <v>8663.5400000000009</v>
          </cell>
          <cell r="F7273">
            <v>0</v>
          </cell>
          <cell r="G7273">
            <v>8663.5400000000009</v>
          </cell>
          <cell r="H7273">
            <v>0</v>
          </cell>
          <cell r="I7273">
            <v>-8663.5400000000009</v>
          </cell>
          <cell r="J7273">
            <v>0</v>
          </cell>
          <cell r="L7273">
            <v>41455</v>
          </cell>
          <cell r="M7273" t="str">
            <v>PF</v>
          </cell>
          <cell r="N7273" t="str">
            <v>EXP</v>
          </cell>
          <cell r="O7273" t="str">
            <v>PH300</v>
          </cell>
          <cell r="P7273" t="str">
            <v>4775</v>
          </cell>
          <cell r="Q7273" t="str">
            <v>Insurance, Parking &amp; Metrage</v>
          </cell>
          <cell r="R7273" t="str">
            <v>Other Expenditures</v>
          </cell>
          <cell r="S7273" t="str">
            <v>Non Salary</v>
          </cell>
        </row>
        <row r="7274">
          <cell r="A7274" t="str">
            <v>PH3631</v>
          </cell>
          <cell r="E7274">
            <v>-485831.76</v>
          </cell>
          <cell r="F7274">
            <v>0</v>
          </cell>
          <cell r="G7274">
            <v>-485831.76</v>
          </cell>
          <cell r="H7274">
            <v>-499790.13</v>
          </cell>
          <cell r="I7274">
            <v>-13958.37</v>
          </cell>
          <cell r="J7274">
            <v>-1105596.21</v>
          </cell>
          <cell r="L7274">
            <v>41455</v>
          </cell>
          <cell r="M7274" t="str">
            <v>PF</v>
          </cell>
          <cell r="N7274" t="str">
            <v>REV</v>
          </cell>
          <cell r="O7274" t="str">
            <v>PH300</v>
          </cell>
          <cell r="P7274" t="str">
            <v>8010</v>
          </cell>
          <cell r="Q7274" t="str">
            <v>Grants and Subsidies</v>
          </cell>
          <cell r="R7274" t="str">
            <v>Revenue</v>
          </cell>
          <cell r="S7274" t="str">
            <v>Non Salary</v>
          </cell>
        </row>
        <row r="7275">
          <cell r="A7275" t="str">
            <v>PH3632</v>
          </cell>
          <cell r="E7275">
            <v>0</v>
          </cell>
          <cell r="F7275">
            <v>0</v>
          </cell>
          <cell r="G7275">
            <v>0</v>
          </cell>
          <cell r="H7275">
            <v>0</v>
          </cell>
          <cell r="I7275">
            <v>0</v>
          </cell>
          <cell r="J7275">
            <v>0</v>
          </cell>
          <cell r="L7275">
            <v>41455</v>
          </cell>
          <cell r="M7275" t="str">
            <v>PF</v>
          </cell>
          <cell r="N7275" t="str">
            <v>EXP</v>
          </cell>
          <cell r="O7275" t="str">
            <v>PH300</v>
          </cell>
          <cell r="P7275" t="str">
            <v>1015</v>
          </cell>
          <cell r="Q7275" t="str">
            <v>Salaries &amp; Benefits</v>
          </cell>
          <cell r="R7275" t="str">
            <v>Other Expenditures</v>
          </cell>
          <cell r="S7275" t="str">
            <v>Salaries &amp; Benefits</v>
          </cell>
        </row>
        <row r="7276">
          <cell r="A7276" t="str">
            <v>PH3632</v>
          </cell>
          <cell r="E7276">
            <v>0</v>
          </cell>
          <cell r="F7276">
            <v>0</v>
          </cell>
          <cell r="G7276">
            <v>0</v>
          </cell>
          <cell r="H7276">
            <v>0</v>
          </cell>
          <cell r="I7276">
            <v>0</v>
          </cell>
          <cell r="J7276">
            <v>0</v>
          </cell>
          <cell r="L7276">
            <v>41455</v>
          </cell>
          <cell r="M7276" t="str">
            <v>PF</v>
          </cell>
          <cell r="N7276" t="str">
            <v>EXP</v>
          </cell>
          <cell r="O7276" t="str">
            <v>PH300</v>
          </cell>
          <cell r="P7276" t="str">
            <v>1520</v>
          </cell>
          <cell r="Q7276" t="str">
            <v>Salaries &amp; Benefits</v>
          </cell>
          <cell r="R7276" t="str">
            <v>Other Expenditures</v>
          </cell>
          <cell r="S7276" t="str">
            <v>Gapping</v>
          </cell>
        </row>
        <row r="7277">
          <cell r="A7277" t="str">
            <v>PH3632</v>
          </cell>
          <cell r="E7277">
            <v>0</v>
          </cell>
          <cell r="F7277">
            <v>0</v>
          </cell>
          <cell r="G7277">
            <v>0</v>
          </cell>
          <cell r="H7277">
            <v>0</v>
          </cell>
          <cell r="I7277">
            <v>0</v>
          </cell>
          <cell r="J7277">
            <v>0</v>
          </cell>
          <cell r="L7277">
            <v>41455</v>
          </cell>
          <cell r="M7277" t="str">
            <v>PF</v>
          </cell>
          <cell r="N7277" t="str">
            <v>EXP</v>
          </cell>
          <cell r="O7277" t="str">
            <v>PH300</v>
          </cell>
          <cell r="P7277" t="str">
            <v>1711</v>
          </cell>
          <cell r="Q7277" t="str">
            <v>Salaries &amp; Benefits</v>
          </cell>
          <cell r="R7277" t="str">
            <v>Other Expenditures</v>
          </cell>
          <cell r="S7277" t="str">
            <v>Salaries &amp; Benefits</v>
          </cell>
        </row>
        <row r="7278">
          <cell r="A7278" t="str">
            <v>PH3632</v>
          </cell>
          <cell r="E7278">
            <v>0</v>
          </cell>
          <cell r="F7278">
            <v>0</v>
          </cell>
          <cell r="G7278">
            <v>0</v>
          </cell>
          <cell r="H7278">
            <v>0</v>
          </cell>
          <cell r="I7278">
            <v>0</v>
          </cell>
          <cell r="J7278">
            <v>0</v>
          </cell>
          <cell r="L7278">
            <v>41455</v>
          </cell>
          <cell r="M7278" t="str">
            <v>PF</v>
          </cell>
          <cell r="N7278" t="str">
            <v>EXP</v>
          </cell>
          <cell r="O7278" t="str">
            <v>PH300</v>
          </cell>
          <cell r="P7278" t="str">
            <v>1712</v>
          </cell>
          <cell r="Q7278" t="str">
            <v>Salaries &amp; Benefits</v>
          </cell>
          <cell r="R7278" t="str">
            <v>Other Expenditures</v>
          </cell>
          <cell r="S7278" t="str">
            <v>Salaries &amp; Benefits</v>
          </cell>
        </row>
        <row r="7279">
          <cell r="A7279" t="str">
            <v>PH3632</v>
          </cell>
          <cell r="E7279">
            <v>0</v>
          </cell>
          <cell r="F7279">
            <v>0</v>
          </cell>
          <cell r="G7279">
            <v>0</v>
          </cell>
          <cell r="H7279">
            <v>0</v>
          </cell>
          <cell r="I7279">
            <v>0</v>
          </cell>
          <cell r="J7279">
            <v>0</v>
          </cell>
          <cell r="L7279">
            <v>41455</v>
          </cell>
          <cell r="M7279" t="str">
            <v>PF</v>
          </cell>
          <cell r="N7279" t="str">
            <v>EXP</v>
          </cell>
          <cell r="O7279" t="str">
            <v>PH300</v>
          </cell>
          <cell r="P7279" t="str">
            <v>1720</v>
          </cell>
          <cell r="Q7279" t="str">
            <v>Salaries &amp; Benefits</v>
          </cell>
          <cell r="R7279" t="str">
            <v>Other Expenditures</v>
          </cell>
          <cell r="S7279" t="str">
            <v>Salaries &amp; Benefits</v>
          </cell>
        </row>
        <row r="7280">
          <cell r="A7280" t="str">
            <v>PH3632</v>
          </cell>
          <cell r="E7280">
            <v>0</v>
          </cell>
          <cell r="F7280">
            <v>0</v>
          </cell>
          <cell r="G7280">
            <v>0</v>
          </cell>
          <cell r="H7280">
            <v>0</v>
          </cell>
          <cell r="I7280">
            <v>0</v>
          </cell>
          <cell r="J7280">
            <v>0</v>
          </cell>
          <cell r="L7280">
            <v>41455</v>
          </cell>
          <cell r="M7280" t="str">
            <v>PF</v>
          </cell>
          <cell r="N7280" t="str">
            <v>EXP</v>
          </cell>
          <cell r="O7280" t="str">
            <v>PH300</v>
          </cell>
          <cell r="P7280" t="str">
            <v>1730</v>
          </cell>
          <cell r="Q7280" t="str">
            <v>Salaries &amp; Benefits</v>
          </cell>
          <cell r="R7280" t="str">
            <v>Other Expenditures</v>
          </cell>
          <cell r="S7280" t="str">
            <v>Salaries &amp; Benefits</v>
          </cell>
        </row>
        <row r="7281">
          <cell r="A7281" t="str">
            <v>PH3632</v>
          </cell>
          <cell r="E7281">
            <v>0</v>
          </cell>
          <cell r="F7281">
            <v>0</v>
          </cell>
          <cell r="G7281">
            <v>0</v>
          </cell>
          <cell r="H7281">
            <v>0</v>
          </cell>
          <cell r="I7281">
            <v>0</v>
          </cell>
          <cell r="J7281">
            <v>0</v>
          </cell>
          <cell r="L7281">
            <v>41455</v>
          </cell>
          <cell r="M7281" t="str">
            <v>PF</v>
          </cell>
          <cell r="N7281" t="str">
            <v>EXP</v>
          </cell>
          <cell r="O7281" t="str">
            <v>PH300</v>
          </cell>
          <cell r="P7281" t="str">
            <v>1740</v>
          </cell>
          <cell r="Q7281" t="str">
            <v>Salaries &amp; Benefits</v>
          </cell>
          <cell r="R7281" t="str">
            <v>Other Expenditures</v>
          </cell>
          <cell r="S7281" t="str">
            <v>Salaries &amp; Benefits</v>
          </cell>
        </row>
        <row r="7282">
          <cell r="A7282" t="str">
            <v>PH3632</v>
          </cell>
          <cell r="E7282">
            <v>0</v>
          </cell>
          <cell r="F7282">
            <v>0</v>
          </cell>
          <cell r="G7282">
            <v>0</v>
          </cell>
          <cell r="H7282">
            <v>0</v>
          </cell>
          <cell r="I7282">
            <v>0</v>
          </cell>
          <cell r="J7282">
            <v>0</v>
          </cell>
          <cell r="L7282">
            <v>41455</v>
          </cell>
          <cell r="M7282" t="str">
            <v>PF</v>
          </cell>
          <cell r="N7282" t="str">
            <v>EXP</v>
          </cell>
          <cell r="O7282" t="str">
            <v>PH300</v>
          </cell>
          <cell r="P7282" t="str">
            <v>1745</v>
          </cell>
          <cell r="Q7282" t="str">
            <v>Salaries &amp; Benefits</v>
          </cell>
          <cell r="R7282" t="str">
            <v>Other Expenditures</v>
          </cell>
          <cell r="S7282" t="str">
            <v>Salaries &amp; Benefits</v>
          </cell>
        </row>
        <row r="7283">
          <cell r="A7283" t="str">
            <v>PH3632</v>
          </cell>
          <cell r="E7283">
            <v>0</v>
          </cell>
          <cell r="F7283">
            <v>0</v>
          </cell>
          <cell r="G7283">
            <v>0</v>
          </cell>
          <cell r="H7283">
            <v>0</v>
          </cell>
          <cell r="I7283">
            <v>0</v>
          </cell>
          <cell r="J7283">
            <v>0</v>
          </cell>
          <cell r="L7283">
            <v>41455</v>
          </cell>
          <cell r="M7283" t="str">
            <v>PF</v>
          </cell>
          <cell r="N7283" t="str">
            <v>EXP</v>
          </cell>
          <cell r="O7283" t="str">
            <v>PH300</v>
          </cell>
          <cell r="P7283" t="str">
            <v>1750</v>
          </cell>
          <cell r="Q7283" t="str">
            <v>Salaries &amp; Benefits</v>
          </cell>
          <cell r="R7283" t="str">
            <v>Other Expenditures</v>
          </cell>
          <cell r="S7283" t="str">
            <v>Salaries &amp; Benefits</v>
          </cell>
        </row>
        <row r="7284">
          <cell r="A7284" t="str">
            <v>PH3632</v>
          </cell>
          <cell r="E7284">
            <v>0</v>
          </cell>
          <cell r="F7284">
            <v>0</v>
          </cell>
          <cell r="G7284">
            <v>0</v>
          </cell>
          <cell r="H7284">
            <v>0</v>
          </cell>
          <cell r="I7284">
            <v>0</v>
          </cell>
          <cell r="J7284">
            <v>0</v>
          </cell>
          <cell r="L7284">
            <v>41455</v>
          </cell>
          <cell r="M7284" t="str">
            <v>PF</v>
          </cell>
          <cell r="N7284" t="str">
            <v>EXP</v>
          </cell>
          <cell r="O7284" t="str">
            <v>PH300</v>
          </cell>
          <cell r="P7284" t="str">
            <v>1760</v>
          </cell>
          <cell r="Q7284" t="str">
            <v>Salaries &amp; Benefits</v>
          </cell>
          <cell r="R7284" t="str">
            <v>Other Expenditures</v>
          </cell>
          <cell r="S7284" t="str">
            <v>Salaries &amp; Benefits</v>
          </cell>
        </row>
        <row r="7285">
          <cell r="A7285" t="str">
            <v>PH3632</v>
          </cell>
          <cell r="E7285">
            <v>0</v>
          </cell>
          <cell r="F7285">
            <v>0</v>
          </cell>
          <cell r="G7285">
            <v>0</v>
          </cell>
          <cell r="H7285">
            <v>0</v>
          </cell>
          <cell r="I7285">
            <v>0</v>
          </cell>
          <cell r="J7285">
            <v>0</v>
          </cell>
          <cell r="L7285">
            <v>41455</v>
          </cell>
          <cell r="M7285" t="str">
            <v>PF</v>
          </cell>
          <cell r="N7285" t="str">
            <v>EXP</v>
          </cell>
          <cell r="O7285" t="str">
            <v>PH300</v>
          </cell>
          <cell r="P7285" t="str">
            <v>1770</v>
          </cell>
          <cell r="Q7285" t="str">
            <v>Salaries &amp; Benefits</v>
          </cell>
          <cell r="R7285" t="str">
            <v>Other Expenditures</v>
          </cell>
          <cell r="S7285" t="str">
            <v>Salaries &amp; Benefits</v>
          </cell>
        </row>
        <row r="7286">
          <cell r="A7286" t="str">
            <v>PH3638</v>
          </cell>
          <cell r="E7286">
            <v>0</v>
          </cell>
          <cell r="F7286">
            <v>0</v>
          </cell>
          <cell r="G7286">
            <v>0</v>
          </cell>
          <cell r="H7286">
            <v>0</v>
          </cell>
          <cell r="I7286">
            <v>0</v>
          </cell>
          <cell r="J7286">
            <v>0</v>
          </cell>
          <cell r="L7286">
            <v>41455</v>
          </cell>
          <cell r="M7286" t="str">
            <v>PF</v>
          </cell>
          <cell r="N7286" t="str">
            <v>EXP</v>
          </cell>
          <cell r="O7286" t="str">
            <v>PH610</v>
          </cell>
          <cell r="P7286" t="str">
            <v>1015</v>
          </cell>
          <cell r="Q7286" t="str">
            <v>Salaries &amp; Benefits</v>
          </cell>
          <cell r="R7286" t="str">
            <v>Other Expenditures</v>
          </cell>
          <cell r="S7286" t="str">
            <v>Salaries &amp; Benefits</v>
          </cell>
        </row>
        <row r="7287">
          <cell r="A7287" t="str">
            <v>PH3638</v>
          </cell>
          <cell r="E7287">
            <v>0</v>
          </cell>
          <cell r="F7287">
            <v>0</v>
          </cell>
          <cell r="G7287">
            <v>0</v>
          </cell>
          <cell r="H7287">
            <v>0</v>
          </cell>
          <cell r="I7287">
            <v>0</v>
          </cell>
          <cell r="J7287">
            <v>0</v>
          </cell>
          <cell r="L7287">
            <v>41455</v>
          </cell>
          <cell r="M7287" t="str">
            <v>PF</v>
          </cell>
          <cell r="N7287" t="str">
            <v>EXP</v>
          </cell>
          <cell r="O7287" t="str">
            <v>PH610</v>
          </cell>
          <cell r="P7287" t="str">
            <v>1711</v>
          </cell>
          <cell r="Q7287" t="str">
            <v>Salaries &amp; Benefits</v>
          </cell>
          <cell r="R7287" t="str">
            <v>Other Expenditures</v>
          </cell>
          <cell r="S7287" t="str">
            <v>Salaries &amp; Benefits</v>
          </cell>
        </row>
        <row r="7288">
          <cell r="A7288" t="str">
            <v>PH3638</v>
          </cell>
          <cell r="E7288">
            <v>0</v>
          </cell>
          <cell r="F7288">
            <v>0</v>
          </cell>
          <cell r="G7288">
            <v>0</v>
          </cell>
          <cell r="H7288">
            <v>0</v>
          </cell>
          <cell r="I7288">
            <v>0</v>
          </cell>
          <cell r="J7288">
            <v>0</v>
          </cell>
          <cell r="L7288">
            <v>41455</v>
          </cell>
          <cell r="M7288" t="str">
            <v>PF</v>
          </cell>
          <cell r="N7288" t="str">
            <v>EXP</v>
          </cell>
          <cell r="O7288" t="str">
            <v>PH610</v>
          </cell>
          <cell r="P7288" t="str">
            <v>1712</v>
          </cell>
          <cell r="Q7288" t="str">
            <v>Salaries &amp; Benefits</v>
          </cell>
          <cell r="R7288" t="str">
            <v>Other Expenditures</v>
          </cell>
          <cell r="S7288" t="str">
            <v>Salaries &amp; Benefits</v>
          </cell>
        </row>
        <row r="7289">
          <cell r="A7289" t="str">
            <v>PH3638</v>
          </cell>
          <cell r="E7289">
            <v>0</v>
          </cell>
          <cell r="F7289">
            <v>0</v>
          </cell>
          <cell r="G7289">
            <v>0</v>
          </cell>
          <cell r="H7289">
            <v>0</v>
          </cell>
          <cell r="I7289">
            <v>0</v>
          </cell>
          <cell r="J7289">
            <v>0</v>
          </cell>
          <cell r="L7289">
            <v>41455</v>
          </cell>
          <cell r="M7289" t="str">
            <v>PF</v>
          </cell>
          <cell r="N7289" t="str">
            <v>EXP</v>
          </cell>
          <cell r="O7289" t="str">
            <v>PH610</v>
          </cell>
          <cell r="P7289" t="str">
            <v>1720</v>
          </cell>
          <cell r="Q7289" t="str">
            <v>Salaries &amp; Benefits</v>
          </cell>
          <cell r="R7289" t="str">
            <v>Other Expenditures</v>
          </cell>
          <cell r="S7289" t="str">
            <v>Salaries &amp; Benefits</v>
          </cell>
        </row>
        <row r="7290">
          <cell r="A7290" t="str">
            <v>PH3638</v>
          </cell>
          <cell r="E7290">
            <v>0</v>
          </cell>
          <cell r="F7290">
            <v>0</v>
          </cell>
          <cell r="G7290">
            <v>0</v>
          </cell>
          <cell r="H7290">
            <v>0</v>
          </cell>
          <cell r="I7290">
            <v>0</v>
          </cell>
          <cell r="J7290">
            <v>0</v>
          </cell>
          <cell r="L7290">
            <v>41455</v>
          </cell>
          <cell r="M7290" t="str">
            <v>PF</v>
          </cell>
          <cell r="N7290" t="str">
            <v>EXP</v>
          </cell>
          <cell r="O7290" t="str">
            <v>PH610</v>
          </cell>
          <cell r="P7290" t="str">
            <v>1730</v>
          </cell>
          <cell r="Q7290" t="str">
            <v>Salaries &amp; Benefits</v>
          </cell>
          <cell r="R7290" t="str">
            <v>Other Expenditures</v>
          </cell>
          <cell r="S7290" t="str">
            <v>Salaries &amp; Benefits</v>
          </cell>
        </row>
        <row r="7291">
          <cell r="A7291" t="str">
            <v>PH3638</v>
          </cell>
          <cell r="E7291">
            <v>0</v>
          </cell>
          <cell r="F7291">
            <v>0</v>
          </cell>
          <cell r="G7291">
            <v>0</v>
          </cell>
          <cell r="H7291">
            <v>0</v>
          </cell>
          <cell r="I7291">
            <v>0</v>
          </cell>
          <cell r="J7291">
            <v>0</v>
          </cell>
          <cell r="L7291">
            <v>41455</v>
          </cell>
          <cell r="M7291" t="str">
            <v>PF</v>
          </cell>
          <cell r="N7291" t="str">
            <v>EXP</v>
          </cell>
          <cell r="O7291" t="str">
            <v>PH610</v>
          </cell>
          <cell r="P7291" t="str">
            <v>1740</v>
          </cell>
          <cell r="Q7291" t="str">
            <v>Salaries &amp; Benefits</v>
          </cell>
          <cell r="R7291" t="str">
            <v>Other Expenditures</v>
          </cell>
          <cell r="S7291" t="str">
            <v>Salaries &amp; Benefits</v>
          </cell>
        </row>
        <row r="7292">
          <cell r="A7292" t="str">
            <v>PH3638</v>
          </cell>
          <cell r="E7292">
            <v>0</v>
          </cell>
          <cell r="F7292">
            <v>0</v>
          </cell>
          <cell r="G7292">
            <v>0</v>
          </cell>
          <cell r="H7292">
            <v>0</v>
          </cell>
          <cell r="I7292">
            <v>0</v>
          </cell>
          <cell r="J7292">
            <v>0</v>
          </cell>
          <cell r="L7292">
            <v>41455</v>
          </cell>
          <cell r="M7292" t="str">
            <v>PF</v>
          </cell>
          <cell r="N7292" t="str">
            <v>EXP</v>
          </cell>
          <cell r="O7292" t="str">
            <v>PH610</v>
          </cell>
          <cell r="P7292" t="str">
            <v>1750</v>
          </cell>
          <cell r="Q7292" t="str">
            <v>Salaries &amp; Benefits</v>
          </cell>
          <cell r="R7292" t="str">
            <v>Other Expenditures</v>
          </cell>
          <cell r="S7292" t="str">
            <v>Salaries &amp; Benefits</v>
          </cell>
        </row>
        <row r="7293">
          <cell r="A7293" t="str">
            <v>PH3638</v>
          </cell>
          <cell r="E7293">
            <v>0</v>
          </cell>
          <cell r="F7293">
            <v>0</v>
          </cell>
          <cell r="G7293">
            <v>0</v>
          </cell>
          <cell r="H7293">
            <v>0</v>
          </cell>
          <cell r="I7293">
            <v>0</v>
          </cell>
          <cell r="J7293">
            <v>0</v>
          </cell>
          <cell r="L7293">
            <v>41455</v>
          </cell>
          <cell r="M7293" t="str">
            <v>PF</v>
          </cell>
          <cell r="N7293" t="str">
            <v>EXP</v>
          </cell>
          <cell r="O7293" t="str">
            <v>PH610</v>
          </cell>
          <cell r="P7293" t="str">
            <v>1760</v>
          </cell>
          <cell r="Q7293" t="str">
            <v>Salaries &amp; Benefits</v>
          </cell>
          <cell r="R7293" t="str">
            <v>Other Expenditures</v>
          </cell>
          <cell r="S7293" t="str">
            <v>Salaries &amp; Benefits</v>
          </cell>
        </row>
        <row r="7294">
          <cell r="A7294" t="str">
            <v>PH3638</v>
          </cell>
          <cell r="E7294">
            <v>0</v>
          </cell>
          <cell r="F7294">
            <v>0</v>
          </cell>
          <cell r="G7294">
            <v>0</v>
          </cell>
          <cell r="H7294">
            <v>0</v>
          </cell>
          <cell r="I7294">
            <v>0</v>
          </cell>
          <cell r="J7294">
            <v>0</v>
          </cell>
          <cell r="L7294">
            <v>41455</v>
          </cell>
          <cell r="M7294" t="str">
            <v>PF</v>
          </cell>
          <cell r="N7294" t="str">
            <v>EXP</v>
          </cell>
          <cell r="O7294" t="str">
            <v>PH610</v>
          </cell>
          <cell r="P7294" t="str">
            <v>1770</v>
          </cell>
          <cell r="Q7294" t="str">
            <v>Salaries &amp; Benefits</v>
          </cell>
          <cell r="R7294" t="str">
            <v>Other Expenditures</v>
          </cell>
          <cell r="S7294" t="str">
            <v>Salaries &amp; Benefits</v>
          </cell>
        </row>
        <row r="7295">
          <cell r="A7295" t="str">
            <v>PH3638</v>
          </cell>
          <cell r="E7295">
            <v>0</v>
          </cell>
          <cell r="F7295">
            <v>0</v>
          </cell>
          <cell r="G7295">
            <v>0</v>
          </cell>
          <cell r="H7295">
            <v>0</v>
          </cell>
          <cell r="I7295">
            <v>0</v>
          </cell>
          <cell r="J7295">
            <v>0</v>
          </cell>
          <cell r="L7295">
            <v>41455</v>
          </cell>
          <cell r="M7295" t="str">
            <v>PF</v>
          </cell>
          <cell r="N7295" t="str">
            <v>EXP</v>
          </cell>
          <cell r="O7295" t="str">
            <v>PH610</v>
          </cell>
          <cell r="P7295" t="str">
            <v>2790</v>
          </cell>
          <cell r="Q7295" t="str">
            <v>Other Supplies</v>
          </cell>
          <cell r="R7295" t="str">
            <v>Other Expenditures</v>
          </cell>
          <cell r="S7295" t="str">
            <v>Non Salary</v>
          </cell>
        </row>
        <row r="7296">
          <cell r="A7296" t="str">
            <v>PH3638</v>
          </cell>
          <cell r="E7296">
            <v>0</v>
          </cell>
          <cell r="F7296">
            <v>0</v>
          </cell>
          <cell r="G7296">
            <v>0</v>
          </cell>
          <cell r="H7296">
            <v>0</v>
          </cell>
          <cell r="I7296">
            <v>0</v>
          </cell>
          <cell r="J7296">
            <v>0</v>
          </cell>
          <cell r="L7296">
            <v>41455</v>
          </cell>
          <cell r="M7296" t="str">
            <v>PF</v>
          </cell>
          <cell r="N7296" t="str">
            <v>EXP</v>
          </cell>
          <cell r="O7296" t="str">
            <v>PH610</v>
          </cell>
          <cell r="P7296" t="str">
            <v>4144</v>
          </cell>
          <cell r="Q7296" t="str">
            <v>Professional &amp; Technical</v>
          </cell>
          <cell r="R7296" t="str">
            <v>Other Expenditures</v>
          </cell>
          <cell r="S7296" t="str">
            <v>Non Salary</v>
          </cell>
        </row>
        <row r="7297">
          <cell r="A7297" t="str">
            <v>PH3638</v>
          </cell>
          <cell r="E7297">
            <v>0</v>
          </cell>
          <cell r="F7297">
            <v>0</v>
          </cell>
          <cell r="G7297">
            <v>0</v>
          </cell>
          <cell r="H7297">
            <v>0</v>
          </cell>
          <cell r="I7297">
            <v>0</v>
          </cell>
          <cell r="J7297">
            <v>0</v>
          </cell>
          <cell r="L7297">
            <v>41455</v>
          </cell>
          <cell r="M7297" t="str">
            <v>PF</v>
          </cell>
          <cell r="N7297" t="str">
            <v>EXP</v>
          </cell>
          <cell r="O7297" t="str">
            <v>PH610</v>
          </cell>
          <cell r="P7297" t="str">
            <v>4414</v>
          </cell>
          <cell r="Q7297" t="str">
            <v>Contracted Services</v>
          </cell>
          <cell r="R7297" t="str">
            <v>Other Expenditures</v>
          </cell>
          <cell r="S7297" t="str">
            <v>Non Salary</v>
          </cell>
        </row>
        <row r="7298">
          <cell r="A7298" t="str">
            <v>PH3638</v>
          </cell>
          <cell r="E7298">
            <v>0</v>
          </cell>
          <cell r="F7298">
            <v>0</v>
          </cell>
          <cell r="G7298">
            <v>0</v>
          </cell>
          <cell r="H7298">
            <v>0</v>
          </cell>
          <cell r="I7298">
            <v>0</v>
          </cell>
          <cell r="J7298">
            <v>0</v>
          </cell>
          <cell r="L7298">
            <v>41455</v>
          </cell>
          <cell r="M7298" t="str">
            <v>PF</v>
          </cell>
          <cell r="N7298" t="str">
            <v>EXP</v>
          </cell>
          <cell r="O7298" t="str">
            <v>PH610</v>
          </cell>
          <cell r="P7298" t="str">
            <v>4424</v>
          </cell>
          <cell r="Q7298" t="str">
            <v>Contracted Services</v>
          </cell>
          <cell r="R7298" t="str">
            <v>Other Expenditures</v>
          </cell>
          <cell r="S7298" t="str">
            <v>Non Salary</v>
          </cell>
        </row>
        <row r="7299">
          <cell r="A7299" t="str">
            <v>PH3638</v>
          </cell>
          <cell r="E7299">
            <v>0</v>
          </cell>
          <cell r="F7299">
            <v>0</v>
          </cell>
          <cell r="G7299">
            <v>0</v>
          </cell>
          <cell r="H7299">
            <v>0</v>
          </cell>
          <cell r="I7299">
            <v>0</v>
          </cell>
          <cell r="J7299">
            <v>0</v>
          </cell>
          <cell r="L7299">
            <v>41455</v>
          </cell>
          <cell r="M7299" t="str">
            <v>PF</v>
          </cell>
          <cell r="N7299" t="str">
            <v>EXP</v>
          </cell>
          <cell r="O7299" t="str">
            <v>PH610</v>
          </cell>
          <cell r="P7299" t="str">
            <v>4770</v>
          </cell>
          <cell r="Q7299" t="str">
            <v>Insurance, Parking &amp; Metrage</v>
          </cell>
          <cell r="R7299" t="str">
            <v>Other Expenditures</v>
          </cell>
          <cell r="S7299" t="str">
            <v>Non Salary</v>
          </cell>
        </row>
        <row r="7300">
          <cell r="A7300" t="str">
            <v>PH3638</v>
          </cell>
          <cell r="E7300">
            <v>0</v>
          </cell>
          <cell r="F7300">
            <v>0</v>
          </cell>
          <cell r="G7300">
            <v>0</v>
          </cell>
          <cell r="H7300">
            <v>0</v>
          </cell>
          <cell r="I7300">
            <v>0</v>
          </cell>
          <cell r="J7300">
            <v>0</v>
          </cell>
          <cell r="L7300">
            <v>41455</v>
          </cell>
          <cell r="M7300" t="str">
            <v>PF</v>
          </cell>
          <cell r="N7300" t="str">
            <v>EXP</v>
          </cell>
          <cell r="O7300" t="str">
            <v>PH610</v>
          </cell>
          <cell r="P7300" t="str">
            <v>4775</v>
          </cell>
          <cell r="Q7300" t="str">
            <v>Insurance, Parking &amp; Metrage</v>
          </cell>
          <cell r="R7300" t="str">
            <v>Other Expenditures</v>
          </cell>
          <cell r="S7300" t="str">
            <v>Non Salary</v>
          </cell>
        </row>
        <row r="7301">
          <cell r="A7301" t="str">
            <v>PH3638</v>
          </cell>
          <cell r="E7301">
            <v>0</v>
          </cell>
          <cell r="F7301">
            <v>0</v>
          </cell>
          <cell r="G7301">
            <v>0</v>
          </cell>
          <cell r="H7301">
            <v>0</v>
          </cell>
          <cell r="I7301">
            <v>0</v>
          </cell>
          <cell r="J7301">
            <v>0</v>
          </cell>
          <cell r="L7301">
            <v>41455</v>
          </cell>
          <cell r="M7301" t="str">
            <v>PF</v>
          </cell>
          <cell r="N7301" t="str">
            <v>EXP</v>
          </cell>
          <cell r="O7301" t="str">
            <v>PH610</v>
          </cell>
          <cell r="P7301" t="str">
            <v>7030</v>
          </cell>
          <cell r="Q7301" t="str">
            <v>IDC's</v>
          </cell>
          <cell r="R7301" t="str">
            <v>Other Expenditures</v>
          </cell>
          <cell r="S7301" t="str">
            <v>Non Salary</v>
          </cell>
        </row>
        <row r="7302">
          <cell r="A7302" t="str">
            <v>PH3640</v>
          </cell>
          <cell r="E7302">
            <v>87413.42</v>
          </cell>
          <cell r="F7302">
            <v>0</v>
          </cell>
          <cell r="G7302">
            <v>87413.42</v>
          </cell>
          <cell r="H7302">
            <v>85885.24</v>
          </cell>
          <cell r="I7302">
            <v>-1528.18</v>
          </cell>
          <cell r="J7302">
            <v>193241.79</v>
          </cell>
          <cell r="L7302">
            <v>41455</v>
          </cell>
          <cell r="M7302" t="str">
            <v>PF</v>
          </cell>
          <cell r="N7302" t="str">
            <v>EXP</v>
          </cell>
          <cell r="O7302" t="str">
            <v>PH610</v>
          </cell>
          <cell r="P7302" t="str">
            <v>1015</v>
          </cell>
          <cell r="Q7302" t="str">
            <v>Salaries &amp; Benefits</v>
          </cell>
          <cell r="R7302" t="str">
            <v>Other Expenditures</v>
          </cell>
          <cell r="S7302" t="str">
            <v>Salaries &amp; Benefits</v>
          </cell>
        </row>
        <row r="7303">
          <cell r="A7303" t="str">
            <v>PH3640</v>
          </cell>
          <cell r="E7303">
            <v>0</v>
          </cell>
          <cell r="F7303">
            <v>0</v>
          </cell>
          <cell r="G7303">
            <v>0</v>
          </cell>
          <cell r="H7303">
            <v>11445.18</v>
          </cell>
          <cell r="I7303">
            <v>11445.18</v>
          </cell>
          <cell r="J7303">
            <v>25760</v>
          </cell>
          <cell r="L7303">
            <v>41455</v>
          </cell>
          <cell r="M7303" t="str">
            <v>PF</v>
          </cell>
          <cell r="N7303" t="str">
            <v>EXP</v>
          </cell>
          <cell r="O7303" t="str">
            <v>PH610</v>
          </cell>
          <cell r="P7303" t="str">
            <v>1025</v>
          </cell>
          <cell r="Q7303" t="str">
            <v>Salaries &amp; Benefits</v>
          </cell>
          <cell r="R7303" t="str">
            <v>Other Expenditures</v>
          </cell>
          <cell r="S7303" t="str">
            <v>Overtime</v>
          </cell>
        </row>
        <row r="7304">
          <cell r="A7304" t="str">
            <v>PH3640</v>
          </cell>
          <cell r="E7304">
            <v>2626.76</v>
          </cell>
          <cell r="F7304">
            <v>0</v>
          </cell>
          <cell r="G7304">
            <v>2626.76</v>
          </cell>
          <cell r="H7304">
            <v>2538.66</v>
          </cell>
          <cell r="I7304">
            <v>-88.1</v>
          </cell>
          <cell r="J7304">
            <v>5712</v>
          </cell>
          <cell r="L7304">
            <v>41455</v>
          </cell>
          <cell r="M7304" t="str">
            <v>PF</v>
          </cell>
          <cell r="N7304" t="str">
            <v>EXP</v>
          </cell>
          <cell r="O7304" t="str">
            <v>PH610</v>
          </cell>
          <cell r="P7304" t="str">
            <v>1711</v>
          </cell>
          <cell r="Q7304" t="str">
            <v>Salaries &amp; Benefits</v>
          </cell>
          <cell r="R7304" t="str">
            <v>Other Expenditures</v>
          </cell>
          <cell r="S7304" t="str">
            <v>Salaries &amp; Benefits</v>
          </cell>
        </row>
        <row r="7305">
          <cell r="A7305" t="str">
            <v>PH3640</v>
          </cell>
          <cell r="E7305">
            <v>1392.87</v>
          </cell>
          <cell r="F7305">
            <v>0</v>
          </cell>
          <cell r="G7305">
            <v>1392.87</v>
          </cell>
          <cell r="H7305">
            <v>1317.35</v>
          </cell>
          <cell r="I7305">
            <v>-75.52</v>
          </cell>
          <cell r="J7305">
            <v>2964</v>
          </cell>
          <cell r="L7305">
            <v>41455</v>
          </cell>
          <cell r="M7305" t="str">
            <v>PF</v>
          </cell>
          <cell r="N7305" t="str">
            <v>EXP</v>
          </cell>
          <cell r="O7305" t="str">
            <v>PH610</v>
          </cell>
          <cell r="P7305" t="str">
            <v>1712</v>
          </cell>
          <cell r="Q7305" t="str">
            <v>Salaries &amp; Benefits</v>
          </cell>
          <cell r="R7305" t="str">
            <v>Other Expenditures</v>
          </cell>
          <cell r="S7305" t="str">
            <v>Salaries &amp; Benefits</v>
          </cell>
        </row>
        <row r="7306">
          <cell r="A7306" t="str">
            <v>PH3640</v>
          </cell>
          <cell r="E7306">
            <v>2143.5500000000002</v>
          </cell>
          <cell r="F7306">
            <v>0</v>
          </cell>
          <cell r="G7306">
            <v>2143.5500000000002</v>
          </cell>
          <cell r="H7306">
            <v>1719.86</v>
          </cell>
          <cell r="I7306">
            <v>-423.69</v>
          </cell>
          <cell r="J7306">
            <v>3723.97</v>
          </cell>
          <cell r="L7306">
            <v>41455</v>
          </cell>
          <cell r="M7306" t="str">
            <v>PF</v>
          </cell>
          <cell r="N7306" t="str">
            <v>EXP</v>
          </cell>
          <cell r="O7306" t="str">
            <v>PH610</v>
          </cell>
          <cell r="P7306" t="str">
            <v>1720</v>
          </cell>
          <cell r="Q7306" t="str">
            <v>Salaries &amp; Benefits</v>
          </cell>
          <cell r="R7306" t="str">
            <v>Other Expenditures</v>
          </cell>
          <cell r="S7306" t="str">
            <v>Salaries &amp; Benefits</v>
          </cell>
        </row>
        <row r="7307">
          <cell r="A7307" t="str">
            <v>PH3640</v>
          </cell>
          <cell r="E7307">
            <v>648.65</v>
          </cell>
          <cell r="F7307">
            <v>0</v>
          </cell>
          <cell r="G7307">
            <v>648.65</v>
          </cell>
          <cell r="H7307">
            <v>641.02</v>
          </cell>
          <cell r="I7307">
            <v>-7.63</v>
          </cell>
          <cell r="J7307">
            <v>1442.37</v>
          </cell>
          <cell r="L7307">
            <v>41455</v>
          </cell>
          <cell r="M7307" t="str">
            <v>PF</v>
          </cell>
          <cell r="N7307" t="str">
            <v>EXP</v>
          </cell>
          <cell r="O7307" t="str">
            <v>PH610</v>
          </cell>
          <cell r="P7307" t="str">
            <v>1730</v>
          </cell>
          <cell r="Q7307" t="str">
            <v>Salaries &amp; Benefits</v>
          </cell>
          <cell r="R7307" t="str">
            <v>Other Expenditures</v>
          </cell>
          <cell r="S7307" t="str">
            <v>Salaries &amp; Benefits</v>
          </cell>
        </row>
        <row r="7308">
          <cell r="A7308" t="str">
            <v>PH3640</v>
          </cell>
          <cell r="E7308">
            <v>2073.81</v>
          </cell>
          <cell r="F7308">
            <v>0</v>
          </cell>
          <cell r="G7308">
            <v>2073.81</v>
          </cell>
          <cell r="H7308">
            <v>1970.36</v>
          </cell>
          <cell r="I7308">
            <v>-103.45</v>
          </cell>
          <cell r="J7308">
            <v>2043.65</v>
          </cell>
          <cell r="L7308">
            <v>41455</v>
          </cell>
          <cell r="M7308" t="str">
            <v>PF</v>
          </cell>
          <cell r="N7308" t="str">
            <v>EXP</v>
          </cell>
          <cell r="O7308" t="str">
            <v>PH610</v>
          </cell>
          <cell r="P7308" t="str">
            <v>1740</v>
          </cell>
          <cell r="Q7308" t="str">
            <v>Salaries &amp; Benefits</v>
          </cell>
          <cell r="R7308" t="str">
            <v>Other Expenditures</v>
          </cell>
          <cell r="S7308" t="str">
            <v>Salaries &amp; Benefits</v>
          </cell>
        </row>
        <row r="7309">
          <cell r="A7309" t="str">
            <v>PH3640</v>
          </cell>
          <cell r="E7309">
            <v>101.23</v>
          </cell>
          <cell r="F7309">
            <v>0</v>
          </cell>
          <cell r="G7309">
            <v>101.23</v>
          </cell>
          <cell r="H7309">
            <v>144.79</v>
          </cell>
          <cell r="I7309">
            <v>43.56</v>
          </cell>
          <cell r="J7309">
            <v>154.59</v>
          </cell>
          <cell r="L7309">
            <v>41455</v>
          </cell>
          <cell r="M7309" t="str">
            <v>PF</v>
          </cell>
          <cell r="N7309" t="str">
            <v>EXP</v>
          </cell>
          <cell r="O7309" t="str">
            <v>PH610</v>
          </cell>
          <cell r="P7309" t="str">
            <v>1745</v>
          </cell>
          <cell r="Q7309" t="str">
            <v>Salaries &amp; Benefits</v>
          </cell>
          <cell r="R7309" t="str">
            <v>Other Expenditures</v>
          </cell>
          <cell r="S7309" t="str">
            <v>Salaries &amp; Benefits</v>
          </cell>
        </row>
        <row r="7310">
          <cell r="A7310" t="str">
            <v>PH3640</v>
          </cell>
          <cell r="E7310">
            <v>1714.04</v>
          </cell>
          <cell r="F7310">
            <v>0</v>
          </cell>
          <cell r="G7310">
            <v>1714.04</v>
          </cell>
          <cell r="H7310">
            <v>1674.77</v>
          </cell>
          <cell r="I7310">
            <v>-39.270000000000003</v>
          </cell>
          <cell r="J7310">
            <v>3768.21</v>
          </cell>
          <cell r="L7310">
            <v>41455</v>
          </cell>
          <cell r="M7310" t="str">
            <v>PF</v>
          </cell>
          <cell r="N7310" t="str">
            <v>EXP</v>
          </cell>
          <cell r="O7310" t="str">
            <v>PH610</v>
          </cell>
          <cell r="P7310" t="str">
            <v>1750</v>
          </cell>
          <cell r="Q7310" t="str">
            <v>Salaries &amp; Benefits</v>
          </cell>
          <cell r="R7310" t="str">
            <v>Other Expenditures</v>
          </cell>
          <cell r="S7310" t="str">
            <v>Salaries &amp; Benefits</v>
          </cell>
        </row>
        <row r="7311">
          <cell r="A7311" t="str">
            <v>PH3640</v>
          </cell>
          <cell r="E7311">
            <v>4366.66</v>
          </cell>
          <cell r="F7311">
            <v>0</v>
          </cell>
          <cell r="G7311">
            <v>4366.66</v>
          </cell>
          <cell r="H7311">
            <v>4420.4399999999996</v>
          </cell>
          <cell r="I7311">
            <v>53.78</v>
          </cell>
          <cell r="J7311">
            <v>4613.3999999999996</v>
          </cell>
          <cell r="L7311">
            <v>41455</v>
          </cell>
          <cell r="M7311" t="str">
            <v>PF</v>
          </cell>
          <cell r="N7311" t="str">
            <v>EXP</v>
          </cell>
          <cell r="O7311" t="str">
            <v>PH610</v>
          </cell>
          <cell r="P7311" t="str">
            <v>1760</v>
          </cell>
          <cell r="Q7311" t="str">
            <v>Salaries &amp; Benefits</v>
          </cell>
          <cell r="R7311" t="str">
            <v>Other Expenditures</v>
          </cell>
          <cell r="S7311" t="str">
            <v>Salaries &amp; Benefits</v>
          </cell>
        </row>
        <row r="7312">
          <cell r="A7312" t="str">
            <v>PH3640</v>
          </cell>
          <cell r="E7312">
            <v>10133.67</v>
          </cell>
          <cell r="F7312">
            <v>0</v>
          </cell>
          <cell r="G7312">
            <v>10133.67</v>
          </cell>
          <cell r="H7312">
            <v>10035.709999999999</v>
          </cell>
          <cell r="I7312">
            <v>-97.96</v>
          </cell>
          <cell r="J7312">
            <v>22580.34</v>
          </cell>
          <cell r="L7312">
            <v>41455</v>
          </cell>
          <cell r="M7312" t="str">
            <v>PF</v>
          </cell>
          <cell r="N7312" t="str">
            <v>EXP</v>
          </cell>
          <cell r="O7312" t="str">
            <v>PH610</v>
          </cell>
          <cell r="P7312" t="str">
            <v>1770</v>
          </cell>
          <cell r="Q7312" t="str">
            <v>Salaries &amp; Benefits</v>
          </cell>
          <cell r="R7312" t="str">
            <v>Other Expenditures</v>
          </cell>
          <cell r="S7312" t="str">
            <v>Salaries &amp; Benefits</v>
          </cell>
        </row>
        <row r="7313">
          <cell r="A7313" t="str">
            <v>PH3640</v>
          </cell>
          <cell r="E7313">
            <v>1321.16</v>
          </cell>
          <cell r="F7313">
            <v>0</v>
          </cell>
          <cell r="G7313">
            <v>1321.16</v>
          </cell>
          <cell r="H7313">
            <v>0</v>
          </cell>
          <cell r="I7313">
            <v>-1321.16</v>
          </cell>
          <cell r="J7313">
            <v>0</v>
          </cell>
          <cell r="L7313">
            <v>41455</v>
          </cell>
          <cell r="M7313" t="str">
            <v>PF</v>
          </cell>
          <cell r="N7313" t="str">
            <v>EXP</v>
          </cell>
          <cell r="O7313" t="str">
            <v>PH610</v>
          </cell>
          <cell r="P7313" t="str">
            <v>2010</v>
          </cell>
          <cell r="Q7313" t="str">
            <v>Office Supplies</v>
          </cell>
          <cell r="R7313" t="str">
            <v>Other Expenditures</v>
          </cell>
          <cell r="S7313" t="str">
            <v>Non Salary</v>
          </cell>
        </row>
        <row r="7314">
          <cell r="A7314" t="str">
            <v>PH3640</v>
          </cell>
          <cell r="E7314">
            <v>91.24</v>
          </cell>
          <cell r="F7314">
            <v>0</v>
          </cell>
          <cell r="G7314">
            <v>91.24</v>
          </cell>
          <cell r="H7314">
            <v>0</v>
          </cell>
          <cell r="I7314">
            <v>-91.24</v>
          </cell>
          <cell r="J7314">
            <v>0</v>
          </cell>
          <cell r="L7314">
            <v>41455</v>
          </cell>
          <cell r="M7314" t="str">
            <v>PF</v>
          </cell>
          <cell r="N7314" t="str">
            <v>EXP</v>
          </cell>
          <cell r="O7314" t="str">
            <v>PH610</v>
          </cell>
          <cell r="P7314" t="str">
            <v>2020</v>
          </cell>
          <cell r="Q7314" t="str">
            <v>Office Supplies</v>
          </cell>
          <cell r="R7314" t="str">
            <v>Other Expenditures</v>
          </cell>
          <cell r="S7314" t="str">
            <v>Non Salary</v>
          </cell>
        </row>
        <row r="7315">
          <cell r="A7315" t="str">
            <v>PH3640</v>
          </cell>
          <cell r="E7315">
            <v>0</v>
          </cell>
          <cell r="F7315">
            <v>0</v>
          </cell>
          <cell r="G7315">
            <v>0</v>
          </cell>
          <cell r="H7315">
            <v>45.03</v>
          </cell>
          <cell r="I7315">
            <v>45.03</v>
          </cell>
          <cell r="J7315">
            <v>185</v>
          </cell>
          <cell r="L7315">
            <v>41455</v>
          </cell>
          <cell r="M7315" t="str">
            <v>PF</v>
          </cell>
          <cell r="N7315" t="str">
            <v>EXP</v>
          </cell>
          <cell r="O7315" t="str">
            <v>PH610</v>
          </cell>
          <cell r="P7315" t="str">
            <v>2035</v>
          </cell>
          <cell r="Q7315" t="str">
            <v>Office Supplies</v>
          </cell>
          <cell r="R7315" t="str">
            <v>Other Expenditures</v>
          </cell>
          <cell r="S7315" t="str">
            <v>Non Salary</v>
          </cell>
        </row>
        <row r="7316">
          <cell r="A7316" t="str">
            <v>PH3640</v>
          </cell>
          <cell r="E7316">
            <v>0</v>
          </cell>
          <cell r="F7316">
            <v>0</v>
          </cell>
          <cell r="G7316">
            <v>0</v>
          </cell>
          <cell r="H7316">
            <v>32.369999999999997</v>
          </cell>
          <cell r="I7316">
            <v>32.369999999999997</v>
          </cell>
          <cell r="J7316">
            <v>133</v>
          </cell>
          <cell r="L7316">
            <v>41455</v>
          </cell>
          <cell r="M7316" t="str">
            <v>PF</v>
          </cell>
          <cell r="N7316" t="str">
            <v>EXP</v>
          </cell>
          <cell r="O7316" t="str">
            <v>PH610</v>
          </cell>
          <cell r="P7316" t="str">
            <v>2080</v>
          </cell>
          <cell r="Q7316" t="str">
            <v>Office Supplies</v>
          </cell>
          <cell r="R7316" t="str">
            <v>Other Expenditures</v>
          </cell>
          <cell r="S7316" t="str">
            <v>Non Salary</v>
          </cell>
        </row>
        <row r="7317">
          <cell r="A7317" t="str">
            <v>PH3640</v>
          </cell>
          <cell r="E7317">
            <v>0</v>
          </cell>
          <cell r="F7317">
            <v>0</v>
          </cell>
          <cell r="G7317">
            <v>0</v>
          </cell>
          <cell r="H7317">
            <v>9.5</v>
          </cell>
          <cell r="I7317">
            <v>9.5</v>
          </cell>
          <cell r="J7317">
            <v>39</v>
          </cell>
          <cell r="L7317">
            <v>41455</v>
          </cell>
          <cell r="M7317" t="str">
            <v>PF</v>
          </cell>
          <cell r="N7317" t="str">
            <v>EXP</v>
          </cell>
          <cell r="O7317" t="str">
            <v>PH610</v>
          </cell>
          <cell r="P7317" t="str">
            <v>2099</v>
          </cell>
          <cell r="Q7317" t="str">
            <v>Office Supplies</v>
          </cell>
          <cell r="R7317" t="str">
            <v>Other Expenditures</v>
          </cell>
          <cell r="S7317" t="str">
            <v>Non Salary</v>
          </cell>
        </row>
        <row r="7318">
          <cell r="A7318" t="str">
            <v>PH3640</v>
          </cell>
          <cell r="E7318">
            <v>122.48</v>
          </cell>
          <cell r="F7318">
            <v>0</v>
          </cell>
          <cell r="G7318">
            <v>122.48</v>
          </cell>
          <cell r="H7318">
            <v>6.34</v>
          </cell>
          <cell r="I7318">
            <v>-116.14</v>
          </cell>
          <cell r="J7318">
            <v>26</v>
          </cell>
          <cell r="L7318">
            <v>41455</v>
          </cell>
          <cell r="M7318" t="str">
            <v>PF</v>
          </cell>
          <cell r="N7318" t="str">
            <v>EXP</v>
          </cell>
          <cell r="O7318" t="str">
            <v>PH610</v>
          </cell>
          <cell r="P7318" t="str">
            <v>2600</v>
          </cell>
          <cell r="Q7318" t="str">
            <v>Other Supplies</v>
          </cell>
          <cell r="R7318" t="str">
            <v>Other Expenditures</v>
          </cell>
          <cell r="S7318" t="str">
            <v>Non Salary</v>
          </cell>
        </row>
        <row r="7319">
          <cell r="A7319" t="str">
            <v>PH3640</v>
          </cell>
          <cell r="E7319">
            <v>0</v>
          </cell>
          <cell r="F7319">
            <v>0</v>
          </cell>
          <cell r="G7319">
            <v>0</v>
          </cell>
          <cell r="H7319">
            <v>24.83</v>
          </cell>
          <cell r="I7319">
            <v>24.83</v>
          </cell>
          <cell r="J7319">
            <v>102</v>
          </cell>
          <cell r="L7319">
            <v>41455</v>
          </cell>
          <cell r="M7319" t="str">
            <v>PF</v>
          </cell>
          <cell r="N7319" t="str">
            <v>EXP</v>
          </cell>
          <cell r="O7319" t="str">
            <v>PH610</v>
          </cell>
          <cell r="P7319" t="str">
            <v>2650</v>
          </cell>
          <cell r="Q7319" t="str">
            <v>Other Supplies</v>
          </cell>
          <cell r="R7319" t="str">
            <v>Other Expenditures</v>
          </cell>
          <cell r="S7319" t="str">
            <v>Non Salary</v>
          </cell>
        </row>
        <row r="7320">
          <cell r="A7320" t="str">
            <v>PH3640</v>
          </cell>
          <cell r="E7320">
            <v>0</v>
          </cell>
          <cell r="F7320">
            <v>4025.44</v>
          </cell>
          <cell r="G7320">
            <v>4025.44</v>
          </cell>
          <cell r="H7320">
            <v>128.04</v>
          </cell>
          <cell r="I7320">
            <v>-3897.4</v>
          </cell>
          <cell r="J7320">
            <v>526</v>
          </cell>
          <cell r="L7320">
            <v>41455</v>
          </cell>
          <cell r="M7320" t="str">
            <v>PF</v>
          </cell>
          <cell r="N7320" t="str">
            <v>EXP</v>
          </cell>
          <cell r="O7320" t="str">
            <v>PH610</v>
          </cell>
          <cell r="P7320" t="str">
            <v>2741</v>
          </cell>
          <cell r="Q7320" t="str">
            <v>Other Supplies</v>
          </cell>
          <cell r="R7320" t="str">
            <v>Other Expenditures</v>
          </cell>
          <cell r="S7320" t="str">
            <v>Non Salary</v>
          </cell>
        </row>
        <row r="7321">
          <cell r="A7321" t="str">
            <v>PH3640</v>
          </cell>
          <cell r="E7321">
            <v>5050.4799999999996</v>
          </cell>
          <cell r="F7321">
            <v>3625.75</v>
          </cell>
          <cell r="G7321">
            <v>8676.23</v>
          </cell>
          <cell r="H7321">
            <v>2229.5500000000002</v>
          </cell>
          <cell r="I7321">
            <v>-6446.68</v>
          </cell>
          <cell r="J7321">
            <v>9160</v>
          </cell>
          <cell r="L7321">
            <v>41455</v>
          </cell>
          <cell r="M7321" t="str">
            <v>PF</v>
          </cell>
          <cell r="N7321" t="str">
            <v>EXP</v>
          </cell>
          <cell r="O7321" t="str">
            <v>PH610</v>
          </cell>
          <cell r="P7321" t="str">
            <v>2750</v>
          </cell>
          <cell r="Q7321" t="str">
            <v>Other Supplies</v>
          </cell>
          <cell r="R7321" t="str">
            <v>Other Expenditures</v>
          </cell>
          <cell r="S7321" t="str">
            <v>Non Salary</v>
          </cell>
        </row>
        <row r="7322">
          <cell r="A7322" t="str">
            <v>PH3640</v>
          </cell>
          <cell r="E7322">
            <v>5291.2</v>
          </cell>
          <cell r="F7322">
            <v>0</v>
          </cell>
          <cell r="G7322">
            <v>5291.2</v>
          </cell>
          <cell r="H7322">
            <v>4623.8999999999996</v>
          </cell>
          <cell r="I7322">
            <v>-667.3</v>
          </cell>
          <cell r="J7322">
            <v>25434</v>
          </cell>
          <cell r="L7322">
            <v>41455</v>
          </cell>
          <cell r="M7322" t="str">
            <v>PF</v>
          </cell>
          <cell r="N7322" t="str">
            <v>EXP</v>
          </cell>
          <cell r="O7322" t="str">
            <v>PH610</v>
          </cell>
          <cell r="P7322" t="str">
            <v>2790</v>
          </cell>
          <cell r="Q7322" t="str">
            <v>Other Supplies</v>
          </cell>
          <cell r="R7322" t="str">
            <v>Other Expenditures</v>
          </cell>
          <cell r="S7322" t="str">
            <v>Non Salary</v>
          </cell>
        </row>
        <row r="7323">
          <cell r="A7323" t="str">
            <v>PH3640</v>
          </cell>
          <cell r="E7323">
            <v>0</v>
          </cell>
          <cell r="F7323">
            <v>0</v>
          </cell>
          <cell r="G7323">
            <v>0</v>
          </cell>
          <cell r="H7323">
            <v>0</v>
          </cell>
          <cell r="I7323">
            <v>0</v>
          </cell>
          <cell r="J7323">
            <v>0</v>
          </cell>
          <cell r="L7323">
            <v>41455</v>
          </cell>
          <cell r="M7323" t="str">
            <v>PF</v>
          </cell>
          <cell r="N7323" t="str">
            <v>EXP</v>
          </cell>
          <cell r="O7323" t="str">
            <v>PH610</v>
          </cell>
          <cell r="P7323" t="str">
            <v>2792</v>
          </cell>
          <cell r="Q7323" t="str">
            <v>Other Supplies</v>
          </cell>
          <cell r="R7323" t="str">
            <v>Other Expenditures</v>
          </cell>
          <cell r="S7323" t="str">
            <v>Non Salary</v>
          </cell>
        </row>
        <row r="7324">
          <cell r="A7324" t="str">
            <v>PH3640</v>
          </cell>
          <cell r="E7324">
            <v>2000</v>
          </cell>
          <cell r="F7324">
            <v>0</v>
          </cell>
          <cell r="G7324">
            <v>2000</v>
          </cell>
          <cell r="H7324">
            <v>752.6</v>
          </cell>
          <cell r="I7324">
            <v>-1247.4000000000001</v>
          </cell>
          <cell r="J7324">
            <v>2000</v>
          </cell>
          <cell r="L7324">
            <v>41455</v>
          </cell>
          <cell r="M7324" t="str">
            <v>PF</v>
          </cell>
          <cell r="N7324" t="str">
            <v>EXP</v>
          </cell>
          <cell r="O7324" t="str">
            <v>PH610</v>
          </cell>
          <cell r="P7324" t="str">
            <v>3410</v>
          </cell>
          <cell r="Q7324" t="str">
            <v>Computer Hardware &amp; Software</v>
          </cell>
          <cell r="R7324" t="str">
            <v>Other Expenditures</v>
          </cell>
          <cell r="S7324" t="str">
            <v>Non Salary</v>
          </cell>
        </row>
        <row r="7325">
          <cell r="A7325" t="str">
            <v>PH3640</v>
          </cell>
          <cell r="E7325">
            <v>0</v>
          </cell>
          <cell r="F7325">
            <v>0</v>
          </cell>
          <cell r="G7325">
            <v>0</v>
          </cell>
          <cell r="H7325">
            <v>0</v>
          </cell>
          <cell r="I7325">
            <v>0</v>
          </cell>
          <cell r="J7325">
            <v>0</v>
          </cell>
          <cell r="L7325">
            <v>41455</v>
          </cell>
          <cell r="M7325" t="str">
            <v>PF</v>
          </cell>
          <cell r="N7325" t="str">
            <v>EXP</v>
          </cell>
          <cell r="O7325" t="str">
            <v>PH610</v>
          </cell>
          <cell r="P7325" t="str">
            <v>4015</v>
          </cell>
          <cell r="Q7325" t="str">
            <v>Professional &amp; Technical</v>
          </cell>
          <cell r="R7325" t="str">
            <v>Other Expenditures</v>
          </cell>
          <cell r="S7325" t="str">
            <v>Non Salary</v>
          </cell>
        </row>
        <row r="7326">
          <cell r="A7326" t="str">
            <v>PH3640</v>
          </cell>
          <cell r="E7326">
            <v>0</v>
          </cell>
          <cell r="F7326">
            <v>0</v>
          </cell>
          <cell r="G7326">
            <v>0</v>
          </cell>
          <cell r="H7326">
            <v>940.75</v>
          </cell>
          <cell r="I7326">
            <v>940.75</v>
          </cell>
          <cell r="J7326">
            <v>2500</v>
          </cell>
          <cell r="L7326">
            <v>41455</v>
          </cell>
          <cell r="M7326" t="str">
            <v>PF</v>
          </cell>
          <cell r="N7326" t="str">
            <v>EXP</v>
          </cell>
          <cell r="O7326" t="str">
            <v>PH610</v>
          </cell>
          <cell r="P7326" t="str">
            <v>4082</v>
          </cell>
          <cell r="Q7326" t="str">
            <v>Professional &amp; Technical</v>
          </cell>
          <cell r="R7326" t="str">
            <v>Other Expenditures</v>
          </cell>
          <cell r="S7326" t="str">
            <v>Non Salary</v>
          </cell>
        </row>
        <row r="7327">
          <cell r="A7327" t="str">
            <v>PH3640</v>
          </cell>
          <cell r="E7327">
            <v>0</v>
          </cell>
          <cell r="F7327">
            <v>0</v>
          </cell>
          <cell r="G7327">
            <v>0</v>
          </cell>
          <cell r="H7327">
            <v>71.87</v>
          </cell>
          <cell r="I7327">
            <v>71.87</v>
          </cell>
          <cell r="J7327">
            <v>191</v>
          </cell>
          <cell r="L7327">
            <v>41455</v>
          </cell>
          <cell r="M7327" t="str">
            <v>PF</v>
          </cell>
          <cell r="N7327" t="str">
            <v>EXP</v>
          </cell>
          <cell r="O7327" t="str">
            <v>PH610</v>
          </cell>
          <cell r="P7327" t="str">
            <v>4086</v>
          </cell>
          <cell r="Q7327" t="str">
            <v>Professional &amp; Technical</v>
          </cell>
          <cell r="R7327" t="str">
            <v>Other Expenditures</v>
          </cell>
          <cell r="S7327" t="str">
            <v>Non Salary</v>
          </cell>
        </row>
        <row r="7328">
          <cell r="A7328" t="str">
            <v>PH3640</v>
          </cell>
          <cell r="E7328">
            <v>850</v>
          </cell>
          <cell r="F7328">
            <v>32195.279999999999</v>
          </cell>
          <cell r="G7328">
            <v>33045.279999999999</v>
          </cell>
          <cell r="H7328">
            <v>3625.3</v>
          </cell>
          <cell r="I7328">
            <v>-29419.98</v>
          </cell>
          <cell r="J7328">
            <v>29450</v>
          </cell>
          <cell r="L7328">
            <v>41455</v>
          </cell>
          <cell r="M7328" t="str">
            <v>PF</v>
          </cell>
          <cell r="N7328" t="str">
            <v>EXP</v>
          </cell>
          <cell r="O7328" t="str">
            <v>PH610</v>
          </cell>
          <cell r="P7328" t="str">
            <v>4110</v>
          </cell>
          <cell r="Q7328" t="str">
            <v>Professional &amp; Technical</v>
          </cell>
          <cell r="R7328" t="str">
            <v>Other Expenditures</v>
          </cell>
          <cell r="S7328" t="str">
            <v>Non Salary</v>
          </cell>
        </row>
        <row r="7329">
          <cell r="A7329" t="str">
            <v>PH3640</v>
          </cell>
          <cell r="E7329">
            <v>0</v>
          </cell>
          <cell r="F7329">
            <v>546.96</v>
          </cell>
          <cell r="G7329">
            <v>546.96</v>
          </cell>
          <cell r="H7329">
            <v>205.83</v>
          </cell>
          <cell r="I7329">
            <v>-341.13</v>
          </cell>
          <cell r="J7329">
            <v>547</v>
          </cell>
          <cell r="L7329">
            <v>41455</v>
          </cell>
          <cell r="M7329" t="str">
            <v>PF</v>
          </cell>
          <cell r="N7329" t="str">
            <v>EXP</v>
          </cell>
          <cell r="O7329" t="str">
            <v>PH610</v>
          </cell>
          <cell r="P7329" t="str">
            <v>4199</v>
          </cell>
          <cell r="Q7329" t="str">
            <v>Professional &amp; Technical</v>
          </cell>
          <cell r="R7329" t="str">
            <v>Other Expenditures</v>
          </cell>
          <cell r="S7329" t="str">
            <v>Non Salary</v>
          </cell>
        </row>
        <row r="7330">
          <cell r="A7330" t="str">
            <v>PH3640</v>
          </cell>
          <cell r="E7330">
            <v>0</v>
          </cell>
          <cell r="F7330">
            <v>0</v>
          </cell>
          <cell r="G7330">
            <v>0</v>
          </cell>
          <cell r="H7330">
            <v>12.8</v>
          </cell>
          <cell r="I7330">
            <v>12.8</v>
          </cell>
          <cell r="J7330">
            <v>34</v>
          </cell>
          <cell r="L7330">
            <v>41455</v>
          </cell>
          <cell r="M7330" t="str">
            <v>PF</v>
          </cell>
          <cell r="N7330" t="str">
            <v>EXP</v>
          </cell>
          <cell r="O7330" t="str">
            <v>PH610</v>
          </cell>
          <cell r="P7330" t="str">
            <v>4205</v>
          </cell>
          <cell r="Q7330" t="str">
            <v>Business Travel Expenses</v>
          </cell>
          <cell r="R7330" t="str">
            <v>Other Expenditures</v>
          </cell>
          <cell r="S7330" t="str">
            <v>Non Salary</v>
          </cell>
        </row>
        <row r="7331">
          <cell r="A7331" t="str">
            <v>PH3640</v>
          </cell>
          <cell r="E7331">
            <v>55.75</v>
          </cell>
          <cell r="F7331">
            <v>0</v>
          </cell>
          <cell r="G7331">
            <v>55.75</v>
          </cell>
          <cell r="H7331">
            <v>487.31</v>
          </cell>
          <cell r="I7331">
            <v>431.56</v>
          </cell>
          <cell r="J7331">
            <v>1295</v>
          </cell>
          <cell r="L7331">
            <v>41455</v>
          </cell>
          <cell r="M7331" t="str">
            <v>PF</v>
          </cell>
          <cell r="N7331" t="str">
            <v>EXP</v>
          </cell>
          <cell r="O7331" t="str">
            <v>PH610</v>
          </cell>
          <cell r="P7331" t="str">
            <v>4225</v>
          </cell>
          <cell r="Q7331" t="str">
            <v>Business Travel Expenses</v>
          </cell>
          <cell r="R7331" t="str">
            <v>Other Expenditures</v>
          </cell>
          <cell r="S7331" t="str">
            <v>Non Salary</v>
          </cell>
        </row>
        <row r="7332">
          <cell r="A7332" t="str">
            <v>PH3640</v>
          </cell>
          <cell r="E7332">
            <v>0</v>
          </cell>
          <cell r="F7332">
            <v>0</v>
          </cell>
          <cell r="G7332">
            <v>0</v>
          </cell>
          <cell r="H7332">
            <v>36.880000000000003</v>
          </cell>
          <cell r="I7332">
            <v>36.880000000000003</v>
          </cell>
          <cell r="J7332">
            <v>98</v>
          </cell>
          <cell r="L7332">
            <v>41455</v>
          </cell>
          <cell r="M7332" t="str">
            <v>PF</v>
          </cell>
          <cell r="N7332" t="str">
            <v>EXP</v>
          </cell>
          <cell r="O7332" t="str">
            <v>PH610</v>
          </cell>
          <cell r="P7332" t="str">
            <v>4251</v>
          </cell>
          <cell r="Q7332" t="str">
            <v>Conference Expenditures</v>
          </cell>
          <cell r="R7332" t="str">
            <v>Other Expenditures</v>
          </cell>
          <cell r="S7332" t="str">
            <v>Non Salary</v>
          </cell>
        </row>
        <row r="7333">
          <cell r="A7333" t="str">
            <v>PH3640</v>
          </cell>
          <cell r="E7333">
            <v>0</v>
          </cell>
          <cell r="F7333">
            <v>725.55</v>
          </cell>
          <cell r="G7333">
            <v>725.55</v>
          </cell>
          <cell r="H7333">
            <v>752.6</v>
          </cell>
          <cell r="I7333">
            <v>27.05</v>
          </cell>
          <cell r="J7333">
            <v>2000</v>
          </cell>
          <cell r="L7333">
            <v>41455</v>
          </cell>
          <cell r="M7333" t="str">
            <v>PF</v>
          </cell>
          <cell r="N7333" t="str">
            <v>EXP</v>
          </cell>
          <cell r="O7333" t="str">
            <v>PH610</v>
          </cell>
          <cell r="P7333" t="str">
            <v>4252</v>
          </cell>
          <cell r="Q7333" t="str">
            <v>Conference Expenditures</v>
          </cell>
          <cell r="R7333" t="str">
            <v>Other Expenditures</v>
          </cell>
          <cell r="S7333" t="str">
            <v>Non Salary</v>
          </cell>
        </row>
        <row r="7334">
          <cell r="A7334" t="str">
            <v>PH3640</v>
          </cell>
          <cell r="E7334">
            <v>0</v>
          </cell>
          <cell r="F7334">
            <v>0</v>
          </cell>
          <cell r="G7334">
            <v>0</v>
          </cell>
          <cell r="H7334">
            <v>767.65</v>
          </cell>
          <cell r="I7334">
            <v>767.65</v>
          </cell>
          <cell r="J7334">
            <v>2040</v>
          </cell>
          <cell r="L7334">
            <v>41455</v>
          </cell>
          <cell r="M7334" t="str">
            <v>PF</v>
          </cell>
          <cell r="N7334" t="str">
            <v>EXP</v>
          </cell>
          <cell r="O7334" t="str">
            <v>PH610</v>
          </cell>
          <cell r="P7334" t="str">
            <v>4253</v>
          </cell>
          <cell r="Q7334" t="str">
            <v>Conference Expenditures</v>
          </cell>
          <cell r="R7334" t="str">
            <v>Other Expenditures</v>
          </cell>
          <cell r="S7334" t="str">
            <v>Non Salary</v>
          </cell>
        </row>
        <row r="7335">
          <cell r="A7335" t="str">
            <v>PH3640</v>
          </cell>
          <cell r="E7335">
            <v>0</v>
          </cell>
          <cell r="F7335">
            <v>0</v>
          </cell>
          <cell r="G7335">
            <v>0</v>
          </cell>
          <cell r="H7335">
            <v>376.3</v>
          </cell>
          <cell r="I7335">
            <v>376.3</v>
          </cell>
          <cell r="J7335">
            <v>1000</v>
          </cell>
          <cell r="L7335">
            <v>41455</v>
          </cell>
          <cell r="M7335" t="str">
            <v>PF</v>
          </cell>
          <cell r="N7335" t="str">
            <v>EXP</v>
          </cell>
          <cell r="O7335" t="str">
            <v>PH610</v>
          </cell>
          <cell r="P7335" t="str">
            <v>4254</v>
          </cell>
          <cell r="Q7335" t="str">
            <v>Conference Expenditures</v>
          </cell>
          <cell r="R7335" t="str">
            <v>Other Expenditures</v>
          </cell>
          <cell r="S7335" t="str">
            <v>Non Salary</v>
          </cell>
        </row>
        <row r="7336">
          <cell r="A7336" t="str">
            <v>PH3640</v>
          </cell>
          <cell r="E7336">
            <v>0</v>
          </cell>
          <cell r="F7336">
            <v>0</v>
          </cell>
          <cell r="G7336">
            <v>0</v>
          </cell>
          <cell r="H7336">
            <v>575.74</v>
          </cell>
          <cell r="I7336">
            <v>575.74</v>
          </cell>
          <cell r="J7336">
            <v>1530</v>
          </cell>
          <cell r="L7336">
            <v>41455</v>
          </cell>
          <cell r="M7336" t="str">
            <v>PF</v>
          </cell>
          <cell r="N7336" t="str">
            <v>EXP</v>
          </cell>
          <cell r="O7336" t="str">
            <v>PH610</v>
          </cell>
          <cell r="P7336" t="str">
            <v>4255</v>
          </cell>
          <cell r="Q7336" t="str">
            <v>Conference Expenditures</v>
          </cell>
          <cell r="R7336" t="str">
            <v>Other Expenditures</v>
          </cell>
          <cell r="S7336" t="str">
            <v>Non Salary</v>
          </cell>
        </row>
        <row r="7337">
          <cell r="A7337" t="str">
            <v>PH3640</v>
          </cell>
          <cell r="E7337">
            <v>0</v>
          </cell>
          <cell r="F7337">
            <v>0</v>
          </cell>
          <cell r="G7337">
            <v>0</v>
          </cell>
          <cell r="H7337">
            <v>767.65</v>
          </cell>
          <cell r="I7337">
            <v>767.65</v>
          </cell>
          <cell r="J7337">
            <v>2040</v>
          </cell>
          <cell r="L7337">
            <v>41455</v>
          </cell>
          <cell r="M7337" t="str">
            <v>PF</v>
          </cell>
          <cell r="N7337" t="str">
            <v>EXP</v>
          </cell>
          <cell r="O7337" t="str">
            <v>PH610</v>
          </cell>
          <cell r="P7337" t="str">
            <v>4256</v>
          </cell>
          <cell r="Q7337" t="str">
            <v>Conference Expenditures</v>
          </cell>
          <cell r="R7337" t="str">
            <v>Other Expenditures</v>
          </cell>
          <cell r="S7337" t="str">
            <v>Non Salary</v>
          </cell>
        </row>
        <row r="7338">
          <cell r="A7338" t="str">
            <v>PH3640</v>
          </cell>
          <cell r="E7338">
            <v>450</v>
          </cell>
          <cell r="F7338">
            <v>0</v>
          </cell>
          <cell r="G7338">
            <v>450</v>
          </cell>
          <cell r="H7338">
            <v>6178.42</v>
          </cell>
          <cell r="I7338">
            <v>5728.42</v>
          </cell>
          <cell r="J7338">
            <v>11664</v>
          </cell>
          <cell r="L7338">
            <v>41455</v>
          </cell>
          <cell r="M7338" t="str">
            <v>PF</v>
          </cell>
          <cell r="N7338" t="str">
            <v>EXP</v>
          </cell>
          <cell r="O7338" t="str">
            <v>PH610</v>
          </cell>
          <cell r="P7338" t="str">
            <v>4310</v>
          </cell>
          <cell r="Q7338" t="str">
            <v>Training &amp; Development</v>
          </cell>
          <cell r="R7338" t="str">
            <v>Other Expenditures</v>
          </cell>
          <cell r="S7338" t="str">
            <v>Non Salary</v>
          </cell>
        </row>
        <row r="7339">
          <cell r="A7339" t="str">
            <v>PH3640</v>
          </cell>
          <cell r="E7339">
            <v>0</v>
          </cell>
          <cell r="F7339">
            <v>1017.6</v>
          </cell>
          <cell r="G7339">
            <v>1017.6</v>
          </cell>
          <cell r="H7339">
            <v>18468.099999999999</v>
          </cell>
          <cell r="I7339">
            <v>17450.5</v>
          </cell>
          <cell r="J7339">
            <v>49000</v>
          </cell>
          <cell r="L7339">
            <v>41455</v>
          </cell>
          <cell r="M7339" t="str">
            <v>PF</v>
          </cell>
          <cell r="N7339" t="str">
            <v>EXP</v>
          </cell>
          <cell r="O7339" t="str">
            <v>PH610</v>
          </cell>
          <cell r="P7339" t="str">
            <v>4414</v>
          </cell>
          <cell r="Q7339" t="str">
            <v>Contracted Services</v>
          </cell>
          <cell r="R7339" t="str">
            <v>Other Expenditures</v>
          </cell>
          <cell r="S7339" t="str">
            <v>Non Salary</v>
          </cell>
        </row>
        <row r="7340">
          <cell r="A7340" t="str">
            <v>PH3640</v>
          </cell>
          <cell r="E7340">
            <v>1250</v>
          </cell>
          <cell r="F7340">
            <v>8424.64</v>
          </cell>
          <cell r="G7340">
            <v>9674.64</v>
          </cell>
          <cell r="H7340">
            <v>5498.36</v>
          </cell>
          <cell r="I7340">
            <v>-4176.28</v>
          </cell>
          <cell r="J7340">
            <v>117486.33</v>
          </cell>
          <cell r="L7340">
            <v>41455</v>
          </cell>
          <cell r="M7340" t="str">
            <v>PF</v>
          </cell>
          <cell r="N7340" t="str">
            <v>EXP</v>
          </cell>
          <cell r="O7340" t="str">
            <v>PH610</v>
          </cell>
          <cell r="P7340" t="str">
            <v>4424</v>
          </cell>
          <cell r="Q7340" t="str">
            <v>Contracted Services</v>
          </cell>
          <cell r="R7340" t="str">
            <v>Other Expenditures</v>
          </cell>
          <cell r="S7340" t="str">
            <v>Non Salary</v>
          </cell>
        </row>
        <row r="7341">
          <cell r="A7341" t="str">
            <v>PH3640</v>
          </cell>
          <cell r="E7341">
            <v>0</v>
          </cell>
          <cell r="F7341">
            <v>2544</v>
          </cell>
          <cell r="G7341">
            <v>2544</v>
          </cell>
          <cell r="H7341">
            <v>1061.54</v>
          </cell>
          <cell r="I7341">
            <v>-1482.46</v>
          </cell>
          <cell r="J7341">
            <v>2821</v>
          </cell>
          <cell r="L7341">
            <v>41455</v>
          </cell>
          <cell r="M7341" t="str">
            <v>PF</v>
          </cell>
          <cell r="N7341" t="str">
            <v>EXP</v>
          </cell>
          <cell r="O7341" t="str">
            <v>PH610</v>
          </cell>
          <cell r="P7341" t="str">
            <v>4530</v>
          </cell>
          <cell r="Q7341" t="str">
            <v>Contracted Services</v>
          </cell>
          <cell r="R7341" t="str">
            <v>Other Expenditures</v>
          </cell>
          <cell r="S7341" t="str">
            <v>Non Salary</v>
          </cell>
        </row>
        <row r="7342">
          <cell r="A7342" t="str">
            <v>PH3640</v>
          </cell>
          <cell r="E7342">
            <v>0</v>
          </cell>
          <cell r="F7342">
            <v>610.55999999999995</v>
          </cell>
          <cell r="G7342">
            <v>610.55999999999995</v>
          </cell>
          <cell r="H7342">
            <v>305.18</v>
          </cell>
          <cell r="I7342">
            <v>-305.38</v>
          </cell>
          <cell r="J7342">
            <v>811</v>
          </cell>
          <cell r="L7342">
            <v>41455</v>
          </cell>
          <cell r="M7342" t="str">
            <v>PF</v>
          </cell>
          <cell r="N7342" t="str">
            <v>EXP</v>
          </cell>
          <cell r="O7342" t="str">
            <v>PH610</v>
          </cell>
          <cell r="P7342" t="str">
            <v>4590</v>
          </cell>
          <cell r="Q7342" t="str">
            <v>Contracted Services</v>
          </cell>
          <cell r="R7342" t="str">
            <v>Other Expenditures</v>
          </cell>
          <cell r="S7342" t="str">
            <v>Non Salary</v>
          </cell>
        </row>
        <row r="7343">
          <cell r="A7343" t="str">
            <v>PH3640</v>
          </cell>
          <cell r="E7343">
            <v>3809.46</v>
          </cell>
          <cell r="F7343">
            <v>0</v>
          </cell>
          <cell r="G7343">
            <v>3809.46</v>
          </cell>
          <cell r="H7343">
            <v>1264</v>
          </cell>
          <cell r="I7343">
            <v>-2545.46</v>
          </cell>
          <cell r="J7343">
            <v>3359</v>
          </cell>
          <cell r="L7343">
            <v>41455</v>
          </cell>
          <cell r="M7343" t="str">
            <v>PF</v>
          </cell>
          <cell r="N7343" t="str">
            <v>EXP</v>
          </cell>
          <cell r="O7343" t="str">
            <v>PH610</v>
          </cell>
          <cell r="P7343" t="str">
            <v>4690</v>
          </cell>
          <cell r="Q7343" t="str">
            <v>Insurance, Parking &amp; Metrage</v>
          </cell>
          <cell r="R7343" t="str">
            <v>Other Expenditures</v>
          </cell>
          <cell r="S7343" t="str">
            <v>Non Salary</v>
          </cell>
        </row>
        <row r="7344">
          <cell r="A7344" t="str">
            <v>PH3640</v>
          </cell>
          <cell r="E7344">
            <v>53</v>
          </cell>
          <cell r="F7344">
            <v>0</v>
          </cell>
          <cell r="G7344">
            <v>53</v>
          </cell>
          <cell r="H7344">
            <v>60.96</v>
          </cell>
          <cell r="I7344">
            <v>7.96</v>
          </cell>
          <cell r="J7344">
            <v>162</v>
          </cell>
          <cell r="L7344">
            <v>41455</v>
          </cell>
          <cell r="M7344" t="str">
            <v>PF</v>
          </cell>
          <cell r="N7344" t="str">
            <v>EXP</v>
          </cell>
          <cell r="O7344" t="str">
            <v>PH610</v>
          </cell>
          <cell r="P7344" t="str">
            <v>4770</v>
          </cell>
          <cell r="Q7344" t="str">
            <v>Insurance, Parking &amp; Metrage</v>
          </cell>
          <cell r="R7344" t="str">
            <v>Other Expenditures</v>
          </cell>
          <cell r="S7344" t="str">
            <v>Non Salary</v>
          </cell>
        </row>
        <row r="7345">
          <cell r="A7345" t="str">
            <v>PH3640</v>
          </cell>
          <cell r="E7345">
            <v>171.75</v>
          </cell>
          <cell r="F7345">
            <v>0</v>
          </cell>
          <cell r="G7345">
            <v>171.75</v>
          </cell>
          <cell r="H7345">
            <v>466.4</v>
          </cell>
          <cell r="I7345">
            <v>294.64999999999998</v>
          </cell>
          <cell r="J7345">
            <v>1000</v>
          </cell>
          <cell r="L7345">
            <v>41455</v>
          </cell>
          <cell r="M7345" t="str">
            <v>PF</v>
          </cell>
          <cell r="N7345" t="str">
            <v>EXP</v>
          </cell>
          <cell r="O7345" t="str">
            <v>PH610</v>
          </cell>
          <cell r="P7345" t="str">
            <v>4775</v>
          </cell>
          <cell r="Q7345" t="str">
            <v>Insurance, Parking &amp; Metrage</v>
          </cell>
          <cell r="R7345" t="str">
            <v>Other Expenditures</v>
          </cell>
          <cell r="S7345" t="str">
            <v>Non Salary</v>
          </cell>
        </row>
        <row r="7346">
          <cell r="A7346" t="str">
            <v>PH3640</v>
          </cell>
          <cell r="E7346">
            <v>-16.510000000000002</v>
          </cell>
          <cell r="F7346">
            <v>0</v>
          </cell>
          <cell r="G7346">
            <v>-16.510000000000002</v>
          </cell>
          <cell r="H7346">
            <v>0</v>
          </cell>
          <cell r="I7346">
            <v>16.510000000000002</v>
          </cell>
          <cell r="J7346">
            <v>0</v>
          </cell>
          <cell r="L7346">
            <v>41455</v>
          </cell>
          <cell r="M7346" t="str">
            <v>PF</v>
          </cell>
          <cell r="N7346" t="str">
            <v>EXP</v>
          </cell>
          <cell r="O7346" t="str">
            <v>PH610</v>
          </cell>
          <cell r="P7346" t="str">
            <v>4810</v>
          </cell>
          <cell r="Q7346" t="str">
            <v>Other Services</v>
          </cell>
          <cell r="R7346" t="str">
            <v>Other Expenditures</v>
          </cell>
          <cell r="S7346" t="str">
            <v>Non Salary</v>
          </cell>
        </row>
        <row r="7347">
          <cell r="A7347" t="str">
            <v>PH3640</v>
          </cell>
          <cell r="E7347">
            <v>623.28</v>
          </cell>
          <cell r="F7347">
            <v>0</v>
          </cell>
          <cell r="G7347">
            <v>623.28</v>
          </cell>
          <cell r="H7347">
            <v>804.53</v>
          </cell>
          <cell r="I7347">
            <v>181.25</v>
          </cell>
          <cell r="J7347">
            <v>2138</v>
          </cell>
          <cell r="L7347">
            <v>41455</v>
          </cell>
          <cell r="M7347" t="str">
            <v>PF</v>
          </cell>
          <cell r="N7347" t="str">
            <v>EXP</v>
          </cell>
          <cell r="O7347" t="str">
            <v>PH610</v>
          </cell>
          <cell r="P7347" t="str">
            <v>4811</v>
          </cell>
          <cell r="Q7347" t="str">
            <v>Other Services</v>
          </cell>
          <cell r="R7347" t="str">
            <v>Other Expenditures</v>
          </cell>
          <cell r="S7347" t="str">
            <v>Non Salary</v>
          </cell>
        </row>
        <row r="7348">
          <cell r="A7348" t="str">
            <v>PH3640</v>
          </cell>
          <cell r="E7348">
            <v>35.82</v>
          </cell>
          <cell r="F7348">
            <v>0</v>
          </cell>
          <cell r="G7348">
            <v>35.82</v>
          </cell>
          <cell r="H7348">
            <v>0</v>
          </cell>
          <cell r="I7348">
            <v>-35.82</v>
          </cell>
          <cell r="J7348">
            <v>0</v>
          </cell>
          <cell r="L7348">
            <v>41455</v>
          </cell>
          <cell r="M7348" t="str">
            <v>PF</v>
          </cell>
          <cell r="N7348" t="str">
            <v>EXP</v>
          </cell>
          <cell r="O7348" t="str">
            <v>PH610</v>
          </cell>
          <cell r="P7348" t="str">
            <v>4815</v>
          </cell>
          <cell r="Q7348" t="str">
            <v>Other Services</v>
          </cell>
          <cell r="R7348" t="str">
            <v>Other Expenditures</v>
          </cell>
          <cell r="S7348" t="str">
            <v>Non Salary</v>
          </cell>
        </row>
        <row r="7349">
          <cell r="A7349" t="str">
            <v>PH3640</v>
          </cell>
          <cell r="E7349">
            <v>0</v>
          </cell>
          <cell r="F7349">
            <v>506.76</v>
          </cell>
          <cell r="G7349">
            <v>506.76</v>
          </cell>
          <cell r="H7349">
            <v>1995.9</v>
          </cell>
          <cell r="I7349">
            <v>1489.14</v>
          </cell>
          <cell r="J7349">
            <v>5304</v>
          </cell>
          <cell r="L7349">
            <v>41455</v>
          </cell>
          <cell r="M7349" t="str">
            <v>PF</v>
          </cell>
          <cell r="N7349" t="str">
            <v>EXP</v>
          </cell>
          <cell r="O7349" t="str">
            <v>PH610</v>
          </cell>
          <cell r="P7349" t="str">
            <v>4820</v>
          </cell>
          <cell r="Q7349" t="str">
            <v>Other Services</v>
          </cell>
          <cell r="R7349" t="str">
            <v>Other Expenditures</v>
          </cell>
          <cell r="S7349" t="str">
            <v>Non Salary</v>
          </cell>
        </row>
        <row r="7350">
          <cell r="A7350" t="str">
            <v>PH3640</v>
          </cell>
          <cell r="E7350">
            <v>0</v>
          </cell>
          <cell r="F7350">
            <v>0</v>
          </cell>
          <cell r="G7350">
            <v>0</v>
          </cell>
          <cell r="H7350">
            <v>74.510000000000005</v>
          </cell>
          <cell r="I7350">
            <v>74.510000000000005</v>
          </cell>
          <cell r="J7350">
            <v>198</v>
          </cell>
          <cell r="L7350">
            <v>41455</v>
          </cell>
          <cell r="M7350" t="str">
            <v>PF</v>
          </cell>
          <cell r="N7350" t="str">
            <v>EXP</v>
          </cell>
          <cell r="O7350" t="str">
            <v>PH610</v>
          </cell>
          <cell r="P7350" t="str">
            <v>4825</v>
          </cell>
          <cell r="Q7350" t="str">
            <v>Other Services</v>
          </cell>
          <cell r="R7350" t="str">
            <v>Other Expenditures</v>
          </cell>
          <cell r="S7350" t="str">
            <v>Non Salary</v>
          </cell>
        </row>
        <row r="7351">
          <cell r="A7351" t="str">
            <v>PH3640</v>
          </cell>
          <cell r="E7351">
            <v>0</v>
          </cell>
          <cell r="F7351">
            <v>0</v>
          </cell>
          <cell r="G7351">
            <v>0</v>
          </cell>
          <cell r="H7351">
            <v>0</v>
          </cell>
          <cell r="I7351">
            <v>0</v>
          </cell>
          <cell r="J7351">
            <v>-48646.51</v>
          </cell>
          <cell r="L7351">
            <v>41455</v>
          </cell>
          <cell r="M7351" t="str">
            <v>PF</v>
          </cell>
          <cell r="N7351" t="str">
            <v>EXP</v>
          </cell>
          <cell r="O7351" t="str">
            <v>PH610</v>
          </cell>
          <cell r="P7351" t="str">
            <v>4995</v>
          </cell>
          <cell r="Q7351" t="str">
            <v>Other Services</v>
          </cell>
          <cell r="R7351" t="str">
            <v>Other Expenditures</v>
          </cell>
          <cell r="S7351" t="str">
            <v>Non Salary</v>
          </cell>
        </row>
        <row r="7352">
          <cell r="A7352" t="str">
            <v>PH3640</v>
          </cell>
          <cell r="E7352">
            <v>0</v>
          </cell>
          <cell r="F7352">
            <v>0</v>
          </cell>
          <cell r="G7352">
            <v>0</v>
          </cell>
          <cell r="H7352">
            <v>13.17</v>
          </cell>
          <cell r="I7352">
            <v>13.17</v>
          </cell>
          <cell r="J7352">
            <v>35</v>
          </cell>
          <cell r="L7352">
            <v>41455</v>
          </cell>
          <cell r="M7352" t="str">
            <v>PF</v>
          </cell>
          <cell r="N7352" t="str">
            <v>EXP</v>
          </cell>
          <cell r="O7352" t="str">
            <v>PH610</v>
          </cell>
          <cell r="P7352" t="str">
            <v>6570</v>
          </cell>
          <cell r="Q7352" t="str">
            <v>Other Expenditures</v>
          </cell>
          <cell r="R7352" t="str">
            <v>Other Expenditures</v>
          </cell>
          <cell r="S7352" t="str">
            <v>Non Salary</v>
          </cell>
        </row>
        <row r="7353">
          <cell r="A7353" t="str">
            <v>PH3640</v>
          </cell>
          <cell r="E7353">
            <v>0</v>
          </cell>
          <cell r="F7353">
            <v>0</v>
          </cell>
          <cell r="G7353">
            <v>0</v>
          </cell>
          <cell r="H7353">
            <v>231.7</v>
          </cell>
          <cell r="I7353">
            <v>231.7</v>
          </cell>
          <cell r="J7353">
            <v>1278</v>
          </cell>
          <cell r="L7353">
            <v>41455</v>
          </cell>
          <cell r="M7353" t="str">
            <v>PF</v>
          </cell>
          <cell r="N7353" t="str">
            <v>EXP</v>
          </cell>
          <cell r="O7353" t="str">
            <v>PH610</v>
          </cell>
          <cell r="P7353" t="str">
            <v>7030</v>
          </cell>
          <cell r="Q7353" t="str">
            <v>IDC's</v>
          </cell>
          <cell r="R7353" t="str">
            <v>Other Expenditures</v>
          </cell>
          <cell r="S7353" t="str">
            <v>Non Salary</v>
          </cell>
        </row>
        <row r="7354">
          <cell r="A7354" t="str">
            <v>PH3640</v>
          </cell>
          <cell r="E7354">
            <v>0</v>
          </cell>
          <cell r="F7354">
            <v>0</v>
          </cell>
          <cell r="G7354">
            <v>0</v>
          </cell>
          <cell r="H7354">
            <v>598.13</v>
          </cell>
          <cell r="I7354">
            <v>598.13</v>
          </cell>
          <cell r="J7354">
            <v>1598</v>
          </cell>
          <cell r="L7354">
            <v>41455</v>
          </cell>
          <cell r="M7354" t="str">
            <v>PF</v>
          </cell>
          <cell r="N7354" t="str">
            <v>EXP</v>
          </cell>
          <cell r="O7354" t="str">
            <v>PH610</v>
          </cell>
          <cell r="P7354" t="str">
            <v>7035</v>
          </cell>
          <cell r="Q7354" t="str">
            <v>IDC's</v>
          </cell>
          <cell r="R7354" t="str">
            <v>Other Expenditures</v>
          </cell>
          <cell r="S7354" t="str">
            <v>Non Salary</v>
          </cell>
        </row>
        <row r="7355">
          <cell r="A7355" t="str">
            <v>PH3640</v>
          </cell>
          <cell r="E7355">
            <v>288</v>
          </cell>
          <cell r="F7355">
            <v>0</v>
          </cell>
          <cell r="G7355">
            <v>288</v>
          </cell>
          <cell r="H7355">
            <v>0</v>
          </cell>
          <cell r="I7355">
            <v>-288</v>
          </cell>
          <cell r="J7355">
            <v>0</v>
          </cell>
          <cell r="L7355">
            <v>41455</v>
          </cell>
          <cell r="M7355" t="str">
            <v>PF</v>
          </cell>
          <cell r="N7355" t="str">
            <v>EXP</v>
          </cell>
          <cell r="O7355" t="str">
            <v>PH610</v>
          </cell>
          <cell r="P7355" t="str">
            <v>7080</v>
          </cell>
          <cell r="Q7355" t="str">
            <v>IDC's</v>
          </cell>
          <cell r="R7355" t="str">
            <v>Other Expenditures</v>
          </cell>
          <cell r="S7355" t="str">
            <v>Non Salary</v>
          </cell>
        </row>
        <row r="7356">
          <cell r="A7356" t="str">
            <v>PH3640</v>
          </cell>
          <cell r="E7356">
            <v>469.23</v>
          </cell>
          <cell r="F7356">
            <v>0</v>
          </cell>
          <cell r="G7356">
            <v>469.23</v>
          </cell>
          <cell r="H7356">
            <v>1813.66</v>
          </cell>
          <cell r="I7356">
            <v>1344.43</v>
          </cell>
          <cell r="J7356">
            <v>7254.63</v>
          </cell>
          <cell r="L7356">
            <v>41455</v>
          </cell>
          <cell r="M7356" t="str">
            <v>PF</v>
          </cell>
          <cell r="N7356" t="str">
            <v>EXP</v>
          </cell>
          <cell r="O7356" t="str">
            <v>PH610</v>
          </cell>
          <cell r="P7356" t="str">
            <v>7125</v>
          </cell>
          <cell r="Q7356" t="str">
            <v>IDC's</v>
          </cell>
          <cell r="R7356" t="str">
            <v>Other Expenditures</v>
          </cell>
          <cell r="S7356" t="str">
            <v>Non Salary</v>
          </cell>
        </row>
        <row r="7357">
          <cell r="A7357" t="str">
            <v>PH3640</v>
          </cell>
          <cell r="E7357">
            <v>-188123.56</v>
          </cell>
          <cell r="F7357">
            <v>0</v>
          </cell>
          <cell r="G7357">
            <v>-188123.56</v>
          </cell>
          <cell r="H7357">
            <v>-177100.78</v>
          </cell>
          <cell r="I7357">
            <v>11022.78</v>
          </cell>
          <cell r="J7357">
            <v>-501796.77</v>
          </cell>
          <cell r="L7357">
            <v>41455</v>
          </cell>
          <cell r="M7357" t="str">
            <v>PF</v>
          </cell>
          <cell r="N7357" t="str">
            <v>REV</v>
          </cell>
          <cell r="O7357" t="str">
            <v>PH610</v>
          </cell>
          <cell r="P7357" t="str">
            <v>8010</v>
          </cell>
          <cell r="Q7357" t="str">
            <v>Grants and Subsidies</v>
          </cell>
          <cell r="R7357" t="str">
            <v>Revenue</v>
          </cell>
          <cell r="S7357" t="str">
            <v>Non Salary</v>
          </cell>
        </row>
        <row r="7358">
          <cell r="A7358" t="str">
            <v>PH3641</v>
          </cell>
          <cell r="E7358">
            <v>33774.07</v>
          </cell>
          <cell r="F7358">
            <v>0</v>
          </cell>
          <cell r="G7358">
            <v>33774.07</v>
          </cell>
          <cell r="H7358">
            <v>27938.62</v>
          </cell>
          <cell r="I7358">
            <v>-5835.45</v>
          </cell>
          <cell r="J7358">
            <v>62814.46</v>
          </cell>
          <cell r="L7358">
            <v>41455</v>
          </cell>
          <cell r="M7358" t="str">
            <v>PF</v>
          </cell>
          <cell r="N7358" t="str">
            <v>EXP</v>
          </cell>
          <cell r="O7358" t="str">
            <v>PH610</v>
          </cell>
          <cell r="P7358" t="str">
            <v>1015</v>
          </cell>
          <cell r="Q7358" t="str">
            <v>Salaries &amp; Benefits</v>
          </cell>
          <cell r="R7358" t="str">
            <v>Other Expenditures</v>
          </cell>
          <cell r="S7358" t="str">
            <v>Salaries &amp; Benefits</v>
          </cell>
        </row>
        <row r="7359">
          <cell r="A7359" t="str">
            <v>PH3641</v>
          </cell>
          <cell r="E7359">
            <v>0</v>
          </cell>
          <cell r="F7359">
            <v>0</v>
          </cell>
          <cell r="G7359">
            <v>0</v>
          </cell>
          <cell r="H7359">
            <v>-23.43</v>
          </cell>
          <cell r="I7359">
            <v>-23.43</v>
          </cell>
          <cell r="J7359">
            <v>-52.75</v>
          </cell>
          <cell r="L7359">
            <v>41455</v>
          </cell>
          <cell r="M7359" t="str">
            <v>PF</v>
          </cell>
          <cell r="N7359" t="str">
            <v>EXP</v>
          </cell>
          <cell r="O7359" t="str">
            <v>PH610</v>
          </cell>
          <cell r="P7359" t="str">
            <v>1520</v>
          </cell>
          <cell r="Q7359" t="str">
            <v>Salaries &amp; Benefits</v>
          </cell>
          <cell r="R7359" t="str">
            <v>Other Expenditures</v>
          </cell>
          <cell r="S7359" t="str">
            <v>Gapping</v>
          </cell>
        </row>
        <row r="7360">
          <cell r="A7360" t="str">
            <v>PH3641</v>
          </cell>
          <cell r="E7360">
            <v>1485.75</v>
          </cell>
          <cell r="F7360">
            <v>0</v>
          </cell>
          <cell r="G7360">
            <v>1485.75</v>
          </cell>
          <cell r="H7360">
            <v>1140.69</v>
          </cell>
          <cell r="I7360">
            <v>-345.06</v>
          </cell>
          <cell r="J7360">
            <v>2566.5500000000002</v>
          </cell>
          <cell r="L7360">
            <v>41455</v>
          </cell>
          <cell r="M7360" t="str">
            <v>PF</v>
          </cell>
          <cell r="N7360" t="str">
            <v>EXP</v>
          </cell>
          <cell r="O7360" t="str">
            <v>PH610</v>
          </cell>
          <cell r="P7360" t="str">
            <v>1711</v>
          </cell>
          <cell r="Q7360" t="str">
            <v>Salaries &amp; Benefits</v>
          </cell>
          <cell r="R7360" t="str">
            <v>Other Expenditures</v>
          </cell>
          <cell r="S7360" t="str">
            <v>Salaries &amp; Benefits</v>
          </cell>
        </row>
        <row r="7361">
          <cell r="A7361" t="str">
            <v>PH3641</v>
          </cell>
          <cell r="E7361">
            <v>688.27</v>
          </cell>
          <cell r="F7361">
            <v>0</v>
          </cell>
          <cell r="G7361">
            <v>688.27</v>
          </cell>
          <cell r="H7361">
            <v>766.06</v>
          </cell>
          <cell r="I7361">
            <v>77.790000000000006</v>
          </cell>
          <cell r="J7361">
            <v>1723.68</v>
          </cell>
          <cell r="L7361">
            <v>41455</v>
          </cell>
          <cell r="M7361" t="str">
            <v>PF</v>
          </cell>
          <cell r="N7361" t="str">
            <v>EXP</v>
          </cell>
          <cell r="O7361" t="str">
            <v>PH610</v>
          </cell>
          <cell r="P7361" t="str">
            <v>1712</v>
          </cell>
          <cell r="Q7361" t="str">
            <v>Salaries &amp; Benefits</v>
          </cell>
          <cell r="R7361" t="str">
            <v>Other Expenditures</v>
          </cell>
          <cell r="S7361" t="str">
            <v>Salaries &amp; Benefits</v>
          </cell>
        </row>
        <row r="7362">
          <cell r="A7362" t="str">
            <v>PH3641</v>
          </cell>
          <cell r="E7362">
            <v>963.06</v>
          </cell>
          <cell r="F7362">
            <v>0</v>
          </cell>
          <cell r="G7362">
            <v>963.06</v>
          </cell>
          <cell r="H7362">
            <v>559.48</v>
          </cell>
          <cell r="I7362">
            <v>-403.58</v>
          </cell>
          <cell r="J7362">
            <v>1257.8599999999999</v>
          </cell>
          <cell r="L7362">
            <v>41455</v>
          </cell>
          <cell r="M7362" t="str">
            <v>PF</v>
          </cell>
          <cell r="N7362" t="str">
            <v>EXP</v>
          </cell>
          <cell r="O7362" t="str">
            <v>PH610</v>
          </cell>
          <cell r="P7362" t="str">
            <v>1720</v>
          </cell>
          <cell r="Q7362" t="str">
            <v>Salaries &amp; Benefits</v>
          </cell>
          <cell r="R7362" t="str">
            <v>Other Expenditures</v>
          </cell>
          <cell r="S7362" t="str">
            <v>Salaries &amp; Benefits</v>
          </cell>
        </row>
        <row r="7363">
          <cell r="A7363" t="str">
            <v>PH3641</v>
          </cell>
          <cell r="E7363">
            <v>290.14999999999998</v>
          </cell>
          <cell r="F7363">
            <v>0</v>
          </cell>
          <cell r="G7363">
            <v>290.14999999999998</v>
          </cell>
          <cell r="H7363">
            <v>208.46</v>
          </cell>
          <cell r="I7363">
            <v>-81.69</v>
          </cell>
          <cell r="J7363">
            <v>468.84</v>
          </cell>
          <cell r="L7363">
            <v>41455</v>
          </cell>
          <cell r="M7363" t="str">
            <v>PF</v>
          </cell>
          <cell r="N7363" t="str">
            <v>EXP</v>
          </cell>
          <cell r="O7363" t="str">
            <v>PH610</v>
          </cell>
          <cell r="P7363" t="str">
            <v>1730</v>
          </cell>
          <cell r="Q7363" t="str">
            <v>Salaries &amp; Benefits</v>
          </cell>
          <cell r="R7363" t="str">
            <v>Other Expenditures</v>
          </cell>
          <cell r="S7363" t="str">
            <v>Salaries &amp; Benefits</v>
          </cell>
        </row>
        <row r="7364">
          <cell r="A7364" t="str">
            <v>PH3641</v>
          </cell>
          <cell r="E7364">
            <v>854.05</v>
          </cell>
          <cell r="F7364">
            <v>0</v>
          </cell>
          <cell r="G7364">
            <v>854.05</v>
          </cell>
          <cell r="H7364">
            <v>745.69</v>
          </cell>
          <cell r="I7364">
            <v>-108.36</v>
          </cell>
          <cell r="J7364">
            <v>883.4</v>
          </cell>
          <cell r="L7364">
            <v>41455</v>
          </cell>
          <cell r="M7364" t="str">
            <v>PF</v>
          </cell>
          <cell r="N7364" t="str">
            <v>EXP</v>
          </cell>
          <cell r="O7364" t="str">
            <v>PH610</v>
          </cell>
          <cell r="P7364" t="str">
            <v>1740</v>
          </cell>
          <cell r="Q7364" t="str">
            <v>Salaries &amp; Benefits</v>
          </cell>
          <cell r="R7364" t="str">
            <v>Other Expenditures</v>
          </cell>
          <cell r="S7364" t="str">
            <v>Salaries &amp; Benefits</v>
          </cell>
        </row>
        <row r="7365">
          <cell r="A7365" t="str">
            <v>PH3641</v>
          </cell>
          <cell r="E7365">
            <v>49.46</v>
          </cell>
          <cell r="F7365">
            <v>0</v>
          </cell>
          <cell r="G7365">
            <v>49.46</v>
          </cell>
          <cell r="H7365">
            <v>37.36</v>
          </cell>
          <cell r="I7365">
            <v>-12.1</v>
          </cell>
          <cell r="J7365">
            <v>50.26</v>
          </cell>
          <cell r="L7365">
            <v>41455</v>
          </cell>
          <cell r="M7365" t="str">
            <v>PF</v>
          </cell>
          <cell r="N7365" t="str">
            <v>EXP</v>
          </cell>
          <cell r="O7365" t="str">
            <v>PH610</v>
          </cell>
          <cell r="P7365" t="str">
            <v>1745</v>
          </cell>
          <cell r="Q7365" t="str">
            <v>Salaries &amp; Benefits</v>
          </cell>
          <cell r="R7365" t="str">
            <v>Other Expenditures</v>
          </cell>
          <cell r="S7365" t="str">
            <v>Salaries &amp; Benefits</v>
          </cell>
        </row>
        <row r="7366">
          <cell r="A7366" t="str">
            <v>PH3641</v>
          </cell>
          <cell r="E7366">
            <v>665.23</v>
          </cell>
          <cell r="F7366">
            <v>0</v>
          </cell>
          <cell r="G7366">
            <v>665.23</v>
          </cell>
          <cell r="H7366">
            <v>544.84</v>
          </cell>
          <cell r="I7366">
            <v>-120.39</v>
          </cell>
          <cell r="J7366">
            <v>1224.8800000000001</v>
          </cell>
          <cell r="L7366">
            <v>41455</v>
          </cell>
          <cell r="M7366" t="str">
            <v>PF</v>
          </cell>
          <cell r="N7366" t="str">
            <v>EXP</v>
          </cell>
          <cell r="O7366" t="str">
            <v>PH610</v>
          </cell>
          <cell r="P7366" t="str">
            <v>1750</v>
          </cell>
          <cell r="Q7366" t="str">
            <v>Salaries &amp; Benefits</v>
          </cell>
          <cell r="R7366" t="str">
            <v>Other Expenditures</v>
          </cell>
          <cell r="S7366" t="str">
            <v>Salaries &amp; Benefits</v>
          </cell>
        </row>
        <row r="7367">
          <cell r="A7367" t="str">
            <v>PH3641</v>
          </cell>
          <cell r="E7367">
            <v>1803.15</v>
          </cell>
          <cell r="F7367">
            <v>0</v>
          </cell>
          <cell r="G7367">
            <v>1803.15</v>
          </cell>
          <cell r="H7367">
            <v>1611.04</v>
          </cell>
          <cell r="I7367">
            <v>-192.11</v>
          </cell>
          <cell r="J7367">
            <v>1937.62</v>
          </cell>
          <cell r="L7367">
            <v>41455</v>
          </cell>
          <cell r="M7367" t="str">
            <v>PF</v>
          </cell>
          <cell r="N7367" t="str">
            <v>EXP</v>
          </cell>
          <cell r="O7367" t="str">
            <v>PH610</v>
          </cell>
          <cell r="P7367" t="str">
            <v>1760</v>
          </cell>
          <cell r="Q7367" t="str">
            <v>Salaries &amp; Benefits</v>
          </cell>
          <cell r="R7367" t="str">
            <v>Other Expenditures</v>
          </cell>
          <cell r="S7367" t="str">
            <v>Salaries &amp; Benefits</v>
          </cell>
        </row>
        <row r="7368">
          <cell r="A7368" t="str">
            <v>PH3641</v>
          </cell>
          <cell r="E7368">
            <v>3520.96</v>
          </cell>
          <cell r="F7368">
            <v>0</v>
          </cell>
          <cell r="G7368">
            <v>3520.96</v>
          </cell>
          <cell r="H7368">
            <v>3030.84</v>
          </cell>
          <cell r="I7368">
            <v>-490.12</v>
          </cell>
          <cell r="J7368">
            <v>6814.2</v>
          </cell>
          <cell r="L7368">
            <v>41455</v>
          </cell>
          <cell r="M7368" t="str">
            <v>PF</v>
          </cell>
          <cell r="N7368" t="str">
            <v>EXP</v>
          </cell>
          <cell r="O7368" t="str">
            <v>PH610</v>
          </cell>
          <cell r="P7368" t="str">
            <v>1770</v>
          </cell>
          <cell r="Q7368" t="str">
            <v>Salaries &amp; Benefits</v>
          </cell>
          <cell r="R7368" t="str">
            <v>Other Expenditures</v>
          </cell>
          <cell r="S7368" t="str">
            <v>Salaries &amp; Benefits</v>
          </cell>
        </row>
        <row r="7369">
          <cell r="A7369" t="str">
            <v>PH3641</v>
          </cell>
          <cell r="E7369">
            <v>45.05</v>
          </cell>
          <cell r="F7369">
            <v>0</v>
          </cell>
          <cell r="G7369">
            <v>45.05</v>
          </cell>
          <cell r="H7369">
            <v>0</v>
          </cell>
          <cell r="I7369">
            <v>-45.05</v>
          </cell>
          <cell r="J7369">
            <v>0</v>
          </cell>
          <cell r="L7369">
            <v>41455</v>
          </cell>
          <cell r="M7369" t="str">
            <v>PF</v>
          </cell>
          <cell r="N7369" t="str">
            <v>EXP</v>
          </cell>
          <cell r="O7369" t="str">
            <v>PH610</v>
          </cell>
          <cell r="P7369" t="str">
            <v>4225</v>
          </cell>
          <cell r="Q7369" t="str">
            <v>Business Travel Expenses</v>
          </cell>
          <cell r="R7369" t="str">
            <v>Other Expenditures</v>
          </cell>
          <cell r="S7369" t="str">
            <v>Non Salary</v>
          </cell>
        </row>
        <row r="7370">
          <cell r="A7370" t="str">
            <v>PH3641</v>
          </cell>
          <cell r="E7370">
            <v>203.51</v>
          </cell>
          <cell r="F7370">
            <v>0</v>
          </cell>
          <cell r="G7370">
            <v>203.51</v>
          </cell>
          <cell r="H7370">
            <v>0</v>
          </cell>
          <cell r="I7370">
            <v>-203.51</v>
          </cell>
          <cell r="J7370">
            <v>0</v>
          </cell>
          <cell r="L7370">
            <v>41455</v>
          </cell>
          <cell r="M7370" t="str">
            <v>PF</v>
          </cell>
          <cell r="N7370" t="str">
            <v>EXP</v>
          </cell>
          <cell r="O7370" t="str">
            <v>PH610</v>
          </cell>
          <cell r="P7370" t="str">
            <v>4770</v>
          </cell>
          <cell r="Q7370" t="str">
            <v>Insurance, Parking &amp; Metrage</v>
          </cell>
          <cell r="R7370" t="str">
            <v>Other Expenditures</v>
          </cell>
          <cell r="S7370" t="str">
            <v>Non Salary</v>
          </cell>
        </row>
        <row r="7371">
          <cell r="A7371" t="str">
            <v>PH3641</v>
          </cell>
          <cell r="E7371">
            <v>54.56</v>
          </cell>
          <cell r="F7371">
            <v>0</v>
          </cell>
          <cell r="G7371">
            <v>54.56</v>
          </cell>
          <cell r="H7371">
            <v>0</v>
          </cell>
          <cell r="I7371">
            <v>-54.56</v>
          </cell>
          <cell r="J7371">
            <v>0</v>
          </cell>
          <cell r="L7371">
            <v>41455</v>
          </cell>
          <cell r="M7371" t="str">
            <v>PF</v>
          </cell>
          <cell r="N7371" t="str">
            <v>EXP</v>
          </cell>
          <cell r="O7371" t="str">
            <v>PH610</v>
          </cell>
          <cell r="P7371" t="str">
            <v>4775</v>
          </cell>
          <cell r="Q7371" t="str">
            <v>Insurance, Parking &amp; Metrage</v>
          </cell>
          <cell r="R7371" t="str">
            <v>Other Expenditures</v>
          </cell>
          <cell r="S7371" t="str">
            <v>Non Salary</v>
          </cell>
        </row>
        <row r="7372">
          <cell r="A7372" t="str">
            <v>PH3641</v>
          </cell>
          <cell r="E7372">
            <v>152.63999999999999</v>
          </cell>
          <cell r="F7372">
            <v>0</v>
          </cell>
          <cell r="G7372">
            <v>152.63999999999999</v>
          </cell>
          <cell r="H7372">
            <v>0</v>
          </cell>
          <cell r="I7372">
            <v>-152.63999999999999</v>
          </cell>
          <cell r="J7372">
            <v>0</v>
          </cell>
          <cell r="L7372">
            <v>41455</v>
          </cell>
          <cell r="M7372" t="str">
            <v>PF</v>
          </cell>
          <cell r="N7372" t="str">
            <v>EXP</v>
          </cell>
          <cell r="O7372" t="str">
            <v>PH610</v>
          </cell>
          <cell r="P7372" t="str">
            <v>4811</v>
          </cell>
          <cell r="Q7372" t="str">
            <v>Other Services</v>
          </cell>
          <cell r="R7372" t="str">
            <v>Other Expenditures</v>
          </cell>
          <cell r="S7372" t="str">
            <v>Non Salary</v>
          </cell>
        </row>
        <row r="7373">
          <cell r="A7373" t="str">
            <v>PH3641</v>
          </cell>
          <cell r="E7373">
            <v>0</v>
          </cell>
          <cell r="F7373">
            <v>0</v>
          </cell>
          <cell r="G7373">
            <v>0</v>
          </cell>
          <cell r="H7373">
            <v>56.38</v>
          </cell>
          <cell r="I7373">
            <v>56.38</v>
          </cell>
          <cell r="J7373">
            <v>311</v>
          </cell>
          <cell r="L7373">
            <v>41455</v>
          </cell>
          <cell r="M7373" t="str">
            <v>PF</v>
          </cell>
          <cell r="N7373" t="str">
            <v>EXP</v>
          </cell>
          <cell r="O7373" t="str">
            <v>PH610</v>
          </cell>
          <cell r="P7373" t="str">
            <v>7030</v>
          </cell>
          <cell r="Q7373" t="str">
            <v>IDC's</v>
          </cell>
          <cell r="R7373" t="str">
            <v>Other Expenditures</v>
          </cell>
          <cell r="S7373" t="str">
            <v>Non Salary</v>
          </cell>
        </row>
        <row r="7374">
          <cell r="A7374" t="str">
            <v>PH3641</v>
          </cell>
          <cell r="E7374">
            <v>-44448.15</v>
          </cell>
          <cell r="F7374">
            <v>0</v>
          </cell>
          <cell r="G7374">
            <v>-44448.15</v>
          </cell>
          <cell r="H7374">
            <v>-36616.03</v>
          </cell>
          <cell r="I7374">
            <v>7832.12</v>
          </cell>
          <cell r="J7374">
            <v>-80000</v>
          </cell>
          <cell r="L7374">
            <v>41455</v>
          </cell>
          <cell r="M7374" t="str">
            <v>PF</v>
          </cell>
          <cell r="N7374" t="str">
            <v>REV</v>
          </cell>
          <cell r="O7374" t="str">
            <v>PH610</v>
          </cell>
          <cell r="P7374" t="str">
            <v>8010</v>
          </cell>
          <cell r="Q7374" t="str">
            <v>Grants and Subsidies</v>
          </cell>
          <cell r="R7374" t="str">
            <v>Revenue</v>
          </cell>
          <cell r="S7374" t="str">
            <v>Non Salary</v>
          </cell>
        </row>
        <row r="7375">
          <cell r="A7375" t="str">
            <v>PH3642</v>
          </cell>
          <cell r="E7375">
            <v>478114.24</v>
          </cell>
          <cell r="F7375">
            <v>0</v>
          </cell>
          <cell r="G7375">
            <v>478114.24</v>
          </cell>
          <cell r="H7375">
            <v>538908.16000000003</v>
          </cell>
          <cell r="I7375">
            <v>60793.919999999998</v>
          </cell>
          <cell r="J7375">
            <v>1212543.3600000001</v>
          </cell>
          <cell r="L7375">
            <v>41455</v>
          </cell>
          <cell r="M7375" t="str">
            <v>SG</v>
          </cell>
          <cell r="N7375" t="str">
            <v>EXP</v>
          </cell>
          <cell r="O7375" t="str">
            <v>PH300</v>
          </cell>
          <cell r="P7375" t="str">
            <v>1015</v>
          </cell>
          <cell r="Q7375" t="str">
            <v>Salaries &amp; Benefits</v>
          </cell>
          <cell r="R7375" t="str">
            <v>Other Expenditures</v>
          </cell>
          <cell r="S7375" t="str">
            <v>Salaries &amp; Benefits</v>
          </cell>
        </row>
        <row r="7376">
          <cell r="A7376" t="str">
            <v>PH3642</v>
          </cell>
          <cell r="E7376">
            <v>6073.84</v>
          </cell>
          <cell r="F7376">
            <v>0</v>
          </cell>
          <cell r="G7376">
            <v>6073.84</v>
          </cell>
          <cell r="H7376">
            <v>1288.47</v>
          </cell>
          <cell r="I7376">
            <v>-4785.37</v>
          </cell>
          <cell r="J7376">
            <v>2900</v>
          </cell>
          <cell r="L7376">
            <v>41455</v>
          </cell>
          <cell r="M7376" t="str">
            <v>SG</v>
          </cell>
          <cell r="N7376" t="str">
            <v>EXP</v>
          </cell>
          <cell r="O7376" t="str">
            <v>PH300</v>
          </cell>
          <cell r="P7376" t="str">
            <v>1025</v>
          </cell>
          <cell r="Q7376" t="str">
            <v>Salaries &amp; Benefits</v>
          </cell>
          <cell r="R7376" t="str">
            <v>Other Expenditures</v>
          </cell>
          <cell r="S7376" t="str">
            <v>Overtime</v>
          </cell>
        </row>
        <row r="7377">
          <cell r="A7377" t="str">
            <v>PH3642</v>
          </cell>
          <cell r="E7377">
            <v>1253.5999999999999</v>
          </cell>
          <cell r="F7377">
            <v>0</v>
          </cell>
          <cell r="G7377">
            <v>1253.5999999999999</v>
          </cell>
          <cell r="H7377">
            <v>799.49</v>
          </cell>
          <cell r="I7377">
            <v>-454.11</v>
          </cell>
          <cell r="J7377">
            <v>799.49</v>
          </cell>
          <cell r="L7377">
            <v>41455</v>
          </cell>
          <cell r="M7377" t="str">
            <v>SG</v>
          </cell>
          <cell r="N7377" t="str">
            <v>EXP</v>
          </cell>
          <cell r="O7377" t="str">
            <v>PH300</v>
          </cell>
          <cell r="P7377" t="str">
            <v>1050</v>
          </cell>
          <cell r="Q7377" t="str">
            <v>Salaries &amp; Benefits</v>
          </cell>
          <cell r="R7377" t="str">
            <v>Other Expenditures</v>
          </cell>
          <cell r="S7377" t="str">
            <v>Salaries &amp; Benefits</v>
          </cell>
        </row>
        <row r="7378">
          <cell r="A7378" t="str">
            <v>PH3642</v>
          </cell>
          <cell r="E7378">
            <v>2340.52</v>
          </cell>
          <cell r="F7378">
            <v>0</v>
          </cell>
          <cell r="G7378">
            <v>2340.52</v>
          </cell>
          <cell r="H7378">
            <v>0</v>
          </cell>
          <cell r="I7378">
            <v>-2340.52</v>
          </cell>
          <cell r="J7378">
            <v>0</v>
          </cell>
          <cell r="L7378">
            <v>41455</v>
          </cell>
          <cell r="M7378" t="str">
            <v>SG</v>
          </cell>
          <cell r="N7378" t="str">
            <v>EXP</v>
          </cell>
          <cell r="O7378" t="str">
            <v>PH300</v>
          </cell>
          <cell r="P7378" t="str">
            <v>1060</v>
          </cell>
          <cell r="Q7378" t="str">
            <v>Salaries &amp; Benefits</v>
          </cell>
          <cell r="R7378" t="str">
            <v>Other Expenditures</v>
          </cell>
          <cell r="S7378" t="str">
            <v>Salaries &amp; Benefits</v>
          </cell>
        </row>
        <row r="7379">
          <cell r="A7379" t="str">
            <v>PH3642</v>
          </cell>
          <cell r="E7379">
            <v>0</v>
          </cell>
          <cell r="F7379">
            <v>0</v>
          </cell>
          <cell r="G7379">
            <v>0</v>
          </cell>
          <cell r="H7379">
            <v>-34001.4</v>
          </cell>
          <cell r="I7379">
            <v>-34001.4</v>
          </cell>
          <cell r="J7379">
            <v>-74016.179999999993</v>
          </cell>
          <cell r="L7379">
            <v>41455</v>
          </cell>
          <cell r="M7379" t="str">
            <v>SG</v>
          </cell>
          <cell r="N7379" t="str">
            <v>EXP</v>
          </cell>
          <cell r="O7379" t="str">
            <v>PH300</v>
          </cell>
          <cell r="P7379" t="str">
            <v>1520</v>
          </cell>
          <cell r="Q7379" t="str">
            <v>Salaries &amp; Benefits</v>
          </cell>
          <cell r="R7379" t="str">
            <v>Other Expenditures</v>
          </cell>
          <cell r="S7379" t="str">
            <v>Gapping</v>
          </cell>
        </row>
        <row r="7380">
          <cell r="A7380" t="str">
            <v>PH3642</v>
          </cell>
          <cell r="E7380">
            <v>21431.1</v>
          </cell>
          <cell r="F7380">
            <v>0</v>
          </cell>
          <cell r="G7380">
            <v>21431.1</v>
          </cell>
          <cell r="H7380">
            <v>27055.91</v>
          </cell>
          <cell r="I7380">
            <v>5624.81</v>
          </cell>
          <cell r="J7380">
            <v>60876</v>
          </cell>
          <cell r="L7380">
            <v>41455</v>
          </cell>
          <cell r="M7380" t="str">
            <v>SG</v>
          </cell>
          <cell r="N7380" t="str">
            <v>EXP</v>
          </cell>
          <cell r="O7380" t="str">
            <v>PH300</v>
          </cell>
          <cell r="P7380" t="str">
            <v>1711</v>
          </cell>
          <cell r="Q7380" t="str">
            <v>Salaries &amp; Benefits</v>
          </cell>
          <cell r="R7380" t="str">
            <v>Other Expenditures</v>
          </cell>
          <cell r="S7380" t="str">
            <v>Salaries &amp; Benefits</v>
          </cell>
        </row>
        <row r="7381">
          <cell r="A7381" t="str">
            <v>PH3642</v>
          </cell>
          <cell r="E7381">
            <v>10880.32</v>
          </cell>
          <cell r="F7381">
            <v>0</v>
          </cell>
          <cell r="G7381">
            <v>10880.32</v>
          </cell>
          <cell r="H7381">
            <v>12826.55</v>
          </cell>
          <cell r="I7381">
            <v>1946.23</v>
          </cell>
          <cell r="J7381">
            <v>28860</v>
          </cell>
          <cell r="L7381">
            <v>41455</v>
          </cell>
          <cell r="M7381" t="str">
            <v>SG</v>
          </cell>
          <cell r="N7381" t="str">
            <v>EXP</v>
          </cell>
          <cell r="O7381" t="str">
            <v>PH300</v>
          </cell>
          <cell r="P7381" t="str">
            <v>1712</v>
          </cell>
          <cell r="Q7381" t="str">
            <v>Salaries &amp; Benefits</v>
          </cell>
          <cell r="R7381" t="str">
            <v>Other Expenditures</v>
          </cell>
          <cell r="S7381" t="str">
            <v>Salaries &amp; Benefits</v>
          </cell>
        </row>
        <row r="7382">
          <cell r="A7382" t="str">
            <v>PH3642</v>
          </cell>
          <cell r="E7382">
            <v>11240.1</v>
          </cell>
          <cell r="F7382">
            <v>0</v>
          </cell>
          <cell r="G7382">
            <v>11240.1</v>
          </cell>
          <cell r="H7382">
            <v>10791.71</v>
          </cell>
          <cell r="I7382">
            <v>-448.39</v>
          </cell>
          <cell r="J7382">
            <v>24135.41</v>
          </cell>
          <cell r="L7382">
            <v>41455</v>
          </cell>
          <cell r="M7382" t="str">
            <v>SG</v>
          </cell>
          <cell r="N7382" t="str">
            <v>EXP</v>
          </cell>
          <cell r="O7382" t="str">
            <v>PH300</v>
          </cell>
          <cell r="P7382" t="str">
            <v>1720</v>
          </cell>
          <cell r="Q7382" t="str">
            <v>Salaries &amp; Benefits</v>
          </cell>
          <cell r="R7382" t="str">
            <v>Other Expenditures</v>
          </cell>
          <cell r="S7382" t="str">
            <v>Salaries &amp; Benefits</v>
          </cell>
        </row>
        <row r="7383">
          <cell r="A7383" t="str">
            <v>PH3642</v>
          </cell>
          <cell r="E7383">
            <v>3400.95</v>
          </cell>
          <cell r="F7383">
            <v>0</v>
          </cell>
          <cell r="G7383">
            <v>3400.95</v>
          </cell>
          <cell r="H7383">
            <v>4022.3</v>
          </cell>
          <cell r="I7383">
            <v>621.35</v>
          </cell>
          <cell r="J7383">
            <v>9050.41</v>
          </cell>
          <cell r="L7383">
            <v>41455</v>
          </cell>
          <cell r="M7383" t="str">
            <v>SG</v>
          </cell>
          <cell r="N7383" t="str">
            <v>EXP</v>
          </cell>
          <cell r="O7383" t="str">
            <v>PH300</v>
          </cell>
          <cell r="P7383" t="str">
            <v>1730</v>
          </cell>
          <cell r="Q7383" t="str">
            <v>Salaries &amp; Benefits</v>
          </cell>
          <cell r="R7383" t="str">
            <v>Other Expenditures</v>
          </cell>
          <cell r="S7383" t="str">
            <v>Salaries &amp; Benefits</v>
          </cell>
        </row>
        <row r="7384">
          <cell r="A7384" t="str">
            <v>PH3642</v>
          </cell>
          <cell r="E7384">
            <v>12577.95</v>
          </cell>
          <cell r="F7384">
            <v>0</v>
          </cell>
          <cell r="G7384">
            <v>12577.95</v>
          </cell>
          <cell r="H7384">
            <v>13863.5</v>
          </cell>
          <cell r="I7384">
            <v>1285.55</v>
          </cell>
          <cell r="J7384">
            <v>16766.89</v>
          </cell>
          <cell r="L7384">
            <v>41455</v>
          </cell>
          <cell r="M7384" t="str">
            <v>SG</v>
          </cell>
          <cell r="N7384" t="str">
            <v>EXP</v>
          </cell>
          <cell r="O7384" t="str">
            <v>PH300</v>
          </cell>
          <cell r="P7384" t="str">
            <v>1740</v>
          </cell>
          <cell r="Q7384" t="str">
            <v>Salaries &amp; Benefits</v>
          </cell>
          <cell r="R7384" t="str">
            <v>Other Expenditures</v>
          </cell>
          <cell r="S7384" t="str">
            <v>Salaries &amp; Benefits</v>
          </cell>
        </row>
        <row r="7385">
          <cell r="A7385" t="str">
            <v>PH3642</v>
          </cell>
          <cell r="E7385">
            <v>506.93</v>
          </cell>
          <cell r="F7385">
            <v>0</v>
          </cell>
          <cell r="G7385">
            <v>506.93</v>
          </cell>
          <cell r="H7385">
            <v>741.63</v>
          </cell>
          <cell r="I7385">
            <v>234.7</v>
          </cell>
          <cell r="J7385">
            <v>969.99</v>
          </cell>
          <cell r="L7385">
            <v>41455</v>
          </cell>
          <cell r="M7385" t="str">
            <v>SG</v>
          </cell>
          <cell r="N7385" t="str">
            <v>EXP</v>
          </cell>
          <cell r="O7385" t="str">
            <v>PH300</v>
          </cell>
          <cell r="P7385" t="str">
            <v>1745</v>
          </cell>
          <cell r="Q7385" t="str">
            <v>Salaries &amp; Benefits</v>
          </cell>
          <cell r="R7385" t="str">
            <v>Other Expenditures</v>
          </cell>
          <cell r="S7385" t="str">
            <v>Salaries &amp; Benefits</v>
          </cell>
        </row>
        <row r="7386">
          <cell r="A7386" t="str">
            <v>PH3642</v>
          </cell>
          <cell r="E7386">
            <v>9611.77</v>
          </cell>
          <cell r="F7386">
            <v>0</v>
          </cell>
          <cell r="G7386">
            <v>9611.77</v>
          </cell>
          <cell r="H7386">
            <v>10508.77</v>
          </cell>
          <cell r="I7386">
            <v>897</v>
          </cell>
          <cell r="J7386">
            <v>23644.560000000001</v>
          </cell>
          <cell r="L7386">
            <v>41455</v>
          </cell>
          <cell r="M7386" t="str">
            <v>SG</v>
          </cell>
          <cell r="N7386" t="str">
            <v>EXP</v>
          </cell>
          <cell r="O7386" t="str">
            <v>PH300</v>
          </cell>
          <cell r="P7386" t="str">
            <v>1750</v>
          </cell>
          <cell r="Q7386" t="str">
            <v>Salaries &amp; Benefits</v>
          </cell>
          <cell r="R7386" t="str">
            <v>Other Expenditures</v>
          </cell>
          <cell r="S7386" t="str">
            <v>Salaries &amp; Benefits</v>
          </cell>
        </row>
        <row r="7387">
          <cell r="A7387" t="str">
            <v>PH3642</v>
          </cell>
          <cell r="E7387">
            <v>25321.57</v>
          </cell>
          <cell r="F7387">
            <v>0</v>
          </cell>
          <cell r="G7387">
            <v>25321.57</v>
          </cell>
          <cell r="H7387">
            <v>30114.720000000001</v>
          </cell>
          <cell r="I7387">
            <v>4793.1499999999996</v>
          </cell>
          <cell r="J7387">
            <v>36907.199999999997</v>
          </cell>
          <cell r="L7387">
            <v>41455</v>
          </cell>
          <cell r="M7387" t="str">
            <v>SG</v>
          </cell>
          <cell r="N7387" t="str">
            <v>EXP</v>
          </cell>
          <cell r="O7387" t="str">
            <v>PH300</v>
          </cell>
          <cell r="P7387" t="str">
            <v>1760</v>
          </cell>
          <cell r="Q7387" t="str">
            <v>Salaries &amp; Benefits</v>
          </cell>
          <cell r="R7387" t="str">
            <v>Other Expenditures</v>
          </cell>
          <cell r="S7387" t="str">
            <v>Salaries &amp; Benefits</v>
          </cell>
        </row>
        <row r="7388">
          <cell r="A7388" t="str">
            <v>PH3642</v>
          </cell>
          <cell r="E7388">
            <v>48502.31</v>
          </cell>
          <cell r="F7388">
            <v>0</v>
          </cell>
          <cell r="G7388">
            <v>48502.31</v>
          </cell>
          <cell r="H7388">
            <v>58729.7</v>
          </cell>
          <cell r="I7388">
            <v>10227.39</v>
          </cell>
          <cell r="J7388">
            <v>132141.74</v>
          </cell>
          <cell r="L7388">
            <v>41455</v>
          </cell>
          <cell r="M7388" t="str">
            <v>SG</v>
          </cell>
          <cell r="N7388" t="str">
            <v>EXP</v>
          </cell>
          <cell r="O7388" t="str">
            <v>PH300</v>
          </cell>
          <cell r="P7388" t="str">
            <v>1770</v>
          </cell>
          <cell r="Q7388" t="str">
            <v>Salaries &amp; Benefits</v>
          </cell>
          <cell r="R7388" t="str">
            <v>Other Expenditures</v>
          </cell>
          <cell r="S7388" t="str">
            <v>Salaries &amp; Benefits</v>
          </cell>
        </row>
        <row r="7389">
          <cell r="A7389" t="str">
            <v>PH3642</v>
          </cell>
          <cell r="E7389">
            <v>3741</v>
          </cell>
          <cell r="F7389">
            <v>0</v>
          </cell>
          <cell r="G7389">
            <v>3741</v>
          </cell>
          <cell r="H7389">
            <v>0</v>
          </cell>
          <cell r="I7389">
            <v>-3741</v>
          </cell>
          <cell r="J7389">
            <v>0</v>
          </cell>
          <cell r="L7389">
            <v>41455</v>
          </cell>
          <cell r="M7389" t="str">
            <v>SG</v>
          </cell>
          <cell r="N7389" t="str">
            <v>EXP</v>
          </cell>
          <cell r="O7389" t="str">
            <v>PH300</v>
          </cell>
          <cell r="P7389" t="str">
            <v>1840</v>
          </cell>
          <cell r="Q7389" t="str">
            <v>Salaries &amp; Benefits</v>
          </cell>
          <cell r="R7389" t="str">
            <v>Other Expenditures</v>
          </cell>
          <cell r="S7389" t="str">
            <v>Salaries &amp; Benefits</v>
          </cell>
        </row>
        <row r="7390">
          <cell r="A7390" t="str">
            <v>PH3642</v>
          </cell>
          <cell r="E7390">
            <v>74</v>
          </cell>
          <cell r="F7390">
            <v>0</v>
          </cell>
          <cell r="G7390">
            <v>74</v>
          </cell>
          <cell r="H7390">
            <v>0</v>
          </cell>
          <cell r="I7390">
            <v>-74</v>
          </cell>
          <cell r="J7390">
            <v>0</v>
          </cell>
          <cell r="L7390">
            <v>41455</v>
          </cell>
          <cell r="M7390" t="str">
            <v>SG</v>
          </cell>
          <cell r="N7390" t="str">
            <v>EXP</v>
          </cell>
          <cell r="O7390" t="str">
            <v>PH300</v>
          </cell>
          <cell r="P7390" t="str">
            <v>4225</v>
          </cell>
          <cell r="Q7390" t="str">
            <v>Business Travel Expenses</v>
          </cell>
          <cell r="R7390" t="str">
            <v>Other Expenditures</v>
          </cell>
          <cell r="S7390" t="str">
            <v>Non Salary</v>
          </cell>
        </row>
        <row r="7391">
          <cell r="A7391" t="str">
            <v>PH3642</v>
          </cell>
          <cell r="E7391">
            <v>4081.8</v>
          </cell>
          <cell r="F7391">
            <v>0</v>
          </cell>
          <cell r="G7391">
            <v>4081.8</v>
          </cell>
          <cell r="H7391">
            <v>0</v>
          </cell>
          <cell r="I7391">
            <v>-4081.8</v>
          </cell>
          <cell r="J7391">
            <v>0</v>
          </cell>
          <cell r="L7391">
            <v>41455</v>
          </cell>
          <cell r="M7391" t="str">
            <v>SG</v>
          </cell>
          <cell r="N7391" t="str">
            <v>EXP</v>
          </cell>
          <cell r="O7391" t="str">
            <v>PH300</v>
          </cell>
          <cell r="P7391" t="str">
            <v>4770</v>
          </cell>
          <cell r="Q7391" t="str">
            <v>Insurance, Parking &amp; Metrage</v>
          </cell>
          <cell r="R7391" t="str">
            <v>Other Expenditures</v>
          </cell>
          <cell r="S7391" t="str">
            <v>Non Salary</v>
          </cell>
        </row>
        <row r="7392">
          <cell r="A7392" t="str">
            <v>PH3642</v>
          </cell>
          <cell r="E7392">
            <v>5324.65</v>
          </cell>
          <cell r="F7392">
            <v>0</v>
          </cell>
          <cell r="G7392">
            <v>5324.65</v>
          </cell>
          <cell r="H7392">
            <v>0</v>
          </cell>
          <cell r="I7392">
            <v>-5324.65</v>
          </cell>
          <cell r="J7392">
            <v>0</v>
          </cell>
          <cell r="L7392">
            <v>41455</v>
          </cell>
          <cell r="M7392" t="str">
            <v>SG</v>
          </cell>
          <cell r="N7392" t="str">
            <v>EXP</v>
          </cell>
          <cell r="O7392" t="str">
            <v>PH300</v>
          </cell>
          <cell r="P7392" t="str">
            <v>4775</v>
          </cell>
          <cell r="Q7392" t="str">
            <v>Insurance, Parking &amp; Metrage</v>
          </cell>
          <cell r="R7392" t="str">
            <v>Other Expenditures</v>
          </cell>
          <cell r="S7392" t="str">
            <v>Non Salary</v>
          </cell>
        </row>
        <row r="7393">
          <cell r="A7393" t="str">
            <v>PH3642</v>
          </cell>
          <cell r="E7393">
            <v>-483357.49</v>
          </cell>
          <cell r="F7393">
            <v>0</v>
          </cell>
          <cell r="G7393">
            <v>-483357.49</v>
          </cell>
          <cell r="H7393">
            <v>-506737.15</v>
          </cell>
          <cell r="I7393">
            <v>-23379.66</v>
          </cell>
          <cell r="J7393">
            <v>-1106684.04</v>
          </cell>
          <cell r="L7393">
            <v>41455</v>
          </cell>
          <cell r="M7393" t="str">
            <v>SG</v>
          </cell>
          <cell r="N7393" t="str">
            <v>REV</v>
          </cell>
          <cell r="O7393" t="str">
            <v>PH300</v>
          </cell>
          <cell r="P7393" t="str">
            <v>8010</v>
          </cell>
          <cell r="Q7393" t="str">
            <v>Grants and Subsidies</v>
          </cell>
          <cell r="R7393" t="str">
            <v>Revenue</v>
          </cell>
          <cell r="S7393" t="str">
            <v>Non Salary</v>
          </cell>
        </row>
        <row r="7394">
          <cell r="A7394" t="str">
            <v>PH3643</v>
          </cell>
          <cell r="E7394">
            <v>486781.52</v>
          </cell>
          <cell r="F7394">
            <v>0</v>
          </cell>
          <cell r="G7394">
            <v>486781.52</v>
          </cell>
          <cell r="H7394">
            <v>501304.44</v>
          </cell>
          <cell r="I7394">
            <v>14522.92</v>
          </cell>
          <cell r="J7394">
            <v>1127934.99</v>
          </cell>
          <cell r="L7394">
            <v>41455</v>
          </cell>
          <cell r="M7394" t="str">
            <v>SG</v>
          </cell>
          <cell r="N7394" t="str">
            <v>EXP</v>
          </cell>
          <cell r="O7394" t="str">
            <v>PH300</v>
          </cell>
          <cell r="P7394" t="str">
            <v>1015</v>
          </cell>
          <cell r="Q7394" t="str">
            <v>Salaries &amp; Benefits</v>
          </cell>
          <cell r="R7394" t="str">
            <v>Other Expenditures</v>
          </cell>
          <cell r="S7394" t="str">
            <v>Salaries &amp; Benefits</v>
          </cell>
        </row>
        <row r="7395">
          <cell r="A7395" t="str">
            <v>PH3643</v>
          </cell>
          <cell r="E7395">
            <v>0</v>
          </cell>
          <cell r="F7395">
            <v>0</v>
          </cell>
          <cell r="G7395">
            <v>0</v>
          </cell>
          <cell r="H7395">
            <v>977.46</v>
          </cell>
          <cell r="I7395">
            <v>977.46</v>
          </cell>
          <cell r="J7395">
            <v>2200</v>
          </cell>
          <cell r="L7395">
            <v>41455</v>
          </cell>
          <cell r="M7395" t="str">
            <v>SG</v>
          </cell>
          <cell r="N7395" t="str">
            <v>EXP</v>
          </cell>
          <cell r="O7395" t="str">
            <v>PH300</v>
          </cell>
          <cell r="P7395" t="str">
            <v>1025</v>
          </cell>
          <cell r="Q7395" t="str">
            <v>Salaries &amp; Benefits</v>
          </cell>
          <cell r="R7395" t="str">
            <v>Other Expenditures</v>
          </cell>
          <cell r="S7395" t="str">
            <v>Overtime</v>
          </cell>
        </row>
        <row r="7396">
          <cell r="A7396" t="str">
            <v>PH3643</v>
          </cell>
          <cell r="E7396">
            <v>109.2</v>
          </cell>
          <cell r="F7396">
            <v>0</v>
          </cell>
          <cell r="G7396">
            <v>109.2</v>
          </cell>
          <cell r="H7396">
            <v>0</v>
          </cell>
          <cell r="I7396">
            <v>-109.2</v>
          </cell>
          <cell r="J7396">
            <v>0</v>
          </cell>
          <cell r="L7396">
            <v>41455</v>
          </cell>
          <cell r="M7396" t="str">
            <v>SG</v>
          </cell>
          <cell r="N7396" t="str">
            <v>EXP</v>
          </cell>
          <cell r="O7396" t="str">
            <v>PH300</v>
          </cell>
          <cell r="P7396" t="str">
            <v>1045</v>
          </cell>
          <cell r="Q7396" t="str">
            <v>Salaries &amp; Benefits</v>
          </cell>
          <cell r="R7396" t="str">
            <v>Other Expenditures</v>
          </cell>
          <cell r="S7396" t="str">
            <v>Salaries &amp; Benefits</v>
          </cell>
        </row>
        <row r="7397">
          <cell r="A7397" t="str">
            <v>PH3643</v>
          </cell>
          <cell r="E7397">
            <v>0</v>
          </cell>
          <cell r="F7397">
            <v>0</v>
          </cell>
          <cell r="G7397">
            <v>0</v>
          </cell>
          <cell r="H7397">
            <v>1878.66</v>
          </cell>
          <cell r="I7397">
            <v>1878.66</v>
          </cell>
          <cell r="J7397">
            <v>1878.66</v>
          </cell>
          <cell r="L7397">
            <v>41455</v>
          </cell>
          <cell r="M7397" t="str">
            <v>SG</v>
          </cell>
          <cell r="N7397" t="str">
            <v>EXP</v>
          </cell>
          <cell r="O7397" t="str">
            <v>PH300</v>
          </cell>
          <cell r="P7397" t="str">
            <v>1050</v>
          </cell>
          <cell r="Q7397" t="str">
            <v>Salaries &amp; Benefits</v>
          </cell>
          <cell r="R7397" t="str">
            <v>Other Expenditures</v>
          </cell>
          <cell r="S7397" t="str">
            <v>Salaries &amp; Benefits</v>
          </cell>
        </row>
        <row r="7398">
          <cell r="A7398" t="str">
            <v>PH3643</v>
          </cell>
          <cell r="E7398">
            <v>0</v>
          </cell>
          <cell r="F7398">
            <v>0</v>
          </cell>
          <cell r="G7398">
            <v>0</v>
          </cell>
          <cell r="H7398">
            <v>-31878.42</v>
          </cell>
          <cell r="I7398">
            <v>-31878.42</v>
          </cell>
          <cell r="J7398">
            <v>-69392.52</v>
          </cell>
          <cell r="L7398">
            <v>41455</v>
          </cell>
          <cell r="M7398" t="str">
            <v>SG</v>
          </cell>
          <cell r="N7398" t="str">
            <v>EXP</v>
          </cell>
          <cell r="O7398" t="str">
            <v>PH300</v>
          </cell>
          <cell r="P7398" t="str">
            <v>1520</v>
          </cell>
          <cell r="Q7398" t="str">
            <v>Salaries &amp; Benefits</v>
          </cell>
          <cell r="R7398" t="str">
            <v>Other Expenditures</v>
          </cell>
          <cell r="S7398" t="str">
            <v>Gapping</v>
          </cell>
        </row>
        <row r="7399">
          <cell r="A7399" t="str">
            <v>PH3643</v>
          </cell>
          <cell r="E7399">
            <v>28040.09</v>
          </cell>
          <cell r="F7399">
            <v>0</v>
          </cell>
          <cell r="G7399">
            <v>28040.09</v>
          </cell>
          <cell r="H7399">
            <v>27845.24</v>
          </cell>
          <cell r="I7399">
            <v>-194.85</v>
          </cell>
          <cell r="J7399">
            <v>62652</v>
          </cell>
          <cell r="L7399">
            <v>41455</v>
          </cell>
          <cell r="M7399" t="str">
            <v>SG</v>
          </cell>
          <cell r="N7399" t="str">
            <v>EXP</v>
          </cell>
          <cell r="O7399" t="str">
            <v>PH300</v>
          </cell>
          <cell r="P7399" t="str">
            <v>1711</v>
          </cell>
          <cell r="Q7399" t="str">
            <v>Salaries &amp; Benefits</v>
          </cell>
          <cell r="R7399" t="str">
            <v>Other Expenditures</v>
          </cell>
          <cell r="S7399" t="str">
            <v>Salaries &amp; Benefits</v>
          </cell>
        </row>
        <row r="7400">
          <cell r="A7400" t="str">
            <v>PH3643</v>
          </cell>
          <cell r="E7400">
            <v>13442.95</v>
          </cell>
          <cell r="F7400">
            <v>0</v>
          </cell>
          <cell r="G7400">
            <v>13442.95</v>
          </cell>
          <cell r="H7400">
            <v>13173.22</v>
          </cell>
          <cell r="I7400">
            <v>-269.73</v>
          </cell>
          <cell r="J7400">
            <v>29640</v>
          </cell>
          <cell r="L7400">
            <v>41455</v>
          </cell>
          <cell r="M7400" t="str">
            <v>SG</v>
          </cell>
          <cell r="N7400" t="str">
            <v>EXP</v>
          </cell>
          <cell r="O7400" t="str">
            <v>PH300</v>
          </cell>
          <cell r="P7400" t="str">
            <v>1712</v>
          </cell>
          <cell r="Q7400" t="str">
            <v>Salaries &amp; Benefits</v>
          </cell>
          <cell r="R7400" t="str">
            <v>Other Expenditures</v>
          </cell>
          <cell r="S7400" t="str">
            <v>Salaries &amp; Benefits</v>
          </cell>
        </row>
        <row r="7401">
          <cell r="A7401" t="str">
            <v>PH3643</v>
          </cell>
          <cell r="E7401">
            <v>11713.68</v>
          </cell>
          <cell r="F7401">
            <v>0</v>
          </cell>
          <cell r="G7401">
            <v>11713.68</v>
          </cell>
          <cell r="H7401">
            <v>10038.65</v>
          </cell>
          <cell r="I7401">
            <v>-1675.03</v>
          </cell>
          <cell r="J7401">
            <v>22441.94</v>
          </cell>
          <cell r="L7401">
            <v>41455</v>
          </cell>
          <cell r="M7401" t="str">
            <v>SG</v>
          </cell>
          <cell r="N7401" t="str">
            <v>EXP</v>
          </cell>
          <cell r="O7401" t="str">
            <v>PH300</v>
          </cell>
          <cell r="P7401" t="str">
            <v>1720</v>
          </cell>
          <cell r="Q7401" t="str">
            <v>Salaries &amp; Benefits</v>
          </cell>
          <cell r="R7401" t="str">
            <v>Other Expenditures</v>
          </cell>
          <cell r="S7401" t="str">
            <v>Salaries &amp; Benefits</v>
          </cell>
        </row>
        <row r="7402">
          <cell r="A7402" t="str">
            <v>PH3643</v>
          </cell>
          <cell r="E7402">
            <v>3538.3</v>
          </cell>
          <cell r="F7402">
            <v>0</v>
          </cell>
          <cell r="G7402">
            <v>3538.3</v>
          </cell>
          <cell r="H7402">
            <v>3741.62</v>
          </cell>
          <cell r="I7402">
            <v>203.32</v>
          </cell>
          <cell r="J7402">
            <v>8418.91</v>
          </cell>
          <cell r="L7402">
            <v>41455</v>
          </cell>
          <cell r="M7402" t="str">
            <v>SG</v>
          </cell>
          <cell r="N7402" t="str">
            <v>EXP</v>
          </cell>
          <cell r="O7402" t="str">
            <v>PH300</v>
          </cell>
          <cell r="P7402" t="str">
            <v>1730</v>
          </cell>
          <cell r="Q7402" t="str">
            <v>Salaries &amp; Benefits</v>
          </cell>
          <cell r="R7402" t="str">
            <v>Other Expenditures</v>
          </cell>
          <cell r="S7402" t="str">
            <v>Salaries &amp; Benefits</v>
          </cell>
        </row>
        <row r="7403">
          <cell r="A7403" t="str">
            <v>PH3643</v>
          </cell>
          <cell r="E7403">
            <v>12783.57</v>
          </cell>
          <cell r="F7403">
            <v>0</v>
          </cell>
          <cell r="G7403">
            <v>12783.57</v>
          </cell>
          <cell r="H7403">
            <v>12984.54</v>
          </cell>
          <cell r="I7403">
            <v>200.97</v>
          </cell>
          <cell r="J7403">
            <v>15715.23</v>
          </cell>
          <cell r="L7403">
            <v>41455</v>
          </cell>
          <cell r="M7403" t="str">
            <v>SG</v>
          </cell>
          <cell r="N7403" t="str">
            <v>EXP</v>
          </cell>
          <cell r="O7403" t="str">
            <v>PH300</v>
          </cell>
          <cell r="P7403" t="str">
            <v>1740</v>
          </cell>
          <cell r="Q7403" t="str">
            <v>Salaries &amp; Benefits</v>
          </cell>
          <cell r="R7403" t="str">
            <v>Other Expenditures</v>
          </cell>
          <cell r="S7403" t="str">
            <v>Salaries &amp; Benefits</v>
          </cell>
        </row>
        <row r="7404">
          <cell r="A7404" t="str">
            <v>PH3643</v>
          </cell>
          <cell r="E7404">
            <v>572.27</v>
          </cell>
          <cell r="F7404">
            <v>0</v>
          </cell>
          <cell r="G7404">
            <v>572.27</v>
          </cell>
          <cell r="H7404">
            <v>689.29</v>
          </cell>
          <cell r="I7404">
            <v>117.02</v>
          </cell>
          <cell r="J7404">
            <v>902.31</v>
          </cell>
          <cell r="L7404">
            <v>41455</v>
          </cell>
          <cell r="M7404" t="str">
            <v>SG</v>
          </cell>
          <cell r="N7404" t="str">
            <v>EXP</v>
          </cell>
          <cell r="O7404" t="str">
            <v>PH300</v>
          </cell>
          <cell r="P7404" t="str">
            <v>1745</v>
          </cell>
          <cell r="Q7404" t="str">
            <v>Salaries &amp; Benefits</v>
          </cell>
          <cell r="R7404" t="str">
            <v>Other Expenditures</v>
          </cell>
          <cell r="S7404" t="str">
            <v>Salaries &amp; Benefits</v>
          </cell>
        </row>
        <row r="7405">
          <cell r="A7405" t="str">
            <v>PH3643</v>
          </cell>
          <cell r="E7405">
            <v>9576.67</v>
          </cell>
          <cell r="F7405">
            <v>0</v>
          </cell>
          <cell r="G7405">
            <v>9576.67</v>
          </cell>
          <cell r="H7405">
            <v>9775.49</v>
          </cell>
          <cell r="I7405">
            <v>198.82</v>
          </cell>
          <cell r="J7405">
            <v>21994.69</v>
          </cell>
          <cell r="L7405">
            <v>41455</v>
          </cell>
          <cell r="M7405" t="str">
            <v>SG</v>
          </cell>
          <cell r="N7405" t="str">
            <v>EXP</v>
          </cell>
          <cell r="O7405" t="str">
            <v>PH300</v>
          </cell>
          <cell r="P7405" t="str">
            <v>1750</v>
          </cell>
          <cell r="Q7405" t="str">
            <v>Salaries &amp; Benefits</v>
          </cell>
          <cell r="R7405" t="str">
            <v>Other Expenditures</v>
          </cell>
          <cell r="S7405" t="str">
            <v>Salaries &amp; Benefits</v>
          </cell>
        </row>
        <row r="7406">
          <cell r="A7406" t="str">
            <v>PH3643</v>
          </cell>
          <cell r="E7406">
            <v>25813.59</v>
          </cell>
          <cell r="F7406">
            <v>0</v>
          </cell>
          <cell r="G7406">
            <v>25813.59</v>
          </cell>
          <cell r="H7406">
            <v>28215.79</v>
          </cell>
          <cell r="I7406">
            <v>2402.1999999999998</v>
          </cell>
          <cell r="J7406">
            <v>34600.5</v>
          </cell>
          <cell r="L7406">
            <v>41455</v>
          </cell>
          <cell r="M7406" t="str">
            <v>SG</v>
          </cell>
          <cell r="N7406" t="str">
            <v>EXP</v>
          </cell>
          <cell r="O7406" t="str">
            <v>PH300</v>
          </cell>
          <cell r="P7406" t="str">
            <v>1760</v>
          </cell>
          <cell r="Q7406" t="str">
            <v>Salaries &amp; Benefits</v>
          </cell>
          <cell r="R7406" t="str">
            <v>Other Expenditures</v>
          </cell>
          <cell r="S7406" t="str">
            <v>Salaries &amp; Benefits</v>
          </cell>
        </row>
        <row r="7407">
          <cell r="A7407" t="str">
            <v>PH3643</v>
          </cell>
          <cell r="E7407">
            <v>51490.34</v>
          </cell>
          <cell r="F7407">
            <v>0</v>
          </cell>
          <cell r="G7407">
            <v>51490.34</v>
          </cell>
          <cell r="H7407">
            <v>54486.51</v>
          </cell>
          <cell r="I7407">
            <v>2996.17</v>
          </cell>
          <cell r="J7407">
            <v>122594.52</v>
          </cell>
          <cell r="L7407">
            <v>41455</v>
          </cell>
          <cell r="M7407" t="str">
            <v>SG</v>
          </cell>
          <cell r="N7407" t="str">
            <v>EXP</v>
          </cell>
          <cell r="O7407" t="str">
            <v>PH300</v>
          </cell>
          <cell r="P7407" t="str">
            <v>1770</v>
          </cell>
          <cell r="Q7407" t="str">
            <v>Salaries &amp; Benefits</v>
          </cell>
          <cell r="R7407" t="str">
            <v>Other Expenditures</v>
          </cell>
          <cell r="S7407" t="str">
            <v>Salaries &amp; Benefits</v>
          </cell>
        </row>
        <row r="7408">
          <cell r="A7408" t="str">
            <v>PH3643</v>
          </cell>
          <cell r="E7408">
            <v>4428.49</v>
          </cell>
          <cell r="F7408">
            <v>0</v>
          </cell>
          <cell r="G7408">
            <v>4428.49</v>
          </cell>
          <cell r="H7408">
            <v>0</v>
          </cell>
          <cell r="I7408">
            <v>-4428.49</v>
          </cell>
          <cell r="J7408">
            <v>0</v>
          </cell>
          <cell r="L7408">
            <v>41455</v>
          </cell>
          <cell r="M7408" t="str">
            <v>SG</v>
          </cell>
          <cell r="N7408" t="str">
            <v>EXP</v>
          </cell>
          <cell r="O7408" t="str">
            <v>PH300</v>
          </cell>
          <cell r="P7408" t="str">
            <v>1840</v>
          </cell>
          <cell r="Q7408" t="str">
            <v>Salaries &amp; Benefits</v>
          </cell>
          <cell r="R7408" t="str">
            <v>Other Expenditures</v>
          </cell>
          <cell r="S7408" t="str">
            <v>Salaries &amp; Benefits</v>
          </cell>
        </row>
        <row r="7409">
          <cell r="A7409" t="str">
            <v>PH3643</v>
          </cell>
          <cell r="E7409">
            <v>53</v>
          </cell>
          <cell r="F7409">
            <v>0</v>
          </cell>
          <cell r="G7409">
            <v>53</v>
          </cell>
          <cell r="H7409">
            <v>0</v>
          </cell>
          <cell r="I7409">
            <v>-53</v>
          </cell>
          <cell r="J7409">
            <v>0</v>
          </cell>
          <cell r="L7409">
            <v>41455</v>
          </cell>
          <cell r="M7409" t="str">
            <v>SG</v>
          </cell>
          <cell r="N7409" t="str">
            <v>EXP</v>
          </cell>
          <cell r="O7409" t="str">
            <v>PH300</v>
          </cell>
          <cell r="P7409" t="str">
            <v>4225</v>
          </cell>
          <cell r="Q7409" t="str">
            <v>Business Travel Expenses</v>
          </cell>
          <cell r="R7409" t="str">
            <v>Other Expenditures</v>
          </cell>
          <cell r="S7409" t="str">
            <v>Non Salary</v>
          </cell>
        </row>
        <row r="7410">
          <cell r="A7410" t="str">
            <v>PH3643</v>
          </cell>
          <cell r="E7410">
            <v>1310.8</v>
          </cell>
          <cell r="F7410">
            <v>0</v>
          </cell>
          <cell r="G7410">
            <v>1310.8</v>
          </cell>
          <cell r="H7410">
            <v>0</v>
          </cell>
          <cell r="I7410">
            <v>-1310.8</v>
          </cell>
          <cell r="J7410">
            <v>0</v>
          </cell>
          <cell r="L7410">
            <v>41455</v>
          </cell>
          <cell r="M7410" t="str">
            <v>SG</v>
          </cell>
          <cell r="N7410" t="str">
            <v>EXP</v>
          </cell>
          <cell r="O7410" t="str">
            <v>PH300</v>
          </cell>
          <cell r="P7410" t="str">
            <v>4770</v>
          </cell>
          <cell r="Q7410" t="str">
            <v>Insurance, Parking &amp; Metrage</v>
          </cell>
          <cell r="R7410" t="str">
            <v>Other Expenditures</v>
          </cell>
          <cell r="S7410" t="str">
            <v>Non Salary</v>
          </cell>
        </row>
        <row r="7411">
          <cell r="A7411" t="str">
            <v>PH3643</v>
          </cell>
          <cell r="E7411">
            <v>3881.91</v>
          </cell>
          <cell r="F7411">
            <v>0</v>
          </cell>
          <cell r="G7411">
            <v>3881.91</v>
          </cell>
          <cell r="H7411">
            <v>0</v>
          </cell>
          <cell r="I7411">
            <v>-3881.91</v>
          </cell>
          <cell r="J7411">
            <v>0</v>
          </cell>
          <cell r="L7411">
            <v>41455</v>
          </cell>
          <cell r="M7411" t="str">
            <v>SG</v>
          </cell>
          <cell r="N7411" t="str">
            <v>EXP</v>
          </cell>
          <cell r="O7411" t="str">
            <v>PH300</v>
          </cell>
          <cell r="P7411" t="str">
            <v>4775</v>
          </cell>
          <cell r="Q7411" t="str">
            <v>Insurance, Parking &amp; Metrage</v>
          </cell>
          <cell r="R7411" t="str">
            <v>Other Expenditures</v>
          </cell>
          <cell r="S7411" t="str">
            <v>Non Salary</v>
          </cell>
        </row>
        <row r="7412">
          <cell r="A7412" t="str">
            <v>PH3643</v>
          </cell>
          <cell r="E7412">
            <v>-490152.29</v>
          </cell>
          <cell r="F7412">
            <v>0</v>
          </cell>
          <cell r="G7412">
            <v>-490152.29</v>
          </cell>
          <cell r="H7412">
            <v>-474924.38</v>
          </cell>
          <cell r="I7412">
            <v>15227.91</v>
          </cell>
          <cell r="J7412">
            <v>-1036185.84</v>
          </cell>
          <cell r="L7412">
            <v>41455</v>
          </cell>
          <cell r="M7412" t="str">
            <v>SG</v>
          </cell>
          <cell r="N7412" t="str">
            <v>REV</v>
          </cell>
          <cell r="O7412" t="str">
            <v>PH300</v>
          </cell>
          <cell r="P7412" t="str">
            <v>8010</v>
          </cell>
          <cell r="Q7412" t="str">
            <v>Grants and Subsidies</v>
          </cell>
          <cell r="R7412" t="str">
            <v>Revenue</v>
          </cell>
          <cell r="S7412" t="str">
            <v>Non Salary</v>
          </cell>
        </row>
        <row r="7413">
          <cell r="A7413" t="str">
            <v>PH3645</v>
          </cell>
          <cell r="E7413">
            <v>0</v>
          </cell>
          <cell r="F7413">
            <v>0</v>
          </cell>
          <cell r="G7413">
            <v>0</v>
          </cell>
          <cell r="H7413">
            <v>0</v>
          </cell>
          <cell r="I7413">
            <v>0</v>
          </cell>
          <cell r="J7413">
            <v>0</v>
          </cell>
          <cell r="L7413">
            <v>41455</v>
          </cell>
          <cell r="M7413" t="str">
            <v>OG</v>
          </cell>
          <cell r="N7413" t="str">
            <v>EXP</v>
          </cell>
          <cell r="O7413" t="str">
            <v>PH300</v>
          </cell>
          <cell r="P7413" t="str">
            <v>1015</v>
          </cell>
          <cell r="Q7413" t="str">
            <v>Salaries &amp; Benefits</v>
          </cell>
          <cell r="R7413" t="str">
            <v>Other Expenditures</v>
          </cell>
          <cell r="S7413" t="str">
            <v>Salaries &amp; Benefits</v>
          </cell>
        </row>
        <row r="7414">
          <cell r="A7414" t="str">
            <v>PH3645</v>
          </cell>
          <cell r="E7414">
            <v>0</v>
          </cell>
          <cell r="F7414">
            <v>0</v>
          </cell>
          <cell r="G7414">
            <v>0</v>
          </cell>
          <cell r="H7414">
            <v>53.1</v>
          </cell>
          <cell r="I7414">
            <v>53.1</v>
          </cell>
          <cell r="J7414">
            <v>192.28</v>
          </cell>
          <cell r="L7414">
            <v>41455</v>
          </cell>
          <cell r="M7414" t="str">
            <v>OG</v>
          </cell>
          <cell r="N7414" t="str">
            <v>EXP</v>
          </cell>
          <cell r="O7414" t="str">
            <v>PH300</v>
          </cell>
          <cell r="P7414" t="str">
            <v>2020</v>
          </cell>
          <cell r="Q7414" t="str">
            <v>Office Supplies</v>
          </cell>
          <cell r="R7414" t="str">
            <v>Other Expenditures</v>
          </cell>
          <cell r="S7414" t="str">
            <v>Non Salary</v>
          </cell>
        </row>
        <row r="7415">
          <cell r="A7415" t="str">
            <v>PH3645</v>
          </cell>
          <cell r="E7415">
            <v>0</v>
          </cell>
          <cell r="F7415">
            <v>0</v>
          </cell>
          <cell r="G7415">
            <v>0</v>
          </cell>
          <cell r="H7415">
            <v>716.9</v>
          </cell>
          <cell r="I7415">
            <v>716.9</v>
          </cell>
          <cell r="J7415">
            <v>2595.56</v>
          </cell>
          <cell r="L7415">
            <v>41455</v>
          </cell>
          <cell r="M7415" t="str">
            <v>OG</v>
          </cell>
          <cell r="N7415" t="str">
            <v>EXP</v>
          </cell>
          <cell r="O7415" t="str">
            <v>PH300</v>
          </cell>
          <cell r="P7415" t="str">
            <v>2600</v>
          </cell>
          <cell r="Q7415" t="str">
            <v>Other Supplies</v>
          </cell>
          <cell r="R7415" t="str">
            <v>Other Expenditures</v>
          </cell>
          <cell r="S7415" t="str">
            <v>Non Salary</v>
          </cell>
        </row>
        <row r="7416">
          <cell r="A7416" t="str">
            <v>PH3645</v>
          </cell>
          <cell r="E7416">
            <v>0</v>
          </cell>
          <cell r="F7416">
            <v>0</v>
          </cell>
          <cell r="G7416">
            <v>0</v>
          </cell>
          <cell r="H7416">
            <v>349.76</v>
          </cell>
          <cell r="I7416">
            <v>349.76</v>
          </cell>
          <cell r="J7416">
            <v>800</v>
          </cell>
          <cell r="L7416">
            <v>41455</v>
          </cell>
          <cell r="M7416" t="str">
            <v>OG</v>
          </cell>
          <cell r="N7416" t="str">
            <v>EXP</v>
          </cell>
          <cell r="O7416" t="str">
            <v>PH300</v>
          </cell>
          <cell r="P7416" t="str">
            <v>4110</v>
          </cell>
          <cell r="Q7416" t="str">
            <v>Professional &amp; Technical</v>
          </cell>
          <cell r="R7416" t="str">
            <v>Other Expenditures</v>
          </cell>
          <cell r="S7416" t="str">
            <v>Non Salary</v>
          </cell>
        </row>
        <row r="7417">
          <cell r="A7417" t="str">
            <v>PH3645</v>
          </cell>
          <cell r="E7417">
            <v>0</v>
          </cell>
          <cell r="F7417">
            <v>0</v>
          </cell>
          <cell r="G7417">
            <v>0</v>
          </cell>
          <cell r="H7417">
            <v>2186</v>
          </cell>
          <cell r="I7417">
            <v>2186</v>
          </cell>
          <cell r="J7417">
            <v>5000</v>
          </cell>
          <cell r="L7417">
            <v>41455</v>
          </cell>
          <cell r="M7417" t="str">
            <v>OG</v>
          </cell>
          <cell r="N7417" t="str">
            <v>EXP</v>
          </cell>
          <cell r="O7417" t="str">
            <v>PH300</v>
          </cell>
          <cell r="P7417" t="str">
            <v>4199</v>
          </cell>
          <cell r="Q7417" t="str">
            <v>Professional &amp; Technical</v>
          </cell>
          <cell r="R7417" t="str">
            <v>Other Expenditures</v>
          </cell>
          <cell r="S7417" t="str">
            <v>Non Salary</v>
          </cell>
        </row>
        <row r="7418">
          <cell r="A7418" t="str">
            <v>PH3645</v>
          </cell>
          <cell r="E7418">
            <v>0</v>
          </cell>
          <cell r="F7418">
            <v>0</v>
          </cell>
          <cell r="G7418">
            <v>0</v>
          </cell>
          <cell r="H7418">
            <v>476.37</v>
          </cell>
          <cell r="I7418">
            <v>476.37</v>
          </cell>
          <cell r="J7418">
            <v>1425.4</v>
          </cell>
          <cell r="L7418">
            <v>41455</v>
          </cell>
          <cell r="M7418" t="str">
            <v>OG</v>
          </cell>
          <cell r="N7418" t="str">
            <v>EXP</v>
          </cell>
          <cell r="O7418" t="str">
            <v>PH300</v>
          </cell>
          <cell r="P7418" t="str">
            <v>4424</v>
          </cell>
          <cell r="Q7418" t="str">
            <v>Contracted Services</v>
          </cell>
          <cell r="R7418" t="str">
            <v>Other Expenditures</v>
          </cell>
          <cell r="S7418" t="str">
            <v>Non Salary</v>
          </cell>
        </row>
        <row r="7419">
          <cell r="A7419" t="str">
            <v>PH3645</v>
          </cell>
          <cell r="E7419">
            <v>0</v>
          </cell>
          <cell r="F7419">
            <v>0</v>
          </cell>
          <cell r="G7419">
            <v>0</v>
          </cell>
          <cell r="H7419">
            <v>1770.67</v>
          </cell>
          <cell r="I7419">
            <v>1770.67</v>
          </cell>
          <cell r="J7419">
            <v>4050</v>
          </cell>
          <cell r="L7419">
            <v>41455</v>
          </cell>
          <cell r="M7419" t="str">
            <v>OG</v>
          </cell>
          <cell r="N7419" t="str">
            <v>EXP</v>
          </cell>
          <cell r="O7419" t="str">
            <v>PH300</v>
          </cell>
          <cell r="P7419" t="str">
            <v>4820</v>
          </cell>
          <cell r="Q7419" t="str">
            <v>Other Services</v>
          </cell>
          <cell r="R7419" t="str">
            <v>Other Expenditures</v>
          </cell>
          <cell r="S7419" t="str">
            <v>Non Salary</v>
          </cell>
        </row>
        <row r="7420">
          <cell r="A7420" t="str">
            <v>PH3645</v>
          </cell>
          <cell r="E7420">
            <v>0</v>
          </cell>
          <cell r="F7420">
            <v>0</v>
          </cell>
          <cell r="G7420">
            <v>0</v>
          </cell>
          <cell r="H7420">
            <v>1580.04</v>
          </cell>
          <cell r="I7420">
            <v>1580.04</v>
          </cell>
          <cell r="J7420">
            <v>3300</v>
          </cell>
          <cell r="L7420">
            <v>41455</v>
          </cell>
          <cell r="M7420" t="str">
            <v>OG</v>
          </cell>
          <cell r="N7420" t="str">
            <v>EXP</v>
          </cell>
          <cell r="O7420" t="str">
            <v>PH300</v>
          </cell>
          <cell r="P7420" t="str">
            <v>7035</v>
          </cell>
          <cell r="Q7420" t="str">
            <v>IDC's</v>
          </cell>
          <cell r="R7420" t="str">
            <v>Other Expenditures</v>
          </cell>
          <cell r="S7420" t="str">
            <v>Non Salary</v>
          </cell>
        </row>
        <row r="7421">
          <cell r="A7421" t="str">
            <v>PH3645</v>
          </cell>
          <cell r="E7421">
            <v>-1500</v>
          </cell>
          <cell r="F7421">
            <v>0</v>
          </cell>
          <cell r="G7421">
            <v>-1500</v>
          </cell>
          <cell r="H7421">
            <v>0</v>
          </cell>
          <cell r="I7421">
            <v>1500</v>
          </cell>
          <cell r="J7421">
            <v>0</v>
          </cell>
          <cell r="L7421">
            <v>41455</v>
          </cell>
          <cell r="M7421" t="str">
            <v>OG</v>
          </cell>
          <cell r="N7421" t="str">
            <v>REV</v>
          </cell>
          <cell r="O7421" t="str">
            <v>PH300</v>
          </cell>
          <cell r="P7421" t="str">
            <v>8710</v>
          </cell>
          <cell r="Q7421" t="str">
            <v>Fees &amp; Service Charges</v>
          </cell>
          <cell r="R7421" t="str">
            <v>Revenue</v>
          </cell>
          <cell r="S7421" t="str">
            <v>Non Salary</v>
          </cell>
        </row>
        <row r="7422">
          <cell r="A7422" t="str">
            <v>PH3645</v>
          </cell>
          <cell r="E7422">
            <v>-17530.79</v>
          </cell>
          <cell r="F7422">
            <v>0</v>
          </cell>
          <cell r="G7422">
            <v>-17530.79</v>
          </cell>
          <cell r="H7422">
            <v>-7132.84</v>
          </cell>
          <cell r="I7422">
            <v>10397.950000000001</v>
          </cell>
          <cell r="J7422">
            <v>-17363.240000000002</v>
          </cell>
          <cell r="L7422">
            <v>41455</v>
          </cell>
          <cell r="M7422" t="str">
            <v>OG</v>
          </cell>
          <cell r="N7422" t="str">
            <v>REV</v>
          </cell>
          <cell r="O7422" t="str">
            <v>PH300</v>
          </cell>
          <cell r="P7422" t="str">
            <v>9415</v>
          </cell>
          <cell r="Q7422" t="str">
            <v>Other Revenues</v>
          </cell>
          <cell r="R7422" t="str">
            <v>Revenue</v>
          </cell>
          <cell r="S7422" t="str">
            <v>Non Salary</v>
          </cell>
        </row>
        <row r="7423">
          <cell r="A7423" t="str">
            <v>PH3645</v>
          </cell>
          <cell r="E7423">
            <v>0</v>
          </cell>
          <cell r="F7423">
            <v>0</v>
          </cell>
          <cell r="G7423">
            <v>0</v>
          </cell>
          <cell r="H7423">
            <v>0</v>
          </cell>
          <cell r="I7423">
            <v>0</v>
          </cell>
          <cell r="J7423">
            <v>0</v>
          </cell>
          <cell r="L7423">
            <v>41455</v>
          </cell>
          <cell r="M7423" t="str">
            <v>OG</v>
          </cell>
          <cell r="N7423" t="str">
            <v>REV</v>
          </cell>
          <cell r="O7423" t="str">
            <v>PH300</v>
          </cell>
          <cell r="P7423" t="str">
            <v>9750</v>
          </cell>
          <cell r="Q7423" t="str">
            <v>Other Revenues</v>
          </cell>
          <cell r="R7423" t="str">
            <v>Revenue</v>
          </cell>
          <cell r="S7423" t="str">
            <v>Non Salary</v>
          </cell>
        </row>
        <row r="7424">
          <cell r="A7424" t="str">
            <v>PH3646</v>
          </cell>
          <cell r="E7424">
            <v>22557.15</v>
          </cell>
          <cell r="F7424">
            <v>0</v>
          </cell>
          <cell r="G7424">
            <v>22557.15</v>
          </cell>
          <cell r="H7424">
            <v>34323.370000000003</v>
          </cell>
          <cell r="I7424">
            <v>11766.22</v>
          </cell>
          <cell r="J7424">
            <v>77227.600000000006</v>
          </cell>
          <cell r="L7424">
            <v>41455</v>
          </cell>
          <cell r="M7424" t="str">
            <v>PF</v>
          </cell>
          <cell r="N7424" t="str">
            <v>EXP</v>
          </cell>
          <cell r="O7424" t="str">
            <v>PH610</v>
          </cell>
          <cell r="P7424" t="str">
            <v>1015</v>
          </cell>
          <cell r="Q7424" t="str">
            <v>Salaries &amp; Benefits</v>
          </cell>
          <cell r="R7424" t="str">
            <v>Other Expenditures</v>
          </cell>
          <cell r="S7424" t="str">
            <v>Salaries &amp; Benefits</v>
          </cell>
        </row>
        <row r="7425">
          <cell r="A7425" t="str">
            <v>PH3646</v>
          </cell>
          <cell r="E7425">
            <v>0</v>
          </cell>
          <cell r="F7425">
            <v>0</v>
          </cell>
          <cell r="G7425">
            <v>0</v>
          </cell>
          <cell r="H7425">
            <v>-88</v>
          </cell>
          <cell r="I7425">
            <v>-88</v>
          </cell>
          <cell r="J7425">
            <v>-198.05</v>
          </cell>
          <cell r="L7425">
            <v>41455</v>
          </cell>
          <cell r="M7425" t="str">
            <v>PF</v>
          </cell>
          <cell r="N7425" t="str">
            <v>EXP</v>
          </cell>
          <cell r="O7425" t="str">
            <v>PH610</v>
          </cell>
          <cell r="P7425" t="str">
            <v>1520</v>
          </cell>
          <cell r="Q7425" t="str">
            <v>Salaries &amp; Benefits</v>
          </cell>
          <cell r="R7425" t="str">
            <v>Other Expenditures</v>
          </cell>
          <cell r="S7425" t="str">
            <v>Gapping</v>
          </cell>
        </row>
        <row r="7426">
          <cell r="A7426" t="str">
            <v>PH3646</v>
          </cell>
          <cell r="E7426">
            <v>1362.88</v>
          </cell>
          <cell r="F7426">
            <v>0</v>
          </cell>
          <cell r="G7426">
            <v>1362.88</v>
          </cell>
          <cell r="H7426">
            <v>1946.66</v>
          </cell>
          <cell r="I7426">
            <v>583.78</v>
          </cell>
          <cell r="J7426">
            <v>4380</v>
          </cell>
          <cell r="L7426">
            <v>41455</v>
          </cell>
          <cell r="M7426" t="str">
            <v>PF</v>
          </cell>
          <cell r="N7426" t="str">
            <v>EXP</v>
          </cell>
          <cell r="O7426" t="str">
            <v>PH610</v>
          </cell>
          <cell r="P7426" t="str">
            <v>1711</v>
          </cell>
          <cell r="Q7426" t="str">
            <v>Salaries &amp; Benefits</v>
          </cell>
          <cell r="R7426" t="str">
            <v>Other Expenditures</v>
          </cell>
          <cell r="S7426" t="str">
            <v>Salaries &amp; Benefits</v>
          </cell>
        </row>
        <row r="7427">
          <cell r="A7427" t="str">
            <v>PH3646</v>
          </cell>
          <cell r="E7427">
            <v>646.16</v>
          </cell>
          <cell r="F7427">
            <v>0</v>
          </cell>
          <cell r="G7427">
            <v>646.16</v>
          </cell>
          <cell r="H7427">
            <v>911.99</v>
          </cell>
          <cell r="I7427">
            <v>265.83</v>
          </cell>
          <cell r="J7427">
            <v>2052</v>
          </cell>
          <cell r="L7427">
            <v>41455</v>
          </cell>
          <cell r="M7427" t="str">
            <v>PF</v>
          </cell>
          <cell r="N7427" t="str">
            <v>EXP</v>
          </cell>
          <cell r="O7427" t="str">
            <v>PH610</v>
          </cell>
          <cell r="P7427" t="str">
            <v>1712</v>
          </cell>
          <cell r="Q7427" t="str">
            <v>Salaries &amp; Benefits</v>
          </cell>
          <cell r="R7427" t="str">
            <v>Other Expenditures</v>
          </cell>
          <cell r="S7427" t="str">
            <v>Salaries &amp; Benefits</v>
          </cell>
        </row>
        <row r="7428">
          <cell r="A7428" t="str">
            <v>PH3646</v>
          </cell>
          <cell r="E7428">
            <v>581.52</v>
          </cell>
          <cell r="F7428">
            <v>0</v>
          </cell>
          <cell r="G7428">
            <v>581.52</v>
          </cell>
          <cell r="H7428">
            <v>740.83</v>
          </cell>
          <cell r="I7428">
            <v>159.31</v>
          </cell>
          <cell r="J7428">
            <v>1521.9</v>
          </cell>
          <cell r="L7428">
            <v>41455</v>
          </cell>
          <cell r="M7428" t="str">
            <v>PF</v>
          </cell>
          <cell r="N7428" t="str">
            <v>EXP</v>
          </cell>
          <cell r="O7428" t="str">
            <v>PH610</v>
          </cell>
          <cell r="P7428" t="str">
            <v>1720</v>
          </cell>
          <cell r="Q7428" t="str">
            <v>Salaries &amp; Benefits</v>
          </cell>
          <cell r="R7428" t="str">
            <v>Other Expenditures</v>
          </cell>
          <cell r="S7428" t="str">
            <v>Salaries &amp; Benefits</v>
          </cell>
        </row>
        <row r="7429">
          <cell r="A7429" t="str">
            <v>PH3646</v>
          </cell>
          <cell r="E7429">
            <v>174.48</v>
          </cell>
          <cell r="F7429">
            <v>0</v>
          </cell>
          <cell r="G7429">
            <v>174.48</v>
          </cell>
          <cell r="H7429">
            <v>276.08999999999997</v>
          </cell>
          <cell r="I7429">
            <v>101.61</v>
          </cell>
          <cell r="J7429">
            <v>621.29</v>
          </cell>
          <cell r="L7429">
            <v>41455</v>
          </cell>
          <cell r="M7429" t="str">
            <v>PF</v>
          </cell>
          <cell r="N7429" t="str">
            <v>EXP</v>
          </cell>
          <cell r="O7429" t="str">
            <v>PH610</v>
          </cell>
          <cell r="P7429" t="str">
            <v>1730</v>
          </cell>
          <cell r="Q7429" t="str">
            <v>Salaries &amp; Benefits</v>
          </cell>
          <cell r="R7429" t="str">
            <v>Other Expenditures</v>
          </cell>
          <cell r="S7429" t="str">
            <v>Salaries &amp; Benefits</v>
          </cell>
        </row>
        <row r="7430">
          <cell r="A7430" t="str">
            <v>PH3646</v>
          </cell>
          <cell r="E7430">
            <v>633.9</v>
          </cell>
          <cell r="F7430">
            <v>0</v>
          </cell>
          <cell r="G7430">
            <v>633.9</v>
          </cell>
          <cell r="H7430">
            <v>978.37</v>
          </cell>
          <cell r="I7430">
            <v>344.47</v>
          </cell>
          <cell r="J7430">
            <v>1051.6600000000001</v>
          </cell>
          <cell r="L7430">
            <v>41455</v>
          </cell>
          <cell r="M7430" t="str">
            <v>PF</v>
          </cell>
          <cell r="N7430" t="str">
            <v>EXP</v>
          </cell>
          <cell r="O7430" t="str">
            <v>PH610</v>
          </cell>
          <cell r="P7430" t="str">
            <v>1740</v>
          </cell>
          <cell r="Q7430" t="str">
            <v>Salaries &amp; Benefits</v>
          </cell>
          <cell r="R7430" t="str">
            <v>Other Expenditures</v>
          </cell>
          <cell r="S7430" t="str">
            <v>Salaries &amp; Benefits</v>
          </cell>
        </row>
        <row r="7431">
          <cell r="A7431" t="str">
            <v>PH3646</v>
          </cell>
          <cell r="E7431">
            <v>23.49</v>
          </cell>
          <cell r="F7431">
            <v>0</v>
          </cell>
          <cell r="G7431">
            <v>23.49</v>
          </cell>
          <cell r="H7431">
            <v>56.79</v>
          </cell>
          <cell r="I7431">
            <v>33.299999999999997</v>
          </cell>
          <cell r="J7431">
            <v>66.59</v>
          </cell>
          <cell r="L7431">
            <v>41455</v>
          </cell>
          <cell r="M7431" t="str">
            <v>PF</v>
          </cell>
          <cell r="N7431" t="str">
            <v>EXP</v>
          </cell>
          <cell r="O7431" t="str">
            <v>PH610</v>
          </cell>
          <cell r="P7431" t="str">
            <v>1745</v>
          </cell>
          <cell r="Q7431" t="str">
            <v>Salaries &amp; Benefits</v>
          </cell>
          <cell r="R7431" t="str">
            <v>Other Expenditures</v>
          </cell>
          <cell r="S7431" t="str">
            <v>Salaries &amp; Benefits</v>
          </cell>
        </row>
        <row r="7432">
          <cell r="A7432" t="str">
            <v>PH3646</v>
          </cell>
          <cell r="E7432">
            <v>443.26</v>
          </cell>
          <cell r="F7432">
            <v>0</v>
          </cell>
          <cell r="G7432">
            <v>443.26</v>
          </cell>
          <cell r="H7432">
            <v>721.4</v>
          </cell>
          <cell r="I7432">
            <v>278.14</v>
          </cell>
          <cell r="J7432">
            <v>1623.14</v>
          </cell>
          <cell r="L7432">
            <v>41455</v>
          </cell>
          <cell r="M7432" t="str">
            <v>PF</v>
          </cell>
          <cell r="N7432" t="str">
            <v>EXP</v>
          </cell>
          <cell r="O7432" t="str">
            <v>PH610</v>
          </cell>
          <cell r="P7432" t="str">
            <v>1750</v>
          </cell>
          <cell r="Q7432" t="str">
            <v>Salaries &amp; Benefits</v>
          </cell>
          <cell r="R7432" t="str">
            <v>Other Expenditures</v>
          </cell>
          <cell r="S7432" t="str">
            <v>Salaries &amp; Benefits</v>
          </cell>
        </row>
        <row r="7433">
          <cell r="A7433" t="str">
            <v>PH3646</v>
          </cell>
          <cell r="E7433">
            <v>1264.8</v>
          </cell>
          <cell r="F7433">
            <v>0</v>
          </cell>
          <cell r="G7433">
            <v>1264.8</v>
          </cell>
          <cell r="H7433">
            <v>2074.98</v>
          </cell>
          <cell r="I7433">
            <v>810.18</v>
          </cell>
          <cell r="J7433">
            <v>2306.6999999999998</v>
          </cell>
          <cell r="L7433">
            <v>41455</v>
          </cell>
          <cell r="M7433" t="str">
            <v>PF</v>
          </cell>
          <cell r="N7433" t="str">
            <v>EXP</v>
          </cell>
          <cell r="O7433" t="str">
            <v>PH610</v>
          </cell>
          <cell r="P7433" t="str">
            <v>1760</v>
          </cell>
          <cell r="Q7433" t="str">
            <v>Salaries &amp; Benefits</v>
          </cell>
          <cell r="R7433" t="str">
            <v>Other Expenditures</v>
          </cell>
          <cell r="S7433" t="str">
            <v>Salaries &amp; Benefits</v>
          </cell>
        </row>
        <row r="7434">
          <cell r="A7434" t="str">
            <v>PH3646</v>
          </cell>
          <cell r="E7434">
            <v>2480.81</v>
          </cell>
          <cell r="F7434">
            <v>0</v>
          </cell>
          <cell r="G7434">
            <v>2480.81</v>
          </cell>
          <cell r="H7434">
            <v>4154.3100000000004</v>
          </cell>
          <cell r="I7434">
            <v>1673.5</v>
          </cell>
          <cell r="J7434">
            <v>9347.17</v>
          </cell>
          <cell r="L7434">
            <v>41455</v>
          </cell>
          <cell r="M7434" t="str">
            <v>PF</v>
          </cell>
          <cell r="N7434" t="str">
            <v>EXP</v>
          </cell>
          <cell r="O7434" t="str">
            <v>PH610</v>
          </cell>
          <cell r="P7434" t="str">
            <v>1770</v>
          </cell>
          <cell r="Q7434" t="str">
            <v>Salaries &amp; Benefits</v>
          </cell>
          <cell r="R7434" t="str">
            <v>Other Expenditures</v>
          </cell>
          <cell r="S7434" t="str">
            <v>Salaries &amp; Benefits</v>
          </cell>
        </row>
        <row r="7435">
          <cell r="A7435" t="str">
            <v>PH3646</v>
          </cell>
          <cell r="E7435">
            <v>5.2</v>
          </cell>
          <cell r="F7435">
            <v>0</v>
          </cell>
          <cell r="G7435">
            <v>5.2</v>
          </cell>
          <cell r="H7435">
            <v>0</v>
          </cell>
          <cell r="I7435">
            <v>-5.2</v>
          </cell>
          <cell r="J7435">
            <v>0</v>
          </cell>
          <cell r="L7435">
            <v>41455</v>
          </cell>
          <cell r="M7435" t="str">
            <v>PF</v>
          </cell>
          <cell r="N7435" t="str">
            <v>EXP</v>
          </cell>
          <cell r="O7435" t="str">
            <v>PH610</v>
          </cell>
          <cell r="P7435" t="str">
            <v>4225</v>
          </cell>
          <cell r="Q7435" t="str">
            <v>Business Travel Expenses</v>
          </cell>
          <cell r="R7435" t="str">
            <v>Other Expenditures</v>
          </cell>
          <cell r="S7435" t="str">
            <v>Non Salary</v>
          </cell>
        </row>
        <row r="7436">
          <cell r="A7436" t="str">
            <v>PH3646</v>
          </cell>
          <cell r="E7436">
            <v>63.86</v>
          </cell>
          <cell r="F7436">
            <v>0</v>
          </cell>
          <cell r="G7436">
            <v>63.86</v>
          </cell>
          <cell r="H7436">
            <v>0</v>
          </cell>
          <cell r="I7436">
            <v>-63.86</v>
          </cell>
          <cell r="J7436">
            <v>0</v>
          </cell>
          <cell r="L7436">
            <v>41455</v>
          </cell>
          <cell r="M7436" t="str">
            <v>PF</v>
          </cell>
          <cell r="N7436" t="str">
            <v>EXP</v>
          </cell>
          <cell r="O7436" t="str">
            <v>PH610</v>
          </cell>
          <cell r="P7436" t="str">
            <v>4770</v>
          </cell>
          <cell r="Q7436" t="str">
            <v>Insurance, Parking &amp; Metrage</v>
          </cell>
          <cell r="R7436" t="str">
            <v>Other Expenditures</v>
          </cell>
          <cell r="S7436" t="str">
            <v>Non Salary</v>
          </cell>
        </row>
        <row r="7437">
          <cell r="A7437" t="str">
            <v>PH3646</v>
          </cell>
          <cell r="E7437">
            <v>45.76</v>
          </cell>
          <cell r="F7437">
            <v>0</v>
          </cell>
          <cell r="G7437">
            <v>45.76</v>
          </cell>
          <cell r="H7437">
            <v>0</v>
          </cell>
          <cell r="I7437">
            <v>-45.76</v>
          </cell>
          <cell r="J7437">
            <v>0</v>
          </cell>
          <cell r="L7437">
            <v>41455</v>
          </cell>
          <cell r="M7437" t="str">
            <v>PF</v>
          </cell>
          <cell r="N7437" t="str">
            <v>EXP</v>
          </cell>
          <cell r="O7437" t="str">
            <v>PH610</v>
          </cell>
          <cell r="P7437" t="str">
            <v>4775</v>
          </cell>
          <cell r="Q7437" t="str">
            <v>Insurance, Parking &amp; Metrage</v>
          </cell>
          <cell r="R7437" t="str">
            <v>Other Expenditures</v>
          </cell>
          <cell r="S7437" t="str">
            <v>Non Salary</v>
          </cell>
        </row>
        <row r="7438">
          <cell r="A7438" t="str">
            <v>PH3646</v>
          </cell>
          <cell r="E7438">
            <v>-30283.27</v>
          </cell>
          <cell r="F7438">
            <v>0</v>
          </cell>
          <cell r="G7438">
            <v>-30283.27</v>
          </cell>
          <cell r="H7438">
            <v>-46096.79</v>
          </cell>
          <cell r="I7438">
            <v>-15813.52</v>
          </cell>
          <cell r="J7438">
            <v>-100000</v>
          </cell>
          <cell r="L7438">
            <v>41455</v>
          </cell>
          <cell r="M7438" t="str">
            <v>PF</v>
          </cell>
          <cell r="N7438" t="str">
            <v>REV</v>
          </cell>
          <cell r="O7438" t="str">
            <v>PH610</v>
          </cell>
          <cell r="P7438" t="str">
            <v>8010</v>
          </cell>
          <cell r="Q7438" t="str">
            <v>Grants and Subsidies</v>
          </cell>
          <cell r="R7438" t="str">
            <v>Revenue</v>
          </cell>
          <cell r="S7438" t="str">
            <v>Non Salary</v>
          </cell>
        </row>
        <row r="7439">
          <cell r="A7439" t="str">
            <v>PH3647</v>
          </cell>
          <cell r="E7439">
            <v>347279.06</v>
          </cell>
          <cell r="F7439">
            <v>0</v>
          </cell>
          <cell r="G7439">
            <v>347279.06</v>
          </cell>
          <cell r="H7439">
            <v>421395.52</v>
          </cell>
          <cell r="I7439">
            <v>74116.460000000006</v>
          </cell>
          <cell r="J7439">
            <v>948139.92</v>
          </cell>
          <cell r="L7439">
            <v>41455</v>
          </cell>
          <cell r="M7439" t="str">
            <v>SG</v>
          </cell>
          <cell r="N7439" t="str">
            <v>EXP</v>
          </cell>
          <cell r="O7439" t="str">
            <v>PH300</v>
          </cell>
          <cell r="P7439" t="str">
            <v>1015</v>
          </cell>
          <cell r="Q7439" t="str">
            <v>Salaries &amp; Benefits</v>
          </cell>
          <cell r="R7439" t="str">
            <v>Other Expenditures</v>
          </cell>
          <cell r="S7439" t="str">
            <v>Salaries &amp; Benefits</v>
          </cell>
        </row>
        <row r="7440">
          <cell r="A7440" t="str">
            <v>PH3647</v>
          </cell>
          <cell r="E7440">
            <v>0</v>
          </cell>
          <cell r="F7440">
            <v>0</v>
          </cell>
          <cell r="G7440">
            <v>0</v>
          </cell>
          <cell r="H7440">
            <v>61.24</v>
          </cell>
          <cell r="I7440">
            <v>61.24</v>
          </cell>
          <cell r="J7440">
            <v>61.24</v>
          </cell>
          <cell r="L7440">
            <v>41455</v>
          </cell>
          <cell r="M7440" t="str">
            <v>SG</v>
          </cell>
          <cell r="N7440" t="str">
            <v>EXP</v>
          </cell>
          <cell r="O7440" t="str">
            <v>PH300</v>
          </cell>
          <cell r="P7440" t="str">
            <v>1050</v>
          </cell>
          <cell r="Q7440" t="str">
            <v>Salaries &amp; Benefits</v>
          </cell>
          <cell r="R7440" t="str">
            <v>Other Expenditures</v>
          </cell>
          <cell r="S7440" t="str">
            <v>Salaries &amp; Benefits</v>
          </cell>
        </row>
        <row r="7441">
          <cell r="A7441" t="str">
            <v>PH3647</v>
          </cell>
          <cell r="E7441">
            <v>2340.52</v>
          </cell>
          <cell r="F7441">
            <v>0</v>
          </cell>
          <cell r="G7441">
            <v>2340.52</v>
          </cell>
          <cell r="H7441">
            <v>0</v>
          </cell>
          <cell r="I7441">
            <v>-2340.52</v>
          </cell>
          <cell r="J7441">
            <v>0</v>
          </cell>
          <cell r="L7441">
            <v>41455</v>
          </cell>
          <cell r="M7441" t="str">
            <v>SG</v>
          </cell>
          <cell r="N7441" t="str">
            <v>EXP</v>
          </cell>
          <cell r="O7441" t="str">
            <v>PH300</v>
          </cell>
          <cell r="P7441" t="str">
            <v>1060</v>
          </cell>
          <cell r="Q7441" t="str">
            <v>Salaries &amp; Benefits</v>
          </cell>
          <cell r="R7441" t="str">
            <v>Other Expenditures</v>
          </cell>
          <cell r="S7441" t="str">
            <v>Salaries &amp; Benefits</v>
          </cell>
        </row>
        <row r="7442">
          <cell r="A7442" t="str">
            <v>PH3647</v>
          </cell>
          <cell r="E7442">
            <v>0</v>
          </cell>
          <cell r="F7442">
            <v>0</v>
          </cell>
          <cell r="G7442">
            <v>0</v>
          </cell>
          <cell r="H7442">
            <v>-26518.720000000001</v>
          </cell>
          <cell r="I7442">
            <v>-26518.720000000001</v>
          </cell>
          <cell r="J7442">
            <v>-57384.42</v>
          </cell>
          <cell r="L7442">
            <v>41455</v>
          </cell>
          <cell r="M7442" t="str">
            <v>SG</v>
          </cell>
          <cell r="N7442" t="str">
            <v>EXP</v>
          </cell>
          <cell r="O7442" t="str">
            <v>PH300</v>
          </cell>
          <cell r="P7442" t="str">
            <v>1520</v>
          </cell>
          <cell r="Q7442" t="str">
            <v>Salaries &amp; Benefits</v>
          </cell>
          <cell r="R7442" t="str">
            <v>Other Expenditures</v>
          </cell>
          <cell r="S7442" t="str">
            <v>Gapping</v>
          </cell>
        </row>
        <row r="7443">
          <cell r="A7443" t="str">
            <v>PH3647</v>
          </cell>
          <cell r="E7443">
            <v>15083.35</v>
          </cell>
          <cell r="F7443">
            <v>0</v>
          </cell>
          <cell r="G7443">
            <v>15083.35</v>
          </cell>
          <cell r="H7443">
            <v>19861.27</v>
          </cell>
          <cell r="I7443">
            <v>4777.92</v>
          </cell>
          <cell r="J7443">
            <v>44688</v>
          </cell>
          <cell r="L7443">
            <v>41455</v>
          </cell>
          <cell r="M7443" t="str">
            <v>SG</v>
          </cell>
          <cell r="N7443" t="str">
            <v>EXP</v>
          </cell>
          <cell r="O7443" t="str">
            <v>PH300</v>
          </cell>
          <cell r="P7443" t="str">
            <v>1711</v>
          </cell>
          <cell r="Q7443" t="str">
            <v>Salaries &amp; Benefits</v>
          </cell>
          <cell r="R7443" t="str">
            <v>Other Expenditures</v>
          </cell>
          <cell r="S7443" t="str">
            <v>Salaries &amp; Benefits</v>
          </cell>
        </row>
        <row r="7444">
          <cell r="A7444" t="str">
            <v>PH3647</v>
          </cell>
          <cell r="E7444">
            <v>7263.06</v>
          </cell>
          <cell r="F7444">
            <v>0</v>
          </cell>
          <cell r="G7444">
            <v>7263.06</v>
          </cell>
          <cell r="H7444">
            <v>9583.9500000000007</v>
          </cell>
          <cell r="I7444">
            <v>2320.89</v>
          </cell>
          <cell r="J7444">
            <v>21564</v>
          </cell>
          <cell r="L7444">
            <v>41455</v>
          </cell>
          <cell r="M7444" t="str">
            <v>SG</v>
          </cell>
          <cell r="N7444" t="str">
            <v>EXP</v>
          </cell>
          <cell r="O7444" t="str">
            <v>PH300</v>
          </cell>
          <cell r="P7444" t="str">
            <v>1712</v>
          </cell>
          <cell r="Q7444" t="str">
            <v>Salaries &amp; Benefits</v>
          </cell>
          <cell r="R7444" t="str">
            <v>Other Expenditures</v>
          </cell>
          <cell r="S7444" t="str">
            <v>Salaries &amp; Benefits</v>
          </cell>
        </row>
        <row r="7445">
          <cell r="A7445" t="str">
            <v>PH3647</v>
          </cell>
          <cell r="E7445">
            <v>8452.84</v>
          </cell>
          <cell r="F7445">
            <v>0</v>
          </cell>
          <cell r="G7445">
            <v>8452.84</v>
          </cell>
          <cell r="H7445">
            <v>8438.56</v>
          </cell>
          <cell r="I7445">
            <v>-14.28</v>
          </cell>
          <cell r="J7445">
            <v>17876.21</v>
          </cell>
          <cell r="L7445">
            <v>41455</v>
          </cell>
          <cell r="M7445" t="str">
            <v>SG</v>
          </cell>
          <cell r="N7445" t="str">
            <v>EXP</v>
          </cell>
          <cell r="O7445" t="str">
            <v>PH300</v>
          </cell>
          <cell r="P7445" t="str">
            <v>1720</v>
          </cell>
          <cell r="Q7445" t="str">
            <v>Salaries &amp; Benefits</v>
          </cell>
          <cell r="R7445" t="str">
            <v>Other Expenditures</v>
          </cell>
          <cell r="S7445" t="str">
            <v>Salaries &amp; Benefits</v>
          </cell>
        </row>
        <row r="7446">
          <cell r="A7446" t="str">
            <v>PH3647</v>
          </cell>
          <cell r="E7446">
            <v>2536.94</v>
          </cell>
          <cell r="F7446">
            <v>0</v>
          </cell>
          <cell r="G7446">
            <v>2536.94</v>
          </cell>
          <cell r="H7446">
            <v>3145.02</v>
          </cell>
          <cell r="I7446">
            <v>608.08000000000004</v>
          </cell>
          <cell r="J7446">
            <v>7076.91</v>
          </cell>
          <cell r="L7446">
            <v>41455</v>
          </cell>
          <cell r="M7446" t="str">
            <v>SG</v>
          </cell>
          <cell r="N7446" t="str">
            <v>EXP</v>
          </cell>
          <cell r="O7446" t="str">
            <v>PH300</v>
          </cell>
          <cell r="P7446" t="str">
            <v>1730</v>
          </cell>
          <cell r="Q7446" t="str">
            <v>Salaries &amp; Benefits</v>
          </cell>
          <cell r="R7446" t="str">
            <v>Other Expenditures</v>
          </cell>
          <cell r="S7446" t="str">
            <v>Salaries &amp; Benefits</v>
          </cell>
        </row>
        <row r="7447">
          <cell r="A7447" t="str">
            <v>PH3647</v>
          </cell>
          <cell r="E7447">
            <v>7864.05</v>
          </cell>
          <cell r="F7447">
            <v>0</v>
          </cell>
          <cell r="G7447">
            <v>7864.05</v>
          </cell>
          <cell r="H7447">
            <v>10432.68</v>
          </cell>
          <cell r="I7447">
            <v>2568.63</v>
          </cell>
          <cell r="J7447">
            <v>11448.92</v>
          </cell>
          <cell r="L7447">
            <v>41455</v>
          </cell>
          <cell r="M7447" t="str">
            <v>SG</v>
          </cell>
          <cell r="N7447" t="str">
            <v>EXP</v>
          </cell>
          <cell r="O7447" t="str">
            <v>PH300</v>
          </cell>
          <cell r="P7447" t="str">
            <v>1740</v>
          </cell>
          <cell r="Q7447" t="str">
            <v>Salaries &amp; Benefits</v>
          </cell>
          <cell r="R7447" t="str">
            <v>Other Expenditures</v>
          </cell>
          <cell r="S7447" t="str">
            <v>Salaries &amp; Benefits</v>
          </cell>
        </row>
        <row r="7448">
          <cell r="A7448" t="str">
            <v>PH3647</v>
          </cell>
          <cell r="E7448">
            <v>432.14</v>
          </cell>
          <cell r="F7448">
            <v>0</v>
          </cell>
          <cell r="G7448">
            <v>432.14</v>
          </cell>
          <cell r="H7448">
            <v>663.67</v>
          </cell>
          <cell r="I7448">
            <v>231.53</v>
          </cell>
          <cell r="J7448">
            <v>758.51</v>
          </cell>
          <cell r="L7448">
            <v>41455</v>
          </cell>
          <cell r="M7448" t="str">
            <v>SG</v>
          </cell>
          <cell r="N7448" t="str">
            <v>EXP</v>
          </cell>
          <cell r="O7448" t="str">
            <v>PH300</v>
          </cell>
          <cell r="P7448" t="str">
            <v>1745</v>
          </cell>
          <cell r="Q7448" t="str">
            <v>Salaries &amp; Benefits</v>
          </cell>
          <cell r="R7448" t="str">
            <v>Other Expenditures</v>
          </cell>
          <cell r="S7448" t="str">
            <v>Salaries &amp; Benefits</v>
          </cell>
        </row>
        <row r="7449">
          <cell r="A7449" t="str">
            <v>PH3647</v>
          </cell>
          <cell r="E7449">
            <v>6764.69</v>
          </cell>
          <cell r="F7449">
            <v>0</v>
          </cell>
          <cell r="G7449">
            <v>6764.69</v>
          </cell>
          <cell r="H7449">
            <v>8217.24</v>
          </cell>
          <cell r="I7449">
            <v>1452.55</v>
          </cell>
          <cell r="J7449">
            <v>18488.7</v>
          </cell>
          <cell r="L7449">
            <v>41455</v>
          </cell>
          <cell r="M7449" t="str">
            <v>SG</v>
          </cell>
          <cell r="N7449" t="str">
            <v>EXP</v>
          </cell>
          <cell r="O7449" t="str">
            <v>PH300</v>
          </cell>
          <cell r="P7449" t="str">
            <v>1750</v>
          </cell>
          <cell r="Q7449" t="str">
            <v>Salaries &amp; Benefits</v>
          </cell>
          <cell r="R7449" t="str">
            <v>Other Expenditures</v>
          </cell>
          <cell r="S7449" t="str">
            <v>Salaries &amp; Benefits</v>
          </cell>
        </row>
        <row r="7450">
          <cell r="A7450" t="str">
            <v>PH3647</v>
          </cell>
          <cell r="E7450">
            <v>16059.87</v>
          </cell>
          <cell r="F7450">
            <v>0</v>
          </cell>
          <cell r="G7450">
            <v>16059.87</v>
          </cell>
          <cell r="H7450">
            <v>22866.560000000001</v>
          </cell>
          <cell r="I7450">
            <v>6806.69</v>
          </cell>
          <cell r="J7450">
            <v>25373.7</v>
          </cell>
          <cell r="L7450">
            <v>41455</v>
          </cell>
          <cell r="M7450" t="str">
            <v>SG</v>
          </cell>
          <cell r="N7450" t="str">
            <v>EXP</v>
          </cell>
          <cell r="O7450" t="str">
            <v>PH300</v>
          </cell>
          <cell r="P7450" t="str">
            <v>1760</v>
          </cell>
          <cell r="Q7450" t="str">
            <v>Salaries &amp; Benefits</v>
          </cell>
          <cell r="R7450" t="str">
            <v>Other Expenditures</v>
          </cell>
          <cell r="S7450" t="str">
            <v>Salaries &amp; Benefits</v>
          </cell>
        </row>
        <row r="7451">
          <cell r="A7451" t="str">
            <v>PH3647</v>
          </cell>
          <cell r="E7451">
            <v>38285.08</v>
          </cell>
          <cell r="F7451">
            <v>0</v>
          </cell>
          <cell r="G7451">
            <v>38285.08</v>
          </cell>
          <cell r="H7451">
            <v>47807.6</v>
          </cell>
          <cell r="I7451">
            <v>9522.52</v>
          </cell>
          <cell r="J7451">
            <v>107566.85</v>
          </cell>
          <cell r="L7451">
            <v>41455</v>
          </cell>
          <cell r="M7451" t="str">
            <v>SG</v>
          </cell>
          <cell r="N7451" t="str">
            <v>EXP</v>
          </cell>
          <cell r="O7451" t="str">
            <v>PH300</v>
          </cell>
          <cell r="P7451" t="str">
            <v>1770</v>
          </cell>
          <cell r="Q7451" t="str">
            <v>Salaries &amp; Benefits</v>
          </cell>
          <cell r="R7451" t="str">
            <v>Other Expenditures</v>
          </cell>
          <cell r="S7451" t="str">
            <v>Salaries &amp; Benefits</v>
          </cell>
        </row>
        <row r="7452">
          <cell r="A7452" t="str">
            <v>PH3647</v>
          </cell>
          <cell r="E7452">
            <v>0</v>
          </cell>
          <cell r="F7452">
            <v>0</v>
          </cell>
          <cell r="G7452">
            <v>0</v>
          </cell>
          <cell r="H7452">
            <v>138.1</v>
          </cell>
          <cell r="I7452">
            <v>138.1</v>
          </cell>
          <cell r="J7452">
            <v>500</v>
          </cell>
          <cell r="L7452">
            <v>41455</v>
          </cell>
          <cell r="M7452" t="str">
            <v>SG</v>
          </cell>
          <cell r="N7452" t="str">
            <v>EXP</v>
          </cell>
          <cell r="O7452" t="str">
            <v>PH300</v>
          </cell>
          <cell r="P7452" t="str">
            <v>2600</v>
          </cell>
          <cell r="Q7452" t="str">
            <v>Other Supplies</v>
          </cell>
          <cell r="R7452" t="str">
            <v>Other Expenditures</v>
          </cell>
          <cell r="S7452" t="str">
            <v>Non Salary</v>
          </cell>
        </row>
        <row r="7453">
          <cell r="A7453" t="str">
            <v>PH3647</v>
          </cell>
          <cell r="E7453">
            <v>0</v>
          </cell>
          <cell r="F7453">
            <v>0</v>
          </cell>
          <cell r="G7453">
            <v>0</v>
          </cell>
          <cell r="H7453">
            <v>0</v>
          </cell>
          <cell r="I7453">
            <v>0</v>
          </cell>
          <cell r="J7453">
            <v>0</v>
          </cell>
          <cell r="L7453">
            <v>41455</v>
          </cell>
          <cell r="M7453" t="str">
            <v>SG</v>
          </cell>
          <cell r="N7453" t="str">
            <v>EXP</v>
          </cell>
          <cell r="O7453" t="str">
            <v>PH300</v>
          </cell>
          <cell r="P7453" t="str">
            <v>3020</v>
          </cell>
          <cell r="Q7453" t="str">
            <v>General Equipment</v>
          </cell>
          <cell r="R7453" t="str">
            <v>Other Expenditures</v>
          </cell>
          <cell r="S7453" t="str">
            <v>Non Salary</v>
          </cell>
        </row>
        <row r="7454">
          <cell r="A7454" t="str">
            <v>PH3647</v>
          </cell>
          <cell r="E7454">
            <v>420.35</v>
          </cell>
          <cell r="F7454">
            <v>0.51</v>
          </cell>
          <cell r="G7454">
            <v>420.86</v>
          </cell>
          <cell r="H7454">
            <v>1376.75</v>
          </cell>
          <cell r="I7454">
            <v>955.89</v>
          </cell>
          <cell r="J7454">
            <v>2500</v>
          </cell>
          <cell r="L7454">
            <v>41455</v>
          </cell>
          <cell r="M7454" t="str">
            <v>SG</v>
          </cell>
          <cell r="N7454" t="str">
            <v>EXP</v>
          </cell>
          <cell r="O7454" t="str">
            <v>PH300</v>
          </cell>
          <cell r="P7454" t="str">
            <v>3410</v>
          </cell>
          <cell r="Q7454" t="str">
            <v>Computer Hardware &amp; Software</v>
          </cell>
          <cell r="R7454" t="str">
            <v>Other Expenditures</v>
          </cell>
          <cell r="S7454" t="str">
            <v>Non Salary</v>
          </cell>
        </row>
        <row r="7455">
          <cell r="A7455" t="str">
            <v>PH3647</v>
          </cell>
          <cell r="E7455">
            <v>219.43</v>
          </cell>
          <cell r="F7455">
            <v>0</v>
          </cell>
          <cell r="G7455">
            <v>219.43</v>
          </cell>
          <cell r="H7455">
            <v>657.6</v>
          </cell>
          <cell r="I7455">
            <v>438.17</v>
          </cell>
          <cell r="J7455">
            <v>1194.1099999999999</v>
          </cell>
          <cell r="L7455">
            <v>41455</v>
          </cell>
          <cell r="M7455" t="str">
            <v>SG</v>
          </cell>
          <cell r="N7455" t="str">
            <v>EXP</v>
          </cell>
          <cell r="O7455" t="str">
            <v>PH300</v>
          </cell>
          <cell r="P7455" t="str">
            <v>3420</v>
          </cell>
          <cell r="Q7455" t="str">
            <v>Computer Hardware &amp; Software</v>
          </cell>
          <cell r="R7455" t="str">
            <v>Other Expenditures</v>
          </cell>
          <cell r="S7455" t="str">
            <v>Non Salary</v>
          </cell>
        </row>
        <row r="7456">
          <cell r="A7456" t="str">
            <v>PH3647</v>
          </cell>
          <cell r="E7456">
            <v>3214.61</v>
          </cell>
          <cell r="F7456">
            <v>0</v>
          </cell>
          <cell r="G7456">
            <v>3214.61</v>
          </cell>
          <cell r="H7456">
            <v>39.799999999999997</v>
          </cell>
          <cell r="I7456">
            <v>-3174.81</v>
          </cell>
          <cell r="J7456">
            <v>2000</v>
          </cell>
          <cell r="L7456">
            <v>41455</v>
          </cell>
          <cell r="M7456" t="str">
            <v>SG</v>
          </cell>
          <cell r="N7456" t="str">
            <v>EXP</v>
          </cell>
          <cell r="O7456" t="str">
            <v>PH300</v>
          </cell>
          <cell r="P7456" t="str">
            <v>4310</v>
          </cell>
          <cell r="Q7456" t="str">
            <v>Training &amp; Development</v>
          </cell>
          <cell r="R7456" t="str">
            <v>Other Expenditures</v>
          </cell>
          <cell r="S7456" t="str">
            <v>Non Salary</v>
          </cell>
        </row>
        <row r="7457">
          <cell r="A7457" t="str">
            <v>PH3647</v>
          </cell>
          <cell r="E7457">
            <v>0</v>
          </cell>
          <cell r="F7457">
            <v>218.16</v>
          </cell>
          <cell r="G7457">
            <v>218.16</v>
          </cell>
          <cell r="H7457">
            <v>0</v>
          </cell>
          <cell r="I7457">
            <v>-218.16</v>
          </cell>
          <cell r="J7457">
            <v>0</v>
          </cell>
          <cell r="L7457">
            <v>41455</v>
          </cell>
          <cell r="M7457" t="str">
            <v>SG</v>
          </cell>
          <cell r="N7457" t="str">
            <v>EXP</v>
          </cell>
          <cell r="O7457" t="str">
            <v>PH300</v>
          </cell>
          <cell r="P7457" t="str">
            <v>4515</v>
          </cell>
          <cell r="Q7457" t="str">
            <v>Contracted Services</v>
          </cell>
          <cell r="R7457" t="str">
            <v>Other Expenditures</v>
          </cell>
          <cell r="S7457" t="str">
            <v>Non Salary</v>
          </cell>
        </row>
        <row r="7458">
          <cell r="A7458" t="str">
            <v>PH3647</v>
          </cell>
          <cell r="E7458">
            <v>92</v>
          </cell>
          <cell r="F7458">
            <v>0</v>
          </cell>
          <cell r="G7458">
            <v>92</v>
          </cell>
          <cell r="H7458">
            <v>174.88</v>
          </cell>
          <cell r="I7458">
            <v>82.88</v>
          </cell>
          <cell r="J7458">
            <v>400</v>
          </cell>
          <cell r="L7458">
            <v>41455</v>
          </cell>
          <cell r="M7458" t="str">
            <v>SG</v>
          </cell>
          <cell r="N7458" t="str">
            <v>EXP</v>
          </cell>
          <cell r="O7458" t="str">
            <v>PH300</v>
          </cell>
          <cell r="P7458" t="str">
            <v>4770</v>
          </cell>
          <cell r="Q7458" t="str">
            <v>Insurance, Parking &amp; Metrage</v>
          </cell>
          <cell r="R7458" t="str">
            <v>Other Expenditures</v>
          </cell>
          <cell r="S7458" t="str">
            <v>Non Salary</v>
          </cell>
        </row>
        <row r="7459">
          <cell r="A7459" t="str">
            <v>PH3647</v>
          </cell>
          <cell r="E7459">
            <v>0</v>
          </cell>
          <cell r="F7459">
            <v>0</v>
          </cell>
          <cell r="G7459">
            <v>0</v>
          </cell>
          <cell r="H7459">
            <v>174.88</v>
          </cell>
          <cell r="I7459">
            <v>174.88</v>
          </cell>
          <cell r="J7459">
            <v>400</v>
          </cell>
          <cell r="L7459">
            <v>41455</v>
          </cell>
          <cell r="M7459" t="str">
            <v>SG</v>
          </cell>
          <cell r="N7459" t="str">
            <v>EXP</v>
          </cell>
          <cell r="O7459" t="str">
            <v>PH300</v>
          </cell>
          <cell r="P7459" t="str">
            <v>4775</v>
          </cell>
          <cell r="Q7459" t="str">
            <v>Insurance, Parking &amp; Metrage</v>
          </cell>
          <cell r="R7459" t="str">
            <v>Other Expenditures</v>
          </cell>
          <cell r="S7459" t="str">
            <v>Non Salary</v>
          </cell>
        </row>
        <row r="7460">
          <cell r="A7460" t="str">
            <v>PH3647</v>
          </cell>
          <cell r="E7460">
            <v>178.07</v>
          </cell>
          <cell r="F7460">
            <v>0</v>
          </cell>
          <cell r="G7460">
            <v>178.07</v>
          </cell>
          <cell r="H7460">
            <v>0</v>
          </cell>
          <cell r="I7460">
            <v>-178.07</v>
          </cell>
          <cell r="J7460">
            <v>0</v>
          </cell>
          <cell r="L7460">
            <v>41455</v>
          </cell>
          <cell r="M7460" t="str">
            <v>SG</v>
          </cell>
          <cell r="N7460" t="str">
            <v>EXP</v>
          </cell>
          <cell r="O7460" t="str">
            <v>PH300</v>
          </cell>
          <cell r="P7460" t="str">
            <v>4808</v>
          </cell>
          <cell r="Q7460" t="str">
            <v>Other Services</v>
          </cell>
          <cell r="R7460" t="str">
            <v>Other Expenditures</v>
          </cell>
          <cell r="S7460" t="str">
            <v>Non Salary</v>
          </cell>
        </row>
        <row r="7461">
          <cell r="A7461" t="str">
            <v>PH3647</v>
          </cell>
          <cell r="E7461">
            <v>2903.46</v>
          </cell>
          <cell r="F7461">
            <v>0</v>
          </cell>
          <cell r="G7461">
            <v>2903.46</v>
          </cell>
          <cell r="H7461">
            <v>3564.31</v>
          </cell>
          <cell r="I7461">
            <v>660.85</v>
          </cell>
          <cell r="J7461">
            <v>9472</v>
          </cell>
          <cell r="L7461">
            <v>41455</v>
          </cell>
          <cell r="M7461" t="str">
            <v>SG</v>
          </cell>
          <cell r="N7461" t="str">
            <v>EXP</v>
          </cell>
          <cell r="O7461" t="str">
            <v>PH300</v>
          </cell>
          <cell r="P7461" t="str">
            <v>4811</v>
          </cell>
          <cell r="Q7461" t="str">
            <v>Other Services</v>
          </cell>
          <cell r="R7461" t="str">
            <v>Other Expenditures</v>
          </cell>
          <cell r="S7461" t="str">
            <v>Non Salary</v>
          </cell>
        </row>
        <row r="7462">
          <cell r="A7462" t="str">
            <v>PH3647</v>
          </cell>
          <cell r="E7462">
            <v>70</v>
          </cell>
          <cell r="F7462">
            <v>0</v>
          </cell>
          <cell r="G7462">
            <v>70</v>
          </cell>
          <cell r="H7462">
            <v>0</v>
          </cell>
          <cell r="I7462">
            <v>-70</v>
          </cell>
          <cell r="J7462">
            <v>0</v>
          </cell>
          <cell r="L7462">
            <v>41455</v>
          </cell>
          <cell r="M7462" t="str">
            <v>SG</v>
          </cell>
          <cell r="N7462" t="str">
            <v>EXP</v>
          </cell>
          <cell r="O7462" t="str">
            <v>PH300</v>
          </cell>
          <cell r="P7462" t="str">
            <v>6570</v>
          </cell>
          <cell r="Q7462" t="str">
            <v>Other Expenditures</v>
          </cell>
          <cell r="R7462" t="str">
            <v>Other Expenditures</v>
          </cell>
          <cell r="S7462" t="str">
            <v>Non Salary</v>
          </cell>
        </row>
        <row r="7463">
          <cell r="A7463" t="str">
            <v>PH3647</v>
          </cell>
          <cell r="E7463">
            <v>2.38</v>
          </cell>
          <cell r="F7463">
            <v>0</v>
          </cell>
          <cell r="G7463">
            <v>2.38</v>
          </cell>
          <cell r="H7463">
            <v>1436.4</v>
          </cell>
          <cell r="I7463">
            <v>1434.02</v>
          </cell>
          <cell r="J7463">
            <v>3000</v>
          </cell>
          <cell r="L7463">
            <v>41455</v>
          </cell>
          <cell r="M7463" t="str">
            <v>SG</v>
          </cell>
          <cell r="N7463" t="str">
            <v>EXP</v>
          </cell>
          <cell r="O7463" t="str">
            <v>PH300</v>
          </cell>
          <cell r="P7463" t="str">
            <v>7035</v>
          </cell>
          <cell r="Q7463" t="str">
            <v>IDC's</v>
          </cell>
          <cell r="R7463" t="str">
            <v>Other Expenditures</v>
          </cell>
          <cell r="S7463" t="str">
            <v>Non Salary</v>
          </cell>
        </row>
        <row r="7464">
          <cell r="A7464" t="str">
            <v>PH3647</v>
          </cell>
          <cell r="E7464">
            <v>3240</v>
          </cell>
          <cell r="F7464">
            <v>0</v>
          </cell>
          <cell r="G7464">
            <v>3240</v>
          </cell>
          <cell r="H7464">
            <v>0</v>
          </cell>
          <cell r="I7464">
            <v>-3240</v>
          </cell>
          <cell r="J7464">
            <v>0</v>
          </cell>
          <cell r="L7464">
            <v>41455</v>
          </cell>
          <cell r="M7464" t="str">
            <v>SG</v>
          </cell>
          <cell r="N7464" t="str">
            <v>EXP</v>
          </cell>
          <cell r="O7464" t="str">
            <v>PH300</v>
          </cell>
          <cell r="P7464" t="str">
            <v>7130</v>
          </cell>
          <cell r="Q7464" t="str">
            <v>IDC's</v>
          </cell>
          <cell r="R7464" t="str">
            <v>Other Expenditures</v>
          </cell>
          <cell r="S7464" t="str">
            <v>Non Salary</v>
          </cell>
        </row>
        <row r="7465">
          <cell r="A7465" t="str">
            <v>PH3647</v>
          </cell>
          <cell r="E7465">
            <v>-345686.38</v>
          </cell>
          <cell r="F7465">
            <v>0</v>
          </cell>
          <cell r="G7465">
            <v>-345686.38</v>
          </cell>
          <cell r="H7465">
            <v>-400137.99</v>
          </cell>
          <cell r="I7465">
            <v>-54451.61</v>
          </cell>
          <cell r="J7465">
            <v>-873843.59</v>
          </cell>
          <cell r="L7465">
            <v>41455</v>
          </cell>
          <cell r="M7465" t="str">
            <v>SG</v>
          </cell>
          <cell r="N7465" t="str">
            <v>REV</v>
          </cell>
          <cell r="O7465" t="str">
            <v>PH300</v>
          </cell>
          <cell r="P7465" t="str">
            <v>8010</v>
          </cell>
          <cell r="Q7465" t="str">
            <v>Grants and Subsidies</v>
          </cell>
          <cell r="R7465" t="str">
            <v>Revenue</v>
          </cell>
          <cell r="S7465" t="str">
            <v>Non Salary</v>
          </cell>
        </row>
        <row r="7466">
          <cell r="A7466" t="str">
            <v>PH3648</v>
          </cell>
          <cell r="E7466">
            <v>17.02</v>
          </cell>
          <cell r="F7466">
            <v>0</v>
          </cell>
          <cell r="G7466">
            <v>17.02</v>
          </cell>
          <cell r="H7466">
            <v>0</v>
          </cell>
          <cell r="I7466">
            <v>-17.02</v>
          </cell>
          <cell r="J7466">
            <v>0</v>
          </cell>
          <cell r="L7466">
            <v>41455</v>
          </cell>
          <cell r="M7466" t="str">
            <v>SG</v>
          </cell>
          <cell r="N7466" t="str">
            <v>EXP</v>
          </cell>
          <cell r="O7466" t="str">
            <v>PH610</v>
          </cell>
          <cell r="P7466" t="str">
            <v>2610</v>
          </cell>
          <cell r="Q7466" t="str">
            <v>Other Supplies</v>
          </cell>
          <cell r="R7466" t="str">
            <v>Other Expenditures</v>
          </cell>
          <cell r="S7466" t="str">
            <v>Non Salary</v>
          </cell>
        </row>
        <row r="7467">
          <cell r="A7467" t="str">
            <v>PH3648</v>
          </cell>
          <cell r="E7467">
            <v>0</v>
          </cell>
          <cell r="F7467">
            <v>0</v>
          </cell>
          <cell r="G7467">
            <v>0</v>
          </cell>
          <cell r="H7467">
            <v>230.3</v>
          </cell>
          <cell r="I7467">
            <v>230.3</v>
          </cell>
          <cell r="J7467">
            <v>612</v>
          </cell>
          <cell r="L7467">
            <v>41455</v>
          </cell>
          <cell r="M7467" t="str">
            <v>SG</v>
          </cell>
          <cell r="N7467" t="str">
            <v>EXP</v>
          </cell>
          <cell r="O7467" t="str">
            <v>PH610</v>
          </cell>
          <cell r="P7467" t="str">
            <v>4110</v>
          </cell>
          <cell r="Q7467" t="str">
            <v>Professional &amp; Technical</v>
          </cell>
          <cell r="R7467" t="str">
            <v>Other Expenditures</v>
          </cell>
          <cell r="S7467" t="str">
            <v>Non Salary</v>
          </cell>
        </row>
        <row r="7468">
          <cell r="A7468" t="str">
            <v>PH3648</v>
          </cell>
          <cell r="E7468">
            <v>0</v>
          </cell>
          <cell r="F7468">
            <v>0</v>
          </cell>
          <cell r="G7468">
            <v>0</v>
          </cell>
          <cell r="H7468">
            <v>117.41</v>
          </cell>
          <cell r="I7468">
            <v>117.41</v>
          </cell>
          <cell r="J7468">
            <v>312</v>
          </cell>
          <cell r="L7468">
            <v>41455</v>
          </cell>
          <cell r="M7468" t="str">
            <v>SG</v>
          </cell>
          <cell r="N7468" t="str">
            <v>EXP</v>
          </cell>
          <cell r="O7468" t="str">
            <v>PH610</v>
          </cell>
          <cell r="P7468" t="str">
            <v>4252</v>
          </cell>
          <cell r="Q7468" t="str">
            <v>Conference Expenditures</v>
          </cell>
          <cell r="R7468" t="str">
            <v>Other Expenditures</v>
          </cell>
          <cell r="S7468" t="str">
            <v>Non Salary</v>
          </cell>
        </row>
        <row r="7469">
          <cell r="A7469" t="str">
            <v>PH3648</v>
          </cell>
          <cell r="E7469">
            <v>0</v>
          </cell>
          <cell r="F7469">
            <v>0</v>
          </cell>
          <cell r="G7469">
            <v>0</v>
          </cell>
          <cell r="H7469">
            <v>159.22</v>
          </cell>
          <cell r="I7469">
            <v>159.22</v>
          </cell>
          <cell r="J7469">
            <v>423.13</v>
          </cell>
          <cell r="L7469">
            <v>41455</v>
          </cell>
          <cell r="M7469" t="str">
            <v>SG</v>
          </cell>
          <cell r="N7469" t="str">
            <v>EXP</v>
          </cell>
          <cell r="O7469" t="str">
            <v>PH610</v>
          </cell>
          <cell r="P7469" t="str">
            <v>4253</v>
          </cell>
          <cell r="Q7469" t="str">
            <v>Conference Expenditures</v>
          </cell>
          <cell r="R7469" t="str">
            <v>Other Expenditures</v>
          </cell>
          <cell r="S7469" t="str">
            <v>Non Salary</v>
          </cell>
        </row>
        <row r="7470">
          <cell r="A7470" t="str">
            <v>PH3648</v>
          </cell>
          <cell r="E7470">
            <v>0</v>
          </cell>
          <cell r="F7470">
            <v>0</v>
          </cell>
          <cell r="G7470">
            <v>0</v>
          </cell>
          <cell r="H7470">
            <v>230.3</v>
          </cell>
          <cell r="I7470">
            <v>230.3</v>
          </cell>
          <cell r="J7470">
            <v>612</v>
          </cell>
          <cell r="L7470">
            <v>41455</v>
          </cell>
          <cell r="M7470" t="str">
            <v>SG</v>
          </cell>
          <cell r="N7470" t="str">
            <v>EXP</v>
          </cell>
          <cell r="O7470" t="str">
            <v>PH610</v>
          </cell>
          <cell r="P7470" t="str">
            <v>4256</v>
          </cell>
          <cell r="Q7470" t="str">
            <v>Conference Expenditures</v>
          </cell>
          <cell r="R7470" t="str">
            <v>Other Expenditures</v>
          </cell>
          <cell r="S7470" t="str">
            <v>Non Salary</v>
          </cell>
        </row>
        <row r="7471">
          <cell r="A7471" t="str">
            <v>PH3648</v>
          </cell>
          <cell r="E7471">
            <v>451.81</v>
          </cell>
          <cell r="F7471">
            <v>0</v>
          </cell>
          <cell r="G7471">
            <v>451.81</v>
          </cell>
          <cell r="H7471">
            <v>383.84</v>
          </cell>
          <cell r="I7471">
            <v>-67.97</v>
          </cell>
          <cell r="J7471">
            <v>1020</v>
          </cell>
          <cell r="L7471">
            <v>41455</v>
          </cell>
          <cell r="M7471" t="str">
            <v>SG</v>
          </cell>
          <cell r="N7471" t="str">
            <v>EXP</v>
          </cell>
          <cell r="O7471" t="str">
            <v>PH610</v>
          </cell>
          <cell r="P7471" t="str">
            <v>4760</v>
          </cell>
          <cell r="Q7471" t="str">
            <v>Insurance, Parking &amp; Metrage</v>
          </cell>
          <cell r="R7471" t="str">
            <v>Other Expenditures</v>
          </cell>
          <cell r="S7471" t="str">
            <v>Non Salary</v>
          </cell>
        </row>
        <row r="7472">
          <cell r="A7472" t="str">
            <v>PH3648</v>
          </cell>
          <cell r="E7472">
            <v>0</v>
          </cell>
          <cell r="F7472">
            <v>0</v>
          </cell>
          <cell r="G7472">
            <v>0</v>
          </cell>
          <cell r="H7472">
            <v>153.52000000000001</v>
          </cell>
          <cell r="I7472">
            <v>153.52000000000001</v>
          </cell>
          <cell r="J7472">
            <v>408</v>
          </cell>
          <cell r="L7472">
            <v>41455</v>
          </cell>
          <cell r="M7472" t="str">
            <v>SG</v>
          </cell>
          <cell r="N7472" t="str">
            <v>EXP</v>
          </cell>
          <cell r="O7472" t="str">
            <v>PH610</v>
          </cell>
          <cell r="P7472" t="str">
            <v>4820</v>
          </cell>
          <cell r="Q7472" t="str">
            <v>Other Services</v>
          </cell>
          <cell r="R7472" t="str">
            <v>Other Expenditures</v>
          </cell>
          <cell r="S7472" t="str">
            <v>Non Salary</v>
          </cell>
        </row>
        <row r="7473">
          <cell r="A7473" t="str">
            <v>PH3648</v>
          </cell>
          <cell r="E7473">
            <v>0</v>
          </cell>
          <cell r="F7473">
            <v>0</v>
          </cell>
          <cell r="G7473">
            <v>0</v>
          </cell>
          <cell r="H7473">
            <v>0</v>
          </cell>
          <cell r="I7473">
            <v>0</v>
          </cell>
          <cell r="J7473">
            <v>1300</v>
          </cell>
          <cell r="L7473">
            <v>41455</v>
          </cell>
          <cell r="M7473" t="str">
            <v>SG</v>
          </cell>
          <cell r="N7473" t="str">
            <v>EXP</v>
          </cell>
          <cell r="O7473" t="str">
            <v>PH610</v>
          </cell>
          <cell r="P7473" t="str">
            <v>4995</v>
          </cell>
          <cell r="Q7473" t="str">
            <v>Other Services</v>
          </cell>
          <cell r="R7473" t="str">
            <v>Other Expenditures</v>
          </cell>
          <cell r="S7473" t="str">
            <v>Non Salary</v>
          </cell>
        </row>
        <row r="7474">
          <cell r="A7474" t="str">
            <v>PH3648</v>
          </cell>
          <cell r="E7474">
            <v>-12.77</v>
          </cell>
          <cell r="F7474">
            <v>0</v>
          </cell>
          <cell r="G7474">
            <v>-12.77</v>
          </cell>
          <cell r="H7474">
            <v>-955.96</v>
          </cell>
          <cell r="I7474">
            <v>-943.19</v>
          </cell>
          <cell r="J7474">
            <v>-3515.35</v>
          </cell>
          <cell r="L7474">
            <v>41455</v>
          </cell>
          <cell r="M7474" t="str">
            <v>SG</v>
          </cell>
          <cell r="N7474" t="str">
            <v>REV</v>
          </cell>
          <cell r="O7474" t="str">
            <v>PH610</v>
          </cell>
          <cell r="P7474" t="str">
            <v>8010</v>
          </cell>
          <cell r="Q7474" t="str">
            <v>Grants and Subsidies</v>
          </cell>
          <cell r="R7474" t="str">
            <v>Revenue</v>
          </cell>
          <cell r="S7474" t="str">
            <v>Non Salary</v>
          </cell>
        </row>
        <row r="7475">
          <cell r="A7475" t="str">
            <v>PH3702</v>
          </cell>
          <cell r="E7475">
            <v>38.119999999999997</v>
          </cell>
          <cell r="F7475">
            <v>0</v>
          </cell>
          <cell r="G7475">
            <v>38.119999999999997</v>
          </cell>
          <cell r="H7475">
            <v>0</v>
          </cell>
          <cell r="I7475">
            <v>-38.119999999999997</v>
          </cell>
          <cell r="J7475">
            <v>0</v>
          </cell>
          <cell r="L7475">
            <v>41455</v>
          </cell>
          <cell r="M7475" t="str">
            <v>CF</v>
          </cell>
          <cell r="N7475" t="str">
            <v>EXP</v>
          </cell>
          <cell r="O7475" t="str">
            <v>PH500</v>
          </cell>
          <cell r="P7475" t="str">
            <v>4811</v>
          </cell>
          <cell r="Q7475" t="str">
            <v>Other Services</v>
          </cell>
          <cell r="R7475" t="str">
            <v>Other Expenditures</v>
          </cell>
          <cell r="S7475" t="str">
            <v>Non Salary</v>
          </cell>
        </row>
        <row r="7476">
          <cell r="A7476" t="str">
            <v>PH3704</v>
          </cell>
          <cell r="E7476">
            <v>0</v>
          </cell>
          <cell r="F7476">
            <v>0</v>
          </cell>
          <cell r="G7476">
            <v>0</v>
          </cell>
          <cell r="H7476">
            <v>9494.27</v>
          </cell>
          <cell r="I7476">
            <v>9494.27</v>
          </cell>
          <cell r="J7476">
            <v>21369</v>
          </cell>
          <cell r="L7476">
            <v>41455</v>
          </cell>
          <cell r="M7476" t="str">
            <v>SG</v>
          </cell>
          <cell r="N7476" t="str">
            <v>EXP</v>
          </cell>
          <cell r="O7476" t="str">
            <v>PH620</v>
          </cell>
          <cell r="P7476" t="str">
            <v>1011</v>
          </cell>
          <cell r="Q7476" t="str">
            <v>Salaries &amp; Benefits</v>
          </cell>
          <cell r="R7476" t="str">
            <v>Other Expenditures</v>
          </cell>
          <cell r="S7476" t="str">
            <v>Salaries &amp; Benefits</v>
          </cell>
        </row>
        <row r="7477">
          <cell r="A7477" t="str">
            <v>PH3704</v>
          </cell>
          <cell r="E7477">
            <v>164316.32</v>
          </cell>
          <cell r="F7477">
            <v>0</v>
          </cell>
          <cell r="G7477">
            <v>164316.32</v>
          </cell>
          <cell r="H7477">
            <v>160337.51999999999</v>
          </cell>
          <cell r="I7477">
            <v>-3978.8</v>
          </cell>
          <cell r="J7477">
            <v>360759.42</v>
          </cell>
          <cell r="L7477">
            <v>41455</v>
          </cell>
          <cell r="M7477" t="str">
            <v>SG</v>
          </cell>
          <cell r="N7477" t="str">
            <v>EXP</v>
          </cell>
          <cell r="O7477" t="str">
            <v>PH620</v>
          </cell>
          <cell r="P7477" t="str">
            <v>1015</v>
          </cell>
          <cell r="Q7477" t="str">
            <v>Salaries &amp; Benefits</v>
          </cell>
          <cell r="R7477" t="str">
            <v>Other Expenditures</v>
          </cell>
          <cell r="S7477" t="str">
            <v>Salaries &amp; Benefits</v>
          </cell>
        </row>
        <row r="7478">
          <cell r="A7478" t="str">
            <v>PH3704</v>
          </cell>
          <cell r="E7478">
            <v>5176.08</v>
          </cell>
          <cell r="F7478">
            <v>0</v>
          </cell>
          <cell r="G7478">
            <v>5176.08</v>
          </cell>
          <cell r="H7478">
            <v>0</v>
          </cell>
          <cell r="I7478">
            <v>-5176.08</v>
          </cell>
          <cell r="J7478">
            <v>0</v>
          </cell>
          <cell r="L7478">
            <v>41455</v>
          </cell>
          <cell r="M7478" t="str">
            <v>SG</v>
          </cell>
          <cell r="N7478" t="str">
            <v>EXP</v>
          </cell>
          <cell r="O7478" t="str">
            <v>PH620</v>
          </cell>
          <cell r="P7478" t="str">
            <v>1025</v>
          </cell>
          <cell r="Q7478" t="str">
            <v>Salaries &amp; Benefits</v>
          </cell>
          <cell r="R7478" t="str">
            <v>Other Expenditures</v>
          </cell>
          <cell r="S7478" t="str">
            <v>Overtime</v>
          </cell>
        </row>
        <row r="7479">
          <cell r="A7479" t="str">
            <v>PH3704</v>
          </cell>
          <cell r="E7479">
            <v>0</v>
          </cell>
          <cell r="F7479">
            <v>0</v>
          </cell>
          <cell r="G7479">
            <v>0</v>
          </cell>
          <cell r="H7479">
            <v>249.95</v>
          </cell>
          <cell r="I7479">
            <v>249.95</v>
          </cell>
          <cell r="J7479">
            <v>249.95</v>
          </cell>
          <cell r="L7479">
            <v>41455</v>
          </cell>
          <cell r="M7479" t="str">
            <v>SG</v>
          </cell>
          <cell r="N7479" t="str">
            <v>EXP</v>
          </cell>
          <cell r="O7479" t="str">
            <v>PH620</v>
          </cell>
          <cell r="P7479" t="str">
            <v>1050</v>
          </cell>
          <cell r="Q7479" t="str">
            <v>Salaries &amp; Benefits</v>
          </cell>
          <cell r="R7479" t="str">
            <v>Other Expenditures</v>
          </cell>
          <cell r="S7479" t="str">
            <v>Salaries &amp; Benefits</v>
          </cell>
        </row>
        <row r="7480">
          <cell r="A7480" t="str">
            <v>PH3704</v>
          </cell>
          <cell r="E7480">
            <v>3510.78</v>
          </cell>
          <cell r="F7480">
            <v>0</v>
          </cell>
          <cell r="G7480">
            <v>3510.78</v>
          </cell>
          <cell r="H7480">
            <v>0</v>
          </cell>
          <cell r="I7480">
            <v>-3510.78</v>
          </cell>
          <cell r="J7480">
            <v>0</v>
          </cell>
          <cell r="L7480">
            <v>41455</v>
          </cell>
          <cell r="M7480" t="str">
            <v>SG</v>
          </cell>
          <cell r="N7480" t="str">
            <v>EXP</v>
          </cell>
          <cell r="O7480" t="str">
            <v>PH620</v>
          </cell>
          <cell r="P7480" t="str">
            <v>1060</v>
          </cell>
          <cell r="Q7480" t="str">
            <v>Salaries &amp; Benefits</v>
          </cell>
          <cell r="R7480" t="str">
            <v>Other Expenditures</v>
          </cell>
          <cell r="S7480" t="str">
            <v>Salaries &amp; Benefits</v>
          </cell>
        </row>
        <row r="7481">
          <cell r="A7481" t="str">
            <v>PH3704</v>
          </cell>
          <cell r="E7481">
            <v>0</v>
          </cell>
          <cell r="F7481">
            <v>0</v>
          </cell>
          <cell r="G7481">
            <v>0</v>
          </cell>
          <cell r="H7481">
            <v>-10536.31</v>
          </cell>
          <cell r="I7481">
            <v>-10536.31</v>
          </cell>
          <cell r="J7481">
            <v>-23433.17</v>
          </cell>
          <cell r="L7481">
            <v>41455</v>
          </cell>
          <cell r="M7481" t="str">
            <v>SG</v>
          </cell>
          <cell r="N7481" t="str">
            <v>EXP</v>
          </cell>
          <cell r="O7481" t="str">
            <v>PH620</v>
          </cell>
          <cell r="P7481" t="str">
            <v>1520</v>
          </cell>
          <cell r="Q7481" t="str">
            <v>Salaries &amp; Benefits</v>
          </cell>
          <cell r="R7481" t="str">
            <v>Other Expenditures</v>
          </cell>
          <cell r="S7481" t="str">
            <v>Gapping</v>
          </cell>
        </row>
        <row r="7482">
          <cell r="A7482" t="str">
            <v>PH3704</v>
          </cell>
          <cell r="E7482">
            <v>7597.54</v>
          </cell>
          <cell r="F7482">
            <v>0</v>
          </cell>
          <cell r="G7482">
            <v>7597.54</v>
          </cell>
          <cell r="H7482">
            <v>7391.98</v>
          </cell>
          <cell r="I7482">
            <v>-205.56</v>
          </cell>
          <cell r="J7482">
            <v>16632</v>
          </cell>
          <cell r="L7482">
            <v>41455</v>
          </cell>
          <cell r="M7482" t="str">
            <v>SG</v>
          </cell>
          <cell r="N7482" t="str">
            <v>EXP</v>
          </cell>
          <cell r="O7482" t="str">
            <v>PH620</v>
          </cell>
          <cell r="P7482" t="str">
            <v>1711</v>
          </cell>
          <cell r="Q7482" t="str">
            <v>Salaries &amp; Benefits</v>
          </cell>
          <cell r="R7482" t="str">
            <v>Other Expenditures</v>
          </cell>
          <cell r="S7482" t="str">
            <v>Salaries &amp; Benefits</v>
          </cell>
        </row>
        <row r="7483">
          <cell r="A7483" t="str">
            <v>PH3704</v>
          </cell>
          <cell r="E7483">
            <v>3944.4</v>
          </cell>
          <cell r="F7483">
            <v>0</v>
          </cell>
          <cell r="G7483">
            <v>3944.4</v>
          </cell>
          <cell r="H7483">
            <v>3765.34</v>
          </cell>
          <cell r="I7483">
            <v>-179.06</v>
          </cell>
          <cell r="J7483">
            <v>8472</v>
          </cell>
          <cell r="L7483">
            <v>41455</v>
          </cell>
          <cell r="M7483" t="str">
            <v>SG</v>
          </cell>
          <cell r="N7483" t="str">
            <v>EXP</v>
          </cell>
          <cell r="O7483" t="str">
            <v>PH620</v>
          </cell>
          <cell r="P7483" t="str">
            <v>1712</v>
          </cell>
          <cell r="Q7483" t="str">
            <v>Salaries &amp; Benefits</v>
          </cell>
          <cell r="R7483" t="str">
            <v>Other Expenditures</v>
          </cell>
          <cell r="S7483" t="str">
            <v>Salaries &amp; Benefits</v>
          </cell>
        </row>
        <row r="7484">
          <cell r="A7484" t="str">
            <v>PH3704</v>
          </cell>
          <cell r="E7484">
            <v>4004.35</v>
          </cell>
          <cell r="F7484">
            <v>0</v>
          </cell>
          <cell r="G7484">
            <v>4004.35</v>
          </cell>
          <cell r="H7484">
            <v>3210.77</v>
          </cell>
          <cell r="I7484">
            <v>-793.58</v>
          </cell>
          <cell r="J7484">
            <v>7078.45</v>
          </cell>
          <cell r="L7484">
            <v>41455</v>
          </cell>
          <cell r="M7484" t="str">
            <v>SG</v>
          </cell>
          <cell r="N7484" t="str">
            <v>EXP</v>
          </cell>
          <cell r="O7484" t="str">
            <v>PH620</v>
          </cell>
          <cell r="P7484" t="str">
            <v>1720</v>
          </cell>
          <cell r="Q7484" t="str">
            <v>Salaries &amp; Benefits</v>
          </cell>
          <cell r="R7484" t="str">
            <v>Other Expenditures</v>
          </cell>
          <cell r="S7484" t="str">
            <v>Salaries &amp; Benefits</v>
          </cell>
        </row>
        <row r="7485">
          <cell r="A7485" t="str">
            <v>PH3704</v>
          </cell>
          <cell r="E7485">
            <v>1210.97</v>
          </cell>
          <cell r="F7485">
            <v>0</v>
          </cell>
          <cell r="G7485">
            <v>1210.97</v>
          </cell>
          <cell r="H7485">
            <v>1196.73</v>
          </cell>
          <cell r="I7485">
            <v>-14.24</v>
          </cell>
          <cell r="J7485">
            <v>2692.71</v>
          </cell>
          <cell r="L7485">
            <v>41455</v>
          </cell>
          <cell r="M7485" t="str">
            <v>SG</v>
          </cell>
          <cell r="N7485" t="str">
            <v>EXP</v>
          </cell>
          <cell r="O7485" t="str">
            <v>PH620</v>
          </cell>
          <cell r="P7485" t="str">
            <v>1730</v>
          </cell>
          <cell r="Q7485" t="str">
            <v>Salaries &amp; Benefits</v>
          </cell>
          <cell r="R7485" t="str">
            <v>Other Expenditures</v>
          </cell>
          <cell r="S7485" t="str">
            <v>Salaries &amp; Benefits</v>
          </cell>
        </row>
        <row r="7486">
          <cell r="A7486" t="str">
            <v>PH3704</v>
          </cell>
          <cell r="E7486">
            <v>3886.67</v>
          </cell>
          <cell r="F7486">
            <v>0</v>
          </cell>
          <cell r="G7486">
            <v>3886.67</v>
          </cell>
          <cell r="H7486">
            <v>3709.89</v>
          </cell>
          <cell r="I7486">
            <v>-176.78</v>
          </cell>
          <cell r="J7486">
            <v>4087.3</v>
          </cell>
          <cell r="L7486">
            <v>41455</v>
          </cell>
          <cell r="M7486" t="str">
            <v>SG</v>
          </cell>
          <cell r="N7486" t="str">
            <v>EXP</v>
          </cell>
          <cell r="O7486" t="str">
            <v>PH620</v>
          </cell>
          <cell r="P7486" t="str">
            <v>1740</v>
          </cell>
          <cell r="Q7486" t="str">
            <v>Salaries &amp; Benefits</v>
          </cell>
          <cell r="R7486" t="str">
            <v>Other Expenditures</v>
          </cell>
          <cell r="S7486" t="str">
            <v>Salaries &amp; Benefits</v>
          </cell>
        </row>
        <row r="7487">
          <cell r="A7487" t="str">
            <v>PH3704</v>
          </cell>
          <cell r="E7487">
            <v>213.72</v>
          </cell>
          <cell r="F7487">
            <v>0</v>
          </cell>
          <cell r="G7487">
            <v>213.72</v>
          </cell>
          <cell r="H7487">
            <v>259.64</v>
          </cell>
          <cell r="I7487">
            <v>45.92</v>
          </cell>
          <cell r="J7487">
            <v>288.60000000000002</v>
          </cell>
          <cell r="L7487">
            <v>41455</v>
          </cell>
          <cell r="M7487" t="str">
            <v>SG</v>
          </cell>
          <cell r="N7487" t="str">
            <v>EXP</v>
          </cell>
          <cell r="O7487" t="str">
            <v>PH620</v>
          </cell>
          <cell r="P7487" t="str">
            <v>1745</v>
          </cell>
          <cell r="Q7487" t="str">
            <v>Salaries &amp; Benefits</v>
          </cell>
          <cell r="R7487" t="str">
            <v>Other Expenditures</v>
          </cell>
          <cell r="S7487" t="str">
            <v>Salaries &amp; Benefits</v>
          </cell>
        </row>
        <row r="7488">
          <cell r="A7488" t="str">
            <v>PH3704</v>
          </cell>
          <cell r="E7488">
            <v>3281.45</v>
          </cell>
          <cell r="F7488">
            <v>0</v>
          </cell>
          <cell r="G7488">
            <v>3281.45</v>
          </cell>
          <cell r="H7488">
            <v>3126.58</v>
          </cell>
          <cell r="I7488">
            <v>-154.87</v>
          </cell>
          <cell r="J7488">
            <v>7034.79</v>
          </cell>
          <cell r="L7488">
            <v>41455</v>
          </cell>
          <cell r="M7488" t="str">
            <v>SG</v>
          </cell>
          <cell r="N7488" t="str">
            <v>EXP</v>
          </cell>
          <cell r="O7488" t="str">
            <v>PH620</v>
          </cell>
          <cell r="P7488" t="str">
            <v>1750</v>
          </cell>
          <cell r="Q7488" t="str">
            <v>Salaries &amp; Benefits</v>
          </cell>
          <cell r="R7488" t="str">
            <v>Other Expenditures</v>
          </cell>
          <cell r="S7488" t="str">
            <v>Salaries &amp; Benefits</v>
          </cell>
        </row>
        <row r="7489">
          <cell r="A7489" t="str">
            <v>PH3704</v>
          </cell>
          <cell r="E7489">
            <v>7969.81</v>
          </cell>
          <cell r="F7489">
            <v>0</v>
          </cell>
          <cell r="G7489">
            <v>7969.81</v>
          </cell>
          <cell r="H7489">
            <v>8342.14</v>
          </cell>
          <cell r="I7489">
            <v>372.33</v>
          </cell>
          <cell r="J7489">
            <v>9226.7999999999993</v>
          </cell>
          <cell r="L7489">
            <v>41455</v>
          </cell>
          <cell r="M7489" t="str">
            <v>SG</v>
          </cell>
          <cell r="N7489" t="str">
            <v>EXP</v>
          </cell>
          <cell r="O7489" t="str">
            <v>PH620</v>
          </cell>
          <cell r="P7489" t="str">
            <v>1760</v>
          </cell>
          <cell r="Q7489" t="str">
            <v>Salaries &amp; Benefits</v>
          </cell>
          <cell r="R7489" t="str">
            <v>Other Expenditures</v>
          </cell>
          <cell r="S7489" t="str">
            <v>Salaries &amp; Benefits</v>
          </cell>
        </row>
        <row r="7490">
          <cell r="A7490" t="str">
            <v>PH3704</v>
          </cell>
          <cell r="E7490">
            <v>19861.02</v>
          </cell>
          <cell r="F7490">
            <v>0</v>
          </cell>
          <cell r="G7490">
            <v>19861.02</v>
          </cell>
          <cell r="H7490">
            <v>18421.560000000001</v>
          </cell>
          <cell r="I7490">
            <v>-1439.46</v>
          </cell>
          <cell r="J7490">
            <v>41448.480000000003</v>
          </cell>
          <cell r="L7490">
            <v>41455</v>
          </cell>
          <cell r="M7490" t="str">
            <v>SG</v>
          </cell>
          <cell r="N7490" t="str">
            <v>EXP</v>
          </cell>
          <cell r="O7490" t="str">
            <v>PH620</v>
          </cell>
          <cell r="P7490" t="str">
            <v>1770</v>
          </cell>
          <cell r="Q7490" t="str">
            <v>Salaries &amp; Benefits</v>
          </cell>
          <cell r="R7490" t="str">
            <v>Other Expenditures</v>
          </cell>
          <cell r="S7490" t="str">
            <v>Salaries &amp; Benefits</v>
          </cell>
        </row>
        <row r="7491">
          <cell r="A7491" t="str">
            <v>PH3704</v>
          </cell>
          <cell r="E7491">
            <v>0</v>
          </cell>
          <cell r="F7491">
            <v>0</v>
          </cell>
          <cell r="G7491">
            <v>0</v>
          </cell>
          <cell r="H7491">
            <v>87.99</v>
          </cell>
          <cell r="I7491">
            <v>87.99</v>
          </cell>
          <cell r="J7491">
            <v>196.9</v>
          </cell>
          <cell r="L7491">
            <v>41455</v>
          </cell>
          <cell r="M7491" t="str">
            <v>SG</v>
          </cell>
          <cell r="N7491" t="str">
            <v>EXP</v>
          </cell>
          <cell r="O7491" t="str">
            <v>PH620</v>
          </cell>
          <cell r="P7491" t="str">
            <v>2010</v>
          </cell>
          <cell r="Q7491" t="str">
            <v>Office Supplies</v>
          </cell>
          <cell r="R7491" t="str">
            <v>Other Expenditures</v>
          </cell>
          <cell r="S7491" t="str">
            <v>Non Salary</v>
          </cell>
        </row>
        <row r="7492">
          <cell r="A7492" t="str">
            <v>PH3704</v>
          </cell>
          <cell r="E7492">
            <v>0</v>
          </cell>
          <cell r="F7492">
            <v>0</v>
          </cell>
          <cell r="G7492">
            <v>0</v>
          </cell>
          <cell r="H7492">
            <v>223.45</v>
          </cell>
          <cell r="I7492">
            <v>223.45</v>
          </cell>
          <cell r="J7492">
            <v>500</v>
          </cell>
          <cell r="L7492">
            <v>41455</v>
          </cell>
          <cell r="M7492" t="str">
            <v>SG</v>
          </cell>
          <cell r="N7492" t="str">
            <v>EXP</v>
          </cell>
          <cell r="O7492" t="str">
            <v>PH620</v>
          </cell>
          <cell r="P7492" t="str">
            <v>2020</v>
          </cell>
          <cell r="Q7492" t="str">
            <v>Office Supplies</v>
          </cell>
          <cell r="R7492" t="str">
            <v>Other Expenditures</v>
          </cell>
          <cell r="S7492" t="str">
            <v>Non Salary</v>
          </cell>
        </row>
        <row r="7493">
          <cell r="A7493" t="str">
            <v>PH3704</v>
          </cell>
          <cell r="E7493">
            <v>0</v>
          </cell>
          <cell r="F7493">
            <v>0</v>
          </cell>
          <cell r="G7493">
            <v>0</v>
          </cell>
          <cell r="H7493">
            <v>150.47</v>
          </cell>
          <cell r="I7493">
            <v>150.47</v>
          </cell>
          <cell r="J7493">
            <v>750.08</v>
          </cell>
          <cell r="L7493">
            <v>41455</v>
          </cell>
          <cell r="M7493" t="str">
            <v>SG</v>
          </cell>
          <cell r="N7493" t="str">
            <v>EXP</v>
          </cell>
          <cell r="O7493" t="str">
            <v>PH620</v>
          </cell>
          <cell r="P7493" t="str">
            <v>2080</v>
          </cell>
          <cell r="Q7493" t="str">
            <v>Office Supplies</v>
          </cell>
          <cell r="R7493" t="str">
            <v>Other Expenditures</v>
          </cell>
          <cell r="S7493" t="str">
            <v>Non Salary</v>
          </cell>
        </row>
        <row r="7494">
          <cell r="A7494" t="str">
            <v>PH3704</v>
          </cell>
          <cell r="E7494">
            <v>83.25</v>
          </cell>
          <cell r="F7494">
            <v>0</v>
          </cell>
          <cell r="G7494">
            <v>83.25</v>
          </cell>
          <cell r="H7494">
            <v>0</v>
          </cell>
          <cell r="I7494">
            <v>-83.25</v>
          </cell>
          <cell r="J7494">
            <v>0</v>
          </cell>
          <cell r="L7494">
            <v>41455</v>
          </cell>
          <cell r="M7494" t="str">
            <v>SG</v>
          </cell>
          <cell r="N7494" t="str">
            <v>EXP</v>
          </cell>
          <cell r="O7494" t="str">
            <v>PH620</v>
          </cell>
          <cell r="P7494" t="str">
            <v>2790</v>
          </cell>
          <cell r="Q7494" t="str">
            <v>Other Supplies</v>
          </cell>
          <cell r="R7494" t="str">
            <v>Other Expenditures</v>
          </cell>
          <cell r="S7494" t="str">
            <v>Non Salary</v>
          </cell>
        </row>
        <row r="7495">
          <cell r="A7495" t="str">
            <v>PH3704</v>
          </cell>
          <cell r="E7495">
            <v>1021.52</v>
          </cell>
          <cell r="F7495">
            <v>0</v>
          </cell>
          <cell r="G7495">
            <v>1021.52</v>
          </cell>
          <cell r="H7495">
            <v>2016.6</v>
          </cell>
          <cell r="I7495">
            <v>995.08</v>
          </cell>
          <cell r="J7495">
            <v>5534</v>
          </cell>
          <cell r="L7495">
            <v>41455</v>
          </cell>
          <cell r="M7495" t="str">
            <v>SG</v>
          </cell>
          <cell r="N7495" t="str">
            <v>EXP</v>
          </cell>
          <cell r="O7495" t="str">
            <v>PH620</v>
          </cell>
          <cell r="P7495" t="str">
            <v>4110</v>
          </cell>
          <cell r="Q7495" t="str">
            <v>Professional &amp; Technical</v>
          </cell>
          <cell r="R7495" t="str">
            <v>Other Expenditures</v>
          </cell>
          <cell r="S7495" t="str">
            <v>Non Salary</v>
          </cell>
        </row>
        <row r="7496">
          <cell r="A7496" t="str">
            <v>PH3704</v>
          </cell>
          <cell r="E7496">
            <v>1085</v>
          </cell>
          <cell r="F7496">
            <v>0</v>
          </cell>
          <cell r="G7496">
            <v>1085</v>
          </cell>
          <cell r="H7496">
            <v>0</v>
          </cell>
          <cell r="I7496">
            <v>-1085</v>
          </cell>
          <cell r="J7496">
            <v>0</v>
          </cell>
          <cell r="L7496">
            <v>41455</v>
          </cell>
          <cell r="M7496" t="str">
            <v>SG</v>
          </cell>
          <cell r="N7496" t="str">
            <v>EXP</v>
          </cell>
          <cell r="O7496" t="str">
            <v>PH620</v>
          </cell>
          <cell r="P7496" t="str">
            <v>4133</v>
          </cell>
          <cell r="Q7496" t="str">
            <v>Professional &amp; Technical</v>
          </cell>
          <cell r="R7496" t="str">
            <v>Other Expenditures</v>
          </cell>
          <cell r="S7496" t="str">
            <v>Non Salary</v>
          </cell>
        </row>
        <row r="7497">
          <cell r="A7497" t="str">
            <v>PH3704</v>
          </cell>
          <cell r="E7497">
            <v>0</v>
          </cell>
          <cell r="F7497">
            <v>0</v>
          </cell>
          <cell r="G7497">
            <v>0</v>
          </cell>
          <cell r="H7497">
            <v>114.96</v>
          </cell>
          <cell r="I7497">
            <v>114.96</v>
          </cell>
          <cell r="J7497">
            <v>315.45999999999998</v>
          </cell>
          <cell r="L7497">
            <v>41455</v>
          </cell>
          <cell r="M7497" t="str">
            <v>SG</v>
          </cell>
          <cell r="N7497" t="str">
            <v>EXP</v>
          </cell>
          <cell r="O7497" t="str">
            <v>PH620</v>
          </cell>
          <cell r="P7497" t="str">
            <v>4215</v>
          </cell>
          <cell r="Q7497" t="str">
            <v>Business Travel Expenses</v>
          </cell>
          <cell r="R7497" t="str">
            <v>Other Expenditures</v>
          </cell>
          <cell r="S7497" t="str">
            <v>Non Salary</v>
          </cell>
        </row>
        <row r="7498">
          <cell r="A7498" t="str">
            <v>PH3704</v>
          </cell>
          <cell r="E7498">
            <v>10.6</v>
          </cell>
          <cell r="F7498">
            <v>0</v>
          </cell>
          <cell r="G7498">
            <v>10.6</v>
          </cell>
          <cell r="H7498">
            <v>0</v>
          </cell>
          <cell r="I7498">
            <v>-10.6</v>
          </cell>
          <cell r="J7498">
            <v>0</v>
          </cell>
          <cell r="L7498">
            <v>41455</v>
          </cell>
          <cell r="M7498" t="str">
            <v>SG</v>
          </cell>
          <cell r="N7498" t="str">
            <v>EXP</v>
          </cell>
          <cell r="O7498" t="str">
            <v>PH620</v>
          </cell>
          <cell r="P7498" t="str">
            <v>4225</v>
          </cell>
          <cell r="Q7498" t="str">
            <v>Business Travel Expenses</v>
          </cell>
          <cell r="R7498" t="str">
            <v>Other Expenditures</v>
          </cell>
          <cell r="S7498" t="str">
            <v>Non Salary</v>
          </cell>
        </row>
        <row r="7499">
          <cell r="A7499" t="str">
            <v>PH3704</v>
          </cell>
          <cell r="E7499">
            <v>195.8</v>
          </cell>
          <cell r="F7499">
            <v>0</v>
          </cell>
          <cell r="G7499">
            <v>195.8</v>
          </cell>
          <cell r="H7499">
            <v>150.13999999999999</v>
          </cell>
          <cell r="I7499">
            <v>-45.66</v>
          </cell>
          <cell r="J7499">
            <v>412</v>
          </cell>
          <cell r="L7499">
            <v>41455</v>
          </cell>
          <cell r="M7499" t="str">
            <v>SG</v>
          </cell>
          <cell r="N7499" t="str">
            <v>EXP</v>
          </cell>
          <cell r="O7499" t="str">
            <v>PH620</v>
          </cell>
          <cell r="P7499" t="str">
            <v>4252</v>
          </cell>
          <cell r="Q7499" t="str">
            <v>Conference Expenditures</v>
          </cell>
          <cell r="R7499" t="str">
            <v>Other Expenditures</v>
          </cell>
          <cell r="S7499" t="str">
            <v>Non Salary</v>
          </cell>
        </row>
        <row r="7500">
          <cell r="A7500" t="str">
            <v>PH3704</v>
          </cell>
          <cell r="E7500">
            <v>548.29</v>
          </cell>
          <cell r="F7500">
            <v>0</v>
          </cell>
          <cell r="G7500">
            <v>548.29</v>
          </cell>
          <cell r="H7500">
            <v>228.41</v>
          </cell>
          <cell r="I7500">
            <v>-319.88</v>
          </cell>
          <cell r="J7500">
            <v>626.84</v>
          </cell>
          <cell r="L7500">
            <v>41455</v>
          </cell>
          <cell r="M7500" t="str">
            <v>SG</v>
          </cell>
          <cell r="N7500" t="str">
            <v>EXP</v>
          </cell>
          <cell r="O7500" t="str">
            <v>PH620</v>
          </cell>
          <cell r="P7500" t="str">
            <v>4253</v>
          </cell>
          <cell r="Q7500" t="str">
            <v>Conference Expenditures</v>
          </cell>
          <cell r="R7500" t="str">
            <v>Other Expenditures</v>
          </cell>
          <cell r="S7500" t="str">
            <v>Non Salary</v>
          </cell>
        </row>
        <row r="7501">
          <cell r="A7501" t="str">
            <v>PH3704</v>
          </cell>
          <cell r="E7501">
            <v>0</v>
          </cell>
          <cell r="F7501">
            <v>0</v>
          </cell>
          <cell r="G7501">
            <v>0</v>
          </cell>
          <cell r="H7501">
            <v>39.31</v>
          </cell>
          <cell r="I7501">
            <v>39.31</v>
          </cell>
          <cell r="J7501">
            <v>107.87</v>
          </cell>
          <cell r="L7501">
            <v>41455</v>
          </cell>
          <cell r="M7501" t="str">
            <v>SG</v>
          </cell>
          <cell r="N7501" t="str">
            <v>EXP</v>
          </cell>
          <cell r="O7501" t="str">
            <v>PH620</v>
          </cell>
          <cell r="P7501" t="str">
            <v>4254</v>
          </cell>
          <cell r="Q7501" t="str">
            <v>Conference Expenditures</v>
          </cell>
          <cell r="R7501" t="str">
            <v>Other Expenditures</v>
          </cell>
          <cell r="S7501" t="str">
            <v>Non Salary</v>
          </cell>
        </row>
        <row r="7502">
          <cell r="A7502" t="str">
            <v>PH3704</v>
          </cell>
          <cell r="E7502">
            <v>0</v>
          </cell>
          <cell r="F7502">
            <v>0</v>
          </cell>
          <cell r="G7502">
            <v>0</v>
          </cell>
          <cell r="H7502">
            <v>1.46</v>
          </cell>
          <cell r="I7502">
            <v>1.46</v>
          </cell>
          <cell r="J7502">
            <v>4</v>
          </cell>
          <cell r="L7502">
            <v>41455</v>
          </cell>
          <cell r="M7502" t="str">
            <v>SG</v>
          </cell>
          <cell r="N7502" t="str">
            <v>EXP</v>
          </cell>
          <cell r="O7502" t="str">
            <v>PH620</v>
          </cell>
          <cell r="P7502" t="str">
            <v>4255</v>
          </cell>
          <cell r="Q7502" t="str">
            <v>Conference Expenditures</v>
          </cell>
          <cell r="R7502" t="str">
            <v>Other Expenditures</v>
          </cell>
          <cell r="S7502" t="str">
            <v>Non Salary</v>
          </cell>
        </row>
        <row r="7503">
          <cell r="A7503" t="str">
            <v>PH3704</v>
          </cell>
          <cell r="E7503">
            <v>457.92</v>
          </cell>
          <cell r="F7503">
            <v>0</v>
          </cell>
          <cell r="G7503">
            <v>457.92</v>
          </cell>
          <cell r="H7503">
            <v>188.03</v>
          </cell>
          <cell r="I7503">
            <v>-269.89</v>
          </cell>
          <cell r="J7503">
            <v>516</v>
          </cell>
          <cell r="L7503">
            <v>41455</v>
          </cell>
          <cell r="M7503" t="str">
            <v>SG</v>
          </cell>
          <cell r="N7503" t="str">
            <v>EXP</v>
          </cell>
          <cell r="O7503" t="str">
            <v>PH620</v>
          </cell>
          <cell r="P7503" t="str">
            <v>4256</v>
          </cell>
          <cell r="Q7503" t="str">
            <v>Conference Expenditures</v>
          </cell>
          <cell r="R7503" t="str">
            <v>Other Expenditures</v>
          </cell>
          <cell r="S7503" t="str">
            <v>Non Salary</v>
          </cell>
        </row>
        <row r="7504">
          <cell r="A7504" t="str">
            <v>PH3704</v>
          </cell>
          <cell r="E7504">
            <v>0</v>
          </cell>
          <cell r="F7504">
            <v>0</v>
          </cell>
          <cell r="G7504">
            <v>0</v>
          </cell>
          <cell r="H7504">
            <v>155.74</v>
          </cell>
          <cell r="I7504">
            <v>155.74</v>
          </cell>
          <cell r="J7504">
            <v>427.39</v>
          </cell>
          <cell r="L7504">
            <v>41455</v>
          </cell>
          <cell r="M7504" t="str">
            <v>SG</v>
          </cell>
          <cell r="N7504" t="str">
            <v>EXP</v>
          </cell>
          <cell r="O7504" t="str">
            <v>PH620</v>
          </cell>
          <cell r="P7504" t="str">
            <v>4310</v>
          </cell>
          <cell r="Q7504" t="str">
            <v>Training &amp; Development</v>
          </cell>
          <cell r="R7504" t="str">
            <v>Other Expenditures</v>
          </cell>
          <cell r="S7504" t="str">
            <v>Non Salary</v>
          </cell>
        </row>
        <row r="7505">
          <cell r="A7505" t="str">
            <v>PH3704</v>
          </cell>
          <cell r="E7505">
            <v>0</v>
          </cell>
          <cell r="F7505">
            <v>0</v>
          </cell>
          <cell r="G7505">
            <v>0</v>
          </cell>
          <cell r="H7505">
            <v>37.090000000000003</v>
          </cell>
          <cell r="I7505">
            <v>37.090000000000003</v>
          </cell>
          <cell r="J7505">
            <v>101.76</v>
          </cell>
          <cell r="L7505">
            <v>41455</v>
          </cell>
          <cell r="M7505" t="str">
            <v>SG</v>
          </cell>
          <cell r="N7505" t="str">
            <v>EXP</v>
          </cell>
          <cell r="O7505" t="str">
            <v>PH620</v>
          </cell>
          <cell r="P7505" t="str">
            <v>4452</v>
          </cell>
          <cell r="Q7505" t="str">
            <v>Contracted Services</v>
          </cell>
          <cell r="R7505" t="str">
            <v>Other Expenditures</v>
          </cell>
          <cell r="S7505" t="str">
            <v>Non Salary</v>
          </cell>
        </row>
        <row r="7506">
          <cell r="A7506" t="str">
            <v>PH3704</v>
          </cell>
          <cell r="E7506">
            <v>0</v>
          </cell>
          <cell r="F7506">
            <v>0</v>
          </cell>
          <cell r="G7506">
            <v>0</v>
          </cell>
          <cell r="H7506">
            <v>4614.3999999999996</v>
          </cell>
          <cell r="I7506">
            <v>4614.3999999999996</v>
          </cell>
          <cell r="J7506">
            <v>12663.01</v>
          </cell>
          <cell r="L7506">
            <v>41455</v>
          </cell>
          <cell r="M7506" t="str">
            <v>SG</v>
          </cell>
          <cell r="N7506" t="str">
            <v>EXP</v>
          </cell>
          <cell r="O7506" t="str">
            <v>PH620</v>
          </cell>
          <cell r="P7506" t="str">
            <v>4525</v>
          </cell>
          <cell r="Q7506" t="str">
            <v>Contracted Services</v>
          </cell>
          <cell r="R7506" t="str">
            <v>Other Expenditures</v>
          </cell>
          <cell r="S7506" t="str">
            <v>Non Salary</v>
          </cell>
        </row>
        <row r="7507">
          <cell r="A7507" t="str">
            <v>PH3704</v>
          </cell>
          <cell r="E7507">
            <v>0</v>
          </cell>
          <cell r="F7507">
            <v>0</v>
          </cell>
          <cell r="G7507">
            <v>0</v>
          </cell>
          <cell r="H7507">
            <v>204.79</v>
          </cell>
          <cell r="I7507">
            <v>204.79</v>
          </cell>
          <cell r="J7507">
            <v>562</v>
          </cell>
          <cell r="L7507">
            <v>41455</v>
          </cell>
          <cell r="M7507" t="str">
            <v>SG</v>
          </cell>
          <cell r="N7507" t="str">
            <v>EXP</v>
          </cell>
          <cell r="O7507" t="str">
            <v>PH620</v>
          </cell>
          <cell r="P7507" t="str">
            <v>4770</v>
          </cell>
          <cell r="Q7507" t="str">
            <v>Insurance, Parking &amp; Metrage</v>
          </cell>
          <cell r="R7507" t="str">
            <v>Other Expenditures</v>
          </cell>
          <cell r="S7507" t="str">
            <v>Non Salary</v>
          </cell>
        </row>
        <row r="7508">
          <cell r="A7508" t="str">
            <v>PH3704</v>
          </cell>
          <cell r="E7508">
            <v>0</v>
          </cell>
          <cell r="F7508">
            <v>0</v>
          </cell>
          <cell r="G7508">
            <v>0</v>
          </cell>
          <cell r="H7508">
            <v>368.04</v>
          </cell>
          <cell r="I7508">
            <v>368.04</v>
          </cell>
          <cell r="J7508">
            <v>1010</v>
          </cell>
          <cell r="L7508">
            <v>41455</v>
          </cell>
          <cell r="M7508" t="str">
            <v>SG</v>
          </cell>
          <cell r="N7508" t="str">
            <v>EXP</v>
          </cell>
          <cell r="O7508" t="str">
            <v>PH620</v>
          </cell>
          <cell r="P7508" t="str">
            <v>4775</v>
          </cell>
          <cell r="Q7508" t="str">
            <v>Insurance, Parking &amp; Metrage</v>
          </cell>
          <cell r="R7508" t="str">
            <v>Other Expenditures</v>
          </cell>
          <cell r="S7508" t="str">
            <v>Non Salary</v>
          </cell>
        </row>
        <row r="7509">
          <cell r="A7509" t="str">
            <v>PH3704</v>
          </cell>
          <cell r="E7509">
            <v>152.63999999999999</v>
          </cell>
          <cell r="F7509">
            <v>0</v>
          </cell>
          <cell r="G7509">
            <v>152.63999999999999</v>
          </cell>
          <cell r="H7509">
            <v>278.8</v>
          </cell>
          <cell r="I7509">
            <v>126.16</v>
          </cell>
          <cell r="J7509">
            <v>765.08</v>
          </cell>
          <cell r="L7509">
            <v>41455</v>
          </cell>
          <cell r="M7509" t="str">
            <v>SG</v>
          </cell>
          <cell r="N7509" t="str">
            <v>EXP</v>
          </cell>
          <cell r="O7509" t="str">
            <v>PH620</v>
          </cell>
          <cell r="P7509" t="str">
            <v>4811</v>
          </cell>
          <cell r="Q7509" t="str">
            <v>Other Services</v>
          </cell>
          <cell r="R7509" t="str">
            <v>Other Expenditures</v>
          </cell>
          <cell r="S7509" t="str">
            <v>Non Salary</v>
          </cell>
        </row>
        <row r="7510">
          <cell r="A7510" t="str">
            <v>PH3704</v>
          </cell>
          <cell r="E7510">
            <v>0</v>
          </cell>
          <cell r="F7510">
            <v>0</v>
          </cell>
          <cell r="G7510">
            <v>0</v>
          </cell>
          <cell r="H7510">
            <v>37.82</v>
          </cell>
          <cell r="I7510">
            <v>37.82</v>
          </cell>
          <cell r="J7510">
            <v>103.8</v>
          </cell>
          <cell r="L7510">
            <v>41455</v>
          </cell>
          <cell r="M7510" t="str">
            <v>SG</v>
          </cell>
          <cell r="N7510" t="str">
            <v>EXP</v>
          </cell>
          <cell r="O7510" t="str">
            <v>PH620</v>
          </cell>
          <cell r="P7510" t="str">
            <v>4815</v>
          </cell>
          <cell r="Q7510" t="str">
            <v>Other Services</v>
          </cell>
          <cell r="R7510" t="str">
            <v>Other Expenditures</v>
          </cell>
          <cell r="S7510" t="str">
            <v>Non Salary</v>
          </cell>
        </row>
        <row r="7511">
          <cell r="A7511" t="str">
            <v>PH3704</v>
          </cell>
          <cell r="E7511">
            <v>0</v>
          </cell>
          <cell r="F7511">
            <v>0</v>
          </cell>
          <cell r="G7511">
            <v>0</v>
          </cell>
          <cell r="H7511">
            <v>408.86</v>
          </cell>
          <cell r="I7511">
            <v>408.86</v>
          </cell>
          <cell r="J7511">
            <v>1122</v>
          </cell>
          <cell r="L7511">
            <v>41455</v>
          </cell>
          <cell r="M7511" t="str">
            <v>SG</v>
          </cell>
          <cell r="N7511" t="str">
            <v>EXP</v>
          </cell>
          <cell r="O7511" t="str">
            <v>PH620</v>
          </cell>
          <cell r="P7511" t="str">
            <v>4820</v>
          </cell>
          <cell r="Q7511" t="str">
            <v>Other Services</v>
          </cell>
          <cell r="R7511" t="str">
            <v>Other Expenditures</v>
          </cell>
          <cell r="S7511" t="str">
            <v>Non Salary</v>
          </cell>
        </row>
        <row r="7512">
          <cell r="A7512" t="str">
            <v>PH3704</v>
          </cell>
          <cell r="E7512">
            <v>0</v>
          </cell>
          <cell r="F7512">
            <v>0</v>
          </cell>
          <cell r="G7512">
            <v>0</v>
          </cell>
          <cell r="H7512">
            <v>100.74</v>
          </cell>
          <cell r="I7512">
            <v>100.74</v>
          </cell>
          <cell r="J7512">
            <v>300</v>
          </cell>
          <cell r="L7512">
            <v>41455</v>
          </cell>
          <cell r="M7512" t="str">
            <v>SG</v>
          </cell>
          <cell r="N7512" t="str">
            <v>EXP</v>
          </cell>
          <cell r="O7512" t="str">
            <v>PH620</v>
          </cell>
          <cell r="P7512" t="str">
            <v>7030</v>
          </cell>
          <cell r="Q7512" t="str">
            <v>IDC's</v>
          </cell>
          <cell r="R7512" t="str">
            <v>Other Expenditures</v>
          </cell>
          <cell r="S7512" t="str">
            <v>Non Salary</v>
          </cell>
        </row>
        <row r="7513">
          <cell r="A7513" t="str">
            <v>PH3704</v>
          </cell>
          <cell r="E7513">
            <v>1</v>
          </cell>
          <cell r="F7513">
            <v>0</v>
          </cell>
          <cell r="G7513">
            <v>1</v>
          </cell>
          <cell r="H7513">
            <v>822.45</v>
          </cell>
          <cell r="I7513">
            <v>821.45</v>
          </cell>
          <cell r="J7513">
            <v>1500</v>
          </cell>
          <cell r="L7513">
            <v>41455</v>
          </cell>
          <cell r="M7513" t="str">
            <v>SG</v>
          </cell>
          <cell r="N7513" t="str">
            <v>EXP</v>
          </cell>
          <cell r="O7513" t="str">
            <v>PH620</v>
          </cell>
          <cell r="P7513" t="str">
            <v>7035</v>
          </cell>
          <cell r="Q7513" t="str">
            <v>IDC's</v>
          </cell>
          <cell r="R7513" t="str">
            <v>Other Expenditures</v>
          </cell>
          <cell r="S7513" t="str">
            <v>Non Salary</v>
          </cell>
        </row>
        <row r="7514">
          <cell r="A7514" t="str">
            <v>PH3704</v>
          </cell>
          <cell r="E7514">
            <v>524.49</v>
          </cell>
          <cell r="F7514">
            <v>0</v>
          </cell>
          <cell r="G7514">
            <v>524.49</v>
          </cell>
          <cell r="H7514">
            <v>583.86</v>
          </cell>
          <cell r="I7514">
            <v>59.37</v>
          </cell>
          <cell r="J7514">
            <v>2335.4299999999998</v>
          </cell>
          <cell r="L7514">
            <v>41455</v>
          </cell>
          <cell r="M7514" t="str">
            <v>SG</v>
          </cell>
          <cell r="N7514" t="str">
            <v>EXP</v>
          </cell>
          <cell r="O7514" t="str">
            <v>PH620</v>
          </cell>
          <cell r="P7514" t="str">
            <v>7125</v>
          </cell>
          <cell r="Q7514" t="str">
            <v>IDC's</v>
          </cell>
          <cell r="R7514" t="str">
            <v>Other Expenditures</v>
          </cell>
          <cell r="S7514" t="str">
            <v>Non Salary</v>
          </cell>
        </row>
        <row r="7515">
          <cell r="A7515" t="str">
            <v>PH3704</v>
          </cell>
          <cell r="E7515">
            <v>320</v>
          </cell>
          <cell r="F7515">
            <v>0</v>
          </cell>
          <cell r="G7515">
            <v>320</v>
          </cell>
          <cell r="H7515">
            <v>0</v>
          </cell>
          <cell r="I7515">
            <v>-320</v>
          </cell>
          <cell r="J7515">
            <v>0</v>
          </cell>
          <cell r="L7515">
            <v>41455</v>
          </cell>
          <cell r="M7515" t="str">
            <v>SG</v>
          </cell>
          <cell r="N7515" t="str">
            <v>EXP</v>
          </cell>
          <cell r="O7515" t="str">
            <v>PH620</v>
          </cell>
          <cell r="P7515" t="str">
            <v>7130</v>
          </cell>
          <cell r="Q7515" t="str">
            <v>IDC's</v>
          </cell>
          <cell r="R7515" t="str">
            <v>Other Expenditures</v>
          </cell>
          <cell r="S7515" t="str">
            <v>Non Salary</v>
          </cell>
        </row>
        <row r="7516">
          <cell r="A7516" t="str">
            <v>PH3704</v>
          </cell>
          <cell r="E7516">
            <v>-172344.29</v>
          </cell>
          <cell r="F7516">
            <v>0</v>
          </cell>
          <cell r="G7516">
            <v>-172344.29</v>
          </cell>
          <cell r="H7516">
            <v>-164837.62</v>
          </cell>
          <cell r="I7516">
            <v>7506.67</v>
          </cell>
          <cell r="J7516">
            <v>-364319.98</v>
          </cell>
          <cell r="L7516">
            <v>41455</v>
          </cell>
          <cell r="M7516" t="str">
            <v>SG</v>
          </cell>
          <cell r="N7516" t="str">
            <v>REV</v>
          </cell>
          <cell r="O7516" t="str">
            <v>PH620</v>
          </cell>
          <cell r="P7516" t="str">
            <v>8010</v>
          </cell>
          <cell r="Q7516" t="str">
            <v>Grants and Subsidies</v>
          </cell>
          <cell r="R7516" t="str">
            <v>Revenue</v>
          </cell>
          <cell r="S7516" t="str">
            <v>Non Salary</v>
          </cell>
        </row>
        <row r="7517">
          <cell r="A7517" t="str">
            <v>PH3704</v>
          </cell>
          <cell r="E7517">
            <v>0</v>
          </cell>
          <cell r="F7517">
            <v>0</v>
          </cell>
          <cell r="G7517">
            <v>0</v>
          </cell>
          <cell r="H7517">
            <v>0</v>
          </cell>
          <cell r="I7517">
            <v>0</v>
          </cell>
          <cell r="J7517">
            <v>0</v>
          </cell>
          <cell r="L7517">
            <v>41455</v>
          </cell>
          <cell r="M7517" t="str">
            <v>SG</v>
          </cell>
          <cell r="N7517" t="str">
            <v>REV</v>
          </cell>
          <cell r="O7517" t="str">
            <v>PH620</v>
          </cell>
          <cell r="P7517" t="str">
            <v>9750</v>
          </cell>
          <cell r="Q7517" t="str">
            <v>Other Revenues</v>
          </cell>
          <cell r="R7517" t="str">
            <v>Revenue</v>
          </cell>
          <cell r="S7517" t="str">
            <v>Non Salary</v>
          </cell>
        </row>
        <row r="7518">
          <cell r="A7518" t="str">
            <v>PH3707</v>
          </cell>
          <cell r="E7518">
            <v>0</v>
          </cell>
          <cell r="F7518">
            <v>0</v>
          </cell>
          <cell r="G7518">
            <v>0</v>
          </cell>
          <cell r="H7518">
            <v>0</v>
          </cell>
          <cell r="I7518">
            <v>0</v>
          </cell>
          <cell r="J7518">
            <v>0</v>
          </cell>
          <cell r="L7518">
            <v>41455</v>
          </cell>
          <cell r="M7518" t="str">
            <v>OG</v>
          </cell>
          <cell r="N7518" t="str">
            <v>EXP</v>
          </cell>
          <cell r="O7518" t="str">
            <v>PH300</v>
          </cell>
          <cell r="P7518" t="str">
            <v>1011</v>
          </cell>
          <cell r="Q7518" t="str">
            <v>Salaries &amp; Benefits</v>
          </cell>
          <cell r="R7518" t="str">
            <v>Other Expenditures</v>
          </cell>
          <cell r="S7518" t="str">
            <v>Salaries &amp; Benefits</v>
          </cell>
        </row>
        <row r="7519">
          <cell r="A7519" t="str">
            <v>PH3707</v>
          </cell>
          <cell r="E7519">
            <v>480478.17</v>
          </cell>
          <cell r="F7519">
            <v>0</v>
          </cell>
          <cell r="G7519">
            <v>480478.17</v>
          </cell>
          <cell r="H7519">
            <v>502286.96</v>
          </cell>
          <cell r="I7519">
            <v>21808.79</v>
          </cell>
          <cell r="J7519">
            <v>1130145.6599999999</v>
          </cell>
          <cell r="L7519">
            <v>41455</v>
          </cell>
          <cell r="M7519" t="str">
            <v>OG</v>
          </cell>
          <cell r="N7519" t="str">
            <v>EXP</v>
          </cell>
          <cell r="O7519" t="str">
            <v>PH300</v>
          </cell>
          <cell r="P7519" t="str">
            <v>1015</v>
          </cell>
          <cell r="Q7519" t="str">
            <v>Salaries &amp; Benefits</v>
          </cell>
          <cell r="R7519" t="str">
            <v>Other Expenditures</v>
          </cell>
          <cell r="S7519" t="str">
            <v>Salaries &amp; Benefits</v>
          </cell>
        </row>
        <row r="7520">
          <cell r="A7520" t="str">
            <v>PH3707</v>
          </cell>
          <cell r="E7520">
            <v>25464.11</v>
          </cell>
          <cell r="F7520">
            <v>0</v>
          </cell>
          <cell r="G7520">
            <v>25464.11</v>
          </cell>
          <cell r="H7520">
            <v>24277.439999999999</v>
          </cell>
          <cell r="I7520">
            <v>-1186.67</v>
          </cell>
          <cell r="J7520">
            <v>54624.38</v>
          </cell>
          <cell r="L7520">
            <v>41455</v>
          </cell>
          <cell r="M7520" t="str">
            <v>OG</v>
          </cell>
          <cell r="N7520" t="str">
            <v>EXP</v>
          </cell>
          <cell r="O7520" t="str">
            <v>PH300</v>
          </cell>
          <cell r="P7520" t="str">
            <v>1711</v>
          </cell>
          <cell r="Q7520" t="str">
            <v>Salaries &amp; Benefits</v>
          </cell>
          <cell r="R7520" t="str">
            <v>Other Expenditures</v>
          </cell>
          <cell r="S7520" t="str">
            <v>Salaries &amp; Benefits</v>
          </cell>
        </row>
        <row r="7521">
          <cell r="A7521" t="str">
            <v>PH3707</v>
          </cell>
          <cell r="E7521">
            <v>12011.6</v>
          </cell>
          <cell r="F7521">
            <v>0</v>
          </cell>
          <cell r="G7521">
            <v>12011.6</v>
          </cell>
          <cell r="H7521">
            <v>11418.57</v>
          </cell>
          <cell r="I7521">
            <v>-593.03</v>
          </cell>
          <cell r="J7521">
            <v>25692</v>
          </cell>
          <cell r="L7521">
            <v>41455</v>
          </cell>
          <cell r="M7521" t="str">
            <v>OG</v>
          </cell>
          <cell r="N7521" t="str">
            <v>EXP</v>
          </cell>
          <cell r="O7521" t="str">
            <v>PH300</v>
          </cell>
          <cell r="P7521" t="str">
            <v>1712</v>
          </cell>
          <cell r="Q7521" t="str">
            <v>Salaries &amp; Benefits</v>
          </cell>
          <cell r="R7521" t="str">
            <v>Other Expenditures</v>
          </cell>
          <cell r="S7521" t="str">
            <v>Salaries &amp; Benefits</v>
          </cell>
        </row>
        <row r="7522">
          <cell r="A7522" t="str">
            <v>PH3707</v>
          </cell>
          <cell r="E7522">
            <v>11830.48</v>
          </cell>
          <cell r="F7522">
            <v>0</v>
          </cell>
          <cell r="G7522">
            <v>11830.48</v>
          </cell>
          <cell r="H7522">
            <v>10058.39</v>
          </cell>
          <cell r="I7522">
            <v>-1772.09</v>
          </cell>
          <cell r="J7522">
            <v>22486.2</v>
          </cell>
          <cell r="L7522">
            <v>41455</v>
          </cell>
          <cell r="M7522" t="str">
            <v>OG</v>
          </cell>
          <cell r="N7522" t="str">
            <v>EXP</v>
          </cell>
          <cell r="O7522" t="str">
            <v>PH300</v>
          </cell>
          <cell r="P7522" t="str">
            <v>1720</v>
          </cell>
          <cell r="Q7522" t="str">
            <v>Salaries &amp; Benefits</v>
          </cell>
          <cell r="R7522" t="str">
            <v>Other Expenditures</v>
          </cell>
          <cell r="S7522" t="str">
            <v>Salaries &amp; Benefits</v>
          </cell>
        </row>
        <row r="7523">
          <cell r="A7523" t="str">
            <v>PH3707</v>
          </cell>
          <cell r="E7523">
            <v>3574.31</v>
          </cell>
          <cell r="F7523">
            <v>0</v>
          </cell>
          <cell r="G7523">
            <v>3574.31</v>
          </cell>
          <cell r="H7523">
            <v>3748.93</v>
          </cell>
          <cell r="I7523">
            <v>174.62</v>
          </cell>
          <cell r="J7523">
            <v>8435.39</v>
          </cell>
          <cell r="L7523">
            <v>41455</v>
          </cell>
          <cell r="M7523" t="str">
            <v>OG</v>
          </cell>
          <cell r="N7523" t="str">
            <v>EXP</v>
          </cell>
          <cell r="O7523" t="str">
            <v>PH300</v>
          </cell>
          <cell r="P7523" t="str">
            <v>1730</v>
          </cell>
          <cell r="Q7523" t="str">
            <v>Salaries &amp; Benefits</v>
          </cell>
          <cell r="R7523" t="str">
            <v>Other Expenditures</v>
          </cell>
          <cell r="S7523" t="str">
            <v>Salaries &amp; Benefits</v>
          </cell>
        </row>
        <row r="7524">
          <cell r="A7524" t="str">
            <v>PH3707</v>
          </cell>
          <cell r="E7524">
            <v>12228.75</v>
          </cell>
          <cell r="F7524">
            <v>0</v>
          </cell>
          <cell r="G7524">
            <v>12228.75</v>
          </cell>
          <cell r="H7524">
            <v>13283.81</v>
          </cell>
          <cell r="I7524">
            <v>1055.06</v>
          </cell>
          <cell r="J7524">
            <v>15774.9</v>
          </cell>
          <cell r="L7524">
            <v>41455</v>
          </cell>
          <cell r="M7524" t="str">
            <v>OG</v>
          </cell>
          <cell r="N7524" t="str">
            <v>EXP</v>
          </cell>
          <cell r="O7524" t="str">
            <v>PH300</v>
          </cell>
          <cell r="P7524" t="str">
            <v>1740</v>
          </cell>
          <cell r="Q7524" t="str">
            <v>Salaries &amp; Benefits</v>
          </cell>
          <cell r="R7524" t="str">
            <v>Other Expenditures</v>
          </cell>
          <cell r="S7524" t="str">
            <v>Salaries &amp; Benefits</v>
          </cell>
        </row>
        <row r="7525">
          <cell r="A7525" t="str">
            <v>PH3707</v>
          </cell>
          <cell r="E7525">
            <v>562.79999999999995</v>
          </cell>
          <cell r="F7525">
            <v>0</v>
          </cell>
          <cell r="G7525">
            <v>562.79999999999995</v>
          </cell>
          <cell r="H7525">
            <v>679.51</v>
          </cell>
          <cell r="I7525">
            <v>116.71</v>
          </cell>
          <cell r="J7525">
            <v>904.07</v>
          </cell>
          <cell r="L7525">
            <v>41455</v>
          </cell>
          <cell r="M7525" t="str">
            <v>OG</v>
          </cell>
          <cell r="N7525" t="str">
            <v>EXP</v>
          </cell>
          <cell r="O7525" t="str">
            <v>PH300</v>
          </cell>
          <cell r="P7525" t="str">
            <v>1745</v>
          </cell>
          <cell r="Q7525" t="str">
            <v>Salaries &amp; Benefits</v>
          </cell>
          <cell r="R7525" t="str">
            <v>Other Expenditures</v>
          </cell>
          <cell r="S7525" t="str">
            <v>Salaries &amp; Benefits</v>
          </cell>
        </row>
        <row r="7526">
          <cell r="A7526" t="str">
            <v>PH3707</v>
          </cell>
          <cell r="E7526">
            <v>9434.52</v>
          </cell>
          <cell r="F7526">
            <v>0</v>
          </cell>
          <cell r="G7526">
            <v>9434.52</v>
          </cell>
          <cell r="H7526">
            <v>9794.66</v>
          </cell>
          <cell r="I7526">
            <v>360.14</v>
          </cell>
          <cell r="J7526">
            <v>22037.8</v>
          </cell>
          <cell r="L7526">
            <v>41455</v>
          </cell>
          <cell r="M7526" t="str">
            <v>OG</v>
          </cell>
          <cell r="N7526" t="str">
            <v>EXP</v>
          </cell>
          <cell r="O7526" t="str">
            <v>PH300</v>
          </cell>
          <cell r="P7526" t="str">
            <v>1750</v>
          </cell>
          <cell r="Q7526" t="str">
            <v>Salaries &amp; Benefits</v>
          </cell>
          <cell r="R7526" t="str">
            <v>Other Expenditures</v>
          </cell>
          <cell r="S7526" t="str">
            <v>Salaries &amp; Benefits</v>
          </cell>
        </row>
        <row r="7527">
          <cell r="A7527" t="str">
            <v>PH3707</v>
          </cell>
          <cell r="E7527">
            <v>25892.98</v>
          </cell>
          <cell r="F7527">
            <v>0</v>
          </cell>
          <cell r="G7527">
            <v>25892.98</v>
          </cell>
          <cell r="H7527">
            <v>28698.76</v>
          </cell>
          <cell r="I7527">
            <v>2805.78</v>
          </cell>
          <cell r="J7527">
            <v>34600.5</v>
          </cell>
          <cell r="L7527">
            <v>41455</v>
          </cell>
          <cell r="M7527" t="str">
            <v>OG</v>
          </cell>
          <cell r="N7527" t="str">
            <v>EXP</v>
          </cell>
          <cell r="O7527" t="str">
            <v>PH300</v>
          </cell>
          <cell r="P7527" t="str">
            <v>1760</v>
          </cell>
          <cell r="Q7527" t="str">
            <v>Salaries &amp; Benefits</v>
          </cell>
          <cell r="R7527" t="str">
            <v>Other Expenditures</v>
          </cell>
          <cell r="S7527" t="str">
            <v>Salaries &amp; Benefits</v>
          </cell>
        </row>
        <row r="7528">
          <cell r="A7528" t="str">
            <v>PH3707</v>
          </cell>
          <cell r="E7528">
            <v>48799.22</v>
          </cell>
          <cell r="F7528">
            <v>0</v>
          </cell>
          <cell r="G7528">
            <v>48799.22</v>
          </cell>
          <cell r="H7528">
            <v>54629.91</v>
          </cell>
          <cell r="I7528">
            <v>5830.69</v>
          </cell>
          <cell r="J7528">
            <v>122917.27</v>
          </cell>
          <cell r="L7528">
            <v>41455</v>
          </cell>
          <cell r="M7528" t="str">
            <v>OG</v>
          </cell>
          <cell r="N7528" t="str">
            <v>EXP</v>
          </cell>
          <cell r="O7528" t="str">
            <v>PH300</v>
          </cell>
          <cell r="P7528" t="str">
            <v>1770</v>
          </cell>
          <cell r="Q7528" t="str">
            <v>Salaries &amp; Benefits</v>
          </cell>
          <cell r="R7528" t="str">
            <v>Other Expenditures</v>
          </cell>
          <cell r="S7528" t="str">
            <v>Salaries &amp; Benefits</v>
          </cell>
        </row>
        <row r="7529">
          <cell r="A7529" t="str">
            <v>PH3707</v>
          </cell>
          <cell r="E7529">
            <v>343.43</v>
          </cell>
          <cell r="F7529">
            <v>0</v>
          </cell>
          <cell r="G7529">
            <v>343.43</v>
          </cell>
          <cell r="H7529">
            <v>301.81</v>
          </cell>
          <cell r="I7529">
            <v>-41.62</v>
          </cell>
          <cell r="J7529">
            <v>1092.7</v>
          </cell>
          <cell r="L7529">
            <v>41455</v>
          </cell>
          <cell r="M7529" t="str">
            <v>OG</v>
          </cell>
          <cell r="N7529" t="str">
            <v>EXP</v>
          </cell>
          <cell r="O7529" t="str">
            <v>PH300</v>
          </cell>
          <cell r="P7529" t="str">
            <v>2010</v>
          </cell>
          <cell r="Q7529" t="str">
            <v>Office Supplies</v>
          </cell>
          <cell r="R7529" t="str">
            <v>Other Expenditures</v>
          </cell>
          <cell r="S7529" t="str">
            <v>Non Salary</v>
          </cell>
        </row>
        <row r="7530">
          <cell r="A7530" t="str">
            <v>PH3707</v>
          </cell>
          <cell r="E7530">
            <v>0</v>
          </cell>
          <cell r="F7530">
            <v>0</v>
          </cell>
          <cell r="G7530">
            <v>0</v>
          </cell>
          <cell r="H7530">
            <v>82.96</v>
          </cell>
          <cell r="I7530">
            <v>82.96</v>
          </cell>
          <cell r="J7530">
            <v>300.39</v>
          </cell>
          <cell r="L7530">
            <v>41455</v>
          </cell>
          <cell r="M7530" t="str">
            <v>OG</v>
          </cell>
          <cell r="N7530" t="str">
            <v>EXP</v>
          </cell>
          <cell r="O7530" t="str">
            <v>PH300</v>
          </cell>
          <cell r="P7530" t="str">
            <v>2020</v>
          </cell>
          <cell r="Q7530" t="str">
            <v>Office Supplies</v>
          </cell>
          <cell r="R7530" t="str">
            <v>Other Expenditures</v>
          </cell>
          <cell r="S7530" t="str">
            <v>Non Salary</v>
          </cell>
        </row>
        <row r="7531">
          <cell r="A7531" t="str">
            <v>PH3707</v>
          </cell>
          <cell r="E7531">
            <v>306.86</v>
          </cell>
          <cell r="F7531">
            <v>0</v>
          </cell>
          <cell r="G7531">
            <v>306.86</v>
          </cell>
          <cell r="H7531">
            <v>544.11</v>
          </cell>
          <cell r="I7531">
            <v>237.25</v>
          </cell>
          <cell r="J7531">
            <v>1969.96</v>
          </cell>
          <cell r="L7531">
            <v>41455</v>
          </cell>
          <cell r="M7531" t="str">
            <v>OG</v>
          </cell>
          <cell r="N7531" t="str">
            <v>EXP</v>
          </cell>
          <cell r="O7531" t="str">
            <v>PH300</v>
          </cell>
          <cell r="P7531" t="str">
            <v>2600</v>
          </cell>
          <cell r="Q7531" t="str">
            <v>Other Supplies</v>
          </cell>
          <cell r="R7531" t="str">
            <v>Other Expenditures</v>
          </cell>
          <cell r="S7531" t="str">
            <v>Non Salary</v>
          </cell>
        </row>
        <row r="7532">
          <cell r="A7532" t="str">
            <v>PH3707</v>
          </cell>
          <cell r="E7532">
            <v>18.93</v>
          </cell>
          <cell r="F7532">
            <v>0</v>
          </cell>
          <cell r="G7532">
            <v>18.93</v>
          </cell>
          <cell r="H7532">
            <v>2530.6</v>
          </cell>
          <cell r="I7532">
            <v>2511.67</v>
          </cell>
          <cell r="J7532">
            <v>9162.2199999999993</v>
          </cell>
          <cell r="L7532">
            <v>41455</v>
          </cell>
          <cell r="M7532" t="str">
            <v>OG</v>
          </cell>
          <cell r="N7532" t="str">
            <v>EXP</v>
          </cell>
          <cell r="O7532" t="str">
            <v>PH300</v>
          </cell>
          <cell r="P7532" t="str">
            <v>2741</v>
          </cell>
          <cell r="Q7532" t="str">
            <v>Other Supplies</v>
          </cell>
          <cell r="R7532" t="str">
            <v>Other Expenditures</v>
          </cell>
          <cell r="S7532" t="str">
            <v>Non Salary</v>
          </cell>
        </row>
        <row r="7533">
          <cell r="A7533" t="str">
            <v>PH3707</v>
          </cell>
          <cell r="E7533">
            <v>88.28</v>
          </cell>
          <cell r="F7533">
            <v>0</v>
          </cell>
          <cell r="G7533">
            <v>88.28</v>
          </cell>
          <cell r="H7533">
            <v>0</v>
          </cell>
          <cell r="I7533">
            <v>-88.28</v>
          </cell>
          <cell r="J7533">
            <v>0</v>
          </cell>
          <cell r="L7533">
            <v>41455</v>
          </cell>
          <cell r="M7533" t="str">
            <v>OG</v>
          </cell>
          <cell r="N7533" t="str">
            <v>EXP</v>
          </cell>
          <cell r="O7533" t="str">
            <v>PH300</v>
          </cell>
          <cell r="P7533" t="str">
            <v>2823</v>
          </cell>
          <cell r="Q7533" t="str">
            <v>Other Supplies</v>
          </cell>
          <cell r="R7533" t="str">
            <v>Other Expenditures</v>
          </cell>
          <cell r="S7533" t="str">
            <v>Non Salary</v>
          </cell>
        </row>
        <row r="7534">
          <cell r="A7534" t="str">
            <v>PH3707</v>
          </cell>
          <cell r="E7534">
            <v>0</v>
          </cell>
          <cell r="F7534">
            <v>0</v>
          </cell>
          <cell r="G7534">
            <v>0</v>
          </cell>
          <cell r="H7534">
            <v>550.70000000000005</v>
          </cell>
          <cell r="I7534">
            <v>550.70000000000005</v>
          </cell>
          <cell r="J7534">
            <v>1000</v>
          </cell>
          <cell r="L7534">
            <v>41455</v>
          </cell>
          <cell r="M7534" t="str">
            <v>OG</v>
          </cell>
          <cell r="N7534" t="str">
            <v>EXP</v>
          </cell>
          <cell r="O7534" t="str">
            <v>PH300</v>
          </cell>
          <cell r="P7534" t="str">
            <v>3020</v>
          </cell>
          <cell r="Q7534" t="str">
            <v>General Equipment</v>
          </cell>
          <cell r="R7534" t="str">
            <v>Other Expenditures</v>
          </cell>
          <cell r="S7534" t="str">
            <v>Non Salary</v>
          </cell>
        </row>
        <row r="7535">
          <cell r="A7535" t="str">
            <v>PH3707</v>
          </cell>
          <cell r="E7535">
            <v>0</v>
          </cell>
          <cell r="F7535">
            <v>0</v>
          </cell>
          <cell r="G7535">
            <v>0</v>
          </cell>
          <cell r="H7535">
            <v>1681.18</v>
          </cell>
          <cell r="I7535">
            <v>1681.18</v>
          </cell>
          <cell r="J7535">
            <v>3052.8</v>
          </cell>
          <cell r="L7535">
            <v>41455</v>
          </cell>
          <cell r="M7535" t="str">
            <v>OG</v>
          </cell>
          <cell r="N7535" t="str">
            <v>EXP</v>
          </cell>
          <cell r="O7535" t="str">
            <v>PH300</v>
          </cell>
          <cell r="P7535" t="str">
            <v>3410</v>
          </cell>
          <cell r="Q7535" t="str">
            <v>Computer Hardware &amp; Software</v>
          </cell>
          <cell r="R7535" t="str">
            <v>Other Expenditures</v>
          </cell>
          <cell r="S7535" t="str">
            <v>Non Salary</v>
          </cell>
        </row>
        <row r="7536">
          <cell r="A7536" t="str">
            <v>PH3707</v>
          </cell>
          <cell r="E7536">
            <v>0</v>
          </cell>
          <cell r="F7536">
            <v>0</v>
          </cell>
          <cell r="G7536">
            <v>0</v>
          </cell>
          <cell r="H7536">
            <v>826.05</v>
          </cell>
          <cell r="I7536">
            <v>826.05</v>
          </cell>
          <cell r="J7536">
            <v>1500</v>
          </cell>
          <cell r="L7536">
            <v>41455</v>
          </cell>
          <cell r="M7536" t="str">
            <v>OG</v>
          </cell>
          <cell r="N7536" t="str">
            <v>EXP</v>
          </cell>
          <cell r="O7536" t="str">
            <v>PH300</v>
          </cell>
          <cell r="P7536" t="str">
            <v>3420</v>
          </cell>
          <cell r="Q7536" t="str">
            <v>Computer Hardware &amp; Software</v>
          </cell>
          <cell r="R7536" t="str">
            <v>Other Expenditures</v>
          </cell>
          <cell r="S7536" t="str">
            <v>Non Salary</v>
          </cell>
        </row>
        <row r="7537">
          <cell r="A7537" t="str">
            <v>PH3707</v>
          </cell>
          <cell r="E7537">
            <v>2545.35</v>
          </cell>
          <cell r="F7537">
            <v>0</v>
          </cell>
          <cell r="G7537">
            <v>2545.35</v>
          </cell>
          <cell r="H7537">
            <v>13096.8</v>
          </cell>
          <cell r="I7537">
            <v>10551.45</v>
          </cell>
          <cell r="J7537">
            <v>24000</v>
          </cell>
          <cell r="L7537">
            <v>41455</v>
          </cell>
          <cell r="M7537" t="str">
            <v>OG</v>
          </cell>
          <cell r="N7537" t="str">
            <v>EXP</v>
          </cell>
          <cell r="O7537" t="str">
            <v>PH300</v>
          </cell>
          <cell r="P7537" t="str">
            <v>4086</v>
          </cell>
          <cell r="Q7537" t="str">
            <v>Professional &amp; Technical</v>
          </cell>
          <cell r="R7537" t="str">
            <v>Other Expenditures</v>
          </cell>
          <cell r="S7537" t="str">
            <v>Non Salary</v>
          </cell>
        </row>
        <row r="7538">
          <cell r="A7538" t="str">
            <v>PH3707</v>
          </cell>
          <cell r="E7538">
            <v>113.65</v>
          </cell>
          <cell r="F7538">
            <v>0</v>
          </cell>
          <cell r="G7538">
            <v>113.65</v>
          </cell>
          <cell r="H7538">
            <v>854.73</v>
          </cell>
          <cell r="I7538">
            <v>741.08</v>
          </cell>
          <cell r="J7538">
            <v>1955</v>
          </cell>
          <cell r="L7538">
            <v>41455</v>
          </cell>
          <cell r="M7538" t="str">
            <v>OG</v>
          </cell>
          <cell r="N7538" t="str">
            <v>EXP</v>
          </cell>
          <cell r="O7538" t="str">
            <v>PH300</v>
          </cell>
          <cell r="P7538" t="str">
            <v>4225</v>
          </cell>
          <cell r="Q7538" t="str">
            <v>Business Travel Expenses</v>
          </cell>
          <cell r="R7538" t="str">
            <v>Other Expenditures</v>
          </cell>
          <cell r="S7538" t="str">
            <v>Non Salary</v>
          </cell>
        </row>
        <row r="7539">
          <cell r="A7539" t="str">
            <v>PH3707</v>
          </cell>
          <cell r="E7539">
            <v>0</v>
          </cell>
          <cell r="F7539">
            <v>0</v>
          </cell>
          <cell r="G7539">
            <v>0</v>
          </cell>
          <cell r="H7539">
            <v>437.2</v>
          </cell>
          <cell r="I7539">
            <v>437.2</v>
          </cell>
          <cell r="J7539">
            <v>1000</v>
          </cell>
          <cell r="L7539">
            <v>41455</v>
          </cell>
          <cell r="M7539" t="str">
            <v>OG</v>
          </cell>
          <cell r="N7539" t="str">
            <v>EXP</v>
          </cell>
          <cell r="O7539" t="str">
            <v>PH300</v>
          </cell>
          <cell r="P7539" t="str">
            <v>4256</v>
          </cell>
          <cell r="Q7539" t="str">
            <v>Conference Expenditures</v>
          </cell>
          <cell r="R7539" t="str">
            <v>Other Expenditures</v>
          </cell>
          <cell r="S7539" t="str">
            <v>Non Salary</v>
          </cell>
        </row>
        <row r="7540">
          <cell r="A7540" t="str">
            <v>PH3707</v>
          </cell>
          <cell r="E7540">
            <v>9158.4</v>
          </cell>
          <cell r="F7540">
            <v>0</v>
          </cell>
          <cell r="G7540">
            <v>9158.4</v>
          </cell>
          <cell r="H7540">
            <v>11229.4</v>
          </cell>
          <cell r="I7540">
            <v>2071</v>
          </cell>
          <cell r="J7540">
            <v>30807.68</v>
          </cell>
          <cell r="L7540">
            <v>41455</v>
          </cell>
          <cell r="M7540" t="str">
            <v>OG</v>
          </cell>
          <cell r="N7540" t="str">
            <v>EXP</v>
          </cell>
          <cell r="O7540" t="str">
            <v>PH300</v>
          </cell>
          <cell r="P7540" t="str">
            <v>4310</v>
          </cell>
          <cell r="Q7540" t="str">
            <v>Training &amp; Development</v>
          </cell>
          <cell r="R7540" t="str">
            <v>Other Expenditures</v>
          </cell>
          <cell r="S7540" t="str">
            <v>Non Salary</v>
          </cell>
        </row>
        <row r="7541">
          <cell r="A7541" t="str">
            <v>PH3707</v>
          </cell>
          <cell r="E7541">
            <v>0</v>
          </cell>
          <cell r="F7541">
            <v>216.74</v>
          </cell>
          <cell r="G7541">
            <v>216.74</v>
          </cell>
          <cell r="H7541">
            <v>188.15</v>
          </cell>
          <cell r="I7541">
            <v>-28.59</v>
          </cell>
          <cell r="J7541">
            <v>500</v>
          </cell>
          <cell r="L7541">
            <v>41455</v>
          </cell>
          <cell r="M7541" t="str">
            <v>OG</v>
          </cell>
          <cell r="N7541" t="str">
            <v>EXP</v>
          </cell>
          <cell r="O7541" t="str">
            <v>PH300</v>
          </cell>
          <cell r="P7541" t="str">
            <v>4416</v>
          </cell>
          <cell r="Q7541" t="str">
            <v>Contracted Services</v>
          </cell>
          <cell r="R7541" t="str">
            <v>Other Expenditures</v>
          </cell>
          <cell r="S7541" t="str">
            <v>Non Salary</v>
          </cell>
        </row>
        <row r="7542">
          <cell r="A7542" t="str">
            <v>PH3707</v>
          </cell>
          <cell r="E7542">
            <v>0</v>
          </cell>
          <cell r="F7542">
            <v>0</v>
          </cell>
          <cell r="G7542">
            <v>0</v>
          </cell>
          <cell r="H7542">
            <v>752.6</v>
          </cell>
          <cell r="I7542">
            <v>752.6</v>
          </cell>
          <cell r="J7542">
            <v>2000</v>
          </cell>
          <cell r="L7542">
            <v>41455</v>
          </cell>
          <cell r="M7542" t="str">
            <v>OG</v>
          </cell>
          <cell r="N7542" t="str">
            <v>EXP</v>
          </cell>
          <cell r="O7542" t="str">
            <v>PH300</v>
          </cell>
          <cell r="P7542" t="str">
            <v>4570</v>
          </cell>
          <cell r="Q7542" t="str">
            <v>Contracted Services</v>
          </cell>
          <cell r="R7542" t="str">
            <v>Other Expenditures</v>
          </cell>
          <cell r="S7542" t="str">
            <v>Non Salary</v>
          </cell>
        </row>
        <row r="7543">
          <cell r="A7543" t="str">
            <v>PH3707</v>
          </cell>
          <cell r="E7543">
            <v>0</v>
          </cell>
          <cell r="F7543">
            <v>0</v>
          </cell>
          <cell r="G7543">
            <v>0</v>
          </cell>
          <cell r="H7543">
            <v>0</v>
          </cell>
          <cell r="I7543">
            <v>0</v>
          </cell>
          <cell r="J7543">
            <v>0</v>
          </cell>
          <cell r="L7543">
            <v>41455</v>
          </cell>
          <cell r="M7543" t="str">
            <v>OG</v>
          </cell>
          <cell r="N7543" t="str">
            <v>EXP</v>
          </cell>
          <cell r="O7543" t="str">
            <v>PH300</v>
          </cell>
          <cell r="P7543" t="str">
            <v>4690</v>
          </cell>
          <cell r="Q7543" t="str">
            <v>Insurance, Parking &amp; Metrage</v>
          </cell>
          <cell r="R7543" t="str">
            <v>Other Expenditures</v>
          </cell>
          <cell r="S7543" t="str">
            <v>Non Salary</v>
          </cell>
        </row>
        <row r="7544">
          <cell r="A7544" t="str">
            <v>PH3707</v>
          </cell>
          <cell r="E7544">
            <v>2404.71</v>
          </cell>
          <cell r="F7544">
            <v>0</v>
          </cell>
          <cell r="G7544">
            <v>2404.71</v>
          </cell>
          <cell r="H7544">
            <v>3060.49</v>
          </cell>
          <cell r="I7544">
            <v>655.78</v>
          </cell>
          <cell r="J7544">
            <v>7000.2</v>
          </cell>
          <cell r="L7544">
            <v>41455</v>
          </cell>
          <cell r="M7544" t="str">
            <v>OG</v>
          </cell>
          <cell r="N7544" t="str">
            <v>EXP</v>
          </cell>
          <cell r="O7544" t="str">
            <v>PH300</v>
          </cell>
          <cell r="P7544" t="str">
            <v>4770</v>
          </cell>
          <cell r="Q7544" t="str">
            <v>Insurance, Parking &amp; Metrage</v>
          </cell>
          <cell r="R7544" t="str">
            <v>Other Expenditures</v>
          </cell>
          <cell r="S7544" t="str">
            <v>Non Salary</v>
          </cell>
        </row>
        <row r="7545">
          <cell r="A7545" t="str">
            <v>PH3707</v>
          </cell>
          <cell r="E7545">
            <v>6893.6</v>
          </cell>
          <cell r="F7545">
            <v>0</v>
          </cell>
          <cell r="G7545">
            <v>6893.6</v>
          </cell>
          <cell r="H7545">
            <v>9053.52</v>
          </cell>
          <cell r="I7545">
            <v>2159.92</v>
          </cell>
          <cell r="J7545">
            <v>23800</v>
          </cell>
          <cell r="L7545">
            <v>41455</v>
          </cell>
          <cell r="M7545" t="str">
            <v>OG</v>
          </cell>
          <cell r="N7545" t="str">
            <v>EXP</v>
          </cell>
          <cell r="O7545" t="str">
            <v>PH300</v>
          </cell>
          <cell r="P7545" t="str">
            <v>4775</v>
          </cell>
          <cell r="Q7545" t="str">
            <v>Insurance, Parking &amp; Metrage</v>
          </cell>
          <cell r="R7545" t="str">
            <v>Other Expenditures</v>
          </cell>
          <cell r="S7545" t="str">
            <v>Non Salary</v>
          </cell>
        </row>
        <row r="7546">
          <cell r="A7546" t="str">
            <v>PH3707</v>
          </cell>
          <cell r="E7546">
            <v>4.5</v>
          </cell>
          <cell r="F7546">
            <v>0</v>
          </cell>
          <cell r="G7546">
            <v>4.5</v>
          </cell>
          <cell r="H7546">
            <v>0</v>
          </cell>
          <cell r="I7546">
            <v>-4.5</v>
          </cell>
          <cell r="J7546">
            <v>0</v>
          </cell>
          <cell r="L7546">
            <v>41455</v>
          </cell>
          <cell r="M7546" t="str">
            <v>OG</v>
          </cell>
          <cell r="N7546" t="str">
            <v>EXP</v>
          </cell>
          <cell r="O7546" t="str">
            <v>PH300</v>
          </cell>
          <cell r="P7546" t="str">
            <v>4810</v>
          </cell>
          <cell r="Q7546" t="str">
            <v>Other Services</v>
          </cell>
          <cell r="R7546" t="str">
            <v>Other Expenditures</v>
          </cell>
          <cell r="S7546" t="str">
            <v>Non Salary</v>
          </cell>
        </row>
        <row r="7547">
          <cell r="A7547" t="str">
            <v>PH3707</v>
          </cell>
          <cell r="E7547">
            <v>17</v>
          </cell>
          <cell r="F7547">
            <v>0</v>
          </cell>
          <cell r="G7547">
            <v>17</v>
          </cell>
          <cell r="H7547">
            <v>87.44</v>
          </cell>
          <cell r="I7547">
            <v>70.44</v>
          </cell>
          <cell r="J7547">
            <v>200</v>
          </cell>
          <cell r="L7547">
            <v>41455</v>
          </cell>
          <cell r="M7547" t="str">
            <v>OG</v>
          </cell>
          <cell r="N7547" t="str">
            <v>EXP</v>
          </cell>
          <cell r="O7547" t="str">
            <v>PH300</v>
          </cell>
          <cell r="P7547" t="str">
            <v>4811</v>
          </cell>
          <cell r="Q7547" t="str">
            <v>Other Services</v>
          </cell>
          <cell r="R7547" t="str">
            <v>Other Expenditures</v>
          </cell>
          <cell r="S7547" t="str">
            <v>Non Salary</v>
          </cell>
        </row>
        <row r="7548">
          <cell r="A7548" t="str">
            <v>PH3707</v>
          </cell>
          <cell r="E7548">
            <v>0</v>
          </cell>
          <cell r="F7548">
            <v>0</v>
          </cell>
          <cell r="G7548">
            <v>0</v>
          </cell>
          <cell r="H7548">
            <v>0</v>
          </cell>
          <cell r="I7548">
            <v>0</v>
          </cell>
          <cell r="J7548">
            <v>-1067.01</v>
          </cell>
          <cell r="L7548">
            <v>41455</v>
          </cell>
          <cell r="M7548" t="str">
            <v>OG</v>
          </cell>
          <cell r="N7548" t="str">
            <v>EXP</v>
          </cell>
          <cell r="O7548" t="str">
            <v>PH300</v>
          </cell>
          <cell r="P7548" t="str">
            <v>4995</v>
          </cell>
          <cell r="Q7548" t="str">
            <v>Other Services</v>
          </cell>
          <cell r="R7548" t="str">
            <v>Other Expenditures</v>
          </cell>
          <cell r="S7548" t="str">
            <v>Non Salary</v>
          </cell>
        </row>
        <row r="7549">
          <cell r="A7549" t="str">
            <v>PH3707</v>
          </cell>
          <cell r="E7549">
            <v>0</v>
          </cell>
          <cell r="F7549">
            <v>0</v>
          </cell>
          <cell r="G7549">
            <v>0</v>
          </cell>
          <cell r="H7549">
            <v>239.4</v>
          </cell>
          <cell r="I7549">
            <v>239.4</v>
          </cell>
          <cell r="J7549">
            <v>500</v>
          </cell>
          <cell r="L7549">
            <v>41455</v>
          </cell>
          <cell r="M7549" t="str">
            <v>OG</v>
          </cell>
          <cell r="N7549" t="str">
            <v>EXP</v>
          </cell>
          <cell r="O7549" t="str">
            <v>PH300</v>
          </cell>
          <cell r="P7549" t="str">
            <v>7030</v>
          </cell>
          <cell r="Q7549" t="str">
            <v>IDC's</v>
          </cell>
          <cell r="R7549" t="str">
            <v>Other Expenditures</v>
          </cell>
          <cell r="S7549" t="str">
            <v>Non Salary</v>
          </cell>
        </row>
        <row r="7550">
          <cell r="A7550" t="str">
            <v>PH3707</v>
          </cell>
          <cell r="E7550">
            <v>0</v>
          </cell>
          <cell r="F7550">
            <v>0</v>
          </cell>
          <cell r="G7550">
            <v>0</v>
          </cell>
          <cell r="H7550">
            <v>239.4</v>
          </cell>
          <cell r="I7550">
            <v>239.4</v>
          </cell>
          <cell r="J7550">
            <v>500</v>
          </cell>
          <cell r="L7550">
            <v>41455</v>
          </cell>
          <cell r="M7550" t="str">
            <v>OG</v>
          </cell>
          <cell r="N7550" t="str">
            <v>EXP</v>
          </cell>
          <cell r="O7550" t="str">
            <v>PH300</v>
          </cell>
          <cell r="P7550" t="str">
            <v>7035</v>
          </cell>
          <cell r="Q7550" t="str">
            <v>IDC's</v>
          </cell>
          <cell r="R7550" t="str">
            <v>Other Expenditures</v>
          </cell>
          <cell r="S7550" t="str">
            <v>Non Salary</v>
          </cell>
        </row>
        <row r="7551">
          <cell r="A7551" t="str">
            <v>PH3707</v>
          </cell>
          <cell r="E7551">
            <v>1086.93</v>
          </cell>
          <cell r="F7551">
            <v>0</v>
          </cell>
          <cell r="G7551">
            <v>1086.93</v>
          </cell>
          <cell r="H7551">
            <v>1209.97</v>
          </cell>
          <cell r="I7551">
            <v>123.04</v>
          </cell>
          <cell r="J7551">
            <v>4839.87</v>
          </cell>
          <cell r="L7551">
            <v>41455</v>
          </cell>
          <cell r="M7551" t="str">
            <v>OG</v>
          </cell>
          <cell r="N7551" t="str">
            <v>EXP</v>
          </cell>
          <cell r="O7551" t="str">
            <v>PH300</v>
          </cell>
          <cell r="P7551" t="str">
            <v>7125</v>
          </cell>
          <cell r="Q7551" t="str">
            <v>IDC's</v>
          </cell>
          <cell r="R7551" t="str">
            <v>Other Expenditures</v>
          </cell>
          <cell r="S7551" t="str">
            <v>Non Salary</v>
          </cell>
        </row>
        <row r="7552">
          <cell r="A7552" t="str">
            <v>PH3707</v>
          </cell>
          <cell r="E7552">
            <v>0</v>
          </cell>
          <cell r="F7552">
            <v>0</v>
          </cell>
          <cell r="G7552">
            <v>0</v>
          </cell>
          <cell r="H7552">
            <v>0</v>
          </cell>
          <cell r="I7552">
            <v>0</v>
          </cell>
          <cell r="J7552">
            <v>0</v>
          </cell>
          <cell r="L7552">
            <v>41455</v>
          </cell>
          <cell r="M7552" t="str">
            <v>OG</v>
          </cell>
          <cell r="N7552" t="str">
            <v>EXP</v>
          </cell>
          <cell r="O7552" t="str">
            <v>PH300</v>
          </cell>
          <cell r="P7552" t="str">
            <v>7162</v>
          </cell>
          <cell r="Q7552" t="str">
            <v>IDC's</v>
          </cell>
          <cell r="R7552" t="str">
            <v>Other Expenditures</v>
          </cell>
          <cell r="S7552" t="str">
            <v>Non Salary</v>
          </cell>
        </row>
        <row r="7553">
          <cell r="A7553" t="str">
            <v>PH3707</v>
          </cell>
          <cell r="E7553">
            <v>-337086.96</v>
          </cell>
          <cell r="F7553">
            <v>0</v>
          </cell>
          <cell r="G7553">
            <v>-337086.96</v>
          </cell>
          <cell r="H7553">
            <v>-705843.45</v>
          </cell>
          <cell r="I7553">
            <v>-368756.49</v>
          </cell>
          <cell r="J7553">
            <v>-1551731.98</v>
          </cell>
          <cell r="L7553">
            <v>41455</v>
          </cell>
          <cell r="M7553" t="str">
            <v>OG</v>
          </cell>
          <cell r="N7553" t="str">
            <v>REV</v>
          </cell>
          <cell r="O7553" t="str">
            <v>PH300</v>
          </cell>
          <cell r="P7553" t="str">
            <v>7710</v>
          </cell>
          <cell r="Q7553" t="str">
            <v>IDR's</v>
          </cell>
          <cell r="R7553" t="str">
            <v>Revenue</v>
          </cell>
          <cell r="S7553" t="str">
            <v>Non Salary</v>
          </cell>
        </row>
        <row r="7554">
          <cell r="A7554" t="str">
            <v>PH3711</v>
          </cell>
          <cell r="E7554">
            <v>27887.32</v>
          </cell>
          <cell r="F7554">
            <v>0</v>
          </cell>
          <cell r="G7554">
            <v>27887.32</v>
          </cell>
          <cell r="H7554">
            <v>58716.06</v>
          </cell>
          <cell r="I7554">
            <v>30828.74</v>
          </cell>
          <cell r="J7554">
            <v>132111.13</v>
          </cell>
          <cell r="L7554">
            <v>41455</v>
          </cell>
          <cell r="M7554" t="str">
            <v>PF</v>
          </cell>
          <cell r="N7554" t="str">
            <v>EXP</v>
          </cell>
          <cell r="O7554" t="str">
            <v>PH300</v>
          </cell>
          <cell r="P7554" t="str">
            <v>1015</v>
          </cell>
          <cell r="Q7554" t="str">
            <v>Salaries &amp; Benefits</v>
          </cell>
          <cell r="R7554" t="str">
            <v>Other Expenditures</v>
          </cell>
          <cell r="S7554" t="str">
            <v>Salaries &amp; Benefits</v>
          </cell>
        </row>
        <row r="7555">
          <cell r="A7555" t="str">
            <v>PH3711</v>
          </cell>
          <cell r="E7555">
            <v>15988.31</v>
          </cell>
          <cell r="F7555">
            <v>0</v>
          </cell>
          <cell r="G7555">
            <v>15988.31</v>
          </cell>
          <cell r="H7555">
            <v>0</v>
          </cell>
          <cell r="I7555">
            <v>-15988.31</v>
          </cell>
          <cell r="J7555">
            <v>0</v>
          </cell>
          <cell r="L7555">
            <v>41455</v>
          </cell>
          <cell r="M7555" t="str">
            <v>PF</v>
          </cell>
          <cell r="N7555" t="str">
            <v>EXP</v>
          </cell>
          <cell r="O7555" t="str">
            <v>PH300</v>
          </cell>
          <cell r="P7555" t="str">
            <v>1215</v>
          </cell>
          <cell r="Q7555" t="str">
            <v>Salaries &amp; Benefits</v>
          </cell>
          <cell r="R7555" t="str">
            <v>Other Expenditures</v>
          </cell>
          <cell r="S7555" t="str">
            <v>Salaries &amp; Benefits</v>
          </cell>
        </row>
        <row r="7556">
          <cell r="A7556" t="str">
            <v>PH3711</v>
          </cell>
          <cell r="E7556">
            <v>959.27</v>
          </cell>
          <cell r="F7556">
            <v>0</v>
          </cell>
          <cell r="G7556">
            <v>959.27</v>
          </cell>
          <cell r="H7556">
            <v>0</v>
          </cell>
          <cell r="I7556">
            <v>-959.27</v>
          </cell>
          <cell r="J7556">
            <v>0</v>
          </cell>
          <cell r="L7556">
            <v>41455</v>
          </cell>
          <cell r="M7556" t="str">
            <v>PF</v>
          </cell>
          <cell r="N7556" t="str">
            <v>EXP</v>
          </cell>
          <cell r="O7556" t="str">
            <v>PH300</v>
          </cell>
          <cell r="P7556" t="str">
            <v>1250</v>
          </cell>
          <cell r="Q7556" t="str">
            <v>Salaries &amp; Benefits</v>
          </cell>
          <cell r="R7556" t="str">
            <v>Other Expenditures</v>
          </cell>
          <cell r="S7556" t="str">
            <v>Salaries &amp; Benefits</v>
          </cell>
        </row>
        <row r="7557">
          <cell r="A7557" t="str">
            <v>PH3711</v>
          </cell>
          <cell r="E7557">
            <v>2452.65</v>
          </cell>
          <cell r="F7557">
            <v>0</v>
          </cell>
          <cell r="G7557">
            <v>2452.65</v>
          </cell>
          <cell r="H7557">
            <v>4311.09</v>
          </cell>
          <cell r="I7557">
            <v>1858.44</v>
          </cell>
          <cell r="J7557">
            <v>9699.9599999999991</v>
          </cell>
          <cell r="L7557">
            <v>41455</v>
          </cell>
          <cell r="M7557" t="str">
            <v>PF</v>
          </cell>
          <cell r="N7557" t="str">
            <v>EXP</v>
          </cell>
          <cell r="O7557" t="str">
            <v>PH300</v>
          </cell>
          <cell r="P7557" t="str">
            <v>1711</v>
          </cell>
          <cell r="Q7557" t="str">
            <v>Salaries &amp; Benefits</v>
          </cell>
          <cell r="R7557" t="str">
            <v>Other Expenditures</v>
          </cell>
          <cell r="S7557" t="str">
            <v>Salaries &amp; Benefits</v>
          </cell>
        </row>
        <row r="7558">
          <cell r="A7558" t="str">
            <v>PH3711</v>
          </cell>
          <cell r="E7558">
            <v>1163.81</v>
          </cell>
          <cell r="F7558">
            <v>0</v>
          </cell>
          <cell r="G7558">
            <v>1163.81</v>
          </cell>
          <cell r="H7558">
            <v>2066.65</v>
          </cell>
          <cell r="I7558">
            <v>902.84</v>
          </cell>
          <cell r="J7558">
            <v>4650</v>
          </cell>
          <cell r="L7558">
            <v>41455</v>
          </cell>
          <cell r="M7558" t="str">
            <v>PF</v>
          </cell>
          <cell r="N7558" t="str">
            <v>EXP</v>
          </cell>
          <cell r="O7558" t="str">
            <v>PH300</v>
          </cell>
          <cell r="P7558" t="str">
            <v>1712</v>
          </cell>
          <cell r="Q7558" t="str">
            <v>Salaries &amp; Benefits</v>
          </cell>
          <cell r="R7558" t="str">
            <v>Other Expenditures</v>
          </cell>
          <cell r="S7558" t="str">
            <v>Salaries &amp; Benefits</v>
          </cell>
        </row>
        <row r="7559">
          <cell r="A7559" t="str">
            <v>PH3711</v>
          </cell>
          <cell r="E7559">
            <v>901.37</v>
          </cell>
          <cell r="F7559">
            <v>0</v>
          </cell>
          <cell r="G7559">
            <v>901.37</v>
          </cell>
          <cell r="H7559">
            <v>921.13</v>
          </cell>
          <cell r="I7559">
            <v>19.760000000000002</v>
          </cell>
          <cell r="J7559">
            <v>2072.37</v>
          </cell>
          <cell r="L7559">
            <v>41455</v>
          </cell>
          <cell r="M7559" t="str">
            <v>PF</v>
          </cell>
          <cell r="N7559" t="str">
            <v>EXP</v>
          </cell>
          <cell r="O7559" t="str">
            <v>PH300</v>
          </cell>
          <cell r="P7559" t="str">
            <v>1720</v>
          </cell>
          <cell r="Q7559" t="str">
            <v>Salaries &amp; Benefits</v>
          </cell>
          <cell r="R7559" t="str">
            <v>Other Expenditures</v>
          </cell>
          <cell r="S7559" t="str">
            <v>Salaries &amp; Benefits</v>
          </cell>
        </row>
        <row r="7560">
          <cell r="A7560" t="str">
            <v>PH3711</v>
          </cell>
          <cell r="E7560">
            <v>274.55</v>
          </cell>
          <cell r="F7560">
            <v>0</v>
          </cell>
          <cell r="G7560">
            <v>274.55</v>
          </cell>
          <cell r="H7560">
            <v>343.38</v>
          </cell>
          <cell r="I7560">
            <v>68.83</v>
          </cell>
          <cell r="J7560">
            <v>772.5</v>
          </cell>
          <cell r="L7560">
            <v>41455</v>
          </cell>
          <cell r="M7560" t="str">
            <v>PF</v>
          </cell>
          <cell r="N7560" t="str">
            <v>EXP</v>
          </cell>
          <cell r="O7560" t="str">
            <v>PH300</v>
          </cell>
          <cell r="P7560" t="str">
            <v>1730</v>
          </cell>
          <cell r="Q7560" t="str">
            <v>Salaries &amp; Benefits</v>
          </cell>
          <cell r="R7560" t="str">
            <v>Other Expenditures</v>
          </cell>
          <cell r="S7560" t="str">
            <v>Salaries &amp; Benefits</v>
          </cell>
        </row>
        <row r="7561">
          <cell r="A7561" t="str">
            <v>PH3711</v>
          </cell>
          <cell r="E7561">
            <v>1637.8</v>
          </cell>
          <cell r="F7561">
            <v>0</v>
          </cell>
          <cell r="G7561">
            <v>1637.8</v>
          </cell>
          <cell r="H7561">
            <v>1544.01</v>
          </cell>
          <cell r="I7561">
            <v>-93.79</v>
          </cell>
          <cell r="J7561">
            <v>2718.26</v>
          </cell>
          <cell r="L7561">
            <v>41455</v>
          </cell>
          <cell r="M7561" t="str">
            <v>PF</v>
          </cell>
          <cell r="N7561" t="str">
            <v>EXP</v>
          </cell>
          <cell r="O7561" t="str">
            <v>PH300</v>
          </cell>
          <cell r="P7561" t="str">
            <v>1740</v>
          </cell>
          <cell r="Q7561" t="str">
            <v>Salaries &amp; Benefits</v>
          </cell>
          <cell r="R7561" t="str">
            <v>Other Expenditures</v>
          </cell>
          <cell r="S7561" t="str">
            <v>Salaries &amp; Benefits</v>
          </cell>
        </row>
        <row r="7562">
          <cell r="A7562" t="str">
            <v>PH3711</v>
          </cell>
          <cell r="E7562">
            <v>70.63</v>
          </cell>
          <cell r="F7562">
            <v>0</v>
          </cell>
          <cell r="G7562">
            <v>70.63</v>
          </cell>
          <cell r="H7562">
            <v>54.06</v>
          </cell>
          <cell r="I7562">
            <v>-16.57</v>
          </cell>
          <cell r="J7562">
            <v>105.71</v>
          </cell>
          <cell r="L7562">
            <v>41455</v>
          </cell>
          <cell r="M7562" t="str">
            <v>PF</v>
          </cell>
          <cell r="N7562" t="str">
            <v>EXP</v>
          </cell>
          <cell r="O7562" t="str">
            <v>PH300</v>
          </cell>
          <cell r="P7562" t="str">
            <v>1745</v>
          </cell>
          <cell r="Q7562" t="str">
            <v>Salaries &amp; Benefits</v>
          </cell>
          <cell r="R7562" t="str">
            <v>Other Expenditures</v>
          </cell>
          <cell r="S7562" t="str">
            <v>Salaries &amp; Benefits</v>
          </cell>
        </row>
        <row r="7563">
          <cell r="A7563" t="str">
            <v>PH3711</v>
          </cell>
          <cell r="E7563">
            <v>1161.7</v>
          </cell>
          <cell r="F7563">
            <v>0</v>
          </cell>
          <cell r="G7563">
            <v>1161.7</v>
          </cell>
          <cell r="H7563">
            <v>1144.99</v>
          </cell>
          <cell r="I7563">
            <v>-16.71</v>
          </cell>
          <cell r="J7563">
            <v>2576.2800000000002</v>
          </cell>
          <cell r="L7563">
            <v>41455</v>
          </cell>
          <cell r="M7563" t="str">
            <v>PF</v>
          </cell>
          <cell r="N7563" t="str">
            <v>EXP</v>
          </cell>
          <cell r="O7563" t="str">
            <v>PH300</v>
          </cell>
          <cell r="P7563" t="str">
            <v>1750</v>
          </cell>
          <cell r="Q7563" t="str">
            <v>Salaries &amp; Benefits</v>
          </cell>
          <cell r="R7563" t="str">
            <v>Other Expenditures</v>
          </cell>
          <cell r="S7563" t="str">
            <v>Salaries &amp; Benefits</v>
          </cell>
        </row>
        <row r="7564">
          <cell r="A7564" t="str">
            <v>PH3711</v>
          </cell>
          <cell r="E7564">
            <v>3315.45</v>
          </cell>
          <cell r="F7564">
            <v>0</v>
          </cell>
          <cell r="G7564">
            <v>3315.45</v>
          </cell>
          <cell r="H7564">
            <v>3361.59</v>
          </cell>
          <cell r="I7564">
            <v>46.14</v>
          </cell>
          <cell r="J7564">
            <v>5948.18</v>
          </cell>
          <cell r="L7564">
            <v>41455</v>
          </cell>
          <cell r="M7564" t="str">
            <v>PF</v>
          </cell>
          <cell r="N7564" t="str">
            <v>EXP</v>
          </cell>
          <cell r="O7564" t="str">
            <v>PH300</v>
          </cell>
          <cell r="P7564" t="str">
            <v>1760</v>
          </cell>
          <cell r="Q7564" t="str">
            <v>Salaries &amp; Benefits</v>
          </cell>
          <cell r="R7564" t="str">
            <v>Other Expenditures</v>
          </cell>
          <cell r="S7564" t="str">
            <v>Salaries &amp; Benefits</v>
          </cell>
        </row>
        <row r="7565">
          <cell r="A7565" t="str">
            <v>PH3711</v>
          </cell>
          <cell r="E7565">
            <v>5942.21</v>
          </cell>
          <cell r="F7565">
            <v>0</v>
          </cell>
          <cell r="G7565">
            <v>5942.21</v>
          </cell>
          <cell r="H7565">
            <v>5139.25</v>
          </cell>
          <cell r="I7565">
            <v>-802.96</v>
          </cell>
          <cell r="J7565">
            <v>11563.31</v>
          </cell>
          <cell r="L7565">
            <v>41455</v>
          </cell>
          <cell r="M7565" t="str">
            <v>PF</v>
          </cell>
          <cell r="N7565" t="str">
            <v>EXP</v>
          </cell>
          <cell r="O7565" t="str">
            <v>PH300</v>
          </cell>
          <cell r="P7565" t="str">
            <v>1770</v>
          </cell>
          <cell r="Q7565" t="str">
            <v>Salaries &amp; Benefits</v>
          </cell>
          <cell r="R7565" t="str">
            <v>Other Expenditures</v>
          </cell>
          <cell r="S7565" t="str">
            <v>Salaries &amp; Benefits</v>
          </cell>
        </row>
        <row r="7566">
          <cell r="A7566" t="str">
            <v>PH3711</v>
          </cell>
          <cell r="E7566">
            <v>898.2</v>
          </cell>
          <cell r="F7566">
            <v>0</v>
          </cell>
          <cell r="G7566">
            <v>898.2</v>
          </cell>
          <cell r="H7566">
            <v>0</v>
          </cell>
          <cell r="I7566">
            <v>-898.2</v>
          </cell>
          <cell r="J7566">
            <v>0</v>
          </cell>
          <cell r="L7566">
            <v>41455</v>
          </cell>
          <cell r="M7566" t="str">
            <v>PF</v>
          </cell>
          <cell r="N7566" t="str">
            <v>EXP</v>
          </cell>
          <cell r="O7566" t="str">
            <v>PH300</v>
          </cell>
          <cell r="P7566" t="str">
            <v>1840</v>
          </cell>
          <cell r="Q7566" t="str">
            <v>Salaries &amp; Benefits</v>
          </cell>
          <cell r="R7566" t="str">
            <v>Other Expenditures</v>
          </cell>
          <cell r="S7566" t="str">
            <v>Salaries &amp; Benefits</v>
          </cell>
        </row>
        <row r="7567">
          <cell r="A7567" t="str">
            <v>PH3711</v>
          </cell>
          <cell r="E7567">
            <v>-3824.13</v>
          </cell>
          <cell r="F7567">
            <v>0</v>
          </cell>
          <cell r="G7567">
            <v>-3824.13</v>
          </cell>
          <cell r="H7567">
            <v>0</v>
          </cell>
          <cell r="I7567">
            <v>3824.13</v>
          </cell>
          <cell r="J7567">
            <v>0</v>
          </cell>
          <cell r="L7567">
            <v>41455</v>
          </cell>
          <cell r="M7567" t="str">
            <v>PF</v>
          </cell>
          <cell r="N7567" t="str">
            <v>EXP</v>
          </cell>
          <cell r="O7567" t="str">
            <v>PH300</v>
          </cell>
          <cell r="P7567" t="str">
            <v>1850</v>
          </cell>
          <cell r="Q7567" t="str">
            <v>Salaries &amp; Benefits</v>
          </cell>
          <cell r="R7567" t="str">
            <v>Other Expenditures</v>
          </cell>
          <cell r="S7567" t="str">
            <v>Salaries &amp; Benefits</v>
          </cell>
        </row>
        <row r="7568">
          <cell r="A7568" t="str">
            <v>PH3711</v>
          </cell>
          <cell r="E7568">
            <v>0</v>
          </cell>
          <cell r="F7568">
            <v>0</v>
          </cell>
          <cell r="G7568">
            <v>0</v>
          </cell>
          <cell r="H7568">
            <v>75.010000000000005</v>
          </cell>
          <cell r="I7568">
            <v>75.010000000000005</v>
          </cell>
          <cell r="J7568">
            <v>271.60000000000002</v>
          </cell>
          <cell r="L7568">
            <v>41455</v>
          </cell>
          <cell r="M7568" t="str">
            <v>PF</v>
          </cell>
          <cell r="N7568" t="str">
            <v>EXP</v>
          </cell>
          <cell r="O7568" t="str">
            <v>PH300</v>
          </cell>
          <cell r="P7568" t="str">
            <v>2010</v>
          </cell>
          <cell r="Q7568" t="str">
            <v>Office Supplies</v>
          </cell>
          <cell r="R7568" t="str">
            <v>Other Expenditures</v>
          </cell>
          <cell r="S7568" t="str">
            <v>Non Salary</v>
          </cell>
        </row>
        <row r="7569">
          <cell r="A7569" t="str">
            <v>PH3711</v>
          </cell>
          <cell r="E7569">
            <v>0</v>
          </cell>
          <cell r="F7569">
            <v>0</v>
          </cell>
          <cell r="G7569">
            <v>0</v>
          </cell>
          <cell r="H7569">
            <v>27.62</v>
          </cell>
          <cell r="I7569">
            <v>27.62</v>
          </cell>
          <cell r="J7569">
            <v>100</v>
          </cell>
          <cell r="L7569">
            <v>41455</v>
          </cell>
          <cell r="M7569" t="str">
            <v>PF</v>
          </cell>
          <cell r="N7569" t="str">
            <v>EXP</v>
          </cell>
          <cell r="O7569" t="str">
            <v>PH300</v>
          </cell>
          <cell r="P7569" t="str">
            <v>2600</v>
          </cell>
          <cell r="Q7569" t="str">
            <v>Other Supplies</v>
          </cell>
          <cell r="R7569" t="str">
            <v>Other Expenditures</v>
          </cell>
          <cell r="S7569" t="str">
            <v>Non Salary</v>
          </cell>
        </row>
        <row r="7570">
          <cell r="A7570" t="str">
            <v>PH3711</v>
          </cell>
          <cell r="E7570">
            <v>0</v>
          </cell>
          <cell r="F7570">
            <v>0</v>
          </cell>
          <cell r="G7570">
            <v>0</v>
          </cell>
          <cell r="H7570">
            <v>511</v>
          </cell>
          <cell r="I7570">
            <v>511</v>
          </cell>
          <cell r="J7570">
            <v>1168.8</v>
          </cell>
          <cell r="L7570">
            <v>41455</v>
          </cell>
          <cell r="M7570" t="str">
            <v>PF</v>
          </cell>
          <cell r="N7570" t="str">
            <v>EXP</v>
          </cell>
          <cell r="O7570" t="str">
            <v>PH300</v>
          </cell>
          <cell r="P7570" t="str">
            <v>4015</v>
          </cell>
          <cell r="Q7570" t="str">
            <v>Professional &amp; Technical</v>
          </cell>
          <cell r="R7570" t="str">
            <v>Other Expenditures</v>
          </cell>
          <cell r="S7570" t="str">
            <v>Non Salary</v>
          </cell>
        </row>
        <row r="7571">
          <cell r="A7571" t="str">
            <v>PH3711</v>
          </cell>
          <cell r="E7571">
            <v>1253.68</v>
          </cell>
          <cell r="F7571">
            <v>0</v>
          </cell>
          <cell r="G7571">
            <v>1253.68</v>
          </cell>
          <cell r="H7571">
            <v>1645.32</v>
          </cell>
          <cell r="I7571">
            <v>391.64</v>
          </cell>
          <cell r="J7571">
            <v>3763.3</v>
          </cell>
          <cell r="L7571">
            <v>41455</v>
          </cell>
          <cell r="M7571" t="str">
            <v>PF</v>
          </cell>
          <cell r="N7571" t="str">
            <v>EXP</v>
          </cell>
          <cell r="O7571" t="str">
            <v>PH300</v>
          </cell>
          <cell r="P7571" t="str">
            <v>4086</v>
          </cell>
          <cell r="Q7571" t="str">
            <v>Professional &amp; Technical</v>
          </cell>
          <cell r="R7571" t="str">
            <v>Other Expenditures</v>
          </cell>
          <cell r="S7571" t="str">
            <v>Non Salary</v>
          </cell>
        </row>
        <row r="7572">
          <cell r="A7572" t="str">
            <v>PH3711</v>
          </cell>
          <cell r="E7572">
            <v>0</v>
          </cell>
          <cell r="F7572">
            <v>0</v>
          </cell>
          <cell r="G7572">
            <v>0</v>
          </cell>
          <cell r="H7572">
            <v>0</v>
          </cell>
          <cell r="I7572">
            <v>0</v>
          </cell>
          <cell r="J7572">
            <v>0</v>
          </cell>
          <cell r="L7572">
            <v>41455</v>
          </cell>
          <cell r="M7572" t="str">
            <v>PF</v>
          </cell>
          <cell r="N7572" t="str">
            <v>EXP</v>
          </cell>
          <cell r="O7572" t="str">
            <v>PH300</v>
          </cell>
          <cell r="P7572" t="str">
            <v>4225</v>
          </cell>
          <cell r="Q7572" t="str">
            <v>Business Travel Expenses</v>
          </cell>
          <cell r="R7572" t="str">
            <v>Other Expenditures</v>
          </cell>
          <cell r="S7572" t="str">
            <v>Non Salary</v>
          </cell>
        </row>
        <row r="7573">
          <cell r="A7573" t="str">
            <v>PH3711</v>
          </cell>
          <cell r="E7573">
            <v>0</v>
          </cell>
          <cell r="F7573">
            <v>0</v>
          </cell>
          <cell r="G7573">
            <v>0</v>
          </cell>
          <cell r="H7573">
            <v>0</v>
          </cell>
          <cell r="I7573">
            <v>0</v>
          </cell>
          <cell r="J7573">
            <v>0</v>
          </cell>
          <cell r="L7573">
            <v>41455</v>
          </cell>
          <cell r="M7573" t="str">
            <v>PF</v>
          </cell>
          <cell r="N7573" t="str">
            <v>EXP</v>
          </cell>
          <cell r="O7573" t="str">
            <v>PH300</v>
          </cell>
          <cell r="P7573" t="str">
            <v>4256</v>
          </cell>
          <cell r="Q7573" t="str">
            <v>Conference Expenditures</v>
          </cell>
          <cell r="R7573" t="str">
            <v>Other Expenditures</v>
          </cell>
          <cell r="S7573" t="str">
            <v>Non Salary</v>
          </cell>
        </row>
        <row r="7574">
          <cell r="A7574" t="str">
            <v>PH3711</v>
          </cell>
          <cell r="E7574">
            <v>27740</v>
          </cell>
          <cell r="F7574">
            <v>0</v>
          </cell>
          <cell r="G7574">
            <v>27740</v>
          </cell>
          <cell r="H7574">
            <v>55193.32</v>
          </cell>
          <cell r="I7574">
            <v>27453.32</v>
          </cell>
          <cell r="J7574">
            <v>179607.29</v>
          </cell>
          <cell r="L7574">
            <v>41455</v>
          </cell>
          <cell r="M7574" t="str">
            <v>PF</v>
          </cell>
          <cell r="N7574" t="str">
            <v>EXP</v>
          </cell>
          <cell r="O7574" t="str">
            <v>PH300</v>
          </cell>
          <cell r="P7574" t="str">
            <v>4400</v>
          </cell>
          <cell r="Q7574" t="str">
            <v>Contracted Services</v>
          </cell>
          <cell r="R7574" t="str">
            <v>Other Expenditures</v>
          </cell>
          <cell r="S7574" t="str">
            <v>Non Salary</v>
          </cell>
        </row>
        <row r="7575">
          <cell r="A7575" t="str">
            <v>PH3711</v>
          </cell>
          <cell r="E7575">
            <v>200</v>
          </cell>
          <cell r="F7575">
            <v>0</v>
          </cell>
          <cell r="G7575">
            <v>200</v>
          </cell>
          <cell r="H7575">
            <v>87.44</v>
          </cell>
          <cell r="I7575">
            <v>-112.56</v>
          </cell>
          <cell r="J7575">
            <v>200</v>
          </cell>
          <cell r="L7575">
            <v>41455</v>
          </cell>
          <cell r="M7575" t="str">
            <v>PF</v>
          </cell>
          <cell r="N7575" t="str">
            <v>EXP</v>
          </cell>
          <cell r="O7575" t="str">
            <v>PH300</v>
          </cell>
          <cell r="P7575" t="str">
            <v>4414</v>
          </cell>
          <cell r="Q7575" t="str">
            <v>Contracted Services</v>
          </cell>
          <cell r="R7575" t="str">
            <v>Other Expenditures</v>
          </cell>
          <cell r="S7575" t="str">
            <v>Non Salary</v>
          </cell>
        </row>
        <row r="7576">
          <cell r="A7576" t="str">
            <v>PH3711</v>
          </cell>
          <cell r="E7576">
            <v>332.55</v>
          </cell>
          <cell r="F7576">
            <v>0</v>
          </cell>
          <cell r="G7576">
            <v>332.55</v>
          </cell>
          <cell r="H7576">
            <v>0</v>
          </cell>
          <cell r="I7576">
            <v>-332.55</v>
          </cell>
          <cell r="J7576">
            <v>0</v>
          </cell>
          <cell r="L7576">
            <v>41455</v>
          </cell>
          <cell r="M7576" t="str">
            <v>PF</v>
          </cell>
          <cell r="N7576" t="str">
            <v>EXP</v>
          </cell>
          <cell r="O7576" t="str">
            <v>PH300</v>
          </cell>
          <cell r="P7576" t="str">
            <v>4530</v>
          </cell>
          <cell r="Q7576" t="str">
            <v>Contracted Services</v>
          </cell>
          <cell r="R7576" t="str">
            <v>Other Expenditures</v>
          </cell>
          <cell r="S7576" t="str">
            <v>Non Salary</v>
          </cell>
        </row>
        <row r="7577">
          <cell r="A7577" t="str">
            <v>PH3711</v>
          </cell>
          <cell r="E7577">
            <v>1.7</v>
          </cell>
          <cell r="F7577">
            <v>0</v>
          </cell>
          <cell r="G7577">
            <v>1.7</v>
          </cell>
          <cell r="H7577">
            <v>59.46</v>
          </cell>
          <cell r="I7577">
            <v>57.76</v>
          </cell>
          <cell r="J7577">
            <v>136</v>
          </cell>
          <cell r="L7577">
            <v>41455</v>
          </cell>
          <cell r="M7577" t="str">
            <v>PF</v>
          </cell>
          <cell r="N7577" t="str">
            <v>EXP</v>
          </cell>
          <cell r="O7577" t="str">
            <v>PH300</v>
          </cell>
          <cell r="P7577" t="str">
            <v>4770</v>
          </cell>
          <cell r="Q7577" t="str">
            <v>Insurance, Parking &amp; Metrage</v>
          </cell>
          <cell r="R7577" t="str">
            <v>Other Expenditures</v>
          </cell>
          <cell r="S7577" t="str">
            <v>Non Salary</v>
          </cell>
        </row>
        <row r="7578">
          <cell r="A7578" t="str">
            <v>PH3711</v>
          </cell>
          <cell r="E7578">
            <v>149.24</v>
          </cell>
          <cell r="F7578">
            <v>0</v>
          </cell>
          <cell r="G7578">
            <v>149.24</v>
          </cell>
          <cell r="H7578">
            <v>1240.5899999999999</v>
          </cell>
          <cell r="I7578">
            <v>1091.3499999999999</v>
          </cell>
          <cell r="J7578">
            <v>2837.6</v>
          </cell>
          <cell r="L7578">
            <v>41455</v>
          </cell>
          <cell r="M7578" t="str">
            <v>PF</v>
          </cell>
          <cell r="N7578" t="str">
            <v>EXP</v>
          </cell>
          <cell r="O7578" t="str">
            <v>PH300</v>
          </cell>
          <cell r="P7578" t="str">
            <v>4775</v>
          </cell>
          <cell r="Q7578" t="str">
            <v>Insurance, Parking &amp; Metrage</v>
          </cell>
          <cell r="R7578" t="str">
            <v>Other Expenditures</v>
          </cell>
          <cell r="S7578" t="str">
            <v>Non Salary</v>
          </cell>
        </row>
        <row r="7579">
          <cell r="A7579" t="str">
            <v>PH3711</v>
          </cell>
          <cell r="E7579">
            <v>262.56</v>
          </cell>
          <cell r="F7579">
            <v>0</v>
          </cell>
          <cell r="G7579">
            <v>262.56</v>
          </cell>
          <cell r="H7579">
            <v>423.56</v>
          </cell>
          <cell r="I7579">
            <v>161</v>
          </cell>
          <cell r="J7579">
            <v>968.8</v>
          </cell>
          <cell r="L7579">
            <v>41455</v>
          </cell>
          <cell r="M7579" t="str">
            <v>PF</v>
          </cell>
          <cell r="N7579" t="str">
            <v>EXP</v>
          </cell>
          <cell r="O7579" t="str">
            <v>PH300</v>
          </cell>
          <cell r="P7579" t="str">
            <v>4811</v>
          </cell>
          <cell r="Q7579" t="str">
            <v>Other Services</v>
          </cell>
          <cell r="R7579" t="str">
            <v>Other Expenditures</v>
          </cell>
          <cell r="S7579" t="str">
            <v>Non Salary</v>
          </cell>
        </row>
        <row r="7580">
          <cell r="A7580" t="str">
            <v>PH3711</v>
          </cell>
          <cell r="E7580">
            <v>0</v>
          </cell>
          <cell r="F7580">
            <v>0</v>
          </cell>
          <cell r="G7580">
            <v>0</v>
          </cell>
          <cell r="H7580">
            <v>0</v>
          </cell>
          <cell r="I7580">
            <v>0</v>
          </cell>
          <cell r="J7580">
            <v>242.7</v>
          </cell>
          <cell r="L7580">
            <v>41455</v>
          </cell>
          <cell r="M7580" t="str">
            <v>PF</v>
          </cell>
          <cell r="N7580" t="str">
            <v>EXP</v>
          </cell>
          <cell r="O7580" t="str">
            <v>PH300</v>
          </cell>
          <cell r="P7580" t="str">
            <v>4995</v>
          </cell>
          <cell r="Q7580" t="str">
            <v>Other Services</v>
          </cell>
          <cell r="R7580" t="str">
            <v>Other Expenditures</v>
          </cell>
          <cell r="S7580" t="str">
            <v>Non Salary</v>
          </cell>
        </row>
        <row r="7581">
          <cell r="A7581" t="str">
            <v>PH3711</v>
          </cell>
          <cell r="E7581">
            <v>312.5</v>
          </cell>
          <cell r="F7581">
            <v>0</v>
          </cell>
          <cell r="G7581">
            <v>312.5</v>
          </cell>
          <cell r="H7581">
            <v>0</v>
          </cell>
          <cell r="I7581">
            <v>-312.5</v>
          </cell>
          <cell r="J7581">
            <v>0</v>
          </cell>
          <cell r="L7581">
            <v>41455</v>
          </cell>
          <cell r="M7581" t="str">
            <v>PF</v>
          </cell>
          <cell r="N7581" t="str">
            <v>EXP</v>
          </cell>
          <cell r="O7581" t="str">
            <v>PH300</v>
          </cell>
          <cell r="P7581" t="str">
            <v>7052</v>
          </cell>
          <cell r="Q7581" t="str">
            <v>IDC's</v>
          </cell>
          <cell r="R7581" t="str">
            <v>Other Expenditures</v>
          </cell>
          <cell r="S7581" t="str">
            <v>Non Salary</v>
          </cell>
        </row>
        <row r="7582">
          <cell r="A7582" t="str">
            <v>PH3711</v>
          </cell>
          <cell r="E7582">
            <v>722.96</v>
          </cell>
          <cell r="F7582">
            <v>0</v>
          </cell>
          <cell r="G7582">
            <v>722.96</v>
          </cell>
          <cell r="H7582">
            <v>804.8</v>
          </cell>
          <cell r="I7582">
            <v>81.84</v>
          </cell>
          <cell r="J7582">
            <v>3219.21</v>
          </cell>
          <cell r="L7582">
            <v>41455</v>
          </cell>
          <cell r="M7582" t="str">
            <v>PF</v>
          </cell>
          <cell r="N7582" t="str">
            <v>EXP</v>
          </cell>
          <cell r="O7582" t="str">
            <v>PH300</v>
          </cell>
          <cell r="P7582" t="str">
            <v>7125</v>
          </cell>
          <cell r="Q7582" t="str">
            <v>IDC's</v>
          </cell>
          <cell r="R7582" t="str">
            <v>Other Expenditures</v>
          </cell>
          <cell r="S7582" t="str">
            <v>Non Salary</v>
          </cell>
        </row>
        <row r="7583">
          <cell r="A7583" t="str">
            <v>PH3711</v>
          </cell>
          <cell r="E7583">
            <v>-89293.1</v>
          </cell>
          <cell r="F7583">
            <v>0</v>
          </cell>
          <cell r="G7583">
            <v>-89293.1</v>
          </cell>
          <cell r="H7583">
            <v>-137670.32999999999</v>
          </cell>
          <cell r="I7583">
            <v>-48377.23</v>
          </cell>
          <cell r="J7583">
            <v>-364733</v>
          </cell>
          <cell r="L7583">
            <v>41455</v>
          </cell>
          <cell r="M7583" t="str">
            <v>PF</v>
          </cell>
          <cell r="N7583" t="str">
            <v>REV</v>
          </cell>
          <cell r="O7583" t="str">
            <v>PH300</v>
          </cell>
          <cell r="P7583" t="str">
            <v>8010</v>
          </cell>
          <cell r="Q7583" t="str">
            <v>Grants and Subsidies</v>
          </cell>
          <cell r="R7583" t="str">
            <v>Revenue</v>
          </cell>
          <cell r="S7583" t="str">
            <v>Non Salary</v>
          </cell>
        </row>
        <row r="7584">
          <cell r="A7584" t="str">
            <v>PH3711</v>
          </cell>
          <cell r="E7584">
            <v>-3.64</v>
          </cell>
          <cell r="F7584">
            <v>0</v>
          </cell>
          <cell r="G7584">
            <v>-3.64</v>
          </cell>
          <cell r="H7584">
            <v>0</v>
          </cell>
          <cell r="I7584">
            <v>3.64</v>
          </cell>
          <cell r="J7584">
            <v>0</v>
          </cell>
          <cell r="L7584">
            <v>41455</v>
          </cell>
          <cell r="M7584" t="str">
            <v>PF</v>
          </cell>
          <cell r="N7584" t="str">
            <v>REV</v>
          </cell>
          <cell r="O7584" t="str">
            <v>PH300</v>
          </cell>
          <cell r="P7584" t="str">
            <v>9451</v>
          </cell>
          <cell r="Q7584" t="str">
            <v>Other Revenues</v>
          </cell>
          <cell r="R7584" t="str">
            <v>Revenue</v>
          </cell>
          <cell r="S7584" t="str">
            <v>Non Salary</v>
          </cell>
        </row>
        <row r="7585">
          <cell r="A7585" t="str">
            <v>PH3713</v>
          </cell>
          <cell r="E7585">
            <v>3120.74</v>
          </cell>
          <cell r="F7585">
            <v>0</v>
          </cell>
          <cell r="G7585">
            <v>3120.74</v>
          </cell>
          <cell r="H7585">
            <v>1191.06</v>
          </cell>
          <cell r="I7585">
            <v>-1929.68</v>
          </cell>
          <cell r="J7585">
            <v>7800</v>
          </cell>
          <cell r="L7585">
            <v>41455</v>
          </cell>
          <cell r="M7585" t="str">
            <v>CF</v>
          </cell>
          <cell r="N7585" t="str">
            <v>EXP</v>
          </cell>
          <cell r="O7585" t="str">
            <v>PH700</v>
          </cell>
          <cell r="P7585" t="str">
            <v>2825</v>
          </cell>
          <cell r="Q7585" t="str">
            <v>Other Supplies</v>
          </cell>
          <cell r="R7585" t="str">
            <v>Other Expenditures</v>
          </cell>
          <cell r="S7585" t="str">
            <v>Non Salary</v>
          </cell>
        </row>
        <row r="7586">
          <cell r="A7586" t="str">
            <v>PH3713</v>
          </cell>
          <cell r="E7586">
            <v>0</v>
          </cell>
          <cell r="F7586">
            <v>0</v>
          </cell>
          <cell r="G7586">
            <v>0</v>
          </cell>
          <cell r="H7586">
            <v>47.12</v>
          </cell>
          <cell r="I7586">
            <v>47.12</v>
          </cell>
          <cell r="J7586">
            <v>1550</v>
          </cell>
          <cell r="L7586">
            <v>41455</v>
          </cell>
          <cell r="M7586" t="str">
            <v>CF</v>
          </cell>
          <cell r="N7586" t="str">
            <v>EXP</v>
          </cell>
          <cell r="O7586" t="str">
            <v>PH700</v>
          </cell>
          <cell r="P7586" t="str">
            <v>3060</v>
          </cell>
          <cell r="Q7586" t="str">
            <v>General Equipment</v>
          </cell>
          <cell r="R7586" t="str">
            <v>Other Expenditures</v>
          </cell>
          <cell r="S7586" t="str">
            <v>Non Salary</v>
          </cell>
        </row>
        <row r="7587">
          <cell r="A7587" t="str">
            <v>PH3713</v>
          </cell>
          <cell r="E7587">
            <v>0</v>
          </cell>
          <cell r="F7587">
            <v>0</v>
          </cell>
          <cell r="G7587">
            <v>0</v>
          </cell>
          <cell r="H7587">
            <v>16775</v>
          </cell>
          <cell r="I7587">
            <v>16775</v>
          </cell>
          <cell r="J7587">
            <v>67100</v>
          </cell>
          <cell r="L7587">
            <v>41455</v>
          </cell>
          <cell r="M7587" t="str">
            <v>CF</v>
          </cell>
          <cell r="N7587" t="str">
            <v>EXP</v>
          </cell>
          <cell r="O7587" t="str">
            <v>PH700</v>
          </cell>
          <cell r="P7587" t="str">
            <v>4400</v>
          </cell>
          <cell r="Q7587" t="str">
            <v>Contracted Services</v>
          </cell>
          <cell r="R7587" t="str">
            <v>Other Expenditures</v>
          </cell>
          <cell r="S7587" t="str">
            <v>Non Salary</v>
          </cell>
        </row>
        <row r="7588">
          <cell r="A7588" t="str">
            <v>PH3713</v>
          </cell>
          <cell r="E7588">
            <v>533.73</v>
          </cell>
          <cell r="F7588">
            <v>0</v>
          </cell>
          <cell r="G7588">
            <v>533.73</v>
          </cell>
          <cell r="H7588">
            <v>411</v>
          </cell>
          <cell r="I7588">
            <v>-122.73</v>
          </cell>
          <cell r="J7588">
            <v>1000</v>
          </cell>
          <cell r="L7588">
            <v>41455</v>
          </cell>
          <cell r="M7588" t="str">
            <v>CF</v>
          </cell>
          <cell r="N7588" t="str">
            <v>EXP</v>
          </cell>
          <cell r="O7588" t="str">
            <v>PH700</v>
          </cell>
          <cell r="P7588" t="str">
            <v>4699</v>
          </cell>
          <cell r="Q7588" t="str">
            <v>Repairs &amp; Maintenance</v>
          </cell>
          <cell r="R7588" t="str">
            <v>Other Expenditures</v>
          </cell>
          <cell r="S7588" t="str">
            <v>Non Salary</v>
          </cell>
        </row>
        <row r="7589">
          <cell r="A7589" t="str">
            <v>PH3717</v>
          </cell>
          <cell r="E7589">
            <v>0</v>
          </cell>
          <cell r="F7589">
            <v>0</v>
          </cell>
          <cell r="G7589">
            <v>0</v>
          </cell>
          <cell r="H7589">
            <v>2394</v>
          </cell>
          <cell r="I7589">
            <v>2394</v>
          </cell>
          <cell r="J7589">
            <v>5000</v>
          </cell>
          <cell r="L7589">
            <v>41455</v>
          </cell>
          <cell r="M7589" t="str">
            <v>SG</v>
          </cell>
          <cell r="N7589" t="str">
            <v>EXP</v>
          </cell>
          <cell r="O7589" t="str">
            <v>PH300</v>
          </cell>
          <cell r="P7589" t="str">
            <v>7030</v>
          </cell>
          <cell r="Q7589" t="str">
            <v>IDC's</v>
          </cell>
          <cell r="R7589" t="str">
            <v>Other Expenditures</v>
          </cell>
          <cell r="S7589" t="str">
            <v>Non Salary</v>
          </cell>
        </row>
        <row r="7590">
          <cell r="A7590" t="str">
            <v>PH3717</v>
          </cell>
          <cell r="E7590">
            <v>0</v>
          </cell>
          <cell r="F7590">
            <v>0</v>
          </cell>
          <cell r="G7590">
            <v>0</v>
          </cell>
          <cell r="H7590">
            <v>-1795.51</v>
          </cell>
          <cell r="I7590">
            <v>-1795.51</v>
          </cell>
          <cell r="J7590">
            <v>-3750</v>
          </cell>
          <cell r="L7590">
            <v>41455</v>
          </cell>
          <cell r="M7590" t="str">
            <v>SG</v>
          </cell>
          <cell r="N7590" t="str">
            <v>REV</v>
          </cell>
          <cell r="O7590" t="str">
            <v>PH300</v>
          </cell>
          <cell r="P7590" t="str">
            <v>8010</v>
          </cell>
          <cell r="Q7590" t="str">
            <v>Grants and Subsidies</v>
          </cell>
          <cell r="R7590" t="str">
            <v>Revenue</v>
          </cell>
          <cell r="S7590" t="str">
            <v>Non Salary</v>
          </cell>
        </row>
        <row r="7591">
          <cell r="A7591" t="str">
            <v>PH3718</v>
          </cell>
          <cell r="E7591">
            <v>80.72</v>
          </cell>
          <cell r="F7591">
            <v>0</v>
          </cell>
          <cell r="G7591">
            <v>80.72</v>
          </cell>
          <cell r="H7591">
            <v>3272.94</v>
          </cell>
          <cell r="I7591">
            <v>3192.22</v>
          </cell>
          <cell r="J7591">
            <v>11849.88</v>
          </cell>
          <cell r="L7591">
            <v>41455</v>
          </cell>
          <cell r="M7591" t="str">
            <v>SG</v>
          </cell>
          <cell r="N7591" t="str">
            <v>EXP</v>
          </cell>
          <cell r="O7591" t="str">
            <v>PH300</v>
          </cell>
          <cell r="P7591" t="str">
            <v>2600</v>
          </cell>
          <cell r="Q7591" t="str">
            <v>Other Supplies</v>
          </cell>
          <cell r="R7591" t="str">
            <v>Other Expenditures</v>
          </cell>
          <cell r="S7591" t="str">
            <v>Non Salary</v>
          </cell>
        </row>
        <row r="7592">
          <cell r="A7592" t="str">
            <v>PH3718</v>
          </cell>
          <cell r="E7592">
            <v>69.69</v>
          </cell>
          <cell r="F7592">
            <v>4500</v>
          </cell>
          <cell r="G7592">
            <v>4569.6899999999996</v>
          </cell>
          <cell r="H7592">
            <v>1237.26</v>
          </cell>
          <cell r="I7592">
            <v>-3332.43</v>
          </cell>
          <cell r="J7592">
            <v>4479.6000000000004</v>
          </cell>
          <cell r="L7592">
            <v>41455</v>
          </cell>
          <cell r="M7592" t="str">
            <v>SG</v>
          </cell>
          <cell r="N7592" t="str">
            <v>EXP</v>
          </cell>
          <cell r="O7592" t="str">
            <v>PH300</v>
          </cell>
          <cell r="P7592" t="str">
            <v>2741</v>
          </cell>
          <cell r="Q7592" t="str">
            <v>Other Supplies</v>
          </cell>
          <cell r="R7592" t="str">
            <v>Other Expenditures</v>
          </cell>
          <cell r="S7592" t="str">
            <v>Non Salary</v>
          </cell>
        </row>
        <row r="7593">
          <cell r="A7593" t="str">
            <v>PH3718</v>
          </cell>
          <cell r="E7593">
            <v>427.39</v>
          </cell>
          <cell r="F7593">
            <v>0</v>
          </cell>
          <cell r="G7593">
            <v>427.39</v>
          </cell>
          <cell r="H7593">
            <v>3169.82</v>
          </cell>
          <cell r="I7593">
            <v>2742.43</v>
          </cell>
          <cell r="J7593">
            <v>7250.29</v>
          </cell>
          <cell r="L7593">
            <v>41455</v>
          </cell>
          <cell r="M7593" t="str">
            <v>SG</v>
          </cell>
          <cell r="N7593" t="str">
            <v>EXP</v>
          </cell>
          <cell r="O7593" t="str">
            <v>PH300</v>
          </cell>
          <cell r="P7593" t="str">
            <v>4086</v>
          </cell>
          <cell r="Q7593" t="str">
            <v>Professional &amp; Technical</v>
          </cell>
          <cell r="R7593" t="str">
            <v>Other Expenditures</v>
          </cell>
          <cell r="S7593" t="str">
            <v>Non Salary</v>
          </cell>
        </row>
        <row r="7594">
          <cell r="A7594" t="str">
            <v>PH3718</v>
          </cell>
          <cell r="E7594">
            <v>0</v>
          </cell>
          <cell r="F7594">
            <v>0</v>
          </cell>
          <cell r="G7594">
            <v>0</v>
          </cell>
          <cell r="H7594">
            <v>524.64</v>
          </cell>
          <cell r="I7594">
            <v>524.64</v>
          </cell>
          <cell r="J7594">
            <v>1200</v>
          </cell>
          <cell r="L7594">
            <v>41455</v>
          </cell>
          <cell r="M7594" t="str">
            <v>SG</v>
          </cell>
          <cell r="N7594" t="str">
            <v>EXP</v>
          </cell>
          <cell r="O7594" t="str">
            <v>PH300</v>
          </cell>
          <cell r="P7594" t="str">
            <v>4310</v>
          </cell>
          <cell r="Q7594" t="str">
            <v>Training &amp; Development</v>
          </cell>
          <cell r="R7594" t="str">
            <v>Other Expenditures</v>
          </cell>
          <cell r="S7594" t="str">
            <v>Non Salary</v>
          </cell>
        </row>
        <row r="7595">
          <cell r="A7595" t="str">
            <v>PH3718</v>
          </cell>
          <cell r="E7595">
            <v>0</v>
          </cell>
          <cell r="F7595">
            <v>2081.4</v>
          </cell>
          <cell r="G7595">
            <v>2081.4</v>
          </cell>
          <cell r="H7595">
            <v>2518.27</v>
          </cell>
          <cell r="I7595">
            <v>436.87</v>
          </cell>
          <cell r="J7595">
            <v>5760</v>
          </cell>
          <cell r="L7595">
            <v>41455</v>
          </cell>
          <cell r="M7595" t="str">
            <v>SG</v>
          </cell>
          <cell r="N7595" t="str">
            <v>EXP</v>
          </cell>
          <cell r="O7595" t="str">
            <v>PH300</v>
          </cell>
          <cell r="P7595" t="str">
            <v>4421</v>
          </cell>
          <cell r="Q7595" t="str">
            <v>Contracted Services</v>
          </cell>
          <cell r="R7595" t="str">
            <v>Other Expenditures</v>
          </cell>
          <cell r="S7595" t="str">
            <v>Non Salary</v>
          </cell>
        </row>
        <row r="7596">
          <cell r="A7596" t="str">
            <v>PH3718</v>
          </cell>
          <cell r="E7596">
            <v>8961.2199999999993</v>
          </cell>
          <cell r="F7596">
            <v>0</v>
          </cell>
          <cell r="G7596">
            <v>8961.2199999999993</v>
          </cell>
          <cell r="H7596">
            <v>3934.8</v>
          </cell>
          <cell r="I7596">
            <v>-5026.42</v>
          </cell>
          <cell r="J7596">
            <v>9000</v>
          </cell>
          <cell r="L7596">
            <v>41455</v>
          </cell>
          <cell r="M7596" t="str">
            <v>SG</v>
          </cell>
          <cell r="N7596" t="str">
            <v>EXP</v>
          </cell>
          <cell r="O7596" t="str">
            <v>PH300</v>
          </cell>
          <cell r="P7596" t="str">
            <v>4690</v>
          </cell>
          <cell r="Q7596" t="str">
            <v>Insurance, Parking &amp; Metrage</v>
          </cell>
          <cell r="R7596" t="str">
            <v>Other Expenditures</v>
          </cell>
          <cell r="S7596" t="str">
            <v>Non Salary</v>
          </cell>
        </row>
        <row r="7597">
          <cell r="A7597" t="str">
            <v>PH3718</v>
          </cell>
          <cell r="E7597">
            <v>0</v>
          </cell>
          <cell r="F7597">
            <v>0</v>
          </cell>
          <cell r="G7597">
            <v>0</v>
          </cell>
          <cell r="H7597">
            <v>0</v>
          </cell>
          <cell r="I7597">
            <v>0</v>
          </cell>
          <cell r="J7597">
            <v>0</v>
          </cell>
          <cell r="L7597">
            <v>41455</v>
          </cell>
          <cell r="M7597" t="str">
            <v>SG</v>
          </cell>
          <cell r="N7597" t="str">
            <v>EXP</v>
          </cell>
          <cell r="O7597" t="str">
            <v>PH300</v>
          </cell>
          <cell r="P7597" t="str">
            <v>7030</v>
          </cell>
          <cell r="Q7597" t="str">
            <v>IDC's</v>
          </cell>
          <cell r="R7597" t="str">
            <v>Other Expenditures</v>
          </cell>
          <cell r="S7597" t="str">
            <v>Non Salary</v>
          </cell>
        </row>
        <row r="7598">
          <cell r="A7598" t="str">
            <v>PH3718</v>
          </cell>
          <cell r="E7598">
            <v>6.64</v>
          </cell>
          <cell r="F7598">
            <v>0</v>
          </cell>
          <cell r="G7598">
            <v>6.64</v>
          </cell>
          <cell r="H7598">
            <v>4069.8</v>
          </cell>
          <cell r="I7598">
            <v>4063.16</v>
          </cell>
          <cell r="J7598">
            <v>8500</v>
          </cell>
          <cell r="L7598">
            <v>41455</v>
          </cell>
          <cell r="M7598" t="str">
            <v>SG</v>
          </cell>
          <cell r="N7598" t="str">
            <v>EXP</v>
          </cell>
          <cell r="O7598" t="str">
            <v>PH300</v>
          </cell>
          <cell r="P7598" t="str">
            <v>7035</v>
          </cell>
          <cell r="Q7598" t="str">
            <v>IDC's</v>
          </cell>
          <cell r="R7598" t="str">
            <v>Other Expenditures</v>
          </cell>
          <cell r="S7598" t="str">
            <v>Non Salary</v>
          </cell>
        </row>
        <row r="7599">
          <cell r="A7599" t="str">
            <v>PH3718</v>
          </cell>
          <cell r="E7599">
            <v>-12090.32</v>
          </cell>
          <cell r="F7599">
            <v>0</v>
          </cell>
          <cell r="G7599">
            <v>-12090.32</v>
          </cell>
          <cell r="H7599">
            <v>-14045.66</v>
          </cell>
          <cell r="I7599">
            <v>-1955.34</v>
          </cell>
          <cell r="J7599">
            <v>-36029.83</v>
          </cell>
          <cell r="L7599">
            <v>41455</v>
          </cell>
          <cell r="M7599" t="str">
            <v>SG</v>
          </cell>
          <cell r="N7599" t="str">
            <v>REV</v>
          </cell>
          <cell r="O7599" t="str">
            <v>PH300</v>
          </cell>
          <cell r="P7599" t="str">
            <v>8010</v>
          </cell>
          <cell r="Q7599" t="str">
            <v>Grants and Subsidies</v>
          </cell>
          <cell r="R7599" t="str">
            <v>Revenue</v>
          </cell>
          <cell r="S7599" t="str">
            <v>Non Salary</v>
          </cell>
        </row>
        <row r="7600">
          <cell r="A7600" t="str">
            <v>PH3719</v>
          </cell>
          <cell r="E7600">
            <v>429.94</v>
          </cell>
          <cell r="F7600">
            <v>0</v>
          </cell>
          <cell r="G7600">
            <v>429.94</v>
          </cell>
          <cell r="H7600">
            <v>0</v>
          </cell>
          <cell r="I7600">
            <v>-429.94</v>
          </cell>
          <cell r="J7600">
            <v>0</v>
          </cell>
          <cell r="L7600">
            <v>41455</v>
          </cell>
          <cell r="M7600" t="str">
            <v>SG</v>
          </cell>
          <cell r="N7600" t="str">
            <v>EXP</v>
          </cell>
          <cell r="O7600" t="str">
            <v>PH610</v>
          </cell>
          <cell r="P7600" t="str">
            <v>2010</v>
          </cell>
          <cell r="Q7600" t="str">
            <v>Office Supplies</v>
          </cell>
          <cell r="R7600" t="str">
            <v>Other Expenditures</v>
          </cell>
          <cell r="S7600" t="str">
            <v>Non Salary</v>
          </cell>
        </row>
        <row r="7601">
          <cell r="A7601" t="str">
            <v>PH3719</v>
          </cell>
          <cell r="E7601">
            <v>0</v>
          </cell>
          <cell r="F7601">
            <v>203.51</v>
          </cell>
          <cell r="G7601">
            <v>203.51</v>
          </cell>
          <cell r="H7601">
            <v>76.959999999999994</v>
          </cell>
          <cell r="I7601">
            <v>-126.55</v>
          </cell>
          <cell r="J7601">
            <v>316.23</v>
          </cell>
          <cell r="L7601">
            <v>41455</v>
          </cell>
          <cell r="M7601" t="str">
            <v>SG</v>
          </cell>
          <cell r="N7601" t="str">
            <v>EXP</v>
          </cell>
          <cell r="O7601" t="str">
            <v>PH610</v>
          </cell>
          <cell r="P7601" t="str">
            <v>2080</v>
          </cell>
          <cell r="Q7601" t="str">
            <v>Office Supplies</v>
          </cell>
          <cell r="R7601" t="str">
            <v>Other Expenditures</v>
          </cell>
          <cell r="S7601" t="str">
            <v>Non Salary</v>
          </cell>
        </row>
        <row r="7602">
          <cell r="A7602" t="str">
            <v>PH3719</v>
          </cell>
          <cell r="E7602">
            <v>0</v>
          </cell>
          <cell r="F7602">
            <v>0</v>
          </cell>
          <cell r="G7602">
            <v>0</v>
          </cell>
          <cell r="H7602">
            <v>401.91</v>
          </cell>
          <cell r="I7602">
            <v>401.91</v>
          </cell>
          <cell r="J7602">
            <v>1651.2</v>
          </cell>
          <cell r="L7602">
            <v>41455</v>
          </cell>
          <cell r="M7602" t="str">
            <v>SG</v>
          </cell>
          <cell r="N7602" t="str">
            <v>EXP</v>
          </cell>
          <cell r="O7602" t="str">
            <v>PH610</v>
          </cell>
          <cell r="P7602" t="str">
            <v>2741</v>
          </cell>
          <cell r="Q7602" t="str">
            <v>Other Supplies</v>
          </cell>
          <cell r="R7602" t="str">
            <v>Other Expenditures</v>
          </cell>
          <cell r="S7602" t="str">
            <v>Non Salary</v>
          </cell>
        </row>
        <row r="7603">
          <cell r="A7603" t="str">
            <v>PH3719</v>
          </cell>
          <cell r="E7603">
            <v>0</v>
          </cell>
          <cell r="F7603">
            <v>0</v>
          </cell>
          <cell r="G7603">
            <v>0</v>
          </cell>
          <cell r="H7603">
            <v>885.04</v>
          </cell>
          <cell r="I7603">
            <v>885.04</v>
          </cell>
          <cell r="J7603">
            <v>3636.17</v>
          </cell>
          <cell r="L7603">
            <v>41455</v>
          </cell>
          <cell r="M7603" t="str">
            <v>SG</v>
          </cell>
          <cell r="N7603" t="str">
            <v>EXP</v>
          </cell>
          <cell r="O7603" t="str">
            <v>PH610</v>
          </cell>
          <cell r="P7603" t="str">
            <v>2750</v>
          </cell>
          <cell r="Q7603" t="str">
            <v>Other Supplies</v>
          </cell>
          <cell r="R7603" t="str">
            <v>Other Expenditures</v>
          </cell>
          <cell r="S7603" t="str">
            <v>Non Salary</v>
          </cell>
        </row>
        <row r="7604">
          <cell r="A7604" t="str">
            <v>PH3719</v>
          </cell>
          <cell r="E7604">
            <v>2917.29</v>
          </cell>
          <cell r="F7604">
            <v>183.17</v>
          </cell>
          <cell r="G7604">
            <v>3100.46</v>
          </cell>
          <cell r="H7604">
            <v>4060.33</v>
          </cell>
          <cell r="I7604">
            <v>959.87</v>
          </cell>
          <cell r="J7604">
            <v>8817.2099999999991</v>
          </cell>
          <cell r="L7604">
            <v>41455</v>
          </cell>
          <cell r="M7604" t="str">
            <v>SG</v>
          </cell>
          <cell r="N7604" t="str">
            <v>EXP</v>
          </cell>
          <cell r="O7604" t="str">
            <v>PH610</v>
          </cell>
          <cell r="P7604" t="str">
            <v>2790</v>
          </cell>
          <cell r="Q7604" t="str">
            <v>Other Supplies</v>
          </cell>
          <cell r="R7604" t="str">
            <v>Other Expenditures</v>
          </cell>
          <cell r="S7604" t="str">
            <v>Non Salary</v>
          </cell>
        </row>
        <row r="7605">
          <cell r="A7605" t="str">
            <v>PH3719</v>
          </cell>
          <cell r="E7605">
            <v>0</v>
          </cell>
          <cell r="F7605">
            <v>74.19</v>
          </cell>
          <cell r="G7605">
            <v>74.19</v>
          </cell>
          <cell r="H7605">
            <v>0</v>
          </cell>
          <cell r="I7605">
            <v>-74.19</v>
          </cell>
          <cell r="J7605">
            <v>0</v>
          </cell>
          <cell r="L7605">
            <v>41455</v>
          </cell>
          <cell r="M7605" t="str">
            <v>SG</v>
          </cell>
          <cell r="N7605" t="str">
            <v>EXP</v>
          </cell>
          <cell r="O7605" t="str">
            <v>PH610</v>
          </cell>
          <cell r="P7605" t="str">
            <v>3032</v>
          </cell>
          <cell r="Q7605" t="str">
            <v>General Equipment</v>
          </cell>
          <cell r="R7605" t="str">
            <v>Other Expenditures</v>
          </cell>
          <cell r="S7605" t="str">
            <v>Non Salary</v>
          </cell>
        </row>
        <row r="7606">
          <cell r="A7606" t="str">
            <v>PH3719</v>
          </cell>
          <cell r="E7606">
            <v>0</v>
          </cell>
          <cell r="F7606">
            <v>0</v>
          </cell>
          <cell r="G7606">
            <v>0</v>
          </cell>
          <cell r="H7606">
            <v>359.87</v>
          </cell>
          <cell r="I7606">
            <v>359.87</v>
          </cell>
          <cell r="J7606">
            <v>956.36</v>
          </cell>
          <cell r="L7606">
            <v>41455</v>
          </cell>
          <cell r="M7606" t="str">
            <v>SG</v>
          </cell>
          <cell r="N7606" t="str">
            <v>EXP</v>
          </cell>
          <cell r="O7606" t="str">
            <v>PH610</v>
          </cell>
          <cell r="P7606" t="str">
            <v>3410</v>
          </cell>
          <cell r="Q7606" t="str">
            <v>Computer Hardware &amp; Software</v>
          </cell>
          <cell r="R7606" t="str">
            <v>Other Expenditures</v>
          </cell>
          <cell r="S7606" t="str">
            <v>Non Salary</v>
          </cell>
        </row>
        <row r="7607">
          <cell r="A7607" t="str">
            <v>PH3719</v>
          </cell>
          <cell r="E7607">
            <v>398.9</v>
          </cell>
          <cell r="F7607">
            <v>12.21</v>
          </cell>
          <cell r="G7607">
            <v>411.11</v>
          </cell>
          <cell r="H7607">
            <v>3329.77</v>
          </cell>
          <cell r="I7607">
            <v>2918.66</v>
          </cell>
          <cell r="J7607">
            <v>8848.7000000000007</v>
          </cell>
          <cell r="L7607">
            <v>41455</v>
          </cell>
          <cell r="M7607" t="str">
            <v>SG</v>
          </cell>
          <cell r="N7607" t="str">
            <v>EXP</v>
          </cell>
          <cell r="O7607" t="str">
            <v>PH610</v>
          </cell>
          <cell r="P7607" t="str">
            <v>4086</v>
          </cell>
          <cell r="Q7607" t="str">
            <v>Professional &amp; Technical</v>
          </cell>
          <cell r="R7607" t="str">
            <v>Other Expenditures</v>
          </cell>
          <cell r="S7607" t="str">
            <v>Non Salary</v>
          </cell>
        </row>
        <row r="7608">
          <cell r="A7608" t="str">
            <v>PH3719</v>
          </cell>
          <cell r="E7608">
            <v>0</v>
          </cell>
          <cell r="F7608">
            <v>454.32</v>
          </cell>
          <cell r="G7608">
            <v>454.32</v>
          </cell>
          <cell r="H7608">
            <v>2491.87</v>
          </cell>
          <cell r="I7608">
            <v>2037.55</v>
          </cell>
          <cell r="J7608">
            <v>6622</v>
          </cell>
          <cell r="L7608">
            <v>41455</v>
          </cell>
          <cell r="M7608" t="str">
            <v>SG</v>
          </cell>
          <cell r="N7608" t="str">
            <v>EXP</v>
          </cell>
          <cell r="O7608" t="str">
            <v>PH610</v>
          </cell>
          <cell r="P7608" t="str">
            <v>4110</v>
          </cell>
          <cell r="Q7608" t="str">
            <v>Professional &amp; Technical</v>
          </cell>
          <cell r="R7608" t="str">
            <v>Other Expenditures</v>
          </cell>
          <cell r="S7608" t="str">
            <v>Non Salary</v>
          </cell>
        </row>
        <row r="7609">
          <cell r="A7609" t="str">
            <v>PH3719</v>
          </cell>
          <cell r="E7609">
            <v>966.72</v>
          </cell>
          <cell r="F7609">
            <v>0</v>
          </cell>
          <cell r="G7609">
            <v>966.72</v>
          </cell>
          <cell r="H7609">
            <v>0</v>
          </cell>
          <cell r="I7609">
            <v>-966.72</v>
          </cell>
          <cell r="J7609">
            <v>0</v>
          </cell>
          <cell r="L7609">
            <v>41455</v>
          </cell>
          <cell r="M7609" t="str">
            <v>SG</v>
          </cell>
          <cell r="N7609" t="str">
            <v>EXP</v>
          </cell>
          <cell r="O7609" t="str">
            <v>PH610</v>
          </cell>
          <cell r="P7609" t="str">
            <v>4256</v>
          </cell>
          <cell r="Q7609" t="str">
            <v>Conference Expenditures</v>
          </cell>
          <cell r="R7609" t="str">
            <v>Other Expenditures</v>
          </cell>
          <cell r="S7609" t="str">
            <v>Non Salary</v>
          </cell>
        </row>
        <row r="7610">
          <cell r="A7610" t="str">
            <v>PH3719</v>
          </cell>
          <cell r="E7610">
            <v>0</v>
          </cell>
          <cell r="F7610">
            <v>0</v>
          </cell>
          <cell r="G7610">
            <v>0</v>
          </cell>
          <cell r="H7610">
            <v>1570</v>
          </cell>
          <cell r="I7610">
            <v>1570</v>
          </cell>
          <cell r="J7610">
            <v>4172.16</v>
          </cell>
          <cell r="L7610">
            <v>41455</v>
          </cell>
          <cell r="M7610" t="str">
            <v>SG</v>
          </cell>
          <cell r="N7610" t="str">
            <v>EXP</v>
          </cell>
          <cell r="O7610" t="str">
            <v>PH610</v>
          </cell>
          <cell r="P7610" t="str">
            <v>4310</v>
          </cell>
          <cell r="Q7610" t="str">
            <v>Training &amp; Development</v>
          </cell>
          <cell r="R7610" t="str">
            <v>Other Expenditures</v>
          </cell>
          <cell r="S7610" t="str">
            <v>Non Salary</v>
          </cell>
        </row>
        <row r="7611">
          <cell r="A7611" t="str">
            <v>PH3719</v>
          </cell>
          <cell r="E7611">
            <v>0</v>
          </cell>
          <cell r="F7611">
            <v>0</v>
          </cell>
          <cell r="G7611">
            <v>0</v>
          </cell>
          <cell r="H7611">
            <v>855.49</v>
          </cell>
          <cell r="I7611">
            <v>855.49</v>
          </cell>
          <cell r="J7611">
            <v>82258.59</v>
          </cell>
          <cell r="L7611">
            <v>41455</v>
          </cell>
          <cell r="M7611" t="str">
            <v>SG</v>
          </cell>
          <cell r="N7611" t="str">
            <v>EXP</v>
          </cell>
          <cell r="O7611" t="str">
            <v>PH610</v>
          </cell>
          <cell r="P7611" t="str">
            <v>4414</v>
          </cell>
          <cell r="Q7611" t="str">
            <v>Contracted Services</v>
          </cell>
          <cell r="R7611" t="str">
            <v>Other Expenditures</v>
          </cell>
          <cell r="S7611" t="str">
            <v>Non Salary</v>
          </cell>
        </row>
        <row r="7612">
          <cell r="A7612" t="str">
            <v>PH3719</v>
          </cell>
          <cell r="E7612">
            <v>0</v>
          </cell>
          <cell r="F7612">
            <v>7815.17</v>
          </cell>
          <cell r="G7612">
            <v>7815.17</v>
          </cell>
          <cell r="H7612">
            <v>17091.84</v>
          </cell>
          <cell r="I7612">
            <v>9276.67</v>
          </cell>
          <cell r="J7612">
            <v>34183.68</v>
          </cell>
          <cell r="L7612">
            <v>41455</v>
          </cell>
          <cell r="M7612" t="str">
            <v>SG</v>
          </cell>
          <cell r="N7612" t="str">
            <v>EXP</v>
          </cell>
          <cell r="O7612" t="str">
            <v>PH610</v>
          </cell>
          <cell r="P7612" t="str">
            <v>4424</v>
          </cell>
          <cell r="Q7612" t="str">
            <v>Contracted Services</v>
          </cell>
          <cell r="R7612" t="str">
            <v>Other Expenditures</v>
          </cell>
          <cell r="S7612" t="str">
            <v>Non Salary</v>
          </cell>
        </row>
        <row r="7613">
          <cell r="A7613" t="str">
            <v>PH3719</v>
          </cell>
          <cell r="E7613">
            <v>0</v>
          </cell>
          <cell r="F7613">
            <v>0</v>
          </cell>
          <cell r="G7613">
            <v>0</v>
          </cell>
          <cell r="H7613">
            <v>156.24</v>
          </cell>
          <cell r="I7613">
            <v>156.24</v>
          </cell>
          <cell r="J7613">
            <v>415.18</v>
          </cell>
          <cell r="L7613">
            <v>41455</v>
          </cell>
          <cell r="M7613" t="str">
            <v>SG</v>
          </cell>
          <cell r="N7613" t="str">
            <v>EXP</v>
          </cell>
          <cell r="O7613" t="str">
            <v>PH610</v>
          </cell>
          <cell r="P7613" t="str">
            <v>4530</v>
          </cell>
          <cell r="Q7613" t="str">
            <v>Contracted Services</v>
          </cell>
          <cell r="R7613" t="str">
            <v>Other Expenditures</v>
          </cell>
          <cell r="S7613" t="str">
            <v>Non Salary</v>
          </cell>
        </row>
        <row r="7614">
          <cell r="A7614" t="str">
            <v>PH3719</v>
          </cell>
          <cell r="E7614">
            <v>0</v>
          </cell>
          <cell r="F7614">
            <v>0</v>
          </cell>
          <cell r="G7614">
            <v>0</v>
          </cell>
          <cell r="H7614">
            <v>579.5</v>
          </cell>
          <cell r="I7614">
            <v>579.5</v>
          </cell>
          <cell r="J7614">
            <v>1540</v>
          </cell>
          <cell r="L7614">
            <v>41455</v>
          </cell>
          <cell r="M7614" t="str">
            <v>SG</v>
          </cell>
          <cell r="N7614" t="str">
            <v>EXP</v>
          </cell>
          <cell r="O7614" t="str">
            <v>PH610</v>
          </cell>
          <cell r="P7614" t="str">
            <v>4690</v>
          </cell>
          <cell r="Q7614" t="str">
            <v>Insurance, Parking &amp; Metrage</v>
          </cell>
          <cell r="R7614" t="str">
            <v>Other Expenditures</v>
          </cell>
          <cell r="S7614" t="str">
            <v>Non Salary</v>
          </cell>
        </row>
        <row r="7615">
          <cell r="A7615" t="str">
            <v>PH3719</v>
          </cell>
          <cell r="E7615">
            <v>1538.05</v>
          </cell>
          <cell r="F7615">
            <v>0</v>
          </cell>
          <cell r="G7615">
            <v>1538.05</v>
          </cell>
          <cell r="H7615">
            <v>1087.8</v>
          </cell>
          <cell r="I7615">
            <v>-450.25</v>
          </cell>
          <cell r="J7615">
            <v>6000</v>
          </cell>
          <cell r="L7615">
            <v>41455</v>
          </cell>
          <cell r="M7615" t="str">
            <v>SG</v>
          </cell>
          <cell r="N7615" t="str">
            <v>EXP</v>
          </cell>
          <cell r="O7615" t="str">
            <v>PH610</v>
          </cell>
          <cell r="P7615" t="str">
            <v>7030</v>
          </cell>
          <cell r="Q7615" t="str">
            <v>IDC's</v>
          </cell>
          <cell r="R7615" t="str">
            <v>Other Expenditures</v>
          </cell>
          <cell r="S7615" t="str">
            <v>Non Salary</v>
          </cell>
        </row>
        <row r="7616">
          <cell r="A7616" t="str">
            <v>PH3719</v>
          </cell>
          <cell r="E7616">
            <v>0</v>
          </cell>
          <cell r="F7616">
            <v>0</v>
          </cell>
          <cell r="G7616">
            <v>0</v>
          </cell>
          <cell r="H7616">
            <v>1122.9000000000001</v>
          </cell>
          <cell r="I7616">
            <v>1122.9000000000001</v>
          </cell>
          <cell r="J7616">
            <v>3000</v>
          </cell>
          <cell r="L7616">
            <v>41455</v>
          </cell>
          <cell r="M7616" t="str">
            <v>SG</v>
          </cell>
          <cell r="N7616" t="str">
            <v>EXP</v>
          </cell>
          <cell r="O7616" t="str">
            <v>PH610</v>
          </cell>
          <cell r="P7616" t="str">
            <v>7035</v>
          </cell>
          <cell r="Q7616" t="str">
            <v>IDC's</v>
          </cell>
          <cell r="R7616" t="str">
            <v>Other Expenditures</v>
          </cell>
          <cell r="S7616" t="str">
            <v>Non Salary</v>
          </cell>
        </row>
        <row r="7617">
          <cell r="A7617" t="str">
            <v>PH3719</v>
          </cell>
          <cell r="E7617">
            <v>-10091.57</v>
          </cell>
          <cell r="F7617">
            <v>0</v>
          </cell>
          <cell r="G7617">
            <v>-10091.57</v>
          </cell>
          <cell r="H7617">
            <v>-25552.14</v>
          </cell>
          <cell r="I7617">
            <v>-15460.57</v>
          </cell>
          <cell r="J7617">
            <v>-121813.11</v>
          </cell>
          <cell r="L7617">
            <v>41455</v>
          </cell>
          <cell r="M7617" t="str">
            <v>SG</v>
          </cell>
          <cell r="N7617" t="str">
            <v>REV</v>
          </cell>
          <cell r="O7617" t="str">
            <v>PH610</v>
          </cell>
          <cell r="P7617" t="str">
            <v>8010</v>
          </cell>
          <cell r="Q7617" t="str">
            <v>Grants and Subsidies</v>
          </cell>
          <cell r="R7617" t="str">
            <v>Revenue</v>
          </cell>
          <cell r="S7617" t="str">
            <v>Non Salary</v>
          </cell>
        </row>
        <row r="7618">
          <cell r="A7618" t="str">
            <v>PH3722</v>
          </cell>
          <cell r="E7618">
            <v>100774.39999999999</v>
          </cell>
          <cell r="F7618">
            <v>0</v>
          </cell>
          <cell r="G7618">
            <v>100774.39999999999</v>
          </cell>
          <cell r="H7618">
            <v>132594.35</v>
          </cell>
          <cell r="I7618">
            <v>31819.95</v>
          </cell>
          <cell r="J7618">
            <v>358460</v>
          </cell>
          <cell r="L7618">
            <v>41455</v>
          </cell>
          <cell r="M7618" t="str">
            <v>SG</v>
          </cell>
          <cell r="N7618" t="str">
            <v>EXP</v>
          </cell>
          <cell r="O7618" t="str">
            <v>PH700</v>
          </cell>
          <cell r="P7618" t="str">
            <v>4025</v>
          </cell>
          <cell r="Q7618" t="str">
            <v>Professional &amp; Technical</v>
          </cell>
          <cell r="R7618" t="str">
            <v>Other Expenditures</v>
          </cell>
          <cell r="S7618" t="str">
            <v>Non Salary</v>
          </cell>
        </row>
        <row r="7619">
          <cell r="A7619" t="str">
            <v>PH3722</v>
          </cell>
          <cell r="E7619">
            <v>16173.04</v>
          </cell>
          <cell r="F7619">
            <v>0</v>
          </cell>
          <cell r="G7619">
            <v>16173.04</v>
          </cell>
          <cell r="H7619">
            <v>0</v>
          </cell>
          <cell r="I7619">
            <v>-16173.04</v>
          </cell>
          <cell r="J7619">
            <v>0</v>
          </cell>
          <cell r="L7619">
            <v>41455</v>
          </cell>
          <cell r="M7619" t="str">
            <v>SG</v>
          </cell>
          <cell r="N7619" t="str">
            <v>EXP</v>
          </cell>
          <cell r="O7619" t="str">
            <v>PH700</v>
          </cell>
          <cell r="P7619" t="str">
            <v>7150</v>
          </cell>
          <cell r="Q7619" t="str">
            <v>IDC's</v>
          </cell>
          <cell r="R7619" t="str">
            <v>Other Expenditures</v>
          </cell>
          <cell r="S7619" t="str">
            <v>Non Salary</v>
          </cell>
        </row>
        <row r="7620">
          <cell r="A7620" t="str">
            <v>PH3722</v>
          </cell>
          <cell r="E7620">
            <v>-67923.05</v>
          </cell>
          <cell r="F7620">
            <v>0</v>
          </cell>
          <cell r="G7620">
            <v>-67923.05</v>
          </cell>
          <cell r="H7620">
            <v>-99445.77</v>
          </cell>
          <cell r="I7620">
            <v>-31522.720000000001</v>
          </cell>
          <cell r="J7620">
            <v>-268845</v>
          </cell>
          <cell r="L7620">
            <v>41455</v>
          </cell>
          <cell r="M7620" t="str">
            <v>SG</v>
          </cell>
          <cell r="N7620" t="str">
            <v>REV</v>
          </cell>
          <cell r="O7620" t="str">
            <v>PH700</v>
          </cell>
          <cell r="P7620" t="str">
            <v>8010</v>
          </cell>
          <cell r="Q7620" t="str">
            <v>Grants and Subsidies</v>
          </cell>
          <cell r="R7620" t="str">
            <v>Revenue</v>
          </cell>
          <cell r="S7620" t="str">
            <v>Non Salary</v>
          </cell>
        </row>
        <row r="7621">
          <cell r="A7621" t="str">
            <v>PH3723</v>
          </cell>
          <cell r="E7621">
            <v>0</v>
          </cell>
          <cell r="F7621">
            <v>0</v>
          </cell>
          <cell r="G7621">
            <v>0</v>
          </cell>
          <cell r="H7621">
            <v>0</v>
          </cell>
          <cell r="I7621">
            <v>0</v>
          </cell>
          <cell r="J7621">
            <v>0</v>
          </cell>
          <cell r="L7621">
            <v>41455</v>
          </cell>
          <cell r="M7621" t="str">
            <v>PF</v>
          </cell>
          <cell r="N7621" t="str">
            <v>EXP</v>
          </cell>
          <cell r="O7621" t="str">
            <v>PH610</v>
          </cell>
          <cell r="P7621" t="str">
            <v>2790</v>
          </cell>
          <cell r="Q7621" t="str">
            <v>Other Supplies</v>
          </cell>
          <cell r="R7621" t="str">
            <v>Other Expenditures</v>
          </cell>
          <cell r="S7621" t="str">
            <v>Non Salary</v>
          </cell>
        </row>
        <row r="7622">
          <cell r="A7622" t="str">
            <v>PH3723</v>
          </cell>
          <cell r="E7622">
            <v>0</v>
          </cell>
          <cell r="F7622">
            <v>0</v>
          </cell>
          <cell r="G7622">
            <v>0</v>
          </cell>
          <cell r="H7622">
            <v>0</v>
          </cell>
          <cell r="I7622">
            <v>0</v>
          </cell>
          <cell r="J7622">
            <v>0</v>
          </cell>
          <cell r="L7622">
            <v>41455</v>
          </cell>
          <cell r="M7622" t="str">
            <v>PF</v>
          </cell>
          <cell r="N7622" t="str">
            <v>EXP</v>
          </cell>
          <cell r="O7622" t="str">
            <v>PH610</v>
          </cell>
          <cell r="P7622" t="str">
            <v>7125</v>
          </cell>
          <cell r="Q7622" t="str">
            <v>IDC's</v>
          </cell>
          <cell r="R7622" t="str">
            <v>Other Expenditures</v>
          </cell>
          <cell r="S7622" t="str">
            <v>Non Salary</v>
          </cell>
        </row>
        <row r="7623">
          <cell r="A7623" t="str">
            <v>PH3724</v>
          </cell>
          <cell r="E7623">
            <v>130684.68</v>
          </cell>
          <cell r="F7623">
            <v>0</v>
          </cell>
          <cell r="G7623">
            <v>130684.68</v>
          </cell>
          <cell r="H7623">
            <v>203509.93</v>
          </cell>
          <cell r="I7623">
            <v>72825.25</v>
          </cell>
          <cell r="J7623">
            <v>456143</v>
          </cell>
          <cell r="L7623">
            <v>41455</v>
          </cell>
          <cell r="M7623" t="str">
            <v>PF</v>
          </cell>
          <cell r="N7623" t="str">
            <v>EXP</v>
          </cell>
          <cell r="O7623" t="str">
            <v>PH610</v>
          </cell>
          <cell r="P7623" t="str">
            <v>1015</v>
          </cell>
          <cell r="Q7623" t="str">
            <v>Salaries &amp; Benefits</v>
          </cell>
          <cell r="R7623" t="str">
            <v>Other Expenditures</v>
          </cell>
          <cell r="S7623" t="str">
            <v>Salaries &amp; Benefits</v>
          </cell>
        </row>
        <row r="7624">
          <cell r="A7624" t="str">
            <v>PH3724</v>
          </cell>
          <cell r="E7624">
            <v>365.27</v>
          </cell>
          <cell r="F7624">
            <v>0</v>
          </cell>
          <cell r="G7624">
            <v>365.27</v>
          </cell>
          <cell r="H7624">
            <v>0</v>
          </cell>
          <cell r="I7624">
            <v>-365.27</v>
          </cell>
          <cell r="J7624">
            <v>0</v>
          </cell>
          <cell r="L7624">
            <v>41455</v>
          </cell>
          <cell r="M7624" t="str">
            <v>PF</v>
          </cell>
          <cell r="N7624" t="str">
            <v>EXP</v>
          </cell>
          <cell r="O7624" t="str">
            <v>PH610</v>
          </cell>
          <cell r="P7624" t="str">
            <v>1050</v>
          </cell>
          <cell r="Q7624" t="str">
            <v>Salaries &amp; Benefits</v>
          </cell>
          <cell r="R7624" t="str">
            <v>Other Expenditures</v>
          </cell>
          <cell r="S7624" t="str">
            <v>Salaries &amp; Benefits</v>
          </cell>
        </row>
        <row r="7625">
          <cell r="A7625" t="str">
            <v>PH3724</v>
          </cell>
          <cell r="E7625">
            <v>3938.9</v>
          </cell>
          <cell r="F7625">
            <v>0</v>
          </cell>
          <cell r="G7625">
            <v>3938.9</v>
          </cell>
          <cell r="H7625">
            <v>9138.33</v>
          </cell>
          <cell r="I7625">
            <v>5199.43</v>
          </cell>
          <cell r="J7625">
            <v>20561.3</v>
          </cell>
          <cell r="L7625">
            <v>41455</v>
          </cell>
          <cell r="M7625" t="str">
            <v>PF</v>
          </cell>
          <cell r="N7625" t="str">
            <v>EXP</v>
          </cell>
          <cell r="O7625" t="str">
            <v>PH610</v>
          </cell>
          <cell r="P7625" t="str">
            <v>1711</v>
          </cell>
          <cell r="Q7625" t="str">
            <v>Salaries &amp; Benefits</v>
          </cell>
          <cell r="R7625" t="str">
            <v>Other Expenditures</v>
          </cell>
          <cell r="S7625" t="str">
            <v>Salaries &amp; Benefits</v>
          </cell>
        </row>
        <row r="7626">
          <cell r="A7626" t="str">
            <v>PH3724</v>
          </cell>
          <cell r="E7626">
            <v>1868.7</v>
          </cell>
          <cell r="F7626">
            <v>0</v>
          </cell>
          <cell r="G7626">
            <v>1868.7</v>
          </cell>
          <cell r="H7626">
            <v>5471.96</v>
          </cell>
          <cell r="I7626">
            <v>3603.26</v>
          </cell>
          <cell r="J7626">
            <v>12312</v>
          </cell>
          <cell r="L7626">
            <v>41455</v>
          </cell>
          <cell r="M7626" t="str">
            <v>PF</v>
          </cell>
          <cell r="N7626" t="str">
            <v>EXP</v>
          </cell>
          <cell r="O7626" t="str">
            <v>PH610</v>
          </cell>
          <cell r="P7626" t="str">
            <v>1712</v>
          </cell>
          <cell r="Q7626" t="str">
            <v>Salaries &amp; Benefits</v>
          </cell>
          <cell r="R7626" t="str">
            <v>Other Expenditures</v>
          </cell>
          <cell r="S7626" t="str">
            <v>Salaries &amp; Benefits</v>
          </cell>
        </row>
        <row r="7627">
          <cell r="A7627" t="str">
            <v>PH3724</v>
          </cell>
          <cell r="E7627">
            <v>1771.43</v>
          </cell>
          <cell r="F7627">
            <v>0</v>
          </cell>
          <cell r="G7627">
            <v>1771.43</v>
          </cell>
          <cell r="H7627">
            <v>4075.34</v>
          </cell>
          <cell r="I7627">
            <v>2303.91</v>
          </cell>
          <cell r="J7627">
            <v>8787.26</v>
          </cell>
          <cell r="L7627">
            <v>41455</v>
          </cell>
          <cell r="M7627" t="str">
            <v>PF</v>
          </cell>
          <cell r="N7627" t="str">
            <v>EXP</v>
          </cell>
          <cell r="O7627" t="str">
            <v>PH610</v>
          </cell>
          <cell r="P7627" t="str">
            <v>1720</v>
          </cell>
          <cell r="Q7627" t="str">
            <v>Salaries &amp; Benefits</v>
          </cell>
          <cell r="R7627" t="str">
            <v>Other Expenditures</v>
          </cell>
          <cell r="S7627" t="str">
            <v>Salaries &amp; Benefits</v>
          </cell>
        </row>
        <row r="7628">
          <cell r="A7628" t="str">
            <v>PH3724</v>
          </cell>
          <cell r="E7628">
            <v>536.46</v>
          </cell>
          <cell r="F7628">
            <v>0</v>
          </cell>
          <cell r="G7628">
            <v>536.46</v>
          </cell>
          <cell r="H7628">
            <v>1519.03</v>
          </cell>
          <cell r="I7628">
            <v>982.57</v>
          </cell>
          <cell r="J7628">
            <v>3404.65</v>
          </cell>
          <cell r="L7628">
            <v>41455</v>
          </cell>
          <cell r="M7628" t="str">
            <v>PF</v>
          </cell>
          <cell r="N7628" t="str">
            <v>EXP</v>
          </cell>
          <cell r="O7628" t="str">
            <v>PH610</v>
          </cell>
          <cell r="P7628" t="str">
            <v>1730</v>
          </cell>
          <cell r="Q7628" t="str">
            <v>Salaries &amp; Benefits</v>
          </cell>
          <cell r="R7628" t="str">
            <v>Other Expenditures</v>
          </cell>
          <cell r="S7628" t="str">
            <v>Salaries &amp; Benefits</v>
          </cell>
        </row>
        <row r="7629">
          <cell r="A7629" t="str">
            <v>PH3724</v>
          </cell>
          <cell r="E7629">
            <v>3434.21</v>
          </cell>
          <cell r="F7629">
            <v>0</v>
          </cell>
          <cell r="G7629">
            <v>3434.21</v>
          </cell>
          <cell r="H7629">
            <v>5350.79</v>
          </cell>
          <cell r="I7629">
            <v>1916.58</v>
          </cell>
          <cell r="J7629">
            <v>6309.96</v>
          </cell>
          <cell r="L7629">
            <v>41455</v>
          </cell>
          <cell r="M7629" t="str">
            <v>PF</v>
          </cell>
          <cell r="N7629" t="str">
            <v>EXP</v>
          </cell>
          <cell r="O7629" t="str">
            <v>PH610</v>
          </cell>
          <cell r="P7629" t="str">
            <v>1740</v>
          </cell>
          <cell r="Q7629" t="str">
            <v>Salaries &amp; Benefits</v>
          </cell>
          <cell r="R7629" t="str">
            <v>Other Expenditures</v>
          </cell>
          <cell r="S7629" t="str">
            <v>Salaries &amp; Benefits</v>
          </cell>
        </row>
        <row r="7630">
          <cell r="A7630" t="str">
            <v>PH3724</v>
          </cell>
          <cell r="E7630">
            <v>45.14</v>
          </cell>
          <cell r="F7630">
            <v>0</v>
          </cell>
          <cell r="G7630">
            <v>45.14</v>
          </cell>
          <cell r="H7630">
            <v>286.51</v>
          </cell>
          <cell r="I7630">
            <v>241.37</v>
          </cell>
          <cell r="J7630">
            <v>364.91</v>
          </cell>
          <cell r="L7630">
            <v>41455</v>
          </cell>
          <cell r="M7630" t="str">
            <v>PF</v>
          </cell>
          <cell r="N7630" t="str">
            <v>EXP</v>
          </cell>
          <cell r="O7630" t="str">
            <v>PH610</v>
          </cell>
          <cell r="P7630" t="str">
            <v>1745</v>
          </cell>
          <cell r="Q7630" t="str">
            <v>Salaries &amp; Benefits</v>
          </cell>
          <cell r="R7630" t="str">
            <v>Other Expenditures</v>
          </cell>
          <cell r="S7630" t="str">
            <v>Salaries &amp; Benefits</v>
          </cell>
        </row>
        <row r="7631">
          <cell r="A7631" t="str">
            <v>PH3724</v>
          </cell>
          <cell r="E7631">
            <v>2591.35</v>
          </cell>
          <cell r="F7631">
            <v>0</v>
          </cell>
          <cell r="G7631">
            <v>2591.35</v>
          </cell>
          <cell r="H7631">
            <v>3968.39</v>
          </cell>
          <cell r="I7631">
            <v>1377.04</v>
          </cell>
          <cell r="J7631">
            <v>8894.7999999999993</v>
          </cell>
          <cell r="L7631">
            <v>41455</v>
          </cell>
          <cell r="M7631" t="str">
            <v>PF</v>
          </cell>
          <cell r="N7631" t="str">
            <v>EXP</v>
          </cell>
          <cell r="O7631" t="str">
            <v>PH610</v>
          </cell>
          <cell r="P7631" t="str">
            <v>1750</v>
          </cell>
          <cell r="Q7631" t="str">
            <v>Salaries &amp; Benefits</v>
          </cell>
          <cell r="R7631" t="str">
            <v>Other Expenditures</v>
          </cell>
          <cell r="S7631" t="str">
            <v>Salaries &amp; Benefits</v>
          </cell>
        </row>
        <row r="7632">
          <cell r="A7632" t="str">
            <v>PH3724</v>
          </cell>
          <cell r="E7632">
            <v>6891.95</v>
          </cell>
          <cell r="F7632">
            <v>0</v>
          </cell>
          <cell r="G7632">
            <v>6891.95</v>
          </cell>
          <cell r="H7632">
            <v>11560.15</v>
          </cell>
          <cell r="I7632">
            <v>4668.2</v>
          </cell>
          <cell r="J7632">
            <v>13840.2</v>
          </cell>
          <cell r="L7632">
            <v>41455</v>
          </cell>
          <cell r="M7632" t="str">
            <v>PF</v>
          </cell>
          <cell r="N7632" t="str">
            <v>EXP</v>
          </cell>
          <cell r="O7632" t="str">
            <v>PH610</v>
          </cell>
          <cell r="P7632" t="str">
            <v>1760</v>
          </cell>
          <cell r="Q7632" t="str">
            <v>Salaries &amp; Benefits</v>
          </cell>
          <cell r="R7632" t="str">
            <v>Other Expenditures</v>
          </cell>
          <cell r="S7632" t="str">
            <v>Salaries &amp; Benefits</v>
          </cell>
        </row>
        <row r="7633">
          <cell r="A7633" t="str">
            <v>PH3724</v>
          </cell>
          <cell r="E7633">
            <v>5618.6</v>
          </cell>
          <cell r="F7633">
            <v>0</v>
          </cell>
          <cell r="G7633">
            <v>5618.6</v>
          </cell>
          <cell r="H7633">
            <v>18854.169999999998</v>
          </cell>
          <cell r="I7633">
            <v>13235.57</v>
          </cell>
          <cell r="J7633">
            <v>42258.95</v>
          </cell>
          <cell r="L7633">
            <v>41455</v>
          </cell>
          <cell r="M7633" t="str">
            <v>PF</v>
          </cell>
          <cell r="N7633" t="str">
            <v>EXP</v>
          </cell>
          <cell r="O7633" t="str">
            <v>PH610</v>
          </cell>
          <cell r="P7633" t="str">
            <v>1770</v>
          </cell>
          <cell r="Q7633" t="str">
            <v>Salaries &amp; Benefits</v>
          </cell>
          <cell r="R7633" t="str">
            <v>Other Expenditures</v>
          </cell>
          <cell r="S7633" t="str">
            <v>Salaries &amp; Benefits</v>
          </cell>
        </row>
        <row r="7634">
          <cell r="A7634" t="str">
            <v>PH3724</v>
          </cell>
          <cell r="E7634">
            <v>-143.94</v>
          </cell>
          <cell r="F7634">
            <v>0</v>
          </cell>
          <cell r="G7634">
            <v>-143.94</v>
          </cell>
          <cell r="H7634">
            <v>0</v>
          </cell>
          <cell r="I7634">
            <v>143.94</v>
          </cell>
          <cell r="J7634">
            <v>0</v>
          </cell>
          <cell r="L7634">
            <v>41455</v>
          </cell>
          <cell r="M7634" t="str">
            <v>PF</v>
          </cell>
          <cell r="N7634" t="str">
            <v>EXP</v>
          </cell>
          <cell r="O7634" t="str">
            <v>PH610</v>
          </cell>
          <cell r="P7634" t="str">
            <v>1850</v>
          </cell>
          <cell r="Q7634" t="str">
            <v>Salaries &amp; Benefits</v>
          </cell>
          <cell r="R7634" t="str">
            <v>Other Expenditures</v>
          </cell>
          <cell r="S7634" t="str">
            <v>Salaries &amp; Benefits</v>
          </cell>
        </row>
        <row r="7635">
          <cell r="A7635" t="str">
            <v>PH3724</v>
          </cell>
          <cell r="E7635">
            <v>159.4</v>
          </cell>
          <cell r="F7635">
            <v>0</v>
          </cell>
          <cell r="G7635">
            <v>159.4</v>
          </cell>
          <cell r="H7635">
            <v>1217</v>
          </cell>
          <cell r="I7635">
            <v>1057.5999999999999</v>
          </cell>
          <cell r="J7635">
            <v>5000</v>
          </cell>
          <cell r="L7635">
            <v>41455</v>
          </cell>
          <cell r="M7635" t="str">
            <v>PF</v>
          </cell>
          <cell r="N7635" t="str">
            <v>EXP</v>
          </cell>
          <cell r="O7635" t="str">
            <v>PH610</v>
          </cell>
          <cell r="P7635" t="str">
            <v>2010</v>
          </cell>
          <cell r="Q7635" t="str">
            <v>Office Supplies</v>
          </cell>
          <cell r="R7635" t="str">
            <v>Other Expenditures</v>
          </cell>
          <cell r="S7635" t="str">
            <v>Non Salary</v>
          </cell>
        </row>
        <row r="7636">
          <cell r="A7636" t="str">
            <v>PH3724</v>
          </cell>
          <cell r="E7636">
            <v>2815.5</v>
          </cell>
          <cell r="F7636">
            <v>0</v>
          </cell>
          <cell r="G7636">
            <v>2815.5</v>
          </cell>
          <cell r="H7636">
            <v>1217</v>
          </cell>
          <cell r="I7636">
            <v>-1598.5</v>
          </cell>
          <cell r="J7636">
            <v>5000</v>
          </cell>
          <cell r="L7636">
            <v>41455</v>
          </cell>
          <cell r="M7636" t="str">
            <v>PF</v>
          </cell>
          <cell r="N7636" t="str">
            <v>EXP</v>
          </cell>
          <cell r="O7636" t="str">
            <v>PH610</v>
          </cell>
          <cell r="P7636" t="str">
            <v>2600</v>
          </cell>
          <cell r="Q7636" t="str">
            <v>Other Supplies</v>
          </cell>
          <cell r="R7636" t="str">
            <v>Other Expenditures</v>
          </cell>
          <cell r="S7636" t="str">
            <v>Non Salary</v>
          </cell>
        </row>
        <row r="7637">
          <cell r="A7637" t="str">
            <v>PH3724</v>
          </cell>
          <cell r="E7637">
            <v>0</v>
          </cell>
          <cell r="F7637">
            <v>555.47</v>
          </cell>
          <cell r="G7637">
            <v>555.47</v>
          </cell>
          <cell r="H7637">
            <v>0</v>
          </cell>
          <cell r="I7637">
            <v>-555.47</v>
          </cell>
          <cell r="J7637">
            <v>0</v>
          </cell>
          <cell r="L7637">
            <v>41455</v>
          </cell>
          <cell r="M7637" t="str">
            <v>PF</v>
          </cell>
          <cell r="N7637" t="str">
            <v>EXP</v>
          </cell>
          <cell r="O7637" t="str">
            <v>PH610</v>
          </cell>
          <cell r="P7637" t="str">
            <v>2610</v>
          </cell>
          <cell r="Q7637" t="str">
            <v>Other Supplies</v>
          </cell>
          <cell r="R7637" t="str">
            <v>Other Expenditures</v>
          </cell>
          <cell r="S7637" t="str">
            <v>Non Salary</v>
          </cell>
        </row>
        <row r="7638">
          <cell r="A7638" t="str">
            <v>PH3724</v>
          </cell>
          <cell r="E7638">
            <v>5000</v>
          </cell>
          <cell r="F7638">
            <v>0</v>
          </cell>
          <cell r="G7638">
            <v>5000</v>
          </cell>
          <cell r="H7638">
            <v>1217</v>
          </cell>
          <cell r="I7638">
            <v>-3783</v>
          </cell>
          <cell r="J7638">
            <v>5000</v>
          </cell>
          <cell r="L7638">
            <v>41455</v>
          </cell>
          <cell r="M7638" t="str">
            <v>PF</v>
          </cell>
          <cell r="N7638" t="str">
            <v>EXP</v>
          </cell>
          <cell r="O7638" t="str">
            <v>PH610</v>
          </cell>
          <cell r="P7638" t="str">
            <v>2741</v>
          </cell>
          <cell r="Q7638" t="str">
            <v>Other Supplies</v>
          </cell>
          <cell r="R7638" t="str">
            <v>Other Expenditures</v>
          </cell>
          <cell r="S7638" t="str">
            <v>Non Salary</v>
          </cell>
        </row>
        <row r="7639">
          <cell r="A7639" t="str">
            <v>PH3724</v>
          </cell>
          <cell r="E7639">
            <v>2565.5300000000002</v>
          </cell>
          <cell r="F7639">
            <v>0</v>
          </cell>
          <cell r="G7639">
            <v>2565.5300000000002</v>
          </cell>
          <cell r="H7639">
            <v>2302.5</v>
          </cell>
          <cell r="I7639">
            <v>-263.02999999999997</v>
          </cell>
          <cell r="J7639">
            <v>5000</v>
          </cell>
          <cell r="L7639">
            <v>41455</v>
          </cell>
          <cell r="M7639" t="str">
            <v>PF</v>
          </cell>
          <cell r="N7639" t="str">
            <v>EXP</v>
          </cell>
          <cell r="O7639" t="str">
            <v>PH610</v>
          </cell>
          <cell r="P7639" t="str">
            <v>2790</v>
          </cell>
          <cell r="Q7639" t="str">
            <v>Other Supplies</v>
          </cell>
          <cell r="R7639" t="str">
            <v>Other Expenditures</v>
          </cell>
          <cell r="S7639" t="str">
            <v>Non Salary</v>
          </cell>
        </row>
        <row r="7640">
          <cell r="A7640" t="str">
            <v>PH3724</v>
          </cell>
          <cell r="E7640">
            <v>0</v>
          </cell>
          <cell r="F7640">
            <v>99.47</v>
          </cell>
          <cell r="G7640">
            <v>99.47</v>
          </cell>
          <cell r="H7640">
            <v>0</v>
          </cell>
          <cell r="I7640">
            <v>-99.47</v>
          </cell>
          <cell r="J7640">
            <v>0</v>
          </cell>
          <cell r="L7640">
            <v>41455</v>
          </cell>
          <cell r="M7640" t="str">
            <v>PF</v>
          </cell>
          <cell r="N7640" t="str">
            <v>EXP</v>
          </cell>
          <cell r="O7640" t="str">
            <v>PH610</v>
          </cell>
          <cell r="P7640" t="str">
            <v>3310</v>
          </cell>
          <cell r="Q7640" t="str">
            <v>Furniture &amp; Furnishings</v>
          </cell>
          <cell r="R7640" t="str">
            <v>Other Expenditures</v>
          </cell>
          <cell r="S7640" t="str">
            <v>Non Salary</v>
          </cell>
        </row>
        <row r="7641">
          <cell r="A7641" t="str">
            <v>PH3724</v>
          </cell>
          <cell r="E7641">
            <v>1850.94</v>
          </cell>
          <cell r="F7641">
            <v>1646.43</v>
          </cell>
          <cell r="G7641">
            <v>3497.37</v>
          </cell>
          <cell r="H7641">
            <v>2634.1</v>
          </cell>
          <cell r="I7641">
            <v>-863.27</v>
          </cell>
          <cell r="J7641">
            <v>7000</v>
          </cell>
          <cell r="L7641">
            <v>41455</v>
          </cell>
          <cell r="M7641" t="str">
            <v>PF</v>
          </cell>
          <cell r="N7641" t="str">
            <v>EXP</v>
          </cell>
          <cell r="O7641" t="str">
            <v>PH610</v>
          </cell>
          <cell r="P7641" t="str">
            <v>4086</v>
          </cell>
          <cell r="Q7641" t="str">
            <v>Professional &amp; Technical</v>
          </cell>
          <cell r="R7641" t="str">
            <v>Other Expenditures</v>
          </cell>
          <cell r="S7641" t="str">
            <v>Non Salary</v>
          </cell>
        </row>
        <row r="7642">
          <cell r="A7642" t="str">
            <v>PH3724</v>
          </cell>
          <cell r="E7642">
            <v>0</v>
          </cell>
          <cell r="F7642">
            <v>1017.6</v>
          </cell>
          <cell r="G7642">
            <v>1017.6</v>
          </cell>
          <cell r="H7642">
            <v>376.3</v>
          </cell>
          <cell r="I7642">
            <v>-641.29999999999995</v>
          </cell>
          <cell r="J7642">
            <v>1000</v>
          </cell>
          <cell r="L7642">
            <v>41455</v>
          </cell>
          <cell r="M7642" t="str">
            <v>PF</v>
          </cell>
          <cell r="N7642" t="str">
            <v>EXP</v>
          </cell>
          <cell r="O7642" t="str">
            <v>PH610</v>
          </cell>
          <cell r="P7642" t="str">
            <v>4110</v>
          </cell>
          <cell r="Q7642" t="str">
            <v>Professional &amp; Technical</v>
          </cell>
          <cell r="R7642" t="str">
            <v>Other Expenditures</v>
          </cell>
          <cell r="S7642" t="str">
            <v>Non Salary</v>
          </cell>
        </row>
        <row r="7643">
          <cell r="A7643" t="str">
            <v>PH3724</v>
          </cell>
          <cell r="E7643">
            <v>60.7</v>
          </cell>
          <cell r="F7643">
            <v>0</v>
          </cell>
          <cell r="G7643">
            <v>60.7</v>
          </cell>
          <cell r="H7643">
            <v>188.15</v>
          </cell>
          <cell r="I7643">
            <v>127.45</v>
          </cell>
          <cell r="J7643">
            <v>500</v>
          </cell>
          <cell r="L7643">
            <v>41455</v>
          </cell>
          <cell r="M7643" t="str">
            <v>PF</v>
          </cell>
          <cell r="N7643" t="str">
            <v>EXP</v>
          </cell>
          <cell r="O7643" t="str">
            <v>PH610</v>
          </cell>
          <cell r="P7643" t="str">
            <v>4225</v>
          </cell>
          <cell r="Q7643" t="str">
            <v>Business Travel Expenses</v>
          </cell>
          <cell r="R7643" t="str">
            <v>Other Expenditures</v>
          </cell>
          <cell r="S7643" t="str">
            <v>Non Salary</v>
          </cell>
        </row>
        <row r="7644">
          <cell r="A7644" t="str">
            <v>PH3724</v>
          </cell>
          <cell r="E7644">
            <v>50803.57</v>
          </cell>
          <cell r="F7644">
            <v>0</v>
          </cell>
          <cell r="G7644">
            <v>50803.57</v>
          </cell>
          <cell r="H7644">
            <v>28295</v>
          </cell>
          <cell r="I7644">
            <v>-22508.57</v>
          </cell>
          <cell r="J7644">
            <v>50000</v>
          </cell>
          <cell r="L7644">
            <v>41455</v>
          </cell>
          <cell r="M7644" t="str">
            <v>PF</v>
          </cell>
          <cell r="N7644" t="str">
            <v>EXP</v>
          </cell>
          <cell r="O7644" t="str">
            <v>PH610</v>
          </cell>
          <cell r="P7644" t="str">
            <v>4414</v>
          </cell>
          <cell r="Q7644" t="str">
            <v>Contracted Services</v>
          </cell>
          <cell r="R7644" t="str">
            <v>Other Expenditures</v>
          </cell>
          <cell r="S7644" t="str">
            <v>Non Salary</v>
          </cell>
        </row>
        <row r="7645">
          <cell r="A7645" t="str">
            <v>PH3724</v>
          </cell>
          <cell r="E7645">
            <v>29022.799999999999</v>
          </cell>
          <cell r="F7645">
            <v>0</v>
          </cell>
          <cell r="G7645">
            <v>29022.799999999999</v>
          </cell>
          <cell r="H7645">
            <v>37103</v>
          </cell>
          <cell r="I7645">
            <v>8080.2</v>
          </cell>
          <cell r="J7645">
            <v>55000</v>
          </cell>
          <cell r="L7645">
            <v>41455</v>
          </cell>
          <cell r="M7645" t="str">
            <v>PF</v>
          </cell>
          <cell r="N7645" t="str">
            <v>EXP</v>
          </cell>
          <cell r="O7645" t="str">
            <v>PH610</v>
          </cell>
          <cell r="P7645" t="str">
            <v>4424</v>
          </cell>
          <cell r="Q7645" t="str">
            <v>Contracted Services</v>
          </cell>
          <cell r="R7645" t="str">
            <v>Other Expenditures</v>
          </cell>
          <cell r="S7645" t="str">
            <v>Non Salary</v>
          </cell>
        </row>
        <row r="7646">
          <cell r="A7646" t="str">
            <v>PH3724</v>
          </cell>
          <cell r="E7646">
            <v>0</v>
          </cell>
          <cell r="F7646">
            <v>0</v>
          </cell>
          <cell r="G7646">
            <v>0</v>
          </cell>
          <cell r="H7646">
            <v>576.85</v>
          </cell>
          <cell r="I7646">
            <v>576.85</v>
          </cell>
          <cell r="J7646">
            <v>1532.97</v>
          </cell>
          <cell r="L7646">
            <v>41455</v>
          </cell>
          <cell r="M7646" t="str">
            <v>PF</v>
          </cell>
          <cell r="N7646" t="str">
            <v>EXP</v>
          </cell>
          <cell r="O7646" t="str">
            <v>PH610</v>
          </cell>
          <cell r="P7646" t="str">
            <v>4530</v>
          </cell>
          <cell r="Q7646" t="str">
            <v>Contracted Services</v>
          </cell>
          <cell r="R7646" t="str">
            <v>Other Expenditures</v>
          </cell>
          <cell r="S7646" t="str">
            <v>Non Salary</v>
          </cell>
        </row>
        <row r="7647">
          <cell r="A7647" t="str">
            <v>PH3724</v>
          </cell>
          <cell r="E7647">
            <v>0</v>
          </cell>
          <cell r="F7647">
            <v>0</v>
          </cell>
          <cell r="G7647">
            <v>0</v>
          </cell>
          <cell r="H7647">
            <v>1881.5</v>
          </cell>
          <cell r="I7647">
            <v>1881.5</v>
          </cell>
          <cell r="J7647">
            <v>5000</v>
          </cell>
          <cell r="L7647">
            <v>41455</v>
          </cell>
          <cell r="M7647" t="str">
            <v>PF</v>
          </cell>
          <cell r="N7647" t="str">
            <v>EXP</v>
          </cell>
          <cell r="O7647" t="str">
            <v>PH610</v>
          </cell>
          <cell r="P7647" t="str">
            <v>4690</v>
          </cell>
          <cell r="Q7647" t="str">
            <v>Insurance, Parking &amp; Metrage</v>
          </cell>
          <cell r="R7647" t="str">
            <v>Other Expenditures</v>
          </cell>
          <cell r="S7647" t="str">
            <v>Non Salary</v>
          </cell>
        </row>
        <row r="7648">
          <cell r="A7648" t="str">
            <v>PH3724</v>
          </cell>
          <cell r="E7648">
            <v>356.26</v>
          </cell>
          <cell r="F7648">
            <v>0</v>
          </cell>
          <cell r="G7648">
            <v>356.26</v>
          </cell>
          <cell r="H7648">
            <v>564.45000000000005</v>
          </cell>
          <cell r="I7648">
            <v>208.19</v>
          </cell>
          <cell r="J7648">
            <v>1500</v>
          </cell>
          <cell r="L7648">
            <v>41455</v>
          </cell>
          <cell r="M7648" t="str">
            <v>PF</v>
          </cell>
          <cell r="N7648" t="str">
            <v>EXP</v>
          </cell>
          <cell r="O7648" t="str">
            <v>PH610</v>
          </cell>
          <cell r="P7648" t="str">
            <v>4770</v>
          </cell>
          <cell r="Q7648" t="str">
            <v>Insurance, Parking &amp; Metrage</v>
          </cell>
          <cell r="R7648" t="str">
            <v>Other Expenditures</v>
          </cell>
          <cell r="S7648" t="str">
            <v>Non Salary</v>
          </cell>
        </row>
        <row r="7649">
          <cell r="A7649" t="str">
            <v>PH3724</v>
          </cell>
          <cell r="E7649">
            <v>1501.57</v>
          </cell>
          <cell r="F7649">
            <v>0</v>
          </cell>
          <cell r="G7649">
            <v>1501.57</v>
          </cell>
          <cell r="H7649">
            <v>1399.2</v>
          </cell>
          <cell r="I7649">
            <v>-102.37</v>
          </cell>
          <cell r="J7649">
            <v>3000</v>
          </cell>
          <cell r="L7649">
            <v>41455</v>
          </cell>
          <cell r="M7649" t="str">
            <v>PF</v>
          </cell>
          <cell r="N7649" t="str">
            <v>EXP</v>
          </cell>
          <cell r="O7649" t="str">
            <v>PH610</v>
          </cell>
          <cell r="P7649" t="str">
            <v>4775</v>
          </cell>
          <cell r="Q7649" t="str">
            <v>Insurance, Parking &amp; Metrage</v>
          </cell>
          <cell r="R7649" t="str">
            <v>Other Expenditures</v>
          </cell>
          <cell r="S7649" t="str">
            <v>Non Salary</v>
          </cell>
        </row>
        <row r="7650">
          <cell r="A7650" t="str">
            <v>PH3724</v>
          </cell>
          <cell r="E7650">
            <v>166.86</v>
          </cell>
          <cell r="F7650">
            <v>0</v>
          </cell>
          <cell r="G7650">
            <v>166.86</v>
          </cell>
          <cell r="H7650">
            <v>188.15</v>
          </cell>
          <cell r="I7650">
            <v>21.29</v>
          </cell>
          <cell r="J7650">
            <v>500</v>
          </cell>
          <cell r="L7650">
            <v>41455</v>
          </cell>
          <cell r="M7650" t="str">
            <v>PF</v>
          </cell>
          <cell r="N7650" t="str">
            <v>EXP</v>
          </cell>
          <cell r="O7650" t="str">
            <v>PH610</v>
          </cell>
          <cell r="P7650" t="str">
            <v>4811</v>
          </cell>
          <cell r="Q7650" t="str">
            <v>Other Services</v>
          </cell>
          <cell r="R7650" t="str">
            <v>Other Expenditures</v>
          </cell>
          <cell r="S7650" t="str">
            <v>Non Salary</v>
          </cell>
        </row>
        <row r="7651">
          <cell r="A7651" t="str">
            <v>PH3724</v>
          </cell>
          <cell r="E7651">
            <v>0</v>
          </cell>
          <cell r="F7651">
            <v>0</v>
          </cell>
          <cell r="G7651">
            <v>0</v>
          </cell>
          <cell r="H7651">
            <v>564.45000000000005</v>
          </cell>
          <cell r="I7651">
            <v>564.45000000000005</v>
          </cell>
          <cell r="J7651">
            <v>1500</v>
          </cell>
          <cell r="L7651">
            <v>41455</v>
          </cell>
          <cell r="M7651" t="str">
            <v>PF</v>
          </cell>
          <cell r="N7651" t="str">
            <v>EXP</v>
          </cell>
          <cell r="O7651" t="str">
            <v>PH610</v>
          </cell>
          <cell r="P7651" t="str">
            <v>4815</v>
          </cell>
          <cell r="Q7651" t="str">
            <v>Other Services</v>
          </cell>
          <cell r="R7651" t="str">
            <v>Other Expenditures</v>
          </cell>
          <cell r="S7651" t="str">
            <v>Non Salary</v>
          </cell>
        </row>
        <row r="7652">
          <cell r="A7652" t="str">
            <v>PH3724</v>
          </cell>
          <cell r="E7652">
            <v>0</v>
          </cell>
          <cell r="F7652">
            <v>622.72</v>
          </cell>
          <cell r="G7652">
            <v>622.72</v>
          </cell>
          <cell r="H7652">
            <v>0</v>
          </cell>
          <cell r="I7652">
            <v>-622.72</v>
          </cell>
          <cell r="J7652">
            <v>0</v>
          </cell>
          <cell r="L7652">
            <v>41455</v>
          </cell>
          <cell r="M7652" t="str">
            <v>PF</v>
          </cell>
          <cell r="N7652" t="str">
            <v>EXP</v>
          </cell>
          <cell r="O7652" t="str">
            <v>PH610</v>
          </cell>
          <cell r="P7652" t="str">
            <v>4820</v>
          </cell>
          <cell r="Q7652" t="str">
            <v>Other Services</v>
          </cell>
          <cell r="R7652" t="str">
            <v>Other Expenditures</v>
          </cell>
          <cell r="S7652" t="str">
            <v>Non Salary</v>
          </cell>
        </row>
        <row r="7653">
          <cell r="A7653" t="str">
            <v>PH3724</v>
          </cell>
          <cell r="E7653">
            <v>0</v>
          </cell>
          <cell r="F7653">
            <v>0</v>
          </cell>
          <cell r="G7653">
            <v>0</v>
          </cell>
          <cell r="H7653">
            <v>5268.2</v>
          </cell>
          <cell r="I7653">
            <v>5268.2</v>
          </cell>
          <cell r="J7653">
            <v>14000</v>
          </cell>
          <cell r="L7653">
            <v>41455</v>
          </cell>
          <cell r="M7653" t="str">
            <v>PF</v>
          </cell>
          <cell r="N7653" t="str">
            <v>EXP</v>
          </cell>
          <cell r="O7653" t="str">
            <v>PH610</v>
          </cell>
          <cell r="P7653" t="str">
            <v>4825</v>
          </cell>
          <cell r="Q7653" t="str">
            <v>Other Services</v>
          </cell>
          <cell r="R7653" t="str">
            <v>Other Expenditures</v>
          </cell>
          <cell r="S7653" t="str">
            <v>Non Salary</v>
          </cell>
        </row>
        <row r="7654">
          <cell r="A7654" t="str">
            <v>PH3724</v>
          </cell>
          <cell r="E7654">
            <v>55962</v>
          </cell>
          <cell r="F7654">
            <v>0</v>
          </cell>
          <cell r="G7654">
            <v>55962</v>
          </cell>
          <cell r="H7654">
            <v>28137.5</v>
          </cell>
          <cell r="I7654">
            <v>-27824.5</v>
          </cell>
          <cell r="J7654">
            <v>125000</v>
          </cell>
          <cell r="L7654">
            <v>41455</v>
          </cell>
          <cell r="M7654" t="str">
            <v>PF</v>
          </cell>
          <cell r="N7654" t="str">
            <v>EXP</v>
          </cell>
          <cell r="O7654" t="str">
            <v>PH610</v>
          </cell>
          <cell r="P7654" t="str">
            <v>5200</v>
          </cell>
          <cell r="Q7654" t="str">
            <v>Contributions &amp; Transfers</v>
          </cell>
          <cell r="R7654" t="str">
            <v>Other Expenditures</v>
          </cell>
          <cell r="S7654" t="str">
            <v>Non Salary</v>
          </cell>
        </row>
        <row r="7655">
          <cell r="A7655" t="str">
            <v>PH3724</v>
          </cell>
          <cell r="E7655">
            <v>0</v>
          </cell>
          <cell r="F7655">
            <v>0</v>
          </cell>
          <cell r="G7655">
            <v>0</v>
          </cell>
          <cell r="H7655">
            <v>181.3</v>
          </cell>
          <cell r="I7655">
            <v>181.3</v>
          </cell>
          <cell r="J7655">
            <v>1000</v>
          </cell>
          <cell r="L7655">
            <v>41455</v>
          </cell>
          <cell r="M7655" t="str">
            <v>PF</v>
          </cell>
          <cell r="N7655" t="str">
            <v>EXP</v>
          </cell>
          <cell r="O7655" t="str">
            <v>PH610</v>
          </cell>
          <cell r="P7655" t="str">
            <v>7030</v>
          </cell>
          <cell r="Q7655" t="str">
            <v>IDC's</v>
          </cell>
          <cell r="R7655" t="str">
            <v>Other Expenditures</v>
          </cell>
          <cell r="S7655" t="str">
            <v>Non Salary</v>
          </cell>
        </row>
        <row r="7656">
          <cell r="A7656" t="str">
            <v>PH3724</v>
          </cell>
          <cell r="E7656">
            <v>0</v>
          </cell>
          <cell r="F7656">
            <v>0</v>
          </cell>
          <cell r="G7656">
            <v>0</v>
          </cell>
          <cell r="H7656">
            <v>1881.5</v>
          </cell>
          <cell r="I7656">
            <v>1881.5</v>
          </cell>
          <cell r="J7656">
            <v>5000</v>
          </cell>
          <cell r="L7656">
            <v>41455</v>
          </cell>
          <cell r="M7656" t="str">
            <v>PF</v>
          </cell>
          <cell r="N7656" t="str">
            <v>EXP</v>
          </cell>
          <cell r="O7656" t="str">
            <v>PH610</v>
          </cell>
          <cell r="P7656" t="str">
            <v>7035</v>
          </cell>
          <cell r="Q7656" t="str">
            <v>IDC's</v>
          </cell>
          <cell r="R7656" t="str">
            <v>Other Expenditures</v>
          </cell>
          <cell r="S7656" t="str">
            <v>Non Salary</v>
          </cell>
        </row>
        <row r="7657">
          <cell r="A7657" t="str">
            <v>PH3724</v>
          </cell>
          <cell r="E7657">
            <v>225.01</v>
          </cell>
          <cell r="F7657">
            <v>0</v>
          </cell>
          <cell r="G7657">
            <v>225.01</v>
          </cell>
          <cell r="H7657">
            <v>0</v>
          </cell>
          <cell r="I7657">
            <v>-225.01</v>
          </cell>
          <cell r="J7657">
            <v>0</v>
          </cell>
          <cell r="L7657">
            <v>41455</v>
          </cell>
          <cell r="M7657" t="str">
            <v>PF</v>
          </cell>
          <cell r="N7657" t="str">
            <v>EXP</v>
          </cell>
          <cell r="O7657" t="str">
            <v>PH610</v>
          </cell>
          <cell r="P7657" t="str">
            <v>7125</v>
          </cell>
          <cell r="Q7657" t="str">
            <v>IDC's</v>
          </cell>
          <cell r="R7657" t="str">
            <v>Other Expenditures</v>
          </cell>
          <cell r="S7657" t="str">
            <v>Non Salary</v>
          </cell>
        </row>
        <row r="7658">
          <cell r="A7658" t="str">
            <v>PH3724</v>
          </cell>
          <cell r="E7658">
            <v>0</v>
          </cell>
          <cell r="F7658">
            <v>0</v>
          </cell>
          <cell r="G7658">
            <v>0</v>
          </cell>
          <cell r="H7658">
            <v>376.3</v>
          </cell>
          <cell r="I7658">
            <v>376.3</v>
          </cell>
          <cell r="J7658">
            <v>1000</v>
          </cell>
          <cell r="L7658">
            <v>41455</v>
          </cell>
          <cell r="M7658" t="str">
            <v>PF</v>
          </cell>
          <cell r="N7658" t="str">
            <v>EXP</v>
          </cell>
          <cell r="O7658" t="str">
            <v>PH610</v>
          </cell>
          <cell r="P7658" t="str">
            <v>7170</v>
          </cell>
          <cell r="Q7658" t="str">
            <v>IDC's</v>
          </cell>
          <cell r="R7658" t="str">
            <v>Other Expenditures</v>
          </cell>
          <cell r="S7658" t="str">
            <v>Non Salary</v>
          </cell>
        </row>
        <row r="7659">
          <cell r="A7659" t="str">
            <v>PH3724</v>
          </cell>
          <cell r="E7659">
            <v>-312034.58</v>
          </cell>
          <cell r="F7659">
            <v>0</v>
          </cell>
          <cell r="G7659">
            <v>-312034.58</v>
          </cell>
          <cell r="H7659">
            <v>-379304.05</v>
          </cell>
          <cell r="I7659">
            <v>-67269.47</v>
          </cell>
          <cell r="J7659">
            <v>-865410</v>
          </cell>
          <cell r="L7659">
            <v>41455</v>
          </cell>
          <cell r="M7659" t="str">
            <v>PF</v>
          </cell>
          <cell r="N7659" t="str">
            <v>REV</v>
          </cell>
          <cell r="O7659" t="str">
            <v>PH610</v>
          </cell>
          <cell r="P7659" t="str">
            <v>8010</v>
          </cell>
          <cell r="Q7659" t="str">
            <v>Grants and Subsidies</v>
          </cell>
          <cell r="R7659" t="str">
            <v>Revenue</v>
          </cell>
          <cell r="S7659" t="str">
            <v>Non Salary</v>
          </cell>
        </row>
        <row r="7660">
          <cell r="A7660" t="str">
            <v>PH3725</v>
          </cell>
          <cell r="E7660">
            <v>0</v>
          </cell>
          <cell r="F7660">
            <v>0</v>
          </cell>
          <cell r="G7660">
            <v>0</v>
          </cell>
          <cell r="H7660">
            <v>0</v>
          </cell>
          <cell r="I7660">
            <v>0</v>
          </cell>
          <cell r="J7660">
            <v>0</v>
          </cell>
          <cell r="L7660">
            <v>41455</v>
          </cell>
          <cell r="M7660" t="str">
            <v>OG</v>
          </cell>
          <cell r="N7660" t="str">
            <v>EXP</v>
          </cell>
          <cell r="O7660" t="str">
            <v>PH300</v>
          </cell>
          <cell r="P7660" t="str">
            <v>1015</v>
          </cell>
          <cell r="Q7660" t="str">
            <v>Salaries &amp; Benefits</v>
          </cell>
          <cell r="R7660" t="str">
            <v>Other Expenditures</v>
          </cell>
          <cell r="S7660" t="str">
            <v>Salaries &amp; Benefits</v>
          </cell>
        </row>
        <row r="7661">
          <cell r="A7661" t="str">
            <v>PH3725</v>
          </cell>
          <cell r="E7661">
            <v>0</v>
          </cell>
          <cell r="F7661">
            <v>0</v>
          </cell>
          <cell r="G7661">
            <v>0</v>
          </cell>
          <cell r="H7661">
            <v>0</v>
          </cell>
          <cell r="I7661">
            <v>0</v>
          </cell>
          <cell r="J7661">
            <v>0</v>
          </cell>
          <cell r="L7661">
            <v>41455</v>
          </cell>
          <cell r="M7661" t="str">
            <v>OG</v>
          </cell>
          <cell r="N7661" t="str">
            <v>EXP</v>
          </cell>
          <cell r="O7661" t="str">
            <v>PH300</v>
          </cell>
          <cell r="P7661" t="str">
            <v>1711</v>
          </cell>
          <cell r="Q7661" t="str">
            <v>Salaries &amp; Benefits</v>
          </cell>
          <cell r="R7661" t="str">
            <v>Other Expenditures</v>
          </cell>
          <cell r="S7661" t="str">
            <v>Salaries &amp; Benefits</v>
          </cell>
        </row>
        <row r="7662">
          <cell r="A7662" t="str">
            <v>PH3725</v>
          </cell>
          <cell r="E7662">
            <v>0</v>
          </cell>
          <cell r="F7662">
            <v>0</v>
          </cell>
          <cell r="G7662">
            <v>0</v>
          </cell>
          <cell r="H7662">
            <v>0</v>
          </cell>
          <cell r="I7662">
            <v>0</v>
          </cell>
          <cell r="J7662">
            <v>0</v>
          </cell>
          <cell r="L7662">
            <v>41455</v>
          </cell>
          <cell r="M7662" t="str">
            <v>OG</v>
          </cell>
          <cell r="N7662" t="str">
            <v>EXP</v>
          </cell>
          <cell r="O7662" t="str">
            <v>PH300</v>
          </cell>
          <cell r="P7662" t="str">
            <v>1712</v>
          </cell>
          <cell r="Q7662" t="str">
            <v>Salaries &amp; Benefits</v>
          </cell>
          <cell r="R7662" t="str">
            <v>Other Expenditures</v>
          </cell>
          <cell r="S7662" t="str">
            <v>Salaries &amp; Benefits</v>
          </cell>
        </row>
        <row r="7663">
          <cell r="A7663" t="str">
            <v>PH3725</v>
          </cell>
          <cell r="E7663">
            <v>0</v>
          </cell>
          <cell r="F7663">
            <v>0</v>
          </cell>
          <cell r="G7663">
            <v>0</v>
          </cell>
          <cell r="H7663">
            <v>0</v>
          </cell>
          <cell r="I7663">
            <v>0</v>
          </cell>
          <cell r="J7663">
            <v>0</v>
          </cell>
          <cell r="L7663">
            <v>41455</v>
          </cell>
          <cell r="M7663" t="str">
            <v>OG</v>
          </cell>
          <cell r="N7663" t="str">
            <v>EXP</v>
          </cell>
          <cell r="O7663" t="str">
            <v>PH300</v>
          </cell>
          <cell r="P7663" t="str">
            <v>1720</v>
          </cell>
          <cell r="Q7663" t="str">
            <v>Salaries &amp; Benefits</v>
          </cell>
          <cell r="R7663" t="str">
            <v>Other Expenditures</v>
          </cell>
          <cell r="S7663" t="str">
            <v>Salaries &amp; Benefits</v>
          </cell>
        </row>
        <row r="7664">
          <cell r="A7664" t="str">
            <v>PH3725</v>
          </cell>
          <cell r="E7664">
            <v>0</v>
          </cell>
          <cell r="F7664">
            <v>0</v>
          </cell>
          <cell r="G7664">
            <v>0</v>
          </cell>
          <cell r="H7664">
            <v>0</v>
          </cell>
          <cell r="I7664">
            <v>0</v>
          </cell>
          <cell r="J7664">
            <v>0</v>
          </cell>
          <cell r="L7664">
            <v>41455</v>
          </cell>
          <cell r="M7664" t="str">
            <v>OG</v>
          </cell>
          <cell r="N7664" t="str">
            <v>EXP</v>
          </cell>
          <cell r="O7664" t="str">
            <v>PH300</v>
          </cell>
          <cell r="P7664" t="str">
            <v>1730</v>
          </cell>
          <cell r="Q7664" t="str">
            <v>Salaries &amp; Benefits</v>
          </cell>
          <cell r="R7664" t="str">
            <v>Other Expenditures</v>
          </cell>
          <cell r="S7664" t="str">
            <v>Salaries &amp; Benefits</v>
          </cell>
        </row>
        <row r="7665">
          <cell r="A7665" t="str">
            <v>PH3725</v>
          </cell>
          <cell r="E7665">
            <v>0</v>
          </cell>
          <cell r="F7665">
            <v>0</v>
          </cell>
          <cell r="G7665">
            <v>0</v>
          </cell>
          <cell r="H7665">
            <v>0</v>
          </cell>
          <cell r="I7665">
            <v>0</v>
          </cell>
          <cell r="J7665">
            <v>0</v>
          </cell>
          <cell r="L7665">
            <v>41455</v>
          </cell>
          <cell r="M7665" t="str">
            <v>OG</v>
          </cell>
          <cell r="N7665" t="str">
            <v>EXP</v>
          </cell>
          <cell r="O7665" t="str">
            <v>PH300</v>
          </cell>
          <cell r="P7665" t="str">
            <v>1740</v>
          </cell>
          <cell r="Q7665" t="str">
            <v>Salaries &amp; Benefits</v>
          </cell>
          <cell r="R7665" t="str">
            <v>Other Expenditures</v>
          </cell>
          <cell r="S7665" t="str">
            <v>Salaries &amp; Benefits</v>
          </cell>
        </row>
        <row r="7666">
          <cell r="A7666" t="str">
            <v>PH3725</v>
          </cell>
          <cell r="E7666">
            <v>0</v>
          </cell>
          <cell r="F7666">
            <v>0</v>
          </cell>
          <cell r="G7666">
            <v>0</v>
          </cell>
          <cell r="H7666">
            <v>0</v>
          </cell>
          <cell r="I7666">
            <v>0</v>
          </cell>
          <cell r="J7666">
            <v>0</v>
          </cell>
          <cell r="L7666">
            <v>41455</v>
          </cell>
          <cell r="M7666" t="str">
            <v>OG</v>
          </cell>
          <cell r="N7666" t="str">
            <v>EXP</v>
          </cell>
          <cell r="O7666" t="str">
            <v>PH300</v>
          </cell>
          <cell r="P7666" t="str">
            <v>1745</v>
          </cell>
          <cell r="Q7666" t="str">
            <v>Salaries &amp; Benefits</v>
          </cell>
          <cell r="R7666" t="str">
            <v>Other Expenditures</v>
          </cell>
          <cell r="S7666" t="str">
            <v>Salaries &amp; Benefits</v>
          </cell>
        </row>
        <row r="7667">
          <cell r="A7667" t="str">
            <v>PH3725</v>
          </cell>
          <cell r="E7667">
            <v>0</v>
          </cell>
          <cell r="F7667">
            <v>0</v>
          </cell>
          <cell r="G7667">
            <v>0</v>
          </cell>
          <cell r="H7667">
            <v>0</v>
          </cell>
          <cell r="I7667">
            <v>0</v>
          </cell>
          <cell r="J7667">
            <v>0</v>
          </cell>
          <cell r="L7667">
            <v>41455</v>
          </cell>
          <cell r="M7667" t="str">
            <v>OG</v>
          </cell>
          <cell r="N7667" t="str">
            <v>EXP</v>
          </cell>
          <cell r="O7667" t="str">
            <v>PH300</v>
          </cell>
          <cell r="P7667" t="str">
            <v>1750</v>
          </cell>
          <cell r="Q7667" t="str">
            <v>Salaries &amp; Benefits</v>
          </cell>
          <cell r="R7667" t="str">
            <v>Other Expenditures</v>
          </cell>
          <cell r="S7667" t="str">
            <v>Salaries &amp; Benefits</v>
          </cell>
        </row>
        <row r="7668">
          <cell r="A7668" t="str">
            <v>PH3725</v>
          </cell>
          <cell r="E7668">
            <v>0</v>
          </cell>
          <cell r="F7668">
            <v>0</v>
          </cell>
          <cell r="G7668">
            <v>0</v>
          </cell>
          <cell r="H7668">
            <v>0</v>
          </cell>
          <cell r="I7668">
            <v>0</v>
          </cell>
          <cell r="J7668">
            <v>0</v>
          </cell>
          <cell r="L7668">
            <v>41455</v>
          </cell>
          <cell r="M7668" t="str">
            <v>OG</v>
          </cell>
          <cell r="N7668" t="str">
            <v>EXP</v>
          </cell>
          <cell r="O7668" t="str">
            <v>PH300</v>
          </cell>
          <cell r="P7668" t="str">
            <v>1760</v>
          </cell>
          <cell r="Q7668" t="str">
            <v>Salaries &amp; Benefits</v>
          </cell>
          <cell r="R7668" t="str">
            <v>Other Expenditures</v>
          </cell>
          <cell r="S7668" t="str">
            <v>Salaries &amp; Benefits</v>
          </cell>
        </row>
        <row r="7669">
          <cell r="A7669" t="str">
            <v>PH3725</v>
          </cell>
          <cell r="E7669">
            <v>0</v>
          </cell>
          <cell r="F7669">
            <v>0</v>
          </cell>
          <cell r="G7669">
            <v>0</v>
          </cell>
          <cell r="H7669">
            <v>0</v>
          </cell>
          <cell r="I7669">
            <v>0</v>
          </cell>
          <cell r="J7669">
            <v>0</v>
          </cell>
          <cell r="L7669">
            <v>41455</v>
          </cell>
          <cell r="M7669" t="str">
            <v>OG</v>
          </cell>
          <cell r="N7669" t="str">
            <v>EXP</v>
          </cell>
          <cell r="O7669" t="str">
            <v>PH300</v>
          </cell>
          <cell r="P7669" t="str">
            <v>1770</v>
          </cell>
          <cell r="Q7669" t="str">
            <v>Salaries &amp; Benefits</v>
          </cell>
          <cell r="R7669" t="str">
            <v>Other Expenditures</v>
          </cell>
          <cell r="S7669" t="str">
            <v>Salaries &amp; Benefits</v>
          </cell>
        </row>
        <row r="7670">
          <cell r="A7670" t="str">
            <v>PH3725</v>
          </cell>
          <cell r="E7670">
            <v>0</v>
          </cell>
          <cell r="F7670">
            <v>0</v>
          </cell>
          <cell r="G7670">
            <v>0</v>
          </cell>
          <cell r="H7670">
            <v>0</v>
          </cell>
          <cell r="I7670">
            <v>0</v>
          </cell>
          <cell r="J7670">
            <v>0</v>
          </cell>
          <cell r="L7670">
            <v>41455</v>
          </cell>
          <cell r="M7670" t="str">
            <v>OG</v>
          </cell>
          <cell r="N7670" t="str">
            <v>EXP</v>
          </cell>
          <cell r="O7670" t="str">
            <v>PH300</v>
          </cell>
          <cell r="P7670" t="str">
            <v>1850</v>
          </cell>
          <cell r="Q7670" t="str">
            <v>Salaries &amp; Benefits</v>
          </cell>
          <cell r="R7670" t="str">
            <v>Other Expenditures</v>
          </cell>
          <cell r="S7670" t="str">
            <v>Salaries &amp; Benefits</v>
          </cell>
        </row>
        <row r="7671">
          <cell r="A7671" t="str">
            <v>PH3725</v>
          </cell>
          <cell r="E7671">
            <v>2058.1999999999998</v>
          </cell>
          <cell r="F7671">
            <v>0</v>
          </cell>
          <cell r="G7671">
            <v>2058.1999999999998</v>
          </cell>
          <cell r="H7671">
            <v>0</v>
          </cell>
          <cell r="I7671">
            <v>-2058.1999999999998</v>
          </cell>
          <cell r="J7671">
            <v>0</v>
          </cell>
          <cell r="L7671">
            <v>41455</v>
          </cell>
          <cell r="M7671" t="str">
            <v>OG</v>
          </cell>
          <cell r="N7671" t="str">
            <v>EXP</v>
          </cell>
          <cell r="O7671" t="str">
            <v>PH300</v>
          </cell>
          <cell r="P7671" t="str">
            <v>4116</v>
          </cell>
          <cell r="Q7671" t="str">
            <v>Professional &amp; Technical</v>
          </cell>
          <cell r="R7671" t="str">
            <v>Other Expenditures</v>
          </cell>
          <cell r="S7671" t="str">
            <v>Non Salary</v>
          </cell>
        </row>
        <row r="7672">
          <cell r="A7672" t="str">
            <v>PH3725</v>
          </cell>
          <cell r="E7672">
            <v>0</v>
          </cell>
          <cell r="F7672">
            <v>0</v>
          </cell>
          <cell r="G7672">
            <v>0</v>
          </cell>
          <cell r="H7672">
            <v>2411.15</v>
          </cell>
          <cell r="I7672">
            <v>2411.15</v>
          </cell>
          <cell r="J7672">
            <v>5515</v>
          </cell>
          <cell r="L7672">
            <v>41455</v>
          </cell>
          <cell r="M7672" t="str">
            <v>OG</v>
          </cell>
          <cell r="N7672" t="str">
            <v>EXP</v>
          </cell>
          <cell r="O7672" t="str">
            <v>PH300</v>
          </cell>
          <cell r="P7672" t="str">
            <v>4310</v>
          </cell>
          <cell r="Q7672" t="str">
            <v>Training &amp; Development</v>
          </cell>
          <cell r="R7672" t="str">
            <v>Other Expenditures</v>
          </cell>
          <cell r="S7672" t="str">
            <v>Non Salary</v>
          </cell>
        </row>
        <row r="7673">
          <cell r="A7673" t="str">
            <v>PH3725</v>
          </cell>
          <cell r="E7673">
            <v>0</v>
          </cell>
          <cell r="F7673">
            <v>0</v>
          </cell>
          <cell r="G7673">
            <v>0</v>
          </cell>
          <cell r="H7673">
            <v>0</v>
          </cell>
          <cell r="I7673">
            <v>0</v>
          </cell>
          <cell r="J7673">
            <v>0</v>
          </cell>
          <cell r="L7673">
            <v>41455</v>
          </cell>
          <cell r="M7673" t="str">
            <v>OG</v>
          </cell>
          <cell r="N7673" t="str">
            <v>EXP</v>
          </cell>
          <cell r="O7673" t="str">
            <v>PH300</v>
          </cell>
          <cell r="P7673" t="str">
            <v>7025</v>
          </cell>
          <cell r="Q7673" t="str">
            <v>IDC's</v>
          </cell>
          <cell r="R7673" t="str">
            <v>Other Expenditures</v>
          </cell>
          <cell r="S7673" t="str">
            <v>Non Salary</v>
          </cell>
        </row>
        <row r="7674">
          <cell r="A7674" t="str">
            <v>PH3725</v>
          </cell>
          <cell r="E7674">
            <v>0</v>
          </cell>
          <cell r="F7674">
            <v>0</v>
          </cell>
          <cell r="G7674">
            <v>0</v>
          </cell>
          <cell r="H7674">
            <v>0</v>
          </cell>
          <cell r="I7674">
            <v>0</v>
          </cell>
          <cell r="J7674">
            <v>0</v>
          </cell>
          <cell r="L7674">
            <v>41455</v>
          </cell>
          <cell r="M7674" t="str">
            <v>OG</v>
          </cell>
          <cell r="N7674" t="str">
            <v>EXP</v>
          </cell>
          <cell r="O7674" t="str">
            <v>PH300</v>
          </cell>
          <cell r="P7674" t="str">
            <v>7035</v>
          </cell>
          <cell r="Q7674" t="str">
            <v>IDC's</v>
          </cell>
          <cell r="R7674" t="str">
            <v>Other Expenditures</v>
          </cell>
          <cell r="S7674" t="str">
            <v>Non Salary</v>
          </cell>
        </row>
        <row r="7675">
          <cell r="A7675" t="str">
            <v>PH3725</v>
          </cell>
          <cell r="E7675">
            <v>-5011.5200000000004</v>
          </cell>
          <cell r="F7675">
            <v>0</v>
          </cell>
          <cell r="G7675">
            <v>-5011.5200000000004</v>
          </cell>
          <cell r="H7675">
            <v>-2411.15</v>
          </cell>
          <cell r="I7675">
            <v>2600.37</v>
          </cell>
          <cell r="J7675">
            <v>-5515</v>
          </cell>
          <cell r="L7675">
            <v>41455</v>
          </cell>
          <cell r="M7675" t="str">
            <v>OG</v>
          </cell>
          <cell r="N7675" t="str">
            <v>REV</v>
          </cell>
          <cell r="O7675" t="str">
            <v>PH300</v>
          </cell>
          <cell r="P7675" t="str">
            <v>9750</v>
          </cell>
          <cell r="Q7675" t="str">
            <v>Other Revenues</v>
          </cell>
          <cell r="R7675" t="str">
            <v>Revenue</v>
          </cell>
          <cell r="S7675" t="str">
            <v>Non Salary</v>
          </cell>
        </row>
        <row r="7676">
          <cell r="A7676" t="str">
            <v>PH3728</v>
          </cell>
          <cell r="E7676">
            <v>178804.96</v>
          </cell>
          <cell r="F7676">
            <v>0</v>
          </cell>
          <cell r="G7676">
            <v>178804.96</v>
          </cell>
          <cell r="H7676">
            <v>154747.66</v>
          </cell>
          <cell r="I7676">
            <v>-24057.3</v>
          </cell>
          <cell r="J7676">
            <v>348182.24</v>
          </cell>
          <cell r="L7676">
            <v>41455</v>
          </cell>
          <cell r="M7676" t="str">
            <v>SG</v>
          </cell>
          <cell r="N7676" t="str">
            <v>EXP</v>
          </cell>
          <cell r="O7676" t="str">
            <v>PH300</v>
          </cell>
          <cell r="P7676" t="str">
            <v>1015</v>
          </cell>
          <cell r="Q7676" t="str">
            <v>Salaries &amp; Benefits</v>
          </cell>
          <cell r="R7676" t="str">
            <v>Other Expenditures</v>
          </cell>
          <cell r="S7676" t="str">
            <v>Salaries &amp; Benefits</v>
          </cell>
        </row>
        <row r="7677">
          <cell r="A7677" t="str">
            <v>PH3728</v>
          </cell>
          <cell r="E7677">
            <v>0</v>
          </cell>
          <cell r="F7677">
            <v>0</v>
          </cell>
          <cell r="G7677">
            <v>0</v>
          </cell>
          <cell r="H7677">
            <v>13190.97</v>
          </cell>
          <cell r="I7677">
            <v>13190.97</v>
          </cell>
          <cell r="J7677">
            <v>29689.35</v>
          </cell>
          <cell r="L7677">
            <v>41455</v>
          </cell>
          <cell r="M7677" t="str">
            <v>SG</v>
          </cell>
          <cell r="N7677" t="str">
            <v>EXP</v>
          </cell>
          <cell r="O7677" t="str">
            <v>PH300</v>
          </cell>
          <cell r="P7677" t="str">
            <v>1025</v>
          </cell>
          <cell r="Q7677" t="str">
            <v>Salaries &amp; Benefits</v>
          </cell>
          <cell r="R7677" t="str">
            <v>Other Expenditures</v>
          </cell>
          <cell r="S7677" t="str">
            <v>Overtime</v>
          </cell>
        </row>
        <row r="7678">
          <cell r="A7678" t="str">
            <v>PH3728</v>
          </cell>
          <cell r="E7678">
            <v>0</v>
          </cell>
          <cell r="F7678">
            <v>0</v>
          </cell>
          <cell r="G7678">
            <v>0</v>
          </cell>
          <cell r="H7678">
            <v>42916.91</v>
          </cell>
          <cell r="I7678">
            <v>42916.91</v>
          </cell>
          <cell r="J7678">
            <v>42916.91</v>
          </cell>
          <cell r="L7678">
            <v>41455</v>
          </cell>
          <cell r="M7678" t="str">
            <v>SG</v>
          </cell>
          <cell r="N7678" t="str">
            <v>EXP</v>
          </cell>
          <cell r="O7678" t="str">
            <v>PH300</v>
          </cell>
          <cell r="P7678" t="str">
            <v>1050</v>
          </cell>
          <cell r="Q7678" t="str">
            <v>Salaries &amp; Benefits</v>
          </cell>
          <cell r="R7678" t="str">
            <v>Other Expenditures</v>
          </cell>
          <cell r="S7678" t="str">
            <v>Salaries &amp; Benefits</v>
          </cell>
        </row>
        <row r="7679">
          <cell r="A7679" t="str">
            <v>PH3728</v>
          </cell>
          <cell r="E7679">
            <v>5490.21</v>
          </cell>
          <cell r="F7679">
            <v>0</v>
          </cell>
          <cell r="G7679">
            <v>5490.21</v>
          </cell>
          <cell r="H7679">
            <v>0</v>
          </cell>
          <cell r="I7679">
            <v>-5490.21</v>
          </cell>
          <cell r="J7679">
            <v>0</v>
          </cell>
          <cell r="L7679">
            <v>41455</v>
          </cell>
          <cell r="M7679" t="str">
            <v>SG</v>
          </cell>
          <cell r="N7679" t="str">
            <v>EXP</v>
          </cell>
          <cell r="O7679" t="str">
            <v>PH300</v>
          </cell>
          <cell r="P7679" t="str">
            <v>1060</v>
          </cell>
          <cell r="Q7679" t="str">
            <v>Salaries &amp; Benefits</v>
          </cell>
          <cell r="R7679" t="str">
            <v>Other Expenditures</v>
          </cell>
          <cell r="S7679" t="str">
            <v>Salaries &amp; Benefits</v>
          </cell>
        </row>
        <row r="7680">
          <cell r="A7680" t="str">
            <v>PH3728</v>
          </cell>
          <cell r="E7680">
            <v>0</v>
          </cell>
          <cell r="F7680">
            <v>0</v>
          </cell>
          <cell r="G7680">
            <v>0</v>
          </cell>
          <cell r="H7680">
            <v>-14761.99</v>
          </cell>
          <cell r="I7680">
            <v>-14761.99</v>
          </cell>
          <cell r="J7680">
            <v>-31822.68</v>
          </cell>
          <cell r="L7680">
            <v>41455</v>
          </cell>
          <cell r="M7680" t="str">
            <v>SG</v>
          </cell>
          <cell r="N7680" t="str">
            <v>EXP</v>
          </cell>
          <cell r="O7680" t="str">
            <v>PH300</v>
          </cell>
          <cell r="P7680" t="str">
            <v>1520</v>
          </cell>
          <cell r="Q7680" t="str">
            <v>Salaries &amp; Benefits</v>
          </cell>
          <cell r="R7680" t="str">
            <v>Other Expenditures</v>
          </cell>
          <cell r="S7680" t="str">
            <v>Gapping</v>
          </cell>
        </row>
        <row r="7681">
          <cell r="A7681" t="str">
            <v>PH3728</v>
          </cell>
          <cell r="E7681">
            <v>-63607.99</v>
          </cell>
          <cell r="F7681">
            <v>0</v>
          </cell>
          <cell r="G7681">
            <v>-63607.99</v>
          </cell>
          <cell r="H7681">
            <v>0</v>
          </cell>
          <cell r="I7681">
            <v>63607.99</v>
          </cell>
          <cell r="J7681">
            <v>0</v>
          </cell>
          <cell r="L7681">
            <v>41455</v>
          </cell>
          <cell r="M7681" t="str">
            <v>SG</v>
          </cell>
          <cell r="N7681" t="str">
            <v>EXP</v>
          </cell>
          <cell r="O7681" t="str">
            <v>PH300</v>
          </cell>
          <cell r="P7681" t="str">
            <v>1555</v>
          </cell>
          <cell r="Q7681" t="str">
            <v>Salaries &amp; Benefits</v>
          </cell>
          <cell r="R7681" t="str">
            <v>Other Expenditures</v>
          </cell>
          <cell r="S7681" t="str">
            <v>Salaries &amp; Benefits</v>
          </cell>
        </row>
        <row r="7682">
          <cell r="A7682" t="str">
            <v>PH3728</v>
          </cell>
          <cell r="E7682">
            <v>5337.8</v>
          </cell>
          <cell r="F7682">
            <v>0</v>
          </cell>
          <cell r="G7682">
            <v>5337.8</v>
          </cell>
          <cell r="H7682">
            <v>5443.63</v>
          </cell>
          <cell r="I7682">
            <v>105.83</v>
          </cell>
          <cell r="J7682">
            <v>12248.17</v>
          </cell>
          <cell r="L7682">
            <v>41455</v>
          </cell>
          <cell r="M7682" t="str">
            <v>SG</v>
          </cell>
          <cell r="N7682" t="str">
            <v>EXP</v>
          </cell>
          <cell r="O7682" t="str">
            <v>PH300</v>
          </cell>
          <cell r="P7682" t="str">
            <v>1711</v>
          </cell>
          <cell r="Q7682" t="str">
            <v>Salaries &amp; Benefits</v>
          </cell>
          <cell r="R7682" t="str">
            <v>Other Expenditures</v>
          </cell>
          <cell r="S7682" t="str">
            <v>Salaries &amp; Benefits</v>
          </cell>
        </row>
        <row r="7683">
          <cell r="A7683" t="str">
            <v>PH3728</v>
          </cell>
          <cell r="E7683">
            <v>2715.47</v>
          </cell>
          <cell r="F7683">
            <v>0</v>
          </cell>
          <cell r="G7683">
            <v>2715.47</v>
          </cell>
          <cell r="H7683">
            <v>2853.35</v>
          </cell>
          <cell r="I7683">
            <v>137.88</v>
          </cell>
          <cell r="J7683">
            <v>6420</v>
          </cell>
          <cell r="L7683">
            <v>41455</v>
          </cell>
          <cell r="M7683" t="str">
            <v>SG</v>
          </cell>
          <cell r="N7683" t="str">
            <v>EXP</v>
          </cell>
          <cell r="O7683" t="str">
            <v>PH300</v>
          </cell>
          <cell r="P7683" t="str">
            <v>1712</v>
          </cell>
          <cell r="Q7683" t="str">
            <v>Salaries &amp; Benefits</v>
          </cell>
          <cell r="R7683" t="str">
            <v>Other Expenditures</v>
          </cell>
          <cell r="S7683" t="str">
            <v>Salaries &amp; Benefits</v>
          </cell>
        </row>
        <row r="7684">
          <cell r="A7684" t="str">
            <v>PH3728</v>
          </cell>
          <cell r="E7684">
            <v>4373.91</v>
          </cell>
          <cell r="F7684">
            <v>0</v>
          </cell>
          <cell r="G7684">
            <v>4373.91</v>
          </cell>
          <cell r="H7684">
            <v>2989.66</v>
          </cell>
          <cell r="I7684">
            <v>-1384.25</v>
          </cell>
          <cell r="J7684">
            <v>6725.54</v>
          </cell>
          <cell r="L7684">
            <v>41455</v>
          </cell>
          <cell r="M7684" t="str">
            <v>SG</v>
          </cell>
          <cell r="N7684" t="str">
            <v>EXP</v>
          </cell>
          <cell r="O7684" t="str">
            <v>PH300</v>
          </cell>
          <cell r="P7684" t="str">
            <v>1720</v>
          </cell>
          <cell r="Q7684" t="str">
            <v>Salaries &amp; Benefits</v>
          </cell>
          <cell r="R7684" t="str">
            <v>Other Expenditures</v>
          </cell>
          <cell r="S7684" t="str">
            <v>Salaries &amp; Benefits</v>
          </cell>
        </row>
        <row r="7685">
          <cell r="A7685" t="str">
            <v>PH3728</v>
          </cell>
          <cell r="E7685">
            <v>1324.45</v>
          </cell>
          <cell r="F7685">
            <v>0</v>
          </cell>
          <cell r="G7685">
            <v>1324.45</v>
          </cell>
          <cell r="H7685">
            <v>1114.32</v>
          </cell>
          <cell r="I7685">
            <v>-210.13</v>
          </cell>
          <cell r="J7685">
            <v>2507.25</v>
          </cell>
          <cell r="L7685">
            <v>41455</v>
          </cell>
          <cell r="M7685" t="str">
            <v>SG</v>
          </cell>
          <cell r="N7685" t="str">
            <v>EXP</v>
          </cell>
          <cell r="O7685" t="str">
            <v>PH300</v>
          </cell>
          <cell r="P7685" t="str">
            <v>1730</v>
          </cell>
          <cell r="Q7685" t="str">
            <v>Salaries &amp; Benefits</v>
          </cell>
          <cell r="R7685" t="str">
            <v>Other Expenditures</v>
          </cell>
          <cell r="S7685" t="str">
            <v>Salaries &amp; Benefits</v>
          </cell>
        </row>
        <row r="7686">
          <cell r="A7686" t="str">
            <v>PH3728</v>
          </cell>
          <cell r="E7686">
            <v>3507.44</v>
          </cell>
          <cell r="F7686">
            <v>0</v>
          </cell>
          <cell r="G7686">
            <v>3507.44</v>
          </cell>
          <cell r="H7686">
            <v>2693.29</v>
          </cell>
          <cell r="I7686">
            <v>-814.15</v>
          </cell>
          <cell r="J7686">
            <v>3035.64</v>
          </cell>
          <cell r="L7686">
            <v>41455</v>
          </cell>
          <cell r="M7686" t="str">
            <v>SG</v>
          </cell>
          <cell r="N7686" t="str">
            <v>EXP</v>
          </cell>
          <cell r="O7686" t="str">
            <v>PH300</v>
          </cell>
          <cell r="P7686" t="str">
            <v>1740</v>
          </cell>
          <cell r="Q7686" t="str">
            <v>Salaries &amp; Benefits</v>
          </cell>
          <cell r="R7686" t="str">
            <v>Other Expenditures</v>
          </cell>
          <cell r="S7686" t="str">
            <v>Salaries &amp; Benefits</v>
          </cell>
        </row>
        <row r="7687">
          <cell r="A7687" t="str">
            <v>PH3728</v>
          </cell>
          <cell r="E7687">
            <v>202.5</v>
          </cell>
          <cell r="F7687">
            <v>0</v>
          </cell>
          <cell r="G7687">
            <v>202.5</v>
          </cell>
          <cell r="H7687">
            <v>250.56</v>
          </cell>
          <cell r="I7687">
            <v>48.06</v>
          </cell>
          <cell r="J7687">
            <v>268.73</v>
          </cell>
          <cell r="L7687">
            <v>41455</v>
          </cell>
          <cell r="M7687" t="str">
            <v>SG</v>
          </cell>
          <cell r="N7687" t="str">
            <v>EXP</v>
          </cell>
          <cell r="O7687" t="str">
            <v>PH300</v>
          </cell>
          <cell r="P7687" t="str">
            <v>1745</v>
          </cell>
          <cell r="Q7687" t="str">
            <v>Salaries &amp; Benefits</v>
          </cell>
          <cell r="R7687" t="str">
            <v>Other Expenditures</v>
          </cell>
          <cell r="S7687" t="str">
            <v>Salaries &amp; Benefits</v>
          </cell>
        </row>
        <row r="7688">
          <cell r="A7688" t="str">
            <v>PH3728</v>
          </cell>
          <cell r="E7688">
            <v>3639.04</v>
          </cell>
          <cell r="F7688">
            <v>0</v>
          </cell>
          <cell r="G7688">
            <v>3639.04</v>
          </cell>
          <cell r="H7688">
            <v>2911.25</v>
          </cell>
          <cell r="I7688">
            <v>-727.79</v>
          </cell>
          <cell r="J7688">
            <v>6550.28</v>
          </cell>
          <cell r="L7688">
            <v>41455</v>
          </cell>
          <cell r="M7688" t="str">
            <v>SG</v>
          </cell>
          <cell r="N7688" t="str">
            <v>EXP</v>
          </cell>
          <cell r="O7688" t="str">
            <v>PH300</v>
          </cell>
          <cell r="P7688" t="str">
            <v>1750</v>
          </cell>
          <cell r="Q7688" t="str">
            <v>Salaries &amp; Benefits</v>
          </cell>
          <cell r="R7688" t="str">
            <v>Other Expenditures</v>
          </cell>
          <cell r="S7688" t="str">
            <v>Salaries &amp; Benefits</v>
          </cell>
        </row>
        <row r="7689">
          <cell r="A7689" t="str">
            <v>PH3728</v>
          </cell>
          <cell r="E7689">
            <v>7545.03</v>
          </cell>
          <cell r="F7689">
            <v>0</v>
          </cell>
          <cell r="G7689">
            <v>7545.03</v>
          </cell>
          <cell r="H7689">
            <v>6145.84</v>
          </cell>
          <cell r="I7689">
            <v>-1399.19</v>
          </cell>
          <cell r="J7689">
            <v>6920.1</v>
          </cell>
          <cell r="L7689">
            <v>41455</v>
          </cell>
          <cell r="M7689" t="str">
            <v>SG</v>
          </cell>
          <cell r="N7689" t="str">
            <v>EXP</v>
          </cell>
          <cell r="O7689" t="str">
            <v>PH300</v>
          </cell>
          <cell r="P7689" t="str">
            <v>1760</v>
          </cell>
          <cell r="Q7689" t="str">
            <v>Salaries &amp; Benefits</v>
          </cell>
          <cell r="R7689" t="str">
            <v>Other Expenditures</v>
          </cell>
          <cell r="S7689" t="str">
            <v>Salaries &amp; Benefits</v>
          </cell>
        </row>
        <row r="7690">
          <cell r="A7690" t="str">
            <v>PH3728</v>
          </cell>
          <cell r="E7690">
            <v>21768.97</v>
          </cell>
          <cell r="F7690">
            <v>0</v>
          </cell>
          <cell r="G7690">
            <v>21768.97</v>
          </cell>
          <cell r="H7690">
            <v>17984.16</v>
          </cell>
          <cell r="I7690">
            <v>-3784.81</v>
          </cell>
          <cell r="J7690">
            <v>40464.46</v>
          </cell>
          <cell r="L7690">
            <v>41455</v>
          </cell>
          <cell r="M7690" t="str">
            <v>SG</v>
          </cell>
          <cell r="N7690" t="str">
            <v>EXP</v>
          </cell>
          <cell r="O7690" t="str">
            <v>PH300</v>
          </cell>
          <cell r="P7690" t="str">
            <v>1770</v>
          </cell>
          <cell r="Q7690" t="str">
            <v>Salaries &amp; Benefits</v>
          </cell>
          <cell r="R7690" t="str">
            <v>Other Expenditures</v>
          </cell>
          <cell r="S7690" t="str">
            <v>Salaries &amp; Benefits</v>
          </cell>
        </row>
        <row r="7691">
          <cell r="A7691" t="str">
            <v>PH3728</v>
          </cell>
          <cell r="E7691">
            <v>0</v>
          </cell>
          <cell r="F7691">
            <v>0</v>
          </cell>
          <cell r="G7691">
            <v>0</v>
          </cell>
          <cell r="H7691">
            <v>67490.740000000005</v>
          </cell>
          <cell r="I7691">
            <v>67490.740000000005</v>
          </cell>
          <cell r="J7691">
            <v>151903.56</v>
          </cell>
          <cell r="L7691">
            <v>41455</v>
          </cell>
          <cell r="M7691" t="str">
            <v>SG</v>
          </cell>
          <cell r="N7691" t="str">
            <v>EXP</v>
          </cell>
          <cell r="O7691" t="str">
            <v>PH300</v>
          </cell>
          <cell r="P7691" t="str">
            <v>1970</v>
          </cell>
          <cell r="Q7691" t="str">
            <v>Salaries &amp; Benefits</v>
          </cell>
          <cell r="R7691" t="str">
            <v>Other Expenditures</v>
          </cell>
          <cell r="S7691" t="str">
            <v>Salaries &amp; Benefits</v>
          </cell>
        </row>
        <row r="7692">
          <cell r="A7692" t="str">
            <v>PH3728</v>
          </cell>
          <cell r="E7692">
            <v>10.93</v>
          </cell>
          <cell r="F7692">
            <v>0</v>
          </cell>
          <cell r="G7692">
            <v>10.93</v>
          </cell>
          <cell r="H7692">
            <v>112.26</v>
          </cell>
          <cell r="I7692">
            <v>101.33</v>
          </cell>
          <cell r="J7692">
            <v>406.4</v>
          </cell>
          <cell r="L7692">
            <v>41455</v>
          </cell>
          <cell r="M7692" t="str">
            <v>SG</v>
          </cell>
          <cell r="N7692" t="str">
            <v>EXP</v>
          </cell>
          <cell r="O7692" t="str">
            <v>PH300</v>
          </cell>
          <cell r="P7692" t="str">
            <v>2010</v>
          </cell>
          <cell r="Q7692" t="str">
            <v>Office Supplies</v>
          </cell>
          <cell r="R7692" t="str">
            <v>Other Expenditures</v>
          </cell>
          <cell r="S7692" t="str">
            <v>Non Salary</v>
          </cell>
        </row>
        <row r="7693">
          <cell r="A7693" t="str">
            <v>PH3728</v>
          </cell>
          <cell r="E7693">
            <v>0</v>
          </cell>
          <cell r="F7693">
            <v>0</v>
          </cell>
          <cell r="G7693">
            <v>0</v>
          </cell>
          <cell r="H7693">
            <v>96.69</v>
          </cell>
          <cell r="I7693">
            <v>96.69</v>
          </cell>
          <cell r="J7693">
            <v>350</v>
          </cell>
          <cell r="L7693">
            <v>41455</v>
          </cell>
          <cell r="M7693" t="str">
            <v>SG</v>
          </cell>
          <cell r="N7693" t="str">
            <v>EXP</v>
          </cell>
          <cell r="O7693" t="str">
            <v>PH300</v>
          </cell>
          <cell r="P7693" t="str">
            <v>2040</v>
          </cell>
          <cell r="Q7693" t="str">
            <v>Office Supplies</v>
          </cell>
          <cell r="R7693" t="str">
            <v>Other Expenditures</v>
          </cell>
          <cell r="S7693" t="str">
            <v>Non Salary</v>
          </cell>
        </row>
        <row r="7694">
          <cell r="A7694" t="str">
            <v>PH3728</v>
          </cell>
          <cell r="E7694">
            <v>1260.96</v>
          </cell>
          <cell r="F7694">
            <v>0</v>
          </cell>
          <cell r="G7694">
            <v>1260.96</v>
          </cell>
          <cell r="H7694">
            <v>0</v>
          </cell>
          <cell r="I7694">
            <v>-1260.96</v>
          </cell>
          <cell r="J7694">
            <v>0</v>
          </cell>
          <cell r="L7694">
            <v>41455</v>
          </cell>
          <cell r="M7694" t="str">
            <v>SG</v>
          </cell>
          <cell r="N7694" t="str">
            <v>EXP</v>
          </cell>
          <cell r="O7694" t="str">
            <v>PH300</v>
          </cell>
          <cell r="P7694" t="str">
            <v>2650</v>
          </cell>
          <cell r="Q7694" t="str">
            <v>Other Supplies</v>
          </cell>
          <cell r="R7694" t="str">
            <v>Other Expenditures</v>
          </cell>
          <cell r="S7694" t="str">
            <v>Non Salary</v>
          </cell>
        </row>
        <row r="7695">
          <cell r="A7695" t="str">
            <v>PH3728</v>
          </cell>
          <cell r="E7695">
            <v>763.2</v>
          </cell>
          <cell r="F7695">
            <v>0</v>
          </cell>
          <cell r="G7695">
            <v>763.2</v>
          </cell>
          <cell r="H7695">
            <v>0</v>
          </cell>
          <cell r="I7695">
            <v>-763.2</v>
          </cell>
          <cell r="J7695">
            <v>0</v>
          </cell>
          <cell r="L7695">
            <v>41455</v>
          </cell>
          <cell r="M7695" t="str">
            <v>SG</v>
          </cell>
          <cell r="N7695" t="str">
            <v>EXP</v>
          </cell>
          <cell r="O7695" t="str">
            <v>PH300</v>
          </cell>
          <cell r="P7695" t="str">
            <v>4089</v>
          </cell>
          <cell r="Q7695" t="str">
            <v>Professional &amp; Technical</v>
          </cell>
          <cell r="R7695" t="str">
            <v>Other Expenditures</v>
          </cell>
          <cell r="S7695" t="str">
            <v>Non Salary</v>
          </cell>
        </row>
        <row r="7696">
          <cell r="A7696" t="str">
            <v>PH3728</v>
          </cell>
          <cell r="E7696">
            <v>0</v>
          </cell>
          <cell r="F7696">
            <v>0</v>
          </cell>
          <cell r="G7696">
            <v>0</v>
          </cell>
          <cell r="H7696">
            <v>0</v>
          </cell>
          <cell r="I7696">
            <v>0</v>
          </cell>
          <cell r="J7696">
            <v>0</v>
          </cell>
          <cell r="L7696">
            <v>41455</v>
          </cell>
          <cell r="M7696" t="str">
            <v>SG</v>
          </cell>
          <cell r="N7696" t="str">
            <v>EXP</v>
          </cell>
          <cell r="O7696" t="str">
            <v>PH300</v>
          </cell>
          <cell r="P7696" t="str">
            <v>4116</v>
          </cell>
          <cell r="Q7696" t="str">
            <v>Professional &amp; Technical</v>
          </cell>
          <cell r="R7696" t="str">
            <v>Other Expenditures</v>
          </cell>
          <cell r="S7696" t="str">
            <v>Non Salary</v>
          </cell>
        </row>
        <row r="7697">
          <cell r="A7697" t="str">
            <v>PH3728</v>
          </cell>
          <cell r="E7697">
            <v>0</v>
          </cell>
          <cell r="F7697">
            <v>0</v>
          </cell>
          <cell r="G7697">
            <v>0</v>
          </cell>
          <cell r="H7697">
            <v>0</v>
          </cell>
          <cell r="I7697">
            <v>0</v>
          </cell>
          <cell r="J7697">
            <v>0</v>
          </cell>
          <cell r="L7697">
            <v>41455</v>
          </cell>
          <cell r="M7697" t="str">
            <v>SG</v>
          </cell>
          <cell r="N7697" t="str">
            <v>EXP</v>
          </cell>
          <cell r="O7697" t="str">
            <v>PH300</v>
          </cell>
          <cell r="P7697" t="str">
            <v>4199</v>
          </cell>
          <cell r="Q7697" t="str">
            <v>Professional &amp; Technical</v>
          </cell>
          <cell r="R7697" t="str">
            <v>Other Expenditures</v>
          </cell>
          <cell r="S7697" t="str">
            <v>Non Salary</v>
          </cell>
        </row>
        <row r="7698">
          <cell r="A7698" t="str">
            <v>PH3728</v>
          </cell>
          <cell r="E7698">
            <v>52.25</v>
          </cell>
          <cell r="F7698">
            <v>0</v>
          </cell>
          <cell r="G7698">
            <v>52.25</v>
          </cell>
          <cell r="H7698">
            <v>56.84</v>
          </cell>
          <cell r="I7698">
            <v>4.59</v>
          </cell>
          <cell r="J7698">
            <v>130</v>
          </cell>
          <cell r="L7698">
            <v>41455</v>
          </cell>
          <cell r="M7698" t="str">
            <v>SG</v>
          </cell>
          <cell r="N7698" t="str">
            <v>EXP</v>
          </cell>
          <cell r="O7698" t="str">
            <v>PH300</v>
          </cell>
          <cell r="P7698" t="str">
            <v>4225</v>
          </cell>
          <cell r="Q7698" t="str">
            <v>Business Travel Expenses</v>
          </cell>
          <cell r="R7698" t="str">
            <v>Other Expenditures</v>
          </cell>
          <cell r="S7698" t="str">
            <v>Non Salary</v>
          </cell>
        </row>
        <row r="7699">
          <cell r="A7699" t="str">
            <v>PH3728</v>
          </cell>
          <cell r="E7699">
            <v>276.02</v>
          </cell>
          <cell r="F7699">
            <v>0</v>
          </cell>
          <cell r="G7699">
            <v>276.02</v>
          </cell>
          <cell r="H7699">
            <v>0</v>
          </cell>
          <cell r="I7699">
            <v>-276.02</v>
          </cell>
          <cell r="J7699">
            <v>0</v>
          </cell>
          <cell r="L7699">
            <v>41455</v>
          </cell>
          <cell r="M7699" t="str">
            <v>SG</v>
          </cell>
          <cell r="N7699" t="str">
            <v>EXP</v>
          </cell>
          <cell r="O7699" t="str">
            <v>PH300</v>
          </cell>
          <cell r="P7699" t="str">
            <v>4253</v>
          </cell>
          <cell r="Q7699" t="str">
            <v>Conference Expenditures</v>
          </cell>
          <cell r="R7699" t="str">
            <v>Other Expenditures</v>
          </cell>
          <cell r="S7699" t="str">
            <v>Non Salary</v>
          </cell>
        </row>
        <row r="7700">
          <cell r="A7700" t="str">
            <v>PH3728</v>
          </cell>
          <cell r="E7700">
            <v>1307.92</v>
          </cell>
          <cell r="F7700">
            <v>0</v>
          </cell>
          <cell r="G7700">
            <v>1307.92</v>
          </cell>
          <cell r="H7700">
            <v>1289.75</v>
          </cell>
          <cell r="I7700">
            <v>-18.170000000000002</v>
          </cell>
          <cell r="J7700">
            <v>2950</v>
          </cell>
          <cell r="L7700">
            <v>41455</v>
          </cell>
          <cell r="M7700" t="str">
            <v>SG</v>
          </cell>
          <cell r="N7700" t="str">
            <v>EXP</v>
          </cell>
          <cell r="O7700" t="str">
            <v>PH300</v>
          </cell>
          <cell r="P7700" t="str">
            <v>4256</v>
          </cell>
          <cell r="Q7700" t="str">
            <v>Conference Expenditures</v>
          </cell>
          <cell r="R7700" t="str">
            <v>Other Expenditures</v>
          </cell>
          <cell r="S7700" t="str">
            <v>Non Salary</v>
          </cell>
        </row>
        <row r="7701">
          <cell r="A7701" t="str">
            <v>PH3728</v>
          </cell>
          <cell r="E7701">
            <v>0</v>
          </cell>
          <cell r="F7701">
            <v>4080</v>
          </cell>
          <cell r="G7701">
            <v>4080</v>
          </cell>
          <cell r="H7701">
            <v>1087.75</v>
          </cell>
          <cell r="I7701">
            <v>-2992.25</v>
          </cell>
          <cell r="J7701">
            <v>2488</v>
          </cell>
          <cell r="L7701">
            <v>41455</v>
          </cell>
          <cell r="M7701" t="str">
            <v>SG</v>
          </cell>
          <cell r="N7701" t="str">
            <v>EXP</v>
          </cell>
          <cell r="O7701" t="str">
            <v>PH300</v>
          </cell>
          <cell r="P7701" t="str">
            <v>4310</v>
          </cell>
          <cell r="Q7701" t="str">
            <v>Training &amp; Development</v>
          </cell>
          <cell r="R7701" t="str">
            <v>Other Expenditures</v>
          </cell>
          <cell r="S7701" t="str">
            <v>Non Salary</v>
          </cell>
        </row>
        <row r="7702">
          <cell r="A7702" t="str">
            <v>PH3728</v>
          </cell>
          <cell r="E7702">
            <v>1428.94</v>
          </cell>
          <cell r="F7702">
            <v>0</v>
          </cell>
          <cell r="G7702">
            <v>1428.94</v>
          </cell>
          <cell r="H7702">
            <v>0</v>
          </cell>
          <cell r="I7702">
            <v>-1428.94</v>
          </cell>
          <cell r="J7702">
            <v>0</v>
          </cell>
          <cell r="L7702">
            <v>41455</v>
          </cell>
          <cell r="M7702" t="str">
            <v>SG</v>
          </cell>
          <cell r="N7702" t="str">
            <v>EXP</v>
          </cell>
          <cell r="O7702" t="str">
            <v>PH300</v>
          </cell>
          <cell r="P7702" t="str">
            <v>4525</v>
          </cell>
          <cell r="Q7702" t="str">
            <v>Contracted Services</v>
          </cell>
          <cell r="R7702" t="str">
            <v>Other Expenditures</v>
          </cell>
          <cell r="S7702" t="str">
            <v>Non Salary</v>
          </cell>
        </row>
        <row r="7703">
          <cell r="A7703" t="str">
            <v>PH3728</v>
          </cell>
          <cell r="E7703">
            <v>200</v>
          </cell>
          <cell r="F7703">
            <v>0</v>
          </cell>
          <cell r="G7703">
            <v>200</v>
          </cell>
          <cell r="H7703">
            <v>0</v>
          </cell>
          <cell r="I7703">
            <v>-200</v>
          </cell>
          <cell r="J7703">
            <v>0</v>
          </cell>
          <cell r="L7703">
            <v>41455</v>
          </cell>
          <cell r="M7703" t="str">
            <v>SG</v>
          </cell>
          <cell r="N7703" t="str">
            <v>EXP</v>
          </cell>
          <cell r="O7703" t="str">
            <v>PH300</v>
          </cell>
          <cell r="P7703" t="str">
            <v>4760</v>
          </cell>
          <cell r="Q7703" t="str">
            <v>Insurance, Parking &amp; Metrage</v>
          </cell>
          <cell r="R7703" t="str">
            <v>Other Expenditures</v>
          </cell>
          <cell r="S7703" t="str">
            <v>Non Salary</v>
          </cell>
        </row>
        <row r="7704">
          <cell r="A7704" t="str">
            <v>PH3728</v>
          </cell>
          <cell r="E7704">
            <v>150.5</v>
          </cell>
          <cell r="F7704">
            <v>0</v>
          </cell>
          <cell r="G7704">
            <v>150.5</v>
          </cell>
          <cell r="H7704">
            <v>268.43</v>
          </cell>
          <cell r="I7704">
            <v>117.93</v>
          </cell>
          <cell r="J7704">
            <v>614</v>
          </cell>
          <cell r="L7704">
            <v>41455</v>
          </cell>
          <cell r="M7704" t="str">
            <v>SG</v>
          </cell>
          <cell r="N7704" t="str">
            <v>EXP</v>
          </cell>
          <cell r="O7704" t="str">
            <v>PH300</v>
          </cell>
          <cell r="P7704" t="str">
            <v>4770</v>
          </cell>
          <cell r="Q7704" t="str">
            <v>Insurance, Parking &amp; Metrage</v>
          </cell>
          <cell r="R7704" t="str">
            <v>Other Expenditures</v>
          </cell>
          <cell r="S7704" t="str">
            <v>Non Salary</v>
          </cell>
        </row>
        <row r="7705">
          <cell r="A7705" t="str">
            <v>PH3728</v>
          </cell>
          <cell r="E7705">
            <v>275.52</v>
          </cell>
          <cell r="F7705">
            <v>0</v>
          </cell>
          <cell r="G7705">
            <v>275.52</v>
          </cell>
          <cell r="H7705">
            <v>349.76</v>
          </cell>
          <cell r="I7705">
            <v>74.239999999999995</v>
          </cell>
          <cell r="J7705">
            <v>800</v>
          </cell>
          <cell r="L7705">
            <v>41455</v>
          </cell>
          <cell r="M7705" t="str">
            <v>SG</v>
          </cell>
          <cell r="N7705" t="str">
            <v>EXP</v>
          </cell>
          <cell r="O7705" t="str">
            <v>PH300</v>
          </cell>
          <cell r="P7705" t="str">
            <v>4775</v>
          </cell>
          <cell r="Q7705" t="str">
            <v>Insurance, Parking &amp; Metrage</v>
          </cell>
          <cell r="R7705" t="str">
            <v>Other Expenditures</v>
          </cell>
          <cell r="S7705" t="str">
            <v>Non Salary</v>
          </cell>
        </row>
        <row r="7706">
          <cell r="A7706" t="str">
            <v>PH3728</v>
          </cell>
          <cell r="E7706">
            <v>70.52</v>
          </cell>
          <cell r="F7706">
            <v>2148.15</v>
          </cell>
          <cell r="G7706">
            <v>2218.67</v>
          </cell>
          <cell r="H7706">
            <v>218.6</v>
          </cell>
          <cell r="I7706">
            <v>-2000.07</v>
          </cell>
          <cell r="J7706">
            <v>500</v>
          </cell>
          <cell r="L7706">
            <v>41455</v>
          </cell>
          <cell r="M7706" t="str">
            <v>SG</v>
          </cell>
          <cell r="N7706" t="str">
            <v>EXP</v>
          </cell>
          <cell r="O7706" t="str">
            <v>PH300</v>
          </cell>
          <cell r="P7706" t="str">
            <v>4820</v>
          </cell>
          <cell r="Q7706" t="str">
            <v>Other Services</v>
          </cell>
          <cell r="R7706" t="str">
            <v>Other Expenditures</v>
          </cell>
          <cell r="S7706" t="str">
            <v>Non Salary</v>
          </cell>
        </row>
        <row r="7707">
          <cell r="A7707" t="str">
            <v>PH3728</v>
          </cell>
          <cell r="E7707">
            <v>35</v>
          </cell>
          <cell r="F7707">
            <v>0</v>
          </cell>
          <cell r="G7707">
            <v>35</v>
          </cell>
          <cell r="H7707">
            <v>0</v>
          </cell>
          <cell r="I7707">
            <v>-35</v>
          </cell>
          <cell r="J7707">
            <v>0</v>
          </cell>
          <cell r="L7707">
            <v>41455</v>
          </cell>
          <cell r="M7707" t="str">
            <v>SG</v>
          </cell>
          <cell r="N7707" t="str">
            <v>EXP</v>
          </cell>
          <cell r="O7707" t="str">
            <v>PH300</v>
          </cell>
          <cell r="P7707" t="str">
            <v>6570</v>
          </cell>
          <cell r="Q7707" t="str">
            <v>Other Expenditures</v>
          </cell>
          <cell r="R7707" t="str">
            <v>Other Expenditures</v>
          </cell>
          <cell r="S7707" t="str">
            <v>Non Salary</v>
          </cell>
        </row>
        <row r="7708">
          <cell r="A7708" t="str">
            <v>PH3728</v>
          </cell>
          <cell r="E7708">
            <v>2.39</v>
          </cell>
          <cell r="F7708">
            <v>0</v>
          </cell>
          <cell r="G7708">
            <v>2.39</v>
          </cell>
          <cell r="H7708">
            <v>0</v>
          </cell>
          <cell r="I7708">
            <v>-2.39</v>
          </cell>
          <cell r="J7708">
            <v>0</v>
          </cell>
          <cell r="L7708">
            <v>41455</v>
          </cell>
          <cell r="M7708" t="str">
            <v>SG</v>
          </cell>
          <cell r="N7708" t="str">
            <v>EXP</v>
          </cell>
          <cell r="O7708" t="str">
            <v>PH300</v>
          </cell>
          <cell r="P7708" t="str">
            <v>7030</v>
          </cell>
          <cell r="Q7708" t="str">
            <v>IDC's</v>
          </cell>
          <cell r="R7708" t="str">
            <v>Other Expenditures</v>
          </cell>
          <cell r="S7708" t="str">
            <v>Non Salary</v>
          </cell>
        </row>
        <row r="7709">
          <cell r="A7709" t="str">
            <v>PH3728</v>
          </cell>
          <cell r="E7709">
            <v>0</v>
          </cell>
          <cell r="F7709">
            <v>0</v>
          </cell>
          <cell r="G7709">
            <v>0</v>
          </cell>
          <cell r="H7709">
            <v>478.8</v>
          </cell>
          <cell r="I7709">
            <v>478.8</v>
          </cell>
          <cell r="J7709">
            <v>1000</v>
          </cell>
          <cell r="L7709">
            <v>41455</v>
          </cell>
          <cell r="M7709" t="str">
            <v>SG</v>
          </cell>
          <cell r="N7709" t="str">
            <v>EXP</v>
          </cell>
          <cell r="O7709" t="str">
            <v>PH300</v>
          </cell>
          <cell r="P7709" t="str">
            <v>7035</v>
          </cell>
          <cell r="Q7709" t="str">
            <v>IDC's</v>
          </cell>
          <cell r="R7709" t="str">
            <v>Other Expenditures</v>
          </cell>
          <cell r="S7709" t="str">
            <v>Non Salary</v>
          </cell>
        </row>
        <row r="7710">
          <cell r="A7710" t="str">
            <v>PH3728</v>
          </cell>
          <cell r="E7710">
            <v>160</v>
          </cell>
          <cell r="F7710">
            <v>0</v>
          </cell>
          <cell r="G7710">
            <v>160</v>
          </cell>
          <cell r="H7710">
            <v>0</v>
          </cell>
          <cell r="I7710">
            <v>-160</v>
          </cell>
          <cell r="J7710">
            <v>0</v>
          </cell>
          <cell r="L7710">
            <v>41455</v>
          </cell>
          <cell r="M7710" t="str">
            <v>SG</v>
          </cell>
          <cell r="N7710" t="str">
            <v>EXP</v>
          </cell>
          <cell r="O7710" t="str">
            <v>PH300</v>
          </cell>
          <cell r="P7710" t="str">
            <v>7130</v>
          </cell>
          <cell r="Q7710" t="str">
            <v>IDC's</v>
          </cell>
          <cell r="R7710" t="str">
            <v>Other Expenditures</v>
          </cell>
          <cell r="S7710" t="str">
            <v>Non Salary</v>
          </cell>
        </row>
        <row r="7711">
          <cell r="A7711" t="str">
            <v>PH3728</v>
          </cell>
          <cell r="E7711">
            <v>-135911.99</v>
          </cell>
          <cell r="F7711">
            <v>0</v>
          </cell>
          <cell r="G7711">
            <v>-135911.99</v>
          </cell>
          <cell r="H7711">
            <v>-232446.94</v>
          </cell>
          <cell r="I7711">
            <v>-96534.95</v>
          </cell>
          <cell r="J7711">
            <v>-476435.96</v>
          </cell>
          <cell r="L7711">
            <v>41455</v>
          </cell>
          <cell r="M7711" t="str">
            <v>SG</v>
          </cell>
          <cell r="N7711" t="str">
            <v>REV</v>
          </cell>
          <cell r="O7711" t="str">
            <v>PH300</v>
          </cell>
          <cell r="P7711" t="str">
            <v>8010</v>
          </cell>
          <cell r="Q7711" t="str">
            <v>Grants and Subsidies</v>
          </cell>
          <cell r="R7711" t="str">
            <v>Revenue</v>
          </cell>
          <cell r="S7711" t="str">
            <v>Non Salary</v>
          </cell>
        </row>
        <row r="7712">
          <cell r="A7712" t="str">
            <v>PH3729</v>
          </cell>
          <cell r="E7712">
            <v>684415.41</v>
          </cell>
          <cell r="F7712">
            <v>0</v>
          </cell>
          <cell r="G7712">
            <v>684415.41</v>
          </cell>
          <cell r="H7712">
            <v>559638.52</v>
          </cell>
          <cell r="I7712">
            <v>-124776.89</v>
          </cell>
          <cell r="J7712">
            <v>1259186.68</v>
          </cell>
          <cell r="L7712">
            <v>41455</v>
          </cell>
          <cell r="M7712" t="str">
            <v>OG</v>
          </cell>
          <cell r="N7712" t="str">
            <v>EXP</v>
          </cell>
          <cell r="O7712" t="str">
            <v>PH300</v>
          </cell>
          <cell r="P7712" t="str">
            <v>1015</v>
          </cell>
          <cell r="Q7712" t="str">
            <v>Salaries &amp; Benefits</v>
          </cell>
          <cell r="R7712" t="str">
            <v>Other Expenditures</v>
          </cell>
          <cell r="S7712" t="str">
            <v>Salaries &amp; Benefits</v>
          </cell>
        </row>
        <row r="7713">
          <cell r="A7713" t="str">
            <v>PH3729</v>
          </cell>
          <cell r="E7713">
            <v>419.02</v>
          </cell>
          <cell r="F7713">
            <v>0</v>
          </cell>
          <cell r="G7713">
            <v>419.02</v>
          </cell>
          <cell r="H7713">
            <v>0</v>
          </cell>
          <cell r="I7713">
            <v>-419.02</v>
          </cell>
          <cell r="J7713">
            <v>0</v>
          </cell>
          <cell r="L7713">
            <v>41455</v>
          </cell>
          <cell r="M7713" t="str">
            <v>OG</v>
          </cell>
          <cell r="N7713" t="str">
            <v>EXP</v>
          </cell>
          <cell r="O7713" t="str">
            <v>PH300</v>
          </cell>
          <cell r="P7713" t="str">
            <v>1025</v>
          </cell>
          <cell r="Q7713" t="str">
            <v>Salaries &amp; Benefits</v>
          </cell>
          <cell r="R7713" t="str">
            <v>Other Expenditures</v>
          </cell>
          <cell r="S7713" t="str">
            <v>Overtime</v>
          </cell>
        </row>
        <row r="7714">
          <cell r="A7714" t="str">
            <v>PH3729</v>
          </cell>
          <cell r="E7714">
            <v>12151.58</v>
          </cell>
          <cell r="F7714">
            <v>0</v>
          </cell>
          <cell r="G7714">
            <v>12151.58</v>
          </cell>
          <cell r="H7714">
            <v>0</v>
          </cell>
          <cell r="I7714">
            <v>-12151.58</v>
          </cell>
          <cell r="J7714">
            <v>0</v>
          </cell>
          <cell r="L7714">
            <v>41455</v>
          </cell>
          <cell r="M7714" t="str">
            <v>OG</v>
          </cell>
          <cell r="N7714" t="str">
            <v>EXP</v>
          </cell>
          <cell r="O7714" t="str">
            <v>PH300</v>
          </cell>
          <cell r="P7714" t="str">
            <v>1050</v>
          </cell>
          <cell r="Q7714" t="str">
            <v>Salaries &amp; Benefits</v>
          </cell>
          <cell r="R7714" t="str">
            <v>Other Expenditures</v>
          </cell>
          <cell r="S7714" t="str">
            <v>Salaries &amp; Benefits</v>
          </cell>
        </row>
        <row r="7715">
          <cell r="A7715" t="str">
            <v>PH3729</v>
          </cell>
          <cell r="E7715">
            <v>3268.36</v>
          </cell>
          <cell r="F7715">
            <v>0</v>
          </cell>
          <cell r="G7715">
            <v>3268.36</v>
          </cell>
          <cell r="H7715">
            <v>0</v>
          </cell>
          <cell r="I7715">
            <v>-3268.36</v>
          </cell>
          <cell r="J7715">
            <v>0</v>
          </cell>
          <cell r="L7715">
            <v>41455</v>
          </cell>
          <cell r="M7715" t="str">
            <v>OG</v>
          </cell>
          <cell r="N7715" t="str">
            <v>EXP</v>
          </cell>
          <cell r="O7715" t="str">
            <v>PH300</v>
          </cell>
          <cell r="P7715" t="str">
            <v>1060</v>
          </cell>
          <cell r="Q7715" t="str">
            <v>Salaries &amp; Benefits</v>
          </cell>
          <cell r="R7715" t="str">
            <v>Other Expenditures</v>
          </cell>
          <cell r="S7715" t="str">
            <v>Salaries &amp; Benefits</v>
          </cell>
        </row>
        <row r="7716">
          <cell r="A7716" t="str">
            <v>PH3729</v>
          </cell>
          <cell r="E7716">
            <v>31626.23</v>
          </cell>
          <cell r="F7716">
            <v>0</v>
          </cell>
          <cell r="G7716">
            <v>31626.23</v>
          </cell>
          <cell r="H7716">
            <v>30975.9</v>
          </cell>
          <cell r="I7716">
            <v>-650.33000000000004</v>
          </cell>
          <cell r="J7716">
            <v>69696</v>
          </cell>
          <cell r="L7716">
            <v>41455</v>
          </cell>
          <cell r="M7716" t="str">
            <v>OG</v>
          </cell>
          <cell r="N7716" t="str">
            <v>EXP</v>
          </cell>
          <cell r="O7716" t="str">
            <v>PH300</v>
          </cell>
          <cell r="P7716" t="str">
            <v>1711</v>
          </cell>
          <cell r="Q7716" t="str">
            <v>Salaries &amp; Benefits</v>
          </cell>
          <cell r="R7716" t="str">
            <v>Other Expenditures</v>
          </cell>
          <cell r="S7716" t="str">
            <v>Salaries &amp; Benefits</v>
          </cell>
        </row>
        <row r="7717">
          <cell r="A7717" t="str">
            <v>PH3729</v>
          </cell>
          <cell r="E7717">
            <v>15861.26</v>
          </cell>
          <cell r="F7717">
            <v>0</v>
          </cell>
          <cell r="G7717">
            <v>15861.26</v>
          </cell>
          <cell r="H7717">
            <v>15621.21</v>
          </cell>
          <cell r="I7717">
            <v>-240.05</v>
          </cell>
          <cell r="J7717">
            <v>35148</v>
          </cell>
          <cell r="L7717">
            <v>41455</v>
          </cell>
          <cell r="M7717" t="str">
            <v>OG</v>
          </cell>
          <cell r="N7717" t="str">
            <v>EXP</v>
          </cell>
          <cell r="O7717" t="str">
            <v>PH300</v>
          </cell>
          <cell r="P7717" t="str">
            <v>1712</v>
          </cell>
          <cell r="Q7717" t="str">
            <v>Salaries &amp; Benefits</v>
          </cell>
          <cell r="R7717" t="str">
            <v>Other Expenditures</v>
          </cell>
          <cell r="S7717" t="str">
            <v>Salaries &amp; Benefits</v>
          </cell>
        </row>
        <row r="7718">
          <cell r="A7718" t="str">
            <v>PH3729</v>
          </cell>
          <cell r="E7718">
            <v>15892.08</v>
          </cell>
          <cell r="F7718">
            <v>0</v>
          </cell>
          <cell r="G7718">
            <v>15892.08</v>
          </cell>
          <cell r="H7718">
            <v>11206.83</v>
          </cell>
          <cell r="I7718">
            <v>-4685.25</v>
          </cell>
          <cell r="J7718">
            <v>24368.41</v>
          </cell>
          <cell r="L7718">
            <v>41455</v>
          </cell>
          <cell r="M7718" t="str">
            <v>OG</v>
          </cell>
          <cell r="N7718" t="str">
            <v>EXP</v>
          </cell>
          <cell r="O7718" t="str">
            <v>PH300</v>
          </cell>
          <cell r="P7718" t="str">
            <v>1720</v>
          </cell>
          <cell r="Q7718" t="str">
            <v>Salaries &amp; Benefits</v>
          </cell>
          <cell r="R7718" t="str">
            <v>Other Expenditures</v>
          </cell>
          <cell r="S7718" t="str">
            <v>Salaries &amp; Benefits</v>
          </cell>
        </row>
        <row r="7719">
          <cell r="A7719" t="str">
            <v>PH3729</v>
          </cell>
          <cell r="E7719">
            <v>4796.21</v>
          </cell>
          <cell r="F7719">
            <v>0</v>
          </cell>
          <cell r="G7719">
            <v>4796.21</v>
          </cell>
          <cell r="H7719">
            <v>4177.1899999999996</v>
          </cell>
          <cell r="I7719">
            <v>-619.02</v>
          </cell>
          <cell r="J7719">
            <v>9398.5400000000009</v>
          </cell>
          <cell r="L7719">
            <v>41455</v>
          </cell>
          <cell r="M7719" t="str">
            <v>OG</v>
          </cell>
          <cell r="N7719" t="str">
            <v>EXP</v>
          </cell>
          <cell r="O7719" t="str">
            <v>PH300</v>
          </cell>
          <cell r="P7719" t="str">
            <v>1730</v>
          </cell>
          <cell r="Q7719" t="str">
            <v>Salaries &amp; Benefits</v>
          </cell>
          <cell r="R7719" t="str">
            <v>Other Expenditures</v>
          </cell>
          <cell r="S7719" t="str">
            <v>Salaries &amp; Benefits</v>
          </cell>
        </row>
        <row r="7720">
          <cell r="A7720" t="str">
            <v>PH3729</v>
          </cell>
          <cell r="E7720">
            <v>16677.68</v>
          </cell>
          <cell r="F7720">
            <v>0</v>
          </cell>
          <cell r="G7720">
            <v>16677.68</v>
          </cell>
          <cell r="H7720">
            <v>14614.19</v>
          </cell>
          <cell r="I7720">
            <v>-2063.4899999999998</v>
          </cell>
          <cell r="J7720">
            <v>17511.34</v>
          </cell>
          <cell r="L7720">
            <v>41455</v>
          </cell>
          <cell r="M7720" t="str">
            <v>OG</v>
          </cell>
          <cell r="N7720" t="str">
            <v>EXP</v>
          </cell>
          <cell r="O7720" t="str">
            <v>PH300</v>
          </cell>
          <cell r="P7720" t="str">
            <v>1740</v>
          </cell>
          <cell r="Q7720" t="str">
            <v>Salaries &amp; Benefits</v>
          </cell>
          <cell r="R7720" t="str">
            <v>Other Expenditures</v>
          </cell>
          <cell r="S7720" t="str">
            <v>Salaries &amp; Benefits</v>
          </cell>
        </row>
        <row r="7721">
          <cell r="A7721" t="str">
            <v>PH3729</v>
          </cell>
          <cell r="E7721">
            <v>842.45</v>
          </cell>
          <cell r="F7721">
            <v>0</v>
          </cell>
          <cell r="G7721">
            <v>842.45</v>
          </cell>
          <cell r="H7721">
            <v>809.57</v>
          </cell>
          <cell r="I7721">
            <v>-32.880000000000003</v>
          </cell>
          <cell r="J7721">
            <v>1003.49</v>
          </cell>
          <cell r="L7721">
            <v>41455</v>
          </cell>
          <cell r="M7721" t="str">
            <v>OG</v>
          </cell>
          <cell r="N7721" t="str">
            <v>EXP</v>
          </cell>
          <cell r="O7721" t="str">
            <v>PH300</v>
          </cell>
          <cell r="P7721" t="str">
            <v>1745</v>
          </cell>
          <cell r="Q7721" t="str">
            <v>Salaries &amp; Benefits</v>
          </cell>
          <cell r="R7721" t="str">
            <v>Other Expenditures</v>
          </cell>
          <cell r="S7721" t="str">
            <v>Salaries &amp; Benefits</v>
          </cell>
        </row>
        <row r="7722">
          <cell r="A7722" t="str">
            <v>PH3729</v>
          </cell>
          <cell r="E7722">
            <v>13743.84</v>
          </cell>
          <cell r="F7722">
            <v>0</v>
          </cell>
          <cell r="G7722">
            <v>13743.84</v>
          </cell>
          <cell r="H7722">
            <v>10912.89</v>
          </cell>
          <cell r="I7722">
            <v>-2830.95</v>
          </cell>
          <cell r="J7722">
            <v>24554.1</v>
          </cell>
          <cell r="L7722">
            <v>41455</v>
          </cell>
          <cell r="M7722" t="str">
            <v>OG</v>
          </cell>
          <cell r="N7722" t="str">
            <v>EXP</v>
          </cell>
          <cell r="O7722" t="str">
            <v>PH300</v>
          </cell>
          <cell r="P7722" t="str">
            <v>1750</v>
          </cell>
          <cell r="Q7722" t="str">
            <v>Salaries &amp; Benefits</v>
          </cell>
          <cell r="R7722" t="str">
            <v>Other Expenditures</v>
          </cell>
          <cell r="S7722" t="str">
            <v>Salaries &amp; Benefits</v>
          </cell>
        </row>
        <row r="7723">
          <cell r="A7723" t="str">
            <v>PH3729</v>
          </cell>
          <cell r="E7723">
            <v>34661</v>
          </cell>
          <cell r="F7723">
            <v>0</v>
          </cell>
          <cell r="G7723">
            <v>34661</v>
          </cell>
          <cell r="H7723">
            <v>31799.78</v>
          </cell>
          <cell r="I7723">
            <v>-2861.22</v>
          </cell>
          <cell r="J7723">
            <v>38606.83</v>
          </cell>
          <cell r="L7723">
            <v>41455</v>
          </cell>
          <cell r="M7723" t="str">
            <v>OG</v>
          </cell>
          <cell r="N7723" t="str">
            <v>EXP</v>
          </cell>
          <cell r="O7723" t="str">
            <v>PH300</v>
          </cell>
          <cell r="P7723" t="str">
            <v>1760</v>
          </cell>
          <cell r="Q7723" t="str">
            <v>Salaries &amp; Benefits</v>
          </cell>
          <cell r="R7723" t="str">
            <v>Other Expenditures</v>
          </cell>
          <cell r="S7723" t="str">
            <v>Salaries &amp; Benefits</v>
          </cell>
        </row>
        <row r="7724">
          <cell r="A7724" t="str">
            <v>PH3729</v>
          </cell>
          <cell r="E7724">
            <v>75055.33</v>
          </cell>
          <cell r="F7724">
            <v>0</v>
          </cell>
          <cell r="G7724">
            <v>75055.33</v>
          </cell>
          <cell r="H7724">
            <v>60638.37</v>
          </cell>
          <cell r="I7724">
            <v>-14416.96</v>
          </cell>
          <cell r="J7724">
            <v>136436.60999999999</v>
          </cell>
          <cell r="L7724">
            <v>41455</v>
          </cell>
          <cell r="M7724" t="str">
            <v>OG</v>
          </cell>
          <cell r="N7724" t="str">
            <v>EXP</v>
          </cell>
          <cell r="O7724" t="str">
            <v>PH300</v>
          </cell>
          <cell r="P7724" t="str">
            <v>1770</v>
          </cell>
          <cell r="Q7724" t="str">
            <v>Salaries &amp; Benefits</v>
          </cell>
          <cell r="R7724" t="str">
            <v>Other Expenditures</v>
          </cell>
          <cell r="S7724" t="str">
            <v>Salaries &amp; Benefits</v>
          </cell>
        </row>
        <row r="7725">
          <cell r="A7725" t="str">
            <v>PH3729</v>
          </cell>
          <cell r="E7725">
            <v>397.67</v>
          </cell>
          <cell r="F7725">
            <v>0</v>
          </cell>
          <cell r="G7725">
            <v>397.67</v>
          </cell>
          <cell r="H7725">
            <v>0</v>
          </cell>
          <cell r="I7725">
            <v>-397.67</v>
          </cell>
          <cell r="J7725">
            <v>0</v>
          </cell>
          <cell r="L7725">
            <v>41455</v>
          </cell>
          <cell r="M7725" t="str">
            <v>OG</v>
          </cell>
          <cell r="N7725" t="str">
            <v>EXP</v>
          </cell>
          <cell r="O7725" t="str">
            <v>PH300</v>
          </cell>
          <cell r="P7725" t="str">
            <v>1850</v>
          </cell>
          <cell r="Q7725" t="str">
            <v>Salaries &amp; Benefits</v>
          </cell>
          <cell r="R7725" t="str">
            <v>Other Expenditures</v>
          </cell>
          <cell r="S7725" t="str">
            <v>Salaries &amp; Benefits</v>
          </cell>
        </row>
        <row r="7726">
          <cell r="A7726" t="str">
            <v>PH3729</v>
          </cell>
          <cell r="E7726">
            <v>623.87</v>
          </cell>
          <cell r="F7726">
            <v>0</v>
          </cell>
          <cell r="G7726">
            <v>623.87</v>
          </cell>
          <cell r="H7726">
            <v>0</v>
          </cell>
          <cell r="I7726">
            <v>-623.87</v>
          </cell>
          <cell r="J7726">
            <v>0</v>
          </cell>
          <cell r="L7726">
            <v>41455</v>
          </cell>
          <cell r="M7726" t="str">
            <v>OG</v>
          </cell>
          <cell r="N7726" t="str">
            <v>EXP</v>
          </cell>
          <cell r="O7726" t="str">
            <v>PH300</v>
          </cell>
          <cell r="P7726" t="str">
            <v>4770</v>
          </cell>
          <cell r="Q7726" t="str">
            <v>Insurance, Parking &amp; Metrage</v>
          </cell>
          <cell r="R7726" t="str">
            <v>Other Expenditures</v>
          </cell>
          <cell r="S7726" t="str">
            <v>Non Salary</v>
          </cell>
        </row>
        <row r="7727">
          <cell r="A7727" t="str">
            <v>PH3729</v>
          </cell>
          <cell r="E7727">
            <v>840.53</v>
          </cell>
          <cell r="F7727">
            <v>0</v>
          </cell>
          <cell r="G7727">
            <v>840.53</v>
          </cell>
          <cell r="H7727">
            <v>0</v>
          </cell>
          <cell r="I7727">
            <v>-840.53</v>
          </cell>
          <cell r="J7727">
            <v>0</v>
          </cell>
          <cell r="L7727">
            <v>41455</v>
          </cell>
          <cell r="M7727" t="str">
            <v>OG</v>
          </cell>
          <cell r="N7727" t="str">
            <v>EXP</v>
          </cell>
          <cell r="O7727" t="str">
            <v>PH300</v>
          </cell>
          <cell r="P7727" t="str">
            <v>4775</v>
          </cell>
          <cell r="Q7727" t="str">
            <v>Insurance, Parking &amp; Metrage</v>
          </cell>
          <cell r="R7727" t="str">
            <v>Other Expenditures</v>
          </cell>
          <cell r="S7727" t="str">
            <v>Non Salary</v>
          </cell>
        </row>
        <row r="7728">
          <cell r="A7728" t="str">
            <v>PH3729</v>
          </cell>
          <cell r="E7728">
            <v>-905430.91</v>
          </cell>
          <cell r="F7728">
            <v>0</v>
          </cell>
          <cell r="G7728">
            <v>-905430.91</v>
          </cell>
          <cell r="H7728">
            <v>-740394.45</v>
          </cell>
          <cell r="I7728">
            <v>165036.46</v>
          </cell>
          <cell r="J7728">
            <v>-1615910</v>
          </cell>
          <cell r="L7728">
            <v>41455</v>
          </cell>
          <cell r="M7728" t="str">
            <v>OG</v>
          </cell>
          <cell r="N7728" t="str">
            <v>REV</v>
          </cell>
          <cell r="O7728" t="str">
            <v>PH300</v>
          </cell>
          <cell r="P7728" t="str">
            <v>9210</v>
          </cell>
          <cell r="Q7728" t="str">
            <v>Other Revenues</v>
          </cell>
          <cell r="R7728" t="str">
            <v>Revenue</v>
          </cell>
          <cell r="S7728" t="str">
            <v>Non Salary</v>
          </cell>
        </row>
        <row r="7729">
          <cell r="A7729" t="str">
            <v>PH3731</v>
          </cell>
          <cell r="E7729">
            <v>598648.9</v>
          </cell>
          <cell r="F7729">
            <v>0</v>
          </cell>
          <cell r="G7729">
            <v>598648.9</v>
          </cell>
          <cell r="H7729">
            <v>636433.42000000004</v>
          </cell>
          <cell r="I7729">
            <v>37784.519999999997</v>
          </cell>
          <cell r="J7729">
            <v>1431975.19</v>
          </cell>
          <cell r="L7729">
            <v>41455</v>
          </cell>
          <cell r="M7729" t="str">
            <v>SG</v>
          </cell>
          <cell r="N7729" t="str">
            <v>EXP</v>
          </cell>
          <cell r="O7729" t="str">
            <v>PH610</v>
          </cell>
          <cell r="P7729" t="str">
            <v>1015</v>
          </cell>
          <cell r="Q7729" t="str">
            <v>Salaries &amp; Benefits</v>
          </cell>
          <cell r="R7729" t="str">
            <v>Other Expenditures</v>
          </cell>
          <cell r="S7729" t="str">
            <v>Salaries &amp; Benefits</v>
          </cell>
        </row>
        <row r="7730">
          <cell r="A7730" t="str">
            <v>PH3731</v>
          </cell>
          <cell r="E7730">
            <v>80.08</v>
          </cell>
          <cell r="F7730">
            <v>0</v>
          </cell>
          <cell r="G7730">
            <v>80.08</v>
          </cell>
          <cell r="H7730">
            <v>0</v>
          </cell>
          <cell r="I7730">
            <v>-80.08</v>
          </cell>
          <cell r="J7730">
            <v>0</v>
          </cell>
          <cell r="L7730">
            <v>41455</v>
          </cell>
          <cell r="M7730" t="str">
            <v>SG</v>
          </cell>
          <cell r="N7730" t="str">
            <v>EXP</v>
          </cell>
          <cell r="O7730" t="str">
            <v>PH610</v>
          </cell>
          <cell r="P7730" t="str">
            <v>1045</v>
          </cell>
          <cell r="Q7730" t="str">
            <v>Salaries &amp; Benefits</v>
          </cell>
          <cell r="R7730" t="str">
            <v>Other Expenditures</v>
          </cell>
          <cell r="S7730" t="str">
            <v>Salaries &amp; Benefits</v>
          </cell>
        </row>
        <row r="7731">
          <cell r="A7731" t="str">
            <v>PH3731</v>
          </cell>
          <cell r="E7731">
            <v>1586.55</v>
          </cell>
          <cell r="F7731">
            <v>0</v>
          </cell>
          <cell r="G7731">
            <v>1586.55</v>
          </cell>
          <cell r="H7731">
            <v>0</v>
          </cell>
          <cell r="I7731">
            <v>-1586.55</v>
          </cell>
          <cell r="J7731">
            <v>0</v>
          </cell>
          <cell r="L7731">
            <v>41455</v>
          </cell>
          <cell r="M7731" t="str">
            <v>SG</v>
          </cell>
          <cell r="N7731" t="str">
            <v>EXP</v>
          </cell>
          <cell r="O7731" t="str">
            <v>PH610</v>
          </cell>
          <cell r="P7731" t="str">
            <v>1050</v>
          </cell>
          <cell r="Q7731" t="str">
            <v>Salaries &amp; Benefits</v>
          </cell>
          <cell r="R7731" t="str">
            <v>Other Expenditures</v>
          </cell>
          <cell r="S7731" t="str">
            <v>Salaries &amp; Benefits</v>
          </cell>
        </row>
        <row r="7732">
          <cell r="A7732" t="str">
            <v>PH3731</v>
          </cell>
          <cell r="E7732">
            <v>4920.01</v>
          </cell>
          <cell r="F7732">
            <v>0</v>
          </cell>
          <cell r="G7732">
            <v>4920.01</v>
          </cell>
          <cell r="H7732">
            <v>0</v>
          </cell>
          <cell r="I7732">
            <v>-4920.01</v>
          </cell>
          <cell r="J7732">
            <v>0</v>
          </cell>
          <cell r="L7732">
            <v>41455</v>
          </cell>
          <cell r="M7732" t="str">
            <v>SG</v>
          </cell>
          <cell r="N7732" t="str">
            <v>EXP</v>
          </cell>
          <cell r="O7732" t="str">
            <v>PH610</v>
          </cell>
          <cell r="P7732" t="str">
            <v>1060</v>
          </cell>
          <cell r="Q7732" t="str">
            <v>Salaries &amp; Benefits</v>
          </cell>
          <cell r="R7732" t="str">
            <v>Other Expenditures</v>
          </cell>
          <cell r="S7732" t="str">
            <v>Salaries &amp; Benefits</v>
          </cell>
        </row>
        <row r="7733">
          <cell r="A7733" t="str">
            <v>PH3731</v>
          </cell>
          <cell r="E7733">
            <v>0</v>
          </cell>
          <cell r="F7733">
            <v>0</v>
          </cell>
          <cell r="G7733">
            <v>0</v>
          </cell>
          <cell r="H7733">
            <v>-40150.32</v>
          </cell>
          <cell r="I7733">
            <v>-40150.32</v>
          </cell>
          <cell r="J7733">
            <v>-87584.34</v>
          </cell>
          <cell r="L7733">
            <v>41455</v>
          </cell>
          <cell r="M7733" t="str">
            <v>SG</v>
          </cell>
          <cell r="N7733" t="str">
            <v>EXP</v>
          </cell>
          <cell r="O7733" t="str">
            <v>PH610</v>
          </cell>
          <cell r="P7733" t="str">
            <v>1520</v>
          </cell>
          <cell r="Q7733" t="str">
            <v>Salaries &amp; Benefits</v>
          </cell>
          <cell r="R7733" t="str">
            <v>Other Expenditures</v>
          </cell>
          <cell r="S7733" t="str">
            <v>Gapping</v>
          </cell>
        </row>
        <row r="7734">
          <cell r="A7734" t="str">
            <v>PH3731</v>
          </cell>
          <cell r="E7734">
            <v>27998.36</v>
          </cell>
          <cell r="F7734">
            <v>0</v>
          </cell>
          <cell r="G7734">
            <v>27998.36</v>
          </cell>
          <cell r="H7734">
            <v>32320.06</v>
          </cell>
          <cell r="I7734">
            <v>4321.7</v>
          </cell>
          <cell r="J7734">
            <v>72720.34</v>
          </cell>
          <cell r="L7734">
            <v>41455</v>
          </cell>
          <cell r="M7734" t="str">
            <v>SG</v>
          </cell>
          <cell r="N7734" t="str">
            <v>EXP</v>
          </cell>
          <cell r="O7734" t="str">
            <v>PH610</v>
          </cell>
          <cell r="P7734" t="str">
            <v>1711</v>
          </cell>
          <cell r="Q7734" t="str">
            <v>Salaries &amp; Benefits</v>
          </cell>
          <cell r="R7734" t="str">
            <v>Other Expenditures</v>
          </cell>
          <cell r="S7734" t="str">
            <v>Salaries &amp; Benefits</v>
          </cell>
        </row>
        <row r="7735">
          <cell r="A7735" t="str">
            <v>PH3731</v>
          </cell>
          <cell r="E7735">
            <v>13509.16</v>
          </cell>
          <cell r="F7735">
            <v>0</v>
          </cell>
          <cell r="G7735">
            <v>13509.16</v>
          </cell>
          <cell r="H7735">
            <v>15183.91</v>
          </cell>
          <cell r="I7735">
            <v>1674.75</v>
          </cell>
          <cell r="J7735">
            <v>34164</v>
          </cell>
          <cell r="L7735">
            <v>41455</v>
          </cell>
          <cell r="M7735" t="str">
            <v>SG</v>
          </cell>
          <cell r="N7735" t="str">
            <v>EXP</v>
          </cell>
          <cell r="O7735" t="str">
            <v>PH610</v>
          </cell>
          <cell r="P7735" t="str">
            <v>1712</v>
          </cell>
          <cell r="Q7735" t="str">
            <v>Salaries &amp; Benefits</v>
          </cell>
          <cell r="R7735" t="str">
            <v>Other Expenditures</v>
          </cell>
          <cell r="S7735" t="str">
            <v>Salaries &amp; Benefits</v>
          </cell>
        </row>
        <row r="7736">
          <cell r="A7736" t="str">
            <v>PH3731</v>
          </cell>
          <cell r="E7736">
            <v>14475</v>
          </cell>
          <cell r="F7736">
            <v>0</v>
          </cell>
          <cell r="G7736">
            <v>14475</v>
          </cell>
          <cell r="H7736">
            <v>12744.67</v>
          </cell>
          <cell r="I7736">
            <v>-1730.33</v>
          </cell>
          <cell r="J7736">
            <v>28240.45</v>
          </cell>
          <cell r="L7736">
            <v>41455</v>
          </cell>
          <cell r="M7736" t="str">
            <v>SG</v>
          </cell>
          <cell r="N7736" t="str">
            <v>EXP</v>
          </cell>
          <cell r="O7736" t="str">
            <v>PH610</v>
          </cell>
          <cell r="P7736" t="str">
            <v>1720</v>
          </cell>
          <cell r="Q7736" t="str">
            <v>Salaries &amp; Benefits</v>
          </cell>
          <cell r="R7736" t="str">
            <v>Other Expenditures</v>
          </cell>
          <cell r="S7736" t="str">
            <v>Salaries &amp; Benefits</v>
          </cell>
        </row>
        <row r="7737">
          <cell r="A7737" t="str">
            <v>PH3731</v>
          </cell>
          <cell r="E7737">
            <v>4388.1899999999996</v>
          </cell>
          <cell r="F7737">
            <v>0</v>
          </cell>
          <cell r="G7737">
            <v>4388.1899999999996</v>
          </cell>
          <cell r="H7737">
            <v>4750.18</v>
          </cell>
          <cell r="I7737">
            <v>361.99</v>
          </cell>
          <cell r="J7737">
            <v>10688.26</v>
          </cell>
          <cell r="L7737">
            <v>41455</v>
          </cell>
          <cell r="M7737" t="str">
            <v>SG</v>
          </cell>
          <cell r="N7737" t="str">
            <v>EXP</v>
          </cell>
          <cell r="O7737" t="str">
            <v>PH610</v>
          </cell>
          <cell r="P7737" t="str">
            <v>1730</v>
          </cell>
          <cell r="Q7737" t="str">
            <v>Salaries &amp; Benefits</v>
          </cell>
          <cell r="R7737" t="str">
            <v>Other Expenditures</v>
          </cell>
          <cell r="S7737" t="str">
            <v>Salaries &amp; Benefits</v>
          </cell>
        </row>
        <row r="7738">
          <cell r="A7738" t="str">
            <v>PH3731</v>
          </cell>
          <cell r="E7738">
            <v>15246.02</v>
          </cell>
          <cell r="F7738">
            <v>0</v>
          </cell>
          <cell r="G7738">
            <v>15246.02</v>
          </cell>
          <cell r="H7738">
            <v>16329.8</v>
          </cell>
          <cell r="I7738">
            <v>1083.78</v>
          </cell>
          <cell r="J7738">
            <v>19667.63</v>
          </cell>
          <cell r="L7738">
            <v>41455</v>
          </cell>
          <cell r="M7738" t="str">
            <v>SG</v>
          </cell>
          <cell r="N7738" t="str">
            <v>EXP</v>
          </cell>
          <cell r="O7738" t="str">
            <v>PH610</v>
          </cell>
          <cell r="P7738" t="str">
            <v>1740</v>
          </cell>
          <cell r="Q7738" t="str">
            <v>Salaries &amp; Benefits</v>
          </cell>
          <cell r="R7738" t="str">
            <v>Other Expenditures</v>
          </cell>
          <cell r="S7738" t="str">
            <v>Salaries &amp; Benefits</v>
          </cell>
        </row>
        <row r="7739">
          <cell r="A7739" t="str">
            <v>PH3731</v>
          </cell>
          <cell r="E7739">
            <v>675.66</v>
          </cell>
          <cell r="F7739">
            <v>0</v>
          </cell>
          <cell r="G7739">
            <v>675.66</v>
          </cell>
          <cell r="H7739">
            <v>897.08</v>
          </cell>
          <cell r="I7739">
            <v>221.42</v>
          </cell>
          <cell r="J7739">
            <v>1145.54</v>
          </cell>
          <cell r="L7739">
            <v>41455</v>
          </cell>
          <cell r="M7739" t="str">
            <v>SG</v>
          </cell>
          <cell r="N7739" t="str">
            <v>EXP</v>
          </cell>
          <cell r="O7739" t="str">
            <v>PH610</v>
          </cell>
          <cell r="P7739" t="str">
            <v>1745</v>
          </cell>
          <cell r="Q7739" t="str">
            <v>Salaries &amp; Benefits</v>
          </cell>
          <cell r="R7739" t="str">
            <v>Other Expenditures</v>
          </cell>
          <cell r="S7739" t="str">
            <v>Salaries &amp; Benefits</v>
          </cell>
        </row>
        <row r="7740">
          <cell r="A7740" t="str">
            <v>PH3731</v>
          </cell>
          <cell r="E7740">
            <v>11924.3</v>
          </cell>
          <cell r="F7740">
            <v>0</v>
          </cell>
          <cell r="G7740">
            <v>11924.3</v>
          </cell>
          <cell r="H7740">
            <v>12410.53</v>
          </cell>
          <cell r="I7740">
            <v>486.23</v>
          </cell>
          <cell r="J7740">
            <v>27923.47</v>
          </cell>
          <cell r="L7740">
            <v>41455</v>
          </cell>
          <cell r="M7740" t="str">
            <v>SG</v>
          </cell>
          <cell r="N7740" t="str">
            <v>EXP</v>
          </cell>
          <cell r="O7740" t="str">
            <v>PH610</v>
          </cell>
          <cell r="P7740" t="str">
            <v>1750</v>
          </cell>
          <cell r="Q7740" t="str">
            <v>Salaries &amp; Benefits</v>
          </cell>
          <cell r="R7740" t="str">
            <v>Other Expenditures</v>
          </cell>
          <cell r="S7740" t="str">
            <v>Salaries &amp; Benefits</v>
          </cell>
        </row>
        <row r="7741">
          <cell r="A7741" t="str">
            <v>PH3731</v>
          </cell>
          <cell r="E7741">
            <v>31267.22</v>
          </cell>
          <cell r="F7741">
            <v>0</v>
          </cell>
          <cell r="G7741">
            <v>31267.22</v>
          </cell>
          <cell r="H7741">
            <v>35606.589999999997</v>
          </cell>
          <cell r="I7741">
            <v>4339.37</v>
          </cell>
          <cell r="J7741">
            <v>43372.29</v>
          </cell>
          <cell r="L7741">
            <v>41455</v>
          </cell>
          <cell r="M7741" t="str">
            <v>SG</v>
          </cell>
          <cell r="N7741" t="str">
            <v>EXP</v>
          </cell>
          <cell r="O7741" t="str">
            <v>PH610</v>
          </cell>
          <cell r="P7741" t="str">
            <v>1760</v>
          </cell>
          <cell r="Q7741" t="str">
            <v>Salaries &amp; Benefits</v>
          </cell>
          <cell r="R7741" t="str">
            <v>Other Expenditures</v>
          </cell>
          <cell r="S7741" t="str">
            <v>Salaries &amp; Benefits</v>
          </cell>
        </row>
        <row r="7742">
          <cell r="A7742" t="str">
            <v>PH3731</v>
          </cell>
          <cell r="E7742">
            <v>64335.23</v>
          </cell>
          <cell r="F7742">
            <v>0</v>
          </cell>
          <cell r="G7742">
            <v>64335.23</v>
          </cell>
          <cell r="H7742">
            <v>69788.75</v>
          </cell>
          <cell r="I7742">
            <v>5453.52</v>
          </cell>
          <cell r="J7742">
            <v>157024.51</v>
          </cell>
          <cell r="L7742">
            <v>41455</v>
          </cell>
          <cell r="M7742" t="str">
            <v>SG</v>
          </cell>
          <cell r="N7742" t="str">
            <v>EXP</v>
          </cell>
          <cell r="O7742" t="str">
            <v>PH610</v>
          </cell>
          <cell r="P7742" t="str">
            <v>1770</v>
          </cell>
          <cell r="Q7742" t="str">
            <v>Salaries &amp; Benefits</v>
          </cell>
          <cell r="R7742" t="str">
            <v>Other Expenditures</v>
          </cell>
          <cell r="S7742" t="str">
            <v>Salaries &amp; Benefits</v>
          </cell>
        </row>
        <row r="7743">
          <cell r="A7743" t="str">
            <v>PH3731</v>
          </cell>
          <cell r="E7743">
            <v>9510.68</v>
          </cell>
          <cell r="F7743">
            <v>0</v>
          </cell>
          <cell r="G7743">
            <v>9510.68</v>
          </cell>
          <cell r="H7743">
            <v>0</v>
          </cell>
          <cell r="I7743">
            <v>-9510.68</v>
          </cell>
          <cell r="J7743">
            <v>0</v>
          </cell>
          <cell r="L7743">
            <v>41455</v>
          </cell>
          <cell r="M7743" t="str">
            <v>SG</v>
          </cell>
          <cell r="N7743" t="str">
            <v>EXP</v>
          </cell>
          <cell r="O7743" t="str">
            <v>PH610</v>
          </cell>
          <cell r="P7743" t="str">
            <v>1840</v>
          </cell>
          <cell r="Q7743" t="str">
            <v>Salaries &amp; Benefits</v>
          </cell>
          <cell r="R7743" t="str">
            <v>Other Expenditures</v>
          </cell>
          <cell r="S7743" t="str">
            <v>Salaries &amp; Benefits</v>
          </cell>
        </row>
        <row r="7744">
          <cell r="A7744" t="str">
            <v>PH3731</v>
          </cell>
          <cell r="E7744">
            <v>46.5</v>
          </cell>
          <cell r="F7744">
            <v>0</v>
          </cell>
          <cell r="G7744">
            <v>46.5</v>
          </cell>
          <cell r="H7744">
            <v>0</v>
          </cell>
          <cell r="I7744">
            <v>-46.5</v>
          </cell>
          <cell r="J7744">
            <v>0</v>
          </cell>
          <cell r="L7744">
            <v>41455</v>
          </cell>
          <cell r="M7744" t="str">
            <v>SG</v>
          </cell>
          <cell r="N7744" t="str">
            <v>EXP</v>
          </cell>
          <cell r="O7744" t="str">
            <v>PH610</v>
          </cell>
          <cell r="P7744" t="str">
            <v>1850</v>
          </cell>
          <cell r="Q7744" t="str">
            <v>Salaries &amp; Benefits</v>
          </cell>
          <cell r="R7744" t="str">
            <v>Other Expenditures</v>
          </cell>
          <cell r="S7744" t="str">
            <v>Salaries &amp; Benefits</v>
          </cell>
        </row>
        <row r="7745">
          <cell r="A7745" t="str">
            <v>PH3731</v>
          </cell>
          <cell r="E7745">
            <v>139.65</v>
          </cell>
          <cell r="F7745">
            <v>0</v>
          </cell>
          <cell r="G7745">
            <v>139.65</v>
          </cell>
          <cell r="H7745">
            <v>376.3</v>
          </cell>
          <cell r="I7745">
            <v>236.65</v>
          </cell>
          <cell r="J7745">
            <v>1000</v>
          </cell>
          <cell r="L7745">
            <v>41455</v>
          </cell>
          <cell r="M7745" t="str">
            <v>SG</v>
          </cell>
          <cell r="N7745" t="str">
            <v>EXP</v>
          </cell>
          <cell r="O7745" t="str">
            <v>PH610</v>
          </cell>
          <cell r="P7745" t="str">
            <v>4225</v>
          </cell>
          <cell r="Q7745" t="str">
            <v>Business Travel Expenses</v>
          </cell>
          <cell r="R7745" t="str">
            <v>Other Expenditures</v>
          </cell>
          <cell r="S7745" t="str">
            <v>Non Salary</v>
          </cell>
        </row>
        <row r="7746">
          <cell r="A7746" t="str">
            <v>PH3731</v>
          </cell>
          <cell r="E7746">
            <v>2854.75</v>
          </cell>
          <cell r="F7746">
            <v>0</v>
          </cell>
          <cell r="G7746">
            <v>2854.75</v>
          </cell>
          <cell r="H7746">
            <v>2316.88</v>
          </cell>
          <cell r="I7746">
            <v>-537.87</v>
          </cell>
          <cell r="J7746">
            <v>6157</v>
          </cell>
          <cell r="L7746">
            <v>41455</v>
          </cell>
          <cell r="M7746" t="str">
            <v>SG</v>
          </cell>
          <cell r="N7746" t="str">
            <v>EXP</v>
          </cell>
          <cell r="O7746" t="str">
            <v>PH610</v>
          </cell>
          <cell r="P7746" t="str">
            <v>4770</v>
          </cell>
          <cell r="Q7746" t="str">
            <v>Insurance, Parking &amp; Metrage</v>
          </cell>
          <cell r="R7746" t="str">
            <v>Other Expenditures</v>
          </cell>
          <cell r="S7746" t="str">
            <v>Non Salary</v>
          </cell>
        </row>
        <row r="7747">
          <cell r="A7747" t="str">
            <v>PH3731</v>
          </cell>
          <cell r="E7747">
            <v>2755.96</v>
          </cell>
          <cell r="F7747">
            <v>0</v>
          </cell>
          <cell r="G7747">
            <v>2755.96</v>
          </cell>
          <cell r="H7747">
            <v>11172.24</v>
          </cell>
          <cell r="I7747">
            <v>8416.2800000000007</v>
          </cell>
          <cell r="J7747">
            <v>22593</v>
          </cell>
          <cell r="L7747">
            <v>41455</v>
          </cell>
          <cell r="M7747" t="str">
            <v>SG</v>
          </cell>
          <cell r="N7747" t="str">
            <v>EXP</v>
          </cell>
          <cell r="O7747" t="str">
            <v>PH610</v>
          </cell>
          <cell r="P7747" t="str">
            <v>4775</v>
          </cell>
          <cell r="Q7747" t="str">
            <v>Insurance, Parking &amp; Metrage</v>
          </cell>
          <cell r="R7747" t="str">
            <v>Other Expenditures</v>
          </cell>
          <cell r="S7747" t="str">
            <v>Non Salary</v>
          </cell>
        </row>
        <row r="7748">
          <cell r="A7748" t="str">
            <v>PH3731</v>
          </cell>
          <cell r="E7748">
            <v>0</v>
          </cell>
          <cell r="F7748">
            <v>0</v>
          </cell>
          <cell r="G7748">
            <v>0</v>
          </cell>
          <cell r="H7748">
            <v>0</v>
          </cell>
          <cell r="I7748">
            <v>0</v>
          </cell>
          <cell r="J7748">
            <v>0</v>
          </cell>
          <cell r="L7748">
            <v>41455</v>
          </cell>
          <cell r="M7748" t="str">
            <v>SG</v>
          </cell>
          <cell r="N7748" t="str">
            <v>EXP</v>
          </cell>
          <cell r="O7748" t="str">
            <v>PH610</v>
          </cell>
          <cell r="P7748" t="str">
            <v>7030</v>
          </cell>
          <cell r="Q7748" t="str">
            <v>IDC's</v>
          </cell>
          <cell r="R7748" t="str">
            <v>Other Expenditures</v>
          </cell>
          <cell r="S7748" t="str">
            <v>Non Salary</v>
          </cell>
        </row>
        <row r="7749">
          <cell r="A7749" t="str">
            <v>PH3731</v>
          </cell>
          <cell r="E7749">
            <v>-603271.67000000004</v>
          </cell>
          <cell r="F7749">
            <v>0</v>
          </cell>
          <cell r="G7749">
            <v>-603271.67000000004</v>
          </cell>
          <cell r="H7749">
            <v>-607635.07999999996</v>
          </cell>
          <cell r="I7749">
            <v>-4363.41</v>
          </cell>
          <cell r="J7749">
            <v>-1326815.48</v>
          </cell>
          <cell r="L7749">
            <v>41455</v>
          </cell>
          <cell r="M7749" t="str">
            <v>SG</v>
          </cell>
          <cell r="N7749" t="str">
            <v>REV</v>
          </cell>
          <cell r="O7749" t="str">
            <v>PH610</v>
          </cell>
          <cell r="P7749" t="str">
            <v>8010</v>
          </cell>
          <cell r="Q7749" t="str">
            <v>Grants and Subsidies</v>
          </cell>
          <cell r="R7749" t="str">
            <v>Revenue</v>
          </cell>
          <cell r="S7749" t="str">
            <v>Non Salary</v>
          </cell>
        </row>
        <row r="7750">
          <cell r="A7750" t="str">
            <v>PH3732</v>
          </cell>
          <cell r="E7750">
            <v>518563.84000000003</v>
          </cell>
          <cell r="F7750">
            <v>0</v>
          </cell>
          <cell r="G7750">
            <v>518563.84000000003</v>
          </cell>
          <cell r="H7750">
            <v>552492.92000000004</v>
          </cell>
          <cell r="I7750">
            <v>33929.08</v>
          </cell>
          <cell r="J7750">
            <v>1243109.07</v>
          </cell>
          <cell r="L7750">
            <v>41455</v>
          </cell>
          <cell r="M7750" t="str">
            <v>SG</v>
          </cell>
          <cell r="N7750" t="str">
            <v>EXP</v>
          </cell>
          <cell r="O7750" t="str">
            <v>PH610</v>
          </cell>
          <cell r="P7750" t="str">
            <v>1015</v>
          </cell>
          <cell r="Q7750" t="str">
            <v>Salaries &amp; Benefits</v>
          </cell>
          <cell r="R7750" t="str">
            <v>Other Expenditures</v>
          </cell>
          <cell r="S7750" t="str">
            <v>Salaries &amp; Benefits</v>
          </cell>
        </row>
        <row r="7751">
          <cell r="A7751" t="str">
            <v>PH3732</v>
          </cell>
          <cell r="E7751">
            <v>2425.12</v>
          </cell>
          <cell r="F7751">
            <v>0</v>
          </cell>
          <cell r="G7751">
            <v>2425.12</v>
          </cell>
          <cell r="H7751">
            <v>0</v>
          </cell>
          <cell r="I7751">
            <v>-2425.12</v>
          </cell>
          <cell r="J7751">
            <v>0</v>
          </cell>
          <cell r="L7751">
            <v>41455</v>
          </cell>
          <cell r="M7751" t="str">
            <v>SG</v>
          </cell>
          <cell r="N7751" t="str">
            <v>EXP</v>
          </cell>
          <cell r="O7751" t="str">
            <v>PH610</v>
          </cell>
          <cell r="P7751" t="str">
            <v>1025</v>
          </cell>
          <cell r="Q7751" t="str">
            <v>Salaries &amp; Benefits</v>
          </cell>
          <cell r="R7751" t="str">
            <v>Other Expenditures</v>
          </cell>
          <cell r="S7751" t="str">
            <v>Overtime</v>
          </cell>
        </row>
        <row r="7752">
          <cell r="A7752" t="str">
            <v>PH3732</v>
          </cell>
          <cell r="E7752">
            <v>58.24</v>
          </cell>
          <cell r="F7752">
            <v>0</v>
          </cell>
          <cell r="G7752">
            <v>58.24</v>
          </cell>
          <cell r="H7752">
            <v>0</v>
          </cell>
          <cell r="I7752">
            <v>-58.24</v>
          </cell>
          <cell r="J7752">
            <v>0</v>
          </cell>
          <cell r="L7752">
            <v>41455</v>
          </cell>
          <cell r="M7752" t="str">
            <v>SG</v>
          </cell>
          <cell r="N7752" t="str">
            <v>EXP</v>
          </cell>
          <cell r="O7752" t="str">
            <v>PH610</v>
          </cell>
          <cell r="P7752" t="str">
            <v>1045</v>
          </cell>
          <cell r="Q7752" t="str">
            <v>Salaries &amp; Benefits</v>
          </cell>
          <cell r="R7752" t="str">
            <v>Other Expenditures</v>
          </cell>
          <cell r="S7752" t="str">
            <v>Salaries &amp; Benefits</v>
          </cell>
        </row>
        <row r="7753">
          <cell r="A7753" t="str">
            <v>PH3732</v>
          </cell>
          <cell r="E7753">
            <v>2340.52</v>
          </cell>
          <cell r="F7753">
            <v>0</v>
          </cell>
          <cell r="G7753">
            <v>2340.52</v>
          </cell>
          <cell r="H7753">
            <v>0</v>
          </cell>
          <cell r="I7753">
            <v>-2340.52</v>
          </cell>
          <cell r="J7753">
            <v>0</v>
          </cell>
          <cell r="L7753">
            <v>41455</v>
          </cell>
          <cell r="M7753" t="str">
            <v>SG</v>
          </cell>
          <cell r="N7753" t="str">
            <v>EXP</v>
          </cell>
          <cell r="O7753" t="str">
            <v>PH610</v>
          </cell>
          <cell r="P7753" t="str">
            <v>1060</v>
          </cell>
          <cell r="Q7753" t="str">
            <v>Salaries &amp; Benefits</v>
          </cell>
          <cell r="R7753" t="str">
            <v>Other Expenditures</v>
          </cell>
          <cell r="S7753" t="str">
            <v>Salaries &amp; Benefits</v>
          </cell>
        </row>
        <row r="7754">
          <cell r="A7754" t="str">
            <v>PH3732</v>
          </cell>
          <cell r="E7754">
            <v>0</v>
          </cell>
          <cell r="F7754">
            <v>0</v>
          </cell>
          <cell r="G7754">
            <v>0</v>
          </cell>
          <cell r="H7754">
            <v>-34823.769999999997</v>
          </cell>
          <cell r="I7754">
            <v>-34823.769999999997</v>
          </cell>
          <cell r="J7754">
            <v>-75761.789999999994</v>
          </cell>
          <cell r="L7754">
            <v>41455</v>
          </cell>
          <cell r="M7754" t="str">
            <v>SG</v>
          </cell>
          <cell r="N7754" t="str">
            <v>EXP</v>
          </cell>
          <cell r="O7754" t="str">
            <v>PH610</v>
          </cell>
          <cell r="P7754" t="str">
            <v>1520</v>
          </cell>
          <cell r="Q7754" t="str">
            <v>Salaries &amp; Benefits</v>
          </cell>
          <cell r="R7754" t="str">
            <v>Other Expenditures</v>
          </cell>
          <cell r="S7754" t="str">
            <v>Gapping</v>
          </cell>
        </row>
        <row r="7755">
          <cell r="A7755" t="str">
            <v>PH3732</v>
          </cell>
          <cell r="E7755">
            <v>25204.15</v>
          </cell>
          <cell r="F7755">
            <v>0</v>
          </cell>
          <cell r="G7755">
            <v>25204.15</v>
          </cell>
          <cell r="H7755">
            <v>27477.24</v>
          </cell>
          <cell r="I7755">
            <v>2273.09</v>
          </cell>
          <cell r="J7755">
            <v>61824</v>
          </cell>
          <cell r="L7755">
            <v>41455</v>
          </cell>
          <cell r="M7755" t="str">
            <v>SG</v>
          </cell>
          <cell r="N7755" t="str">
            <v>EXP</v>
          </cell>
          <cell r="O7755" t="str">
            <v>PH610</v>
          </cell>
          <cell r="P7755" t="str">
            <v>1711</v>
          </cell>
          <cell r="Q7755" t="str">
            <v>Salaries &amp; Benefits</v>
          </cell>
          <cell r="R7755" t="str">
            <v>Other Expenditures</v>
          </cell>
          <cell r="S7755" t="str">
            <v>Salaries &amp; Benefits</v>
          </cell>
        </row>
        <row r="7756">
          <cell r="A7756" t="str">
            <v>PH3732</v>
          </cell>
          <cell r="E7756">
            <v>12057.68</v>
          </cell>
          <cell r="F7756">
            <v>0</v>
          </cell>
          <cell r="G7756">
            <v>12057.68</v>
          </cell>
          <cell r="H7756">
            <v>12954.57</v>
          </cell>
          <cell r="I7756">
            <v>896.89</v>
          </cell>
          <cell r="J7756">
            <v>29148</v>
          </cell>
          <cell r="L7756">
            <v>41455</v>
          </cell>
          <cell r="M7756" t="str">
            <v>SG</v>
          </cell>
          <cell r="N7756" t="str">
            <v>EXP</v>
          </cell>
          <cell r="O7756" t="str">
            <v>PH610</v>
          </cell>
          <cell r="P7756" t="str">
            <v>1712</v>
          </cell>
          <cell r="Q7756" t="str">
            <v>Salaries &amp; Benefits</v>
          </cell>
          <cell r="R7756" t="str">
            <v>Other Expenditures</v>
          </cell>
          <cell r="S7756" t="str">
            <v>Salaries &amp; Benefits</v>
          </cell>
        </row>
        <row r="7757">
          <cell r="A7757" t="str">
            <v>PH3732</v>
          </cell>
          <cell r="E7757">
            <v>12458.33</v>
          </cell>
          <cell r="F7757">
            <v>0</v>
          </cell>
          <cell r="G7757">
            <v>12458.33</v>
          </cell>
          <cell r="H7757">
            <v>11063.78</v>
          </cell>
          <cell r="I7757">
            <v>-1394.55</v>
          </cell>
          <cell r="J7757">
            <v>24457.599999999999</v>
          </cell>
          <cell r="L7757">
            <v>41455</v>
          </cell>
          <cell r="M7757" t="str">
            <v>SG</v>
          </cell>
          <cell r="N7757" t="str">
            <v>EXP</v>
          </cell>
          <cell r="O7757" t="str">
            <v>PH610</v>
          </cell>
          <cell r="P7757" t="str">
            <v>1720</v>
          </cell>
          <cell r="Q7757" t="str">
            <v>Salaries &amp; Benefits</v>
          </cell>
          <cell r="R7757" t="str">
            <v>Other Expenditures</v>
          </cell>
          <cell r="S7757" t="str">
            <v>Salaries &amp; Benefits</v>
          </cell>
        </row>
        <row r="7758">
          <cell r="A7758" t="str">
            <v>PH3732</v>
          </cell>
          <cell r="E7758">
            <v>3767.65</v>
          </cell>
          <cell r="F7758">
            <v>0</v>
          </cell>
          <cell r="G7758">
            <v>3767.65</v>
          </cell>
          <cell r="H7758">
            <v>4126.43</v>
          </cell>
          <cell r="I7758">
            <v>358.78</v>
          </cell>
          <cell r="J7758">
            <v>9284.7999999999993</v>
          </cell>
          <cell r="L7758">
            <v>41455</v>
          </cell>
          <cell r="M7758" t="str">
            <v>SG</v>
          </cell>
          <cell r="N7758" t="str">
            <v>EXP</v>
          </cell>
          <cell r="O7758" t="str">
            <v>PH610</v>
          </cell>
          <cell r="P7758" t="str">
            <v>1730</v>
          </cell>
          <cell r="Q7758" t="str">
            <v>Salaries &amp; Benefits</v>
          </cell>
          <cell r="R7758" t="str">
            <v>Other Expenditures</v>
          </cell>
          <cell r="S7758" t="str">
            <v>Salaries &amp; Benefits</v>
          </cell>
        </row>
        <row r="7759">
          <cell r="A7759" t="str">
            <v>PH3732</v>
          </cell>
          <cell r="E7759">
            <v>13450.22</v>
          </cell>
          <cell r="F7759">
            <v>0</v>
          </cell>
          <cell r="G7759">
            <v>13450.22</v>
          </cell>
          <cell r="H7759">
            <v>14222.74</v>
          </cell>
          <cell r="I7759">
            <v>772.52</v>
          </cell>
          <cell r="J7759">
            <v>16766.89</v>
          </cell>
          <cell r="L7759">
            <v>41455</v>
          </cell>
          <cell r="M7759" t="str">
            <v>SG</v>
          </cell>
          <cell r="N7759" t="str">
            <v>EXP</v>
          </cell>
          <cell r="O7759" t="str">
            <v>PH610</v>
          </cell>
          <cell r="P7759" t="str">
            <v>1740</v>
          </cell>
          <cell r="Q7759" t="str">
            <v>Salaries &amp; Benefits</v>
          </cell>
          <cell r="R7759" t="str">
            <v>Other Expenditures</v>
          </cell>
          <cell r="S7759" t="str">
            <v>Salaries &amp; Benefits</v>
          </cell>
        </row>
        <row r="7760">
          <cell r="A7760" t="str">
            <v>PH3732</v>
          </cell>
          <cell r="E7760">
            <v>599.61</v>
          </cell>
          <cell r="F7760">
            <v>0</v>
          </cell>
          <cell r="G7760">
            <v>599.61</v>
          </cell>
          <cell r="H7760">
            <v>779.87</v>
          </cell>
          <cell r="I7760">
            <v>180.26</v>
          </cell>
          <cell r="J7760">
            <v>994.45</v>
          </cell>
          <cell r="L7760">
            <v>41455</v>
          </cell>
          <cell r="M7760" t="str">
            <v>SG</v>
          </cell>
          <cell r="N7760" t="str">
            <v>EXP</v>
          </cell>
          <cell r="O7760" t="str">
            <v>PH610</v>
          </cell>
          <cell r="P7760" t="str">
            <v>1745</v>
          </cell>
          <cell r="Q7760" t="str">
            <v>Salaries &amp; Benefits</v>
          </cell>
          <cell r="R7760" t="str">
            <v>Other Expenditures</v>
          </cell>
          <cell r="S7760" t="str">
            <v>Salaries &amp; Benefits</v>
          </cell>
        </row>
        <row r="7761">
          <cell r="A7761" t="str">
            <v>PH3732</v>
          </cell>
          <cell r="E7761">
            <v>10415.4</v>
          </cell>
          <cell r="F7761">
            <v>0</v>
          </cell>
          <cell r="G7761">
            <v>10415.4</v>
          </cell>
          <cell r="H7761">
            <v>10773.66</v>
          </cell>
          <cell r="I7761">
            <v>358.26</v>
          </cell>
          <cell r="J7761">
            <v>24240.59</v>
          </cell>
          <cell r="L7761">
            <v>41455</v>
          </cell>
          <cell r="M7761" t="str">
            <v>SG</v>
          </cell>
          <cell r="N7761" t="str">
            <v>EXP</v>
          </cell>
          <cell r="O7761" t="str">
            <v>PH610</v>
          </cell>
          <cell r="P7761" t="str">
            <v>1750</v>
          </cell>
          <cell r="Q7761" t="str">
            <v>Salaries &amp; Benefits</v>
          </cell>
          <cell r="R7761" t="str">
            <v>Other Expenditures</v>
          </cell>
          <cell r="S7761" t="str">
            <v>Salaries &amp; Benefits</v>
          </cell>
        </row>
        <row r="7762">
          <cell r="A7762" t="str">
            <v>PH3732</v>
          </cell>
          <cell r="E7762">
            <v>27548.32</v>
          </cell>
          <cell r="F7762">
            <v>0</v>
          </cell>
          <cell r="G7762">
            <v>27548.32</v>
          </cell>
          <cell r="H7762">
            <v>30890.89</v>
          </cell>
          <cell r="I7762">
            <v>3342.57</v>
          </cell>
          <cell r="J7762">
            <v>36907.199999999997</v>
          </cell>
          <cell r="L7762">
            <v>41455</v>
          </cell>
          <cell r="M7762" t="str">
            <v>SG</v>
          </cell>
          <cell r="N7762" t="str">
            <v>EXP</v>
          </cell>
          <cell r="O7762" t="str">
            <v>PH610</v>
          </cell>
          <cell r="P7762" t="str">
            <v>1760</v>
          </cell>
          <cell r="Q7762" t="str">
            <v>Salaries &amp; Benefits</v>
          </cell>
          <cell r="R7762" t="str">
            <v>Other Expenditures</v>
          </cell>
          <cell r="S7762" t="str">
            <v>Salaries &amp; Benefits</v>
          </cell>
        </row>
        <row r="7763">
          <cell r="A7763" t="str">
            <v>PH3732</v>
          </cell>
          <cell r="E7763">
            <v>56481.11</v>
          </cell>
          <cell r="F7763">
            <v>0</v>
          </cell>
          <cell r="G7763">
            <v>56481.11</v>
          </cell>
          <cell r="H7763">
            <v>60713.08</v>
          </cell>
          <cell r="I7763">
            <v>4231.97</v>
          </cell>
          <cell r="J7763">
            <v>136604.34</v>
          </cell>
          <cell r="L7763">
            <v>41455</v>
          </cell>
          <cell r="M7763" t="str">
            <v>SG</v>
          </cell>
          <cell r="N7763" t="str">
            <v>EXP</v>
          </cell>
          <cell r="O7763" t="str">
            <v>PH610</v>
          </cell>
          <cell r="P7763" t="str">
            <v>1770</v>
          </cell>
          <cell r="Q7763" t="str">
            <v>Salaries &amp; Benefits</v>
          </cell>
          <cell r="R7763" t="str">
            <v>Other Expenditures</v>
          </cell>
          <cell r="S7763" t="str">
            <v>Salaries &amp; Benefits</v>
          </cell>
        </row>
        <row r="7764">
          <cell r="A7764" t="str">
            <v>PH3732</v>
          </cell>
          <cell r="E7764">
            <v>9967.5</v>
          </cell>
          <cell r="F7764">
            <v>0</v>
          </cell>
          <cell r="G7764">
            <v>9967.5</v>
          </cell>
          <cell r="H7764">
            <v>0</v>
          </cell>
          <cell r="I7764">
            <v>-9967.5</v>
          </cell>
          <cell r="J7764">
            <v>0</v>
          </cell>
          <cell r="L7764">
            <v>41455</v>
          </cell>
          <cell r="M7764" t="str">
            <v>SG</v>
          </cell>
          <cell r="N7764" t="str">
            <v>EXP</v>
          </cell>
          <cell r="O7764" t="str">
            <v>PH610</v>
          </cell>
          <cell r="P7764" t="str">
            <v>1840</v>
          </cell>
          <cell r="Q7764" t="str">
            <v>Salaries &amp; Benefits</v>
          </cell>
          <cell r="R7764" t="str">
            <v>Other Expenditures</v>
          </cell>
          <cell r="S7764" t="str">
            <v>Salaries &amp; Benefits</v>
          </cell>
        </row>
        <row r="7765">
          <cell r="A7765" t="str">
            <v>PH3732</v>
          </cell>
          <cell r="E7765">
            <v>47.4</v>
          </cell>
          <cell r="F7765">
            <v>0</v>
          </cell>
          <cell r="G7765">
            <v>47.4</v>
          </cell>
          <cell r="H7765">
            <v>0</v>
          </cell>
          <cell r="I7765">
            <v>-47.4</v>
          </cell>
          <cell r="J7765">
            <v>0</v>
          </cell>
          <cell r="L7765">
            <v>41455</v>
          </cell>
          <cell r="M7765" t="str">
            <v>SG</v>
          </cell>
          <cell r="N7765" t="str">
            <v>EXP</v>
          </cell>
          <cell r="O7765" t="str">
            <v>PH610</v>
          </cell>
          <cell r="P7765" t="str">
            <v>1850</v>
          </cell>
          <cell r="Q7765" t="str">
            <v>Salaries &amp; Benefits</v>
          </cell>
          <cell r="R7765" t="str">
            <v>Other Expenditures</v>
          </cell>
          <cell r="S7765" t="str">
            <v>Salaries &amp; Benefits</v>
          </cell>
        </row>
        <row r="7766">
          <cell r="A7766" t="str">
            <v>PH3732</v>
          </cell>
          <cell r="E7766">
            <v>63.6</v>
          </cell>
          <cell r="F7766">
            <v>0</v>
          </cell>
          <cell r="G7766">
            <v>63.6</v>
          </cell>
          <cell r="H7766">
            <v>0</v>
          </cell>
          <cell r="I7766">
            <v>-63.6</v>
          </cell>
          <cell r="J7766">
            <v>0</v>
          </cell>
          <cell r="L7766">
            <v>41455</v>
          </cell>
          <cell r="M7766" t="str">
            <v>SG</v>
          </cell>
          <cell r="N7766" t="str">
            <v>EXP</v>
          </cell>
          <cell r="O7766" t="str">
            <v>PH610</v>
          </cell>
          <cell r="P7766" t="str">
            <v>4225</v>
          </cell>
          <cell r="Q7766" t="str">
            <v>Business Travel Expenses</v>
          </cell>
          <cell r="R7766" t="str">
            <v>Other Expenditures</v>
          </cell>
          <cell r="S7766" t="str">
            <v>Non Salary</v>
          </cell>
        </row>
        <row r="7767">
          <cell r="A7767" t="str">
            <v>PH3732</v>
          </cell>
          <cell r="E7767">
            <v>2180.75</v>
          </cell>
          <cell r="F7767">
            <v>0</v>
          </cell>
          <cell r="G7767">
            <v>2180.75</v>
          </cell>
          <cell r="H7767">
            <v>2354.5100000000002</v>
          </cell>
          <cell r="I7767">
            <v>173.76</v>
          </cell>
          <cell r="J7767">
            <v>6257</v>
          </cell>
          <cell r="L7767">
            <v>41455</v>
          </cell>
          <cell r="M7767" t="str">
            <v>SG</v>
          </cell>
          <cell r="N7767" t="str">
            <v>EXP</v>
          </cell>
          <cell r="O7767" t="str">
            <v>PH610</v>
          </cell>
          <cell r="P7767" t="str">
            <v>4770</v>
          </cell>
          <cell r="Q7767" t="str">
            <v>Insurance, Parking &amp; Metrage</v>
          </cell>
          <cell r="R7767" t="str">
            <v>Other Expenditures</v>
          </cell>
          <cell r="S7767" t="str">
            <v>Non Salary</v>
          </cell>
        </row>
        <row r="7768">
          <cell r="A7768" t="str">
            <v>PH3732</v>
          </cell>
          <cell r="E7768">
            <v>3452.99</v>
          </cell>
          <cell r="F7768">
            <v>0</v>
          </cell>
          <cell r="G7768">
            <v>3452.99</v>
          </cell>
          <cell r="H7768">
            <v>11705.27</v>
          </cell>
          <cell r="I7768">
            <v>8252.2800000000007</v>
          </cell>
          <cell r="J7768">
            <v>24488</v>
          </cell>
          <cell r="L7768">
            <v>41455</v>
          </cell>
          <cell r="M7768" t="str">
            <v>SG</v>
          </cell>
          <cell r="N7768" t="str">
            <v>EXP</v>
          </cell>
          <cell r="O7768" t="str">
            <v>PH610</v>
          </cell>
          <cell r="P7768" t="str">
            <v>4775</v>
          </cell>
          <cell r="Q7768" t="str">
            <v>Insurance, Parking &amp; Metrage</v>
          </cell>
          <cell r="R7768" t="str">
            <v>Other Expenditures</v>
          </cell>
          <cell r="S7768" t="str">
            <v>Non Salary</v>
          </cell>
        </row>
        <row r="7769">
          <cell r="A7769" t="str">
            <v>PH3732</v>
          </cell>
          <cell r="E7769">
            <v>-525811.81999999995</v>
          </cell>
          <cell r="F7769">
            <v>0</v>
          </cell>
          <cell r="G7769">
            <v>-525811.81999999995</v>
          </cell>
          <cell r="H7769">
            <v>-528548.39</v>
          </cell>
          <cell r="I7769">
            <v>-2736.57</v>
          </cell>
          <cell r="J7769">
            <v>-1153740.08</v>
          </cell>
          <cell r="L7769">
            <v>41455</v>
          </cell>
          <cell r="M7769" t="str">
            <v>SG</v>
          </cell>
          <cell r="N7769" t="str">
            <v>REV</v>
          </cell>
          <cell r="O7769" t="str">
            <v>PH610</v>
          </cell>
          <cell r="P7769" t="str">
            <v>8010</v>
          </cell>
          <cell r="Q7769" t="str">
            <v>Grants and Subsidies</v>
          </cell>
          <cell r="R7769" t="str">
            <v>Revenue</v>
          </cell>
          <cell r="S7769" t="str">
            <v>Non Salary</v>
          </cell>
        </row>
        <row r="7770">
          <cell r="A7770" t="str">
            <v>PH3733</v>
          </cell>
          <cell r="E7770">
            <v>348233.98</v>
          </cell>
          <cell r="F7770">
            <v>0</v>
          </cell>
          <cell r="G7770">
            <v>348233.98</v>
          </cell>
          <cell r="H7770">
            <v>422621.64</v>
          </cell>
          <cell r="I7770">
            <v>74387.66</v>
          </cell>
          <cell r="J7770">
            <v>950898.69</v>
          </cell>
          <cell r="L7770">
            <v>41455</v>
          </cell>
          <cell r="M7770" t="str">
            <v>SG</v>
          </cell>
          <cell r="N7770" t="str">
            <v>EXP</v>
          </cell>
          <cell r="O7770" t="str">
            <v>PH610</v>
          </cell>
          <cell r="P7770" t="str">
            <v>1015</v>
          </cell>
          <cell r="Q7770" t="str">
            <v>Salaries &amp; Benefits</v>
          </cell>
          <cell r="R7770" t="str">
            <v>Other Expenditures</v>
          </cell>
          <cell r="S7770" t="str">
            <v>Salaries &amp; Benefits</v>
          </cell>
        </row>
        <row r="7771">
          <cell r="A7771" t="str">
            <v>PH3733</v>
          </cell>
          <cell r="E7771">
            <v>368.38</v>
          </cell>
          <cell r="F7771">
            <v>0</v>
          </cell>
          <cell r="G7771">
            <v>368.38</v>
          </cell>
          <cell r="H7771">
            <v>0</v>
          </cell>
          <cell r="I7771">
            <v>-368.38</v>
          </cell>
          <cell r="J7771">
            <v>0</v>
          </cell>
          <cell r="L7771">
            <v>41455</v>
          </cell>
          <cell r="M7771" t="str">
            <v>SG</v>
          </cell>
          <cell r="N7771" t="str">
            <v>EXP</v>
          </cell>
          <cell r="O7771" t="str">
            <v>PH610</v>
          </cell>
          <cell r="P7771" t="str">
            <v>1025</v>
          </cell>
          <cell r="Q7771" t="str">
            <v>Salaries &amp; Benefits</v>
          </cell>
          <cell r="R7771" t="str">
            <v>Other Expenditures</v>
          </cell>
          <cell r="S7771" t="str">
            <v>Overtime</v>
          </cell>
        </row>
        <row r="7772">
          <cell r="A7772" t="str">
            <v>PH3733</v>
          </cell>
          <cell r="E7772">
            <v>21.84</v>
          </cell>
          <cell r="F7772">
            <v>0</v>
          </cell>
          <cell r="G7772">
            <v>21.84</v>
          </cell>
          <cell r="H7772">
            <v>0</v>
          </cell>
          <cell r="I7772">
            <v>-21.84</v>
          </cell>
          <cell r="J7772">
            <v>0</v>
          </cell>
          <cell r="L7772">
            <v>41455</v>
          </cell>
          <cell r="M7772" t="str">
            <v>SG</v>
          </cell>
          <cell r="N7772" t="str">
            <v>EXP</v>
          </cell>
          <cell r="O7772" t="str">
            <v>PH610</v>
          </cell>
          <cell r="P7772" t="str">
            <v>1045</v>
          </cell>
          <cell r="Q7772" t="str">
            <v>Salaries &amp; Benefits</v>
          </cell>
          <cell r="R7772" t="str">
            <v>Other Expenditures</v>
          </cell>
          <cell r="S7772" t="str">
            <v>Salaries &amp; Benefits</v>
          </cell>
        </row>
        <row r="7773">
          <cell r="A7773" t="str">
            <v>PH3733</v>
          </cell>
          <cell r="E7773">
            <v>8859.41</v>
          </cell>
          <cell r="F7773">
            <v>0</v>
          </cell>
          <cell r="G7773">
            <v>8859.41</v>
          </cell>
          <cell r="H7773">
            <v>0</v>
          </cell>
          <cell r="I7773">
            <v>-8859.41</v>
          </cell>
          <cell r="J7773">
            <v>0</v>
          </cell>
          <cell r="L7773">
            <v>41455</v>
          </cell>
          <cell r="M7773" t="str">
            <v>SG</v>
          </cell>
          <cell r="N7773" t="str">
            <v>EXP</v>
          </cell>
          <cell r="O7773" t="str">
            <v>PH610</v>
          </cell>
          <cell r="P7773" t="str">
            <v>1050</v>
          </cell>
          <cell r="Q7773" t="str">
            <v>Salaries &amp; Benefits</v>
          </cell>
          <cell r="R7773" t="str">
            <v>Other Expenditures</v>
          </cell>
          <cell r="S7773" t="str">
            <v>Salaries &amp; Benefits</v>
          </cell>
        </row>
        <row r="7774">
          <cell r="A7774" t="str">
            <v>PH3733</v>
          </cell>
          <cell r="E7774">
            <v>0</v>
          </cell>
          <cell r="F7774">
            <v>0</v>
          </cell>
          <cell r="G7774">
            <v>0</v>
          </cell>
          <cell r="H7774">
            <v>-26264.41</v>
          </cell>
          <cell r="I7774">
            <v>-26264.41</v>
          </cell>
          <cell r="J7774">
            <v>-57282.78</v>
          </cell>
          <cell r="L7774">
            <v>41455</v>
          </cell>
          <cell r="M7774" t="str">
            <v>SG</v>
          </cell>
          <cell r="N7774" t="str">
            <v>EXP</v>
          </cell>
          <cell r="O7774" t="str">
            <v>PH610</v>
          </cell>
          <cell r="P7774" t="str">
            <v>1520</v>
          </cell>
          <cell r="Q7774" t="str">
            <v>Salaries &amp; Benefits</v>
          </cell>
          <cell r="R7774" t="str">
            <v>Other Expenditures</v>
          </cell>
          <cell r="S7774" t="str">
            <v>Gapping</v>
          </cell>
        </row>
        <row r="7775">
          <cell r="A7775" t="str">
            <v>PH3733</v>
          </cell>
          <cell r="E7775">
            <v>17503.36</v>
          </cell>
          <cell r="F7775">
            <v>0</v>
          </cell>
          <cell r="G7775">
            <v>17503.36</v>
          </cell>
          <cell r="H7775">
            <v>18730.599999999999</v>
          </cell>
          <cell r="I7775">
            <v>1227.24</v>
          </cell>
          <cell r="J7775">
            <v>42144</v>
          </cell>
          <cell r="L7775">
            <v>41455</v>
          </cell>
          <cell r="M7775" t="str">
            <v>SG</v>
          </cell>
          <cell r="N7775" t="str">
            <v>EXP</v>
          </cell>
          <cell r="O7775" t="str">
            <v>PH610</v>
          </cell>
          <cell r="P7775" t="str">
            <v>1711</v>
          </cell>
          <cell r="Q7775" t="str">
            <v>Salaries &amp; Benefits</v>
          </cell>
          <cell r="R7775" t="str">
            <v>Other Expenditures</v>
          </cell>
          <cell r="S7775" t="str">
            <v>Salaries &amp; Benefits</v>
          </cell>
        </row>
        <row r="7776">
          <cell r="A7776" t="str">
            <v>PH3733</v>
          </cell>
          <cell r="E7776">
            <v>8209.23</v>
          </cell>
          <cell r="F7776">
            <v>0</v>
          </cell>
          <cell r="G7776">
            <v>8209.23</v>
          </cell>
          <cell r="H7776">
            <v>8682.6</v>
          </cell>
          <cell r="I7776">
            <v>473.37</v>
          </cell>
          <cell r="J7776">
            <v>19536</v>
          </cell>
          <cell r="L7776">
            <v>41455</v>
          </cell>
          <cell r="M7776" t="str">
            <v>SG</v>
          </cell>
          <cell r="N7776" t="str">
            <v>EXP</v>
          </cell>
          <cell r="O7776" t="str">
            <v>PH610</v>
          </cell>
          <cell r="P7776" t="str">
            <v>1712</v>
          </cell>
          <cell r="Q7776" t="str">
            <v>Salaries &amp; Benefits</v>
          </cell>
          <cell r="R7776" t="str">
            <v>Other Expenditures</v>
          </cell>
          <cell r="S7776" t="str">
            <v>Salaries &amp; Benefits</v>
          </cell>
        </row>
        <row r="7777">
          <cell r="A7777" t="str">
            <v>PH3733</v>
          </cell>
          <cell r="E7777">
            <v>9080.25</v>
          </cell>
          <cell r="F7777">
            <v>0</v>
          </cell>
          <cell r="G7777">
            <v>9080.25</v>
          </cell>
          <cell r="H7777">
            <v>7851.19</v>
          </cell>
          <cell r="I7777">
            <v>-1229.06</v>
          </cell>
          <cell r="J7777">
            <v>17520.07</v>
          </cell>
          <cell r="L7777">
            <v>41455</v>
          </cell>
          <cell r="M7777" t="str">
            <v>SG</v>
          </cell>
          <cell r="N7777" t="str">
            <v>EXP</v>
          </cell>
          <cell r="O7777" t="str">
            <v>PH610</v>
          </cell>
          <cell r="P7777" t="str">
            <v>1720</v>
          </cell>
          <cell r="Q7777" t="str">
            <v>Salaries &amp; Benefits</v>
          </cell>
          <cell r="R7777" t="str">
            <v>Other Expenditures</v>
          </cell>
          <cell r="S7777" t="str">
            <v>Salaries &amp; Benefits</v>
          </cell>
        </row>
        <row r="7778">
          <cell r="A7778" t="str">
            <v>PH3733</v>
          </cell>
          <cell r="E7778">
            <v>2738.82</v>
          </cell>
          <cell r="F7778">
            <v>0</v>
          </cell>
          <cell r="G7778">
            <v>2738.82</v>
          </cell>
          <cell r="H7778">
            <v>2926.29</v>
          </cell>
          <cell r="I7778">
            <v>187.47</v>
          </cell>
          <cell r="J7778">
            <v>6584.36</v>
          </cell>
          <cell r="L7778">
            <v>41455</v>
          </cell>
          <cell r="M7778" t="str">
            <v>SG</v>
          </cell>
          <cell r="N7778" t="str">
            <v>EXP</v>
          </cell>
          <cell r="O7778" t="str">
            <v>PH610</v>
          </cell>
          <cell r="P7778" t="str">
            <v>1730</v>
          </cell>
          <cell r="Q7778" t="str">
            <v>Salaries &amp; Benefits</v>
          </cell>
          <cell r="R7778" t="str">
            <v>Other Expenditures</v>
          </cell>
          <cell r="S7778" t="str">
            <v>Salaries &amp; Benefits</v>
          </cell>
        </row>
        <row r="7779">
          <cell r="A7779" t="str">
            <v>PH3733</v>
          </cell>
          <cell r="E7779">
            <v>9191.41</v>
          </cell>
          <cell r="F7779">
            <v>0</v>
          </cell>
          <cell r="G7779">
            <v>9191.41</v>
          </cell>
          <cell r="H7779">
            <v>11174.73</v>
          </cell>
          <cell r="I7779">
            <v>1983.32</v>
          </cell>
          <cell r="J7779">
            <v>13671.58</v>
          </cell>
          <cell r="L7779">
            <v>41455</v>
          </cell>
          <cell r="M7779" t="str">
            <v>SG</v>
          </cell>
          <cell r="N7779" t="str">
            <v>EXP</v>
          </cell>
          <cell r="O7779" t="str">
            <v>PH610</v>
          </cell>
          <cell r="P7779" t="str">
            <v>1740</v>
          </cell>
          <cell r="Q7779" t="str">
            <v>Salaries &amp; Benefits</v>
          </cell>
          <cell r="R7779" t="str">
            <v>Other Expenditures</v>
          </cell>
          <cell r="S7779" t="str">
            <v>Salaries &amp; Benefits</v>
          </cell>
        </row>
        <row r="7780">
          <cell r="A7780" t="str">
            <v>PH3733</v>
          </cell>
          <cell r="E7780">
            <v>481.13</v>
          </cell>
          <cell r="F7780">
            <v>0</v>
          </cell>
          <cell r="G7780">
            <v>481.13</v>
          </cell>
          <cell r="H7780">
            <v>526.5</v>
          </cell>
          <cell r="I7780">
            <v>45.37</v>
          </cell>
          <cell r="J7780">
            <v>705.69</v>
          </cell>
          <cell r="L7780">
            <v>41455</v>
          </cell>
          <cell r="M7780" t="str">
            <v>SG</v>
          </cell>
          <cell r="N7780" t="str">
            <v>EXP</v>
          </cell>
          <cell r="O7780" t="str">
            <v>PH610</v>
          </cell>
          <cell r="P7780" t="str">
            <v>1745</v>
          </cell>
          <cell r="Q7780" t="str">
            <v>Salaries &amp; Benefits</v>
          </cell>
          <cell r="R7780" t="str">
            <v>Other Expenditures</v>
          </cell>
          <cell r="S7780" t="str">
            <v>Salaries &amp; Benefits</v>
          </cell>
        </row>
        <row r="7781">
          <cell r="A7781" t="str">
            <v>PH3733</v>
          </cell>
          <cell r="E7781">
            <v>6865.55</v>
          </cell>
          <cell r="F7781">
            <v>0</v>
          </cell>
          <cell r="G7781">
            <v>6865.55</v>
          </cell>
          <cell r="H7781">
            <v>8241.15</v>
          </cell>
          <cell r="I7781">
            <v>1375.6</v>
          </cell>
          <cell r="J7781">
            <v>18542.509999999998</v>
          </cell>
          <cell r="L7781">
            <v>41455</v>
          </cell>
          <cell r="M7781" t="str">
            <v>SG</v>
          </cell>
          <cell r="N7781" t="str">
            <v>EXP</v>
          </cell>
          <cell r="O7781" t="str">
            <v>PH610</v>
          </cell>
          <cell r="P7781" t="str">
            <v>1750</v>
          </cell>
          <cell r="Q7781" t="str">
            <v>Salaries &amp; Benefits</v>
          </cell>
          <cell r="R7781" t="str">
            <v>Other Expenditures</v>
          </cell>
          <cell r="S7781" t="str">
            <v>Salaries &amp; Benefits</v>
          </cell>
        </row>
        <row r="7782">
          <cell r="A7782" t="str">
            <v>PH3733</v>
          </cell>
          <cell r="E7782">
            <v>18960.82</v>
          </cell>
          <cell r="F7782">
            <v>0</v>
          </cell>
          <cell r="G7782">
            <v>18960.82</v>
          </cell>
          <cell r="H7782">
            <v>24142.21</v>
          </cell>
          <cell r="I7782">
            <v>5181.3900000000003</v>
          </cell>
          <cell r="J7782">
            <v>29987.1</v>
          </cell>
          <cell r="L7782">
            <v>41455</v>
          </cell>
          <cell r="M7782" t="str">
            <v>SG</v>
          </cell>
          <cell r="N7782" t="str">
            <v>EXP</v>
          </cell>
          <cell r="O7782" t="str">
            <v>PH610</v>
          </cell>
          <cell r="P7782" t="str">
            <v>1760</v>
          </cell>
          <cell r="Q7782" t="str">
            <v>Salaries &amp; Benefits</v>
          </cell>
          <cell r="R7782" t="str">
            <v>Other Expenditures</v>
          </cell>
          <cell r="S7782" t="str">
            <v>Salaries &amp; Benefits</v>
          </cell>
        </row>
        <row r="7783">
          <cell r="A7783" t="str">
            <v>PH3733</v>
          </cell>
          <cell r="E7783">
            <v>33157.21</v>
          </cell>
          <cell r="F7783">
            <v>0</v>
          </cell>
          <cell r="G7783">
            <v>33157.21</v>
          </cell>
          <cell r="H7783">
            <v>42278.47</v>
          </cell>
          <cell r="I7783">
            <v>9121.26</v>
          </cell>
          <cell r="J7783">
            <v>95126.51</v>
          </cell>
          <cell r="L7783">
            <v>41455</v>
          </cell>
          <cell r="M7783" t="str">
            <v>SG</v>
          </cell>
          <cell r="N7783" t="str">
            <v>EXP</v>
          </cell>
          <cell r="O7783" t="str">
            <v>PH610</v>
          </cell>
          <cell r="P7783" t="str">
            <v>1770</v>
          </cell>
          <cell r="Q7783" t="str">
            <v>Salaries &amp; Benefits</v>
          </cell>
          <cell r="R7783" t="str">
            <v>Other Expenditures</v>
          </cell>
          <cell r="S7783" t="str">
            <v>Salaries &amp; Benefits</v>
          </cell>
        </row>
        <row r="7784">
          <cell r="A7784" t="str">
            <v>PH3733</v>
          </cell>
          <cell r="E7784">
            <v>985.84</v>
          </cell>
          <cell r="F7784">
            <v>0</v>
          </cell>
          <cell r="G7784">
            <v>985.84</v>
          </cell>
          <cell r="H7784">
            <v>0</v>
          </cell>
          <cell r="I7784">
            <v>-985.84</v>
          </cell>
          <cell r="J7784">
            <v>0</v>
          </cell>
          <cell r="L7784">
            <v>41455</v>
          </cell>
          <cell r="M7784" t="str">
            <v>SG</v>
          </cell>
          <cell r="N7784" t="str">
            <v>EXP</v>
          </cell>
          <cell r="O7784" t="str">
            <v>PH610</v>
          </cell>
          <cell r="P7784" t="str">
            <v>2010</v>
          </cell>
          <cell r="Q7784" t="str">
            <v>Office Supplies</v>
          </cell>
          <cell r="R7784" t="str">
            <v>Other Expenditures</v>
          </cell>
          <cell r="S7784" t="str">
            <v>Non Salary</v>
          </cell>
        </row>
        <row r="7785">
          <cell r="A7785" t="str">
            <v>PH3733</v>
          </cell>
          <cell r="E7785">
            <v>277.7</v>
          </cell>
          <cell r="F7785">
            <v>0</v>
          </cell>
          <cell r="G7785">
            <v>277.7</v>
          </cell>
          <cell r="H7785">
            <v>0</v>
          </cell>
          <cell r="I7785">
            <v>-277.7</v>
          </cell>
          <cell r="J7785">
            <v>0</v>
          </cell>
          <cell r="L7785">
            <v>41455</v>
          </cell>
          <cell r="M7785" t="str">
            <v>SG</v>
          </cell>
          <cell r="N7785" t="str">
            <v>EXP</v>
          </cell>
          <cell r="O7785" t="str">
            <v>PH610</v>
          </cell>
          <cell r="P7785" t="str">
            <v>2040</v>
          </cell>
          <cell r="Q7785" t="str">
            <v>Office Supplies</v>
          </cell>
          <cell r="R7785" t="str">
            <v>Other Expenditures</v>
          </cell>
          <cell r="S7785" t="str">
            <v>Non Salary</v>
          </cell>
        </row>
        <row r="7786">
          <cell r="A7786" t="str">
            <v>PH3733</v>
          </cell>
          <cell r="E7786">
            <v>19.420000000000002</v>
          </cell>
          <cell r="F7786">
            <v>0</v>
          </cell>
          <cell r="G7786">
            <v>19.420000000000002</v>
          </cell>
          <cell r="H7786">
            <v>0</v>
          </cell>
          <cell r="I7786">
            <v>-19.420000000000002</v>
          </cell>
          <cell r="J7786">
            <v>0</v>
          </cell>
          <cell r="L7786">
            <v>41455</v>
          </cell>
          <cell r="M7786" t="str">
            <v>SG</v>
          </cell>
          <cell r="N7786" t="str">
            <v>EXP</v>
          </cell>
          <cell r="O7786" t="str">
            <v>PH610</v>
          </cell>
          <cell r="P7786" t="str">
            <v>2999</v>
          </cell>
          <cell r="Q7786" t="str">
            <v>Other Supplies</v>
          </cell>
          <cell r="R7786" t="str">
            <v>Other Expenditures</v>
          </cell>
          <cell r="S7786" t="str">
            <v>Non Salary</v>
          </cell>
        </row>
        <row r="7787">
          <cell r="A7787" t="str">
            <v>PH3733</v>
          </cell>
          <cell r="E7787">
            <v>949.6</v>
          </cell>
          <cell r="F7787">
            <v>0</v>
          </cell>
          <cell r="G7787">
            <v>949.6</v>
          </cell>
          <cell r="H7787">
            <v>1317.05</v>
          </cell>
          <cell r="I7787">
            <v>367.45</v>
          </cell>
          <cell r="J7787">
            <v>3500</v>
          </cell>
          <cell r="L7787">
            <v>41455</v>
          </cell>
          <cell r="M7787" t="str">
            <v>SG</v>
          </cell>
          <cell r="N7787" t="str">
            <v>EXP</v>
          </cell>
          <cell r="O7787" t="str">
            <v>PH610</v>
          </cell>
          <cell r="P7787" t="str">
            <v>4225</v>
          </cell>
          <cell r="Q7787" t="str">
            <v>Business Travel Expenses</v>
          </cell>
          <cell r="R7787" t="str">
            <v>Other Expenditures</v>
          </cell>
          <cell r="S7787" t="str">
            <v>Non Salary</v>
          </cell>
        </row>
        <row r="7788">
          <cell r="A7788" t="str">
            <v>PH3733</v>
          </cell>
          <cell r="E7788">
            <v>1484.98</v>
          </cell>
          <cell r="F7788">
            <v>0</v>
          </cell>
          <cell r="G7788">
            <v>1484.98</v>
          </cell>
          <cell r="H7788">
            <v>0</v>
          </cell>
          <cell r="I7788">
            <v>-1484.98</v>
          </cell>
          <cell r="J7788">
            <v>0</v>
          </cell>
          <cell r="L7788">
            <v>41455</v>
          </cell>
          <cell r="M7788" t="str">
            <v>SG</v>
          </cell>
          <cell r="N7788" t="str">
            <v>EXP</v>
          </cell>
          <cell r="O7788" t="str">
            <v>PH610</v>
          </cell>
          <cell r="P7788" t="str">
            <v>4570</v>
          </cell>
          <cell r="Q7788" t="str">
            <v>Contracted Services</v>
          </cell>
          <cell r="R7788" t="str">
            <v>Other Expenditures</v>
          </cell>
          <cell r="S7788" t="str">
            <v>Non Salary</v>
          </cell>
        </row>
        <row r="7789">
          <cell r="A7789" t="str">
            <v>PH3733</v>
          </cell>
          <cell r="E7789">
            <v>639.75</v>
          </cell>
          <cell r="F7789">
            <v>0</v>
          </cell>
          <cell r="G7789">
            <v>639.75</v>
          </cell>
          <cell r="H7789">
            <v>1568.79</v>
          </cell>
          <cell r="I7789">
            <v>929.04</v>
          </cell>
          <cell r="J7789">
            <v>4169</v>
          </cell>
          <cell r="L7789">
            <v>41455</v>
          </cell>
          <cell r="M7789" t="str">
            <v>SG</v>
          </cell>
          <cell r="N7789" t="str">
            <v>EXP</v>
          </cell>
          <cell r="O7789" t="str">
            <v>PH610</v>
          </cell>
          <cell r="P7789" t="str">
            <v>4770</v>
          </cell>
          <cell r="Q7789" t="str">
            <v>Insurance, Parking &amp; Metrage</v>
          </cell>
          <cell r="R7789" t="str">
            <v>Other Expenditures</v>
          </cell>
          <cell r="S7789" t="str">
            <v>Non Salary</v>
          </cell>
        </row>
        <row r="7790">
          <cell r="A7790" t="str">
            <v>PH3733</v>
          </cell>
          <cell r="E7790">
            <v>440.12</v>
          </cell>
          <cell r="F7790">
            <v>0</v>
          </cell>
          <cell r="G7790">
            <v>440.12</v>
          </cell>
          <cell r="H7790">
            <v>1225.69</v>
          </cell>
          <cell r="I7790">
            <v>785.57</v>
          </cell>
          <cell r="J7790">
            <v>2628</v>
          </cell>
          <cell r="L7790">
            <v>41455</v>
          </cell>
          <cell r="M7790" t="str">
            <v>SG</v>
          </cell>
          <cell r="N7790" t="str">
            <v>EXP</v>
          </cell>
          <cell r="O7790" t="str">
            <v>PH610</v>
          </cell>
          <cell r="P7790" t="str">
            <v>4775</v>
          </cell>
          <cell r="Q7790" t="str">
            <v>Insurance, Parking &amp; Metrage</v>
          </cell>
          <cell r="R7790" t="str">
            <v>Other Expenditures</v>
          </cell>
          <cell r="S7790" t="str">
            <v>Non Salary</v>
          </cell>
        </row>
        <row r="7791">
          <cell r="A7791" t="str">
            <v>PH3733</v>
          </cell>
          <cell r="E7791">
            <v>2.39</v>
          </cell>
          <cell r="F7791">
            <v>0</v>
          </cell>
          <cell r="G7791">
            <v>2.39</v>
          </cell>
          <cell r="H7791">
            <v>0</v>
          </cell>
          <cell r="I7791">
            <v>-2.39</v>
          </cell>
          <cell r="J7791">
            <v>0</v>
          </cell>
          <cell r="L7791">
            <v>41455</v>
          </cell>
          <cell r="M7791" t="str">
            <v>SG</v>
          </cell>
          <cell r="N7791" t="str">
            <v>EXP</v>
          </cell>
          <cell r="O7791" t="str">
            <v>PH610</v>
          </cell>
          <cell r="P7791" t="str">
            <v>7030</v>
          </cell>
          <cell r="Q7791" t="str">
            <v>IDC's</v>
          </cell>
          <cell r="R7791" t="str">
            <v>Other Expenditures</v>
          </cell>
          <cell r="S7791" t="str">
            <v>Non Salary</v>
          </cell>
        </row>
        <row r="7792">
          <cell r="A7792" t="str">
            <v>PH3733</v>
          </cell>
          <cell r="E7792">
            <v>-351351.6</v>
          </cell>
          <cell r="F7792">
            <v>0</v>
          </cell>
          <cell r="G7792">
            <v>-351351.6</v>
          </cell>
          <cell r="H7792">
            <v>-393766.88</v>
          </cell>
          <cell r="I7792">
            <v>-42415.28</v>
          </cell>
          <cell r="J7792">
            <v>-860798.01</v>
          </cell>
          <cell r="L7792">
            <v>41455</v>
          </cell>
          <cell r="M7792" t="str">
            <v>SG</v>
          </cell>
          <cell r="N7792" t="str">
            <v>REV</v>
          </cell>
          <cell r="O7792" t="str">
            <v>PH610</v>
          </cell>
          <cell r="P7792" t="str">
            <v>8010</v>
          </cell>
          <cell r="Q7792" t="str">
            <v>Grants and Subsidies</v>
          </cell>
          <cell r="R7792" t="str">
            <v>Revenue</v>
          </cell>
          <cell r="S7792" t="str">
            <v>Non Salary</v>
          </cell>
        </row>
        <row r="7793">
          <cell r="A7793" t="str">
            <v>PH3734</v>
          </cell>
          <cell r="E7793">
            <v>427976.28</v>
          </cell>
          <cell r="F7793">
            <v>0</v>
          </cell>
          <cell r="G7793">
            <v>427976.28</v>
          </cell>
          <cell r="H7793">
            <v>445268.32</v>
          </cell>
          <cell r="I7793">
            <v>17292.04</v>
          </cell>
          <cell r="J7793">
            <v>1001853.72</v>
          </cell>
          <cell r="L7793">
            <v>41455</v>
          </cell>
          <cell r="M7793" t="str">
            <v>SG</v>
          </cell>
          <cell r="N7793" t="str">
            <v>EXP</v>
          </cell>
          <cell r="O7793" t="str">
            <v>PH610</v>
          </cell>
          <cell r="P7793" t="str">
            <v>1015</v>
          </cell>
          <cell r="Q7793" t="str">
            <v>Salaries &amp; Benefits</v>
          </cell>
          <cell r="R7793" t="str">
            <v>Other Expenditures</v>
          </cell>
          <cell r="S7793" t="str">
            <v>Salaries &amp; Benefits</v>
          </cell>
        </row>
        <row r="7794">
          <cell r="A7794" t="str">
            <v>PH3734</v>
          </cell>
          <cell r="E7794">
            <v>2631.51</v>
          </cell>
          <cell r="F7794">
            <v>0</v>
          </cell>
          <cell r="G7794">
            <v>2631.51</v>
          </cell>
          <cell r="H7794">
            <v>0</v>
          </cell>
          <cell r="I7794">
            <v>-2631.51</v>
          </cell>
          <cell r="J7794">
            <v>0</v>
          </cell>
          <cell r="L7794">
            <v>41455</v>
          </cell>
          <cell r="M7794" t="str">
            <v>SG</v>
          </cell>
          <cell r="N7794" t="str">
            <v>EXP</v>
          </cell>
          <cell r="O7794" t="str">
            <v>PH610</v>
          </cell>
          <cell r="P7794" t="str">
            <v>1025</v>
          </cell>
          <cell r="Q7794" t="str">
            <v>Salaries &amp; Benefits</v>
          </cell>
          <cell r="R7794" t="str">
            <v>Other Expenditures</v>
          </cell>
          <cell r="S7794" t="str">
            <v>Overtime</v>
          </cell>
        </row>
        <row r="7795">
          <cell r="A7795" t="str">
            <v>PH3734</v>
          </cell>
          <cell r="E7795">
            <v>9.36</v>
          </cell>
          <cell r="F7795">
            <v>0</v>
          </cell>
          <cell r="G7795">
            <v>9.36</v>
          </cell>
          <cell r="H7795">
            <v>0</v>
          </cell>
          <cell r="I7795">
            <v>-9.36</v>
          </cell>
          <cell r="J7795">
            <v>0</v>
          </cell>
          <cell r="L7795">
            <v>41455</v>
          </cell>
          <cell r="M7795" t="str">
            <v>SG</v>
          </cell>
          <cell r="N7795" t="str">
            <v>EXP</v>
          </cell>
          <cell r="O7795" t="str">
            <v>PH610</v>
          </cell>
          <cell r="P7795" t="str">
            <v>1045</v>
          </cell>
          <cell r="Q7795" t="str">
            <v>Salaries &amp; Benefits</v>
          </cell>
          <cell r="R7795" t="str">
            <v>Other Expenditures</v>
          </cell>
          <cell r="S7795" t="str">
            <v>Salaries &amp; Benefits</v>
          </cell>
        </row>
        <row r="7796">
          <cell r="A7796" t="str">
            <v>PH3734</v>
          </cell>
          <cell r="E7796">
            <v>356.39</v>
          </cell>
          <cell r="F7796">
            <v>0</v>
          </cell>
          <cell r="G7796">
            <v>356.39</v>
          </cell>
          <cell r="H7796">
            <v>0</v>
          </cell>
          <cell r="I7796">
            <v>-356.39</v>
          </cell>
          <cell r="J7796">
            <v>0</v>
          </cell>
          <cell r="L7796">
            <v>41455</v>
          </cell>
          <cell r="M7796" t="str">
            <v>SG</v>
          </cell>
          <cell r="N7796" t="str">
            <v>EXP</v>
          </cell>
          <cell r="O7796" t="str">
            <v>PH610</v>
          </cell>
          <cell r="P7796" t="str">
            <v>1050</v>
          </cell>
          <cell r="Q7796" t="str">
            <v>Salaries &amp; Benefits</v>
          </cell>
          <cell r="R7796" t="str">
            <v>Other Expenditures</v>
          </cell>
          <cell r="S7796" t="str">
            <v>Salaries &amp; Benefits</v>
          </cell>
        </row>
        <row r="7797">
          <cell r="A7797" t="str">
            <v>PH3734</v>
          </cell>
          <cell r="E7797">
            <v>2340.52</v>
          </cell>
          <cell r="F7797">
            <v>0</v>
          </cell>
          <cell r="G7797">
            <v>2340.52</v>
          </cell>
          <cell r="H7797">
            <v>0</v>
          </cell>
          <cell r="I7797">
            <v>-2340.52</v>
          </cell>
          <cell r="J7797">
            <v>0</v>
          </cell>
          <cell r="L7797">
            <v>41455</v>
          </cell>
          <cell r="M7797" t="str">
            <v>SG</v>
          </cell>
          <cell r="N7797" t="str">
            <v>EXP</v>
          </cell>
          <cell r="O7797" t="str">
            <v>PH610</v>
          </cell>
          <cell r="P7797" t="str">
            <v>1060</v>
          </cell>
          <cell r="Q7797" t="str">
            <v>Salaries &amp; Benefits</v>
          </cell>
          <cell r="R7797" t="str">
            <v>Other Expenditures</v>
          </cell>
          <cell r="S7797" t="str">
            <v>Salaries &amp; Benefits</v>
          </cell>
        </row>
        <row r="7798">
          <cell r="A7798" t="str">
            <v>PH3734</v>
          </cell>
          <cell r="E7798">
            <v>0</v>
          </cell>
          <cell r="F7798">
            <v>0</v>
          </cell>
          <cell r="G7798">
            <v>0</v>
          </cell>
          <cell r="H7798">
            <v>-28013.599999999999</v>
          </cell>
          <cell r="I7798">
            <v>-28013.599999999999</v>
          </cell>
          <cell r="J7798">
            <v>-60970.080000000002</v>
          </cell>
          <cell r="L7798">
            <v>41455</v>
          </cell>
          <cell r="M7798" t="str">
            <v>SG</v>
          </cell>
          <cell r="N7798" t="str">
            <v>EXP</v>
          </cell>
          <cell r="O7798" t="str">
            <v>PH610</v>
          </cell>
          <cell r="P7798" t="str">
            <v>1520</v>
          </cell>
          <cell r="Q7798" t="str">
            <v>Salaries &amp; Benefits</v>
          </cell>
          <cell r="R7798" t="str">
            <v>Other Expenditures</v>
          </cell>
          <cell r="S7798" t="str">
            <v>Gapping</v>
          </cell>
        </row>
        <row r="7799">
          <cell r="A7799" t="str">
            <v>PH3734</v>
          </cell>
          <cell r="E7799">
            <v>23264.03</v>
          </cell>
          <cell r="F7799">
            <v>0</v>
          </cell>
          <cell r="G7799">
            <v>23264.03</v>
          </cell>
          <cell r="H7799">
            <v>21637.26</v>
          </cell>
          <cell r="I7799">
            <v>-1626.77</v>
          </cell>
          <cell r="J7799">
            <v>48684</v>
          </cell>
          <cell r="L7799">
            <v>41455</v>
          </cell>
          <cell r="M7799" t="str">
            <v>SG</v>
          </cell>
          <cell r="N7799" t="str">
            <v>EXP</v>
          </cell>
          <cell r="O7799" t="str">
            <v>PH610</v>
          </cell>
          <cell r="P7799" t="str">
            <v>1711</v>
          </cell>
          <cell r="Q7799" t="str">
            <v>Salaries &amp; Benefits</v>
          </cell>
          <cell r="R7799" t="str">
            <v>Other Expenditures</v>
          </cell>
          <cell r="S7799" t="str">
            <v>Salaries &amp; Benefits</v>
          </cell>
        </row>
        <row r="7800">
          <cell r="A7800" t="str">
            <v>PH3734</v>
          </cell>
          <cell r="E7800">
            <v>11113.91</v>
          </cell>
          <cell r="F7800">
            <v>0</v>
          </cell>
          <cell r="G7800">
            <v>11113.91</v>
          </cell>
          <cell r="H7800">
            <v>10218.6</v>
          </cell>
          <cell r="I7800">
            <v>-895.31</v>
          </cell>
          <cell r="J7800">
            <v>22992</v>
          </cell>
          <cell r="L7800">
            <v>41455</v>
          </cell>
          <cell r="M7800" t="str">
            <v>SG</v>
          </cell>
          <cell r="N7800" t="str">
            <v>EXP</v>
          </cell>
          <cell r="O7800" t="str">
            <v>PH610</v>
          </cell>
          <cell r="P7800" t="str">
            <v>1712</v>
          </cell>
          <cell r="Q7800" t="str">
            <v>Salaries &amp; Benefits</v>
          </cell>
          <cell r="R7800" t="str">
            <v>Other Expenditures</v>
          </cell>
          <cell r="S7800" t="str">
            <v>Salaries &amp; Benefits</v>
          </cell>
        </row>
        <row r="7801">
          <cell r="A7801" t="str">
            <v>PH3734</v>
          </cell>
          <cell r="E7801">
            <v>11815.56</v>
          </cell>
          <cell r="F7801">
            <v>0</v>
          </cell>
          <cell r="G7801">
            <v>11815.56</v>
          </cell>
          <cell r="H7801">
            <v>8916.58</v>
          </cell>
          <cell r="I7801">
            <v>-2898.98</v>
          </cell>
          <cell r="J7801">
            <v>19916.349999999999</v>
          </cell>
          <cell r="L7801">
            <v>41455</v>
          </cell>
          <cell r="M7801" t="str">
            <v>SG</v>
          </cell>
          <cell r="N7801" t="str">
            <v>EXP</v>
          </cell>
          <cell r="O7801" t="str">
            <v>PH610</v>
          </cell>
          <cell r="P7801" t="str">
            <v>1720</v>
          </cell>
          <cell r="Q7801" t="str">
            <v>Salaries &amp; Benefits</v>
          </cell>
          <cell r="R7801" t="str">
            <v>Other Expenditures</v>
          </cell>
          <cell r="S7801" t="str">
            <v>Salaries &amp; Benefits</v>
          </cell>
        </row>
        <row r="7802">
          <cell r="A7802" t="str">
            <v>PH3734</v>
          </cell>
          <cell r="E7802">
            <v>3573.84</v>
          </cell>
          <cell r="F7802">
            <v>0</v>
          </cell>
          <cell r="G7802">
            <v>3573.84</v>
          </cell>
          <cell r="H7802">
            <v>3323.41</v>
          </cell>
          <cell r="I7802">
            <v>-250.43</v>
          </cell>
          <cell r="J7802">
            <v>7477.83</v>
          </cell>
          <cell r="L7802">
            <v>41455</v>
          </cell>
          <cell r="M7802" t="str">
            <v>SG</v>
          </cell>
          <cell r="N7802" t="str">
            <v>EXP</v>
          </cell>
          <cell r="O7802" t="str">
            <v>PH610</v>
          </cell>
          <cell r="P7802" t="str">
            <v>1730</v>
          </cell>
          <cell r="Q7802" t="str">
            <v>Salaries &amp; Benefits</v>
          </cell>
          <cell r="R7802" t="str">
            <v>Other Expenditures</v>
          </cell>
          <cell r="S7802" t="str">
            <v>Salaries &amp; Benefits</v>
          </cell>
        </row>
        <row r="7803">
          <cell r="A7803" t="str">
            <v>PH3734</v>
          </cell>
          <cell r="E7803">
            <v>10368.09</v>
          </cell>
          <cell r="F7803">
            <v>0</v>
          </cell>
          <cell r="G7803">
            <v>10368.09</v>
          </cell>
          <cell r="H7803">
            <v>11386.18</v>
          </cell>
          <cell r="I7803">
            <v>1018.09</v>
          </cell>
          <cell r="J7803">
            <v>13611.91</v>
          </cell>
          <cell r="L7803">
            <v>41455</v>
          </cell>
          <cell r="M7803" t="str">
            <v>SG</v>
          </cell>
          <cell r="N7803" t="str">
            <v>EXP</v>
          </cell>
          <cell r="O7803" t="str">
            <v>PH610</v>
          </cell>
          <cell r="P7803" t="str">
            <v>1740</v>
          </cell>
          <cell r="Q7803" t="str">
            <v>Salaries &amp; Benefits</v>
          </cell>
          <cell r="R7803" t="str">
            <v>Other Expenditures</v>
          </cell>
          <cell r="S7803" t="str">
            <v>Salaries &amp; Benefits</v>
          </cell>
        </row>
        <row r="7804">
          <cell r="A7804" t="str">
            <v>PH3734</v>
          </cell>
          <cell r="E7804">
            <v>461.28</v>
          </cell>
          <cell r="F7804">
            <v>0</v>
          </cell>
          <cell r="G7804">
            <v>461.28</v>
          </cell>
          <cell r="H7804">
            <v>621.80999999999995</v>
          </cell>
          <cell r="I7804">
            <v>160.53</v>
          </cell>
          <cell r="J7804">
            <v>801.45</v>
          </cell>
          <cell r="L7804">
            <v>41455</v>
          </cell>
          <cell r="M7804" t="str">
            <v>SG</v>
          </cell>
          <cell r="N7804" t="str">
            <v>EXP</v>
          </cell>
          <cell r="O7804" t="str">
            <v>PH610</v>
          </cell>
          <cell r="P7804" t="str">
            <v>1745</v>
          </cell>
          <cell r="Q7804" t="str">
            <v>Salaries &amp; Benefits</v>
          </cell>
          <cell r="R7804" t="str">
            <v>Other Expenditures</v>
          </cell>
          <cell r="S7804" t="str">
            <v>Salaries &amp; Benefits</v>
          </cell>
        </row>
        <row r="7805">
          <cell r="A7805" t="str">
            <v>PH3734</v>
          </cell>
          <cell r="E7805">
            <v>8543.3799999999992</v>
          </cell>
          <cell r="F7805">
            <v>0</v>
          </cell>
          <cell r="G7805">
            <v>8543.3799999999992</v>
          </cell>
          <cell r="H7805">
            <v>8682.77</v>
          </cell>
          <cell r="I7805">
            <v>139.38999999999999</v>
          </cell>
          <cell r="J7805">
            <v>19536.12</v>
          </cell>
          <cell r="L7805">
            <v>41455</v>
          </cell>
          <cell r="M7805" t="str">
            <v>SG</v>
          </cell>
          <cell r="N7805" t="str">
            <v>EXP</v>
          </cell>
          <cell r="O7805" t="str">
            <v>PH610</v>
          </cell>
          <cell r="P7805" t="str">
            <v>1750</v>
          </cell>
          <cell r="Q7805" t="str">
            <v>Salaries &amp; Benefits</v>
          </cell>
          <cell r="R7805" t="str">
            <v>Other Expenditures</v>
          </cell>
          <cell r="S7805" t="str">
            <v>Salaries &amp; Benefits</v>
          </cell>
        </row>
        <row r="7806">
          <cell r="A7806" t="str">
            <v>PH3734</v>
          </cell>
          <cell r="E7806">
            <v>22036.959999999999</v>
          </cell>
          <cell r="F7806">
            <v>0</v>
          </cell>
          <cell r="G7806">
            <v>22036.959999999999</v>
          </cell>
          <cell r="H7806">
            <v>24762.61</v>
          </cell>
          <cell r="I7806">
            <v>2725.65</v>
          </cell>
          <cell r="J7806">
            <v>29987.1</v>
          </cell>
          <cell r="L7806">
            <v>41455</v>
          </cell>
          <cell r="M7806" t="str">
            <v>SG</v>
          </cell>
          <cell r="N7806" t="str">
            <v>EXP</v>
          </cell>
          <cell r="O7806" t="str">
            <v>PH610</v>
          </cell>
          <cell r="P7806" t="str">
            <v>1760</v>
          </cell>
          <cell r="Q7806" t="str">
            <v>Salaries &amp; Benefits</v>
          </cell>
          <cell r="R7806" t="str">
            <v>Other Expenditures</v>
          </cell>
          <cell r="S7806" t="str">
            <v>Salaries &amp; Benefits</v>
          </cell>
        </row>
        <row r="7807">
          <cell r="A7807" t="str">
            <v>PH3734</v>
          </cell>
          <cell r="E7807">
            <v>42318.03</v>
          </cell>
          <cell r="F7807">
            <v>0</v>
          </cell>
          <cell r="G7807">
            <v>42318.03</v>
          </cell>
          <cell r="H7807">
            <v>48799.06</v>
          </cell>
          <cell r="I7807">
            <v>6481.03</v>
          </cell>
          <cell r="J7807">
            <v>109797.85</v>
          </cell>
          <cell r="L7807">
            <v>41455</v>
          </cell>
          <cell r="M7807" t="str">
            <v>SG</v>
          </cell>
          <cell r="N7807" t="str">
            <v>EXP</v>
          </cell>
          <cell r="O7807" t="str">
            <v>PH610</v>
          </cell>
          <cell r="P7807" t="str">
            <v>1770</v>
          </cell>
          <cell r="Q7807" t="str">
            <v>Salaries &amp; Benefits</v>
          </cell>
          <cell r="R7807" t="str">
            <v>Other Expenditures</v>
          </cell>
          <cell r="S7807" t="str">
            <v>Salaries &amp; Benefits</v>
          </cell>
        </row>
        <row r="7808">
          <cell r="A7808" t="str">
            <v>PH3734</v>
          </cell>
          <cell r="E7808">
            <v>2070</v>
          </cell>
          <cell r="F7808">
            <v>0</v>
          </cell>
          <cell r="G7808">
            <v>2070</v>
          </cell>
          <cell r="H7808">
            <v>0</v>
          </cell>
          <cell r="I7808">
            <v>-2070</v>
          </cell>
          <cell r="J7808">
            <v>0</v>
          </cell>
          <cell r="L7808">
            <v>41455</v>
          </cell>
          <cell r="M7808" t="str">
            <v>SG</v>
          </cell>
          <cell r="N7808" t="str">
            <v>EXP</v>
          </cell>
          <cell r="O7808" t="str">
            <v>PH610</v>
          </cell>
          <cell r="P7808" t="str">
            <v>1840</v>
          </cell>
          <cell r="Q7808" t="str">
            <v>Salaries &amp; Benefits</v>
          </cell>
          <cell r="R7808" t="str">
            <v>Other Expenditures</v>
          </cell>
          <cell r="S7808" t="str">
            <v>Salaries &amp; Benefits</v>
          </cell>
        </row>
        <row r="7809">
          <cell r="A7809" t="str">
            <v>PH3734</v>
          </cell>
          <cell r="E7809">
            <v>50.04</v>
          </cell>
          <cell r="F7809">
            <v>0</v>
          </cell>
          <cell r="G7809">
            <v>50.04</v>
          </cell>
          <cell r="H7809">
            <v>0</v>
          </cell>
          <cell r="I7809">
            <v>-50.04</v>
          </cell>
          <cell r="J7809">
            <v>0</v>
          </cell>
          <cell r="L7809">
            <v>41455</v>
          </cell>
          <cell r="M7809" t="str">
            <v>SG</v>
          </cell>
          <cell r="N7809" t="str">
            <v>EXP</v>
          </cell>
          <cell r="O7809" t="str">
            <v>PH610</v>
          </cell>
          <cell r="P7809" t="str">
            <v>1850</v>
          </cell>
          <cell r="Q7809" t="str">
            <v>Salaries &amp; Benefits</v>
          </cell>
          <cell r="R7809" t="str">
            <v>Other Expenditures</v>
          </cell>
          <cell r="S7809" t="str">
            <v>Salaries &amp; Benefits</v>
          </cell>
        </row>
        <row r="7810">
          <cell r="A7810" t="str">
            <v>PH3734</v>
          </cell>
          <cell r="E7810">
            <v>0</v>
          </cell>
          <cell r="F7810">
            <v>0</v>
          </cell>
          <cell r="G7810">
            <v>0</v>
          </cell>
          <cell r="H7810">
            <v>0</v>
          </cell>
          <cell r="I7810">
            <v>0</v>
          </cell>
          <cell r="J7810">
            <v>0</v>
          </cell>
          <cell r="L7810">
            <v>41455</v>
          </cell>
          <cell r="M7810" t="str">
            <v>SG</v>
          </cell>
          <cell r="N7810" t="str">
            <v>EXP</v>
          </cell>
          <cell r="O7810" t="str">
            <v>PH610</v>
          </cell>
          <cell r="P7810" t="str">
            <v>1970</v>
          </cell>
          <cell r="Q7810" t="str">
            <v>Salaries &amp; Benefits</v>
          </cell>
          <cell r="R7810" t="str">
            <v>Other Expenditures</v>
          </cell>
          <cell r="S7810" t="str">
            <v>Salaries &amp; Benefits</v>
          </cell>
        </row>
        <row r="7811">
          <cell r="A7811" t="str">
            <v>PH3734</v>
          </cell>
          <cell r="E7811">
            <v>153.6</v>
          </cell>
          <cell r="F7811">
            <v>0</v>
          </cell>
          <cell r="G7811">
            <v>153.6</v>
          </cell>
          <cell r="H7811">
            <v>225.78</v>
          </cell>
          <cell r="I7811">
            <v>72.180000000000007</v>
          </cell>
          <cell r="J7811">
            <v>600</v>
          </cell>
          <cell r="L7811">
            <v>41455</v>
          </cell>
          <cell r="M7811" t="str">
            <v>SG</v>
          </cell>
          <cell r="N7811" t="str">
            <v>EXP</v>
          </cell>
          <cell r="O7811" t="str">
            <v>PH610</v>
          </cell>
          <cell r="P7811" t="str">
            <v>4225</v>
          </cell>
          <cell r="Q7811" t="str">
            <v>Business Travel Expenses</v>
          </cell>
          <cell r="R7811" t="str">
            <v>Other Expenditures</v>
          </cell>
          <cell r="S7811" t="str">
            <v>Non Salary</v>
          </cell>
        </row>
        <row r="7812">
          <cell r="A7812" t="str">
            <v>PH3734</v>
          </cell>
          <cell r="E7812">
            <v>1536.39</v>
          </cell>
          <cell r="F7812">
            <v>0</v>
          </cell>
          <cell r="G7812">
            <v>1536.39</v>
          </cell>
          <cell r="H7812">
            <v>1958.64</v>
          </cell>
          <cell r="I7812">
            <v>422.25</v>
          </cell>
          <cell r="J7812">
            <v>5205</v>
          </cell>
          <cell r="L7812">
            <v>41455</v>
          </cell>
          <cell r="M7812" t="str">
            <v>SG</v>
          </cell>
          <cell r="N7812" t="str">
            <v>EXP</v>
          </cell>
          <cell r="O7812" t="str">
            <v>PH610</v>
          </cell>
          <cell r="P7812" t="str">
            <v>4770</v>
          </cell>
          <cell r="Q7812" t="str">
            <v>Insurance, Parking &amp; Metrage</v>
          </cell>
          <cell r="R7812" t="str">
            <v>Other Expenditures</v>
          </cell>
          <cell r="S7812" t="str">
            <v>Non Salary</v>
          </cell>
        </row>
        <row r="7813">
          <cell r="A7813" t="str">
            <v>PH3734</v>
          </cell>
          <cell r="E7813">
            <v>1583.74</v>
          </cell>
          <cell r="F7813">
            <v>0</v>
          </cell>
          <cell r="G7813">
            <v>1583.74</v>
          </cell>
          <cell r="H7813">
            <v>2811.45</v>
          </cell>
          <cell r="I7813">
            <v>1227.71</v>
          </cell>
          <cell r="J7813">
            <v>6028</v>
          </cell>
          <cell r="L7813">
            <v>41455</v>
          </cell>
          <cell r="M7813" t="str">
            <v>SG</v>
          </cell>
          <cell r="N7813" t="str">
            <v>EXP</v>
          </cell>
          <cell r="O7813" t="str">
            <v>PH610</v>
          </cell>
          <cell r="P7813" t="str">
            <v>4775</v>
          </cell>
          <cell r="Q7813" t="str">
            <v>Insurance, Parking &amp; Metrage</v>
          </cell>
          <cell r="R7813" t="str">
            <v>Other Expenditures</v>
          </cell>
          <cell r="S7813" t="str">
            <v>Non Salary</v>
          </cell>
        </row>
        <row r="7814">
          <cell r="A7814" t="str">
            <v>PH3734</v>
          </cell>
          <cell r="E7814">
            <v>-429152.18</v>
          </cell>
          <cell r="F7814">
            <v>0</v>
          </cell>
          <cell r="G7814">
            <v>-429152.18</v>
          </cell>
          <cell r="H7814">
            <v>-420449.16</v>
          </cell>
          <cell r="I7814">
            <v>8703.02</v>
          </cell>
          <cell r="J7814">
            <v>-919140.86</v>
          </cell>
          <cell r="L7814">
            <v>41455</v>
          </cell>
          <cell r="M7814" t="str">
            <v>SG</v>
          </cell>
          <cell r="N7814" t="str">
            <v>REV</v>
          </cell>
          <cell r="O7814" t="str">
            <v>PH610</v>
          </cell>
          <cell r="P7814" t="str">
            <v>8010</v>
          </cell>
          <cell r="Q7814" t="str">
            <v>Grants and Subsidies</v>
          </cell>
          <cell r="R7814" t="str">
            <v>Revenue</v>
          </cell>
          <cell r="S7814" t="str">
            <v>Non Salary</v>
          </cell>
        </row>
        <row r="7815">
          <cell r="A7815" t="str">
            <v>PH3735</v>
          </cell>
          <cell r="E7815">
            <v>503911.03</v>
          </cell>
          <cell r="F7815">
            <v>0</v>
          </cell>
          <cell r="G7815">
            <v>503911.03</v>
          </cell>
          <cell r="H7815">
            <v>512778</v>
          </cell>
          <cell r="I7815">
            <v>8866.9699999999993</v>
          </cell>
          <cell r="J7815">
            <v>1153750.5</v>
          </cell>
          <cell r="L7815">
            <v>41455</v>
          </cell>
          <cell r="M7815" t="str">
            <v>SG</v>
          </cell>
          <cell r="N7815" t="str">
            <v>EXP</v>
          </cell>
          <cell r="O7815" t="str">
            <v>PH610</v>
          </cell>
          <cell r="P7815" t="str">
            <v>1015</v>
          </cell>
          <cell r="Q7815" t="str">
            <v>Salaries &amp; Benefits</v>
          </cell>
          <cell r="R7815" t="str">
            <v>Other Expenditures</v>
          </cell>
          <cell r="S7815" t="str">
            <v>Salaries &amp; Benefits</v>
          </cell>
        </row>
        <row r="7816">
          <cell r="A7816" t="str">
            <v>PH3735</v>
          </cell>
          <cell r="E7816">
            <v>488.42</v>
          </cell>
          <cell r="F7816">
            <v>0</v>
          </cell>
          <cell r="G7816">
            <v>488.42</v>
          </cell>
          <cell r="H7816">
            <v>0</v>
          </cell>
          <cell r="I7816">
            <v>-488.42</v>
          </cell>
          <cell r="J7816">
            <v>0</v>
          </cell>
          <cell r="L7816">
            <v>41455</v>
          </cell>
          <cell r="M7816" t="str">
            <v>SG</v>
          </cell>
          <cell r="N7816" t="str">
            <v>EXP</v>
          </cell>
          <cell r="O7816" t="str">
            <v>PH610</v>
          </cell>
          <cell r="P7816" t="str">
            <v>1025</v>
          </cell>
          <cell r="Q7816" t="str">
            <v>Salaries &amp; Benefits</v>
          </cell>
          <cell r="R7816" t="str">
            <v>Other Expenditures</v>
          </cell>
          <cell r="S7816" t="str">
            <v>Overtime</v>
          </cell>
        </row>
        <row r="7817">
          <cell r="A7817" t="str">
            <v>PH3735</v>
          </cell>
          <cell r="E7817">
            <v>3409.3</v>
          </cell>
          <cell r="F7817">
            <v>0</v>
          </cell>
          <cell r="G7817">
            <v>3409.3</v>
          </cell>
          <cell r="H7817">
            <v>0</v>
          </cell>
          <cell r="I7817">
            <v>-3409.3</v>
          </cell>
          <cell r="J7817">
            <v>0</v>
          </cell>
          <cell r="L7817">
            <v>41455</v>
          </cell>
          <cell r="M7817" t="str">
            <v>SG</v>
          </cell>
          <cell r="N7817" t="str">
            <v>EXP</v>
          </cell>
          <cell r="O7817" t="str">
            <v>PH610</v>
          </cell>
          <cell r="P7817" t="str">
            <v>1050</v>
          </cell>
          <cell r="Q7817" t="str">
            <v>Salaries &amp; Benefits</v>
          </cell>
          <cell r="R7817" t="str">
            <v>Other Expenditures</v>
          </cell>
          <cell r="S7817" t="str">
            <v>Salaries &amp; Benefits</v>
          </cell>
        </row>
        <row r="7818">
          <cell r="A7818" t="str">
            <v>PH3735</v>
          </cell>
          <cell r="E7818">
            <v>2340.52</v>
          </cell>
          <cell r="F7818">
            <v>0</v>
          </cell>
          <cell r="G7818">
            <v>2340.52</v>
          </cell>
          <cell r="H7818">
            <v>0</v>
          </cell>
          <cell r="I7818">
            <v>-2340.52</v>
          </cell>
          <cell r="J7818">
            <v>0</v>
          </cell>
          <cell r="L7818">
            <v>41455</v>
          </cell>
          <cell r="M7818" t="str">
            <v>SG</v>
          </cell>
          <cell r="N7818" t="str">
            <v>EXP</v>
          </cell>
          <cell r="O7818" t="str">
            <v>PH610</v>
          </cell>
          <cell r="P7818" t="str">
            <v>1060</v>
          </cell>
          <cell r="Q7818" t="str">
            <v>Salaries &amp; Benefits</v>
          </cell>
          <cell r="R7818" t="str">
            <v>Other Expenditures</v>
          </cell>
          <cell r="S7818" t="str">
            <v>Salaries &amp; Benefits</v>
          </cell>
        </row>
        <row r="7819">
          <cell r="A7819" t="str">
            <v>PH3735</v>
          </cell>
          <cell r="E7819">
            <v>0</v>
          </cell>
          <cell r="F7819">
            <v>0</v>
          </cell>
          <cell r="G7819">
            <v>0</v>
          </cell>
          <cell r="H7819">
            <v>-32475.27</v>
          </cell>
          <cell r="I7819">
            <v>-32475.27</v>
          </cell>
          <cell r="J7819">
            <v>-70697.179999999993</v>
          </cell>
          <cell r="L7819">
            <v>41455</v>
          </cell>
          <cell r="M7819" t="str">
            <v>SG</v>
          </cell>
          <cell r="N7819" t="str">
            <v>EXP</v>
          </cell>
          <cell r="O7819" t="str">
            <v>PH610</v>
          </cell>
          <cell r="P7819" t="str">
            <v>1520</v>
          </cell>
          <cell r="Q7819" t="str">
            <v>Salaries &amp; Benefits</v>
          </cell>
          <cell r="R7819" t="str">
            <v>Other Expenditures</v>
          </cell>
          <cell r="S7819" t="str">
            <v>Gapping</v>
          </cell>
        </row>
        <row r="7820">
          <cell r="A7820" t="str">
            <v>PH3735</v>
          </cell>
          <cell r="E7820">
            <v>28023.040000000001</v>
          </cell>
          <cell r="F7820">
            <v>0</v>
          </cell>
          <cell r="G7820">
            <v>28023.040000000001</v>
          </cell>
          <cell r="H7820">
            <v>27845.24</v>
          </cell>
          <cell r="I7820">
            <v>-177.8</v>
          </cell>
          <cell r="J7820">
            <v>62652</v>
          </cell>
          <cell r="L7820">
            <v>41455</v>
          </cell>
          <cell r="M7820" t="str">
            <v>SG</v>
          </cell>
          <cell r="N7820" t="str">
            <v>EXP</v>
          </cell>
          <cell r="O7820" t="str">
            <v>PH610</v>
          </cell>
          <cell r="P7820" t="str">
            <v>1711</v>
          </cell>
          <cell r="Q7820" t="str">
            <v>Salaries &amp; Benefits</v>
          </cell>
          <cell r="R7820" t="str">
            <v>Other Expenditures</v>
          </cell>
          <cell r="S7820" t="str">
            <v>Salaries &amp; Benefits</v>
          </cell>
        </row>
        <row r="7821">
          <cell r="A7821" t="str">
            <v>PH3735</v>
          </cell>
          <cell r="E7821">
            <v>13441.19</v>
          </cell>
          <cell r="F7821">
            <v>0</v>
          </cell>
          <cell r="G7821">
            <v>13441.19</v>
          </cell>
          <cell r="H7821">
            <v>13173.22</v>
          </cell>
          <cell r="I7821">
            <v>-267.97000000000003</v>
          </cell>
          <cell r="J7821">
            <v>29640</v>
          </cell>
          <cell r="L7821">
            <v>41455</v>
          </cell>
          <cell r="M7821" t="str">
            <v>SG</v>
          </cell>
          <cell r="N7821" t="str">
            <v>EXP</v>
          </cell>
          <cell r="O7821" t="str">
            <v>PH610</v>
          </cell>
          <cell r="P7821" t="str">
            <v>1712</v>
          </cell>
          <cell r="Q7821" t="str">
            <v>Salaries &amp; Benefits</v>
          </cell>
          <cell r="R7821" t="str">
            <v>Other Expenditures</v>
          </cell>
          <cell r="S7821" t="str">
            <v>Salaries &amp; Benefits</v>
          </cell>
        </row>
        <row r="7822">
          <cell r="A7822" t="str">
            <v>PH3735</v>
          </cell>
          <cell r="E7822">
            <v>11126.09</v>
          </cell>
          <cell r="F7822">
            <v>0</v>
          </cell>
          <cell r="G7822">
            <v>11126.09</v>
          </cell>
          <cell r="H7822">
            <v>10268.49</v>
          </cell>
          <cell r="I7822">
            <v>-857.6</v>
          </cell>
          <cell r="J7822">
            <v>22813.95</v>
          </cell>
          <cell r="L7822">
            <v>41455</v>
          </cell>
          <cell r="M7822" t="str">
            <v>SG</v>
          </cell>
          <cell r="N7822" t="str">
            <v>EXP</v>
          </cell>
          <cell r="O7822" t="str">
            <v>PH610</v>
          </cell>
          <cell r="P7822" t="str">
            <v>1720</v>
          </cell>
          <cell r="Q7822" t="str">
            <v>Salaries &amp; Benefits</v>
          </cell>
          <cell r="R7822" t="str">
            <v>Other Expenditures</v>
          </cell>
          <cell r="S7822" t="str">
            <v>Salaries &amp; Benefits</v>
          </cell>
        </row>
        <row r="7823">
          <cell r="A7823" t="str">
            <v>PH3735</v>
          </cell>
          <cell r="E7823">
            <v>3826.73</v>
          </cell>
          <cell r="F7823">
            <v>0</v>
          </cell>
          <cell r="G7823">
            <v>3826.73</v>
          </cell>
          <cell r="H7823">
            <v>3828.66</v>
          </cell>
          <cell r="I7823">
            <v>1.93</v>
          </cell>
          <cell r="J7823">
            <v>8614.7199999999993</v>
          </cell>
          <cell r="L7823">
            <v>41455</v>
          </cell>
          <cell r="M7823" t="str">
            <v>SG</v>
          </cell>
          <cell r="N7823" t="str">
            <v>EXP</v>
          </cell>
          <cell r="O7823" t="str">
            <v>PH610</v>
          </cell>
          <cell r="P7823" t="str">
            <v>1730</v>
          </cell>
          <cell r="Q7823" t="str">
            <v>Salaries &amp; Benefits</v>
          </cell>
          <cell r="R7823" t="str">
            <v>Other Expenditures</v>
          </cell>
          <cell r="S7823" t="str">
            <v>Salaries &amp; Benefits</v>
          </cell>
        </row>
        <row r="7824">
          <cell r="A7824" t="str">
            <v>PH3735</v>
          </cell>
          <cell r="E7824">
            <v>12165.37</v>
          </cell>
          <cell r="F7824">
            <v>0</v>
          </cell>
          <cell r="G7824">
            <v>12165.37</v>
          </cell>
          <cell r="H7824">
            <v>13172.46</v>
          </cell>
          <cell r="I7824">
            <v>1007.09</v>
          </cell>
          <cell r="J7824">
            <v>15715.23</v>
          </cell>
          <cell r="L7824">
            <v>41455</v>
          </cell>
          <cell r="M7824" t="str">
            <v>SG</v>
          </cell>
          <cell r="N7824" t="str">
            <v>EXP</v>
          </cell>
          <cell r="O7824" t="str">
            <v>PH610</v>
          </cell>
          <cell r="P7824" t="str">
            <v>1740</v>
          </cell>
          <cell r="Q7824" t="str">
            <v>Salaries &amp; Benefits</v>
          </cell>
          <cell r="R7824" t="str">
            <v>Other Expenditures</v>
          </cell>
          <cell r="S7824" t="str">
            <v>Salaries &amp; Benefits</v>
          </cell>
        </row>
        <row r="7825">
          <cell r="A7825" t="str">
            <v>PH3735</v>
          </cell>
          <cell r="E7825">
            <v>542.70000000000005</v>
          </cell>
          <cell r="F7825">
            <v>0</v>
          </cell>
          <cell r="G7825">
            <v>542.70000000000005</v>
          </cell>
          <cell r="H7825">
            <v>719.44</v>
          </cell>
          <cell r="I7825">
            <v>176.74</v>
          </cell>
          <cell r="J7825">
            <v>922.97</v>
          </cell>
          <cell r="L7825">
            <v>41455</v>
          </cell>
          <cell r="M7825" t="str">
            <v>SG</v>
          </cell>
          <cell r="N7825" t="str">
            <v>EXP</v>
          </cell>
          <cell r="O7825" t="str">
            <v>PH610</v>
          </cell>
          <cell r="P7825" t="str">
            <v>1745</v>
          </cell>
          <cell r="Q7825" t="str">
            <v>Salaries &amp; Benefits</v>
          </cell>
          <cell r="R7825" t="str">
            <v>Other Expenditures</v>
          </cell>
          <cell r="S7825" t="str">
            <v>Salaries &amp; Benefits</v>
          </cell>
        </row>
        <row r="7826">
          <cell r="A7826" t="str">
            <v>PH3735</v>
          </cell>
          <cell r="E7826">
            <v>9779.73</v>
          </cell>
          <cell r="F7826">
            <v>0</v>
          </cell>
          <cell r="G7826">
            <v>9779.73</v>
          </cell>
          <cell r="H7826">
            <v>9999.2000000000007</v>
          </cell>
          <cell r="I7826">
            <v>219.47</v>
          </cell>
          <cell r="J7826">
            <v>22498.11</v>
          </cell>
          <cell r="L7826">
            <v>41455</v>
          </cell>
          <cell r="M7826" t="str">
            <v>SG</v>
          </cell>
          <cell r="N7826" t="str">
            <v>EXP</v>
          </cell>
          <cell r="O7826" t="str">
            <v>PH610</v>
          </cell>
          <cell r="P7826" t="str">
            <v>1750</v>
          </cell>
          <cell r="Q7826" t="str">
            <v>Salaries &amp; Benefits</v>
          </cell>
          <cell r="R7826" t="str">
            <v>Other Expenditures</v>
          </cell>
          <cell r="S7826" t="str">
            <v>Salaries &amp; Benefits</v>
          </cell>
        </row>
        <row r="7827">
          <cell r="A7827" t="str">
            <v>PH3735</v>
          </cell>
          <cell r="E7827">
            <v>25735.88</v>
          </cell>
          <cell r="F7827">
            <v>0</v>
          </cell>
          <cell r="G7827">
            <v>25735.88</v>
          </cell>
          <cell r="H7827">
            <v>28621.74</v>
          </cell>
          <cell r="I7827">
            <v>2885.86</v>
          </cell>
          <cell r="J7827">
            <v>34600.5</v>
          </cell>
          <cell r="L7827">
            <v>41455</v>
          </cell>
          <cell r="M7827" t="str">
            <v>SG</v>
          </cell>
          <cell r="N7827" t="str">
            <v>EXP</v>
          </cell>
          <cell r="O7827" t="str">
            <v>PH610</v>
          </cell>
          <cell r="P7827" t="str">
            <v>1760</v>
          </cell>
          <cell r="Q7827" t="str">
            <v>Salaries &amp; Benefits</v>
          </cell>
          <cell r="R7827" t="str">
            <v>Other Expenditures</v>
          </cell>
          <cell r="S7827" t="str">
            <v>Salaries &amp; Benefits</v>
          </cell>
        </row>
        <row r="7828">
          <cell r="A7828" t="str">
            <v>PH3735</v>
          </cell>
          <cell r="E7828">
            <v>48829.3</v>
          </cell>
          <cell r="F7828">
            <v>0</v>
          </cell>
          <cell r="G7828">
            <v>48829.3</v>
          </cell>
          <cell r="H7828">
            <v>56161.61</v>
          </cell>
          <cell r="I7828">
            <v>7332.31</v>
          </cell>
          <cell r="J7828">
            <v>126363.58</v>
          </cell>
          <cell r="L7828">
            <v>41455</v>
          </cell>
          <cell r="M7828" t="str">
            <v>SG</v>
          </cell>
          <cell r="N7828" t="str">
            <v>EXP</v>
          </cell>
          <cell r="O7828" t="str">
            <v>PH610</v>
          </cell>
          <cell r="P7828" t="str">
            <v>1770</v>
          </cell>
          <cell r="Q7828" t="str">
            <v>Salaries &amp; Benefits</v>
          </cell>
          <cell r="R7828" t="str">
            <v>Other Expenditures</v>
          </cell>
          <cell r="S7828" t="str">
            <v>Salaries &amp; Benefits</v>
          </cell>
        </row>
        <row r="7829">
          <cell r="A7829" t="str">
            <v>PH3735</v>
          </cell>
          <cell r="E7829">
            <v>2461.3200000000002</v>
          </cell>
          <cell r="F7829">
            <v>0</v>
          </cell>
          <cell r="G7829">
            <v>2461.3200000000002</v>
          </cell>
          <cell r="H7829">
            <v>0</v>
          </cell>
          <cell r="I7829">
            <v>-2461.3200000000002</v>
          </cell>
          <cell r="J7829">
            <v>0</v>
          </cell>
          <cell r="L7829">
            <v>41455</v>
          </cell>
          <cell r="M7829" t="str">
            <v>SG</v>
          </cell>
          <cell r="N7829" t="str">
            <v>EXP</v>
          </cell>
          <cell r="O7829" t="str">
            <v>PH610</v>
          </cell>
          <cell r="P7829" t="str">
            <v>1840</v>
          </cell>
          <cell r="Q7829" t="str">
            <v>Salaries &amp; Benefits</v>
          </cell>
          <cell r="R7829" t="str">
            <v>Other Expenditures</v>
          </cell>
          <cell r="S7829" t="str">
            <v>Salaries &amp; Benefits</v>
          </cell>
        </row>
        <row r="7830">
          <cell r="A7830" t="str">
            <v>PH3735</v>
          </cell>
          <cell r="E7830">
            <v>200.15</v>
          </cell>
          <cell r="F7830">
            <v>0</v>
          </cell>
          <cell r="G7830">
            <v>200.15</v>
          </cell>
          <cell r="H7830">
            <v>188.15</v>
          </cell>
          <cell r="I7830">
            <v>-12</v>
          </cell>
          <cell r="J7830">
            <v>500</v>
          </cell>
          <cell r="L7830">
            <v>41455</v>
          </cell>
          <cell r="M7830" t="str">
            <v>SG</v>
          </cell>
          <cell r="N7830" t="str">
            <v>EXP</v>
          </cell>
          <cell r="O7830" t="str">
            <v>PH610</v>
          </cell>
          <cell r="P7830" t="str">
            <v>4225</v>
          </cell>
          <cell r="Q7830" t="str">
            <v>Business Travel Expenses</v>
          </cell>
          <cell r="R7830" t="str">
            <v>Other Expenditures</v>
          </cell>
          <cell r="S7830" t="str">
            <v>Non Salary</v>
          </cell>
        </row>
        <row r="7831">
          <cell r="A7831" t="str">
            <v>PH3735</v>
          </cell>
          <cell r="E7831">
            <v>793.35</v>
          </cell>
          <cell r="F7831">
            <v>0</v>
          </cell>
          <cell r="G7831">
            <v>793.35</v>
          </cell>
          <cell r="H7831">
            <v>886.94</v>
          </cell>
          <cell r="I7831">
            <v>93.59</v>
          </cell>
          <cell r="J7831">
            <v>2357</v>
          </cell>
          <cell r="L7831">
            <v>41455</v>
          </cell>
          <cell r="M7831" t="str">
            <v>SG</v>
          </cell>
          <cell r="N7831" t="str">
            <v>EXP</v>
          </cell>
          <cell r="O7831" t="str">
            <v>PH610</v>
          </cell>
          <cell r="P7831" t="str">
            <v>4770</v>
          </cell>
          <cell r="Q7831" t="str">
            <v>Insurance, Parking &amp; Metrage</v>
          </cell>
          <cell r="R7831" t="str">
            <v>Other Expenditures</v>
          </cell>
          <cell r="S7831" t="str">
            <v>Non Salary</v>
          </cell>
        </row>
        <row r="7832">
          <cell r="A7832" t="str">
            <v>PH3735</v>
          </cell>
          <cell r="E7832">
            <v>2504.06</v>
          </cell>
          <cell r="F7832">
            <v>0</v>
          </cell>
          <cell r="G7832">
            <v>2504.06</v>
          </cell>
          <cell r="H7832">
            <v>5423.29</v>
          </cell>
          <cell r="I7832">
            <v>2919.23</v>
          </cell>
          <cell r="J7832">
            <v>11628</v>
          </cell>
          <cell r="L7832">
            <v>41455</v>
          </cell>
          <cell r="M7832" t="str">
            <v>SG</v>
          </cell>
          <cell r="N7832" t="str">
            <v>EXP</v>
          </cell>
          <cell r="O7832" t="str">
            <v>PH610</v>
          </cell>
          <cell r="P7832" t="str">
            <v>4775</v>
          </cell>
          <cell r="Q7832" t="str">
            <v>Insurance, Parking &amp; Metrage</v>
          </cell>
          <cell r="R7832" t="str">
            <v>Other Expenditures</v>
          </cell>
          <cell r="S7832" t="str">
            <v>Non Salary</v>
          </cell>
        </row>
        <row r="7833">
          <cell r="A7833" t="str">
            <v>PH3735</v>
          </cell>
          <cell r="E7833">
            <v>-502183.64</v>
          </cell>
          <cell r="F7833">
            <v>0</v>
          </cell>
          <cell r="G7833">
            <v>-502183.64</v>
          </cell>
          <cell r="H7833">
            <v>-487943.39</v>
          </cell>
          <cell r="I7833">
            <v>14240.25</v>
          </cell>
          <cell r="J7833">
            <v>-1066019.51</v>
          </cell>
          <cell r="L7833">
            <v>41455</v>
          </cell>
          <cell r="M7833" t="str">
            <v>SG</v>
          </cell>
          <cell r="N7833" t="str">
            <v>REV</v>
          </cell>
          <cell r="O7833" t="str">
            <v>PH610</v>
          </cell>
          <cell r="P7833" t="str">
            <v>8010</v>
          </cell>
          <cell r="Q7833" t="str">
            <v>Grants and Subsidies</v>
          </cell>
          <cell r="R7833" t="str">
            <v>Revenue</v>
          </cell>
          <cell r="S7833" t="str">
            <v>Non Salary</v>
          </cell>
        </row>
        <row r="7834">
          <cell r="A7834" t="str">
            <v>PH3736</v>
          </cell>
          <cell r="E7834">
            <v>415640.19</v>
          </cell>
          <cell r="F7834">
            <v>0</v>
          </cell>
          <cell r="G7834">
            <v>415640.19</v>
          </cell>
          <cell r="H7834">
            <v>466081.5</v>
          </cell>
          <cell r="I7834">
            <v>50441.31</v>
          </cell>
          <cell r="J7834">
            <v>1048683.3799999999</v>
          </cell>
          <cell r="L7834">
            <v>41455</v>
          </cell>
          <cell r="M7834" t="str">
            <v>SG</v>
          </cell>
          <cell r="N7834" t="str">
            <v>EXP</v>
          </cell>
          <cell r="O7834" t="str">
            <v>PH610</v>
          </cell>
          <cell r="P7834" t="str">
            <v>1015</v>
          </cell>
          <cell r="Q7834" t="str">
            <v>Salaries &amp; Benefits</v>
          </cell>
          <cell r="R7834" t="str">
            <v>Other Expenditures</v>
          </cell>
          <cell r="S7834" t="str">
            <v>Salaries &amp; Benefits</v>
          </cell>
        </row>
        <row r="7835">
          <cell r="A7835" t="str">
            <v>PH3736</v>
          </cell>
          <cell r="E7835">
            <v>153.49</v>
          </cell>
          <cell r="F7835">
            <v>0</v>
          </cell>
          <cell r="G7835">
            <v>153.49</v>
          </cell>
          <cell r="H7835">
            <v>0</v>
          </cell>
          <cell r="I7835">
            <v>-153.49</v>
          </cell>
          <cell r="J7835">
            <v>0</v>
          </cell>
          <cell r="L7835">
            <v>41455</v>
          </cell>
          <cell r="M7835" t="str">
            <v>SG</v>
          </cell>
          <cell r="N7835" t="str">
            <v>EXP</v>
          </cell>
          <cell r="O7835" t="str">
            <v>PH610</v>
          </cell>
          <cell r="P7835" t="str">
            <v>1025</v>
          </cell>
          <cell r="Q7835" t="str">
            <v>Salaries &amp; Benefits</v>
          </cell>
          <cell r="R7835" t="str">
            <v>Other Expenditures</v>
          </cell>
          <cell r="S7835" t="str">
            <v>Overtime</v>
          </cell>
        </row>
        <row r="7836">
          <cell r="A7836" t="str">
            <v>PH3736</v>
          </cell>
          <cell r="E7836">
            <v>36.4</v>
          </cell>
          <cell r="F7836">
            <v>0</v>
          </cell>
          <cell r="G7836">
            <v>36.4</v>
          </cell>
          <cell r="H7836">
            <v>0</v>
          </cell>
          <cell r="I7836">
            <v>-36.4</v>
          </cell>
          <cell r="J7836">
            <v>0</v>
          </cell>
          <cell r="L7836">
            <v>41455</v>
          </cell>
          <cell r="M7836" t="str">
            <v>SG</v>
          </cell>
          <cell r="N7836" t="str">
            <v>EXP</v>
          </cell>
          <cell r="O7836" t="str">
            <v>PH610</v>
          </cell>
          <cell r="P7836" t="str">
            <v>1045</v>
          </cell>
          <cell r="Q7836" t="str">
            <v>Salaries &amp; Benefits</v>
          </cell>
          <cell r="R7836" t="str">
            <v>Other Expenditures</v>
          </cell>
          <cell r="S7836" t="str">
            <v>Salaries &amp; Benefits</v>
          </cell>
        </row>
        <row r="7837">
          <cell r="A7837" t="str">
            <v>PH3736</v>
          </cell>
          <cell r="E7837">
            <v>3510.78</v>
          </cell>
          <cell r="F7837">
            <v>0</v>
          </cell>
          <cell r="G7837">
            <v>3510.78</v>
          </cell>
          <cell r="H7837">
            <v>0</v>
          </cell>
          <cell r="I7837">
            <v>-3510.78</v>
          </cell>
          <cell r="J7837">
            <v>0</v>
          </cell>
          <cell r="L7837">
            <v>41455</v>
          </cell>
          <cell r="M7837" t="str">
            <v>SG</v>
          </cell>
          <cell r="N7837" t="str">
            <v>EXP</v>
          </cell>
          <cell r="O7837" t="str">
            <v>PH610</v>
          </cell>
          <cell r="P7837" t="str">
            <v>1060</v>
          </cell>
          <cell r="Q7837" t="str">
            <v>Salaries &amp; Benefits</v>
          </cell>
          <cell r="R7837" t="str">
            <v>Other Expenditures</v>
          </cell>
          <cell r="S7837" t="str">
            <v>Salaries &amp; Benefits</v>
          </cell>
        </row>
        <row r="7838">
          <cell r="A7838" t="str">
            <v>PH3736</v>
          </cell>
          <cell r="E7838">
            <v>0</v>
          </cell>
          <cell r="F7838">
            <v>0</v>
          </cell>
          <cell r="G7838">
            <v>0</v>
          </cell>
          <cell r="H7838">
            <v>-29471.06</v>
          </cell>
          <cell r="I7838">
            <v>-29471.06</v>
          </cell>
          <cell r="J7838">
            <v>-64139.839999999997</v>
          </cell>
          <cell r="L7838">
            <v>41455</v>
          </cell>
          <cell r="M7838" t="str">
            <v>SG</v>
          </cell>
          <cell r="N7838" t="str">
            <v>EXP</v>
          </cell>
          <cell r="O7838" t="str">
            <v>PH610</v>
          </cell>
          <cell r="P7838" t="str">
            <v>1520</v>
          </cell>
          <cell r="Q7838" t="str">
            <v>Salaries &amp; Benefits</v>
          </cell>
          <cell r="R7838" t="str">
            <v>Other Expenditures</v>
          </cell>
          <cell r="S7838" t="str">
            <v>Gapping</v>
          </cell>
        </row>
        <row r="7839">
          <cell r="A7839" t="str">
            <v>PH3736</v>
          </cell>
          <cell r="E7839">
            <v>24851.5</v>
          </cell>
          <cell r="F7839">
            <v>0</v>
          </cell>
          <cell r="G7839">
            <v>24851.5</v>
          </cell>
          <cell r="H7839">
            <v>25109.25</v>
          </cell>
          <cell r="I7839">
            <v>257.75</v>
          </cell>
          <cell r="J7839">
            <v>56496</v>
          </cell>
          <cell r="L7839">
            <v>41455</v>
          </cell>
          <cell r="M7839" t="str">
            <v>SG</v>
          </cell>
          <cell r="N7839" t="str">
            <v>EXP</v>
          </cell>
          <cell r="O7839" t="str">
            <v>PH610</v>
          </cell>
          <cell r="P7839" t="str">
            <v>1711</v>
          </cell>
          <cell r="Q7839" t="str">
            <v>Salaries &amp; Benefits</v>
          </cell>
          <cell r="R7839" t="str">
            <v>Other Expenditures</v>
          </cell>
          <cell r="S7839" t="str">
            <v>Salaries &amp; Benefits</v>
          </cell>
        </row>
        <row r="7840">
          <cell r="A7840" t="str">
            <v>PH3736</v>
          </cell>
          <cell r="E7840">
            <v>11078.96</v>
          </cell>
          <cell r="F7840">
            <v>0</v>
          </cell>
          <cell r="G7840">
            <v>11078.96</v>
          </cell>
          <cell r="H7840">
            <v>11002.57</v>
          </cell>
          <cell r="I7840">
            <v>-76.39</v>
          </cell>
          <cell r="J7840">
            <v>24756</v>
          </cell>
          <cell r="L7840">
            <v>41455</v>
          </cell>
          <cell r="M7840" t="str">
            <v>SG</v>
          </cell>
          <cell r="N7840" t="str">
            <v>EXP</v>
          </cell>
          <cell r="O7840" t="str">
            <v>PH610</v>
          </cell>
          <cell r="P7840" t="str">
            <v>1712</v>
          </cell>
          <cell r="Q7840" t="str">
            <v>Salaries &amp; Benefits</v>
          </cell>
          <cell r="R7840" t="str">
            <v>Other Expenditures</v>
          </cell>
          <cell r="S7840" t="str">
            <v>Salaries &amp; Benefits</v>
          </cell>
        </row>
        <row r="7841">
          <cell r="A7841" t="str">
            <v>PH3736</v>
          </cell>
          <cell r="E7841">
            <v>11036.41</v>
          </cell>
          <cell r="F7841">
            <v>0</v>
          </cell>
          <cell r="G7841">
            <v>11036.41</v>
          </cell>
          <cell r="H7841">
            <v>9333.3799999999992</v>
          </cell>
          <cell r="I7841">
            <v>-1703.03</v>
          </cell>
          <cell r="J7841">
            <v>20564.23</v>
          </cell>
          <cell r="L7841">
            <v>41455</v>
          </cell>
          <cell r="M7841" t="str">
            <v>SG</v>
          </cell>
          <cell r="N7841" t="str">
            <v>EXP</v>
          </cell>
          <cell r="O7841" t="str">
            <v>PH610</v>
          </cell>
          <cell r="P7841" t="str">
            <v>1720</v>
          </cell>
          <cell r="Q7841" t="str">
            <v>Salaries &amp; Benefits</v>
          </cell>
          <cell r="R7841" t="str">
            <v>Other Expenditures</v>
          </cell>
          <cell r="S7841" t="str">
            <v>Salaries &amp; Benefits</v>
          </cell>
        </row>
        <row r="7842">
          <cell r="A7842" t="str">
            <v>PH3736</v>
          </cell>
          <cell r="E7842">
            <v>3340.85</v>
          </cell>
          <cell r="F7842">
            <v>0</v>
          </cell>
          <cell r="G7842">
            <v>3340.85</v>
          </cell>
          <cell r="H7842">
            <v>3480.1</v>
          </cell>
          <cell r="I7842">
            <v>139.25</v>
          </cell>
          <cell r="J7842">
            <v>7830.5</v>
          </cell>
          <cell r="L7842">
            <v>41455</v>
          </cell>
          <cell r="M7842" t="str">
            <v>SG</v>
          </cell>
          <cell r="N7842" t="str">
            <v>EXP</v>
          </cell>
          <cell r="O7842" t="str">
            <v>PH610</v>
          </cell>
          <cell r="P7842" t="str">
            <v>1730</v>
          </cell>
          <cell r="Q7842" t="str">
            <v>Salaries &amp; Benefits</v>
          </cell>
          <cell r="R7842" t="str">
            <v>Other Expenditures</v>
          </cell>
          <cell r="S7842" t="str">
            <v>Salaries &amp; Benefits</v>
          </cell>
        </row>
        <row r="7843">
          <cell r="A7843" t="str">
            <v>PH3736</v>
          </cell>
          <cell r="E7843">
            <v>10131.66</v>
          </cell>
          <cell r="F7843">
            <v>0</v>
          </cell>
          <cell r="G7843">
            <v>10131.66</v>
          </cell>
          <cell r="H7843">
            <v>11936.7</v>
          </cell>
          <cell r="I7843">
            <v>1805.04</v>
          </cell>
          <cell r="J7843">
            <v>14297.25</v>
          </cell>
          <cell r="L7843">
            <v>41455</v>
          </cell>
          <cell r="M7843" t="str">
            <v>SG</v>
          </cell>
          <cell r="N7843" t="str">
            <v>EXP</v>
          </cell>
          <cell r="O7843" t="str">
            <v>PH610</v>
          </cell>
          <cell r="P7843" t="str">
            <v>1740</v>
          </cell>
          <cell r="Q7843" t="str">
            <v>Salaries &amp; Benefits</v>
          </cell>
          <cell r="R7843" t="str">
            <v>Other Expenditures</v>
          </cell>
          <cell r="S7843" t="str">
            <v>Salaries &amp; Benefits</v>
          </cell>
        </row>
        <row r="7844">
          <cell r="A7844" t="str">
            <v>PH3736</v>
          </cell>
          <cell r="E7844">
            <v>424.47</v>
          </cell>
          <cell r="F7844">
            <v>0</v>
          </cell>
          <cell r="G7844">
            <v>424.47</v>
          </cell>
          <cell r="H7844">
            <v>657.05</v>
          </cell>
          <cell r="I7844">
            <v>232.58</v>
          </cell>
          <cell r="J7844">
            <v>838.92</v>
          </cell>
          <cell r="L7844">
            <v>41455</v>
          </cell>
          <cell r="M7844" t="str">
            <v>SG</v>
          </cell>
          <cell r="N7844" t="str">
            <v>EXP</v>
          </cell>
          <cell r="O7844" t="str">
            <v>PH610</v>
          </cell>
          <cell r="P7844" t="str">
            <v>1745</v>
          </cell>
          <cell r="Q7844" t="str">
            <v>Salaries &amp; Benefits</v>
          </cell>
          <cell r="R7844" t="str">
            <v>Other Expenditures</v>
          </cell>
          <cell r="S7844" t="str">
            <v>Salaries &amp; Benefits</v>
          </cell>
        </row>
        <row r="7845">
          <cell r="A7845" t="str">
            <v>PH3736</v>
          </cell>
          <cell r="E7845">
            <v>8279.6200000000008</v>
          </cell>
          <cell r="F7845">
            <v>0</v>
          </cell>
          <cell r="G7845">
            <v>8279.6200000000008</v>
          </cell>
          <cell r="H7845">
            <v>9088.64</v>
          </cell>
          <cell r="I7845">
            <v>809.02</v>
          </cell>
          <cell r="J7845">
            <v>20449.3</v>
          </cell>
          <cell r="L7845">
            <v>41455</v>
          </cell>
          <cell r="M7845" t="str">
            <v>SG</v>
          </cell>
          <cell r="N7845" t="str">
            <v>EXP</v>
          </cell>
          <cell r="O7845" t="str">
            <v>PH610</v>
          </cell>
          <cell r="P7845" t="str">
            <v>1750</v>
          </cell>
          <cell r="Q7845" t="str">
            <v>Salaries &amp; Benefits</v>
          </cell>
          <cell r="R7845" t="str">
            <v>Other Expenditures</v>
          </cell>
          <cell r="S7845" t="str">
            <v>Salaries &amp; Benefits</v>
          </cell>
        </row>
        <row r="7846">
          <cell r="A7846" t="str">
            <v>PH3736</v>
          </cell>
          <cell r="E7846">
            <v>21907.86</v>
          </cell>
          <cell r="F7846">
            <v>0</v>
          </cell>
          <cell r="G7846">
            <v>21907.86</v>
          </cell>
          <cell r="H7846">
            <v>25952.03</v>
          </cell>
          <cell r="I7846">
            <v>4044.17</v>
          </cell>
          <cell r="J7846">
            <v>31467.73</v>
          </cell>
          <cell r="L7846">
            <v>41455</v>
          </cell>
          <cell r="M7846" t="str">
            <v>SG</v>
          </cell>
          <cell r="N7846" t="str">
            <v>EXP</v>
          </cell>
          <cell r="O7846" t="str">
            <v>PH610</v>
          </cell>
          <cell r="P7846" t="str">
            <v>1760</v>
          </cell>
          <cell r="Q7846" t="str">
            <v>Salaries &amp; Benefits</v>
          </cell>
          <cell r="R7846" t="str">
            <v>Other Expenditures</v>
          </cell>
          <cell r="S7846" t="str">
            <v>Salaries &amp; Benefits</v>
          </cell>
        </row>
        <row r="7847">
          <cell r="A7847" t="str">
            <v>PH3736</v>
          </cell>
          <cell r="E7847">
            <v>41214.47</v>
          </cell>
          <cell r="F7847">
            <v>0</v>
          </cell>
          <cell r="G7847">
            <v>41214.47</v>
          </cell>
          <cell r="H7847">
            <v>51339.040000000001</v>
          </cell>
          <cell r="I7847">
            <v>10124.57</v>
          </cell>
          <cell r="J7847">
            <v>115512.75</v>
          </cell>
          <cell r="L7847">
            <v>41455</v>
          </cell>
          <cell r="M7847" t="str">
            <v>SG</v>
          </cell>
          <cell r="N7847" t="str">
            <v>EXP</v>
          </cell>
          <cell r="O7847" t="str">
            <v>PH610</v>
          </cell>
          <cell r="P7847" t="str">
            <v>1770</v>
          </cell>
          <cell r="Q7847" t="str">
            <v>Salaries &amp; Benefits</v>
          </cell>
          <cell r="R7847" t="str">
            <v>Other Expenditures</v>
          </cell>
          <cell r="S7847" t="str">
            <v>Salaries &amp; Benefits</v>
          </cell>
        </row>
        <row r="7848">
          <cell r="A7848" t="str">
            <v>PH3736</v>
          </cell>
          <cell r="E7848">
            <v>1706.74</v>
          </cell>
          <cell r="F7848">
            <v>0</v>
          </cell>
          <cell r="G7848">
            <v>1706.74</v>
          </cell>
          <cell r="H7848">
            <v>0</v>
          </cell>
          <cell r="I7848">
            <v>-1706.74</v>
          </cell>
          <cell r="J7848">
            <v>0</v>
          </cell>
          <cell r="L7848">
            <v>41455</v>
          </cell>
          <cell r="M7848" t="str">
            <v>SG</v>
          </cell>
          <cell r="N7848" t="str">
            <v>EXP</v>
          </cell>
          <cell r="O7848" t="str">
            <v>PH610</v>
          </cell>
          <cell r="P7848" t="str">
            <v>1840</v>
          </cell>
          <cell r="Q7848" t="str">
            <v>Salaries &amp; Benefits</v>
          </cell>
          <cell r="R7848" t="str">
            <v>Other Expenditures</v>
          </cell>
          <cell r="S7848" t="str">
            <v>Salaries &amp; Benefits</v>
          </cell>
        </row>
        <row r="7849">
          <cell r="A7849" t="str">
            <v>PH3736</v>
          </cell>
          <cell r="E7849">
            <v>272.75</v>
          </cell>
          <cell r="F7849">
            <v>0</v>
          </cell>
          <cell r="G7849">
            <v>272.75</v>
          </cell>
          <cell r="H7849">
            <v>376.3</v>
          </cell>
          <cell r="I7849">
            <v>103.55</v>
          </cell>
          <cell r="J7849">
            <v>1000</v>
          </cell>
          <cell r="L7849">
            <v>41455</v>
          </cell>
          <cell r="M7849" t="str">
            <v>SG</v>
          </cell>
          <cell r="N7849" t="str">
            <v>EXP</v>
          </cell>
          <cell r="O7849" t="str">
            <v>PH610</v>
          </cell>
          <cell r="P7849" t="str">
            <v>4225</v>
          </cell>
          <cell r="Q7849" t="str">
            <v>Business Travel Expenses</v>
          </cell>
          <cell r="R7849" t="str">
            <v>Other Expenditures</v>
          </cell>
          <cell r="S7849" t="str">
            <v>Non Salary</v>
          </cell>
        </row>
        <row r="7850">
          <cell r="A7850" t="str">
            <v>PH3736</v>
          </cell>
          <cell r="E7850">
            <v>531.79999999999995</v>
          </cell>
          <cell r="F7850">
            <v>0</v>
          </cell>
          <cell r="G7850">
            <v>531.79999999999995</v>
          </cell>
          <cell r="H7850">
            <v>1263.24</v>
          </cell>
          <cell r="I7850">
            <v>731.44</v>
          </cell>
          <cell r="J7850">
            <v>3357</v>
          </cell>
          <cell r="L7850">
            <v>41455</v>
          </cell>
          <cell r="M7850" t="str">
            <v>SG</v>
          </cell>
          <cell r="N7850" t="str">
            <v>EXP</v>
          </cell>
          <cell r="O7850" t="str">
            <v>PH610</v>
          </cell>
          <cell r="P7850" t="str">
            <v>4770</v>
          </cell>
          <cell r="Q7850" t="str">
            <v>Insurance, Parking &amp; Metrage</v>
          </cell>
          <cell r="R7850" t="str">
            <v>Other Expenditures</v>
          </cell>
          <cell r="S7850" t="str">
            <v>Non Salary</v>
          </cell>
        </row>
        <row r="7851">
          <cell r="A7851" t="str">
            <v>PH3736</v>
          </cell>
          <cell r="E7851">
            <v>2455.7800000000002</v>
          </cell>
          <cell r="F7851">
            <v>0</v>
          </cell>
          <cell r="G7851">
            <v>2455.7800000000002</v>
          </cell>
          <cell r="H7851">
            <v>4257.29</v>
          </cell>
          <cell r="I7851">
            <v>1801.51</v>
          </cell>
          <cell r="J7851">
            <v>9128</v>
          </cell>
          <cell r="L7851">
            <v>41455</v>
          </cell>
          <cell r="M7851" t="str">
            <v>SG</v>
          </cell>
          <cell r="N7851" t="str">
            <v>EXP</v>
          </cell>
          <cell r="O7851" t="str">
            <v>PH610</v>
          </cell>
          <cell r="P7851" t="str">
            <v>4775</v>
          </cell>
          <cell r="Q7851" t="str">
            <v>Insurance, Parking &amp; Metrage</v>
          </cell>
          <cell r="R7851" t="str">
            <v>Other Expenditures</v>
          </cell>
          <cell r="S7851" t="str">
            <v>Non Salary</v>
          </cell>
        </row>
        <row r="7852">
          <cell r="A7852" t="str">
            <v>PH3736</v>
          </cell>
          <cell r="E7852">
            <v>-417430.3</v>
          </cell>
          <cell r="F7852">
            <v>0</v>
          </cell>
          <cell r="G7852">
            <v>-417430.3</v>
          </cell>
          <cell r="H7852">
            <v>-442804.54</v>
          </cell>
          <cell r="I7852">
            <v>-25374.240000000002</v>
          </cell>
          <cell r="J7852">
            <v>-967680.89</v>
          </cell>
          <cell r="L7852">
            <v>41455</v>
          </cell>
          <cell r="M7852" t="str">
            <v>SG</v>
          </cell>
          <cell r="N7852" t="str">
            <v>REV</v>
          </cell>
          <cell r="O7852" t="str">
            <v>PH610</v>
          </cell>
          <cell r="P7852" t="str">
            <v>8010</v>
          </cell>
          <cell r="Q7852" t="str">
            <v>Grants and Subsidies</v>
          </cell>
          <cell r="R7852" t="str">
            <v>Revenue</v>
          </cell>
          <cell r="S7852" t="str">
            <v>Non Salary</v>
          </cell>
        </row>
        <row r="7853">
          <cell r="A7853" t="str">
            <v>PH3737</v>
          </cell>
          <cell r="E7853">
            <v>488187.67</v>
          </cell>
          <cell r="F7853">
            <v>0</v>
          </cell>
          <cell r="G7853">
            <v>488187.67</v>
          </cell>
          <cell r="H7853">
            <v>472793.5</v>
          </cell>
          <cell r="I7853">
            <v>-15394.17</v>
          </cell>
          <cell r="J7853">
            <v>1063785.3799999999</v>
          </cell>
          <cell r="L7853">
            <v>41455</v>
          </cell>
          <cell r="M7853" t="str">
            <v>SG</v>
          </cell>
          <cell r="N7853" t="str">
            <v>EXP</v>
          </cell>
          <cell r="O7853" t="str">
            <v>PH610</v>
          </cell>
          <cell r="P7853" t="str">
            <v>1015</v>
          </cell>
          <cell r="Q7853" t="str">
            <v>Salaries &amp; Benefits</v>
          </cell>
          <cell r="R7853" t="str">
            <v>Other Expenditures</v>
          </cell>
          <cell r="S7853" t="str">
            <v>Salaries &amp; Benefits</v>
          </cell>
        </row>
        <row r="7854">
          <cell r="A7854" t="str">
            <v>PH3737</v>
          </cell>
          <cell r="E7854">
            <v>0</v>
          </cell>
          <cell r="F7854">
            <v>0</v>
          </cell>
          <cell r="G7854">
            <v>0</v>
          </cell>
          <cell r="H7854">
            <v>0</v>
          </cell>
          <cell r="I7854">
            <v>0</v>
          </cell>
          <cell r="J7854">
            <v>0</v>
          </cell>
          <cell r="L7854">
            <v>41455</v>
          </cell>
          <cell r="M7854" t="str">
            <v>SG</v>
          </cell>
          <cell r="N7854" t="str">
            <v>EXP</v>
          </cell>
          <cell r="O7854" t="str">
            <v>PH610</v>
          </cell>
          <cell r="P7854" t="str">
            <v>1025</v>
          </cell>
          <cell r="Q7854" t="str">
            <v>Salaries &amp; Benefits</v>
          </cell>
          <cell r="R7854" t="str">
            <v>Other Expenditures</v>
          </cell>
          <cell r="S7854" t="str">
            <v>Overtime</v>
          </cell>
        </row>
        <row r="7855">
          <cell r="A7855" t="str">
            <v>PH3737</v>
          </cell>
          <cell r="E7855">
            <v>7.28</v>
          </cell>
          <cell r="F7855">
            <v>0</v>
          </cell>
          <cell r="G7855">
            <v>7.28</v>
          </cell>
          <cell r="H7855">
            <v>0</v>
          </cell>
          <cell r="I7855">
            <v>-7.28</v>
          </cell>
          <cell r="J7855">
            <v>0</v>
          </cell>
          <cell r="L7855">
            <v>41455</v>
          </cell>
          <cell r="M7855" t="str">
            <v>SG</v>
          </cell>
          <cell r="N7855" t="str">
            <v>EXP</v>
          </cell>
          <cell r="O7855" t="str">
            <v>PH610</v>
          </cell>
          <cell r="P7855" t="str">
            <v>1045</v>
          </cell>
          <cell r="Q7855" t="str">
            <v>Salaries &amp; Benefits</v>
          </cell>
          <cell r="R7855" t="str">
            <v>Other Expenditures</v>
          </cell>
          <cell r="S7855" t="str">
            <v>Salaries &amp; Benefits</v>
          </cell>
        </row>
        <row r="7856">
          <cell r="A7856" t="str">
            <v>PH3737</v>
          </cell>
          <cell r="E7856">
            <v>1710.66</v>
          </cell>
          <cell r="F7856">
            <v>0</v>
          </cell>
          <cell r="G7856">
            <v>1710.66</v>
          </cell>
          <cell r="H7856">
            <v>0</v>
          </cell>
          <cell r="I7856">
            <v>-1710.66</v>
          </cell>
          <cell r="J7856">
            <v>0</v>
          </cell>
          <cell r="L7856">
            <v>41455</v>
          </cell>
          <cell r="M7856" t="str">
            <v>SG</v>
          </cell>
          <cell r="N7856" t="str">
            <v>EXP</v>
          </cell>
          <cell r="O7856" t="str">
            <v>PH610</v>
          </cell>
          <cell r="P7856" t="str">
            <v>1050</v>
          </cell>
          <cell r="Q7856" t="str">
            <v>Salaries &amp; Benefits</v>
          </cell>
          <cell r="R7856" t="str">
            <v>Other Expenditures</v>
          </cell>
          <cell r="S7856" t="str">
            <v>Salaries &amp; Benefits</v>
          </cell>
        </row>
        <row r="7857">
          <cell r="A7857" t="str">
            <v>PH3737</v>
          </cell>
          <cell r="E7857">
            <v>2340.52</v>
          </cell>
          <cell r="F7857">
            <v>0</v>
          </cell>
          <cell r="G7857">
            <v>2340.52</v>
          </cell>
          <cell r="H7857">
            <v>0</v>
          </cell>
          <cell r="I7857">
            <v>-2340.52</v>
          </cell>
          <cell r="J7857">
            <v>0</v>
          </cell>
          <cell r="L7857">
            <v>41455</v>
          </cell>
          <cell r="M7857" t="str">
            <v>SG</v>
          </cell>
          <cell r="N7857" t="str">
            <v>EXP</v>
          </cell>
          <cell r="O7857" t="str">
            <v>PH610</v>
          </cell>
          <cell r="P7857" t="str">
            <v>1060</v>
          </cell>
          <cell r="Q7857" t="str">
            <v>Salaries &amp; Benefits</v>
          </cell>
          <cell r="R7857" t="str">
            <v>Other Expenditures</v>
          </cell>
          <cell r="S7857" t="str">
            <v>Salaries &amp; Benefits</v>
          </cell>
        </row>
        <row r="7858">
          <cell r="A7858" t="str">
            <v>PH3737</v>
          </cell>
          <cell r="E7858">
            <v>0</v>
          </cell>
          <cell r="F7858">
            <v>0</v>
          </cell>
          <cell r="G7858">
            <v>0</v>
          </cell>
          <cell r="H7858">
            <v>-29945.919999999998</v>
          </cell>
          <cell r="I7858">
            <v>-29945.919999999998</v>
          </cell>
          <cell r="J7858">
            <v>-65371.6</v>
          </cell>
          <cell r="L7858">
            <v>41455</v>
          </cell>
          <cell r="M7858" t="str">
            <v>SG</v>
          </cell>
          <cell r="N7858" t="str">
            <v>EXP</v>
          </cell>
          <cell r="O7858" t="str">
            <v>PH610</v>
          </cell>
          <cell r="P7858" t="str">
            <v>1520</v>
          </cell>
          <cell r="Q7858" t="str">
            <v>Salaries &amp; Benefits</v>
          </cell>
          <cell r="R7858" t="str">
            <v>Other Expenditures</v>
          </cell>
          <cell r="S7858" t="str">
            <v>Gapping</v>
          </cell>
        </row>
        <row r="7859">
          <cell r="A7859" t="str">
            <v>PH3737</v>
          </cell>
          <cell r="E7859">
            <v>-40178.42</v>
          </cell>
          <cell r="F7859">
            <v>0</v>
          </cell>
          <cell r="G7859">
            <v>-40178.42</v>
          </cell>
          <cell r="H7859">
            <v>0</v>
          </cell>
          <cell r="I7859">
            <v>40178.42</v>
          </cell>
          <cell r="J7859">
            <v>0</v>
          </cell>
          <cell r="L7859">
            <v>41455</v>
          </cell>
          <cell r="M7859" t="str">
            <v>SG</v>
          </cell>
          <cell r="N7859" t="str">
            <v>EXP</v>
          </cell>
          <cell r="O7859" t="str">
            <v>PH610</v>
          </cell>
          <cell r="P7859" t="str">
            <v>1555</v>
          </cell>
          <cell r="Q7859" t="str">
            <v>Salaries &amp; Benefits</v>
          </cell>
          <cell r="R7859" t="str">
            <v>Other Expenditures</v>
          </cell>
          <cell r="S7859" t="str">
            <v>Salaries &amp; Benefits</v>
          </cell>
        </row>
        <row r="7860">
          <cell r="A7860" t="str">
            <v>PH3737</v>
          </cell>
          <cell r="E7860">
            <v>0.06</v>
          </cell>
          <cell r="F7860">
            <v>0</v>
          </cell>
          <cell r="G7860">
            <v>0.06</v>
          </cell>
          <cell r="H7860">
            <v>0</v>
          </cell>
          <cell r="I7860">
            <v>-0.06</v>
          </cell>
          <cell r="J7860">
            <v>0</v>
          </cell>
          <cell r="L7860">
            <v>41455</v>
          </cell>
          <cell r="M7860" t="str">
            <v>SG</v>
          </cell>
          <cell r="N7860" t="str">
            <v>EXP</v>
          </cell>
          <cell r="O7860" t="str">
            <v>PH610</v>
          </cell>
          <cell r="P7860" t="str">
            <v>1580</v>
          </cell>
          <cell r="Q7860" t="str">
            <v>Salaries &amp; Benefits</v>
          </cell>
          <cell r="R7860" t="str">
            <v>Other Expenditures</v>
          </cell>
          <cell r="S7860" t="str">
            <v>Salaries &amp; Benefits</v>
          </cell>
        </row>
        <row r="7861">
          <cell r="A7861" t="str">
            <v>PH3737</v>
          </cell>
          <cell r="E7861">
            <v>23238.92</v>
          </cell>
          <cell r="F7861">
            <v>0</v>
          </cell>
          <cell r="G7861">
            <v>23238.92</v>
          </cell>
          <cell r="H7861">
            <v>25653.360000000001</v>
          </cell>
          <cell r="I7861">
            <v>2414.44</v>
          </cell>
          <cell r="J7861">
            <v>57720.22</v>
          </cell>
          <cell r="L7861">
            <v>41455</v>
          </cell>
          <cell r="M7861" t="str">
            <v>SG</v>
          </cell>
          <cell r="N7861" t="str">
            <v>EXP</v>
          </cell>
          <cell r="O7861" t="str">
            <v>PH610</v>
          </cell>
          <cell r="P7861" t="str">
            <v>1711</v>
          </cell>
          <cell r="Q7861" t="str">
            <v>Salaries &amp; Benefits</v>
          </cell>
          <cell r="R7861" t="str">
            <v>Other Expenditures</v>
          </cell>
          <cell r="S7861" t="str">
            <v>Salaries &amp; Benefits</v>
          </cell>
        </row>
        <row r="7862">
          <cell r="A7862" t="str">
            <v>PH3737</v>
          </cell>
          <cell r="E7862">
            <v>11168.09</v>
          </cell>
          <cell r="F7862">
            <v>0</v>
          </cell>
          <cell r="G7862">
            <v>11168.09</v>
          </cell>
          <cell r="H7862">
            <v>12015.9</v>
          </cell>
          <cell r="I7862">
            <v>847.81</v>
          </cell>
          <cell r="J7862">
            <v>27036</v>
          </cell>
          <cell r="L7862">
            <v>41455</v>
          </cell>
          <cell r="M7862" t="str">
            <v>SG</v>
          </cell>
          <cell r="N7862" t="str">
            <v>EXP</v>
          </cell>
          <cell r="O7862" t="str">
            <v>PH610</v>
          </cell>
          <cell r="P7862" t="str">
            <v>1712</v>
          </cell>
          <cell r="Q7862" t="str">
            <v>Salaries &amp; Benefits</v>
          </cell>
          <cell r="R7862" t="str">
            <v>Other Expenditures</v>
          </cell>
          <cell r="S7862" t="str">
            <v>Salaries &amp; Benefits</v>
          </cell>
        </row>
        <row r="7863">
          <cell r="A7863" t="str">
            <v>PH3737</v>
          </cell>
          <cell r="E7863">
            <v>10929.89</v>
          </cell>
          <cell r="F7863">
            <v>0</v>
          </cell>
          <cell r="G7863">
            <v>10929.89</v>
          </cell>
          <cell r="H7863">
            <v>9467.77</v>
          </cell>
          <cell r="I7863">
            <v>-1462.12</v>
          </cell>
          <cell r="J7863">
            <v>21157.35</v>
          </cell>
          <cell r="L7863">
            <v>41455</v>
          </cell>
          <cell r="M7863" t="str">
            <v>SG</v>
          </cell>
          <cell r="N7863" t="str">
            <v>EXP</v>
          </cell>
          <cell r="O7863" t="str">
            <v>PH610</v>
          </cell>
          <cell r="P7863" t="str">
            <v>1720</v>
          </cell>
          <cell r="Q7863" t="str">
            <v>Salaries &amp; Benefits</v>
          </cell>
          <cell r="R7863" t="str">
            <v>Other Expenditures</v>
          </cell>
          <cell r="S7863" t="str">
            <v>Salaries &amp; Benefits</v>
          </cell>
        </row>
        <row r="7864">
          <cell r="A7864" t="str">
            <v>PH3737</v>
          </cell>
          <cell r="E7864">
            <v>3608.09</v>
          </cell>
          <cell r="F7864">
            <v>0</v>
          </cell>
          <cell r="G7864">
            <v>3608.09</v>
          </cell>
          <cell r="H7864">
            <v>3528.82</v>
          </cell>
          <cell r="I7864">
            <v>-79.27</v>
          </cell>
          <cell r="J7864">
            <v>7940.1</v>
          </cell>
          <cell r="L7864">
            <v>41455</v>
          </cell>
          <cell r="M7864" t="str">
            <v>SG</v>
          </cell>
          <cell r="N7864" t="str">
            <v>EXP</v>
          </cell>
          <cell r="O7864" t="str">
            <v>PH610</v>
          </cell>
          <cell r="P7864" t="str">
            <v>1730</v>
          </cell>
          <cell r="Q7864" t="str">
            <v>Salaries &amp; Benefits</v>
          </cell>
          <cell r="R7864" t="str">
            <v>Other Expenditures</v>
          </cell>
          <cell r="S7864" t="str">
            <v>Salaries &amp; Benefits</v>
          </cell>
        </row>
        <row r="7865">
          <cell r="A7865" t="str">
            <v>PH3737</v>
          </cell>
          <cell r="E7865">
            <v>11341.87</v>
          </cell>
          <cell r="F7865">
            <v>0</v>
          </cell>
          <cell r="G7865">
            <v>11341.87</v>
          </cell>
          <cell r="H7865">
            <v>12324.46</v>
          </cell>
          <cell r="I7865">
            <v>982.59</v>
          </cell>
          <cell r="J7865">
            <v>15593.49</v>
          </cell>
          <cell r="L7865">
            <v>41455</v>
          </cell>
          <cell r="M7865" t="str">
            <v>SG</v>
          </cell>
          <cell r="N7865" t="str">
            <v>EXP</v>
          </cell>
          <cell r="O7865" t="str">
            <v>PH610</v>
          </cell>
          <cell r="P7865" t="str">
            <v>1740</v>
          </cell>
          <cell r="Q7865" t="str">
            <v>Salaries &amp; Benefits</v>
          </cell>
          <cell r="R7865" t="str">
            <v>Other Expenditures</v>
          </cell>
          <cell r="S7865" t="str">
            <v>Salaries &amp; Benefits</v>
          </cell>
        </row>
        <row r="7866">
          <cell r="A7866" t="str">
            <v>PH3737</v>
          </cell>
          <cell r="E7866">
            <v>521.91</v>
          </cell>
          <cell r="F7866">
            <v>0</v>
          </cell>
          <cell r="G7866">
            <v>521.91</v>
          </cell>
          <cell r="H7866">
            <v>634.29</v>
          </cell>
          <cell r="I7866">
            <v>112.38</v>
          </cell>
          <cell r="J7866">
            <v>851.01</v>
          </cell>
          <cell r="L7866">
            <v>41455</v>
          </cell>
          <cell r="M7866" t="str">
            <v>SG</v>
          </cell>
          <cell r="N7866" t="str">
            <v>EXP</v>
          </cell>
          <cell r="O7866" t="str">
            <v>PH610</v>
          </cell>
          <cell r="P7866" t="str">
            <v>1745</v>
          </cell>
          <cell r="Q7866" t="str">
            <v>Salaries &amp; Benefits</v>
          </cell>
          <cell r="R7866" t="str">
            <v>Other Expenditures</v>
          </cell>
          <cell r="S7866" t="str">
            <v>Salaries &amp; Benefits</v>
          </cell>
        </row>
        <row r="7867">
          <cell r="A7867" t="str">
            <v>PH3737</v>
          </cell>
          <cell r="E7867">
            <v>9502.07</v>
          </cell>
          <cell r="F7867">
            <v>0</v>
          </cell>
          <cell r="G7867">
            <v>9502.07</v>
          </cell>
          <cell r="H7867">
            <v>9219.49</v>
          </cell>
          <cell r="I7867">
            <v>-282.58</v>
          </cell>
          <cell r="J7867">
            <v>20743.8</v>
          </cell>
          <cell r="L7867">
            <v>41455</v>
          </cell>
          <cell r="M7867" t="str">
            <v>SG</v>
          </cell>
          <cell r="N7867" t="str">
            <v>EXP</v>
          </cell>
          <cell r="O7867" t="str">
            <v>PH610</v>
          </cell>
          <cell r="P7867" t="str">
            <v>1750</v>
          </cell>
          <cell r="Q7867" t="str">
            <v>Salaries &amp; Benefits</v>
          </cell>
          <cell r="R7867" t="str">
            <v>Other Expenditures</v>
          </cell>
          <cell r="S7867" t="str">
            <v>Salaries &amp; Benefits</v>
          </cell>
        </row>
        <row r="7868">
          <cell r="A7868" t="str">
            <v>PH3737</v>
          </cell>
          <cell r="E7868">
            <v>24694.52</v>
          </cell>
          <cell r="F7868">
            <v>0</v>
          </cell>
          <cell r="G7868">
            <v>24694.52</v>
          </cell>
          <cell r="H7868">
            <v>26789.71</v>
          </cell>
          <cell r="I7868">
            <v>2095.19</v>
          </cell>
          <cell r="J7868">
            <v>34268.18</v>
          </cell>
          <cell r="L7868">
            <v>41455</v>
          </cell>
          <cell r="M7868" t="str">
            <v>SG</v>
          </cell>
          <cell r="N7868" t="str">
            <v>EXP</v>
          </cell>
          <cell r="O7868" t="str">
            <v>PH610</v>
          </cell>
          <cell r="P7868" t="str">
            <v>1760</v>
          </cell>
          <cell r="Q7868" t="str">
            <v>Salaries &amp; Benefits</v>
          </cell>
          <cell r="R7868" t="str">
            <v>Other Expenditures</v>
          </cell>
          <cell r="S7868" t="str">
            <v>Salaries &amp; Benefits</v>
          </cell>
        </row>
        <row r="7869">
          <cell r="A7869" t="str">
            <v>PH3737</v>
          </cell>
          <cell r="E7869">
            <v>42600.03</v>
          </cell>
          <cell r="F7869">
            <v>0</v>
          </cell>
          <cell r="G7869">
            <v>42600.03</v>
          </cell>
          <cell r="H7869">
            <v>51446.09</v>
          </cell>
          <cell r="I7869">
            <v>8846.06</v>
          </cell>
          <cell r="J7869">
            <v>115753.69</v>
          </cell>
          <cell r="L7869">
            <v>41455</v>
          </cell>
          <cell r="M7869" t="str">
            <v>SG</v>
          </cell>
          <cell r="N7869" t="str">
            <v>EXP</v>
          </cell>
          <cell r="O7869" t="str">
            <v>PH610</v>
          </cell>
          <cell r="P7869" t="str">
            <v>1770</v>
          </cell>
          <cell r="Q7869" t="str">
            <v>Salaries &amp; Benefits</v>
          </cell>
          <cell r="R7869" t="str">
            <v>Other Expenditures</v>
          </cell>
          <cell r="S7869" t="str">
            <v>Salaries &amp; Benefits</v>
          </cell>
        </row>
        <row r="7870">
          <cell r="A7870" t="str">
            <v>PH3737</v>
          </cell>
          <cell r="E7870">
            <v>690</v>
          </cell>
          <cell r="F7870">
            <v>0</v>
          </cell>
          <cell r="G7870">
            <v>690</v>
          </cell>
          <cell r="H7870">
            <v>0</v>
          </cell>
          <cell r="I7870">
            <v>-690</v>
          </cell>
          <cell r="J7870">
            <v>0</v>
          </cell>
          <cell r="L7870">
            <v>41455</v>
          </cell>
          <cell r="M7870" t="str">
            <v>SG</v>
          </cell>
          <cell r="N7870" t="str">
            <v>EXP</v>
          </cell>
          <cell r="O7870" t="str">
            <v>PH610</v>
          </cell>
          <cell r="P7870" t="str">
            <v>1840</v>
          </cell>
          <cell r="Q7870" t="str">
            <v>Salaries &amp; Benefits</v>
          </cell>
          <cell r="R7870" t="str">
            <v>Other Expenditures</v>
          </cell>
          <cell r="S7870" t="str">
            <v>Salaries &amp; Benefits</v>
          </cell>
        </row>
        <row r="7871">
          <cell r="A7871" t="str">
            <v>PH3737</v>
          </cell>
          <cell r="E7871">
            <v>12.73</v>
          </cell>
          <cell r="F7871">
            <v>0</v>
          </cell>
          <cell r="G7871">
            <v>12.73</v>
          </cell>
          <cell r="H7871">
            <v>0</v>
          </cell>
          <cell r="I7871">
            <v>-12.73</v>
          </cell>
          <cell r="J7871">
            <v>0</v>
          </cell>
          <cell r="L7871">
            <v>41455</v>
          </cell>
          <cell r="M7871" t="str">
            <v>SG</v>
          </cell>
          <cell r="N7871" t="str">
            <v>EXP</v>
          </cell>
          <cell r="O7871" t="str">
            <v>PH610</v>
          </cell>
          <cell r="P7871" t="str">
            <v>2010</v>
          </cell>
          <cell r="Q7871" t="str">
            <v>Office Supplies</v>
          </cell>
          <cell r="R7871" t="str">
            <v>Other Expenditures</v>
          </cell>
          <cell r="S7871" t="str">
            <v>Non Salary</v>
          </cell>
        </row>
        <row r="7872">
          <cell r="A7872" t="str">
            <v>PH3737</v>
          </cell>
          <cell r="E7872">
            <v>162.72</v>
          </cell>
          <cell r="F7872">
            <v>0</v>
          </cell>
          <cell r="G7872">
            <v>162.72</v>
          </cell>
          <cell r="H7872">
            <v>0</v>
          </cell>
          <cell r="I7872">
            <v>-162.72</v>
          </cell>
          <cell r="J7872">
            <v>0</v>
          </cell>
          <cell r="L7872">
            <v>41455</v>
          </cell>
          <cell r="M7872" t="str">
            <v>SG</v>
          </cell>
          <cell r="N7872" t="str">
            <v>EXP</v>
          </cell>
          <cell r="O7872" t="str">
            <v>PH610</v>
          </cell>
          <cell r="P7872" t="str">
            <v>2650</v>
          </cell>
          <cell r="Q7872" t="str">
            <v>Other Supplies</v>
          </cell>
          <cell r="R7872" t="str">
            <v>Other Expenditures</v>
          </cell>
          <cell r="S7872" t="str">
            <v>Non Salary</v>
          </cell>
        </row>
        <row r="7873">
          <cell r="A7873" t="str">
            <v>PH3737</v>
          </cell>
          <cell r="E7873">
            <v>29.15</v>
          </cell>
          <cell r="F7873">
            <v>0</v>
          </cell>
          <cell r="G7873">
            <v>29.15</v>
          </cell>
          <cell r="H7873">
            <v>188.15</v>
          </cell>
          <cell r="I7873">
            <v>159</v>
          </cell>
          <cell r="J7873">
            <v>500</v>
          </cell>
          <cell r="L7873">
            <v>41455</v>
          </cell>
          <cell r="M7873" t="str">
            <v>SG</v>
          </cell>
          <cell r="N7873" t="str">
            <v>EXP</v>
          </cell>
          <cell r="O7873" t="str">
            <v>PH610</v>
          </cell>
          <cell r="P7873" t="str">
            <v>4225</v>
          </cell>
          <cell r="Q7873" t="str">
            <v>Business Travel Expenses</v>
          </cell>
          <cell r="R7873" t="str">
            <v>Other Expenditures</v>
          </cell>
          <cell r="S7873" t="str">
            <v>Non Salary</v>
          </cell>
        </row>
        <row r="7874">
          <cell r="A7874" t="str">
            <v>PH3737</v>
          </cell>
          <cell r="E7874">
            <v>3595.58</v>
          </cell>
          <cell r="F7874">
            <v>0</v>
          </cell>
          <cell r="G7874">
            <v>3595.58</v>
          </cell>
          <cell r="H7874">
            <v>1601.54</v>
          </cell>
          <cell r="I7874">
            <v>-1994.04</v>
          </cell>
          <cell r="J7874">
            <v>4256</v>
          </cell>
          <cell r="L7874">
            <v>41455</v>
          </cell>
          <cell r="M7874" t="str">
            <v>SG</v>
          </cell>
          <cell r="N7874" t="str">
            <v>EXP</v>
          </cell>
          <cell r="O7874" t="str">
            <v>PH610</v>
          </cell>
          <cell r="P7874" t="str">
            <v>4770</v>
          </cell>
          <cell r="Q7874" t="str">
            <v>Insurance, Parking &amp; Metrage</v>
          </cell>
          <cell r="R7874" t="str">
            <v>Other Expenditures</v>
          </cell>
          <cell r="S7874" t="str">
            <v>Non Salary</v>
          </cell>
        </row>
        <row r="7875">
          <cell r="A7875" t="str">
            <v>PH3737</v>
          </cell>
          <cell r="E7875">
            <v>4428.42</v>
          </cell>
          <cell r="F7875">
            <v>0</v>
          </cell>
          <cell r="G7875">
            <v>4428.42</v>
          </cell>
          <cell r="H7875">
            <v>4735.3599999999997</v>
          </cell>
          <cell r="I7875">
            <v>306.94</v>
          </cell>
          <cell r="J7875">
            <v>10153</v>
          </cell>
          <cell r="L7875">
            <v>41455</v>
          </cell>
          <cell r="M7875" t="str">
            <v>SG</v>
          </cell>
          <cell r="N7875" t="str">
            <v>EXP</v>
          </cell>
          <cell r="O7875" t="str">
            <v>PH610</v>
          </cell>
          <cell r="P7875" t="str">
            <v>4775</v>
          </cell>
          <cell r="Q7875" t="str">
            <v>Insurance, Parking &amp; Metrage</v>
          </cell>
          <cell r="R7875" t="str">
            <v>Other Expenditures</v>
          </cell>
          <cell r="S7875" t="str">
            <v>Non Salary</v>
          </cell>
        </row>
        <row r="7876">
          <cell r="A7876" t="str">
            <v>PH3737</v>
          </cell>
          <cell r="E7876">
            <v>-448943.82</v>
          </cell>
          <cell r="F7876">
            <v>0</v>
          </cell>
          <cell r="G7876">
            <v>-448943.82</v>
          </cell>
          <cell r="H7876">
            <v>-450339.41</v>
          </cell>
          <cell r="I7876">
            <v>-1395.59</v>
          </cell>
          <cell r="J7876">
            <v>-985789.92</v>
          </cell>
          <cell r="L7876">
            <v>41455</v>
          </cell>
          <cell r="M7876" t="str">
            <v>SG</v>
          </cell>
          <cell r="N7876" t="str">
            <v>REV</v>
          </cell>
          <cell r="O7876" t="str">
            <v>PH610</v>
          </cell>
          <cell r="P7876" t="str">
            <v>8010</v>
          </cell>
          <cell r="Q7876" t="str">
            <v>Grants and Subsidies</v>
          </cell>
          <cell r="R7876" t="str">
            <v>Revenue</v>
          </cell>
          <cell r="S7876" t="str">
            <v>Non Salary</v>
          </cell>
        </row>
        <row r="7877">
          <cell r="A7877" t="str">
            <v>PH3738</v>
          </cell>
          <cell r="E7877">
            <v>0</v>
          </cell>
          <cell r="F7877">
            <v>0</v>
          </cell>
          <cell r="G7877">
            <v>0</v>
          </cell>
          <cell r="H7877">
            <v>0</v>
          </cell>
          <cell r="I7877">
            <v>0</v>
          </cell>
          <cell r="J7877">
            <v>0</v>
          </cell>
          <cell r="L7877">
            <v>41455</v>
          </cell>
          <cell r="M7877" t="str">
            <v>SG</v>
          </cell>
          <cell r="N7877" t="str">
            <v>EXP</v>
          </cell>
          <cell r="O7877" t="str">
            <v>PH610</v>
          </cell>
          <cell r="P7877" t="str">
            <v>1015</v>
          </cell>
          <cell r="Q7877" t="str">
            <v>Salaries &amp; Benefits</v>
          </cell>
          <cell r="R7877" t="str">
            <v>Other Expenditures</v>
          </cell>
          <cell r="S7877" t="str">
            <v>Salaries &amp; Benefits</v>
          </cell>
        </row>
        <row r="7878">
          <cell r="A7878" t="str">
            <v>PH3738</v>
          </cell>
          <cell r="E7878">
            <v>0</v>
          </cell>
          <cell r="F7878">
            <v>0</v>
          </cell>
          <cell r="G7878">
            <v>0</v>
          </cell>
          <cell r="H7878">
            <v>0</v>
          </cell>
          <cell r="I7878">
            <v>0</v>
          </cell>
          <cell r="J7878">
            <v>0</v>
          </cell>
          <cell r="L7878">
            <v>41455</v>
          </cell>
          <cell r="M7878" t="str">
            <v>SG</v>
          </cell>
          <cell r="N7878" t="str">
            <v>EXP</v>
          </cell>
          <cell r="O7878" t="str">
            <v>PH610</v>
          </cell>
          <cell r="P7878" t="str">
            <v>1520</v>
          </cell>
          <cell r="Q7878" t="str">
            <v>Salaries &amp; Benefits</v>
          </cell>
          <cell r="R7878" t="str">
            <v>Other Expenditures</v>
          </cell>
          <cell r="S7878" t="str">
            <v>Gapping</v>
          </cell>
        </row>
        <row r="7879">
          <cell r="A7879" t="str">
            <v>PH3738</v>
          </cell>
          <cell r="E7879">
            <v>0</v>
          </cell>
          <cell r="F7879">
            <v>0</v>
          </cell>
          <cell r="G7879">
            <v>0</v>
          </cell>
          <cell r="H7879">
            <v>0</v>
          </cell>
          <cell r="I7879">
            <v>0</v>
          </cell>
          <cell r="J7879">
            <v>0</v>
          </cell>
          <cell r="L7879">
            <v>41455</v>
          </cell>
          <cell r="M7879" t="str">
            <v>SG</v>
          </cell>
          <cell r="N7879" t="str">
            <v>EXP</v>
          </cell>
          <cell r="O7879" t="str">
            <v>PH610</v>
          </cell>
          <cell r="P7879" t="str">
            <v>1711</v>
          </cell>
          <cell r="Q7879" t="str">
            <v>Salaries &amp; Benefits</v>
          </cell>
          <cell r="R7879" t="str">
            <v>Other Expenditures</v>
          </cell>
          <cell r="S7879" t="str">
            <v>Salaries &amp; Benefits</v>
          </cell>
        </row>
        <row r="7880">
          <cell r="A7880" t="str">
            <v>PH3738</v>
          </cell>
          <cell r="E7880">
            <v>0</v>
          </cell>
          <cell r="F7880">
            <v>0</v>
          </cell>
          <cell r="G7880">
            <v>0</v>
          </cell>
          <cell r="H7880">
            <v>0</v>
          </cell>
          <cell r="I7880">
            <v>0</v>
          </cell>
          <cell r="J7880">
            <v>0</v>
          </cell>
          <cell r="L7880">
            <v>41455</v>
          </cell>
          <cell r="M7880" t="str">
            <v>SG</v>
          </cell>
          <cell r="N7880" t="str">
            <v>EXP</v>
          </cell>
          <cell r="O7880" t="str">
            <v>PH610</v>
          </cell>
          <cell r="P7880" t="str">
            <v>1712</v>
          </cell>
          <cell r="Q7880" t="str">
            <v>Salaries &amp; Benefits</v>
          </cell>
          <cell r="R7880" t="str">
            <v>Other Expenditures</v>
          </cell>
          <cell r="S7880" t="str">
            <v>Salaries &amp; Benefits</v>
          </cell>
        </row>
        <row r="7881">
          <cell r="A7881" t="str">
            <v>PH3738</v>
          </cell>
          <cell r="E7881">
            <v>0</v>
          </cell>
          <cell r="F7881">
            <v>0</v>
          </cell>
          <cell r="G7881">
            <v>0</v>
          </cell>
          <cell r="H7881">
            <v>0</v>
          </cell>
          <cell r="I7881">
            <v>0</v>
          </cell>
          <cell r="J7881">
            <v>0</v>
          </cell>
          <cell r="L7881">
            <v>41455</v>
          </cell>
          <cell r="M7881" t="str">
            <v>SG</v>
          </cell>
          <cell r="N7881" t="str">
            <v>EXP</v>
          </cell>
          <cell r="O7881" t="str">
            <v>PH610</v>
          </cell>
          <cell r="P7881" t="str">
            <v>1720</v>
          </cell>
          <cell r="Q7881" t="str">
            <v>Salaries &amp; Benefits</v>
          </cell>
          <cell r="R7881" t="str">
            <v>Other Expenditures</v>
          </cell>
          <cell r="S7881" t="str">
            <v>Salaries &amp; Benefits</v>
          </cell>
        </row>
        <row r="7882">
          <cell r="A7882" t="str">
            <v>PH3738</v>
          </cell>
          <cell r="E7882">
            <v>0</v>
          </cell>
          <cell r="F7882">
            <v>0</v>
          </cell>
          <cell r="G7882">
            <v>0</v>
          </cell>
          <cell r="H7882">
            <v>0</v>
          </cell>
          <cell r="I7882">
            <v>0</v>
          </cell>
          <cell r="J7882">
            <v>0</v>
          </cell>
          <cell r="L7882">
            <v>41455</v>
          </cell>
          <cell r="M7882" t="str">
            <v>SG</v>
          </cell>
          <cell r="N7882" t="str">
            <v>EXP</v>
          </cell>
          <cell r="O7882" t="str">
            <v>PH610</v>
          </cell>
          <cell r="P7882" t="str">
            <v>1730</v>
          </cell>
          <cell r="Q7882" t="str">
            <v>Salaries &amp; Benefits</v>
          </cell>
          <cell r="R7882" t="str">
            <v>Other Expenditures</v>
          </cell>
          <cell r="S7882" t="str">
            <v>Salaries &amp; Benefits</v>
          </cell>
        </row>
        <row r="7883">
          <cell r="A7883" t="str">
            <v>PH3738</v>
          </cell>
          <cell r="E7883">
            <v>0</v>
          </cell>
          <cell r="F7883">
            <v>0</v>
          </cell>
          <cell r="G7883">
            <v>0</v>
          </cell>
          <cell r="H7883">
            <v>0</v>
          </cell>
          <cell r="I7883">
            <v>0</v>
          </cell>
          <cell r="J7883">
            <v>0</v>
          </cell>
          <cell r="L7883">
            <v>41455</v>
          </cell>
          <cell r="M7883" t="str">
            <v>SG</v>
          </cell>
          <cell r="N7883" t="str">
            <v>EXP</v>
          </cell>
          <cell r="O7883" t="str">
            <v>PH610</v>
          </cell>
          <cell r="P7883" t="str">
            <v>1740</v>
          </cell>
          <cell r="Q7883" t="str">
            <v>Salaries &amp; Benefits</v>
          </cell>
          <cell r="R7883" t="str">
            <v>Other Expenditures</v>
          </cell>
          <cell r="S7883" t="str">
            <v>Salaries &amp; Benefits</v>
          </cell>
        </row>
        <row r="7884">
          <cell r="A7884" t="str">
            <v>PH3738</v>
          </cell>
          <cell r="E7884">
            <v>0</v>
          </cell>
          <cell r="F7884">
            <v>0</v>
          </cell>
          <cell r="G7884">
            <v>0</v>
          </cell>
          <cell r="H7884">
            <v>0</v>
          </cell>
          <cell r="I7884">
            <v>0</v>
          </cell>
          <cell r="J7884">
            <v>0</v>
          </cell>
          <cell r="L7884">
            <v>41455</v>
          </cell>
          <cell r="M7884" t="str">
            <v>SG</v>
          </cell>
          <cell r="N7884" t="str">
            <v>EXP</v>
          </cell>
          <cell r="O7884" t="str">
            <v>PH610</v>
          </cell>
          <cell r="P7884" t="str">
            <v>1745</v>
          </cell>
          <cell r="Q7884" t="str">
            <v>Salaries &amp; Benefits</v>
          </cell>
          <cell r="R7884" t="str">
            <v>Other Expenditures</v>
          </cell>
          <cell r="S7884" t="str">
            <v>Salaries &amp; Benefits</v>
          </cell>
        </row>
        <row r="7885">
          <cell r="A7885" t="str">
            <v>PH3738</v>
          </cell>
          <cell r="E7885">
            <v>0</v>
          </cell>
          <cell r="F7885">
            <v>0</v>
          </cell>
          <cell r="G7885">
            <v>0</v>
          </cell>
          <cell r="H7885">
            <v>0</v>
          </cell>
          <cell r="I7885">
            <v>0</v>
          </cell>
          <cell r="J7885">
            <v>0</v>
          </cell>
          <cell r="L7885">
            <v>41455</v>
          </cell>
          <cell r="M7885" t="str">
            <v>SG</v>
          </cell>
          <cell r="N7885" t="str">
            <v>EXP</v>
          </cell>
          <cell r="O7885" t="str">
            <v>PH610</v>
          </cell>
          <cell r="P7885" t="str">
            <v>1750</v>
          </cell>
          <cell r="Q7885" t="str">
            <v>Salaries &amp; Benefits</v>
          </cell>
          <cell r="R7885" t="str">
            <v>Other Expenditures</v>
          </cell>
          <cell r="S7885" t="str">
            <v>Salaries &amp; Benefits</v>
          </cell>
        </row>
        <row r="7886">
          <cell r="A7886" t="str">
            <v>PH3738</v>
          </cell>
          <cell r="E7886">
            <v>0</v>
          </cell>
          <cell r="F7886">
            <v>0</v>
          </cell>
          <cell r="G7886">
            <v>0</v>
          </cell>
          <cell r="H7886">
            <v>0</v>
          </cell>
          <cell r="I7886">
            <v>0</v>
          </cell>
          <cell r="J7886">
            <v>0</v>
          </cell>
          <cell r="L7886">
            <v>41455</v>
          </cell>
          <cell r="M7886" t="str">
            <v>SG</v>
          </cell>
          <cell r="N7886" t="str">
            <v>EXP</v>
          </cell>
          <cell r="O7886" t="str">
            <v>PH610</v>
          </cell>
          <cell r="P7886" t="str">
            <v>1760</v>
          </cell>
          <cell r="Q7886" t="str">
            <v>Salaries &amp; Benefits</v>
          </cell>
          <cell r="R7886" t="str">
            <v>Other Expenditures</v>
          </cell>
          <cell r="S7886" t="str">
            <v>Salaries &amp; Benefits</v>
          </cell>
        </row>
        <row r="7887">
          <cell r="A7887" t="str">
            <v>PH3738</v>
          </cell>
          <cell r="E7887">
            <v>0</v>
          </cell>
          <cell r="F7887">
            <v>0</v>
          </cell>
          <cell r="G7887">
            <v>0</v>
          </cell>
          <cell r="H7887">
            <v>0</v>
          </cell>
          <cell r="I7887">
            <v>0</v>
          </cell>
          <cell r="J7887">
            <v>0</v>
          </cell>
          <cell r="L7887">
            <v>41455</v>
          </cell>
          <cell r="M7887" t="str">
            <v>SG</v>
          </cell>
          <cell r="N7887" t="str">
            <v>EXP</v>
          </cell>
          <cell r="O7887" t="str">
            <v>PH610</v>
          </cell>
          <cell r="P7887" t="str">
            <v>1770</v>
          </cell>
          <cell r="Q7887" t="str">
            <v>Salaries &amp; Benefits</v>
          </cell>
          <cell r="R7887" t="str">
            <v>Other Expenditures</v>
          </cell>
          <cell r="S7887" t="str">
            <v>Salaries &amp; Benefits</v>
          </cell>
        </row>
        <row r="7888">
          <cell r="A7888" t="str">
            <v>PH3738</v>
          </cell>
          <cell r="E7888">
            <v>0</v>
          </cell>
          <cell r="F7888">
            <v>0</v>
          </cell>
          <cell r="G7888">
            <v>0</v>
          </cell>
          <cell r="H7888">
            <v>0</v>
          </cell>
          <cell r="I7888">
            <v>0</v>
          </cell>
          <cell r="J7888">
            <v>0</v>
          </cell>
          <cell r="L7888">
            <v>41455</v>
          </cell>
          <cell r="M7888" t="str">
            <v>SG</v>
          </cell>
          <cell r="N7888" t="str">
            <v>EXP</v>
          </cell>
          <cell r="O7888" t="str">
            <v>PH610</v>
          </cell>
          <cell r="P7888" t="str">
            <v>4770</v>
          </cell>
          <cell r="Q7888" t="str">
            <v>Insurance, Parking &amp; Metrage</v>
          </cell>
          <cell r="R7888" t="str">
            <v>Other Expenditures</v>
          </cell>
          <cell r="S7888" t="str">
            <v>Non Salary</v>
          </cell>
        </row>
        <row r="7889">
          <cell r="A7889" t="str">
            <v>PH3738</v>
          </cell>
          <cell r="E7889">
            <v>0</v>
          </cell>
          <cell r="F7889">
            <v>0</v>
          </cell>
          <cell r="G7889">
            <v>0</v>
          </cell>
          <cell r="H7889">
            <v>0</v>
          </cell>
          <cell r="I7889">
            <v>0</v>
          </cell>
          <cell r="J7889">
            <v>0</v>
          </cell>
          <cell r="L7889">
            <v>41455</v>
          </cell>
          <cell r="M7889" t="str">
            <v>SG</v>
          </cell>
          <cell r="N7889" t="str">
            <v>EXP</v>
          </cell>
          <cell r="O7889" t="str">
            <v>PH610</v>
          </cell>
          <cell r="P7889" t="str">
            <v>4775</v>
          </cell>
          <cell r="Q7889" t="str">
            <v>Insurance, Parking &amp; Metrage</v>
          </cell>
          <cell r="R7889" t="str">
            <v>Other Expenditures</v>
          </cell>
          <cell r="S7889" t="str">
            <v>Non Salary</v>
          </cell>
        </row>
        <row r="7890">
          <cell r="A7890" t="str">
            <v>PH3739</v>
          </cell>
          <cell r="E7890">
            <v>627463.27</v>
          </cell>
          <cell r="F7890">
            <v>0</v>
          </cell>
          <cell r="G7890">
            <v>627463.27</v>
          </cell>
          <cell r="H7890">
            <v>611168.04</v>
          </cell>
          <cell r="I7890">
            <v>-16295.23</v>
          </cell>
          <cell r="J7890">
            <v>1375128.1</v>
          </cell>
          <cell r="L7890">
            <v>41455</v>
          </cell>
          <cell r="M7890" t="str">
            <v>SG</v>
          </cell>
          <cell r="N7890" t="str">
            <v>EXP</v>
          </cell>
          <cell r="O7890" t="str">
            <v>PH610</v>
          </cell>
          <cell r="P7890" t="str">
            <v>1015</v>
          </cell>
          <cell r="Q7890" t="str">
            <v>Salaries &amp; Benefits</v>
          </cell>
          <cell r="R7890" t="str">
            <v>Other Expenditures</v>
          </cell>
          <cell r="S7890" t="str">
            <v>Salaries &amp; Benefits</v>
          </cell>
        </row>
        <row r="7891">
          <cell r="A7891" t="str">
            <v>PH3739</v>
          </cell>
          <cell r="E7891">
            <v>245.58</v>
          </cell>
          <cell r="F7891">
            <v>0</v>
          </cell>
          <cell r="G7891">
            <v>245.58</v>
          </cell>
          <cell r="H7891">
            <v>0</v>
          </cell>
          <cell r="I7891">
            <v>-245.58</v>
          </cell>
          <cell r="J7891">
            <v>0</v>
          </cell>
          <cell r="L7891">
            <v>41455</v>
          </cell>
          <cell r="M7891" t="str">
            <v>SG</v>
          </cell>
          <cell r="N7891" t="str">
            <v>EXP</v>
          </cell>
          <cell r="O7891" t="str">
            <v>PH610</v>
          </cell>
          <cell r="P7891" t="str">
            <v>1025</v>
          </cell>
          <cell r="Q7891" t="str">
            <v>Salaries &amp; Benefits</v>
          </cell>
          <cell r="R7891" t="str">
            <v>Other Expenditures</v>
          </cell>
          <cell r="S7891" t="str">
            <v>Overtime</v>
          </cell>
        </row>
        <row r="7892">
          <cell r="A7892" t="str">
            <v>PH3739</v>
          </cell>
          <cell r="E7892">
            <v>29.12</v>
          </cell>
          <cell r="F7892">
            <v>0</v>
          </cell>
          <cell r="G7892">
            <v>29.12</v>
          </cell>
          <cell r="H7892">
            <v>0</v>
          </cell>
          <cell r="I7892">
            <v>-29.12</v>
          </cell>
          <cell r="J7892">
            <v>0</v>
          </cell>
          <cell r="L7892">
            <v>41455</v>
          </cell>
          <cell r="M7892" t="str">
            <v>SG</v>
          </cell>
          <cell r="N7892" t="str">
            <v>EXP</v>
          </cell>
          <cell r="O7892" t="str">
            <v>PH610</v>
          </cell>
          <cell r="P7892" t="str">
            <v>1045</v>
          </cell>
          <cell r="Q7892" t="str">
            <v>Salaries &amp; Benefits</v>
          </cell>
          <cell r="R7892" t="str">
            <v>Other Expenditures</v>
          </cell>
          <cell r="S7892" t="str">
            <v>Salaries &amp; Benefits</v>
          </cell>
        </row>
        <row r="7893">
          <cell r="A7893" t="str">
            <v>PH3739</v>
          </cell>
          <cell r="E7893">
            <v>0</v>
          </cell>
          <cell r="F7893">
            <v>0</v>
          </cell>
          <cell r="G7893">
            <v>0</v>
          </cell>
          <cell r="H7893">
            <v>-38742.589999999997</v>
          </cell>
          <cell r="I7893">
            <v>-38742.589999999997</v>
          </cell>
          <cell r="J7893">
            <v>-84938.18</v>
          </cell>
          <cell r="L7893">
            <v>41455</v>
          </cell>
          <cell r="M7893" t="str">
            <v>SG</v>
          </cell>
          <cell r="N7893" t="str">
            <v>EXP</v>
          </cell>
          <cell r="O7893" t="str">
            <v>PH610</v>
          </cell>
          <cell r="P7893" t="str">
            <v>1520</v>
          </cell>
          <cell r="Q7893" t="str">
            <v>Salaries &amp; Benefits</v>
          </cell>
          <cell r="R7893" t="str">
            <v>Other Expenditures</v>
          </cell>
          <cell r="S7893" t="str">
            <v>Gapping</v>
          </cell>
        </row>
        <row r="7894">
          <cell r="A7894" t="str">
            <v>PH3739</v>
          </cell>
          <cell r="E7894">
            <v>35766.69</v>
          </cell>
          <cell r="F7894">
            <v>0</v>
          </cell>
          <cell r="G7894">
            <v>35766.69</v>
          </cell>
          <cell r="H7894">
            <v>33685.22</v>
          </cell>
          <cell r="I7894">
            <v>-2081.4699999999998</v>
          </cell>
          <cell r="J7894">
            <v>75792</v>
          </cell>
          <cell r="L7894">
            <v>41455</v>
          </cell>
          <cell r="M7894" t="str">
            <v>SG</v>
          </cell>
          <cell r="N7894" t="str">
            <v>EXP</v>
          </cell>
          <cell r="O7894" t="str">
            <v>PH610</v>
          </cell>
          <cell r="P7894" t="str">
            <v>1711</v>
          </cell>
          <cell r="Q7894" t="str">
            <v>Salaries &amp; Benefits</v>
          </cell>
          <cell r="R7894" t="str">
            <v>Other Expenditures</v>
          </cell>
          <cell r="S7894" t="str">
            <v>Salaries &amp; Benefits</v>
          </cell>
        </row>
        <row r="7895">
          <cell r="A7895" t="str">
            <v>PH3739</v>
          </cell>
          <cell r="E7895">
            <v>17115.28</v>
          </cell>
          <cell r="F7895">
            <v>0</v>
          </cell>
          <cell r="G7895">
            <v>17115.28</v>
          </cell>
          <cell r="H7895">
            <v>15909.19</v>
          </cell>
          <cell r="I7895">
            <v>-1206.0899999999999</v>
          </cell>
          <cell r="J7895">
            <v>35796</v>
          </cell>
          <cell r="L7895">
            <v>41455</v>
          </cell>
          <cell r="M7895" t="str">
            <v>SG</v>
          </cell>
          <cell r="N7895" t="str">
            <v>EXP</v>
          </cell>
          <cell r="O7895" t="str">
            <v>PH610</v>
          </cell>
          <cell r="P7895" t="str">
            <v>1712</v>
          </cell>
          <cell r="Q7895" t="str">
            <v>Salaries &amp; Benefits</v>
          </cell>
          <cell r="R7895" t="str">
            <v>Other Expenditures</v>
          </cell>
          <cell r="S7895" t="str">
            <v>Salaries &amp; Benefits</v>
          </cell>
        </row>
        <row r="7896">
          <cell r="A7896" t="str">
            <v>PH3739</v>
          </cell>
          <cell r="E7896">
            <v>15451.47</v>
          </cell>
          <cell r="F7896">
            <v>0</v>
          </cell>
          <cell r="G7896">
            <v>15451.47</v>
          </cell>
          <cell r="H7896">
            <v>12238.74</v>
          </cell>
          <cell r="I7896">
            <v>-3212.73</v>
          </cell>
          <cell r="J7896">
            <v>27101.279999999999</v>
          </cell>
          <cell r="L7896">
            <v>41455</v>
          </cell>
          <cell r="M7896" t="str">
            <v>SG</v>
          </cell>
          <cell r="N7896" t="str">
            <v>EXP</v>
          </cell>
          <cell r="O7896" t="str">
            <v>PH610</v>
          </cell>
          <cell r="P7896" t="str">
            <v>1720</v>
          </cell>
          <cell r="Q7896" t="str">
            <v>Salaries &amp; Benefits</v>
          </cell>
          <cell r="R7896" t="str">
            <v>Other Expenditures</v>
          </cell>
          <cell r="S7896" t="str">
            <v>Salaries &amp; Benefits</v>
          </cell>
        </row>
        <row r="7897">
          <cell r="A7897" t="str">
            <v>PH3739</v>
          </cell>
          <cell r="E7897">
            <v>4668.59</v>
          </cell>
          <cell r="F7897">
            <v>0</v>
          </cell>
          <cell r="G7897">
            <v>4668.59</v>
          </cell>
          <cell r="H7897">
            <v>4561.6000000000004</v>
          </cell>
          <cell r="I7897">
            <v>-106.99</v>
          </cell>
          <cell r="J7897">
            <v>10263.950000000001</v>
          </cell>
          <cell r="L7897">
            <v>41455</v>
          </cell>
          <cell r="M7897" t="str">
            <v>SG</v>
          </cell>
          <cell r="N7897" t="str">
            <v>EXP</v>
          </cell>
          <cell r="O7897" t="str">
            <v>PH610</v>
          </cell>
          <cell r="P7897" t="str">
            <v>1730</v>
          </cell>
          <cell r="Q7897" t="str">
            <v>Salaries &amp; Benefits</v>
          </cell>
          <cell r="R7897" t="str">
            <v>Other Expenditures</v>
          </cell>
          <cell r="S7897" t="str">
            <v>Salaries &amp; Benefits</v>
          </cell>
        </row>
        <row r="7898">
          <cell r="A7898" t="str">
            <v>PH3739</v>
          </cell>
          <cell r="E7898">
            <v>15969.01</v>
          </cell>
          <cell r="F7898">
            <v>0</v>
          </cell>
          <cell r="G7898">
            <v>15969.01</v>
          </cell>
          <cell r="H7898">
            <v>15774.51</v>
          </cell>
          <cell r="I7898">
            <v>-194.5</v>
          </cell>
          <cell r="J7898">
            <v>18870.21</v>
          </cell>
          <cell r="L7898">
            <v>41455</v>
          </cell>
          <cell r="M7898" t="str">
            <v>SG</v>
          </cell>
          <cell r="N7898" t="str">
            <v>EXP</v>
          </cell>
          <cell r="O7898" t="str">
            <v>PH610</v>
          </cell>
          <cell r="P7898" t="str">
            <v>1740</v>
          </cell>
          <cell r="Q7898" t="str">
            <v>Salaries &amp; Benefits</v>
          </cell>
          <cell r="R7898" t="str">
            <v>Other Expenditures</v>
          </cell>
          <cell r="S7898" t="str">
            <v>Salaries &amp; Benefits</v>
          </cell>
        </row>
        <row r="7899">
          <cell r="A7899" t="str">
            <v>PH3739</v>
          </cell>
          <cell r="E7899">
            <v>742.21</v>
          </cell>
          <cell r="F7899">
            <v>0</v>
          </cell>
          <cell r="G7899">
            <v>742.21</v>
          </cell>
          <cell r="H7899">
            <v>852.9</v>
          </cell>
          <cell r="I7899">
            <v>110.69</v>
          </cell>
          <cell r="J7899">
            <v>1100.06</v>
          </cell>
          <cell r="L7899">
            <v>41455</v>
          </cell>
          <cell r="M7899" t="str">
            <v>SG</v>
          </cell>
          <cell r="N7899" t="str">
            <v>EXP</v>
          </cell>
          <cell r="O7899" t="str">
            <v>PH610</v>
          </cell>
          <cell r="P7899" t="str">
            <v>1745</v>
          </cell>
          <cell r="Q7899" t="str">
            <v>Salaries &amp; Benefits</v>
          </cell>
          <cell r="R7899" t="str">
            <v>Other Expenditures</v>
          </cell>
          <cell r="S7899" t="str">
            <v>Salaries &amp; Benefits</v>
          </cell>
        </row>
        <row r="7900">
          <cell r="A7900" t="str">
            <v>PH3739</v>
          </cell>
          <cell r="E7900">
            <v>12452.14</v>
          </cell>
          <cell r="F7900">
            <v>0</v>
          </cell>
          <cell r="G7900">
            <v>12452.14</v>
          </cell>
          <cell r="H7900">
            <v>11917.83</v>
          </cell>
          <cell r="I7900">
            <v>-534.30999999999995</v>
          </cell>
          <cell r="J7900">
            <v>26814.959999999999</v>
          </cell>
          <cell r="L7900">
            <v>41455</v>
          </cell>
          <cell r="M7900" t="str">
            <v>SG</v>
          </cell>
          <cell r="N7900" t="str">
            <v>EXP</v>
          </cell>
          <cell r="O7900" t="str">
            <v>PH610</v>
          </cell>
          <cell r="P7900" t="str">
            <v>1750</v>
          </cell>
          <cell r="Q7900" t="str">
            <v>Salaries &amp; Benefits</v>
          </cell>
          <cell r="R7900" t="str">
            <v>Other Expenditures</v>
          </cell>
          <cell r="S7900" t="str">
            <v>Salaries &amp; Benefits</v>
          </cell>
        </row>
        <row r="7901">
          <cell r="A7901" t="str">
            <v>PH3739</v>
          </cell>
          <cell r="E7901">
            <v>33626.199999999997</v>
          </cell>
          <cell r="F7901">
            <v>0</v>
          </cell>
          <cell r="G7901">
            <v>33626.199999999997</v>
          </cell>
          <cell r="H7901">
            <v>34243.379999999997</v>
          </cell>
          <cell r="I7901">
            <v>617.17999999999995</v>
          </cell>
          <cell r="J7901">
            <v>41520.6</v>
          </cell>
          <cell r="L7901">
            <v>41455</v>
          </cell>
          <cell r="M7901" t="str">
            <v>SG</v>
          </cell>
          <cell r="N7901" t="str">
            <v>EXP</v>
          </cell>
          <cell r="O7901" t="str">
            <v>PH610</v>
          </cell>
          <cell r="P7901" t="str">
            <v>1760</v>
          </cell>
          <cell r="Q7901" t="str">
            <v>Salaries &amp; Benefits</v>
          </cell>
          <cell r="R7901" t="str">
            <v>Other Expenditures</v>
          </cell>
          <cell r="S7901" t="str">
            <v>Salaries &amp; Benefits</v>
          </cell>
        </row>
        <row r="7902">
          <cell r="A7902" t="str">
            <v>PH3739</v>
          </cell>
          <cell r="E7902">
            <v>64631.99</v>
          </cell>
          <cell r="F7902">
            <v>0</v>
          </cell>
          <cell r="G7902">
            <v>64631.99</v>
          </cell>
          <cell r="H7902">
            <v>66785.8</v>
          </cell>
          <cell r="I7902">
            <v>2153.81</v>
          </cell>
          <cell r="J7902">
            <v>150267.92000000001</v>
          </cell>
          <cell r="L7902">
            <v>41455</v>
          </cell>
          <cell r="M7902" t="str">
            <v>SG</v>
          </cell>
          <cell r="N7902" t="str">
            <v>EXP</v>
          </cell>
          <cell r="O7902" t="str">
            <v>PH610</v>
          </cell>
          <cell r="P7902" t="str">
            <v>1770</v>
          </cell>
          <cell r="Q7902" t="str">
            <v>Salaries &amp; Benefits</v>
          </cell>
          <cell r="R7902" t="str">
            <v>Other Expenditures</v>
          </cell>
          <cell r="S7902" t="str">
            <v>Salaries &amp; Benefits</v>
          </cell>
        </row>
        <row r="7903">
          <cell r="A7903" t="str">
            <v>PH3739</v>
          </cell>
          <cell r="E7903">
            <v>5481.18</v>
          </cell>
          <cell r="F7903">
            <v>0</v>
          </cell>
          <cell r="G7903">
            <v>5481.18</v>
          </cell>
          <cell r="H7903">
            <v>0</v>
          </cell>
          <cell r="I7903">
            <v>-5481.18</v>
          </cell>
          <cell r="J7903">
            <v>0</v>
          </cell>
          <cell r="L7903">
            <v>41455</v>
          </cell>
          <cell r="M7903" t="str">
            <v>SG</v>
          </cell>
          <cell r="N7903" t="str">
            <v>EXP</v>
          </cell>
          <cell r="O7903" t="str">
            <v>PH610</v>
          </cell>
          <cell r="P7903" t="str">
            <v>1840</v>
          </cell>
          <cell r="Q7903" t="str">
            <v>Salaries &amp; Benefits</v>
          </cell>
          <cell r="R7903" t="str">
            <v>Other Expenditures</v>
          </cell>
          <cell r="S7903" t="str">
            <v>Salaries &amp; Benefits</v>
          </cell>
        </row>
        <row r="7904">
          <cell r="A7904" t="str">
            <v>PH3739</v>
          </cell>
          <cell r="E7904">
            <v>71.3</v>
          </cell>
          <cell r="F7904">
            <v>0</v>
          </cell>
          <cell r="G7904">
            <v>71.3</v>
          </cell>
          <cell r="H7904">
            <v>75.260000000000005</v>
          </cell>
          <cell r="I7904">
            <v>3.96</v>
          </cell>
          <cell r="J7904">
            <v>200</v>
          </cell>
          <cell r="L7904">
            <v>41455</v>
          </cell>
          <cell r="M7904" t="str">
            <v>SG</v>
          </cell>
          <cell r="N7904" t="str">
            <v>EXP</v>
          </cell>
          <cell r="O7904" t="str">
            <v>PH610</v>
          </cell>
          <cell r="P7904" t="str">
            <v>4225</v>
          </cell>
          <cell r="Q7904" t="str">
            <v>Business Travel Expenses</v>
          </cell>
          <cell r="R7904" t="str">
            <v>Other Expenditures</v>
          </cell>
          <cell r="S7904" t="str">
            <v>Non Salary</v>
          </cell>
        </row>
        <row r="7905">
          <cell r="A7905" t="str">
            <v>PH3739</v>
          </cell>
          <cell r="E7905">
            <v>2584.42</v>
          </cell>
          <cell r="F7905">
            <v>0</v>
          </cell>
          <cell r="G7905">
            <v>2584.42</v>
          </cell>
          <cell r="H7905">
            <v>2766.56</v>
          </cell>
          <cell r="I7905">
            <v>182.14</v>
          </cell>
          <cell r="J7905">
            <v>7352</v>
          </cell>
          <cell r="L7905">
            <v>41455</v>
          </cell>
          <cell r="M7905" t="str">
            <v>SG</v>
          </cell>
          <cell r="N7905" t="str">
            <v>EXP</v>
          </cell>
          <cell r="O7905" t="str">
            <v>PH610</v>
          </cell>
          <cell r="P7905" t="str">
            <v>4770</v>
          </cell>
          <cell r="Q7905" t="str">
            <v>Insurance, Parking &amp; Metrage</v>
          </cell>
          <cell r="R7905" t="str">
            <v>Other Expenditures</v>
          </cell>
          <cell r="S7905" t="str">
            <v>Non Salary</v>
          </cell>
        </row>
        <row r="7906">
          <cell r="A7906" t="str">
            <v>PH3739</v>
          </cell>
          <cell r="E7906">
            <v>5807.23</v>
          </cell>
          <cell r="F7906">
            <v>0</v>
          </cell>
          <cell r="G7906">
            <v>5807.23</v>
          </cell>
          <cell r="H7906">
            <v>11094.47</v>
          </cell>
          <cell r="I7906">
            <v>5287.24</v>
          </cell>
          <cell r="J7906">
            <v>22504</v>
          </cell>
          <cell r="L7906">
            <v>41455</v>
          </cell>
          <cell r="M7906" t="str">
            <v>SG</v>
          </cell>
          <cell r="N7906" t="str">
            <v>EXP</v>
          </cell>
          <cell r="O7906" t="str">
            <v>PH610</v>
          </cell>
          <cell r="P7906" t="str">
            <v>4775</v>
          </cell>
          <cell r="Q7906" t="str">
            <v>Insurance, Parking &amp; Metrage</v>
          </cell>
          <cell r="R7906" t="str">
            <v>Other Expenditures</v>
          </cell>
          <cell r="S7906" t="str">
            <v>Non Salary</v>
          </cell>
        </row>
        <row r="7907">
          <cell r="A7907" t="str">
            <v>PH3739</v>
          </cell>
          <cell r="E7907">
            <v>-631579.26</v>
          </cell>
          <cell r="F7907">
            <v>0</v>
          </cell>
          <cell r="G7907">
            <v>-631579.26</v>
          </cell>
          <cell r="H7907">
            <v>-586748.18000000005</v>
          </cell>
          <cell r="I7907">
            <v>44831.08</v>
          </cell>
          <cell r="J7907">
            <v>-1280829.6599999999</v>
          </cell>
          <cell r="L7907">
            <v>41455</v>
          </cell>
          <cell r="M7907" t="str">
            <v>SG</v>
          </cell>
          <cell r="N7907" t="str">
            <v>REV</v>
          </cell>
          <cell r="O7907" t="str">
            <v>PH610</v>
          </cell>
          <cell r="P7907" t="str">
            <v>8010</v>
          </cell>
          <cell r="Q7907" t="str">
            <v>Grants and Subsidies</v>
          </cell>
          <cell r="R7907" t="str">
            <v>Revenue</v>
          </cell>
          <cell r="S7907" t="str">
            <v>Non Salary</v>
          </cell>
        </row>
        <row r="7908">
          <cell r="A7908" t="str">
            <v>PH3740</v>
          </cell>
          <cell r="E7908">
            <v>979447.32</v>
          </cell>
          <cell r="F7908">
            <v>0</v>
          </cell>
          <cell r="G7908">
            <v>979447.32</v>
          </cell>
          <cell r="H7908">
            <v>1230293.68</v>
          </cell>
          <cell r="I7908">
            <v>250846.36</v>
          </cell>
          <cell r="J7908">
            <v>2768160.78</v>
          </cell>
          <cell r="L7908">
            <v>41455</v>
          </cell>
          <cell r="M7908" t="str">
            <v>PF</v>
          </cell>
          <cell r="N7908" t="str">
            <v>EXP</v>
          </cell>
          <cell r="O7908" t="str">
            <v>PH700</v>
          </cell>
          <cell r="P7908" t="str">
            <v>1015</v>
          </cell>
          <cell r="Q7908" t="str">
            <v>Salaries &amp; Benefits</v>
          </cell>
          <cell r="R7908" t="str">
            <v>Other Expenditures</v>
          </cell>
          <cell r="S7908" t="str">
            <v>Salaries &amp; Benefits</v>
          </cell>
        </row>
        <row r="7909">
          <cell r="A7909" t="str">
            <v>PH3740</v>
          </cell>
          <cell r="E7909">
            <v>-195.44</v>
          </cell>
          <cell r="F7909">
            <v>0</v>
          </cell>
          <cell r="G7909">
            <v>-195.44</v>
          </cell>
          <cell r="H7909">
            <v>0</v>
          </cell>
          <cell r="I7909">
            <v>195.44</v>
          </cell>
          <cell r="J7909">
            <v>0</v>
          </cell>
          <cell r="L7909">
            <v>41455</v>
          </cell>
          <cell r="M7909" t="str">
            <v>PF</v>
          </cell>
          <cell r="N7909" t="str">
            <v>EXP</v>
          </cell>
          <cell r="O7909" t="str">
            <v>PH700</v>
          </cell>
          <cell r="P7909" t="str">
            <v>1050</v>
          </cell>
          <cell r="Q7909" t="str">
            <v>Salaries &amp; Benefits</v>
          </cell>
          <cell r="R7909" t="str">
            <v>Other Expenditures</v>
          </cell>
          <cell r="S7909" t="str">
            <v>Salaries &amp; Benefits</v>
          </cell>
        </row>
        <row r="7910">
          <cell r="A7910" t="str">
            <v>PH3740</v>
          </cell>
          <cell r="E7910">
            <v>4681.04</v>
          </cell>
          <cell r="F7910">
            <v>0</v>
          </cell>
          <cell r="G7910">
            <v>4681.04</v>
          </cell>
          <cell r="H7910">
            <v>0</v>
          </cell>
          <cell r="I7910">
            <v>-4681.04</v>
          </cell>
          <cell r="J7910">
            <v>0</v>
          </cell>
          <cell r="L7910">
            <v>41455</v>
          </cell>
          <cell r="M7910" t="str">
            <v>PF</v>
          </cell>
          <cell r="N7910" t="str">
            <v>EXP</v>
          </cell>
          <cell r="O7910" t="str">
            <v>PH700</v>
          </cell>
          <cell r="P7910" t="str">
            <v>1060</v>
          </cell>
          <cell r="Q7910" t="str">
            <v>Salaries &amp; Benefits</v>
          </cell>
          <cell r="R7910" t="str">
            <v>Other Expenditures</v>
          </cell>
          <cell r="S7910" t="str">
            <v>Salaries &amp; Benefits</v>
          </cell>
        </row>
        <row r="7911">
          <cell r="A7911" t="str">
            <v>PH3740</v>
          </cell>
          <cell r="E7911">
            <v>59520.13</v>
          </cell>
          <cell r="F7911">
            <v>0</v>
          </cell>
          <cell r="G7911">
            <v>59520.13</v>
          </cell>
          <cell r="H7911">
            <v>0</v>
          </cell>
          <cell r="I7911">
            <v>-59520.13</v>
          </cell>
          <cell r="J7911">
            <v>0</v>
          </cell>
          <cell r="L7911">
            <v>41455</v>
          </cell>
          <cell r="M7911" t="str">
            <v>PF</v>
          </cell>
          <cell r="N7911" t="str">
            <v>EXP</v>
          </cell>
          <cell r="O7911" t="str">
            <v>PH700</v>
          </cell>
          <cell r="P7911" t="str">
            <v>1215</v>
          </cell>
          <cell r="Q7911" t="str">
            <v>Salaries &amp; Benefits</v>
          </cell>
          <cell r="R7911" t="str">
            <v>Other Expenditures</v>
          </cell>
          <cell r="S7911" t="str">
            <v>Salaries &amp; Benefits</v>
          </cell>
        </row>
        <row r="7912">
          <cell r="A7912" t="str">
            <v>PH3740</v>
          </cell>
          <cell r="E7912">
            <v>2380.91</v>
          </cell>
          <cell r="F7912">
            <v>0</v>
          </cell>
          <cell r="G7912">
            <v>2380.91</v>
          </cell>
          <cell r="H7912">
            <v>0</v>
          </cell>
          <cell r="I7912">
            <v>-2380.91</v>
          </cell>
          <cell r="J7912">
            <v>0</v>
          </cell>
          <cell r="L7912">
            <v>41455</v>
          </cell>
          <cell r="M7912" t="str">
            <v>PF</v>
          </cell>
          <cell r="N7912" t="str">
            <v>EXP</v>
          </cell>
          <cell r="O7912" t="str">
            <v>PH700</v>
          </cell>
          <cell r="P7912" t="str">
            <v>1250</v>
          </cell>
          <cell r="Q7912" t="str">
            <v>Salaries &amp; Benefits</v>
          </cell>
          <cell r="R7912" t="str">
            <v>Other Expenditures</v>
          </cell>
          <cell r="S7912" t="str">
            <v>Salaries &amp; Benefits</v>
          </cell>
        </row>
        <row r="7913">
          <cell r="A7913" t="str">
            <v>PH3740</v>
          </cell>
          <cell r="E7913">
            <v>-374.93</v>
          </cell>
          <cell r="F7913">
            <v>0</v>
          </cell>
          <cell r="G7913">
            <v>-374.93</v>
          </cell>
          <cell r="H7913">
            <v>0</v>
          </cell>
          <cell r="I7913">
            <v>374.93</v>
          </cell>
          <cell r="J7913">
            <v>0</v>
          </cell>
          <cell r="L7913">
            <v>41455</v>
          </cell>
          <cell r="M7913" t="str">
            <v>PF</v>
          </cell>
          <cell r="N7913" t="str">
            <v>EXP</v>
          </cell>
          <cell r="O7913" t="str">
            <v>PH700</v>
          </cell>
          <cell r="P7913" t="str">
            <v>1580</v>
          </cell>
          <cell r="Q7913" t="str">
            <v>Salaries &amp; Benefits</v>
          </cell>
          <cell r="R7913" t="str">
            <v>Other Expenditures</v>
          </cell>
          <cell r="S7913" t="str">
            <v>Salaries &amp; Benefits</v>
          </cell>
        </row>
        <row r="7914">
          <cell r="A7914" t="str">
            <v>PH3740</v>
          </cell>
          <cell r="E7914">
            <v>52910.68</v>
          </cell>
          <cell r="F7914">
            <v>0</v>
          </cell>
          <cell r="G7914">
            <v>52910.68</v>
          </cell>
          <cell r="H7914">
            <v>70682.460000000006</v>
          </cell>
          <cell r="I7914">
            <v>17771.78</v>
          </cell>
          <cell r="J7914">
            <v>159036</v>
          </cell>
          <cell r="L7914">
            <v>41455</v>
          </cell>
          <cell r="M7914" t="str">
            <v>PF</v>
          </cell>
          <cell r="N7914" t="str">
            <v>EXP</v>
          </cell>
          <cell r="O7914" t="str">
            <v>PH700</v>
          </cell>
          <cell r="P7914" t="str">
            <v>1711</v>
          </cell>
          <cell r="Q7914" t="str">
            <v>Salaries &amp; Benefits</v>
          </cell>
          <cell r="R7914" t="str">
            <v>Other Expenditures</v>
          </cell>
          <cell r="S7914" t="str">
            <v>Salaries &amp; Benefits</v>
          </cell>
        </row>
        <row r="7915">
          <cell r="A7915" t="str">
            <v>PH3740</v>
          </cell>
          <cell r="E7915">
            <v>25895.94</v>
          </cell>
          <cell r="F7915">
            <v>0</v>
          </cell>
          <cell r="G7915">
            <v>25895.94</v>
          </cell>
          <cell r="H7915">
            <v>33765.14</v>
          </cell>
          <cell r="I7915">
            <v>7869.2</v>
          </cell>
          <cell r="J7915">
            <v>75972</v>
          </cell>
          <cell r="L7915">
            <v>41455</v>
          </cell>
          <cell r="M7915" t="str">
            <v>PF</v>
          </cell>
          <cell r="N7915" t="str">
            <v>EXP</v>
          </cell>
          <cell r="O7915" t="str">
            <v>PH700</v>
          </cell>
          <cell r="P7915" t="str">
            <v>1712</v>
          </cell>
          <cell r="Q7915" t="str">
            <v>Salaries &amp; Benefits</v>
          </cell>
          <cell r="R7915" t="str">
            <v>Other Expenditures</v>
          </cell>
          <cell r="S7915" t="str">
            <v>Salaries &amp; Benefits</v>
          </cell>
        </row>
        <row r="7916">
          <cell r="A7916" t="str">
            <v>PH3740</v>
          </cell>
          <cell r="E7916">
            <v>24513.68</v>
          </cell>
          <cell r="F7916">
            <v>0</v>
          </cell>
          <cell r="G7916">
            <v>24513.68</v>
          </cell>
          <cell r="H7916">
            <v>24636.89</v>
          </cell>
          <cell r="I7916">
            <v>123.21</v>
          </cell>
          <cell r="J7916">
            <v>55426.99</v>
          </cell>
          <cell r="L7916">
            <v>41455</v>
          </cell>
          <cell r="M7916" t="str">
            <v>PF</v>
          </cell>
          <cell r="N7916" t="str">
            <v>EXP</v>
          </cell>
          <cell r="O7916" t="str">
            <v>PH700</v>
          </cell>
          <cell r="P7916" t="str">
            <v>1720</v>
          </cell>
          <cell r="Q7916" t="str">
            <v>Salaries &amp; Benefits</v>
          </cell>
          <cell r="R7916" t="str">
            <v>Other Expenditures</v>
          </cell>
          <cell r="S7916" t="str">
            <v>Salaries &amp; Benefits</v>
          </cell>
        </row>
        <row r="7917">
          <cell r="A7917" t="str">
            <v>PH3740</v>
          </cell>
          <cell r="E7917">
            <v>7437.95</v>
          </cell>
          <cell r="F7917">
            <v>0</v>
          </cell>
          <cell r="G7917">
            <v>7437.95</v>
          </cell>
          <cell r="H7917">
            <v>9184.7000000000007</v>
          </cell>
          <cell r="I7917">
            <v>1746.75</v>
          </cell>
          <cell r="J7917">
            <v>20664.669999999998</v>
          </cell>
          <cell r="L7917">
            <v>41455</v>
          </cell>
          <cell r="M7917" t="str">
            <v>PF</v>
          </cell>
          <cell r="N7917" t="str">
            <v>EXP</v>
          </cell>
          <cell r="O7917" t="str">
            <v>PH700</v>
          </cell>
          <cell r="P7917" t="str">
            <v>1730</v>
          </cell>
          <cell r="Q7917" t="str">
            <v>Salaries &amp; Benefits</v>
          </cell>
          <cell r="R7917" t="str">
            <v>Other Expenditures</v>
          </cell>
          <cell r="S7917" t="str">
            <v>Salaries &amp; Benefits</v>
          </cell>
        </row>
        <row r="7918">
          <cell r="A7918" t="str">
            <v>PH3740</v>
          </cell>
          <cell r="E7918">
            <v>24578.02</v>
          </cell>
          <cell r="F7918">
            <v>0</v>
          </cell>
          <cell r="G7918">
            <v>24578.02</v>
          </cell>
          <cell r="H7918">
            <v>30246.03</v>
          </cell>
          <cell r="I7918">
            <v>5668.01</v>
          </cell>
          <cell r="J7918">
            <v>42700.37</v>
          </cell>
          <cell r="L7918">
            <v>41455</v>
          </cell>
          <cell r="M7918" t="str">
            <v>PF</v>
          </cell>
          <cell r="N7918" t="str">
            <v>EXP</v>
          </cell>
          <cell r="O7918" t="str">
            <v>PH700</v>
          </cell>
          <cell r="P7918" t="str">
            <v>1740</v>
          </cell>
          <cell r="Q7918" t="str">
            <v>Salaries &amp; Benefits</v>
          </cell>
          <cell r="R7918" t="str">
            <v>Other Expenditures</v>
          </cell>
          <cell r="S7918" t="str">
            <v>Salaries &amp; Benefits</v>
          </cell>
        </row>
        <row r="7919">
          <cell r="A7919" t="str">
            <v>PH3740</v>
          </cell>
          <cell r="E7919">
            <v>1191.68</v>
          </cell>
          <cell r="F7919">
            <v>0</v>
          </cell>
          <cell r="G7919">
            <v>1191.68</v>
          </cell>
          <cell r="H7919">
            <v>1565.18</v>
          </cell>
          <cell r="I7919">
            <v>373.5</v>
          </cell>
          <cell r="J7919">
            <v>2214.52</v>
          </cell>
          <cell r="L7919">
            <v>41455</v>
          </cell>
          <cell r="M7919" t="str">
            <v>PF</v>
          </cell>
          <cell r="N7919" t="str">
            <v>EXP</v>
          </cell>
          <cell r="O7919" t="str">
            <v>PH700</v>
          </cell>
          <cell r="P7919" t="str">
            <v>1745</v>
          </cell>
          <cell r="Q7919" t="str">
            <v>Salaries &amp; Benefits</v>
          </cell>
          <cell r="R7919" t="str">
            <v>Other Expenditures</v>
          </cell>
          <cell r="S7919" t="str">
            <v>Salaries &amp; Benefits</v>
          </cell>
        </row>
        <row r="7920">
          <cell r="A7920" t="str">
            <v>PH3740</v>
          </cell>
          <cell r="E7920">
            <v>20685.22</v>
          </cell>
          <cell r="F7920">
            <v>0</v>
          </cell>
          <cell r="G7920">
            <v>20685.22</v>
          </cell>
          <cell r="H7920">
            <v>23990.73</v>
          </cell>
          <cell r="I7920">
            <v>3305.51</v>
          </cell>
          <cell r="J7920">
            <v>53979.17</v>
          </cell>
          <cell r="L7920">
            <v>41455</v>
          </cell>
          <cell r="M7920" t="str">
            <v>PF</v>
          </cell>
          <cell r="N7920" t="str">
            <v>EXP</v>
          </cell>
          <cell r="O7920" t="str">
            <v>PH700</v>
          </cell>
          <cell r="P7920" t="str">
            <v>1750</v>
          </cell>
          <cell r="Q7920" t="str">
            <v>Salaries &amp; Benefits</v>
          </cell>
          <cell r="R7920" t="str">
            <v>Other Expenditures</v>
          </cell>
          <cell r="S7920" t="str">
            <v>Salaries &amp; Benefits</v>
          </cell>
        </row>
        <row r="7921">
          <cell r="A7921" t="str">
            <v>PH3740</v>
          </cell>
          <cell r="E7921">
            <v>52205.42</v>
          </cell>
          <cell r="F7921">
            <v>0</v>
          </cell>
          <cell r="G7921">
            <v>52205.42</v>
          </cell>
          <cell r="H7921">
            <v>66489.899999999994</v>
          </cell>
          <cell r="I7921">
            <v>14284.48</v>
          </cell>
          <cell r="J7921">
            <v>94574.7</v>
          </cell>
          <cell r="L7921">
            <v>41455</v>
          </cell>
          <cell r="M7921" t="str">
            <v>PF</v>
          </cell>
          <cell r="N7921" t="str">
            <v>EXP</v>
          </cell>
          <cell r="O7921" t="str">
            <v>PH700</v>
          </cell>
          <cell r="P7921" t="str">
            <v>1760</v>
          </cell>
          <cell r="Q7921" t="str">
            <v>Salaries &amp; Benefits</v>
          </cell>
          <cell r="R7921" t="str">
            <v>Other Expenditures</v>
          </cell>
          <cell r="S7921" t="str">
            <v>Salaries &amp; Benefits</v>
          </cell>
        </row>
        <row r="7922">
          <cell r="A7922" t="str">
            <v>PH3740</v>
          </cell>
          <cell r="E7922">
            <v>93652.73</v>
          </cell>
          <cell r="F7922">
            <v>0</v>
          </cell>
          <cell r="G7922">
            <v>93652.73</v>
          </cell>
          <cell r="H7922">
            <v>131305.39000000001</v>
          </cell>
          <cell r="I7922">
            <v>37652.660000000003</v>
          </cell>
          <cell r="J7922">
            <v>295437.28000000003</v>
          </cell>
          <cell r="L7922">
            <v>41455</v>
          </cell>
          <cell r="M7922" t="str">
            <v>PF</v>
          </cell>
          <cell r="N7922" t="str">
            <v>EXP</v>
          </cell>
          <cell r="O7922" t="str">
            <v>PH700</v>
          </cell>
          <cell r="P7922" t="str">
            <v>1770</v>
          </cell>
          <cell r="Q7922" t="str">
            <v>Salaries &amp; Benefits</v>
          </cell>
          <cell r="R7922" t="str">
            <v>Other Expenditures</v>
          </cell>
          <cell r="S7922" t="str">
            <v>Salaries &amp; Benefits</v>
          </cell>
        </row>
        <row r="7923">
          <cell r="A7923" t="str">
            <v>PH3740</v>
          </cell>
          <cell r="E7923">
            <v>66.540000000000006</v>
          </cell>
          <cell r="F7923">
            <v>0</v>
          </cell>
          <cell r="G7923">
            <v>66.540000000000006</v>
          </cell>
          <cell r="H7923">
            <v>0</v>
          </cell>
          <cell r="I7923">
            <v>-66.540000000000006</v>
          </cell>
          <cell r="J7923">
            <v>0</v>
          </cell>
          <cell r="L7923">
            <v>41455</v>
          </cell>
          <cell r="M7923" t="str">
            <v>PF</v>
          </cell>
          <cell r="N7923" t="str">
            <v>EXP</v>
          </cell>
          <cell r="O7923" t="str">
            <v>PH700</v>
          </cell>
          <cell r="P7923" t="str">
            <v>1970</v>
          </cell>
          <cell r="Q7923" t="str">
            <v>Salaries &amp; Benefits</v>
          </cell>
          <cell r="R7923" t="str">
            <v>Other Expenditures</v>
          </cell>
          <cell r="S7923" t="str">
            <v>Salaries &amp; Benefits</v>
          </cell>
        </row>
        <row r="7924">
          <cell r="A7924" t="str">
            <v>PH3740</v>
          </cell>
          <cell r="E7924">
            <v>36.869999999999997</v>
          </cell>
          <cell r="F7924">
            <v>0</v>
          </cell>
          <cell r="G7924">
            <v>36.869999999999997</v>
          </cell>
          <cell r="H7924">
            <v>0</v>
          </cell>
          <cell r="I7924">
            <v>-36.869999999999997</v>
          </cell>
          <cell r="J7924">
            <v>0</v>
          </cell>
          <cell r="L7924">
            <v>41455</v>
          </cell>
          <cell r="M7924" t="str">
            <v>PF</v>
          </cell>
          <cell r="N7924" t="str">
            <v>EXP</v>
          </cell>
          <cell r="O7924" t="str">
            <v>PH700</v>
          </cell>
          <cell r="P7924" t="str">
            <v>1975</v>
          </cell>
          <cell r="Q7924" t="str">
            <v>Salaries &amp; Benefits</v>
          </cell>
          <cell r="R7924" t="str">
            <v>Other Expenditures</v>
          </cell>
          <cell r="S7924" t="str">
            <v>Salaries &amp; Benefits</v>
          </cell>
        </row>
        <row r="7925">
          <cell r="A7925" t="str">
            <v>PH3740</v>
          </cell>
          <cell r="E7925">
            <v>19370.14</v>
          </cell>
          <cell r="F7925">
            <v>100.49</v>
          </cell>
          <cell r="G7925">
            <v>19470.63</v>
          </cell>
          <cell r="H7925">
            <v>7184.52</v>
          </cell>
          <cell r="I7925">
            <v>-12286.11</v>
          </cell>
          <cell r="J7925">
            <v>14151.11</v>
          </cell>
          <cell r="L7925">
            <v>41455</v>
          </cell>
          <cell r="M7925" t="str">
            <v>PF</v>
          </cell>
          <cell r="N7925" t="str">
            <v>EXP</v>
          </cell>
          <cell r="O7925" t="str">
            <v>PH700</v>
          </cell>
          <cell r="P7925" t="str">
            <v>2010</v>
          </cell>
          <cell r="Q7925" t="str">
            <v>Office Supplies</v>
          </cell>
          <cell r="R7925" t="str">
            <v>Other Expenditures</v>
          </cell>
          <cell r="S7925" t="str">
            <v>Non Salary</v>
          </cell>
        </row>
        <row r="7926">
          <cell r="A7926" t="str">
            <v>PH3740</v>
          </cell>
          <cell r="E7926">
            <v>0</v>
          </cell>
          <cell r="F7926">
            <v>0</v>
          </cell>
          <cell r="G7926">
            <v>0</v>
          </cell>
          <cell r="H7926">
            <v>253.85</v>
          </cell>
          <cell r="I7926">
            <v>253.85</v>
          </cell>
          <cell r="J7926">
            <v>500</v>
          </cell>
          <cell r="L7926">
            <v>41455</v>
          </cell>
          <cell r="M7926" t="str">
            <v>PF</v>
          </cell>
          <cell r="N7926" t="str">
            <v>EXP</v>
          </cell>
          <cell r="O7926" t="str">
            <v>PH700</v>
          </cell>
          <cell r="P7926" t="str">
            <v>2020</v>
          </cell>
          <cell r="Q7926" t="str">
            <v>Office Supplies</v>
          </cell>
          <cell r="R7926" t="str">
            <v>Other Expenditures</v>
          </cell>
          <cell r="S7926" t="str">
            <v>Non Salary</v>
          </cell>
        </row>
        <row r="7927">
          <cell r="A7927" t="str">
            <v>PH3740</v>
          </cell>
          <cell r="E7927">
            <v>1026.06</v>
          </cell>
          <cell r="F7927">
            <v>0</v>
          </cell>
          <cell r="G7927">
            <v>1026.06</v>
          </cell>
          <cell r="H7927">
            <v>5015.3500000000004</v>
          </cell>
          <cell r="I7927">
            <v>3989.29</v>
          </cell>
          <cell r="J7927">
            <v>9878.58</v>
          </cell>
          <cell r="L7927">
            <v>41455</v>
          </cell>
          <cell r="M7927" t="str">
            <v>PF</v>
          </cell>
          <cell r="N7927" t="str">
            <v>EXP</v>
          </cell>
          <cell r="O7927" t="str">
            <v>PH700</v>
          </cell>
          <cell r="P7927" t="str">
            <v>2040</v>
          </cell>
          <cell r="Q7927" t="str">
            <v>Office Supplies</v>
          </cell>
          <cell r="R7927" t="str">
            <v>Other Expenditures</v>
          </cell>
          <cell r="S7927" t="str">
            <v>Non Salary</v>
          </cell>
        </row>
        <row r="7928">
          <cell r="A7928" t="str">
            <v>PH3740</v>
          </cell>
          <cell r="E7928">
            <v>0</v>
          </cell>
          <cell r="F7928">
            <v>0</v>
          </cell>
          <cell r="G7928">
            <v>0</v>
          </cell>
          <cell r="H7928">
            <v>253.85</v>
          </cell>
          <cell r="I7928">
            <v>253.85</v>
          </cell>
          <cell r="J7928">
            <v>500</v>
          </cell>
          <cell r="L7928">
            <v>41455</v>
          </cell>
          <cell r="M7928" t="str">
            <v>PF</v>
          </cell>
          <cell r="N7928" t="str">
            <v>EXP</v>
          </cell>
          <cell r="O7928" t="str">
            <v>PH700</v>
          </cell>
          <cell r="P7928" t="str">
            <v>2082</v>
          </cell>
          <cell r="Q7928" t="str">
            <v>Office Supplies</v>
          </cell>
          <cell r="R7928" t="str">
            <v>Other Expenditures</v>
          </cell>
          <cell r="S7928" t="str">
            <v>Non Salary</v>
          </cell>
        </row>
        <row r="7929">
          <cell r="A7929" t="str">
            <v>PH3740</v>
          </cell>
          <cell r="E7929">
            <v>10.42</v>
          </cell>
          <cell r="F7929">
            <v>0</v>
          </cell>
          <cell r="G7929">
            <v>10.42</v>
          </cell>
          <cell r="H7929">
            <v>0</v>
          </cell>
          <cell r="I7929">
            <v>-10.42</v>
          </cell>
          <cell r="J7929">
            <v>0</v>
          </cell>
          <cell r="L7929">
            <v>41455</v>
          </cell>
          <cell r="M7929" t="str">
            <v>PF</v>
          </cell>
          <cell r="N7929" t="str">
            <v>EXP</v>
          </cell>
          <cell r="O7929" t="str">
            <v>PH700</v>
          </cell>
          <cell r="P7929" t="str">
            <v>2410</v>
          </cell>
          <cell r="Q7929" t="str">
            <v>Chemicals</v>
          </cell>
          <cell r="R7929" t="str">
            <v>Other Expenditures</v>
          </cell>
          <cell r="S7929" t="str">
            <v>Non Salary</v>
          </cell>
        </row>
        <row r="7930">
          <cell r="A7930" t="str">
            <v>PH3740</v>
          </cell>
          <cell r="E7930">
            <v>891.45</v>
          </cell>
          <cell r="F7930">
            <v>0</v>
          </cell>
          <cell r="G7930">
            <v>891.45</v>
          </cell>
          <cell r="H7930">
            <v>507.7</v>
          </cell>
          <cell r="I7930">
            <v>-383.75</v>
          </cell>
          <cell r="J7930">
            <v>1000</v>
          </cell>
          <cell r="L7930">
            <v>41455</v>
          </cell>
          <cell r="M7930" t="str">
            <v>PF</v>
          </cell>
          <cell r="N7930" t="str">
            <v>EXP</v>
          </cell>
          <cell r="O7930" t="str">
            <v>PH700</v>
          </cell>
          <cell r="P7930" t="str">
            <v>2570</v>
          </cell>
          <cell r="Q7930" t="str">
            <v>Other Supplies</v>
          </cell>
          <cell r="R7930" t="str">
            <v>Other Expenditures</v>
          </cell>
          <cell r="S7930" t="str">
            <v>Non Salary</v>
          </cell>
        </row>
        <row r="7931">
          <cell r="A7931" t="str">
            <v>PH3740</v>
          </cell>
          <cell r="E7931">
            <v>138.76</v>
          </cell>
          <cell r="F7931">
            <v>0</v>
          </cell>
          <cell r="G7931">
            <v>138.76</v>
          </cell>
          <cell r="H7931">
            <v>0</v>
          </cell>
          <cell r="I7931">
            <v>-138.76</v>
          </cell>
          <cell r="J7931">
            <v>0</v>
          </cell>
          <cell r="L7931">
            <v>41455</v>
          </cell>
          <cell r="M7931" t="str">
            <v>PF</v>
          </cell>
          <cell r="N7931" t="str">
            <v>EXP</v>
          </cell>
          <cell r="O7931" t="str">
            <v>PH700</v>
          </cell>
          <cell r="P7931" t="str">
            <v>2575</v>
          </cell>
          <cell r="Q7931" t="str">
            <v>Other Supplies</v>
          </cell>
          <cell r="R7931" t="str">
            <v>Other Expenditures</v>
          </cell>
          <cell r="S7931" t="str">
            <v>Non Salary</v>
          </cell>
        </row>
        <row r="7932">
          <cell r="A7932" t="str">
            <v>PH3740</v>
          </cell>
          <cell r="E7932">
            <v>44.29</v>
          </cell>
          <cell r="F7932">
            <v>0</v>
          </cell>
          <cell r="G7932">
            <v>44.29</v>
          </cell>
          <cell r="H7932">
            <v>1015.4</v>
          </cell>
          <cell r="I7932">
            <v>971.11</v>
          </cell>
          <cell r="J7932">
            <v>2000</v>
          </cell>
          <cell r="L7932">
            <v>41455</v>
          </cell>
          <cell r="M7932" t="str">
            <v>PF</v>
          </cell>
          <cell r="N7932" t="str">
            <v>EXP</v>
          </cell>
          <cell r="O7932" t="str">
            <v>PH700</v>
          </cell>
          <cell r="P7932" t="str">
            <v>2600</v>
          </cell>
          <cell r="Q7932" t="str">
            <v>Other Supplies</v>
          </cell>
          <cell r="R7932" t="str">
            <v>Other Expenditures</v>
          </cell>
          <cell r="S7932" t="str">
            <v>Non Salary</v>
          </cell>
        </row>
        <row r="7933">
          <cell r="A7933" t="str">
            <v>PH3740</v>
          </cell>
          <cell r="E7933">
            <v>0</v>
          </cell>
          <cell r="F7933">
            <v>0</v>
          </cell>
          <cell r="G7933">
            <v>0</v>
          </cell>
          <cell r="H7933">
            <v>507.7</v>
          </cell>
          <cell r="I7933">
            <v>507.7</v>
          </cell>
          <cell r="J7933">
            <v>1000</v>
          </cell>
          <cell r="L7933">
            <v>41455</v>
          </cell>
          <cell r="M7933" t="str">
            <v>PF</v>
          </cell>
          <cell r="N7933" t="str">
            <v>EXP</v>
          </cell>
          <cell r="O7933" t="str">
            <v>PH700</v>
          </cell>
          <cell r="P7933" t="str">
            <v>2650</v>
          </cell>
          <cell r="Q7933" t="str">
            <v>Other Supplies</v>
          </cell>
          <cell r="R7933" t="str">
            <v>Other Expenditures</v>
          </cell>
          <cell r="S7933" t="str">
            <v>Non Salary</v>
          </cell>
        </row>
        <row r="7934">
          <cell r="A7934" t="str">
            <v>PH3740</v>
          </cell>
          <cell r="E7934">
            <v>294.38</v>
          </cell>
          <cell r="F7934">
            <v>0</v>
          </cell>
          <cell r="G7934">
            <v>294.38</v>
          </cell>
          <cell r="H7934">
            <v>0</v>
          </cell>
          <cell r="I7934">
            <v>-294.38</v>
          </cell>
          <cell r="J7934">
            <v>0</v>
          </cell>
          <cell r="L7934">
            <v>41455</v>
          </cell>
          <cell r="M7934" t="str">
            <v>PF</v>
          </cell>
          <cell r="N7934" t="str">
            <v>EXP</v>
          </cell>
          <cell r="O7934" t="str">
            <v>PH700</v>
          </cell>
          <cell r="P7934" t="str">
            <v>2665</v>
          </cell>
          <cell r="Q7934" t="str">
            <v>Other Supplies</v>
          </cell>
          <cell r="R7934" t="str">
            <v>Other Expenditures</v>
          </cell>
          <cell r="S7934" t="str">
            <v>Non Salary</v>
          </cell>
        </row>
        <row r="7935">
          <cell r="A7935" t="str">
            <v>PH3740</v>
          </cell>
          <cell r="E7935">
            <v>0</v>
          </cell>
          <cell r="F7935">
            <v>0</v>
          </cell>
          <cell r="G7935">
            <v>0</v>
          </cell>
          <cell r="H7935">
            <v>1015.4</v>
          </cell>
          <cell r="I7935">
            <v>1015.4</v>
          </cell>
          <cell r="J7935">
            <v>2000</v>
          </cell>
          <cell r="L7935">
            <v>41455</v>
          </cell>
          <cell r="M7935" t="str">
            <v>PF</v>
          </cell>
          <cell r="N7935" t="str">
            <v>EXP</v>
          </cell>
          <cell r="O7935" t="str">
            <v>PH700</v>
          </cell>
          <cell r="P7935" t="str">
            <v>2670</v>
          </cell>
          <cell r="Q7935" t="str">
            <v>Other Supplies</v>
          </cell>
          <cell r="R7935" t="str">
            <v>Other Expenditures</v>
          </cell>
          <cell r="S7935" t="str">
            <v>Non Salary</v>
          </cell>
        </row>
        <row r="7936">
          <cell r="A7936" t="str">
            <v>PH3740</v>
          </cell>
          <cell r="E7936">
            <v>15.34</v>
          </cell>
          <cell r="F7936">
            <v>0</v>
          </cell>
          <cell r="G7936">
            <v>15.34</v>
          </cell>
          <cell r="H7936">
            <v>1015.4</v>
          </cell>
          <cell r="I7936">
            <v>1000.06</v>
          </cell>
          <cell r="J7936">
            <v>2000</v>
          </cell>
          <cell r="L7936">
            <v>41455</v>
          </cell>
          <cell r="M7936" t="str">
            <v>PF</v>
          </cell>
          <cell r="N7936" t="str">
            <v>EXP</v>
          </cell>
          <cell r="O7936" t="str">
            <v>PH700</v>
          </cell>
          <cell r="P7936" t="str">
            <v>2710</v>
          </cell>
          <cell r="Q7936" t="str">
            <v>Other Supplies</v>
          </cell>
          <cell r="R7936" t="str">
            <v>Other Expenditures</v>
          </cell>
          <cell r="S7936" t="str">
            <v>Non Salary</v>
          </cell>
        </row>
        <row r="7937">
          <cell r="A7937" t="str">
            <v>PH3740</v>
          </cell>
          <cell r="E7937">
            <v>22.88</v>
          </cell>
          <cell r="F7937">
            <v>239.22</v>
          </cell>
          <cell r="G7937">
            <v>262.10000000000002</v>
          </cell>
          <cell r="H7937">
            <v>507.7</v>
          </cell>
          <cell r="I7937">
            <v>245.6</v>
          </cell>
          <cell r="J7937">
            <v>1000</v>
          </cell>
          <cell r="L7937">
            <v>41455</v>
          </cell>
          <cell r="M7937" t="str">
            <v>PF</v>
          </cell>
          <cell r="N7937" t="str">
            <v>EXP</v>
          </cell>
          <cell r="O7937" t="str">
            <v>PH700</v>
          </cell>
          <cell r="P7937" t="str">
            <v>2820</v>
          </cell>
          <cell r="Q7937" t="str">
            <v>Other Supplies</v>
          </cell>
          <cell r="R7937" t="str">
            <v>Other Expenditures</v>
          </cell>
          <cell r="S7937" t="str">
            <v>Non Salary</v>
          </cell>
        </row>
        <row r="7938">
          <cell r="A7938" t="str">
            <v>PH3740</v>
          </cell>
          <cell r="E7938">
            <v>55149.74</v>
          </cell>
          <cell r="F7938">
            <v>2157.4699999999998</v>
          </cell>
          <cell r="G7938">
            <v>57307.21</v>
          </cell>
          <cell r="H7938">
            <v>107446.96</v>
          </cell>
          <cell r="I7938">
            <v>50139.75</v>
          </cell>
          <cell r="J7938">
            <v>319402.36</v>
          </cell>
          <cell r="L7938">
            <v>41455</v>
          </cell>
          <cell r="M7938" t="str">
            <v>PF</v>
          </cell>
          <cell r="N7938" t="str">
            <v>EXP</v>
          </cell>
          <cell r="O7938" t="str">
            <v>PH700</v>
          </cell>
          <cell r="P7938" t="str">
            <v>2825</v>
          </cell>
          <cell r="Q7938" t="str">
            <v>Other Supplies</v>
          </cell>
          <cell r="R7938" t="str">
            <v>Other Expenditures</v>
          </cell>
          <cell r="S7938" t="str">
            <v>Non Salary</v>
          </cell>
        </row>
        <row r="7939">
          <cell r="A7939" t="str">
            <v>PH3740</v>
          </cell>
          <cell r="E7939">
            <v>222.84</v>
          </cell>
          <cell r="F7939">
            <v>0</v>
          </cell>
          <cell r="G7939">
            <v>222.84</v>
          </cell>
          <cell r="H7939">
            <v>990.6</v>
          </cell>
          <cell r="I7939">
            <v>767.76</v>
          </cell>
          <cell r="J7939">
            <v>2000</v>
          </cell>
          <cell r="L7939">
            <v>41455</v>
          </cell>
          <cell r="M7939" t="str">
            <v>PF</v>
          </cell>
          <cell r="N7939" t="str">
            <v>EXP</v>
          </cell>
          <cell r="O7939" t="str">
            <v>PH700</v>
          </cell>
          <cell r="P7939" t="str">
            <v>2999</v>
          </cell>
          <cell r="Q7939" t="str">
            <v>Other Supplies</v>
          </cell>
          <cell r="R7939" t="str">
            <v>Other Expenditures</v>
          </cell>
          <cell r="S7939" t="str">
            <v>Non Salary</v>
          </cell>
        </row>
        <row r="7940">
          <cell r="A7940" t="str">
            <v>PH3740</v>
          </cell>
          <cell r="E7940">
            <v>0</v>
          </cell>
          <cell r="F7940">
            <v>9563.3799999999992</v>
          </cell>
          <cell r="G7940">
            <v>9563.3799999999992</v>
          </cell>
          <cell r="H7940">
            <v>608</v>
          </cell>
          <cell r="I7940">
            <v>-8955.3799999999992</v>
          </cell>
          <cell r="J7940">
            <v>20000</v>
          </cell>
          <cell r="L7940">
            <v>41455</v>
          </cell>
          <cell r="M7940" t="str">
            <v>PF</v>
          </cell>
          <cell r="N7940" t="str">
            <v>EXP</v>
          </cell>
          <cell r="O7940" t="str">
            <v>PH700</v>
          </cell>
          <cell r="P7940" t="str">
            <v>3060</v>
          </cell>
          <cell r="Q7940" t="str">
            <v>General Equipment</v>
          </cell>
          <cell r="R7940" t="str">
            <v>Other Expenditures</v>
          </cell>
          <cell r="S7940" t="str">
            <v>Non Salary</v>
          </cell>
        </row>
        <row r="7941">
          <cell r="A7941" t="str">
            <v>PH3740</v>
          </cell>
          <cell r="E7941">
            <v>0</v>
          </cell>
          <cell r="F7941">
            <v>0</v>
          </cell>
          <cell r="G7941">
            <v>0</v>
          </cell>
          <cell r="H7941">
            <v>60.8</v>
          </cell>
          <cell r="I7941">
            <v>60.8</v>
          </cell>
          <cell r="J7941">
            <v>2000</v>
          </cell>
          <cell r="L7941">
            <v>41455</v>
          </cell>
          <cell r="M7941" t="str">
            <v>PF</v>
          </cell>
          <cell r="N7941" t="str">
            <v>EXP</v>
          </cell>
          <cell r="O7941" t="str">
            <v>PH700</v>
          </cell>
          <cell r="P7941" t="str">
            <v>3099</v>
          </cell>
          <cell r="Q7941" t="str">
            <v>General Equipment</v>
          </cell>
          <cell r="R7941" t="str">
            <v>Other Expenditures</v>
          </cell>
          <cell r="S7941" t="str">
            <v>Non Salary</v>
          </cell>
        </row>
        <row r="7942">
          <cell r="A7942" t="str">
            <v>PH3740</v>
          </cell>
          <cell r="E7942">
            <v>823.98</v>
          </cell>
          <cell r="F7942">
            <v>0</v>
          </cell>
          <cell r="G7942">
            <v>823.98</v>
          </cell>
          <cell r="H7942">
            <v>0</v>
          </cell>
          <cell r="I7942">
            <v>-823.98</v>
          </cell>
          <cell r="J7942">
            <v>0</v>
          </cell>
          <cell r="L7942">
            <v>41455</v>
          </cell>
          <cell r="M7942" t="str">
            <v>PF</v>
          </cell>
          <cell r="N7942" t="str">
            <v>EXP</v>
          </cell>
          <cell r="O7942" t="str">
            <v>PH700</v>
          </cell>
          <cell r="P7942" t="str">
            <v>3310</v>
          </cell>
          <cell r="Q7942" t="str">
            <v>Furniture &amp; Furnishings</v>
          </cell>
          <cell r="R7942" t="str">
            <v>Other Expenditures</v>
          </cell>
          <cell r="S7942" t="str">
            <v>Non Salary</v>
          </cell>
        </row>
        <row r="7943">
          <cell r="A7943" t="str">
            <v>PH3740</v>
          </cell>
          <cell r="E7943">
            <v>5407.28</v>
          </cell>
          <cell r="F7943">
            <v>0</v>
          </cell>
          <cell r="G7943">
            <v>5407.28</v>
          </cell>
          <cell r="H7943">
            <v>228</v>
          </cell>
          <cell r="I7943">
            <v>-5179.28</v>
          </cell>
          <cell r="J7943">
            <v>7500</v>
          </cell>
          <cell r="L7943">
            <v>41455</v>
          </cell>
          <cell r="M7943" t="str">
            <v>PF</v>
          </cell>
          <cell r="N7943" t="str">
            <v>EXP</v>
          </cell>
          <cell r="O7943" t="str">
            <v>PH700</v>
          </cell>
          <cell r="P7943" t="str">
            <v>3410</v>
          </cell>
          <cell r="Q7943" t="str">
            <v>Computer Hardware &amp; Software</v>
          </cell>
          <cell r="R7943" t="str">
            <v>Other Expenditures</v>
          </cell>
          <cell r="S7943" t="str">
            <v>Non Salary</v>
          </cell>
        </row>
        <row r="7944">
          <cell r="A7944" t="str">
            <v>PH3740</v>
          </cell>
          <cell r="E7944">
            <v>1245732.1399999999</v>
          </cell>
          <cell r="F7944">
            <v>0</v>
          </cell>
          <cell r="G7944">
            <v>1245732.1399999999</v>
          </cell>
          <cell r="H7944">
            <v>1772562.39</v>
          </cell>
          <cell r="I7944">
            <v>526830.25</v>
          </cell>
          <cell r="J7944">
            <v>4312803.8600000003</v>
          </cell>
          <cell r="L7944">
            <v>41455</v>
          </cell>
          <cell r="M7944" t="str">
            <v>PF</v>
          </cell>
          <cell r="N7944" t="str">
            <v>EXP</v>
          </cell>
          <cell r="O7944" t="str">
            <v>PH700</v>
          </cell>
          <cell r="P7944" t="str">
            <v>4025</v>
          </cell>
          <cell r="Q7944" t="str">
            <v>Professional &amp; Technical</v>
          </cell>
          <cell r="R7944" t="str">
            <v>Other Expenditures</v>
          </cell>
          <cell r="S7944" t="str">
            <v>Non Salary</v>
          </cell>
        </row>
        <row r="7945">
          <cell r="A7945" t="str">
            <v>PH3740</v>
          </cell>
          <cell r="E7945">
            <v>415.47</v>
          </cell>
          <cell r="F7945">
            <v>512.69000000000005</v>
          </cell>
          <cell r="G7945">
            <v>928.16</v>
          </cell>
          <cell r="H7945">
            <v>2055</v>
          </cell>
          <cell r="I7945">
            <v>1126.8399999999999</v>
          </cell>
          <cell r="J7945">
            <v>5000</v>
          </cell>
          <cell r="L7945">
            <v>41455</v>
          </cell>
          <cell r="M7945" t="str">
            <v>PF</v>
          </cell>
          <cell r="N7945" t="str">
            <v>EXP</v>
          </cell>
          <cell r="O7945" t="str">
            <v>PH700</v>
          </cell>
          <cell r="P7945" t="str">
            <v>4086</v>
          </cell>
          <cell r="Q7945" t="str">
            <v>Professional &amp; Technical</v>
          </cell>
          <cell r="R7945" t="str">
            <v>Other Expenditures</v>
          </cell>
          <cell r="S7945" t="str">
            <v>Non Salary</v>
          </cell>
        </row>
        <row r="7946">
          <cell r="A7946" t="str">
            <v>PH3740</v>
          </cell>
          <cell r="E7946">
            <v>0</v>
          </cell>
          <cell r="F7946">
            <v>0</v>
          </cell>
          <cell r="G7946">
            <v>0</v>
          </cell>
          <cell r="H7946">
            <v>2055</v>
          </cell>
          <cell r="I7946">
            <v>2055</v>
          </cell>
          <cell r="J7946">
            <v>5000</v>
          </cell>
          <cell r="L7946">
            <v>41455</v>
          </cell>
          <cell r="M7946" t="str">
            <v>PF</v>
          </cell>
          <cell r="N7946" t="str">
            <v>EXP</v>
          </cell>
          <cell r="O7946" t="str">
            <v>PH700</v>
          </cell>
          <cell r="P7946" t="str">
            <v>4110</v>
          </cell>
          <cell r="Q7946" t="str">
            <v>Professional &amp; Technical</v>
          </cell>
          <cell r="R7946" t="str">
            <v>Other Expenditures</v>
          </cell>
          <cell r="S7946" t="str">
            <v>Non Salary</v>
          </cell>
        </row>
        <row r="7947">
          <cell r="A7947" t="str">
            <v>PH3740</v>
          </cell>
          <cell r="E7947">
            <v>0</v>
          </cell>
          <cell r="F7947">
            <v>40000</v>
          </cell>
          <cell r="G7947">
            <v>40000</v>
          </cell>
          <cell r="H7947">
            <v>0</v>
          </cell>
          <cell r="I7947">
            <v>-40000</v>
          </cell>
          <cell r="J7947">
            <v>0</v>
          </cell>
          <cell r="L7947">
            <v>41455</v>
          </cell>
          <cell r="M7947" t="str">
            <v>PF</v>
          </cell>
          <cell r="N7947" t="str">
            <v>EXP</v>
          </cell>
          <cell r="O7947" t="str">
            <v>PH700</v>
          </cell>
          <cell r="P7947" t="str">
            <v>4199</v>
          </cell>
          <cell r="Q7947" t="str">
            <v>Professional &amp; Technical</v>
          </cell>
          <cell r="R7947" t="str">
            <v>Other Expenditures</v>
          </cell>
          <cell r="S7947" t="str">
            <v>Non Salary</v>
          </cell>
        </row>
        <row r="7948">
          <cell r="A7948" t="str">
            <v>PH3740</v>
          </cell>
          <cell r="E7948">
            <v>658.55</v>
          </cell>
          <cell r="F7948">
            <v>0</v>
          </cell>
          <cell r="G7948">
            <v>658.55</v>
          </cell>
          <cell r="H7948">
            <v>822</v>
          </cell>
          <cell r="I7948">
            <v>163.44999999999999</v>
          </cell>
          <cell r="J7948">
            <v>2000</v>
          </cell>
          <cell r="L7948">
            <v>41455</v>
          </cell>
          <cell r="M7948" t="str">
            <v>PF</v>
          </cell>
          <cell r="N7948" t="str">
            <v>EXP</v>
          </cell>
          <cell r="O7948" t="str">
            <v>PH700</v>
          </cell>
          <cell r="P7948" t="str">
            <v>4225</v>
          </cell>
          <cell r="Q7948" t="str">
            <v>Business Travel Expenses</v>
          </cell>
          <cell r="R7948" t="str">
            <v>Other Expenditures</v>
          </cell>
          <cell r="S7948" t="str">
            <v>Non Salary</v>
          </cell>
        </row>
        <row r="7949">
          <cell r="A7949" t="str">
            <v>PH3740</v>
          </cell>
          <cell r="E7949">
            <v>0</v>
          </cell>
          <cell r="F7949">
            <v>0</v>
          </cell>
          <cell r="G7949">
            <v>0</v>
          </cell>
          <cell r="H7949">
            <v>411</v>
          </cell>
          <cell r="I7949">
            <v>411</v>
          </cell>
          <cell r="J7949">
            <v>1000</v>
          </cell>
          <cell r="L7949">
            <v>41455</v>
          </cell>
          <cell r="M7949" t="str">
            <v>PF</v>
          </cell>
          <cell r="N7949" t="str">
            <v>EXP</v>
          </cell>
          <cell r="O7949" t="str">
            <v>PH700</v>
          </cell>
          <cell r="P7949" t="str">
            <v>4230</v>
          </cell>
          <cell r="Q7949" t="str">
            <v>Business Travel Expenses</v>
          </cell>
          <cell r="R7949" t="str">
            <v>Other Expenditures</v>
          </cell>
          <cell r="S7949" t="str">
            <v>Non Salary</v>
          </cell>
        </row>
        <row r="7950">
          <cell r="A7950" t="str">
            <v>PH3740</v>
          </cell>
          <cell r="E7950">
            <v>0</v>
          </cell>
          <cell r="F7950">
            <v>0</v>
          </cell>
          <cell r="G7950">
            <v>0</v>
          </cell>
          <cell r="H7950">
            <v>2466</v>
          </cell>
          <cell r="I7950">
            <v>2466</v>
          </cell>
          <cell r="J7950">
            <v>6000</v>
          </cell>
          <cell r="L7950">
            <v>41455</v>
          </cell>
          <cell r="M7950" t="str">
            <v>PF</v>
          </cell>
          <cell r="N7950" t="str">
            <v>EXP</v>
          </cell>
          <cell r="O7950" t="str">
            <v>PH700</v>
          </cell>
          <cell r="P7950" t="str">
            <v>4310</v>
          </cell>
          <cell r="Q7950" t="str">
            <v>Training &amp; Development</v>
          </cell>
          <cell r="R7950" t="str">
            <v>Other Expenditures</v>
          </cell>
          <cell r="S7950" t="str">
            <v>Non Salary</v>
          </cell>
        </row>
        <row r="7951">
          <cell r="A7951" t="str">
            <v>PH3740</v>
          </cell>
          <cell r="E7951">
            <v>0</v>
          </cell>
          <cell r="F7951">
            <v>0</v>
          </cell>
          <cell r="G7951">
            <v>0</v>
          </cell>
          <cell r="H7951">
            <v>0</v>
          </cell>
          <cell r="I7951">
            <v>0</v>
          </cell>
          <cell r="J7951">
            <v>0</v>
          </cell>
          <cell r="L7951">
            <v>41455</v>
          </cell>
          <cell r="M7951" t="str">
            <v>PF</v>
          </cell>
          <cell r="N7951" t="str">
            <v>EXP</v>
          </cell>
          <cell r="O7951" t="str">
            <v>PH700</v>
          </cell>
          <cell r="P7951" t="str">
            <v>4400</v>
          </cell>
          <cell r="Q7951" t="str">
            <v>Contracted Services</v>
          </cell>
          <cell r="R7951" t="str">
            <v>Other Expenditures</v>
          </cell>
          <cell r="S7951" t="str">
            <v>Non Salary</v>
          </cell>
        </row>
        <row r="7952">
          <cell r="A7952" t="str">
            <v>PH3740</v>
          </cell>
          <cell r="E7952">
            <v>0</v>
          </cell>
          <cell r="F7952">
            <v>0</v>
          </cell>
          <cell r="G7952">
            <v>0</v>
          </cell>
          <cell r="H7952">
            <v>0</v>
          </cell>
          <cell r="I7952">
            <v>0</v>
          </cell>
          <cell r="J7952">
            <v>0</v>
          </cell>
          <cell r="L7952">
            <v>41455</v>
          </cell>
          <cell r="M7952" t="str">
            <v>PF</v>
          </cell>
          <cell r="N7952" t="str">
            <v>EXP</v>
          </cell>
          <cell r="O7952" t="str">
            <v>PH700</v>
          </cell>
          <cell r="P7952" t="str">
            <v>4406</v>
          </cell>
          <cell r="Q7952" t="str">
            <v>Contracted Services</v>
          </cell>
          <cell r="R7952" t="str">
            <v>Other Expenditures</v>
          </cell>
          <cell r="S7952" t="str">
            <v>Non Salary</v>
          </cell>
        </row>
        <row r="7953">
          <cell r="A7953" t="str">
            <v>PH3740</v>
          </cell>
          <cell r="E7953">
            <v>0</v>
          </cell>
          <cell r="F7953">
            <v>20119.990000000002</v>
          </cell>
          <cell r="G7953">
            <v>20119.990000000002</v>
          </cell>
          <cell r="H7953">
            <v>2055</v>
          </cell>
          <cell r="I7953">
            <v>-18064.990000000002</v>
          </cell>
          <cell r="J7953">
            <v>5000</v>
          </cell>
          <cell r="L7953">
            <v>41455</v>
          </cell>
          <cell r="M7953" t="str">
            <v>PF</v>
          </cell>
          <cell r="N7953" t="str">
            <v>EXP</v>
          </cell>
          <cell r="O7953" t="str">
            <v>PH700</v>
          </cell>
          <cell r="P7953" t="str">
            <v>4414</v>
          </cell>
          <cell r="Q7953" t="str">
            <v>Contracted Services</v>
          </cell>
          <cell r="R7953" t="str">
            <v>Other Expenditures</v>
          </cell>
          <cell r="S7953" t="str">
            <v>Non Salary</v>
          </cell>
        </row>
        <row r="7954">
          <cell r="A7954" t="str">
            <v>PH3740</v>
          </cell>
          <cell r="E7954">
            <v>0</v>
          </cell>
          <cell r="F7954">
            <v>7170.65</v>
          </cell>
          <cell r="G7954">
            <v>7170.65</v>
          </cell>
          <cell r="H7954">
            <v>2055</v>
          </cell>
          <cell r="I7954">
            <v>-5115.6499999999996</v>
          </cell>
          <cell r="J7954">
            <v>5000</v>
          </cell>
          <cell r="L7954">
            <v>41455</v>
          </cell>
          <cell r="M7954" t="str">
            <v>PF</v>
          </cell>
          <cell r="N7954" t="str">
            <v>EXP</v>
          </cell>
          <cell r="O7954" t="str">
            <v>PH700</v>
          </cell>
          <cell r="P7954" t="str">
            <v>4419</v>
          </cell>
          <cell r="Q7954" t="str">
            <v>Contracted Services</v>
          </cell>
          <cell r="R7954" t="str">
            <v>Other Expenditures</v>
          </cell>
          <cell r="S7954" t="str">
            <v>Non Salary</v>
          </cell>
        </row>
        <row r="7955">
          <cell r="A7955" t="str">
            <v>PH3740</v>
          </cell>
          <cell r="E7955">
            <v>1148</v>
          </cell>
          <cell r="F7955">
            <v>0</v>
          </cell>
          <cell r="G7955">
            <v>1148</v>
          </cell>
          <cell r="H7955">
            <v>20000</v>
          </cell>
          <cell r="I7955">
            <v>18852</v>
          </cell>
          <cell r="J7955">
            <v>50000</v>
          </cell>
          <cell r="L7955">
            <v>41455</v>
          </cell>
          <cell r="M7955" t="str">
            <v>PF</v>
          </cell>
          <cell r="N7955" t="str">
            <v>EXP</v>
          </cell>
          <cell r="O7955" t="str">
            <v>PH700</v>
          </cell>
          <cell r="P7955" t="str">
            <v>4424</v>
          </cell>
          <cell r="Q7955" t="str">
            <v>Contracted Services</v>
          </cell>
          <cell r="R7955" t="str">
            <v>Other Expenditures</v>
          </cell>
          <cell r="S7955" t="str">
            <v>Non Salary</v>
          </cell>
        </row>
        <row r="7956">
          <cell r="A7956" t="str">
            <v>PH3740</v>
          </cell>
          <cell r="E7956">
            <v>7329.03</v>
          </cell>
          <cell r="F7956">
            <v>0</v>
          </cell>
          <cell r="G7956">
            <v>7329.03</v>
          </cell>
          <cell r="H7956">
            <v>6165</v>
          </cell>
          <cell r="I7956">
            <v>-1164.03</v>
          </cell>
          <cell r="J7956">
            <v>15000</v>
          </cell>
          <cell r="L7956">
            <v>41455</v>
          </cell>
          <cell r="M7956" t="str">
            <v>PF</v>
          </cell>
          <cell r="N7956" t="str">
            <v>EXP</v>
          </cell>
          <cell r="O7956" t="str">
            <v>PH700</v>
          </cell>
          <cell r="P7956" t="str">
            <v>4425</v>
          </cell>
          <cell r="Q7956" t="str">
            <v>Contracted Services</v>
          </cell>
          <cell r="R7956" t="str">
            <v>Other Expenditures</v>
          </cell>
          <cell r="S7956" t="str">
            <v>Non Salary</v>
          </cell>
        </row>
        <row r="7957">
          <cell r="A7957" t="str">
            <v>PH3740</v>
          </cell>
          <cell r="E7957">
            <v>0</v>
          </cell>
          <cell r="F7957">
            <v>0</v>
          </cell>
          <cell r="G7957">
            <v>0</v>
          </cell>
          <cell r="H7957">
            <v>0</v>
          </cell>
          <cell r="I7957">
            <v>0</v>
          </cell>
          <cell r="J7957">
            <v>0</v>
          </cell>
          <cell r="L7957">
            <v>41455</v>
          </cell>
          <cell r="M7957" t="str">
            <v>PF</v>
          </cell>
          <cell r="N7957" t="str">
            <v>EXP</v>
          </cell>
          <cell r="O7957" t="str">
            <v>PH700</v>
          </cell>
          <cell r="P7957" t="str">
            <v>4447</v>
          </cell>
          <cell r="Q7957" t="str">
            <v>Contracted Services</v>
          </cell>
          <cell r="R7957" t="str">
            <v>Other Expenditures</v>
          </cell>
          <cell r="S7957" t="str">
            <v>Non Salary</v>
          </cell>
        </row>
        <row r="7958">
          <cell r="A7958" t="str">
            <v>PH3740</v>
          </cell>
          <cell r="E7958">
            <v>0</v>
          </cell>
          <cell r="F7958">
            <v>0</v>
          </cell>
          <cell r="G7958">
            <v>0</v>
          </cell>
          <cell r="H7958">
            <v>0</v>
          </cell>
          <cell r="I7958">
            <v>0</v>
          </cell>
          <cell r="J7958">
            <v>0</v>
          </cell>
          <cell r="L7958">
            <v>41455</v>
          </cell>
          <cell r="M7958" t="str">
            <v>PF</v>
          </cell>
          <cell r="N7958" t="str">
            <v>EXP</v>
          </cell>
          <cell r="O7958" t="str">
            <v>PH700</v>
          </cell>
          <cell r="P7958" t="str">
            <v>4515</v>
          </cell>
          <cell r="Q7958" t="str">
            <v>Contracted Services</v>
          </cell>
          <cell r="R7958" t="str">
            <v>Other Expenditures</v>
          </cell>
          <cell r="S7958" t="str">
            <v>Non Salary</v>
          </cell>
        </row>
        <row r="7959">
          <cell r="A7959" t="str">
            <v>PH3740</v>
          </cell>
          <cell r="E7959">
            <v>0</v>
          </cell>
          <cell r="F7959">
            <v>0</v>
          </cell>
          <cell r="G7959">
            <v>0</v>
          </cell>
          <cell r="H7959">
            <v>205.5</v>
          </cell>
          <cell r="I7959">
            <v>205.5</v>
          </cell>
          <cell r="J7959">
            <v>500</v>
          </cell>
          <cell r="L7959">
            <v>41455</v>
          </cell>
          <cell r="M7959" t="str">
            <v>PF</v>
          </cell>
          <cell r="N7959" t="str">
            <v>EXP</v>
          </cell>
          <cell r="O7959" t="str">
            <v>PH700</v>
          </cell>
          <cell r="P7959" t="str">
            <v>4520</v>
          </cell>
          <cell r="Q7959" t="str">
            <v>Contracted Services</v>
          </cell>
          <cell r="R7959" t="str">
            <v>Other Expenditures</v>
          </cell>
          <cell r="S7959" t="str">
            <v>Non Salary</v>
          </cell>
        </row>
        <row r="7960">
          <cell r="A7960" t="str">
            <v>PH3740</v>
          </cell>
          <cell r="E7960">
            <v>1902.44</v>
          </cell>
          <cell r="F7960">
            <v>7146.06</v>
          </cell>
          <cell r="G7960">
            <v>9048.5</v>
          </cell>
          <cell r="H7960">
            <v>8220</v>
          </cell>
          <cell r="I7960">
            <v>-828.5</v>
          </cell>
          <cell r="J7960">
            <v>20000</v>
          </cell>
          <cell r="L7960">
            <v>41455</v>
          </cell>
          <cell r="M7960" t="str">
            <v>PF</v>
          </cell>
          <cell r="N7960" t="str">
            <v>EXP</v>
          </cell>
          <cell r="O7960" t="str">
            <v>PH700</v>
          </cell>
          <cell r="P7960" t="str">
            <v>4699</v>
          </cell>
          <cell r="Q7960" t="str">
            <v>Repairs &amp; Maintenance</v>
          </cell>
          <cell r="R7960" t="str">
            <v>Other Expenditures</v>
          </cell>
          <cell r="S7960" t="str">
            <v>Non Salary</v>
          </cell>
        </row>
        <row r="7961">
          <cell r="A7961" t="str">
            <v>PH3740</v>
          </cell>
          <cell r="E7961">
            <v>4200</v>
          </cell>
          <cell r="F7961">
            <v>0</v>
          </cell>
          <cell r="G7961">
            <v>4200</v>
          </cell>
          <cell r="H7961">
            <v>2055</v>
          </cell>
          <cell r="I7961">
            <v>-2145</v>
          </cell>
          <cell r="J7961">
            <v>5000</v>
          </cell>
          <cell r="L7961">
            <v>41455</v>
          </cell>
          <cell r="M7961" t="str">
            <v>PF</v>
          </cell>
          <cell r="N7961" t="str">
            <v>EXP</v>
          </cell>
          <cell r="O7961" t="str">
            <v>PH700</v>
          </cell>
          <cell r="P7961" t="str">
            <v>4710</v>
          </cell>
          <cell r="Q7961" t="str">
            <v>Insurance, Parking &amp; Metrage</v>
          </cell>
          <cell r="R7961" t="str">
            <v>Other Expenditures</v>
          </cell>
          <cell r="S7961" t="str">
            <v>Non Salary</v>
          </cell>
        </row>
        <row r="7962">
          <cell r="A7962" t="str">
            <v>PH3740</v>
          </cell>
          <cell r="E7962">
            <v>552.29999999999995</v>
          </cell>
          <cell r="F7962">
            <v>0</v>
          </cell>
          <cell r="G7962">
            <v>552.29999999999995</v>
          </cell>
          <cell r="H7962">
            <v>1233</v>
          </cell>
          <cell r="I7962">
            <v>680.7</v>
          </cell>
          <cell r="J7962">
            <v>3000</v>
          </cell>
          <cell r="L7962">
            <v>41455</v>
          </cell>
          <cell r="M7962" t="str">
            <v>PF</v>
          </cell>
          <cell r="N7962" t="str">
            <v>EXP</v>
          </cell>
          <cell r="O7962" t="str">
            <v>PH700</v>
          </cell>
          <cell r="P7962" t="str">
            <v>4770</v>
          </cell>
          <cell r="Q7962" t="str">
            <v>Insurance, Parking &amp; Metrage</v>
          </cell>
          <cell r="R7962" t="str">
            <v>Other Expenditures</v>
          </cell>
          <cell r="S7962" t="str">
            <v>Non Salary</v>
          </cell>
        </row>
        <row r="7963">
          <cell r="A7963" t="str">
            <v>PH3740</v>
          </cell>
          <cell r="E7963">
            <v>2970.56</v>
          </cell>
          <cell r="F7963">
            <v>0</v>
          </cell>
          <cell r="G7963">
            <v>2970.56</v>
          </cell>
          <cell r="H7963">
            <v>3288</v>
          </cell>
          <cell r="I7963">
            <v>317.44</v>
          </cell>
          <cell r="J7963">
            <v>8000</v>
          </cell>
          <cell r="L7963">
            <v>41455</v>
          </cell>
          <cell r="M7963" t="str">
            <v>PF</v>
          </cell>
          <cell r="N7963" t="str">
            <v>EXP</v>
          </cell>
          <cell r="O7963" t="str">
            <v>PH700</v>
          </cell>
          <cell r="P7963" t="str">
            <v>4775</v>
          </cell>
          <cell r="Q7963" t="str">
            <v>Insurance, Parking &amp; Metrage</v>
          </cell>
          <cell r="R7963" t="str">
            <v>Other Expenditures</v>
          </cell>
          <cell r="S7963" t="str">
            <v>Non Salary</v>
          </cell>
        </row>
        <row r="7964">
          <cell r="A7964" t="str">
            <v>PH3740</v>
          </cell>
          <cell r="E7964">
            <v>1693.09</v>
          </cell>
          <cell r="F7964">
            <v>0</v>
          </cell>
          <cell r="G7964">
            <v>1693.09</v>
          </cell>
          <cell r="H7964">
            <v>2877</v>
          </cell>
          <cell r="I7964">
            <v>1183.9100000000001</v>
          </cell>
          <cell r="J7964">
            <v>7000</v>
          </cell>
          <cell r="L7964">
            <v>41455</v>
          </cell>
          <cell r="M7964" t="str">
            <v>PF</v>
          </cell>
          <cell r="N7964" t="str">
            <v>EXP</v>
          </cell>
          <cell r="O7964" t="str">
            <v>PH700</v>
          </cell>
          <cell r="P7964" t="str">
            <v>4811</v>
          </cell>
          <cell r="Q7964" t="str">
            <v>Other Services</v>
          </cell>
          <cell r="R7964" t="str">
            <v>Other Expenditures</v>
          </cell>
          <cell r="S7964" t="str">
            <v>Non Salary</v>
          </cell>
        </row>
        <row r="7965">
          <cell r="A7965" t="str">
            <v>PH3740</v>
          </cell>
          <cell r="E7965">
            <v>1290.8499999999999</v>
          </cell>
          <cell r="F7965">
            <v>0</v>
          </cell>
          <cell r="G7965">
            <v>1290.8499999999999</v>
          </cell>
          <cell r="H7965">
            <v>1644</v>
          </cell>
          <cell r="I7965">
            <v>353.15</v>
          </cell>
          <cell r="J7965">
            <v>4000</v>
          </cell>
          <cell r="L7965">
            <v>41455</v>
          </cell>
          <cell r="M7965" t="str">
            <v>PF</v>
          </cell>
          <cell r="N7965" t="str">
            <v>EXP</v>
          </cell>
          <cell r="O7965" t="str">
            <v>PH700</v>
          </cell>
          <cell r="P7965" t="str">
            <v>4813</v>
          </cell>
          <cell r="Q7965" t="str">
            <v>Other Services</v>
          </cell>
          <cell r="R7965" t="str">
            <v>Other Expenditures</v>
          </cell>
          <cell r="S7965" t="str">
            <v>Non Salary</v>
          </cell>
        </row>
        <row r="7966">
          <cell r="A7966" t="str">
            <v>PH3740</v>
          </cell>
          <cell r="E7966">
            <v>0</v>
          </cell>
          <cell r="F7966">
            <v>0</v>
          </cell>
          <cell r="G7966">
            <v>0</v>
          </cell>
          <cell r="H7966">
            <v>0</v>
          </cell>
          <cell r="I7966">
            <v>0</v>
          </cell>
          <cell r="J7966">
            <v>0</v>
          </cell>
          <cell r="L7966">
            <v>41455</v>
          </cell>
          <cell r="M7966" t="str">
            <v>PF</v>
          </cell>
          <cell r="N7966" t="str">
            <v>EXP</v>
          </cell>
          <cell r="O7966" t="str">
            <v>PH700</v>
          </cell>
          <cell r="P7966" t="str">
            <v>4815</v>
          </cell>
          <cell r="Q7966" t="str">
            <v>Other Services</v>
          </cell>
          <cell r="R7966" t="str">
            <v>Other Expenditures</v>
          </cell>
          <cell r="S7966" t="str">
            <v>Non Salary</v>
          </cell>
        </row>
        <row r="7967">
          <cell r="A7967" t="str">
            <v>PH3740</v>
          </cell>
          <cell r="E7967">
            <v>1846.34</v>
          </cell>
          <cell r="F7967">
            <v>0</v>
          </cell>
          <cell r="G7967">
            <v>1846.34</v>
          </cell>
          <cell r="H7967">
            <v>0</v>
          </cell>
          <cell r="I7967">
            <v>-1846.34</v>
          </cell>
          <cell r="J7967">
            <v>0</v>
          </cell>
          <cell r="L7967">
            <v>41455</v>
          </cell>
          <cell r="M7967" t="str">
            <v>PF</v>
          </cell>
          <cell r="N7967" t="str">
            <v>EXP</v>
          </cell>
          <cell r="O7967" t="str">
            <v>PH700</v>
          </cell>
          <cell r="P7967" t="str">
            <v>4818</v>
          </cell>
          <cell r="Q7967" t="str">
            <v>Other Services</v>
          </cell>
          <cell r="R7967" t="str">
            <v>Other Expenditures</v>
          </cell>
          <cell r="S7967" t="str">
            <v>Non Salary</v>
          </cell>
        </row>
        <row r="7968">
          <cell r="A7968" t="str">
            <v>PH3740</v>
          </cell>
          <cell r="E7968">
            <v>0</v>
          </cell>
          <cell r="F7968">
            <v>0</v>
          </cell>
          <cell r="G7968">
            <v>0</v>
          </cell>
          <cell r="H7968">
            <v>0</v>
          </cell>
          <cell r="I7968">
            <v>0</v>
          </cell>
          <cell r="J7968">
            <v>0</v>
          </cell>
          <cell r="L7968">
            <v>41455</v>
          </cell>
          <cell r="M7968" t="str">
            <v>PF</v>
          </cell>
          <cell r="N7968" t="str">
            <v>EXP</v>
          </cell>
          <cell r="O7968" t="str">
            <v>PH700</v>
          </cell>
          <cell r="P7968" t="str">
            <v>4825</v>
          </cell>
          <cell r="Q7968" t="str">
            <v>Other Services</v>
          </cell>
          <cell r="R7968" t="str">
            <v>Other Expenditures</v>
          </cell>
          <cell r="S7968" t="str">
            <v>Non Salary</v>
          </cell>
        </row>
        <row r="7969">
          <cell r="A7969" t="str">
            <v>PH3740</v>
          </cell>
          <cell r="E7969">
            <v>1684</v>
          </cell>
          <cell r="F7969">
            <v>1587.46</v>
          </cell>
          <cell r="G7969">
            <v>3271.46</v>
          </cell>
          <cell r="H7969">
            <v>1644</v>
          </cell>
          <cell r="I7969">
            <v>-1627.46</v>
          </cell>
          <cell r="J7969">
            <v>4000</v>
          </cell>
          <cell r="L7969">
            <v>41455</v>
          </cell>
          <cell r="M7969" t="str">
            <v>PF</v>
          </cell>
          <cell r="N7969" t="str">
            <v>EXP</v>
          </cell>
          <cell r="O7969" t="str">
            <v>PH700</v>
          </cell>
          <cell r="P7969" t="str">
            <v>4860</v>
          </cell>
          <cell r="Q7969" t="str">
            <v>Other Services</v>
          </cell>
          <cell r="R7969" t="str">
            <v>Other Expenditures</v>
          </cell>
          <cell r="S7969" t="str">
            <v>Non Salary</v>
          </cell>
        </row>
        <row r="7970">
          <cell r="A7970" t="str">
            <v>PH3740</v>
          </cell>
          <cell r="E7970">
            <v>0</v>
          </cell>
          <cell r="F7970">
            <v>0</v>
          </cell>
          <cell r="G7970">
            <v>0</v>
          </cell>
          <cell r="H7970">
            <v>0</v>
          </cell>
          <cell r="I7970">
            <v>0</v>
          </cell>
          <cell r="J7970">
            <v>30717.919999999998</v>
          </cell>
          <cell r="L7970">
            <v>41455</v>
          </cell>
          <cell r="M7970" t="str">
            <v>PF</v>
          </cell>
          <cell r="N7970" t="str">
            <v>EXP</v>
          </cell>
          <cell r="O7970" t="str">
            <v>PH700</v>
          </cell>
          <cell r="P7970" t="str">
            <v>4995</v>
          </cell>
          <cell r="Q7970" t="str">
            <v>Other Services</v>
          </cell>
          <cell r="R7970" t="str">
            <v>Other Expenditures</v>
          </cell>
          <cell r="S7970" t="str">
            <v>Non Salary</v>
          </cell>
        </row>
        <row r="7971">
          <cell r="A7971" t="str">
            <v>PH3740</v>
          </cell>
          <cell r="E7971">
            <v>1701</v>
          </cell>
          <cell r="F7971">
            <v>0</v>
          </cell>
          <cell r="G7971">
            <v>1701</v>
          </cell>
          <cell r="H7971">
            <v>0</v>
          </cell>
          <cell r="I7971">
            <v>-1701</v>
          </cell>
          <cell r="J7971">
            <v>0</v>
          </cell>
          <cell r="L7971">
            <v>41455</v>
          </cell>
          <cell r="M7971" t="str">
            <v>PF</v>
          </cell>
          <cell r="N7971" t="str">
            <v>EXP</v>
          </cell>
          <cell r="O7971" t="str">
            <v>PH700</v>
          </cell>
          <cell r="P7971" t="str">
            <v>7020</v>
          </cell>
          <cell r="Q7971" t="str">
            <v>IDC's</v>
          </cell>
          <cell r="R7971" t="str">
            <v>Other Expenditures</v>
          </cell>
          <cell r="S7971" t="str">
            <v>Non Salary</v>
          </cell>
        </row>
        <row r="7972">
          <cell r="A7972" t="str">
            <v>PH3740</v>
          </cell>
          <cell r="E7972">
            <v>0</v>
          </cell>
          <cell r="F7972">
            <v>0</v>
          </cell>
          <cell r="G7972">
            <v>0</v>
          </cell>
          <cell r="H7972">
            <v>3195</v>
          </cell>
          <cell r="I7972">
            <v>3195</v>
          </cell>
          <cell r="J7972">
            <v>9000</v>
          </cell>
          <cell r="L7972">
            <v>41455</v>
          </cell>
          <cell r="M7972" t="str">
            <v>PF</v>
          </cell>
          <cell r="N7972" t="str">
            <v>EXP</v>
          </cell>
          <cell r="O7972" t="str">
            <v>PH700</v>
          </cell>
          <cell r="P7972" t="str">
            <v>7030</v>
          </cell>
          <cell r="Q7972" t="str">
            <v>IDC's</v>
          </cell>
          <cell r="R7972" t="str">
            <v>Other Expenditures</v>
          </cell>
          <cell r="S7972" t="str">
            <v>Non Salary</v>
          </cell>
        </row>
        <row r="7973">
          <cell r="A7973" t="str">
            <v>PH3740</v>
          </cell>
          <cell r="E7973">
            <v>0</v>
          </cell>
          <cell r="F7973">
            <v>0</v>
          </cell>
          <cell r="G7973">
            <v>0</v>
          </cell>
          <cell r="H7973">
            <v>1775</v>
          </cell>
          <cell r="I7973">
            <v>1775</v>
          </cell>
          <cell r="J7973">
            <v>5000</v>
          </cell>
          <cell r="L7973">
            <v>41455</v>
          </cell>
          <cell r="M7973" t="str">
            <v>PF</v>
          </cell>
          <cell r="N7973" t="str">
            <v>EXP</v>
          </cell>
          <cell r="O7973" t="str">
            <v>PH700</v>
          </cell>
          <cell r="P7973" t="str">
            <v>7035</v>
          </cell>
          <cell r="Q7973" t="str">
            <v>IDC's</v>
          </cell>
          <cell r="R7973" t="str">
            <v>Other Expenditures</v>
          </cell>
          <cell r="S7973" t="str">
            <v>Non Salary</v>
          </cell>
        </row>
        <row r="7974">
          <cell r="A7974" t="str">
            <v>PH3740</v>
          </cell>
          <cell r="E7974">
            <v>5725</v>
          </cell>
          <cell r="F7974">
            <v>0</v>
          </cell>
          <cell r="G7974">
            <v>5725</v>
          </cell>
          <cell r="H7974">
            <v>14940</v>
          </cell>
          <cell r="I7974">
            <v>9215</v>
          </cell>
          <cell r="J7974">
            <v>30000</v>
          </cell>
          <cell r="L7974">
            <v>41455</v>
          </cell>
          <cell r="M7974" t="str">
            <v>PF</v>
          </cell>
          <cell r="N7974" t="str">
            <v>EXP</v>
          </cell>
          <cell r="O7974" t="str">
            <v>PH700</v>
          </cell>
          <cell r="P7974" t="str">
            <v>7100</v>
          </cell>
          <cell r="Q7974" t="str">
            <v>IDC's</v>
          </cell>
          <cell r="R7974" t="str">
            <v>Other Expenditures</v>
          </cell>
          <cell r="S7974" t="str">
            <v>Non Salary</v>
          </cell>
        </row>
        <row r="7975">
          <cell r="A7975" t="str">
            <v>PH3740</v>
          </cell>
          <cell r="E7975">
            <v>134.32</v>
          </cell>
          <cell r="F7975">
            <v>0</v>
          </cell>
          <cell r="G7975">
            <v>134.32</v>
          </cell>
          <cell r="H7975">
            <v>0</v>
          </cell>
          <cell r="I7975">
            <v>-134.32</v>
          </cell>
          <cell r="J7975">
            <v>0</v>
          </cell>
          <cell r="L7975">
            <v>41455</v>
          </cell>
          <cell r="M7975" t="str">
            <v>PF</v>
          </cell>
          <cell r="N7975" t="str">
            <v>EXP</v>
          </cell>
          <cell r="O7975" t="str">
            <v>PH700</v>
          </cell>
          <cell r="P7975" t="str">
            <v>7101</v>
          </cell>
          <cell r="Q7975" t="str">
            <v>IDC's</v>
          </cell>
          <cell r="R7975" t="str">
            <v>Other Expenditures</v>
          </cell>
          <cell r="S7975" t="str">
            <v>Non Salary</v>
          </cell>
        </row>
        <row r="7976">
          <cell r="A7976" t="str">
            <v>PH3740</v>
          </cell>
          <cell r="E7976">
            <v>1241.4000000000001</v>
          </cell>
          <cell r="F7976">
            <v>0</v>
          </cell>
          <cell r="G7976">
            <v>1241.4000000000001</v>
          </cell>
          <cell r="H7976">
            <v>6574.04</v>
          </cell>
          <cell r="I7976">
            <v>5332.64</v>
          </cell>
          <cell r="J7976">
            <v>18518.43</v>
          </cell>
          <cell r="L7976">
            <v>41455</v>
          </cell>
          <cell r="M7976" t="str">
            <v>PF</v>
          </cell>
          <cell r="N7976" t="str">
            <v>EXP</v>
          </cell>
          <cell r="O7976" t="str">
            <v>PH700</v>
          </cell>
          <cell r="P7976" t="str">
            <v>7105</v>
          </cell>
          <cell r="Q7976" t="str">
            <v>IDC's</v>
          </cell>
          <cell r="R7976" t="str">
            <v>Other Expenditures</v>
          </cell>
          <cell r="S7976" t="str">
            <v>Non Salary</v>
          </cell>
        </row>
        <row r="7977">
          <cell r="A7977" t="str">
            <v>PH3740</v>
          </cell>
          <cell r="E7977">
            <v>4600.2700000000004</v>
          </cell>
          <cell r="F7977">
            <v>0</v>
          </cell>
          <cell r="G7977">
            <v>4600.2700000000004</v>
          </cell>
          <cell r="H7977">
            <v>4959.79</v>
          </cell>
          <cell r="I7977">
            <v>359.52</v>
          </cell>
          <cell r="J7977">
            <v>19839.169999999998</v>
          </cell>
          <cell r="L7977">
            <v>41455</v>
          </cell>
          <cell r="M7977" t="str">
            <v>PF</v>
          </cell>
          <cell r="N7977" t="str">
            <v>EXP</v>
          </cell>
          <cell r="O7977" t="str">
            <v>PH700</v>
          </cell>
          <cell r="P7977" t="str">
            <v>7125</v>
          </cell>
          <cell r="Q7977" t="str">
            <v>IDC's</v>
          </cell>
          <cell r="R7977" t="str">
            <v>Other Expenditures</v>
          </cell>
          <cell r="S7977" t="str">
            <v>Non Salary</v>
          </cell>
        </row>
        <row r="7978">
          <cell r="A7978" t="str">
            <v>PH3740</v>
          </cell>
          <cell r="E7978">
            <v>95781.39</v>
          </cell>
          <cell r="F7978">
            <v>0</v>
          </cell>
          <cell r="G7978">
            <v>95781.39</v>
          </cell>
          <cell r="H7978">
            <v>12293.08</v>
          </cell>
          <cell r="I7978">
            <v>-83488.31</v>
          </cell>
          <cell r="J7978">
            <v>32155.58</v>
          </cell>
          <cell r="L7978">
            <v>41455</v>
          </cell>
          <cell r="M7978" t="str">
            <v>PF</v>
          </cell>
          <cell r="N7978" t="str">
            <v>EXP</v>
          </cell>
          <cell r="O7978" t="str">
            <v>PH700</v>
          </cell>
          <cell r="P7978" t="str">
            <v>7150</v>
          </cell>
          <cell r="Q7978" t="str">
            <v>IDC's</v>
          </cell>
          <cell r="R7978" t="str">
            <v>Other Expenditures</v>
          </cell>
          <cell r="S7978" t="str">
            <v>Non Salary</v>
          </cell>
        </row>
        <row r="7979">
          <cell r="A7979" t="str">
            <v>PH3740</v>
          </cell>
          <cell r="E7979">
            <v>-32583.71</v>
          </cell>
          <cell r="F7979">
            <v>0</v>
          </cell>
          <cell r="G7979">
            <v>-32583.71</v>
          </cell>
          <cell r="H7979">
            <v>0</v>
          </cell>
          <cell r="I7979">
            <v>32583.71</v>
          </cell>
          <cell r="J7979">
            <v>0</v>
          </cell>
          <cell r="L7979">
            <v>41455</v>
          </cell>
          <cell r="M7979" t="str">
            <v>PF</v>
          </cell>
          <cell r="N7979" t="str">
            <v>REV</v>
          </cell>
          <cell r="O7979" t="str">
            <v>PH700</v>
          </cell>
          <cell r="P7979" t="str">
            <v>7735</v>
          </cell>
          <cell r="Q7979" t="str">
            <v>IDR's</v>
          </cell>
          <cell r="R7979" t="str">
            <v>Revenue</v>
          </cell>
          <cell r="S7979" t="str">
            <v>Non Salary</v>
          </cell>
        </row>
        <row r="7980">
          <cell r="A7980" t="str">
            <v>PH3740</v>
          </cell>
          <cell r="E7980">
            <v>-2739633.35</v>
          </cell>
          <cell r="F7980">
            <v>0</v>
          </cell>
          <cell r="G7980">
            <v>-2739633.35</v>
          </cell>
          <cell r="H7980">
            <v>-3624321.13</v>
          </cell>
          <cell r="I7980">
            <v>-884687.78</v>
          </cell>
          <cell r="J7980">
            <v>-8556633.4900000002</v>
          </cell>
          <cell r="L7980">
            <v>41455</v>
          </cell>
          <cell r="M7980" t="str">
            <v>PF</v>
          </cell>
          <cell r="N7980" t="str">
            <v>REV</v>
          </cell>
          <cell r="O7980" t="str">
            <v>PH700</v>
          </cell>
          <cell r="P7980" t="str">
            <v>8010</v>
          </cell>
          <cell r="Q7980" t="str">
            <v>Grants and Subsidies</v>
          </cell>
          <cell r="R7980" t="str">
            <v>Revenue</v>
          </cell>
          <cell r="S7980" t="str">
            <v>Non Salary</v>
          </cell>
        </row>
        <row r="7981">
          <cell r="A7981" t="str">
            <v>PH3740</v>
          </cell>
          <cell r="E7981">
            <v>-67997.13</v>
          </cell>
          <cell r="F7981">
            <v>0</v>
          </cell>
          <cell r="G7981">
            <v>-67997.13</v>
          </cell>
          <cell r="H7981">
            <v>0</v>
          </cell>
          <cell r="I7981">
            <v>67997.13</v>
          </cell>
          <cell r="J7981">
            <v>0</v>
          </cell>
          <cell r="L7981">
            <v>41455</v>
          </cell>
          <cell r="M7981" t="str">
            <v>PF</v>
          </cell>
          <cell r="N7981" t="str">
            <v>REV</v>
          </cell>
          <cell r="O7981" t="str">
            <v>PH700</v>
          </cell>
          <cell r="P7981" t="str">
            <v>9415</v>
          </cell>
          <cell r="Q7981" t="str">
            <v>Other Revenues</v>
          </cell>
          <cell r="R7981" t="str">
            <v>Revenue</v>
          </cell>
          <cell r="S7981" t="str">
            <v>Non Salary</v>
          </cell>
        </row>
        <row r="7982">
          <cell r="A7982" t="str">
            <v>PH3740</v>
          </cell>
          <cell r="E7982">
            <v>-6.69</v>
          </cell>
          <cell r="F7982">
            <v>0</v>
          </cell>
          <cell r="G7982">
            <v>-6.69</v>
          </cell>
          <cell r="H7982">
            <v>0</v>
          </cell>
          <cell r="I7982">
            <v>6.69</v>
          </cell>
          <cell r="J7982">
            <v>0</v>
          </cell>
          <cell r="L7982">
            <v>41455</v>
          </cell>
          <cell r="M7982" t="str">
            <v>PF</v>
          </cell>
          <cell r="N7982" t="str">
            <v>REV</v>
          </cell>
          <cell r="O7982" t="str">
            <v>PH700</v>
          </cell>
          <cell r="P7982" t="str">
            <v>9451</v>
          </cell>
          <cell r="Q7982" t="str">
            <v>Other Revenues</v>
          </cell>
          <cell r="R7982" t="str">
            <v>Revenue</v>
          </cell>
          <cell r="S7982" t="str">
            <v>Non Salary</v>
          </cell>
        </row>
        <row r="7983">
          <cell r="A7983" t="str">
            <v>PH3741</v>
          </cell>
          <cell r="E7983">
            <v>248219.49</v>
          </cell>
          <cell r="F7983">
            <v>0</v>
          </cell>
          <cell r="G7983">
            <v>248219.49</v>
          </cell>
          <cell r="H7983">
            <v>223048.28</v>
          </cell>
          <cell r="I7983">
            <v>-25171.21</v>
          </cell>
          <cell r="J7983">
            <v>501858.63</v>
          </cell>
          <cell r="L7983">
            <v>41455</v>
          </cell>
          <cell r="M7983" t="str">
            <v>SG</v>
          </cell>
          <cell r="N7983" t="str">
            <v>EXP</v>
          </cell>
          <cell r="O7983" t="str">
            <v>PH620</v>
          </cell>
          <cell r="P7983" t="str">
            <v>1015</v>
          </cell>
          <cell r="Q7983" t="str">
            <v>Salaries &amp; Benefits</v>
          </cell>
          <cell r="R7983" t="str">
            <v>Other Expenditures</v>
          </cell>
          <cell r="S7983" t="str">
            <v>Salaries &amp; Benefits</v>
          </cell>
        </row>
        <row r="7984">
          <cell r="A7984" t="str">
            <v>PH3741</v>
          </cell>
          <cell r="E7984">
            <v>2340.52</v>
          </cell>
          <cell r="F7984">
            <v>0</v>
          </cell>
          <cell r="G7984">
            <v>2340.52</v>
          </cell>
          <cell r="H7984">
            <v>0</v>
          </cell>
          <cell r="I7984">
            <v>-2340.52</v>
          </cell>
          <cell r="J7984">
            <v>0</v>
          </cell>
          <cell r="L7984">
            <v>41455</v>
          </cell>
          <cell r="M7984" t="str">
            <v>SG</v>
          </cell>
          <cell r="N7984" t="str">
            <v>EXP</v>
          </cell>
          <cell r="O7984" t="str">
            <v>PH620</v>
          </cell>
          <cell r="P7984" t="str">
            <v>1060</v>
          </cell>
          <cell r="Q7984" t="str">
            <v>Salaries &amp; Benefits</v>
          </cell>
          <cell r="R7984" t="str">
            <v>Other Expenditures</v>
          </cell>
          <cell r="S7984" t="str">
            <v>Salaries &amp; Benefits</v>
          </cell>
        </row>
        <row r="7985">
          <cell r="A7985" t="str">
            <v>PH3741</v>
          </cell>
          <cell r="E7985">
            <v>0</v>
          </cell>
          <cell r="F7985">
            <v>0</v>
          </cell>
          <cell r="G7985">
            <v>0</v>
          </cell>
          <cell r="H7985">
            <v>-14007.25</v>
          </cell>
          <cell r="I7985">
            <v>-14007.25</v>
          </cell>
          <cell r="J7985">
            <v>-30354.58</v>
          </cell>
          <cell r="L7985">
            <v>41455</v>
          </cell>
          <cell r="M7985" t="str">
            <v>SG</v>
          </cell>
          <cell r="N7985" t="str">
            <v>EXP</v>
          </cell>
          <cell r="O7985" t="str">
            <v>PH620</v>
          </cell>
          <cell r="P7985" t="str">
            <v>1520</v>
          </cell>
          <cell r="Q7985" t="str">
            <v>Salaries &amp; Benefits</v>
          </cell>
          <cell r="R7985" t="str">
            <v>Other Expenditures</v>
          </cell>
          <cell r="S7985" t="str">
            <v>Gapping</v>
          </cell>
        </row>
        <row r="7986">
          <cell r="A7986" t="str">
            <v>PH3741</v>
          </cell>
          <cell r="E7986">
            <v>13646.02</v>
          </cell>
          <cell r="F7986">
            <v>0</v>
          </cell>
          <cell r="G7986">
            <v>13646.02</v>
          </cell>
          <cell r="H7986">
            <v>10325.299999999999</v>
          </cell>
          <cell r="I7986">
            <v>-3320.72</v>
          </cell>
          <cell r="J7986">
            <v>23232</v>
          </cell>
          <cell r="L7986">
            <v>41455</v>
          </cell>
          <cell r="M7986" t="str">
            <v>SG</v>
          </cell>
          <cell r="N7986" t="str">
            <v>EXP</v>
          </cell>
          <cell r="O7986" t="str">
            <v>PH620</v>
          </cell>
          <cell r="P7986" t="str">
            <v>1711</v>
          </cell>
          <cell r="Q7986" t="str">
            <v>Salaries &amp; Benefits</v>
          </cell>
          <cell r="R7986" t="str">
            <v>Other Expenditures</v>
          </cell>
          <cell r="S7986" t="str">
            <v>Salaries &amp; Benefits</v>
          </cell>
        </row>
        <row r="7987">
          <cell r="A7987" t="str">
            <v>PH3741</v>
          </cell>
          <cell r="E7987">
            <v>6643.95</v>
          </cell>
          <cell r="F7987">
            <v>0</v>
          </cell>
          <cell r="G7987">
            <v>6643.95</v>
          </cell>
          <cell r="H7987">
            <v>4965.3100000000004</v>
          </cell>
          <cell r="I7987">
            <v>-1678.64</v>
          </cell>
          <cell r="J7987">
            <v>11172</v>
          </cell>
          <cell r="L7987">
            <v>41455</v>
          </cell>
          <cell r="M7987" t="str">
            <v>SG</v>
          </cell>
          <cell r="N7987" t="str">
            <v>EXP</v>
          </cell>
          <cell r="O7987" t="str">
            <v>PH620</v>
          </cell>
          <cell r="P7987" t="str">
            <v>1712</v>
          </cell>
          <cell r="Q7987" t="str">
            <v>Salaries &amp; Benefits</v>
          </cell>
          <cell r="R7987" t="str">
            <v>Other Expenditures</v>
          </cell>
          <cell r="S7987" t="str">
            <v>Salaries &amp; Benefits</v>
          </cell>
        </row>
        <row r="7988">
          <cell r="A7988" t="str">
            <v>PH3741</v>
          </cell>
          <cell r="E7988">
            <v>6414.22</v>
          </cell>
          <cell r="F7988">
            <v>0</v>
          </cell>
          <cell r="G7988">
            <v>6414.22</v>
          </cell>
          <cell r="H7988">
            <v>4466.62</v>
          </cell>
          <cell r="I7988">
            <v>-1947.6</v>
          </cell>
          <cell r="J7988">
            <v>9469.9500000000007</v>
          </cell>
          <cell r="L7988">
            <v>41455</v>
          </cell>
          <cell r="M7988" t="str">
            <v>SG</v>
          </cell>
          <cell r="N7988" t="str">
            <v>EXP</v>
          </cell>
          <cell r="O7988" t="str">
            <v>PH620</v>
          </cell>
          <cell r="P7988" t="str">
            <v>1720</v>
          </cell>
          <cell r="Q7988" t="str">
            <v>Salaries &amp; Benefits</v>
          </cell>
          <cell r="R7988" t="str">
            <v>Other Expenditures</v>
          </cell>
          <cell r="S7988" t="str">
            <v>Salaries &amp; Benefits</v>
          </cell>
        </row>
        <row r="7989">
          <cell r="A7989" t="str">
            <v>PH3741</v>
          </cell>
          <cell r="E7989">
            <v>1939.58</v>
          </cell>
          <cell r="F7989">
            <v>0</v>
          </cell>
          <cell r="G7989">
            <v>1939.58</v>
          </cell>
          <cell r="H7989">
            <v>1664.7</v>
          </cell>
          <cell r="I7989">
            <v>-274.88</v>
          </cell>
          <cell r="J7989">
            <v>3745.87</v>
          </cell>
          <cell r="L7989">
            <v>41455</v>
          </cell>
          <cell r="M7989" t="str">
            <v>SG</v>
          </cell>
          <cell r="N7989" t="str">
            <v>EXP</v>
          </cell>
          <cell r="O7989" t="str">
            <v>PH620</v>
          </cell>
          <cell r="P7989" t="str">
            <v>1730</v>
          </cell>
          <cell r="Q7989" t="str">
            <v>Salaries &amp; Benefits</v>
          </cell>
          <cell r="R7989" t="str">
            <v>Other Expenditures</v>
          </cell>
          <cell r="S7989" t="str">
            <v>Salaries &amp; Benefits</v>
          </cell>
        </row>
        <row r="7990">
          <cell r="A7990" t="str">
            <v>PH3741</v>
          </cell>
          <cell r="E7990">
            <v>5653.48</v>
          </cell>
          <cell r="F7990">
            <v>0</v>
          </cell>
          <cell r="G7990">
            <v>5653.48</v>
          </cell>
          <cell r="H7990">
            <v>5508.27</v>
          </cell>
          <cell r="I7990">
            <v>-145.21</v>
          </cell>
          <cell r="J7990">
            <v>6250.29</v>
          </cell>
          <cell r="L7990">
            <v>41455</v>
          </cell>
          <cell r="M7990" t="str">
            <v>SG</v>
          </cell>
          <cell r="N7990" t="str">
            <v>EXP</v>
          </cell>
          <cell r="O7990" t="str">
            <v>PH620</v>
          </cell>
          <cell r="P7990" t="str">
            <v>1740</v>
          </cell>
          <cell r="Q7990" t="str">
            <v>Salaries &amp; Benefits</v>
          </cell>
          <cell r="R7990" t="str">
            <v>Other Expenditures</v>
          </cell>
          <cell r="S7990" t="str">
            <v>Salaries &amp; Benefits</v>
          </cell>
        </row>
        <row r="7991">
          <cell r="A7991" t="str">
            <v>PH3741</v>
          </cell>
          <cell r="E7991">
            <v>287.2</v>
          </cell>
          <cell r="F7991">
            <v>0</v>
          </cell>
          <cell r="G7991">
            <v>287.2</v>
          </cell>
          <cell r="H7991">
            <v>342.25</v>
          </cell>
          <cell r="I7991">
            <v>55.05</v>
          </cell>
          <cell r="J7991">
            <v>401.48</v>
          </cell>
          <cell r="L7991">
            <v>41455</v>
          </cell>
          <cell r="M7991" t="str">
            <v>SG</v>
          </cell>
          <cell r="N7991" t="str">
            <v>EXP</v>
          </cell>
          <cell r="O7991" t="str">
            <v>PH620</v>
          </cell>
          <cell r="P7991" t="str">
            <v>1745</v>
          </cell>
          <cell r="Q7991" t="str">
            <v>Salaries &amp; Benefits</v>
          </cell>
          <cell r="R7991" t="str">
            <v>Other Expenditures</v>
          </cell>
          <cell r="S7991" t="str">
            <v>Salaries &amp; Benefits</v>
          </cell>
        </row>
        <row r="7992">
          <cell r="A7992" t="str">
            <v>PH3741</v>
          </cell>
          <cell r="E7992">
            <v>4928.67</v>
          </cell>
          <cell r="F7992">
            <v>0</v>
          </cell>
          <cell r="G7992">
            <v>4928.67</v>
          </cell>
          <cell r="H7992">
            <v>4349.45</v>
          </cell>
          <cell r="I7992">
            <v>-579.22</v>
          </cell>
          <cell r="J7992">
            <v>9786.23</v>
          </cell>
          <cell r="L7992">
            <v>41455</v>
          </cell>
          <cell r="M7992" t="str">
            <v>SG</v>
          </cell>
          <cell r="N7992" t="str">
            <v>EXP</v>
          </cell>
          <cell r="O7992" t="str">
            <v>PH620</v>
          </cell>
          <cell r="P7992" t="str">
            <v>1750</v>
          </cell>
          <cell r="Q7992" t="str">
            <v>Salaries &amp; Benefits</v>
          </cell>
          <cell r="R7992" t="str">
            <v>Other Expenditures</v>
          </cell>
          <cell r="S7992" t="str">
            <v>Salaries &amp; Benefits</v>
          </cell>
        </row>
        <row r="7993">
          <cell r="A7993" t="str">
            <v>PH3741</v>
          </cell>
          <cell r="E7993">
            <v>12705.27</v>
          </cell>
          <cell r="F7993">
            <v>0</v>
          </cell>
          <cell r="G7993">
            <v>12705.27</v>
          </cell>
          <cell r="H7993">
            <v>12063.94</v>
          </cell>
          <cell r="I7993">
            <v>-641.33000000000004</v>
          </cell>
          <cell r="J7993">
            <v>13840.2</v>
          </cell>
          <cell r="L7993">
            <v>41455</v>
          </cell>
          <cell r="M7993" t="str">
            <v>SG</v>
          </cell>
          <cell r="N7993" t="str">
            <v>EXP</v>
          </cell>
          <cell r="O7993" t="str">
            <v>PH620</v>
          </cell>
          <cell r="P7993" t="str">
            <v>1760</v>
          </cell>
          <cell r="Q7993" t="str">
            <v>Salaries &amp; Benefits</v>
          </cell>
          <cell r="R7993" t="str">
            <v>Other Expenditures</v>
          </cell>
          <cell r="S7993" t="str">
            <v>Salaries &amp; Benefits</v>
          </cell>
        </row>
        <row r="7994">
          <cell r="A7994" t="str">
            <v>PH3741</v>
          </cell>
          <cell r="E7994">
            <v>25556.41</v>
          </cell>
          <cell r="F7994">
            <v>0</v>
          </cell>
          <cell r="G7994">
            <v>25556.41</v>
          </cell>
          <cell r="H7994">
            <v>25083.51</v>
          </cell>
          <cell r="I7994">
            <v>-472.9</v>
          </cell>
          <cell r="J7994">
            <v>56437.78</v>
          </cell>
          <cell r="L7994">
            <v>41455</v>
          </cell>
          <cell r="M7994" t="str">
            <v>SG</v>
          </cell>
          <cell r="N7994" t="str">
            <v>EXP</v>
          </cell>
          <cell r="O7994" t="str">
            <v>PH620</v>
          </cell>
          <cell r="P7994" t="str">
            <v>1770</v>
          </cell>
          <cell r="Q7994" t="str">
            <v>Salaries &amp; Benefits</v>
          </cell>
          <cell r="R7994" t="str">
            <v>Other Expenditures</v>
          </cell>
          <cell r="S7994" t="str">
            <v>Salaries &amp; Benefits</v>
          </cell>
        </row>
        <row r="7995">
          <cell r="A7995" t="str">
            <v>PH3741</v>
          </cell>
          <cell r="E7995">
            <v>393.33</v>
          </cell>
          <cell r="F7995">
            <v>0</v>
          </cell>
          <cell r="G7995">
            <v>393.33</v>
          </cell>
          <cell r="H7995">
            <v>251.41</v>
          </cell>
          <cell r="I7995">
            <v>-141.91999999999999</v>
          </cell>
          <cell r="J7995">
            <v>562.55999999999995</v>
          </cell>
          <cell r="L7995">
            <v>41455</v>
          </cell>
          <cell r="M7995" t="str">
            <v>SG</v>
          </cell>
          <cell r="N7995" t="str">
            <v>EXP</v>
          </cell>
          <cell r="O7995" t="str">
            <v>PH620</v>
          </cell>
          <cell r="P7995" t="str">
            <v>2010</v>
          </cell>
          <cell r="Q7995" t="str">
            <v>Office Supplies</v>
          </cell>
          <cell r="R7995" t="str">
            <v>Other Expenditures</v>
          </cell>
          <cell r="S7995" t="str">
            <v>Non Salary</v>
          </cell>
        </row>
        <row r="7996">
          <cell r="A7996" t="str">
            <v>PH3741</v>
          </cell>
          <cell r="E7996">
            <v>0</v>
          </cell>
          <cell r="F7996">
            <v>0</v>
          </cell>
          <cell r="G7996">
            <v>0</v>
          </cell>
          <cell r="H7996">
            <v>223.45</v>
          </cell>
          <cell r="I7996">
            <v>223.45</v>
          </cell>
          <cell r="J7996">
            <v>500</v>
          </cell>
          <cell r="L7996">
            <v>41455</v>
          </cell>
          <cell r="M7996" t="str">
            <v>SG</v>
          </cell>
          <cell r="N7996" t="str">
            <v>EXP</v>
          </cell>
          <cell r="O7996" t="str">
            <v>PH620</v>
          </cell>
          <cell r="P7996" t="str">
            <v>2020</v>
          </cell>
          <cell r="Q7996" t="str">
            <v>Office Supplies</v>
          </cell>
          <cell r="R7996" t="str">
            <v>Other Expenditures</v>
          </cell>
          <cell r="S7996" t="str">
            <v>Non Salary</v>
          </cell>
        </row>
        <row r="7997">
          <cell r="A7997" t="str">
            <v>PH3741</v>
          </cell>
          <cell r="E7997">
            <v>87.76</v>
          </cell>
          <cell r="F7997">
            <v>45.27</v>
          </cell>
          <cell r="G7997">
            <v>133.03</v>
          </cell>
          <cell r="H7997">
            <v>251.41</v>
          </cell>
          <cell r="I7997">
            <v>118.38</v>
          </cell>
          <cell r="J7997">
            <v>562.55999999999995</v>
          </cell>
          <cell r="L7997">
            <v>41455</v>
          </cell>
          <cell r="M7997" t="str">
            <v>SG</v>
          </cell>
          <cell r="N7997" t="str">
            <v>EXP</v>
          </cell>
          <cell r="O7997" t="str">
            <v>PH620</v>
          </cell>
          <cell r="P7997" t="str">
            <v>2040</v>
          </cell>
          <cell r="Q7997" t="str">
            <v>Office Supplies</v>
          </cell>
          <cell r="R7997" t="str">
            <v>Other Expenditures</v>
          </cell>
          <cell r="S7997" t="str">
            <v>Non Salary</v>
          </cell>
        </row>
        <row r="7998">
          <cell r="A7998" t="str">
            <v>PH3741</v>
          </cell>
          <cell r="E7998">
            <v>0</v>
          </cell>
          <cell r="F7998">
            <v>0</v>
          </cell>
          <cell r="G7998">
            <v>0</v>
          </cell>
          <cell r="H7998">
            <v>0</v>
          </cell>
          <cell r="I7998">
            <v>0</v>
          </cell>
          <cell r="J7998">
            <v>0</v>
          </cell>
          <cell r="L7998">
            <v>41455</v>
          </cell>
          <cell r="M7998" t="str">
            <v>SG</v>
          </cell>
          <cell r="N7998" t="str">
            <v>EXP</v>
          </cell>
          <cell r="O7998" t="str">
            <v>PH620</v>
          </cell>
          <cell r="P7998" t="str">
            <v>2650</v>
          </cell>
          <cell r="Q7998" t="str">
            <v>Other Supplies</v>
          </cell>
          <cell r="R7998" t="str">
            <v>Other Expenditures</v>
          </cell>
          <cell r="S7998" t="str">
            <v>Non Salary</v>
          </cell>
        </row>
        <row r="7999">
          <cell r="A7999" t="str">
            <v>PH3741</v>
          </cell>
          <cell r="E7999">
            <v>0</v>
          </cell>
          <cell r="F7999">
            <v>0</v>
          </cell>
          <cell r="G7999">
            <v>0</v>
          </cell>
          <cell r="H7999">
            <v>523.77</v>
          </cell>
          <cell r="I7999">
            <v>523.77</v>
          </cell>
          <cell r="J7999">
            <v>1172</v>
          </cell>
          <cell r="L7999">
            <v>41455</v>
          </cell>
          <cell r="M7999" t="str">
            <v>SG</v>
          </cell>
          <cell r="N7999" t="str">
            <v>EXP</v>
          </cell>
          <cell r="O7999" t="str">
            <v>PH620</v>
          </cell>
          <cell r="P7999" t="str">
            <v>2790</v>
          </cell>
          <cell r="Q7999" t="str">
            <v>Other Supplies</v>
          </cell>
          <cell r="R7999" t="str">
            <v>Other Expenditures</v>
          </cell>
          <cell r="S7999" t="str">
            <v>Non Salary</v>
          </cell>
        </row>
        <row r="8000">
          <cell r="A8000" t="str">
            <v>PH3741</v>
          </cell>
          <cell r="E8000">
            <v>0</v>
          </cell>
          <cell r="F8000">
            <v>0</v>
          </cell>
          <cell r="G8000">
            <v>0</v>
          </cell>
          <cell r="H8000">
            <v>0</v>
          </cell>
          <cell r="I8000">
            <v>0</v>
          </cell>
          <cell r="J8000">
            <v>0</v>
          </cell>
          <cell r="L8000">
            <v>41455</v>
          </cell>
          <cell r="M8000" t="str">
            <v>SG</v>
          </cell>
          <cell r="N8000" t="str">
            <v>EXP</v>
          </cell>
          <cell r="O8000" t="str">
            <v>PH620</v>
          </cell>
          <cell r="P8000" t="str">
            <v>4082</v>
          </cell>
          <cell r="Q8000" t="str">
            <v>Professional &amp; Technical</v>
          </cell>
          <cell r="R8000" t="str">
            <v>Other Expenditures</v>
          </cell>
          <cell r="S8000" t="str">
            <v>Non Salary</v>
          </cell>
        </row>
        <row r="8001">
          <cell r="A8001" t="str">
            <v>PH3741</v>
          </cell>
          <cell r="E8001">
            <v>170.96</v>
          </cell>
          <cell r="F8001">
            <v>0</v>
          </cell>
          <cell r="G8001">
            <v>170.96</v>
          </cell>
          <cell r="H8001">
            <v>0</v>
          </cell>
          <cell r="I8001">
            <v>-170.96</v>
          </cell>
          <cell r="J8001">
            <v>0</v>
          </cell>
          <cell r="L8001">
            <v>41455</v>
          </cell>
          <cell r="M8001" t="str">
            <v>SG</v>
          </cell>
          <cell r="N8001" t="str">
            <v>EXP</v>
          </cell>
          <cell r="O8001" t="str">
            <v>PH620</v>
          </cell>
          <cell r="P8001" t="str">
            <v>4086</v>
          </cell>
          <cell r="Q8001" t="str">
            <v>Professional &amp; Technical</v>
          </cell>
          <cell r="R8001" t="str">
            <v>Other Expenditures</v>
          </cell>
          <cell r="S8001" t="str">
            <v>Non Salary</v>
          </cell>
        </row>
        <row r="8002">
          <cell r="A8002" t="str">
            <v>PH3741</v>
          </cell>
          <cell r="E8002">
            <v>0</v>
          </cell>
          <cell r="F8002">
            <v>4701.3100000000004</v>
          </cell>
          <cell r="G8002">
            <v>4701.3100000000004</v>
          </cell>
          <cell r="H8002">
            <v>0</v>
          </cell>
          <cell r="I8002">
            <v>-4701.3100000000004</v>
          </cell>
          <cell r="J8002">
            <v>0</v>
          </cell>
          <cell r="L8002">
            <v>41455</v>
          </cell>
          <cell r="M8002" t="str">
            <v>SG</v>
          </cell>
          <cell r="N8002" t="str">
            <v>EXP</v>
          </cell>
          <cell r="O8002" t="str">
            <v>PH620</v>
          </cell>
          <cell r="P8002" t="str">
            <v>4089</v>
          </cell>
          <cell r="Q8002" t="str">
            <v>Professional &amp; Technical</v>
          </cell>
          <cell r="R8002" t="str">
            <v>Other Expenditures</v>
          </cell>
          <cell r="S8002" t="str">
            <v>Non Salary</v>
          </cell>
        </row>
        <row r="8003">
          <cell r="A8003" t="str">
            <v>PH3741</v>
          </cell>
          <cell r="E8003">
            <v>0</v>
          </cell>
          <cell r="F8003">
            <v>0</v>
          </cell>
          <cell r="G8003">
            <v>0</v>
          </cell>
          <cell r="H8003">
            <v>728.8</v>
          </cell>
          <cell r="I8003">
            <v>728.8</v>
          </cell>
          <cell r="J8003">
            <v>2000</v>
          </cell>
          <cell r="L8003">
            <v>41455</v>
          </cell>
          <cell r="M8003" t="str">
            <v>SG</v>
          </cell>
          <cell r="N8003" t="str">
            <v>EXP</v>
          </cell>
          <cell r="O8003" t="str">
            <v>PH620</v>
          </cell>
          <cell r="P8003" t="str">
            <v>4110</v>
          </cell>
          <cell r="Q8003" t="str">
            <v>Professional &amp; Technical</v>
          </cell>
          <cell r="R8003" t="str">
            <v>Other Expenditures</v>
          </cell>
          <cell r="S8003" t="str">
            <v>Non Salary</v>
          </cell>
        </row>
        <row r="8004">
          <cell r="A8004" t="str">
            <v>PH3741</v>
          </cell>
          <cell r="E8004">
            <v>0</v>
          </cell>
          <cell r="F8004">
            <v>2951.04</v>
          </cell>
          <cell r="G8004">
            <v>2951.04</v>
          </cell>
          <cell r="H8004">
            <v>4824.9799999999996</v>
          </cell>
          <cell r="I8004">
            <v>1873.94</v>
          </cell>
          <cell r="J8004">
            <v>13240.9</v>
          </cell>
          <cell r="L8004">
            <v>41455</v>
          </cell>
          <cell r="M8004" t="str">
            <v>SG</v>
          </cell>
          <cell r="N8004" t="str">
            <v>EXP</v>
          </cell>
          <cell r="O8004" t="str">
            <v>PH620</v>
          </cell>
          <cell r="P8004" t="str">
            <v>4199</v>
          </cell>
          <cell r="Q8004" t="str">
            <v>Professional &amp; Technical</v>
          </cell>
          <cell r="R8004" t="str">
            <v>Other Expenditures</v>
          </cell>
          <cell r="S8004" t="str">
            <v>Non Salary</v>
          </cell>
        </row>
        <row r="8005">
          <cell r="A8005" t="str">
            <v>PH3741</v>
          </cell>
          <cell r="E8005">
            <v>197.85</v>
          </cell>
          <cell r="F8005">
            <v>0</v>
          </cell>
          <cell r="G8005">
            <v>197.85</v>
          </cell>
          <cell r="H8005">
            <v>0</v>
          </cell>
          <cell r="I8005">
            <v>-197.85</v>
          </cell>
          <cell r="J8005">
            <v>0</v>
          </cell>
          <cell r="L8005">
            <v>41455</v>
          </cell>
          <cell r="M8005" t="str">
            <v>SG</v>
          </cell>
          <cell r="N8005" t="str">
            <v>EXP</v>
          </cell>
          <cell r="O8005" t="str">
            <v>PH620</v>
          </cell>
          <cell r="P8005" t="str">
            <v>4225</v>
          </cell>
          <cell r="Q8005" t="str">
            <v>Business Travel Expenses</v>
          </cell>
          <cell r="R8005" t="str">
            <v>Other Expenditures</v>
          </cell>
          <cell r="S8005" t="str">
            <v>Non Salary</v>
          </cell>
        </row>
        <row r="8006">
          <cell r="A8006" t="str">
            <v>PH3741</v>
          </cell>
          <cell r="E8006">
            <v>298.55</v>
          </cell>
          <cell r="F8006">
            <v>0</v>
          </cell>
          <cell r="G8006">
            <v>298.55</v>
          </cell>
          <cell r="H8006">
            <v>0</v>
          </cell>
          <cell r="I8006">
            <v>-298.55</v>
          </cell>
          <cell r="J8006">
            <v>0</v>
          </cell>
          <cell r="L8006">
            <v>41455</v>
          </cell>
          <cell r="M8006" t="str">
            <v>SG</v>
          </cell>
          <cell r="N8006" t="str">
            <v>EXP</v>
          </cell>
          <cell r="O8006" t="str">
            <v>PH620</v>
          </cell>
          <cell r="P8006" t="str">
            <v>4254</v>
          </cell>
          <cell r="Q8006" t="str">
            <v>Conference Expenditures</v>
          </cell>
          <cell r="R8006" t="str">
            <v>Other Expenditures</v>
          </cell>
          <cell r="S8006" t="str">
            <v>Non Salary</v>
          </cell>
        </row>
        <row r="8007">
          <cell r="A8007" t="str">
            <v>PH3741</v>
          </cell>
          <cell r="E8007">
            <v>2737.12</v>
          </cell>
          <cell r="F8007">
            <v>0</v>
          </cell>
          <cell r="G8007">
            <v>2737.12</v>
          </cell>
          <cell r="H8007">
            <v>1275.4000000000001</v>
          </cell>
          <cell r="I8007">
            <v>-1461.72</v>
          </cell>
          <cell r="J8007">
            <v>3500</v>
          </cell>
          <cell r="L8007">
            <v>41455</v>
          </cell>
          <cell r="M8007" t="str">
            <v>SG</v>
          </cell>
          <cell r="N8007" t="str">
            <v>EXP</v>
          </cell>
          <cell r="O8007" t="str">
            <v>PH620</v>
          </cell>
          <cell r="P8007" t="str">
            <v>4256</v>
          </cell>
          <cell r="Q8007" t="str">
            <v>Conference Expenditures</v>
          </cell>
          <cell r="R8007" t="str">
            <v>Other Expenditures</v>
          </cell>
          <cell r="S8007" t="str">
            <v>Non Salary</v>
          </cell>
        </row>
        <row r="8008">
          <cell r="A8008" t="str">
            <v>PH3741</v>
          </cell>
          <cell r="E8008">
            <v>0</v>
          </cell>
          <cell r="F8008">
            <v>495</v>
          </cell>
          <cell r="G8008">
            <v>495</v>
          </cell>
          <cell r="H8008">
            <v>0</v>
          </cell>
          <cell r="I8008">
            <v>-495</v>
          </cell>
          <cell r="J8008">
            <v>0</v>
          </cell>
          <cell r="L8008">
            <v>41455</v>
          </cell>
          <cell r="M8008" t="str">
            <v>SG</v>
          </cell>
          <cell r="N8008" t="str">
            <v>EXP</v>
          </cell>
          <cell r="O8008" t="str">
            <v>PH620</v>
          </cell>
          <cell r="P8008" t="str">
            <v>4310</v>
          </cell>
          <cell r="Q8008" t="str">
            <v>Training &amp; Development</v>
          </cell>
          <cell r="R8008" t="str">
            <v>Other Expenditures</v>
          </cell>
          <cell r="S8008" t="str">
            <v>Non Salary</v>
          </cell>
        </row>
        <row r="8009">
          <cell r="A8009" t="str">
            <v>PH3741</v>
          </cell>
          <cell r="E8009">
            <v>0</v>
          </cell>
          <cell r="F8009">
            <v>85.42</v>
          </cell>
          <cell r="G8009">
            <v>85.42</v>
          </cell>
          <cell r="H8009">
            <v>370.81</v>
          </cell>
          <cell r="I8009">
            <v>285.39</v>
          </cell>
          <cell r="J8009">
            <v>1017.6</v>
          </cell>
          <cell r="L8009">
            <v>41455</v>
          </cell>
          <cell r="M8009" t="str">
            <v>SG</v>
          </cell>
          <cell r="N8009" t="str">
            <v>EXP</v>
          </cell>
          <cell r="O8009" t="str">
            <v>PH620</v>
          </cell>
          <cell r="P8009" t="str">
            <v>4530</v>
          </cell>
          <cell r="Q8009" t="str">
            <v>Contracted Services</v>
          </cell>
          <cell r="R8009" t="str">
            <v>Other Expenditures</v>
          </cell>
          <cell r="S8009" t="str">
            <v>Non Salary</v>
          </cell>
        </row>
        <row r="8010">
          <cell r="A8010" t="str">
            <v>PH3741</v>
          </cell>
          <cell r="E8010">
            <v>77</v>
          </cell>
          <cell r="F8010">
            <v>0</v>
          </cell>
          <cell r="G8010">
            <v>77</v>
          </cell>
          <cell r="H8010">
            <v>0</v>
          </cell>
          <cell r="I8010">
            <v>-77</v>
          </cell>
          <cell r="J8010">
            <v>0</v>
          </cell>
          <cell r="L8010">
            <v>41455</v>
          </cell>
          <cell r="M8010" t="str">
            <v>SG</v>
          </cell>
          <cell r="N8010" t="str">
            <v>EXP</v>
          </cell>
          <cell r="O8010" t="str">
            <v>PH620</v>
          </cell>
          <cell r="P8010" t="str">
            <v>4690</v>
          </cell>
          <cell r="Q8010" t="str">
            <v>Insurance, Parking &amp; Metrage</v>
          </cell>
          <cell r="R8010" t="str">
            <v>Other Expenditures</v>
          </cell>
          <cell r="S8010" t="str">
            <v>Non Salary</v>
          </cell>
        </row>
        <row r="8011">
          <cell r="A8011" t="str">
            <v>PH3741</v>
          </cell>
          <cell r="E8011">
            <v>0</v>
          </cell>
          <cell r="F8011">
            <v>0</v>
          </cell>
          <cell r="G8011">
            <v>0</v>
          </cell>
          <cell r="H8011">
            <v>0</v>
          </cell>
          <cell r="I8011">
            <v>0</v>
          </cell>
          <cell r="J8011">
            <v>0</v>
          </cell>
          <cell r="L8011">
            <v>41455</v>
          </cell>
          <cell r="M8011" t="str">
            <v>SG</v>
          </cell>
          <cell r="N8011" t="str">
            <v>EXP</v>
          </cell>
          <cell r="O8011" t="str">
            <v>PH620</v>
          </cell>
          <cell r="P8011" t="str">
            <v>4760</v>
          </cell>
          <cell r="Q8011" t="str">
            <v>Insurance, Parking &amp; Metrage</v>
          </cell>
          <cell r="R8011" t="str">
            <v>Other Expenditures</v>
          </cell>
          <cell r="S8011" t="str">
            <v>Non Salary</v>
          </cell>
        </row>
        <row r="8012">
          <cell r="A8012" t="str">
            <v>PH3741</v>
          </cell>
          <cell r="E8012">
            <v>323.7</v>
          </cell>
          <cell r="F8012">
            <v>0</v>
          </cell>
          <cell r="G8012">
            <v>323.7</v>
          </cell>
          <cell r="H8012">
            <v>182.2</v>
          </cell>
          <cell r="I8012">
            <v>-141.5</v>
          </cell>
          <cell r="J8012">
            <v>500</v>
          </cell>
          <cell r="L8012">
            <v>41455</v>
          </cell>
          <cell r="M8012" t="str">
            <v>SG</v>
          </cell>
          <cell r="N8012" t="str">
            <v>EXP</v>
          </cell>
          <cell r="O8012" t="str">
            <v>PH620</v>
          </cell>
          <cell r="P8012" t="str">
            <v>4770</v>
          </cell>
          <cell r="Q8012" t="str">
            <v>Insurance, Parking &amp; Metrage</v>
          </cell>
          <cell r="R8012" t="str">
            <v>Other Expenditures</v>
          </cell>
          <cell r="S8012" t="str">
            <v>Non Salary</v>
          </cell>
        </row>
        <row r="8013">
          <cell r="A8013" t="str">
            <v>PH3741</v>
          </cell>
          <cell r="E8013">
            <v>478.19</v>
          </cell>
          <cell r="F8013">
            <v>0</v>
          </cell>
          <cell r="G8013">
            <v>478.19</v>
          </cell>
          <cell r="H8013">
            <v>182.2</v>
          </cell>
          <cell r="I8013">
            <v>-295.99</v>
          </cell>
          <cell r="J8013">
            <v>500</v>
          </cell>
          <cell r="L8013">
            <v>41455</v>
          </cell>
          <cell r="M8013" t="str">
            <v>SG</v>
          </cell>
          <cell r="N8013" t="str">
            <v>EXP</v>
          </cell>
          <cell r="O8013" t="str">
            <v>PH620</v>
          </cell>
          <cell r="P8013" t="str">
            <v>4775</v>
          </cell>
          <cell r="Q8013" t="str">
            <v>Insurance, Parking &amp; Metrage</v>
          </cell>
          <cell r="R8013" t="str">
            <v>Other Expenditures</v>
          </cell>
          <cell r="S8013" t="str">
            <v>Non Salary</v>
          </cell>
        </row>
        <row r="8014">
          <cell r="A8014" t="str">
            <v>PH3741</v>
          </cell>
          <cell r="E8014">
            <v>0</v>
          </cell>
          <cell r="F8014">
            <v>786.6</v>
          </cell>
          <cell r="G8014">
            <v>786.6</v>
          </cell>
          <cell r="H8014">
            <v>1603.36</v>
          </cell>
          <cell r="I8014">
            <v>816.76</v>
          </cell>
          <cell r="J8014">
            <v>4400</v>
          </cell>
          <cell r="L8014">
            <v>41455</v>
          </cell>
          <cell r="M8014" t="str">
            <v>SG</v>
          </cell>
          <cell r="N8014" t="str">
            <v>EXP</v>
          </cell>
          <cell r="O8014" t="str">
            <v>PH620</v>
          </cell>
          <cell r="P8014" t="str">
            <v>4820</v>
          </cell>
          <cell r="Q8014" t="str">
            <v>Other Services</v>
          </cell>
          <cell r="R8014" t="str">
            <v>Other Expenditures</v>
          </cell>
          <cell r="S8014" t="str">
            <v>Non Salary</v>
          </cell>
        </row>
        <row r="8015">
          <cell r="A8015" t="str">
            <v>PH3741</v>
          </cell>
          <cell r="E8015">
            <v>0</v>
          </cell>
          <cell r="F8015">
            <v>0</v>
          </cell>
          <cell r="G8015">
            <v>0</v>
          </cell>
          <cell r="H8015">
            <v>911</v>
          </cell>
          <cell r="I8015">
            <v>911</v>
          </cell>
          <cell r="J8015">
            <v>2500</v>
          </cell>
          <cell r="L8015">
            <v>41455</v>
          </cell>
          <cell r="M8015" t="str">
            <v>SG</v>
          </cell>
          <cell r="N8015" t="str">
            <v>EXP</v>
          </cell>
          <cell r="O8015" t="str">
            <v>PH620</v>
          </cell>
          <cell r="P8015" t="str">
            <v>4825</v>
          </cell>
          <cell r="Q8015" t="str">
            <v>Other Services</v>
          </cell>
          <cell r="R8015" t="str">
            <v>Other Expenditures</v>
          </cell>
          <cell r="S8015" t="str">
            <v>Non Salary</v>
          </cell>
        </row>
        <row r="8016">
          <cell r="A8016" t="str">
            <v>PH3741</v>
          </cell>
          <cell r="E8016">
            <v>35</v>
          </cell>
          <cell r="F8016">
            <v>0</v>
          </cell>
          <cell r="G8016">
            <v>35</v>
          </cell>
          <cell r="H8016">
            <v>0</v>
          </cell>
          <cell r="I8016">
            <v>-35</v>
          </cell>
          <cell r="J8016">
            <v>0</v>
          </cell>
          <cell r="L8016">
            <v>41455</v>
          </cell>
          <cell r="M8016" t="str">
            <v>SG</v>
          </cell>
          <cell r="N8016" t="str">
            <v>EXP</v>
          </cell>
          <cell r="O8016" t="str">
            <v>PH620</v>
          </cell>
          <cell r="P8016" t="str">
            <v>6570</v>
          </cell>
          <cell r="Q8016" t="str">
            <v>Other Expenditures</v>
          </cell>
          <cell r="R8016" t="str">
            <v>Other Expenditures</v>
          </cell>
          <cell r="S8016" t="str">
            <v>Non Salary</v>
          </cell>
        </row>
        <row r="8017">
          <cell r="A8017" t="str">
            <v>PH3741</v>
          </cell>
          <cell r="E8017">
            <v>0</v>
          </cell>
          <cell r="F8017">
            <v>0</v>
          </cell>
          <cell r="G8017">
            <v>0</v>
          </cell>
          <cell r="H8017">
            <v>149.80000000000001</v>
          </cell>
          <cell r="I8017">
            <v>149.80000000000001</v>
          </cell>
          <cell r="J8017">
            <v>1400</v>
          </cell>
          <cell r="L8017">
            <v>41455</v>
          </cell>
          <cell r="M8017" t="str">
            <v>SG</v>
          </cell>
          <cell r="N8017" t="str">
            <v>EXP</v>
          </cell>
          <cell r="O8017" t="str">
            <v>PH620</v>
          </cell>
          <cell r="P8017" t="str">
            <v>7030</v>
          </cell>
          <cell r="Q8017" t="str">
            <v>IDC's</v>
          </cell>
          <cell r="R8017" t="str">
            <v>Other Expenditures</v>
          </cell>
          <cell r="S8017" t="str">
            <v>Non Salary</v>
          </cell>
        </row>
        <row r="8018">
          <cell r="A8018" t="str">
            <v>PH3741</v>
          </cell>
          <cell r="E8018">
            <v>0</v>
          </cell>
          <cell r="F8018">
            <v>0</v>
          </cell>
          <cell r="G8018">
            <v>0</v>
          </cell>
          <cell r="H8018">
            <v>0</v>
          </cell>
          <cell r="I8018">
            <v>0</v>
          </cell>
          <cell r="J8018">
            <v>0</v>
          </cell>
          <cell r="L8018">
            <v>41455</v>
          </cell>
          <cell r="M8018" t="str">
            <v>SG</v>
          </cell>
          <cell r="N8018" t="str">
            <v>EXP</v>
          </cell>
          <cell r="O8018" t="str">
            <v>PH620</v>
          </cell>
          <cell r="P8018" t="str">
            <v>7035</v>
          </cell>
          <cell r="Q8018" t="str">
            <v>IDC's</v>
          </cell>
          <cell r="R8018" t="str">
            <v>Other Expenditures</v>
          </cell>
          <cell r="S8018" t="str">
            <v>Non Salary</v>
          </cell>
        </row>
        <row r="8019">
          <cell r="A8019" t="str">
            <v>PH3741</v>
          </cell>
          <cell r="E8019">
            <v>-256649.18</v>
          </cell>
          <cell r="F8019">
            <v>0</v>
          </cell>
          <cell r="G8019">
            <v>-256649.18</v>
          </cell>
          <cell r="H8019">
            <v>-216966.73</v>
          </cell>
          <cell r="I8019">
            <v>39682.449999999997</v>
          </cell>
          <cell r="J8019">
            <v>-478271.65</v>
          </cell>
          <cell r="L8019">
            <v>41455</v>
          </cell>
          <cell r="M8019" t="str">
            <v>SG</v>
          </cell>
          <cell r="N8019" t="str">
            <v>REV</v>
          </cell>
          <cell r="O8019" t="str">
            <v>PH620</v>
          </cell>
          <cell r="P8019" t="str">
            <v>8010</v>
          </cell>
          <cell r="Q8019" t="str">
            <v>Grants and Subsidies</v>
          </cell>
          <cell r="R8019" t="str">
            <v>Revenue</v>
          </cell>
          <cell r="S8019" t="str">
            <v>Non Salary</v>
          </cell>
        </row>
        <row r="8020">
          <cell r="A8020" t="str">
            <v>PH3742</v>
          </cell>
          <cell r="E8020">
            <v>152650.20000000001</v>
          </cell>
          <cell r="F8020">
            <v>0</v>
          </cell>
          <cell r="G8020">
            <v>152650.20000000001</v>
          </cell>
          <cell r="H8020">
            <v>228318.16</v>
          </cell>
          <cell r="I8020">
            <v>75667.960000000006</v>
          </cell>
          <cell r="J8020">
            <v>513715.86</v>
          </cell>
          <cell r="L8020">
            <v>41455</v>
          </cell>
          <cell r="M8020" t="str">
            <v>SG</v>
          </cell>
          <cell r="N8020" t="str">
            <v>EXP</v>
          </cell>
          <cell r="O8020" t="str">
            <v>PH620</v>
          </cell>
          <cell r="P8020" t="str">
            <v>1015</v>
          </cell>
          <cell r="Q8020" t="str">
            <v>Salaries &amp; Benefits</v>
          </cell>
          <cell r="R8020" t="str">
            <v>Other Expenditures</v>
          </cell>
          <cell r="S8020" t="str">
            <v>Salaries &amp; Benefits</v>
          </cell>
        </row>
        <row r="8021">
          <cell r="A8021" t="str">
            <v>PH3742</v>
          </cell>
          <cell r="E8021">
            <v>0</v>
          </cell>
          <cell r="F8021">
            <v>0</v>
          </cell>
          <cell r="G8021">
            <v>0</v>
          </cell>
          <cell r="H8021">
            <v>-14447.85</v>
          </cell>
          <cell r="I8021">
            <v>-14447.85</v>
          </cell>
          <cell r="J8021">
            <v>-31442.66</v>
          </cell>
          <cell r="L8021">
            <v>41455</v>
          </cell>
          <cell r="M8021" t="str">
            <v>SG</v>
          </cell>
          <cell r="N8021" t="str">
            <v>EXP</v>
          </cell>
          <cell r="O8021" t="str">
            <v>PH620</v>
          </cell>
          <cell r="P8021" t="str">
            <v>1520</v>
          </cell>
          <cell r="Q8021" t="str">
            <v>Salaries &amp; Benefits</v>
          </cell>
          <cell r="R8021" t="str">
            <v>Other Expenditures</v>
          </cell>
          <cell r="S8021" t="str">
            <v>Gapping</v>
          </cell>
        </row>
        <row r="8022">
          <cell r="A8022" t="str">
            <v>PH3742</v>
          </cell>
          <cell r="E8022">
            <v>6458.17</v>
          </cell>
          <cell r="F8022">
            <v>0</v>
          </cell>
          <cell r="G8022">
            <v>6458.17</v>
          </cell>
          <cell r="H8022">
            <v>12271.96</v>
          </cell>
          <cell r="I8022">
            <v>5813.79</v>
          </cell>
          <cell r="J8022">
            <v>27612</v>
          </cell>
          <cell r="L8022">
            <v>41455</v>
          </cell>
          <cell r="M8022" t="str">
            <v>SG</v>
          </cell>
          <cell r="N8022" t="str">
            <v>EXP</v>
          </cell>
          <cell r="O8022" t="str">
            <v>PH620</v>
          </cell>
          <cell r="P8022" t="str">
            <v>1711</v>
          </cell>
          <cell r="Q8022" t="str">
            <v>Salaries &amp; Benefits</v>
          </cell>
          <cell r="R8022" t="str">
            <v>Other Expenditures</v>
          </cell>
          <cell r="S8022" t="str">
            <v>Salaries &amp; Benefits</v>
          </cell>
        </row>
        <row r="8023">
          <cell r="A8023" t="str">
            <v>PH3742</v>
          </cell>
          <cell r="E8023">
            <v>3215.92</v>
          </cell>
          <cell r="F8023">
            <v>0</v>
          </cell>
          <cell r="G8023">
            <v>3215.92</v>
          </cell>
          <cell r="H8023">
            <v>5877.3</v>
          </cell>
          <cell r="I8023">
            <v>2661.38</v>
          </cell>
          <cell r="J8023">
            <v>13224</v>
          </cell>
          <cell r="L8023">
            <v>41455</v>
          </cell>
          <cell r="M8023" t="str">
            <v>SG</v>
          </cell>
          <cell r="N8023" t="str">
            <v>EXP</v>
          </cell>
          <cell r="O8023" t="str">
            <v>PH620</v>
          </cell>
          <cell r="P8023" t="str">
            <v>1712</v>
          </cell>
          <cell r="Q8023" t="str">
            <v>Salaries &amp; Benefits</v>
          </cell>
          <cell r="R8023" t="str">
            <v>Other Expenditures</v>
          </cell>
          <cell r="S8023" t="str">
            <v>Salaries &amp; Benefits</v>
          </cell>
        </row>
        <row r="8024">
          <cell r="A8024" t="str">
            <v>PH3742</v>
          </cell>
          <cell r="E8024">
            <v>3006.87</v>
          </cell>
          <cell r="F8024">
            <v>0</v>
          </cell>
          <cell r="G8024">
            <v>3006.87</v>
          </cell>
          <cell r="H8024">
            <v>4572.07</v>
          </cell>
          <cell r="I8024">
            <v>1565.2</v>
          </cell>
          <cell r="J8024">
            <v>10193.07</v>
          </cell>
          <cell r="L8024">
            <v>41455</v>
          </cell>
          <cell r="M8024" t="str">
            <v>SG</v>
          </cell>
          <cell r="N8024" t="str">
            <v>EXP</v>
          </cell>
          <cell r="O8024" t="str">
            <v>PH620</v>
          </cell>
          <cell r="P8024" t="str">
            <v>1720</v>
          </cell>
          <cell r="Q8024" t="str">
            <v>Salaries &amp; Benefits</v>
          </cell>
          <cell r="R8024" t="str">
            <v>Other Expenditures</v>
          </cell>
          <cell r="S8024" t="str">
            <v>Salaries &amp; Benefits</v>
          </cell>
        </row>
        <row r="8025">
          <cell r="A8025" t="str">
            <v>PH3742</v>
          </cell>
          <cell r="E8025">
            <v>899.19</v>
          </cell>
          <cell r="F8025">
            <v>0</v>
          </cell>
          <cell r="G8025">
            <v>899.19</v>
          </cell>
          <cell r="H8025">
            <v>1704.17</v>
          </cell>
          <cell r="I8025">
            <v>804.98</v>
          </cell>
          <cell r="J8025">
            <v>3834.36</v>
          </cell>
          <cell r="L8025">
            <v>41455</v>
          </cell>
          <cell r="M8025" t="str">
            <v>SG</v>
          </cell>
          <cell r="N8025" t="str">
            <v>EXP</v>
          </cell>
          <cell r="O8025" t="str">
            <v>PH620</v>
          </cell>
          <cell r="P8025" t="str">
            <v>1730</v>
          </cell>
          <cell r="Q8025" t="str">
            <v>Salaries &amp; Benefits</v>
          </cell>
          <cell r="R8025" t="str">
            <v>Other Expenditures</v>
          </cell>
          <cell r="S8025" t="str">
            <v>Salaries &amp; Benefits</v>
          </cell>
        </row>
        <row r="8026">
          <cell r="A8026" t="str">
            <v>PH3742</v>
          </cell>
          <cell r="E8026">
            <v>4310.25</v>
          </cell>
          <cell r="F8026">
            <v>0</v>
          </cell>
          <cell r="G8026">
            <v>4310.25</v>
          </cell>
          <cell r="H8026">
            <v>5919.46</v>
          </cell>
          <cell r="I8026">
            <v>1609.21</v>
          </cell>
          <cell r="J8026">
            <v>7301.95</v>
          </cell>
          <cell r="L8026">
            <v>41455</v>
          </cell>
          <cell r="M8026" t="str">
            <v>SG</v>
          </cell>
          <cell r="N8026" t="str">
            <v>EXP</v>
          </cell>
          <cell r="O8026" t="str">
            <v>PH620</v>
          </cell>
          <cell r="P8026" t="str">
            <v>1740</v>
          </cell>
          <cell r="Q8026" t="str">
            <v>Salaries &amp; Benefits</v>
          </cell>
          <cell r="R8026" t="str">
            <v>Other Expenditures</v>
          </cell>
          <cell r="S8026" t="str">
            <v>Salaries &amp; Benefits</v>
          </cell>
        </row>
        <row r="8027">
          <cell r="A8027" t="str">
            <v>PH3742</v>
          </cell>
          <cell r="E8027">
            <v>175.12</v>
          </cell>
          <cell r="F8027">
            <v>0</v>
          </cell>
          <cell r="G8027">
            <v>175.12</v>
          </cell>
          <cell r="H8027">
            <v>320.95999999999998</v>
          </cell>
          <cell r="I8027">
            <v>145.84</v>
          </cell>
          <cell r="J8027">
            <v>410.97</v>
          </cell>
          <cell r="L8027">
            <v>41455</v>
          </cell>
          <cell r="M8027" t="str">
            <v>SG</v>
          </cell>
          <cell r="N8027" t="str">
            <v>EXP</v>
          </cell>
          <cell r="O8027" t="str">
            <v>PH620</v>
          </cell>
          <cell r="P8027" t="str">
            <v>1745</v>
          </cell>
          <cell r="Q8027" t="str">
            <v>Salaries &amp; Benefits</v>
          </cell>
          <cell r="R8027" t="str">
            <v>Other Expenditures</v>
          </cell>
          <cell r="S8027" t="str">
            <v>Salaries &amp; Benefits</v>
          </cell>
        </row>
        <row r="8028">
          <cell r="A8028" t="str">
            <v>PH3742</v>
          </cell>
          <cell r="E8028">
            <v>3058.19</v>
          </cell>
          <cell r="F8028">
            <v>0</v>
          </cell>
          <cell r="G8028">
            <v>3058.19</v>
          </cell>
          <cell r="H8028">
            <v>4452.22</v>
          </cell>
          <cell r="I8028">
            <v>1394.03</v>
          </cell>
          <cell r="J8028">
            <v>10017.450000000001</v>
          </cell>
          <cell r="L8028">
            <v>41455</v>
          </cell>
          <cell r="M8028" t="str">
            <v>SG</v>
          </cell>
          <cell r="N8028" t="str">
            <v>EXP</v>
          </cell>
          <cell r="O8028" t="str">
            <v>PH620</v>
          </cell>
          <cell r="P8028" t="str">
            <v>1750</v>
          </cell>
          <cell r="Q8028" t="str">
            <v>Salaries &amp; Benefits</v>
          </cell>
          <cell r="R8028" t="str">
            <v>Other Expenditures</v>
          </cell>
          <cell r="S8028" t="str">
            <v>Salaries &amp; Benefits</v>
          </cell>
        </row>
        <row r="8029">
          <cell r="A8029" t="str">
            <v>PH3742</v>
          </cell>
          <cell r="E8029">
            <v>8675.74</v>
          </cell>
          <cell r="F8029">
            <v>0</v>
          </cell>
          <cell r="G8029">
            <v>8675.74</v>
          </cell>
          <cell r="H8029">
            <v>12952.2</v>
          </cell>
          <cell r="I8029">
            <v>4276.46</v>
          </cell>
          <cell r="J8029">
            <v>16146.9</v>
          </cell>
          <cell r="L8029">
            <v>41455</v>
          </cell>
          <cell r="M8029" t="str">
            <v>SG</v>
          </cell>
          <cell r="N8029" t="str">
            <v>EXP</v>
          </cell>
          <cell r="O8029" t="str">
            <v>PH620</v>
          </cell>
          <cell r="P8029" t="str">
            <v>1760</v>
          </cell>
          <cell r="Q8029" t="str">
            <v>Salaries &amp; Benefits</v>
          </cell>
          <cell r="R8029" t="str">
            <v>Other Expenditures</v>
          </cell>
          <cell r="S8029" t="str">
            <v>Salaries &amp; Benefits</v>
          </cell>
        </row>
        <row r="8030">
          <cell r="A8030" t="str">
            <v>PH3742</v>
          </cell>
          <cell r="E8030">
            <v>16162.83</v>
          </cell>
          <cell r="F8030">
            <v>0</v>
          </cell>
          <cell r="G8030">
            <v>16162.83</v>
          </cell>
          <cell r="H8030">
            <v>24608.57</v>
          </cell>
          <cell r="I8030">
            <v>8445.74</v>
          </cell>
          <cell r="J8030">
            <v>55369.2</v>
          </cell>
          <cell r="L8030">
            <v>41455</v>
          </cell>
          <cell r="M8030" t="str">
            <v>SG</v>
          </cell>
          <cell r="N8030" t="str">
            <v>EXP</v>
          </cell>
          <cell r="O8030" t="str">
            <v>PH620</v>
          </cell>
          <cell r="P8030" t="str">
            <v>1770</v>
          </cell>
          <cell r="Q8030" t="str">
            <v>Salaries &amp; Benefits</v>
          </cell>
          <cell r="R8030" t="str">
            <v>Other Expenditures</v>
          </cell>
          <cell r="S8030" t="str">
            <v>Salaries &amp; Benefits</v>
          </cell>
        </row>
        <row r="8031">
          <cell r="A8031" t="str">
            <v>PH3742</v>
          </cell>
          <cell r="E8031">
            <v>0</v>
          </cell>
          <cell r="F8031">
            <v>131.27000000000001</v>
          </cell>
          <cell r="G8031">
            <v>131.27000000000001</v>
          </cell>
          <cell r="H8031">
            <v>628.53</v>
          </cell>
          <cell r="I8031">
            <v>497.26</v>
          </cell>
          <cell r="J8031">
            <v>1406.4</v>
          </cell>
          <cell r="L8031">
            <v>41455</v>
          </cell>
          <cell r="M8031" t="str">
            <v>SG</v>
          </cell>
          <cell r="N8031" t="str">
            <v>EXP</v>
          </cell>
          <cell r="O8031" t="str">
            <v>PH620</v>
          </cell>
          <cell r="P8031" t="str">
            <v>2010</v>
          </cell>
          <cell r="Q8031" t="str">
            <v>Office Supplies</v>
          </cell>
          <cell r="R8031" t="str">
            <v>Other Expenditures</v>
          </cell>
          <cell r="S8031" t="str">
            <v>Non Salary</v>
          </cell>
        </row>
        <row r="8032">
          <cell r="A8032" t="str">
            <v>PH3742</v>
          </cell>
          <cell r="E8032">
            <v>0</v>
          </cell>
          <cell r="F8032">
            <v>0</v>
          </cell>
          <cell r="G8032">
            <v>0</v>
          </cell>
          <cell r="H8032">
            <v>209.51</v>
          </cell>
          <cell r="I8032">
            <v>209.51</v>
          </cell>
          <cell r="J8032">
            <v>468.8</v>
          </cell>
          <cell r="L8032">
            <v>41455</v>
          </cell>
          <cell r="M8032" t="str">
            <v>SG</v>
          </cell>
          <cell r="N8032" t="str">
            <v>EXP</v>
          </cell>
          <cell r="O8032" t="str">
            <v>PH620</v>
          </cell>
          <cell r="P8032" t="str">
            <v>2040</v>
          </cell>
          <cell r="Q8032" t="str">
            <v>Office Supplies</v>
          </cell>
          <cell r="R8032" t="str">
            <v>Other Expenditures</v>
          </cell>
          <cell r="S8032" t="str">
            <v>Non Salary</v>
          </cell>
        </row>
        <row r="8033">
          <cell r="A8033" t="str">
            <v>PH3742</v>
          </cell>
          <cell r="E8033">
            <v>0</v>
          </cell>
          <cell r="F8033">
            <v>0</v>
          </cell>
          <cell r="G8033">
            <v>0</v>
          </cell>
          <cell r="H8033">
            <v>0</v>
          </cell>
          <cell r="I8033">
            <v>0</v>
          </cell>
          <cell r="J8033">
            <v>0</v>
          </cell>
          <cell r="L8033">
            <v>41455</v>
          </cell>
          <cell r="M8033" t="str">
            <v>SG</v>
          </cell>
          <cell r="N8033" t="str">
            <v>EXP</v>
          </cell>
          <cell r="O8033" t="str">
            <v>PH620</v>
          </cell>
          <cell r="P8033" t="str">
            <v>2823</v>
          </cell>
          <cell r="Q8033" t="str">
            <v>Other Supplies</v>
          </cell>
          <cell r="R8033" t="str">
            <v>Other Expenditures</v>
          </cell>
          <cell r="S8033" t="str">
            <v>Non Salary</v>
          </cell>
        </row>
        <row r="8034">
          <cell r="A8034" t="str">
            <v>PH3742</v>
          </cell>
          <cell r="E8034">
            <v>0</v>
          </cell>
          <cell r="F8034">
            <v>660</v>
          </cell>
          <cell r="G8034">
            <v>660</v>
          </cell>
          <cell r="H8034">
            <v>364.4</v>
          </cell>
          <cell r="I8034">
            <v>-295.60000000000002</v>
          </cell>
          <cell r="J8034">
            <v>1000</v>
          </cell>
          <cell r="L8034">
            <v>41455</v>
          </cell>
          <cell r="M8034" t="str">
            <v>SG</v>
          </cell>
          <cell r="N8034" t="str">
            <v>EXP</v>
          </cell>
          <cell r="O8034" t="str">
            <v>PH620</v>
          </cell>
          <cell r="P8034" t="str">
            <v>4110</v>
          </cell>
          <cell r="Q8034" t="str">
            <v>Professional &amp; Technical</v>
          </cell>
          <cell r="R8034" t="str">
            <v>Other Expenditures</v>
          </cell>
          <cell r="S8034" t="str">
            <v>Non Salary</v>
          </cell>
        </row>
        <row r="8035">
          <cell r="A8035" t="str">
            <v>PH3742</v>
          </cell>
          <cell r="E8035">
            <v>0</v>
          </cell>
          <cell r="F8035">
            <v>0</v>
          </cell>
          <cell r="G8035">
            <v>0</v>
          </cell>
          <cell r="H8035">
            <v>182.2</v>
          </cell>
          <cell r="I8035">
            <v>182.2</v>
          </cell>
          <cell r="J8035">
            <v>500</v>
          </cell>
          <cell r="L8035">
            <v>41455</v>
          </cell>
          <cell r="M8035" t="str">
            <v>SG</v>
          </cell>
          <cell r="N8035" t="str">
            <v>EXP</v>
          </cell>
          <cell r="O8035" t="str">
            <v>PH620</v>
          </cell>
          <cell r="P8035" t="str">
            <v>4252</v>
          </cell>
          <cell r="Q8035" t="str">
            <v>Conference Expenditures</v>
          </cell>
          <cell r="R8035" t="str">
            <v>Other Expenditures</v>
          </cell>
          <cell r="S8035" t="str">
            <v>Non Salary</v>
          </cell>
        </row>
        <row r="8036">
          <cell r="A8036" t="str">
            <v>PH3742</v>
          </cell>
          <cell r="E8036">
            <v>0</v>
          </cell>
          <cell r="F8036">
            <v>0</v>
          </cell>
          <cell r="G8036">
            <v>0</v>
          </cell>
          <cell r="H8036">
            <v>113.17</v>
          </cell>
          <cell r="I8036">
            <v>113.17</v>
          </cell>
          <cell r="J8036">
            <v>310.56</v>
          </cell>
          <cell r="L8036">
            <v>41455</v>
          </cell>
          <cell r="M8036" t="str">
            <v>SG</v>
          </cell>
          <cell r="N8036" t="str">
            <v>EXP</v>
          </cell>
          <cell r="O8036" t="str">
            <v>PH620</v>
          </cell>
          <cell r="P8036" t="str">
            <v>4253</v>
          </cell>
          <cell r="Q8036" t="str">
            <v>Conference Expenditures</v>
          </cell>
          <cell r="R8036" t="str">
            <v>Other Expenditures</v>
          </cell>
          <cell r="S8036" t="str">
            <v>Non Salary</v>
          </cell>
        </row>
        <row r="8037">
          <cell r="A8037" t="str">
            <v>PH3742</v>
          </cell>
          <cell r="E8037">
            <v>0</v>
          </cell>
          <cell r="F8037">
            <v>0</v>
          </cell>
          <cell r="G8037">
            <v>0</v>
          </cell>
          <cell r="H8037">
            <v>182.2</v>
          </cell>
          <cell r="I8037">
            <v>182.2</v>
          </cell>
          <cell r="J8037">
            <v>500</v>
          </cell>
          <cell r="L8037">
            <v>41455</v>
          </cell>
          <cell r="M8037" t="str">
            <v>SG</v>
          </cell>
          <cell r="N8037" t="str">
            <v>EXP</v>
          </cell>
          <cell r="O8037" t="str">
            <v>PH620</v>
          </cell>
          <cell r="P8037" t="str">
            <v>4255</v>
          </cell>
          <cell r="Q8037" t="str">
            <v>Conference Expenditures</v>
          </cell>
          <cell r="R8037" t="str">
            <v>Other Expenditures</v>
          </cell>
          <cell r="S8037" t="str">
            <v>Non Salary</v>
          </cell>
        </row>
        <row r="8038">
          <cell r="A8038" t="str">
            <v>PH3742</v>
          </cell>
          <cell r="E8038">
            <v>0</v>
          </cell>
          <cell r="F8038">
            <v>0</v>
          </cell>
          <cell r="G8038">
            <v>0</v>
          </cell>
          <cell r="H8038">
            <v>728.8</v>
          </cell>
          <cell r="I8038">
            <v>728.8</v>
          </cell>
          <cell r="J8038">
            <v>2000</v>
          </cell>
          <cell r="L8038">
            <v>41455</v>
          </cell>
          <cell r="M8038" t="str">
            <v>SG</v>
          </cell>
          <cell r="N8038" t="str">
            <v>EXP</v>
          </cell>
          <cell r="O8038" t="str">
            <v>PH620</v>
          </cell>
          <cell r="P8038" t="str">
            <v>4256</v>
          </cell>
          <cell r="Q8038" t="str">
            <v>Conference Expenditures</v>
          </cell>
          <cell r="R8038" t="str">
            <v>Other Expenditures</v>
          </cell>
          <cell r="S8038" t="str">
            <v>Non Salary</v>
          </cell>
        </row>
        <row r="8039">
          <cell r="A8039" t="str">
            <v>PH3742</v>
          </cell>
          <cell r="E8039">
            <v>0</v>
          </cell>
          <cell r="F8039">
            <v>0</v>
          </cell>
          <cell r="G8039">
            <v>0</v>
          </cell>
          <cell r="H8039">
            <v>370.81</v>
          </cell>
          <cell r="I8039">
            <v>370.81</v>
          </cell>
          <cell r="J8039">
            <v>1017.6</v>
          </cell>
          <cell r="L8039">
            <v>41455</v>
          </cell>
          <cell r="M8039" t="str">
            <v>SG</v>
          </cell>
          <cell r="N8039" t="str">
            <v>EXP</v>
          </cell>
          <cell r="O8039" t="str">
            <v>PH620</v>
          </cell>
          <cell r="P8039" t="str">
            <v>4310</v>
          </cell>
          <cell r="Q8039" t="str">
            <v>Training &amp; Development</v>
          </cell>
          <cell r="R8039" t="str">
            <v>Other Expenditures</v>
          </cell>
          <cell r="S8039" t="str">
            <v>Non Salary</v>
          </cell>
        </row>
        <row r="8040">
          <cell r="A8040" t="str">
            <v>PH3742</v>
          </cell>
          <cell r="E8040">
            <v>0</v>
          </cell>
          <cell r="F8040">
            <v>0</v>
          </cell>
          <cell r="G8040">
            <v>0</v>
          </cell>
          <cell r="H8040">
            <v>546.6</v>
          </cell>
          <cell r="I8040">
            <v>546.6</v>
          </cell>
          <cell r="J8040">
            <v>1500</v>
          </cell>
          <cell r="L8040">
            <v>41455</v>
          </cell>
          <cell r="M8040" t="str">
            <v>SG</v>
          </cell>
          <cell r="N8040" t="str">
            <v>EXP</v>
          </cell>
          <cell r="O8040" t="str">
            <v>PH620</v>
          </cell>
          <cell r="P8040" t="str">
            <v>4340</v>
          </cell>
          <cell r="Q8040" t="str">
            <v>Training &amp; Development</v>
          </cell>
          <cell r="R8040" t="str">
            <v>Other Expenditures</v>
          </cell>
          <cell r="S8040" t="str">
            <v>Non Salary</v>
          </cell>
        </row>
        <row r="8041">
          <cell r="A8041" t="str">
            <v>PH3742</v>
          </cell>
          <cell r="E8041">
            <v>0</v>
          </cell>
          <cell r="F8041">
            <v>0</v>
          </cell>
          <cell r="G8041">
            <v>0</v>
          </cell>
          <cell r="H8041">
            <v>170.05</v>
          </cell>
          <cell r="I8041">
            <v>170.05</v>
          </cell>
          <cell r="J8041">
            <v>508.8</v>
          </cell>
          <cell r="L8041">
            <v>41455</v>
          </cell>
          <cell r="M8041" t="str">
            <v>SG</v>
          </cell>
          <cell r="N8041" t="str">
            <v>EXP</v>
          </cell>
          <cell r="O8041" t="str">
            <v>PH620</v>
          </cell>
          <cell r="P8041" t="str">
            <v>4414</v>
          </cell>
          <cell r="Q8041" t="str">
            <v>Contracted Services</v>
          </cell>
          <cell r="R8041" t="str">
            <v>Other Expenditures</v>
          </cell>
          <cell r="S8041" t="str">
            <v>Non Salary</v>
          </cell>
        </row>
        <row r="8042">
          <cell r="A8042" t="str">
            <v>PH3742</v>
          </cell>
          <cell r="E8042">
            <v>0</v>
          </cell>
          <cell r="F8042">
            <v>0</v>
          </cell>
          <cell r="G8042">
            <v>0</v>
          </cell>
          <cell r="H8042">
            <v>341.67</v>
          </cell>
          <cell r="I8042">
            <v>341.67</v>
          </cell>
          <cell r="J8042">
            <v>937.6</v>
          </cell>
          <cell r="L8042">
            <v>41455</v>
          </cell>
          <cell r="M8042" t="str">
            <v>SG</v>
          </cell>
          <cell r="N8042" t="str">
            <v>EXP</v>
          </cell>
          <cell r="O8042" t="str">
            <v>PH620</v>
          </cell>
          <cell r="P8042" t="str">
            <v>4515</v>
          </cell>
          <cell r="Q8042" t="str">
            <v>Contracted Services</v>
          </cell>
          <cell r="R8042" t="str">
            <v>Other Expenditures</v>
          </cell>
          <cell r="S8042" t="str">
            <v>Non Salary</v>
          </cell>
        </row>
        <row r="8043">
          <cell r="A8043" t="str">
            <v>PH3742</v>
          </cell>
          <cell r="E8043">
            <v>279.25</v>
          </cell>
          <cell r="F8043">
            <v>0</v>
          </cell>
          <cell r="G8043">
            <v>279.25</v>
          </cell>
          <cell r="H8043">
            <v>0</v>
          </cell>
          <cell r="I8043">
            <v>-279.25</v>
          </cell>
          <cell r="J8043">
            <v>0</v>
          </cell>
          <cell r="L8043">
            <v>41455</v>
          </cell>
          <cell r="M8043" t="str">
            <v>SG</v>
          </cell>
          <cell r="N8043" t="str">
            <v>EXP</v>
          </cell>
          <cell r="O8043" t="str">
            <v>PH620</v>
          </cell>
          <cell r="P8043" t="str">
            <v>4770</v>
          </cell>
          <cell r="Q8043" t="str">
            <v>Insurance, Parking &amp; Metrage</v>
          </cell>
          <cell r="R8043" t="str">
            <v>Other Expenditures</v>
          </cell>
          <cell r="S8043" t="str">
            <v>Non Salary</v>
          </cell>
        </row>
        <row r="8044">
          <cell r="A8044" t="str">
            <v>PH3742</v>
          </cell>
          <cell r="E8044">
            <v>197.62</v>
          </cell>
          <cell r="F8044">
            <v>0</v>
          </cell>
          <cell r="G8044">
            <v>197.62</v>
          </cell>
          <cell r="H8044">
            <v>0</v>
          </cell>
          <cell r="I8044">
            <v>-197.62</v>
          </cell>
          <cell r="J8044">
            <v>0</v>
          </cell>
          <cell r="L8044">
            <v>41455</v>
          </cell>
          <cell r="M8044" t="str">
            <v>SG</v>
          </cell>
          <cell r="N8044" t="str">
            <v>EXP</v>
          </cell>
          <cell r="O8044" t="str">
            <v>PH620</v>
          </cell>
          <cell r="P8044" t="str">
            <v>4775</v>
          </cell>
          <cell r="Q8044" t="str">
            <v>Insurance, Parking &amp; Metrage</v>
          </cell>
          <cell r="R8044" t="str">
            <v>Other Expenditures</v>
          </cell>
          <cell r="S8044" t="str">
            <v>Non Salary</v>
          </cell>
        </row>
        <row r="8045">
          <cell r="A8045" t="str">
            <v>PH3742</v>
          </cell>
          <cell r="E8045">
            <v>0</v>
          </cell>
          <cell r="F8045">
            <v>0</v>
          </cell>
          <cell r="G8045">
            <v>0</v>
          </cell>
          <cell r="H8045">
            <v>426.44</v>
          </cell>
          <cell r="I8045">
            <v>426.44</v>
          </cell>
          <cell r="J8045">
            <v>1170.24</v>
          </cell>
          <cell r="L8045">
            <v>41455</v>
          </cell>
          <cell r="M8045" t="str">
            <v>SG</v>
          </cell>
          <cell r="N8045" t="str">
            <v>EXP</v>
          </cell>
          <cell r="O8045" t="str">
            <v>PH620</v>
          </cell>
          <cell r="P8045" t="str">
            <v>4815</v>
          </cell>
          <cell r="Q8045" t="str">
            <v>Other Services</v>
          </cell>
          <cell r="R8045" t="str">
            <v>Other Expenditures</v>
          </cell>
          <cell r="S8045" t="str">
            <v>Non Salary</v>
          </cell>
        </row>
        <row r="8046">
          <cell r="A8046" t="str">
            <v>PH3742</v>
          </cell>
          <cell r="E8046">
            <v>0</v>
          </cell>
          <cell r="F8046">
            <v>0</v>
          </cell>
          <cell r="G8046">
            <v>0</v>
          </cell>
          <cell r="H8046">
            <v>494.85</v>
          </cell>
          <cell r="I8046">
            <v>494.85</v>
          </cell>
          <cell r="J8046">
            <v>1358</v>
          </cell>
          <cell r="L8046">
            <v>41455</v>
          </cell>
          <cell r="M8046" t="str">
            <v>SG</v>
          </cell>
          <cell r="N8046" t="str">
            <v>EXP</v>
          </cell>
          <cell r="O8046" t="str">
            <v>PH620</v>
          </cell>
          <cell r="P8046" t="str">
            <v>4820</v>
          </cell>
          <cell r="Q8046" t="str">
            <v>Other Services</v>
          </cell>
          <cell r="R8046" t="str">
            <v>Other Expenditures</v>
          </cell>
          <cell r="S8046" t="str">
            <v>Non Salary</v>
          </cell>
        </row>
        <row r="8047">
          <cell r="A8047" t="str">
            <v>PH3742</v>
          </cell>
          <cell r="E8047">
            <v>0</v>
          </cell>
          <cell r="F8047">
            <v>0</v>
          </cell>
          <cell r="G8047">
            <v>0</v>
          </cell>
          <cell r="H8047">
            <v>53.5</v>
          </cell>
          <cell r="I8047">
            <v>53.5</v>
          </cell>
          <cell r="J8047">
            <v>500</v>
          </cell>
          <cell r="L8047">
            <v>41455</v>
          </cell>
          <cell r="M8047" t="str">
            <v>SG</v>
          </cell>
          <cell r="N8047" t="str">
            <v>EXP</v>
          </cell>
          <cell r="O8047" t="str">
            <v>PH620</v>
          </cell>
          <cell r="P8047" t="str">
            <v>7035</v>
          </cell>
          <cell r="Q8047" t="str">
            <v>IDC's</v>
          </cell>
          <cell r="R8047" t="str">
            <v>Other Expenditures</v>
          </cell>
          <cell r="S8047" t="str">
            <v>Non Salary</v>
          </cell>
        </row>
        <row r="8048">
          <cell r="A8048" t="str">
            <v>PH3742</v>
          </cell>
          <cell r="E8048">
            <v>-149910.47</v>
          </cell>
          <cell r="F8048">
            <v>0</v>
          </cell>
          <cell r="G8048">
            <v>-149910.47</v>
          </cell>
          <cell r="H8048">
            <v>-218521.46</v>
          </cell>
          <cell r="I8048">
            <v>-68610.990000000005</v>
          </cell>
          <cell r="J8048">
            <v>-479670.82</v>
          </cell>
          <cell r="L8048">
            <v>41455</v>
          </cell>
          <cell r="M8048" t="str">
            <v>SG</v>
          </cell>
          <cell r="N8048" t="str">
            <v>REV</v>
          </cell>
          <cell r="O8048" t="str">
            <v>PH620</v>
          </cell>
          <cell r="P8048" t="str">
            <v>8010</v>
          </cell>
          <cell r="Q8048" t="str">
            <v>Grants and Subsidies</v>
          </cell>
          <cell r="R8048" t="str">
            <v>Revenue</v>
          </cell>
          <cell r="S8048" t="str">
            <v>Non Salary</v>
          </cell>
        </row>
        <row r="8049">
          <cell r="A8049" t="str">
            <v>PH3743</v>
          </cell>
          <cell r="E8049">
            <v>0</v>
          </cell>
          <cell r="F8049">
            <v>0</v>
          </cell>
          <cell r="G8049">
            <v>0</v>
          </cell>
          <cell r="H8049">
            <v>0</v>
          </cell>
          <cell r="I8049">
            <v>0</v>
          </cell>
          <cell r="J8049">
            <v>0</v>
          </cell>
          <cell r="L8049">
            <v>41455</v>
          </cell>
          <cell r="M8049" t="str">
            <v>PF</v>
          </cell>
          <cell r="N8049" t="str">
            <v>EXP</v>
          </cell>
          <cell r="O8049" t="str">
            <v>PH700</v>
          </cell>
          <cell r="P8049" t="str">
            <v>2825</v>
          </cell>
          <cell r="Q8049" t="str">
            <v>Other Supplies</v>
          </cell>
          <cell r="R8049" t="str">
            <v>Other Expenditures</v>
          </cell>
          <cell r="S8049" t="str">
            <v>Non Salary</v>
          </cell>
        </row>
        <row r="8050">
          <cell r="A8050" t="str">
            <v>PH3743</v>
          </cell>
          <cell r="E8050">
            <v>0</v>
          </cell>
          <cell r="F8050">
            <v>0</v>
          </cell>
          <cell r="G8050">
            <v>0</v>
          </cell>
          <cell r="H8050">
            <v>0</v>
          </cell>
          <cell r="I8050">
            <v>0</v>
          </cell>
          <cell r="J8050">
            <v>0</v>
          </cell>
          <cell r="L8050">
            <v>41455</v>
          </cell>
          <cell r="M8050" t="str">
            <v>PF</v>
          </cell>
          <cell r="N8050" t="str">
            <v>EXP</v>
          </cell>
          <cell r="O8050" t="str">
            <v>PH700</v>
          </cell>
          <cell r="P8050" t="str">
            <v>3060</v>
          </cell>
          <cell r="Q8050" t="str">
            <v>General Equipment</v>
          </cell>
          <cell r="R8050" t="str">
            <v>Other Expenditures</v>
          </cell>
          <cell r="S8050" t="str">
            <v>Non Salary</v>
          </cell>
        </row>
        <row r="8051">
          <cell r="A8051" t="str">
            <v>PH3743</v>
          </cell>
          <cell r="E8051">
            <v>0</v>
          </cell>
          <cell r="F8051">
            <v>0</v>
          </cell>
          <cell r="G8051">
            <v>0</v>
          </cell>
          <cell r="H8051">
            <v>0</v>
          </cell>
          <cell r="I8051">
            <v>0</v>
          </cell>
          <cell r="J8051">
            <v>0</v>
          </cell>
          <cell r="L8051">
            <v>41455</v>
          </cell>
          <cell r="M8051" t="str">
            <v>PF</v>
          </cell>
          <cell r="N8051" t="str">
            <v>EXP</v>
          </cell>
          <cell r="O8051" t="str">
            <v>PH700</v>
          </cell>
          <cell r="P8051" t="str">
            <v>3410</v>
          </cell>
          <cell r="Q8051" t="str">
            <v>Computer Hardware &amp; Software</v>
          </cell>
          <cell r="R8051" t="str">
            <v>Other Expenditures</v>
          </cell>
          <cell r="S8051" t="str">
            <v>Non Salary</v>
          </cell>
        </row>
        <row r="8052">
          <cell r="A8052" t="str">
            <v>PH3743</v>
          </cell>
          <cell r="E8052">
            <v>0</v>
          </cell>
          <cell r="F8052">
            <v>0</v>
          </cell>
          <cell r="G8052">
            <v>0</v>
          </cell>
          <cell r="H8052">
            <v>0</v>
          </cell>
          <cell r="I8052">
            <v>0</v>
          </cell>
          <cell r="J8052">
            <v>0</v>
          </cell>
          <cell r="L8052">
            <v>41455</v>
          </cell>
          <cell r="M8052" t="str">
            <v>PF</v>
          </cell>
          <cell r="N8052" t="str">
            <v>EXP</v>
          </cell>
          <cell r="O8052" t="str">
            <v>PH700</v>
          </cell>
          <cell r="P8052" t="str">
            <v>3420</v>
          </cell>
          <cell r="Q8052" t="str">
            <v>Computer Hardware &amp; Software</v>
          </cell>
          <cell r="R8052" t="str">
            <v>Other Expenditures</v>
          </cell>
          <cell r="S8052" t="str">
            <v>Non Salary</v>
          </cell>
        </row>
        <row r="8053">
          <cell r="A8053" t="str">
            <v>PH3743</v>
          </cell>
          <cell r="E8053">
            <v>0</v>
          </cell>
          <cell r="F8053">
            <v>0</v>
          </cell>
          <cell r="G8053">
            <v>0</v>
          </cell>
          <cell r="H8053">
            <v>0</v>
          </cell>
          <cell r="I8053">
            <v>0</v>
          </cell>
          <cell r="J8053">
            <v>0</v>
          </cell>
          <cell r="L8053">
            <v>41455</v>
          </cell>
          <cell r="M8053" t="str">
            <v>PF</v>
          </cell>
          <cell r="N8053" t="str">
            <v>EXP</v>
          </cell>
          <cell r="O8053" t="str">
            <v>PH700</v>
          </cell>
          <cell r="P8053" t="str">
            <v>4310</v>
          </cell>
          <cell r="Q8053" t="str">
            <v>Training &amp; Development</v>
          </cell>
          <cell r="R8053" t="str">
            <v>Other Expenditures</v>
          </cell>
          <cell r="S8053" t="str">
            <v>Non Salary</v>
          </cell>
        </row>
        <row r="8054">
          <cell r="A8054" t="str">
            <v>PH3743</v>
          </cell>
          <cell r="E8054">
            <v>0</v>
          </cell>
          <cell r="F8054">
            <v>0</v>
          </cell>
          <cell r="G8054">
            <v>0</v>
          </cell>
          <cell r="H8054">
            <v>0</v>
          </cell>
          <cell r="I8054">
            <v>0</v>
          </cell>
          <cell r="J8054">
            <v>0</v>
          </cell>
          <cell r="L8054">
            <v>41455</v>
          </cell>
          <cell r="M8054" t="str">
            <v>PF</v>
          </cell>
          <cell r="N8054" t="str">
            <v>EXP</v>
          </cell>
          <cell r="O8054" t="str">
            <v>PH700</v>
          </cell>
          <cell r="P8054" t="str">
            <v>4400</v>
          </cell>
          <cell r="Q8054" t="str">
            <v>Contracted Services</v>
          </cell>
          <cell r="R8054" t="str">
            <v>Other Expenditures</v>
          </cell>
          <cell r="S8054" t="str">
            <v>Non Salary</v>
          </cell>
        </row>
        <row r="8055">
          <cell r="A8055" t="str">
            <v>PH3743</v>
          </cell>
          <cell r="E8055">
            <v>0</v>
          </cell>
          <cell r="F8055">
            <v>0</v>
          </cell>
          <cell r="G8055">
            <v>0</v>
          </cell>
          <cell r="H8055">
            <v>0</v>
          </cell>
          <cell r="I8055">
            <v>0</v>
          </cell>
          <cell r="J8055">
            <v>0</v>
          </cell>
          <cell r="L8055">
            <v>41455</v>
          </cell>
          <cell r="M8055" t="str">
            <v>PF</v>
          </cell>
          <cell r="N8055" t="str">
            <v>EXP</v>
          </cell>
          <cell r="O8055" t="str">
            <v>PH700</v>
          </cell>
          <cell r="P8055" t="str">
            <v>4699</v>
          </cell>
          <cell r="Q8055" t="str">
            <v>Repairs &amp; Maintenance</v>
          </cell>
          <cell r="R8055" t="str">
            <v>Other Expenditures</v>
          </cell>
          <cell r="S8055" t="str">
            <v>Non Salary</v>
          </cell>
        </row>
        <row r="8056">
          <cell r="A8056" t="str">
            <v>PH3743</v>
          </cell>
          <cell r="E8056">
            <v>0</v>
          </cell>
          <cell r="F8056">
            <v>0</v>
          </cell>
          <cell r="G8056">
            <v>0</v>
          </cell>
          <cell r="H8056">
            <v>0</v>
          </cell>
          <cell r="I8056">
            <v>0</v>
          </cell>
          <cell r="J8056">
            <v>0</v>
          </cell>
          <cell r="L8056">
            <v>41455</v>
          </cell>
          <cell r="M8056" t="str">
            <v>PF</v>
          </cell>
          <cell r="N8056" t="str">
            <v>EXP</v>
          </cell>
          <cell r="O8056" t="str">
            <v>PH700</v>
          </cell>
          <cell r="P8056" t="str">
            <v>4808</v>
          </cell>
          <cell r="Q8056" t="str">
            <v>Other Services</v>
          </cell>
          <cell r="R8056" t="str">
            <v>Other Expenditures</v>
          </cell>
          <cell r="S8056" t="str">
            <v>Non Salary</v>
          </cell>
        </row>
        <row r="8057">
          <cell r="A8057" t="str">
            <v>PH3743</v>
          </cell>
          <cell r="E8057">
            <v>119.57</v>
          </cell>
          <cell r="F8057">
            <v>0</v>
          </cell>
          <cell r="G8057">
            <v>119.57</v>
          </cell>
          <cell r="H8057">
            <v>0</v>
          </cell>
          <cell r="I8057">
            <v>-119.57</v>
          </cell>
          <cell r="J8057">
            <v>0</v>
          </cell>
          <cell r="L8057">
            <v>41455</v>
          </cell>
          <cell r="M8057" t="str">
            <v>PF</v>
          </cell>
          <cell r="N8057" t="str">
            <v>EXP</v>
          </cell>
          <cell r="O8057" t="str">
            <v>PH700</v>
          </cell>
          <cell r="P8057" t="str">
            <v>4813</v>
          </cell>
          <cell r="Q8057" t="str">
            <v>Other Services</v>
          </cell>
          <cell r="R8057" t="str">
            <v>Other Expenditures</v>
          </cell>
          <cell r="S8057" t="str">
            <v>Non Salary</v>
          </cell>
        </row>
        <row r="8058">
          <cell r="A8058" t="str">
            <v>PH3743</v>
          </cell>
          <cell r="E8058">
            <v>0</v>
          </cell>
          <cell r="F8058">
            <v>0</v>
          </cell>
          <cell r="G8058">
            <v>0</v>
          </cell>
          <cell r="H8058">
            <v>0</v>
          </cell>
          <cell r="I8058">
            <v>0</v>
          </cell>
          <cell r="J8058">
            <v>0</v>
          </cell>
          <cell r="L8058">
            <v>41455</v>
          </cell>
          <cell r="M8058" t="str">
            <v>PF</v>
          </cell>
          <cell r="N8058" t="str">
            <v>REV</v>
          </cell>
          <cell r="O8058" t="str">
            <v>PH700</v>
          </cell>
          <cell r="P8058" t="str">
            <v>8010</v>
          </cell>
          <cell r="Q8058" t="str">
            <v>Grants and Subsidies</v>
          </cell>
          <cell r="R8058" t="str">
            <v>Revenue</v>
          </cell>
          <cell r="S8058" t="str">
            <v>Non Salary</v>
          </cell>
        </row>
        <row r="8059">
          <cell r="A8059" t="str">
            <v>PH3745</v>
          </cell>
          <cell r="E8059">
            <v>83761.38</v>
          </cell>
          <cell r="F8059">
            <v>0</v>
          </cell>
          <cell r="G8059">
            <v>83761.38</v>
          </cell>
          <cell r="H8059">
            <v>95742.92</v>
          </cell>
          <cell r="I8059">
            <v>11981.54</v>
          </cell>
          <cell r="J8059">
            <v>215421.57</v>
          </cell>
          <cell r="L8059">
            <v>41455</v>
          </cell>
          <cell r="M8059" t="str">
            <v>PF</v>
          </cell>
          <cell r="N8059" t="str">
            <v>EXP</v>
          </cell>
          <cell r="O8059" t="str">
            <v>PH620</v>
          </cell>
          <cell r="P8059" t="str">
            <v>1015</v>
          </cell>
          <cell r="Q8059" t="str">
            <v>Salaries &amp; Benefits</v>
          </cell>
          <cell r="R8059" t="str">
            <v>Other Expenditures</v>
          </cell>
          <cell r="S8059" t="str">
            <v>Salaries &amp; Benefits</v>
          </cell>
        </row>
        <row r="8060">
          <cell r="A8060" t="str">
            <v>PH3745</v>
          </cell>
          <cell r="E8060">
            <v>1606.05</v>
          </cell>
          <cell r="F8060">
            <v>0</v>
          </cell>
          <cell r="G8060">
            <v>1606.05</v>
          </cell>
          <cell r="H8060">
            <v>0</v>
          </cell>
          <cell r="I8060">
            <v>-1606.05</v>
          </cell>
          <cell r="J8060">
            <v>0</v>
          </cell>
          <cell r="L8060">
            <v>41455</v>
          </cell>
          <cell r="M8060" t="str">
            <v>PF</v>
          </cell>
          <cell r="N8060" t="str">
            <v>EXP</v>
          </cell>
          <cell r="O8060" t="str">
            <v>PH620</v>
          </cell>
          <cell r="P8060" t="str">
            <v>1025</v>
          </cell>
          <cell r="Q8060" t="str">
            <v>Salaries &amp; Benefits</v>
          </cell>
          <cell r="R8060" t="str">
            <v>Other Expenditures</v>
          </cell>
          <cell r="S8060" t="str">
            <v>Overtime</v>
          </cell>
        </row>
        <row r="8061">
          <cell r="A8061" t="str">
            <v>PH3745</v>
          </cell>
          <cell r="E8061">
            <v>2437.33</v>
          </cell>
          <cell r="F8061">
            <v>0</v>
          </cell>
          <cell r="G8061">
            <v>2437.33</v>
          </cell>
          <cell r="H8061">
            <v>0</v>
          </cell>
          <cell r="I8061">
            <v>-2437.33</v>
          </cell>
          <cell r="J8061">
            <v>0</v>
          </cell>
          <cell r="L8061">
            <v>41455</v>
          </cell>
          <cell r="M8061" t="str">
            <v>PF</v>
          </cell>
          <cell r="N8061" t="str">
            <v>EXP</v>
          </cell>
          <cell r="O8061" t="str">
            <v>PH620</v>
          </cell>
          <cell r="P8061" t="str">
            <v>1050</v>
          </cell>
          <cell r="Q8061" t="str">
            <v>Salaries &amp; Benefits</v>
          </cell>
          <cell r="R8061" t="str">
            <v>Other Expenditures</v>
          </cell>
          <cell r="S8061" t="str">
            <v>Salaries &amp; Benefits</v>
          </cell>
        </row>
        <row r="8062">
          <cell r="A8062" t="str">
            <v>PH3745</v>
          </cell>
          <cell r="E8062">
            <v>2923.8</v>
          </cell>
          <cell r="F8062">
            <v>0</v>
          </cell>
          <cell r="G8062">
            <v>2923.8</v>
          </cell>
          <cell r="H8062">
            <v>977.42</v>
          </cell>
          <cell r="I8062">
            <v>-1946.38</v>
          </cell>
          <cell r="J8062">
            <v>2199.19</v>
          </cell>
          <cell r="L8062">
            <v>41455</v>
          </cell>
          <cell r="M8062" t="str">
            <v>PF</v>
          </cell>
          <cell r="N8062" t="str">
            <v>EXP</v>
          </cell>
          <cell r="O8062" t="str">
            <v>PH620</v>
          </cell>
          <cell r="P8062" t="str">
            <v>1711</v>
          </cell>
          <cell r="Q8062" t="str">
            <v>Salaries &amp; Benefits</v>
          </cell>
          <cell r="R8062" t="str">
            <v>Other Expenditures</v>
          </cell>
          <cell r="S8062" t="str">
            <v>Salaries &amp; Benefits</v>
          </cell>
        </row>
        <row r="8063">
          <cell r="A8063" t="str">
            <v>PH3745</v>
          </cell>
          <cell r="E8063">
            <v>1359.41</v>
          </cell>
          <cell r="F8063">
            <v>0</v>
          </cell>
          <cell r="G8063">
            <v>1359.41</v>
          </cell>
          <cell r="H8063">
            <v>911.99</v>
          </cell>
          <cell r="I8063">
            <v>-447.42</v>
          </cell>
          <cell r="J8063">
            <v>2052</v>
          </cell>
          <cell r="L8063">
            <v>41455</v>
          </cell>
          <cell r="M8063" t="str">
            <v>PF</v>
          </cell>
          <cell r="N8063" t="str">
            <v>EXP</v>
          </cell>
          <cell r="O8063" t="str">
            <v>PH620</v>
          </cell>
          <cell r="P8063" t="str">
            <v>1712</v>
          </cell>
          <cell r="Q8063" t="str">
            <v>Salaries &amp; Benefits</v>
          </cell>
          <cell r="R8063" t="str">
            <v>Other Expenditures</v>
          </cell>
          <cell r="S8063" t="str">
            <v>Salaries &amp; Benefits</v>
          </cell>
        </row>
        <row r="8064">
          <cell r="A8064" t="str">
            <v>PH3745</v>
          </cell>
          <cell r="E8064">
            <v>1654.22</v>
          </cell>
          <cell r="F8064">
            <v>0</v>
          </cell>
          <cell r="G8064">
            <v>1654.22</v>
          </cell>
          <cell r="H8064">
            <v>665.54</v>
          </cell>
          <cell r="I8064">
            <v>-988.68</v>
          </cell>
          <cell r="J8064">
            <v>1497.45</v>
          </cell>
          <cell r="L8064">
            <v>41455</v>
          </cell>
          <cell r="M8064" t="str">
            <v>PF</v>
          </cell>
          <cell r="N8064" t="str">
            <v>EXP</v>
          </cell>
          <cell r="O8064" t="str">
            <v>PH620</v>
          </cell>
          <cell r="P8064" t="str">
            <v>1720</v>
          </cell>
          <cell r="Q8064" t="str">
            <v>Salaries &amp; Benefits</v>
          </cell>
          <cell r="R8064" t="str">
            <v>Other Expenditures</v>
          </cell>
          <cell r="S8064" t="str">
            <v>Salaries &amp; Benefits</v>
          </cell>
        </row>
        <row r="8065">
          <cell r="A8065" t="str">
            <v>PH3745</v>
          </cell>
          <cell r="E8065">
            <v>502.11</v>
          </cell>
          <cell r="F8065">
            <v>0</v>
          </cell>
          <cell r="G8065">
            <v>502.11</v>
          </cell>
          <cell r="H8065">
            <v>714.6</v>
          </cell>
          <cell r="I8065">
            <v>212.49</v>
          </cell>
          <cell r="J8065">
            <v>1607.91</v>
          </cell>
          <cell r="L8065">
            <v>41455</v>
          </cell>
          <cell r="M8065" t="str">
            <v>PF</v>
          </cell>
          <cell r="N8065" t="str">
            <v>EXP</v>
          </cell>
          <cell r="O8065" t="str">
            <v>PH620</v>
          </cell>
          <cell r="P8065" t="str">
            <v>1730</v>
          </cell>
          <cell r="Q8065" t="str">
            <v>Salaries &amp; Benefits</v>
          </cell>
          <cell r="R8065" t="str">
            <v>Other Expenditures</v>
          </cell>
          <cell r="S8065" t="str">
            <v>Salaries &amp; Benefits</v>
          </cell>
        </row>
        <row r="8066">
          <cell r="A8066" t="str">
            <v>PH3745</v>
          </cell>
          <cell r="E8066">
            <v>2285.35</v>
          </cell>
          <cell r="F8066">
            <v>0</v>
          </cell>
          <cell r="G8066">
            <v>2285.35</v>
          </cell>
          <cell r="H8066">
            <v>2528.4</v>
          </cell>
          <cell r="I8066">
            <v>243.05</v>
          </cell>
          <cell r="J8066">
            <v>3154.98</v>
          </cell>
          <cell r="L8066">
            <v>41455</v>
          </cell>
          <cell r="M8066" t="str">
            <v>PF</v>
          </cell>
          <cell r="N8066" t="str">
            <v>EXP</v>
          </cell>
          <cell r="O8066" t="str">
            <v>PH620</v>
          </cell>
          <cell r="P8066" t="str">
            <v>1740</v>
          </cell>
          <cell r="Q8066" t="str">
            <v>Salaries &amp; Benefits</v>
          </cell>
          <cell r="R8066" t="str">
            <v>Other Expenditures</v>
          </cell>
          <cell r="S8066" t="str">
            <v>Salaries &amp; Benefits</v>
          </cell>
        </row>
        <row r="8067">
          <cell r="A8067" t="str">
            <v>PH3745</v>
          </cell>
          <cell r="E8067">
            <v>106.32</v>
          </cell>
          <cell r="F8067">
            <v>0</v>
          </cell>
          <cell r="G8067">
            <v>106.32</v>
          </cell>
          <cell r="H8067">
            <v>128.12</v>
          </cell>
          <cell r="I8067">
            <v>21.8</v>
          </cell>
          <cell r="J8067">
            <v>172.34</v>
          </cell>
          <cell r="L8067">
            <v>41455</v>
          </cell>
          <cell r="M8067" t="str">
            <v>PF</v>
          </cell>
          <cell r="N8067" t="str">
            <v>EXP</v>
          </cell>
          <cell r="O8067" t="str">
            <v>PH620</v>
          </cell>
          <cell r="P8067" t="str">
            <v>1745</v>
          </cell>
          <cell r="Q8067" t="str">
            <v>Salaries &amp; Benefits</v>
          </cell>
          <cell r="R8067" t="str">
            <v>Other Expenditures</v>
          </cell>
          <cell r="S8067" t="str">
            <v>Salaries &amp; Benefits</v>
          </cell>
        </row>
        <row r="8068">
          <cell r="A8068" t="str">
            <v>PH3745</v>
          </cell>
          <cell r="E8068">
            <v>1717.32</v>
          </cell>
          <cell r="F8068">
            <v>0</v>
          </cell>
          <cell r="G8068">
            <v>1717.32</v>
          </cell>
          <cell r="H8068">
            <v>1867.01</v>
          </cell>
          <cell r="I8068">
            <v>149.69</v>
          </cell>
          <cell r="J8068">
            <v>4200.71</v>
          </cell>
          <cell r="L8068">
            <v>41455</v>
          </cell>
          <cell r="M8068" t="str">
            <v>PF</v>
          </cell>
          <cell r="N8068" t="str">
            <v>EXP</v>
          </cell>
          <cell r="O8068" t="str">
            <v>PH620</v>
          </cell>
          <cell r="P8068" t="str">
            <v>1750</v>
          </cell>
          <cell r="Q8068" t="str">
            <v>Salaries &amp; Benefits</v>
          </cell>
          <cell r="R8068" t="str">
            <v>Other Expenditures</v>
          </cell>
          <cell r="S8068" t="str">
            <v>Salaries &amp; Benefits</v>
          </cell>
        </row>
        <row r="8069">
          <cell r="A8069" t="str">
            <v>PH3745</v>
          </cell>
          <cell r="E8069">
            <v>4682.88</v>
          </cell>
          <cell r="F8069">
            <v>0</v>
          </cell>
          <cell r="G8069">
            <v>4682.88</v>
          </cell>
          <cell r="H8069">
            <v>5462.5</v>
          </cell>
          <cell r="I8069">
            <v>779.62</v>
          </cell>
          <cell r="J8069">
            <v>6920.1</v>
          </cell>
          <cell r="L8069">
            <v>41455</v>
          </cell>
          <cell r="M8069" t="str">
            <v>PF</v>
          </cell>
          <cell r="N8069" t="str">
            <v>EXP</v>
          </cell>
          <cell r="O8069" t="str">
            <v>PH620</v>
          </cell>
          <cell r="P8069" t="str">
            <v>1760</v>
          </cell>
          <cell r="Q8069" t="str">
            <v>Salaries &amp; Benefits</v>
          </cell>
          <cell r="R8069" t="str">
            <v>Other Expenditures</v>
          </cell>
          <cell r="S8069" t="str">
            <v>Salaries &amp; Benefits</v>
          </cell>
        </row>
        <row r="8070">
          <cell r="A8070" t="str">
            <v>PH3745</v>
          </cell>
          <cell r="E8070">
            <v>1503.87</v>
          </cell>
          <cell r="F8070">
            <v>0</v>
          </cell>
          <cell r="G8070">
            <v>1503.87</v>
          </cell>
          <cell r="H8070">
            <v>10237.68</v>
          </cell>
          <cell r="I8070">
            <v>8733.81</v>
          </cell>
          <cell r="J8070">
            <v>23034.75</v>
          </cell>
          <cell r="L8070">
            <v>41455</v>
          </cell>
          <cell r="M8070" t="str">
            <v>PF</v>
          </cell>
          <cell r="N8070" t="str">
            <v>EXP</v>
          </cell>
          <cell r="O8070" t="str">
            <v>PH620</v>
          </cell>
          <cell r="P8070" t="str">
            <v>1770</v>
          </cell>
          <cell r="Q8070" t="str">
            <v>Salaries &amp; Benefits</v>
          </cell>
          <cell r="R8070" t="str">
            <v>Other Expenditures</v>
          </cell>
          <cell r="S8070" t="str">
            <v>Salaries &amp; Benefits</v>
          </cell>
        </row>
        <row r="8071">
          <cell r="A8071" t="str">
            <v>PH3745</v>
          </cell>
          <cell r="E8071">
            <v>10.6</v>
          </cell>
          <cell r="F8071">
            <v>0</v>
          </cell>
          <cell r="G8071">
            <v>10.6</v>
          </cell>
          <cell r="H8071">
            <v>0</v>
          </cell>
          <cell r="I8071">
            <v>-10.6</v>
          </cell>
          <cell r="J8071">
            <v>0</v>
          </cell>
          <cell r="L8071">
            <v>41455</v>
          </cell>
          <cell r="M8071" t="str">
            <v>PF</v>
          </cell>
          <cell r="N8071" t="str">
            <v>EXP</v>
          </cell>
          <cell r="O8071" t="str">
            <v>PH620</v>
          </cell>
          <cell r="P8071" t="str">
            <v>4225</v>
          </cell>
          <cell r="Q8071" t="str">
            <v>Business Travel Expenses</v>
          </cell>
          <cell r="R8071" t="str">
            <v>Other Expenditures</v>
          </cell>
          <cell r="S8071" t="str">
            <v>Non Salary</v>
          </cell>
        </row>
        <row r="8072">
          <cell r="A8072" t="str">
            <v>PH3745</v>
          </cell>
          <cell r="E8072">
            <v>597.4</v>
          </cell>
          <cell r="F8072">
            <v>0</v>
          </cell>
          <cell r="G8072">
            <v>597.4</v>
          </cell>
          <cell r="H8072">
            <v>0</v>
          </cell>
          <cell r="I8072">
            <v>-597.4</v>
          </cell>
          <cell r="J8072">
            <v>0</v>
          </cell>
          <cell r="L8072">
            <v>41455</v>
          </cell>
          <cell r="M8072" t="str">
            <v>PF</v>
          </cell>
          <cell r="N8072" t="str">
            <v>EXP</v>
          </cell>
          <cell r="O8072" t="str">
            <v>PH620</v>
          </cell>
          <cell r="P8072" t="str">
            <v>4770</v>
          </cell>
          <cell r="Q8072" t="str">
            <v>Insurance, Parking &amp; Metrage</v>
          </cell>
          <cell r="R8072" t="str">
            <v>Other Expenditures</v>
          </cell>
          <cell r="S8072" t="str">
            <v>Non Salary</v>
          </cell>
        </row>
        <row r="8073">
          <cell r="A8073" t="str">
            <v>PH3745</v>
          </cell>
          <cell r="E8073">
            <v>4774.38</v>
          </cell>
          <cell r="F8073">
            <v>0</v>
          </cell>
          <cell r="G8073">
            <v>4774.38</v>
          </cell>
          <cell r="H8073">
            <v>0</v>
          </cell>
          <cell r="I8073">
            <v>-4774.38</v>
          </cell>
          <cell r="J8073">
            <v>0</v>
          </cell>
          <cell r="L8073">
            <v>41455</v>
          </cell>
          <cell r="M8073" t="str">
            <v>PF</v>
          </cell>
          <cell r="N8073" t="str">
            <v>EXP</v>
          </cell>
          <cell r="O8073" t="str">
            <v>PH620</v>
          </cell>
          <cell r="P8073" t="str">
            <v>4775</v>
          </cell>
          <cell r="Q8073" t="str">
            <v>Insurance, Parking &amp; Metrage</v>
          </cell>
          <cell r="R8073" t="str">
            <v>Other Expenditures</v>
          </cell>
          <cell r="S8073" t="str">
            <v>Non Salary</v>
          </cell>
        </row>
        <row r="8074">
          <cell r="A8074" t="str">
            <v>PH3745</v>
          </cell>
          <cell r="E8074">
            <v>-109922.42</v>
          </cell>
          <cell r="F8074">
            <v>0</v>
          </cell>
          <cell r="G8074">
            <v>-109922.42</v>
          </cell>
          <cell r="H8074">
            <v>-119236.18</v>
          </cell>
          <cell r="I8074">
            <v>-9313.76</v>
          </cell>
          <cell r="J8074">
            <v>-260261</v>
          </cell>
          <cell r="L8074">
            <v>41455</v>
          </cell>
          <cell r="M8074" t="str">
            <v>PF</v>
          </cell>
          <cell r="N8074" t="str">
            <v>REV</v>
          </cell>
          <cell r="O8074" t="str">
            <v>PH620</v>
          </cell>
          <cell r="P8074" t="str">
            <v>8010</v>
          </cell>
          <cell r="Q8074" t="str">
            <v>Grants and Subsidies</v>
          </cell>
          <cell r="R8074" t="str">
            <v>Revenue</v>
          </cell>
          <cell r="S8074" t="str">
            <v>Non Salary</v>
          </cell>
        </row>
        <row r="8075">
          <cell r="A8075" t="str">
            <v>PH3746</v>
          </cell>
          <cell r="E8075">
            <v>0</v>
          </cell>
          <cell r="F8075">
            <v>0</v>
          </cell>
          <cell r="G8075">
            <v>0</v>
          </cell>
          <cell r="H8075">
            <v>670.35</v>
          </cell>
          <cell r="I8075">
            <v>670.35</v>
          </cell>
          <cell r="J8075">
            <v>1500</v>
          </cell>
          <cell r="L8075">
            <v>41455</v>
          </cell>
          <cell r="M8075" t="str">
            <v>SG</v>
          </cell>
          <cell r="N8075" t="str">
            <v>EXP</v>
          </cell>
          <cell r="O8075" t="str">
            <v>PH620</v>
          </cell>
          <cell r="P8075" t="str">
            <v>2790</v>
          </cell>
          <cell r="Q8075" t="str">
            <v>Other Supplies</v>
          </cell>
          <cell r="R8075" t="str">
            <v>Other Expenditures</v>
          </cell>
          <cell r="S8075" t="str">
            <v>Non Salary</v>
          </cell>
        </row>
        <row r="8076">
          <cell r="A8076" t="str">
            <v>PH3746</v>
          </cell>
          <cell r="E8076">
            <v>0</v>
          </cell>
          <cell r="F8076">
            <v>1000</v>
          </cell>
          <cell r="G8076">
            <v>1000</v>
          </cell>
          <cell r="H8076">
            <v>364.4</v>
          </cell>
          <cell r="I8076">
            <v>-635.6</v>
          </cell>
          <cell r="J8076">
            <v>1000</v>
          </cell>
          <cell r="L8076">
            <v>41455</v>
          </cell>
          <cell r="M8076" t="str">
            <v>SG</v>
          </cell>
          <cell r="N8076" t="str">
            <v>EXP</v>
          </cell>
          <cell r="O8076" t="str">
            <v>PH620</v>
          </cell>
          <cell r="P8076" t="str">
            <v>4110</v>
          </cell>
          <cell r="Q8076" t="str">
            <v>Professional &amp; Technical</v>
          </cell>
          <cell r="R8076" t="str">
            <v>Other Expenditures</v>
          </cell>
          <cell r="S8076" t="str">
            <v>Non Salary</v>
          </cell>
        </row>
        <row r="8077">
          <cell r="A8077" t="str">
            <v>PH3746</v>
          </cell>
          <cell r="E8077">
            <v>1994.5</v>
          </cell>
          <cell r="F8077">
            <v>60</v>
          </cell>
          <cell r="G8077">
            <v>2054.5</v>
          </cell>
          <cell r="H8077">
            <v>2004.2</v>
          </cell>
          <cell r="I8077">
            <v>-50.3</v>
          </cell>
          <cell r="J8077">
            <v>5500</v>
          </cell>
          <cell r="L8077">
            <v>41455</v>
          </cell>
          <cell r="M8077" t="str">
            <v>SG</v>
          </cell>
          <cell r="N8077" t="str">
            <v>EXP</v>
          </cell>
          <cell r="O8077" t="str">
            <v>PH620</v>
          </cell>
          <cell r="P8077" t="str">
            <v>4199</v>
          </cell>
          <cell r="Q8077" t="str">
            <v>Professional &amp; Technical</v>
          </cell>
          <cell r="R8077" t="str">
            <v>Other Expenditures</v>
          </cell>
          <cell r="S8077" t="str">
            <v>Non Salary</v>
          </cell>
        </row>
        <row r="8078">
          <cell r="A8078" t="str">
            <v>PH3746</v>
          </cell>
          <cell r="E8078">
            <v>419.12</v>
          </cell>
          <cell r="F8078">
            <v>0</v>
          </cell>
          <cell r="G8078">
            <v>419.12</v>
          </cell>
          <cell r="H8078">
            <v>0</v>
          </cell>
          <cell r="I8078">
            <v>-419.12</v>
          </cell>
          <cell r="J8078">
            <v>0</v>
          </cell>
          <cell r="L8078">
            <v>41455</v>
          </cell>
          <cell r="M8078" t="str">
            <v>SG</v>
          </cell>
          <cell r="N8078" t="str">
            <v>EXP</v>
          </cell>
          <cell r="O8078" t="str">
            <v>PH620</v>
          </cell>
          <cell r="P8078" t="str">
            <v>4205</v>
          </cell>
          <cell r="Q8078" t="str">
            <v>Business Travel Expenses</v>
          </cell>
          <cell r="R8078" t="str">
            <v>Other Expenditures</v>
          </cell>
          <cell r="S8078" t="str">
            <v>Non Salary</v>
          </cell>
        </row>
        <row r="8079">
          <cell r="A8079" t="str">
            <v>PH3746</v>
          </cell>
          <cell r="E8079">
            <v>203.84</v>
          </cell>
          <cell r="F8079">
            <v>0</v>
          </cell>
          <cell r="G8079">
            <v>203.84</v>
          </cell>
          <cell r="H8079">
            <v>0</v>
          </cell>
          <cell r="I8079">
            <v>-203.84</v>
          </cell>
          <cell r="J8079">
            <v>0</v>
          </cell>
          <cell r="L8079">
            <v>41455</v>
          </cell>
          <cell r="M8079" t="str">
            <v>SG</v>
          </cell>
          <cell r="N8079" t="str">
            <v>EXP</v>
          </cell>
          <cell r="O8079" t="str">
            <v>PH620</v>
          </cell>
          <cell r="P8079" t="str">
            <v>4251</v>
          </cell>
          <cell r="Q8079" t="str">
            <v>Conference Expenditures</v>
          </cell>
          <cell r="R8079" t="str">
            <v>Other Expenditures</v>
          </cell>
          <cell r="S8079" t="str">
            <v>Non Salary</v>
          </cell>
        </row>
        <row r="8080">
          <cell r="A8080" t="str">
            <v>PH3746</v>
          </cell>
          <cell r="E8080">
            <v>141.02000000000001</v>
          </cell>
          <cell r="F8080">
            <v>0</v>
          </cell>
          <cell r="G8080">
            <v>141.02000000000001</v>
          </cell>
          <cell r="H8080">
            <v>0</v>
          </cell>
          <cell r="I8080">
            <v>-141.02000000000001</v>
          </cell>
          <cell r="J8080">
            <v>0</v>
          </cell>
          <cell r="L8080">
            <v>41455</v>
          </cell>
          <cell r="M8080" t="str">
            <v>SG</v>
          </cell>
          <cell r="N8080" t="str">
            <v>EXP</v>
          </cell>
          <cell r="O8080" t="str">
            <v>PH620</v>
          </cell>
          <cell r="P8080" t="str">
            <v>4254</v>
          </cell>
          <cell r="Q8080" t="str">
            <v>Conference Expenditures</v>
          </cell>
          <cell r="R8080" t="str">
            <v>Other Expenditures</v>
          </cell>
          <cell r="S8080" t="str">
            <v>Non Salary</v>
          </cell>
        </row>
        <row r="8081">
          <cell r="A8081" t="str">
            <v>PH3746</v>
          </cell>
          <cell r="E8081">
            <v>58.53</v>
          </cell>
          <cell r="F8081">
            <v>0</v>
          </cell>
          <cell r="G8081">
            <v>58.53</v>
          </cell>
          <cell r="H8081">
            <v>0</v>
          </cell>
          <cell r="I8081">
            <v>-58.53</v>
          </cell>
          <cell r="J8081">
            <v>0</v>
          </cell>
          <cell r="L8081">
            <v>41455</v>
          </cell>
          <cell r="M8081" t="str">
            <v>SG</v>
          </cell>
          <cell r="N8081" t="str">
            <v>EXP</v>
          </cell>
          <cell r="O8081" t="str">
            <v>PH620</v>
          </cell>
          <cell r="P8081" t="str">
            <v>4255</v>
          </cell>
          <cell r="Q8081" t="str">
            <v>Conference Expenditures</v>
          </cell>
          <cell r="R8081" t="str">
            <v>Other Expenditures</v>
          </cell>
          <cell r="S8081" t="str">
            <v>Non Salary</v>
          </cell>
        </row>
        <row r="8082">
          <cell r="A8082" t="str">
            <v>PH3746</v>
          </cell>
          <cell r="E8082">
            <v>749.62</v>
          </cell>
          <cell r="F8082">
            <v>0</v>
          </cell>
          <cell r="G8082">
            <v>749.62</v>
          </cell>
          <cell r="H8082">
            <v>911</v>
          </cell>
          <cell r="I8082">
            <v>161.38</v>
          </cell>
          <cell r="J8082">
            <v>2500</v>
          </cell>
          <cell r="L8082">
            <v>41455</v>
          </cell>
          <cell r="M8082" t="str">
            <v>SG</v>
          </cell>
          <cell r="N8082" t="str">
            <v>EXP</v>
          </cell>
          <cell r="O8082" t="str">
            <v>PH620</v>
          </cell>
          <cell r="P8082" t="str">
            <v>4256</v>
          </cell>
          <cell r="Q8082" t="str">
            <v>Conference Expenditures</v>
          </cell>
          <cell r="R8082" t="str">
            <v>Other Expenditures</v>
          </cell>
          <cell r="S8082" t="str">
            <v>Non Salary</v>
          </cell>
        </row>
        <row r="8083">
          <cell r="A8083" t="str">
            <v>PH3746</v>
          </cell>
          <cell r="E8083">
            <v>500</v>
          </cell>
          <cell r="F8083">
            <v>0</v>
          </cell>
          <cell r="G8083">
            <v>500</v>
          </cell>
          <cell r="H8083">
            <v>0</v>
          </cell>
          <cell r="I8083">
            <v>-500</v>
          </cell>
          <cell r="J8083">
            <v>0</v>
          </cell>
          <cell r="L8083">
            <v>41455</v>
          </cell>
          <cell r="M8083" t="str">
            <v>SG</v>
          </cell>
          <cell r="N8083" t="str">
            <v>EXP</v>
          </cell>
          <cell r="O8083" t="str">
            <v>PH620</v>
          </cell>
          <cell r="P8083" t="str">
            <v>4530</v>
          </cell>
          <cell r="Q8083" t="str">
            <v>Contracted Services</v>
          </cell>
          <cell r="R8083" t="str">
            <v>Other Expenditures</v>
          </cell>
          <cell r="S8083" t="str">
            <v>Non Salary</v>
          </cell>
        </row>
        <row r="8084">
          <cell r="A8084" t="str">
            <v>PH3746</v>
          </cell>
          <cell r="E8084">
            <v>1000</v>
          </cell>
          <cell r="F8084">
            <v>0</v>
          </cell>
          <cell r="G8084">
            <v>1000</v>
          </cell>
          <cell r="H8084">
            <v>0</v>
          </cell>
          <cell r="I8084">
            <v>-1000</v>
          </cell>
          <cell r="J8084">
            <v>0</v>
          </cell>
          <cell r="L8084">
            <v>41455</v>
          </cell>
          <cell r="M8084" t="str">
            <v>SG</v>
          </cell>
          <cell r="N8084" t="str">
            <v>EXP</v>
          </cell>
          <cell r="O8084" t="str">
            <v>PH620</v>
          </cell>
          <cell r="P8084" t="str">
            <v>4760</v>
          </cell>
          <cell r="Q8084" t="str">
            <v>Insurance, Parking &amp; Metrage</v>
          </cell>
          <cell r="R8084" t="str">
            <v>Other Expenditures</v>
          </cell>
          <cell r="S8084" t="str">
            <v>Non Salary</v>
          </cell>
        </row>
        <row r="8085">
          <cell r="A8085" t="str">
            <v>PH3746</v>
          </cell>
          <cell r="E8085">
            <v>138.82</v>
          </cell>
          <cell r="F8085">
            <v>0</v>
          </cell>
          <cell r="G8085">
            <v>138.82</v>
          </cell>
          <cell r="H8085">
            <v>36.44</v>
          </cell>
          <cell r="I8085">
            <v>-102.38</v>
          </cell>
          <cell r="J8085">
            <v>100</v>
          </cell>
          <cell r="L8085">
            <v>41455</v>
          </cell>
          <cell r="M8085" t="str">
            <v>SG</v>
          </cell>
          <cell r="N8085" t="str">
            <v>EXP</v>
          </cell>
          <cell r="O8085" t="str">
            <v>PH620</v>
          </cell>
          <cell r="P8085" t="str">
            <v>4770</v>
          </cell>
          <cell r="Q8085" t="str">
            <v>Insurance, Parking &amp; Metrage</v>
          </cell>
          <cell r="R8085" t="str">
            <v>Other Expenditures</v>
          </cell>
          <cell r="S8085" t="str">
            <v>Non Salary</v>
          </cell>
        </row>
        <row r="8086">
          <cell r="A8086" t="str">
            <v>PH3746</v>
          </cell>
          <cell r="E8086">
            <v>0</v>
          </cell>
          <cell r="F8086">
            <v>0</v>
          </cell>
          <cell r="G8086">
            <v>0</v>
          </cell>
          <cell r="H8086">
            <v>145.76</v>
          </cell>
          <cell r="I8086">
            <v>145.76</v>
          </cell>
          <cell r="J8086">
            <v>400</v>
          </cell>
          <cell r="L8086">
            <v>41455</v>
          </cell>
          <cell r="M8086" t="str">
            <v>SG</v>
          </cell>
          <cell r="N8086" t="str">
            <v>EXP</v>
          </cell>
          <cell r="O8086" t="str">
            <v>PH620</v>
          </cell>
          <cell r="P8086" t="str">
            <v>4775</v>
          </cell>
          <cell r="Q8086" t="str">
            <v>Insurance, Parking &amp; Metrage</v>
          </cell>
          <cell r="R8086" t="str">
            <v>Other Expenditures</v>
          </cell>
          <cell r="S8086" t="str">
            <v>Non Salary</v>
          </cell>
        </row>
        <row r="8087">
          <cell r="A8087" t="str">
            <v>PH3746</v>
          </cell>
          <cell r="E8087">
            <v>406.42</v>
          </cell>
          <cell r="F8087">
            <v>2237.75</v>
          </cell>
          <cell r="G8087">
            <v>2644.17</v>
          </cell>
          <cell r="H8087">
            <v>364.4</v>
          </cell>
          <cell r="I8087">
            <v>-2279.77</v>
          </cell>
          <cell r="J8087">
            <v>1000</v>
          </cell>
          <cell r="L8087">
            <v>41455</v>
          </cell>
          <cell r="M8087" t="str">
            <v>SG</v>
          </cell>
          <cell r="N8087" t="str">
            <v>EXP</v>
          </cell>
          <cell r="O8087" t="str">
            <v>PH620</v>
          </cell>
          <cell r="P8087" t="str">
            <v>4820</v>
          </cell>
          <cell r="Q8087" t="str">
            <v>Other Services</v>
          </cell>
          <cell r="R8087" t="str">
            <v>Other Expenditures</v>
          </cell>
          <cell r="S8087" t="str">
            <v>Non Salary</v>
          </cell>
        </row>
        <row r="8088">
          <cell r="A8088" t="str">
            <v>PH3746</v>
          </cell>
          <cell r="E8088">
            <v>0</v>
          </cell>
          <cell r="F8088">
            <v>0</v>
          </cell>
          <cell r="G8088">
            <v>0</v>
          </cell>
          <cell r="H8088">
            <v>182.2</v>
          </cell>
          <cell r="I8088">
            <v>182.2</v>
          </cell>
          <cell r="J8088">
            <v>500</v>
          </cell>
          <cell r="L8088">
            <v>41455</v>
          </cell>
          <cell r="M8088" t="str">
            <v>SG</v>
          </cell>
          <cell r="N8088" t="str">
            <v>EXP</v>
          </cell>
          <cell r="O8088" t="str">
            <v>PH620</v>
          </cell>
          <cell r="P8088" t="str">
            <v>4825</v>
          </cell>
          <cell r="Q8088" t="str">
            <v>Other Services</v>
          </cell>
          <cell r="R8088" t="str">
            <v>Other Expenditures</v>
          </cell>
          <cell r="S8088" t="str">
            <v>Non Salary</v>
          </cell>
        </row>
        <row r="8089">
          <cell r="A8089" t="str">
            <v>PH3746</v>
          </cell>
          <cell r="E8089">
            <v>0</v>
          </cell>
          <cell r="F8089">
            <v>0</v>
          </cell>
          <cell r="G8089">
            <v>0</v>
          </cell>
          <cell r="H8089">
            <v>267.5</v>
          </cell>
          <cell r="I8089">
            <v>267.5</v>
          </cell>
          <cell r="J8089">
            <v>2500</v>
          </cell>
          <cell r="L8089">
            <v>41455</v>
          </cell>
          <cell r="M8089" t="str">
            <v>SG</v>
          </cell>
          <cell r="N8089" t="str">
            <v>EXP</v>
          </cell>
          <cell r="O8089" t="str">
            <v>PH620</v>
          </cell>
          <cell r="P8089" t="str">
            <v>7030</v>
          </cell>
          <cell r="Q8089" t="str">
            <v>IDC's</v>
          </cell>
          <cell r="R8089" t="str">
            <v>Other Expenditures</v>
          </cell>
          <cell r="S8089" t="str">
            <v>Non Salary</v>
          </cell>
        </row>
        <row r="8090">
          <cell r="A8090" t="str">
            <v>PH3746</v>
          </cell>
          <cell r="E8090">
            <v>0</v>
          </cell>
          <cell r="F8090">
            <v>0</v>
          </cell>
          <cell r="G8090">
            <v>0</v>
          </cell>
          <cell r="H8090">
            <v>0</v>
          </cell>
          <cell r="I8090">
            <v>0</v>
          </cell>
          <cell r="J8090">
            <v>0</v>
          </cell>
          <cell r="L8090">
            <v>41455</v>
          </cell>
          <cell r="M8090" t="str">
            <v>SG</v>
          </cell>
          <cell r="N8090" t="str">
            <v>EXP</v>
          </cell>
          <cell r="O8090" t="str">
            <v>PH620</v>
          </cell>
          <cell r="P8090" t="str">
            <v>7035</v>
          </cell>
          <cell r="Q8090" t="str">
            <v>IDC's</v>
          </cell>
          <cell r="R8090" t="str">
            <v>Other Expenditures</v>
          </cell>
          <cell r="S8090" t="str">
            <v>Non Salary</v>
          </cell>
        </row>
        <row r="8091">
          <cell r="A8091" t="str">
            <v>PH3746</v>
          </cell>
          <cell r="E8091">
            <v>-6682.22</v>
          </cell>
          <cell r="F8091">
            <v>0</v>
          </cell>
          <cell r="G8091">
            <v>-6682.22</v>
          </cell>
          <cell r="H8091">
            <v>-3709.7</v>
          </cell>
          <cell r="I8091">
            <v>2972.52</v>
          </cell>
          <cell r="J8091">
            <v>-11250</v>
          </cell>
          <cell r="L8091">
            <v>41455</v>
          </cell>
          <cell r="M8091" t="str">
            <v>SG</v>
          </cell>
          <cell r="N8091" t="str">
            <v>REV</v>
          </cell>
          <cell r="O8091" t="str">
            <v>PH620</v>
          </cell>
          <cell r="P8091" t="str">
            <v>8010</v>
          </cell>
          <cell r="Q8091" t="str">
            <v>Grants and Subsidies</v>
          </cell>
          <cell r="R8091" t="str">
            <v>Revenue</v>
          </cell>
          <cell r="S8091" t="str">
            <v>Non Salary</v>
          </cell>
        </row>
        <row r="8092">
          <cell r="A8092" t="str">
            <v>PH3747</v>
          </cell>
          <cell r="E8092">
            <v>0</v>
          </cell>
          <cell r="F8092">
            <v>150.6</v>
          </cell>
          <cell r="G8092">
            <v>150.6</v>
          </cell>
          <cell r="H8092">
            <v>0</v>
          </cell>
          <cell r="I8092">
            <v>-150.6</v>
          </cell>
          <cell r="J8092">
            <v>0</v>
          </cell>
          <cell r="L8092">
            <v>41455</v>
          </cell>
          <cell r="M8092" t="str">
            <v>SG</v>
          </cell>
          <cell r="N8092" t="str">
            <v>EXP</v>
          </cell>
          <cell r="O8092" t="str">
            <v>PH300</v>
          </cell>
          <cell r="P8092" t="str">
            <v>2010</v>
          </cell>
          <cell r="Q8092" t="str">
            <v>Office Supplies</v>
          </cell>
          <cell r="R8092" t="str">
            <v>Other Expenditures</v>
          </cell>
          <cell r="S8092" t="str">
            <v>Non Salary</v>
          </cell>
        </row>
        <row r="8093">
          <cell r="A8093" t="str">
            <v>PH3747</v>
          </cell>
          <cell r="E8093">
            <v>0</v>
          </cell>
          <cell r="F8093">
            <v>0</v>
          </cell>
          <cell r="G8093">
            <v>0</v>
          </cell>
          <cell r="H8093">
            <v>271.79000000000002</v>
          </cell>
          <cell r="I8093">
            <v>271.79000000000002</v>
          </cell>
          <cell r="J8093">
            <v>984</v>
          </cell>
          <cell r="L8093">
            <v>41455</v>
          </cell>
          <cell r="M8093" t="str">
            <v>SG</v>
          </cell>
          <cell r="N8093" t="str">
            <v>EXP</v>
          </cell>
          <cell r="O8093" t="str">
            <v>PH300</v>
          </cell>
          <cell r="P8093" t="str">
            <v>2080</v>
          </cell>
          <cell r="Q8093" t="str">
            <v>Office Supplies</v>
          </cell>
          <cell r="R8093" t="str">
            <v>Other Expenditures</v>
          </cell>
          <cell r="S8093" t="str">
            <v>Non Salary</v>
          </cell>
        </row>
        <row r="8094">
          <cell r="A8094" t="str">
            <v>PH3747</v>
          </cell>
          <cell r="E8094">
            <v>442.68</v>
          </cell>
          <cell r="F8094">
            <v>3297.02</v>
          </cell>
          <cell r="G8094">
            <v>3739.7</v>
          </cell>
          <cell r="H8094">
            <v>4571.13</v>
          </cell>
          <cell r="I8094">
            <v>831.43</v>
          </cell>
          <cell r="J8094">
            <v>16550</v>
          </cell>
          <cell r="L8094">
            <v>41455</v>
          </cell>
          <cell r="M8094" t="str">
            <v>SG</v>
          </cell>
          <cell r="N8094" t="str">
            <v>EXP</v>
          </cell>
          <cell r="O8094" t="str">
            <v>PH300</v>
          </cell>
          <cell r="P8094" t="str">
            <v>2600</v>
          </cell>
          <cell r="Q8094" t="str">
            <v>Other Supplies</v>
          </cell>
          <cell r="R8094" t="str">
            <v>Other Expenditures</v>
          </cell>
          <cell r="S8094" t="str">
            <v>Non Salary</v>
          </cell>
        </row>
        <row r="8095">
          <cell r="A8095" t="str">
            <v>PH3747</v>
          </cell>
          <cell r="E8095">
            <v>37.71</v>
          </cell>
          <cell r="F8095">
            <v>0</v>
          </cell>
          <cell r="G8095">
            <v>37.71</v>
          </cell>
          <cell r="H8095">
            <v>2091.11</v>
          </cell>
          <cell r="I8095">
            <v>2053.4</v>
          </cell>
          <cell r="J8095">
            <v>7571</v>
          </cell>
          <cell r="L8095">
            <v>41455</v>
          </cell>
          <cell r="M8095" t="str">
            <v>SG</v>
          </cell>
          <cell r="N8095" t="str">
            <v>EXP</v>
          </cell>
          <cell r="O8095" t="str">
            <v>PH300</v>
          </cell>
          <cell r="P8095" t="str">
            <v>2741</v>
          </cell>
          <cell r="Q8095" t="str">
            <v>Other Supplies</v>
          </cell>
          <cell r="R8095" t="str">
            <v>Other Expenditures</v>
          </cell>
          <cell r="S8095" t="str">
            <v>Non Salary</v>
          </cell>
        </row>
        <row r="8096">
          <cell r="A8096" t="str">
            <v>PH3747</v>
          </cell>
          <cell r="E8096">
            <v>141.74</v>
          </cell>
          <cell r="F8096">
            <v>0</v>
          </cell>
          <cell r="G8096">
            <v>141.74</v>
          </cell>
          <cell r="H8096">
            <v>0</v>
          </cell>
          <cell r="I8096">
            <v>-141.74</v>
          </cell>
          <cell r="J8096">
            <v>0</v>
          </cell>
          <cell r="L8096">
            <v>41455</v>
          </cell>
          <cell r="M8096" t="str">
            <v>SG</v>
          </cell>
          <cell r="N8096" t="str">
            <v>EXP</v>
          </cell>
          <cell r="O8096" t="str">
            <v>PH300</v>
          </cell>
          <cell r="P8096" t="str">
            <v>2999</v>
          </cell>
          <cell r="Q8096" t="str">
            <v>Other Supplies</v>
          </cell>
          <cell r="R8096" t="str">
            <v>Other Expenditures</v>
          </cell>
          <cell r="S8096" t="str">
            <v>Non Salary</v>
          </cell>
        </row>
        <row r="8097">
          <cell r="A8097" t="str">
            <v>PH3747</v>
          </cell>
          <cell r="E8097">
            <v>300.08999999999997</v>
          </cell>
          <cell r="F8097">
            <v>0</v>
          </cell>
          <cell r="G8097">
            <v>300.08999999999997</v>
          </cell>
          <cell r="H8097">
            <v>826.05</v>
          </cell>
          <cell r="I8097">
            <v>525.96</v>
          </cell>
          <cell r="J8097">
            <v>1500</v>
          </cell>
          <cell r="L8097">
            <v>41455</v>
          </cell>
          <cell r="M8097" t="str">
            <v>SG</v>
          </cell>
          <cell r="N8097" t="str">
            <v>EXP</v>
          </cell>
          <cell r="O8097" t="str">
            <v>PH300</v>
          </cell>
          <cell r="P8097" t="str">
            <v>3032</v>
          </cell>
          <cell r="Q8097" t="str">
            <v>General Equipment</v>
          </cell>
          <cell r="R8097" t="str">
            <v>Other Expenditures</v>
          </cell>
          <cell r="S8097" t="str">
            <v>Non Salary</v>
          </cell>
        </row>
        <row r="8098">
          <cell r="A8098" t="str">
            <v>PH3747</v>
          </cell>
          <cell r="E8098">
            <v>700</v>
          </cell>
          <cell r="F8098">
            <v>0</v>
          </cell>
          <cell r="G8098">
            <v>700</v>
          </cell>
          <cell r="H8098">
            <v>87.42</v>
          </cell>
          <cell r="I8098">
            <v>-612.58000000000004</v>
          </cell>
          <cell r="J8098">
            <v>199.95</v>
          </cell>
          <cell r="L8098">
            <v>41455</v>
          </cell>
          <cell r="M8098" t="str">
            <v>SG</v>
          </cell>
          <cell r="N8098" t="str">
            <v>EXP</v>
          </cell>
          <cell r="O8098" t="str">
            <v>PH300</v>
          </cell>
          <cell r="P8098" t="str">
            <v>4082</v>
          </cell>
          <cell r="Q8098" t="str">
            <v>Professional &amp; Technical</v>
          </cell>
          <cell r="R8098" t="str">
            <v>Other Expenditures</v>
          </cell>
          <cell r="S8098" t="str">
            <v>Non Salary</v>
          </cell>
        </row>
        <row r="8099">
          <cell r="A8099" t="str">
            <v>PH3747</v>
          </cell>
          <cell r="E8099">
            <v>512.87</v>
          </cell>
          <cell r="F8099">
            <v>0</v>
          </cell>
          <cell r="G8099">
            <v>512.87</v>
          </cell>
          <cell r="H8099">
            <v>4918.51</v>
          </cell>
          <cell r="I8099">
            <v>4405.6400000000003</v>
          </cell>
          <cell r="J8099">
            <v>11250</v>
          </cell>
          <cell r="L8099">
            <v>41455</v>
          </cell>
          <cell r="M8099" t="str">
            <v>SG</v>
          </cell>
          <cell r="N8099" t="str">
            <v>EXP</v>
          </cell>
          <cell r="O8099" t="str">
            <v>PH300</v>
          </cell>
          <cell r="P8099" t="str">
            <v>4086</v>
          </cell>
          <cell r="Q8099" t="str">
            <v>Professional &amp; Technical</v>
          </cell>
          <cell r="R8099" t="str">
            <v>Other Expenditures</v>
          </cell>
          <cell r="S8099" t="str">
            <v>Non Salary</v>
          </cell>
        </row>
        <row r="8100">
          <cell r="A8100" t="str">
            <v>PH3747</v>
          </cell>
          <cell r="E8100">
            <v>0</v>
          </cell>
          <cell r="F8100">
            <v>0</v>
          </cell>
          <cell r="G8100">
            <v>0</v>
          </cell>
          <cell r="H8100">
            <v>0</v>
          </cell>
          <cell r="I8100">
            <v>0</v>
          </cell>
          <cell r="J8100">
            <v>0</v>
          </cell>
          <cell r="L8100">
            <v>41455</v>
          </cell>
          <cell r="M8100" t="str">
            <v>SG</v>
          </cell>
          <cell r="N8100" t="str">
            <v>EXP</v>
          </cell>
          <cell r="O8100" t="str">
            <v>PH300</v>
          </cell>
          <cell r="P8100" t="str">
            <v>4310</v>
          </cell>
          <cell r="Q8100" t="str">
            <v>Training &amp; Development</v>
          </cell>
          <cell r="R8100" t="str">
            <v>Other Expenditures</v>
          </cell>
          <cell r="S8100" t="str">
            <v>Non Salary</v>
          </cell>
        </row>
        <row r="8101">
          <cell r="A8101" t="str">
            <v>PH3747</v>
          </cell>
          <cell r="E8101">
            <v>0</v>
          </cell>
          <cell r="F8101">
            <v>0</v>
          </cell>
          <cell r="G8101">
            <v>0</v>
          </cell>
          <cell r="H8101">
            <v>437.2</v>
          </cell>
          <cell r="I8101">
            <v>437.2</v>
          </cell>
          <cell r="J8101">
            <v>1000</v>
          </cell>
          <cell r="L8101">
            <v>41455</v>
          </cell>
          <cell r="M8101" t="str">
            <v>SG</v>
          </cell>
          <cell r="N8101" t="str">
            <v>EXP</v>
          </cell>
          <cell r="O8101" t="str">
            <v>PH300</v>
          </cell>
          <cell r="P8101" t="str">
            <v>4421</v>
          </cell>
          <cell r="Q8101" t="str">
            <v>Contracted Services</v>
          </cell>
          <cell r="R8101" t="str">
            <v>Other Expenditures</v>
          </cell>
          <cell r="S8101" t="str">
            <v>Non Salary</v>
          </cell>
        </row>
        <row r="8102">
          <cell r="A8102" t="str">
            <v>PH3747</v>
          </cell>
          <cell r="E8102">
            <v>0</v>
          </cell>
          <cell r="F8102">
            <v>0</v>
          </cell>
          <cell r="G8102">
            <v>0</v>
          </cell>
          <cell r="H8102">
            <v>5134.91</v>
          </cell>
          <cell r="I8102">
            <v>5134.91</v>
          </cell>
          <cell r="J8102">
            <v>11745</v>
          </cell>
          <cell r="L8102">
            <v>41455</v>
          </cell>
          <cell r="M8102" t="str">
            <v>SG</v>
          </cell>
          <cell r="N8102" t="str">
            <v>EXP</v>
          </cell>
          <cell r="O8102" t="str">
            <v>PH300</v>
          </cell>
          <cell r="P8102" t="str">
            <v>4690</v>
          </cell>
          <cell r="Q8102" t="str">
            <v>Insurance, Parking &amp; Metrage</v>
          </cell>
          <cell r="R8102" t="str">
            <v>Other Expenditures</v>
          </cell>
          <cell r="S8102" t="str">
            <v>Non Salary</v>
          </cell>
        </row>
        <row r="8103">
          <cell r="A8103" t="str">
            <v>PH3747</v>
          </cell>
          <cell r="E8103">
            <v>0</v>
          </cell>
          <cell r="F8103">
            <v>0</v>
          </cell>
          <cell r="G8103">
            <v>0</v>
          </cell>
          <cell r="H8103">
            <v>239.4</v>
          </cell>
          <cell r="I8103">
            <v>239.4</v>
          </cell>
          <cell r="J8103">
            <v>500</v>
          </cell>
          <cell r="L8103">
            <v>41455</v>
          </cell>
          <cell r="M8103" t="str">
            <v>SG</v>
          </cell>
          <cell r="N8103" t="str">
            <v>EXP</v>
          </cell>
          <cell r="O8103" t="str">
            <v>PH300</v>
          </cell>
          <cell r="P8103" t="str">
            <v>7030</v>
          </cell>
          <cell r="Q8103" t="str">
            <v>IDC's</v>
          </cell>
          <cell r="R8103" t="str">
            <v>Other Expenditures</v>
          </cell>
          <cell r="S8103" t="str">
            <v>Non Salary</v>
          </cell>
        </row>
        <row r="8104">
          <cell r="A8104" t="str">
            <v>PH3747</v>
          </cell>
          <cell r="E8104">
            <v>0</v>
          </cell>
          <cell r="F8104">
            <v>0</v>
          </cell>
          <cell r="G8104">
            <v>0</v>
          </cell>
          <cell r="H8104">
            <v>430.92</v>
          </cell>
          <cell r="I8104">
            <v>430.92</v>
          </cell>
          <cell r="J8104">
            <v>900</v>
          </cell>
          <cell r="L8104">
            <v>41455</v>
          </cell>
          <cell r="M8104" t="str">
            <v>SG</v>
          </cell>
          <cell r="N8104" t="str">
            <v>EXP</v>
          </cell>
          <cell r="O8104" t="str">
            <v>PH300</v>
          </cell>
          <cell r="P8104" t="str">
            <v>7035</v>
          </cell>
          <cell r="Q8104" t="str">
            <v>IDC's</v>
          </cell>
          <cell r="R8104" t="str">
            <v>Other Expenditures</v>
          </cell>
          <cell r="S8104" t="str">
            <v>Non Salary</v>
          </cell>
        </row>
        <row r="8105">
          <cell r="A8105" t="str">
            <v>PH3747</v>
          </cell>
          <cell r="E8105">
            <v>-4127.66</v>
          </cell>
          <cell r="F8105">
            <v>0</v>
          </cell>
          <cell r="G8105">
            <v>-4127.66</v>
          </cell>
          <cell r="H8105">
            <v>-14256.35</v>
          </cell>
          <cell r="I8105">
            <v>-10128.69</v>
          </cell>
          <cell r="J8105">
            <v>-39149.96</v>
          </cell>
          <cell r="L8105">
            <v>41455</v>
          </cell>
          <cell r="M8105" t="str">
            <v>SG</v>
          </cell>
          <cell r="N8105" t="str">
            <v>REV</v>
          </cell>
          <cell r="O8105" t="str">
            <v>PH300</v>
          </cell>
          <cell r="P8105" t="str">
            <v>8010</v>
          </cell>
          <cell r="Q8105" t="str">
            <v>Grants and Subsidies</v>
          </cell>
          <cell r="R8105" t="str">
            <v>Revenue</v>
          </cell>
          <cell r="S8105" t="str">
            <v>Non Salary</v>
          </cell>
        </row>
        <row r="8106">
          <cell r="A8106" t="str">
            <v>PH3748</v>
          </cell>
          <cell r="E8106">
            <v>20650.54</v>
          </cell>
          <cell r="F8106">
            <v>0</v>
          </cell>
          <cell r="G8106">
            <v>20650.54</v>
          </cell>
          <cell r="H8106">
            <v>29702.959999999999</v>
          </cell>
          <cell r="I8106">
            <v>9052.42</v>
          </cell>
          <cell r="J8106">
            <v>66831.66</v>
          </cell>
          <cell r="L8106">
            <v>41455</v>
          </cell>
          <cell r="M8106" t="str">
            <v>PF</v>
          </cell>
          <cell r="N8106" t="str">
            <v>EXP</v>
          </cell>
          <cell r="O8106" t="str">
            <v>PH610</v>
          </cell>
          <cell r="P8106" t="str">
            <v>1015</v>
          </cell>
          <cell r="Q8106" t="str">
            <v>Salaries &amp; Benefits</v>
          </cell>
          <cell r="R8106" t="str">
            <v>Other Expenditures</v>
          </cell>
          <cell r="S8106" t="str">
            <v>Salaries &amp; Benefits</v>
          </cell>
        </row>
        <row r="8107">
          <cell r="A8107" t="str">
            <v>PH3748</v>
          </cell>
          <cell r="E8107">
            <v>89.35</v>
          </cell>
          <cell r="F8107">
            <v>0</v>
          </cell>
          <cell r="G8107">
            <v>89.35</v>
          </cell>
          <cell r="H8107">
            <v>0</v>
          </cell>
          <cell r="I8107">
            <v>-89.35</v>
          </cell>
          <cell r="J8107">
            <v>0</v>
          </cell>
          <cell r="L8107">
            <v>41455</v>
          </cell>
          <cell r="M8107" t="str">
            <v>PF</v>
          </cell>
          <cell r="N8107" t="str">
            <v>EXP</v>
          </cell>
          <cell r="O8107" t="str">
            <v>PH610</v>
          </cell>
          <cell r="P8107" t="str">
            <v>1025</v>
          </cell>
          <cell r="Q8107" t="str">
            <v>Salaries &amp; Benefits</v>
          </cell>
          <cell r="R8107" t="str">
            <v>Other Expenditures</v>
          </cell>
          <cell r="S8107" t="str">
            <v>Overtime</v>
          </cell>
        </row>
        <row r="8108">
          <cell r="A8108" t="str">
            <v>PH3748</v>
          </cell>
          <cell r="E8108">
            <v>2103.65</v>
          </cell>
          <cell r="F8108">
            <v>0</v>
          </cell>
          <cell r="G8108">
            <v>2103.65</v>
          </cell>
          <cell r="H8108">
            <v>0</v>
          </cell>
          <cell r="I8108">
            <v>-2103.65</v>
          </cell>
          <cell r="J8108">
            <v>0</v>
          </cell>
          <cell r="L8108">
            <v>41455</v>
          </cell>
          <cell r="M8108" t="str">
            <v>PF</v>
          </cell>
          <cell r="N8108" t="str">
            <v>EXP</v>
          </cell>
          <cell r="O8108" t="str">
            <v>PH610</v>
          </cell>
          <cell r="P8108" t="str">
            <v>1050</v>
          </cell>
          <cell r="Q8108" t="str">
            <v>Salaries &amp; Benefits</v>
          </cell>
          <cell r="R8108" t="str">
            <v>Other Expenditures</v>
          </cell>
          <cell r="S8108" t="str">
            <v>Salaries &amp; Benefits</v>
          </cell>
        </row>
        <row r="8109">
          <cell r="A8109" t="str">
            <v>PH3748</v>
          </cell>
          <cell r="E8109">
            <v>703.92</v>
          </cell>
          <cell r="F8109">
            <v>0</v>
          </cell>
          <cell r="G8109">
            <v>703.92</v>
          </cell>
          <cell r="H8109">
            <v>1948.34</v>
          </cell>
          <cell r="I8109">
            <v>1244.42</v>
          </cell>
          <cell r="J8109">
            <v>4383.72</v>
          </cell>
          <cell r="L8109">
            <v>41455</v>
          </cell>
          <cell r="M8109" t="str">
            <v>PF</v>
          </cell>
          <cell r="N8109" t="str">
            <v>EXP</v>
          </cell>
          <cell r="O8109" t="str">
            <v>PH610</v>
          </cell>
          <cell r="P8109" t="str">
            <v>1711</v>
          </cell>
          <cell r="Q8109" t="str">
            <v>Salaries &amp; Benefits</v>
          </cell>
          <cell r="R8109" t="str">
            <v>Other Expenditures</v>
          </cell>
          <cell r="S8109" t="str">
            <v>Salaries &amp; Benefits</v>
          </cell>
        </row>
        <row r="8110">
          <cell r="A8110" t="str">
            <v>PH3748</v>
          </cell>
          <cell r="E8110">
            <v>334.34</v>
          </cell>
          <cell r="F8110">
            <v>0</v>
          </cell>
          <cell r="G8110">
            <v>334.34</v>
          </cell>
          <cell r="H8110">
            <v>911.99</v>
          </cell>
          <cell r="I8110">
            <v>577.65</v>
          </cell>
          <cell r="J8110">
            <v>2052</v>
          </cell>
          <cell r="L8110">
            <v>41455</v>
          </cell>
          <cell r="M8110" t="str">
            <v>PF</v>
          </cell>
          <cell r="N8110" t="str">
            <v>EXP</v>
          </cell>
          <cell r="O8110" t="str">
            <v>PH610</v>
          </cell>
          <cell r="P8110" t="str">
            <v>1712</v>
          </cell>
          <cell r="Q8110" t="str">
            <v>Salaries &amp; Benefits</v>
          </cell>
          <cell r="R8110" t="str">
            <v>Other Expenditures</v>
          </cell>
          <cell r="S8110" t="str">
            <v>Salaries &amp; Benefits</v>
          </cell>
        </row>
        <row r="8111">
          <cell r="A8111" t="str">
            <v>PH3748</v>
          </cell>
          <cell r="E8111">
            <v>288.35000000000002</v>
          </cell>
          <cell r="F8111">
            <v>0</v>
          </cell>
          <cell r="G8111">
            <v>288.35000000000002</v>
          </cell>
          <cell r="H8111">
            <v>594.79999999999995</v>
          </cell>
          <cell r="I8111">
            <v>306.45</v>
          </cell>
          <cell r="J8111">
            <v>1338.3</v>
          </cell>
          <cell r="L8111">
            <v>41455</v>
          </cell>
          <cell r="M8111" t="str">
            <v>PF</v>
          </cell>
          <cell r="N8111" t="str">
            <v>EXP</v>
          </cell>
          <cell r="O8111" t="str">
            <v>PH610</v>
          </cell>
          <cell r="P8111" t="str">
            <v>1720</v>
          </cell>
          <cell r="Q8111" t="str">
            <v>Salaries &amp; Benefits</v>
          </cell>
          <cell r="R8111" t="str">
            <v>Other Expenditures</v>
          </cell>
          <cell r="S8111" t="str">
            <v>Salaries &amp; Benefits</v>
          </cell>
        </row>
        <row r="8112">
          <cell r="A8112" t="str">
            <v>PH3748</v>
          </cell>
          <cell r="E8112">
            <v>88.56</v>
          </cell>
          <cell r="F8112">
            <v>0</v>
          </cell>
          <cell r="G8112">
            <v>88.56</v>
          </cell>
          <cell r="H8112">
            <v>221.68</v>
          </cell>
          <cell r="I8112">
            <v>133.12</v>
          </cell>
          <cell r="J8112">
            <v>498.83</v>
          </cell>
          <cell r="L8112">
            <v>41455</v>
          </cell>
          <cell r="M8112" t="str">
            <v>PF</v>
          </cell>
          <cell r="N8112" t="str">
            <v>EXP</v>
          </cell>
          <cell r="O8112" t="str">
            <v>PH610</v>
          </cell>
          <cell r="P8112" t="str">
            <v>1730</v>
          </cell>
          <cell r="Q8112" t="str">
            <v>Salaries &amp; Benefits</v>
          </cell>
          <cell r="R8112" t="str">
            <v>Other Expenditures</v>
          </cell>
          <cell r="S8112" t="str">
            <v>Salaries &amp; Benefits</v>
          </cell>
        </row>
        <row r="8113">
          <cell r="A8113" t="str">
            <v>PH3748</v>
          </cell>
          <cell r="E8113">
            <v>619.25</v>
          </cell>
          <cell r="F8113">
            <v>0</v>
          </cell>
          <cell r="G8113">
            <v>619.25</v>
          </cell>
          <cell r="H8113">
            <v>788.28</v>
          </cell>
          <cell r="I8113">
            <v>169.03</v>
          </cell>
          <cell r="J8113">
            <v>1051.6600000000001</v>
          </cell>
          <cell r="L8113">
            <v>41455</v>
          </cell>
          <cell r="M8113" t="str">
            <v>PF</v>
          </cell>
          <cell r="N8113" t="str">
            <v>EXP</v>
          </cell>
          <cell r="O8113" t="str">
            <v>PH610</v>
          </cell>
          <cell r="P8113" t="str">
            <v>1740</v>
          </cell>
          <cell r="Q8113" t="str">
            <v>Salaries &amp; Benefits</v>
          </cell>
          <cell r="R8113" t="str">
            <v>Other Expenditures</v>
          </cell>
          <cell r="S8113" t="str">
            <v>Salaries &amp; Benefits</v>
          </cell>
        </row>
        <row r="8114">
          <cell r="A8114" t="str">
            <v>PH3748</v>
          </cell>
          <cell r="E8114">
            <v>27.45</v>
          </cell>
          <cell r="F8114">
            <v>0</v>
          </cell>
          <cell r="G8114">
            <v>27.45</v>
          </cell>
          <cell r="H8114">
            <v>33.340000000000003</v>
          </cell>
          <cell r="I8114">
            <v>5.89</v>
          </cell>
          <cell r="J8114">
            <v>53.47</v>
          </cell>
          <cell r="L8114">
            <v>41455</v>
          </cell>
          <cell r="M8114" t="str">
            <v>PF</v>
          </cell>
          <cell r="N8114" t="str">
            <v>EXP</v>
          </cell>
          <cell r="O8114" t="str">
            <v>PH610</v>
          </cell>
          <cell r="P8114" t="str">
            <v>1745</v>
          </cell>
          <cell r="Q8114" t="str">
            <v>Salaries &amp; Benefits</v>
          </cell>
          <cell r="R8114" t="str">
            <v>Other Expenditures</v>
          </cell>
          <cell r="S8114" t="str">
            <v>Salaries &amp; Benefits</v>
          </cell>
        </row>
        <row r="8115">
          <cell r="A8115" t="str">
            <v>PH3748</v>
          </cell>
          <cell r="E8115">
            <v>455.12</v>
          </cell>
          <cell r="F8115">
            <v>0</v>
          </cell>
          <cell r="G8115">
            <v>455.12</v>
          </cell>
          <cell r="H8115">
            <v>579.20000000000005</v>
          </cell>
          <cell r="I8115">
            <v>124.08</v>
          </cell>
          <cell r="J8115">
            <v>1303.22</v>
          </cell>
          <cell r="L8115">
            <v>41455</v>
          </cell>
          <cell r="M8115" t="str">
            <v>PF</v>
          </cell>
          <cell r="N8115" t="str">
            <v>EXP</v>
          </cell>
          <cell r="O8115" t="str">
            <v>PH610</v>
          </cell>
          <cell r="P8115" t="str">
            <v>1750</v>
          </cell>
          <cell r="Q8115" t="str">
            <v>Salaries &amp; Benefits</v>
          </cell>
          <cell r="R8115" t="str">
            <v>Other Expenditures</v>
          </cell>
          <cell r="S8115" t="str">
            <v>Salaries &amp; Benefits</v>
          </cell>
        </row>
        <row r="8116">
          <cell r="A8116" t="str">
            <v>PH3748</v>
          </cell>
          <cell r="E8116">
            <v>1272.98</v>
          </cell>
          <cell r="F8116">
            <v>0</v>
          </cell>
          <cell r="G8116">
            <v>1272.98</v>
          </cell>
          <cell r="H8116">
            <v>1703</v>
          </cell>
          <cell r="I8116">
            <v>430.02</v>
          </cell>
          <cell r="J8116">
            <v>2306.6999999999998</v>
          </cell>
          <cell r="L8116">
            <v>41455</v>
          </cell>
          <cell r="M8116" t="str">
            <v>PF</v>
          </cell>
          <cell r="N8116" t="str">
            <v>EXP</v>
          </cell>
          <cell r="O8116" t="str">
            <v>PH610</v>
          </cell>
          <cell r="P8116" t="str">
            <v>1760</v>
          </cell>
          <cell r="Q8116" t="str">
            <v>Salaries &amp; Benefits</v>
          </cell>
          <cell r="R8116" t="str">
            <v>Other Expenditures</v>
          </cell>
          <cell r="S8116" t="str">
            <v>Salaries &amp; Benefits</v>
          </cell>
        </row>
        <row r="8117">
          <cell r="A8117" t="str">
            <v>PH3748</v>
          </cell>
          <cell r="E8117">
            <v>1094.26</v>
          </cell>
          <cell r="F8117">
            <v>0</v>
          </cell>
          <cell r="G8117">
            <v>1094.26</v>
          </cell>
          <cell r="H8117">
            <v>3067.32</v>
          </cell>
          <cell r="I8117">
            <v>1973.06</v>
          </cell>
          <cell r="J8117">
            <v>6901.44</v>
          </cell>
          <cell r="L8117">
            <v>41455</v>
          </cell>
          <cell r="M8117" t="str">
            <v>PF</v>
          </cell>
          <cell r="N8117" t="str">
            <v>EXP</v>
          </cell>
          <cell r="O8117" t="str">
            <v>PH610</v>
          </cell>
          <cell r="P8117" t="str">
            <v>1770</v>
          </cell>
          <cell r="Q8117" t="str">
            <v>Salaries &amp; Benefits</v>
          </cell>
          <cell r="R8117" t="str">
            <v>Other Expenditures</v>
          </cell>
          <cell r="S8117" t="str">
            <v>Salaries &amp; Benefits</v>
          </cell>
        </row>
        <row r="8118">
          <cell r="A8118" t="str">
            <v>PH3748</v>
          </cell>
          <cell r="E8118">
            <v>92.75</v>
          </cell>
          <cell r="F8118">
            <v>0</v>
          </cell>
          <cell r="G8118">
            <v>92.75</v>
          </cell>
          <cell r="H8118">
            <v>0</v>
          </cell>
          <cell r="I8118">
            <v>-92.75</v>
          </cell>
          <cell r="J8118">
            <v>0</v>
          </cell>
          <cell r="L8118">
            <v>41455</v>
          </cell>
          <cell r="M8118" t="str">
            <v>PF</v>
          </cell>
          <cell r="N8118" t="str">
            <v>EXP</v>
          </cell>
          <cell r="O8118" t="str">
            <v>PH610</v>
          </cell>
          <cell r="P8118" t="str">
            <v>4225</v>
          </cell>
          <cell r="Q8118" t="str">
            <v>Business Travel Expenses</v>
          </cell>
          <cell r="R8118" t="str">
            <v>Other Expenditures</v>
          </cell>
          <cell r="S8118" t="str">
            <v>Non Salary</v>
          </cell>
        </row>
        <row r="8119">
          <cell r="A8119" t="str">
            <v>PH3748</v>
          </cell>
          <cell r="E8119">
            <v>10</v>
          </cell>
          <cell r="F8119">
            <v>0</v>
          </cell>
          <cell r="G8119">
            <v>10</v>
          </cell>
          <cell r="H8119">
            <v>0</v>
          </cell>
          <cell r="I8119">
            <v>-10</v>
          </cell>
          <cell r="J8119">
            <v>0</v>
          </cell>
          <cell r="L8119">
            <v>41455</v>
          </cell>
          <cell r="M8119" t="str">
            <v>PF</v>
          </cell>
          <cell r="N8119" t="str">
            <v>EXP</v>
          </cell>
          <cell r="O8119" t="str">
            <v>PH610</v>
          </cell>
          <cell r="P8119" t="str">
            <v>4770</v>
          </cell>
          <cell r="Q8119" t="str">
            <v>Insurance, Parking &amp; Metrage</v>
          </cell>
          <cell r="R8119" t="str">
            <v>Other Expenditures</v>
          </cell>
          <cell r="S8119" t="str">
            <v>Non Salary</v>
          </cell>
        </row>
        <row r="8120">
          <cell r="A8120" t="str">
            <v>PH3748</v>
          </cell>
          <cell r="E8120">
            <v>125.84</v>
          </cell>
          <cell r="F8120">
            <v>0</v>
          </cell>
          <cell r="G8120">
            <v>125.84</v>
          </cell>
          <cell r="H8120">
            <v>0</v>
          </cell>
          <cell r="I8120">
            <v>-125.84</v>
          </cell>
          <cell r="J8120">
            <v>0</v>
          </cell>
          <cell r="L8120">
            <v>41455</v>
          </cell>
          <cell r="M8120" t="str">
            <v>PF</v>
          </cell>
          <cell r="N8120" t="str">
            <v>EXP</v>
          </cell>
          <cell r="O8120" t="str">
            <v>PH610</v>
          </cell>
          <cell r="P8120" t="str">
            <v>4775</v>
          </cell>
          <cell r="Q8120" t="str">
            <v>Insurance, Parking &amp; Metrage</v>
          </cell>
          <cell r="R8120" t="str">
            <v>Other Expenditures</v>
          </cell>
          <cell r="S8120" t="str">
            <v>Non Salary</v>
          </cell>
        </row>
        <row r="8121">
          <cell r="A8121" t="str">
            <v>PH3748</v>
          </cell>
          <cell r="E8121">
            <v>-27956.36</v>
          </cell>
          <cell r="F8121">
            <v>0</v>
          </cell>
          <cell r="G8121">
            <v>-27956.36</v>
          </cell>
          <cell r="H8121">
            <v>-39550.910000000003</v>
          </cell>
          <cell r="I8121">
            <v>-11594.55</v>
          </cell>
          <cell r="J8121">
            <v>-86721</v>
          </cell>
          <cell r="L8121">
            <v>41455</v>
          </cell>
          <cell r="M8121" t="str">
            <v>PF</v>
          </cell>
          <cell r="N8121" t="str">
            <v>REV</v>
          </cell>
          <cell r="O8121" t="str">
            <v>PH610</v>
          </cell>
          <cell r="P8121" t="str">
            <v>8010</v>
          </cell>
          <cell r="Q8121" t="str">
            <v>Grants and Subsidies</v>
          </cell>
          <cell r="R8121" t="str">
            <v>Revenue</v>
          </cell>
          <cell r="S8121" t="str">
            <v>Non Salary</v>
          </cell>
        </row>
        <row r="8122">
          <cell r="A8122" t="str">
            <v>PH3749</v>
          </cell>
          <cell r="E8122">
            <v>34191.26</v>
          </cell>
          <cell r="F8122">
            <v>0</v>
          </cell>
          <cell r="G8122">
            <v>34191.26</v>
          </cell>
          <cell r="H8122">
            <v>31253.88</v>
          </cell>
          <cell r="I8122">
            <v>-2937.38</v>
          </cell>
          <cell r="J8122">
            <v>70321.23</v>
          </cell>
          <cell r="L8122">
            <v>41455</v>
          </cell>
          <cell r="M8122" t="str">
            <v>PF</v>
          </cell>
          <cell r="N8122" t="str">
            <v>EXP</v>
          </cell>
          <cell r="O8122" t="str">
            <v>PH620</v>
          </cell>
          <cell r="P8122" t="str">
            <v>1015</v>
          </cell>
          <cell r="Q8122" t="str">
            <v>Salaries &amp; Benefits</v>
          </cell>
          <cell r="R8122" t="str">
            <v>Other Expenditures</v>
          </cell>
          <cell r="S8122" t="str">
            <v>Salaries &amp; Benefits</v>
          </cell>
        </row>
        <row r="8123">
          <cell r="A8123" t="str">
            <v>PH3749</v>
          </cell>
          <cell r="E8123">
            <v>840.05</v>
          </cell>
          <cell r="F8123">
            <v>0</v>
          </cell>
          <cell r="G8123">
            <v>840.05</v>
          </cell>
          <cell r="H8123">
            <v>74.47</v>
          </cell>
          <cell r="I8123">
            <v>-765.58</v>
          </cell>
          <cell r="J8123">
            <v>167.53</v>
          </cell>
          <cell r="L8123">
            <v>41455</v>
          </cell>
          <cell r="M8123" t="str">
            <v>PF</v>
          </cell>
          <cell r="N8123" t="str">
            <v>EXP</v>
          </cell>
          <cell r="O8123" t="str">
            <v>PH620</v>
          </cell>
          <cell r="P8123" t="str">
            <v>1711</v>
          </cell>
          <cell r="Q8123" t="str">
            <v>Salaries &amp; Benefits</v>
          </cell>
          <cell r="R8123" t="str">
            <v>Other Expenditures</v>
          </cell>
          <cell r="S8123" t="str">
            <v>Salaries &amp; Benefits</v>
          </cell>
        </row>
        <row r="8124">
          <cell r="A8124" t="str">
            <v>PH3749</v>
          </cell>
          <cell r="E8124">
            <v>376.35</v>
          </cell>
          <cell r="F8124">
            <v>0</v>
          </cell>
          <cell r="G8124">
            <v>376.35</v>
          </cell>
          <cell r="H8124">
            <v>911.99</v>
          </cell>
          <cell r="I8124">
            <v>535.64</v>
          </cell>
          <cell r="J8124">
            <v>2052</v>
          </cell>
          <cell r="L8124">
            <v>41455</v>
          </cell>
          <cell r="M8124" t="str">
            <v>PF</v>
          </cell>
          <cell r="N8124" t="str">
            <v>EXP</v>
          </cell>
          <cell r="O8124" t="str">
            <v>PH620</v>
          </cell>
          <cell r="P8124" t="str">
            <v>1712</v>
          </cell>
          <cell r="Q8124" t="str">
            <v>Salaries &amp; Benefits</v>
          </cell>
          <cell r="R8124" t="str">
            <v>Other Expenditures</v>
          </cell>
          <cell r="S8124" t="str">
            <v>Salaries &amp; Benefits</v>
          </cell>
        </row>
        <row r="8125">
          <cell r="A8125" t="str">
            <v>PH3749</v>
          </cell>
          <cell r="E8125">
            <v>817.8</v>
          </cell>
          <cell r="F8125">
            <v>0</v>
          </cell>
          <cell r="G8125">
            <v>817.8</v>
          </cell>
          <cell r="H8125">
            <v>625.87</v>
          </cell>
          <cell r="I8125">
            <v>-191.93</v>
          </cell>
          <cell r="J8125">
            <v>1408.18</v>
          </cell>
          <cell r="L8125">
            <v>41455</v>
          </cell>
          <cell r="M8125" t="str">
            <v>PF</v>
          </cell>
          <cell r="N8125" t="str">
            <v>EXP</v>
          </cell>
          <cell r="O8125" t="str">
            <v>PH620</v>
          </cell>
          <cell r="P8125" t="str">
            <v>1720</v>
          </cell>
          <cell r="Q8125" t="str">
            <v>Salaries &amp; Benefits</v>
          </cell>
          <cell r="R8125" t="str">
            <v>Other Expenditures</v>
          </cell>
          <cell r="S8125" t="str">
            <v>Salaries &amp; Benefits</v>
          </cell>
        </row>
        <row r="8126">
          <cell r="A8126" t="str">
            <v>PH3749</v>
          </cell>
          <cell r="E8126">
            <v>246.59</v>
          </cell>
          <cell r="F8126">
            <v>0</v>
          </cell>
          <cell r="G8126">
            <v>246.59</v>
          </cell>
          <cell r="H8126">
            <v>233.27</v>
          </cell>
          <cell r="I8126">
            <v>-13.32</v>
          </cell>
          <cell r="J8126">
            <v>524.88</v>
          </cell>
          <cell r="L8126">
            <v>41455</v>
          </cell>
          <cell r="M8126" t="str">
            <v>PF</v>
          </cell>
          <cell r="N8126" t="str">
            <v>EXP</v>
          </cell>
          <cell r="O8126" t="str">
            <v>PH620</v>
          </cell>
          <cell r="P8126" t="str">
            <v>1730</v>
          </cell>
          <cell r="Q8126" t="str">
            <v>Salaries &amp; Benefits</v>
          </cell>
          <cell r="R8126" t="str">
            <v>Other Expenditures</v>
          </cell>
          <cell r="S8126" t="str">
            <v>Salaries &amp; Benefits</v>
          </cell>
        </row>
        <row r="8127">
          <cell r="A8127" t="str">
            <v>PH3749</v>
          </cell>
          <cell r="E8127">
            <v>921.76</v>
          </cell>
          <cell r="F8127">
            <v>0</v>
          </cell>
          <cell r="G8127">
            <v>921.76</v>
          </cell>
          <cell r="H8127">
            <v>826.55</v>
          </cell>
          <cell r="I8127">
            <v>-95.21</v>
          </cell>
          <cell r="J8127">
            <v>1051.6600000000001</v>
          </cell>
          <cell r="L8127">
            <v>41455</v>
          </cell>
          <cell r="M8127" t="str">
            <v>PF</v>
          </cell>
          <cell r="N8127" t="str">
            <v>EXP</v>
          </cell>
          <cell r="O8127" t="str">
            <v>PH620</v>
          </cell>
          <cell r="P8127" t="str">
            <v>1740</v>
          </cell>
          <cell r="Q8127" t="str">
            <v>Salaries &amp; Benefits</v>
          </cell>
          <cell r="R8127" t="str">
            <v>Other Expenditures</v>
          </cell>
          <cell r="S8127" t="str">
            <v>Salaries &amp; Benefits</v>
          </cell>
        </row>
        <row r="8128">
          <cell r="A8128" t="str">
            <v>PH3749</v>
          </cell>
          <cell r="E8128">
            <v>34.840000000000003</v>
          </cell>
          <cell r="F8128">
            <v>0</v>
          </cell>
          <cell r="G8128">
            <v>34.840000000000003</v>
          </cell>
          <cell r="H8128">
            <v>41.82</v>
          </cell>
          <cell r="I8128">
            <v>6.98</v>
          </cell>
          <cell r="J8128">
            <v>56.26</v>
          </cell>
          <cell r="L8128">
            <v>41455</v>
          </cell>
          <cell r="M8128" t="str">
            <v>PF</v>
          </cell>
          <cell r="N8128" t="str">
            <v>EXP</v>
          </cell>
          <cell r="O8128" t="str">
            <v>PH620</v>
          </cell>
          <cell r="P8128" t="str">
            <v>1745</v>
          </cell>
          <cell r="Q8128" t="str">
            <v>Salaries &amp; Benefits</v>
          </cell>
          <cell r="R8128" t="str">
            <v>Other Expenditures</v>
          </cell>
          <cell r="S8128" t="str">
            <v>Salaries &amp; Benefits</v>
          </cell>
        </row>
        <row r="8129">
          <cell r="A8129" t="str">
            <v>PH3749</v>
          </cell>
          <cell r="E8129">
            <v>720.56</v>
          </cell>
          <cell r="F8129">
            <v>0</v>
          </cell>
          <cell r="G8129">
            <v>720.56</v>
          </cell>
          <cell r="H8129">
            <v>609.46</v>
          </cell>
          <cell r="I8129">
            <v>-111.1</v>
          </cell>
          <cell r="J8129">
            <v>1371.26</v>
          </cell>
          <cell r="L8129">
            <v>41455</v>
          </cell>
          <cell r="M8129" t="str">
            <v>PF</v>
          </cell>
          <cell r="N8129" t="str">
            <v>EXP</v>
          </cell>
          <cell r="O8129" t="str">
            <v>PH620</v>
          </cell>
          <cell r="P8129" t="str">
            <v>1750</v>
          </cell>
          <cell r="Q8129" t="str">
            <v>Salaries &amp; Benefits</v>
          </cell>
          <cell r="R8129" t="str">
            <v>Other Expenditures</v>
          </cell>
          <cell r="S8129" t="str">
            <v>Salaries &amp; Benefits</v>
          </cell>
        </row>
        <row r="8130">
          <cell r="A8130" t="str">
            <v>PH3749</v>
          </cell>
          <cell r="E8130">
            <v>1854.01</v>
          </cell>
          <cell r="F8130">
            <v>0</v>
          </cell>
          <cell r="G8130">
            <v>1854.01</v>
          </cell>
          <cell r="H8130">
            <v>1785.75</v>
          </cell>
          <cell r="I8130">
            <v>-68.260000000000005</v>
          </cell>
          <cell r="J8130">
            <v>2306.6999999999998</v>
          </cell>
          <cell r="L8130">
            <v>41455</v>
          </cell>
          <cell r="M8130" t="str">
            <v>PF</v>
          </cell>
          <cell r="N8130" t="str">
            <v>EXP</v>
          </cell>
          <cell r="O8130" t="str">
            <v>PH620</v>
          </cell>
          <cell r="P8130" t="str">
            <v>1760</v>
          </cell>
          <cell r="Q8130" t="str">
            <v>Salaries &amp; Benefits</v>
          </cell>
          <cell r="R8130" t="str">
            <v>Other Expenditures</v>
          </cell>
          <cell r="S8130" t="str">
            <v>Salaries &amp; Benefits</v>
          </cell>
        </row>
        <row r="8131">
          <cell r="A8131" t="str">
            <v>PH3749</v>
          </cell>
          <cell r="E8131">
            <v>3853.72</v>
          </cell>
          <cell r="F8131">
            <v>0</v>
          </cell>
          <cell r="G8131">
            <v>3853.72</v>
          </cell>
          <cell r="H8131">
            <v>3316.14</v>
          </cell>
          <cell r="I8131">
            <v>-537.58000000000004</v>
          </cell>
          <cell r="J8131">
            <v>7461.3</v>
          </cell>
          <cell r="L8131">
            <v>41455</v>
          </cell>
          <cell r="M8131" t="str">
            <v>PF</v>
          </cell>
          <cell r="N8131" t="str">
            <v>EXP</v>
          </cell>
          <cell r="O8131" t="str">
            <v>PH620</v>
          </cell>
          <cell r="P8131" t="str">
            <v>1770</v>
          </cell>
          <cell r="Q8131" t="str">
            <v>Salaries &amp; Benefits</v>
          </cell>
          <cell r="R8131" t="str">
            <v>Other Expenditures</v>
          </cell>
          <cell r="S8131" t="str">
            <v>Salaries &amp; Benefits</v>
          </cell>
        </row>
        <row r="8132">
          <cell r="A8132" t="str">
            <v>PH3749</v>
          </cell>
          <cell r="E8132">
            <v>1055.8399999999999</v>
          </cell>
          <cell r="F8132">
            <v>0</v>
          </cell>
          <cell r="G8132">
            <v>1055.8399999999999</v>
          </cell>
          <cell r="H8132">
            <v>0</v>
          </cell>
          <cell r="I8132">
            <v>-1055.8399999999999</v>
          </cell>
          <cell r="J8132">
            <v>0</v>
          </cell>
          <cell r="L8132">
            <v>41455</v>
          </cell>
          <cell r="M8132" t="str">
            <v>PF</v>
          </cell>
          <cell r="N8132" t="str">
            <v>EXP</v>
          </cell>
          <cell r="O8132" t="str">
            <v>PH620</v>
          </cell>
          <cell r="P8132" t="str">
            <v>1840</v>
          </cell>
          <cell r="Q8132" t="str">
            <v>Salaries &amp; Benefits</v>
          </cell>
          <cell r="R8132" t="str">
            <v>Other Expenditures</v>
          </cell>
          <cell r="S8132" t="str">
            <v>Salaries &amp; Benefits</v>
          </cell>
        </row>
        <row r="8133">
          <cell r="A8133" t="str">
            <v>PH3749</v>
          </cell>
          <cell r="E8133">
            <v>765.75</v>
          </cell>
          <cell r="F8133">
            <v>0</v>
          </cell>
          <cell r="G8133">
            <v>765.75</v>
          </cell>
          <cell r="H8133">
            <v>0</v>
          </cell>
          <cell r="I8133">
            <v>-765.75</v>
          </cell>
          <cell r="J8133">
            <v>0</v>
          </cell>
          <cell r="L8133">
            <v>41455</v>
          </cell>
          <cell r="M8133" t="str">
            <v>PF</v>
          </cell>
          <cell r="N8133" t="str">
            <v>EXP</v>
          </cell>
          <cell r="O8133" t="str">
            <v>PH620</v>
          </cell>
          <cell r="P8133" t="str">
            <v>4770</v>
          </cell>
          <cell r="Q8133" t="str">
            <v>Insurance, Parking &amp; Metrage</v>
          </cell>
          <cell r="R8133" t="str">
            <v>Other Expenditures</v>
          </cell>
          <cell r="S8133" t="str">
            <v>Non Salary</v>
          </cell>
        </row>
        <row r="8134">
          <cell r="A8134" t="str">
            <v>PH3749</v>
          </cell>
          <cell r="E8134">
            <v>1006.42</v>
          </cell>
          <cell r="F8134">
            <v>0</v>
          </cell>
          <cell r="G8134">
            <v>1006.42</v>
          </cell>
          <cell r="H8134">
            <v>0</v>
          </cell>
          <cell r="I8134">
            <v>-1006.42</v>
          </cell>
          <cell r="J8134">
            <v>0</v>
          </cell>
          <cell r="L8134">
            <v>41455</v>
          </cell>
          <cell r="M8134" t="str">
            <v>PF</v>
          </cell>
          <cell r="N8134" t="str">
            <v>EXP</v>
          </cell>
          <cell r="O8134" t="str">
            <v>PH620</v>
          </cell>
          <cell r="P8134" t="str">
            <v>4775</v>
          </cell>
          <cell r="Q8134" t="str">
            <v>Insurance, Parking &amp; Metrage</v>
          </cell>
          <cell r="R8134" t="str">
            <v>Other Expenditures</v>
          </cell>
          <cell r="S8134" t="str">
            <v>Non Salary</v>
          </cell>
        </row>
        <row r="8135">
          <cell r="A8135" t="str">
            <v>PH3749</v>
          </cell>
          <cell r="E8135">
            <v>-46684.95</v>
          </cell>
          <cell r="F8135">
            <v>0</v>
          </cell>
          <cell r="G8135">
            <v>-46684.95</v>
          </cell>
          <cell r="H8135">
            <v>-39679.199999999997</v>
          </cell>
          <cell r="I8135">
            <v>7005.75</v>
          </cell>
          <cell r="J8135">
            <v>-86721</v>
          </cell>
          <cell r="L8135">
            <v>41455</v>
          </cell>
          <cell r="M8135" t="str">
            <v>PF</v>
          </cell>
          <cell r="N8135" t="str">
            <v>REV</v>
          </cell>
          <cell r="O8135" t="str">
            <v>PH620</v>
          </cell>
          <cell r="P8135" t="str">
            <v>8010</v>
          </cell>
          <cell r="Q8135" t="str">
            <v>Grants and Subsidies</v>
          </cell>
          <cell r="R8135" t="str">
            <v>Revenue</v>
          </cell>
          <cell r="S8135" t="str">
            <v>Non Salary</v>
          </cell>
        </row>
        <row r="8136">
          <cell r="A8136" t="str">
            <v>PH3750</v>
          </cell>
          <cell r="E8136">
            <v>240650</v>
          </cell>
          <cell r="F8136">
            <v>0</v>
          </cell>
          <cell r="G8136">
            <v>240650</v>
          </cell>
          <cell r="H8136">
            <v>260778.7</v>
          </cell>
          <cell r="I8136">
            <v>20128.7</v>
          </cell>
          <cell r="J8136">
            <v>5300380</v>
          </cell>
          <cell r="L8136">
            <v>41455</v>
          </cell>
          <cell r="M8136" t="str">
            <v>CF</v>
          </cell>
          <cell r="N8136" t="str">
            <v>EXP</v>
          </cell>
          <cell r="O8136" t="str">
            <v>PH610</v>
          </cell>
          <cell r="P8136" t="str">
            <v>5200</v>
          </cell>
          <cell r="Q8136" t="str">
            <v>Contributions &amp; Transfers</v>
          </cell>
          <cell r="R8136" t="str">
            <v>Other Expenditures</v>
          </cell>
          <cell r="S8136" t="str">
            <v>Non Salary</v>
          </cell>
        </row>
        <row r="8137">
          <cell r="A8137" t="str">
            <v>PH3751</v>
          </cell>
          <cell r="E8137">
            <v>0</v>
          </cell>
          <cell r="F8137">
            <v>0</v>
          </cell>
          <cell r="G8137">
            <v>0</v>
          </cell>
          <cell r="H8137">
            <v>0</v>
          </cell>
          <cell r="I8137">
            <v>0</v>
          </cell>
          <cell r="J8137">
            <v>0</v>
          </cell>
          <cell r="L8137">
            <v>41455</v>
          </cell>
          <cell r="M8137" t="str">
            <v>CF</v>
          </cell>
          <cell r="N8137" t="str">
            <v>EXP</v>
          </cell>
          <cell r="O8137" t="str">
            <v>PH620</v>
          </cell>
          <cell r="P8137" t="str">
            <v>5200</v>
          </cell>
          <cell r="Q8137" t="str">
            <v>Contributions &amp; Transfers</v>
          </cell>
          <cell r="R8137" t="str">
            <v>Other Expenditures</v>
          </cell>
          <cell r="S8137" t="str">
            <v>Non Salary</v>
          </cell>
        </row>
        <row r="8138">
          <cell r="A8138" t="str">
            <v>PH3752</v>
          </cell>
          <cell r="E8138">
            <v>0</v>
          </cell>
          <cell r="F8138">
            <v>0</v>
          </cell>
          <cell r="G8138">
            <v>0</v>
          </cell>
          <cell r="H8138">
            <v>0</v>
          </cell>
          <cell r="I8138">
            <v>0</v>
          </cell>
          <cell r="J8138">
            <v>1729160</v>
          </cell>
          <cell r="L8138">
            <v>41455</v>
          </cell>
          <cell r="M8138" t="str">
            <v>SG</v>
          </cell>
          <cell r="N8138" t="str">
            <v>EXP</v>
          </cell>
          <cell r="O8138" t="str">
            <v>PH620</v>
          </cell>
          <cell r="P8138" t="str">
            <v>5200</v>
          </cell>
          <cell r="Q8138" t="str">
            <v>Contributions &amp; Transfers</v>
          </cell>
          <cell r="R8138" t="str">
            <v>Other Expenditures</v>
          </cell>
          <cell r="S8138" t="str">
            <v>Non Salary</v>
          </cell>
        </row>
        <row r="8139">
          <cell r="A8139" t="str">
            <v>PH3752</v>
          </cell>
          <cell r="E8139">
            <v>0</v>
          </cell>
          <cell r="F8139">
            <v>0</v>
          </cell>
          <cell r="G8139">
            <v>0</v>
          </cell>
          <cell r="H8139">
            <v>0</v>
          </cell>
          <cell r="I8139">
            <v>0</v>
          </cell>
          <cell r="J8139">
            <v>-1296870</v>
          </cell>
          <cell r="L8139">
            <v>41455</v>
          </cell>
          <cell r="M8139" t="str">
            <v>SG</v>
          </cell>
          <cell r="N8139" t="str">
            <v>REV</v>
          </cell>
          <cell r="O8139" t="str">
            <v>PH620</v>
          </cell>
          <cell r="P8139" t="str">
            <v>8010</v>
          </cell>
          <cell r="Q8139" t="str">
            <v>Grants and Subsidies</v>
          </cell>
          <cell r="R8139" t="str">
            <v>Revenue</v>
          </cell>
          <cell r="S8139" t="str">
            <v>Non Salary</v>
          </cell>
        </row>
        <row r="8140">
          <cell r="A8140" t="str">
            <v>PH3753</v>
          </cell>
          <cell r="E8140">
            <v>176600.09</v>
          </cell>
          <cell r="F8140">
            <v>0</v>
          </cell>
          <cell r="G8140">
            <v>176600.09</v>
          </cell>
          <cell r="H8140">
            <v>205517.2</v>
          </cell>
          <cell r="I8140">
            <v>28917.11</v>
          </cell>
          <cell r="J8140">
            <v>462413.7</v>
          </cell>
          <cell r="L8140">
            <v>41455</v>
          </cell>
          <cell r="M8140" t="str">
            <v>SG</v>
          </cell>
          <cell r="N8140" t="str">
            <v>EXP</v>
          </cell>
          <cell r="O8140" t="str">
            <v>PH300</v>
          </cell>
          <cell r="P8140" t="str">
            <v>1015</v>
          </cell>
          <cell r="Q8140" t="str">
            <v>Salaries &amp; Benefits</v>
          </cell>
          <cell r="R8140" t="str">
            <v>Other Expenditures</v>
          </cell>
          <cell r="S8140" t="str">
            <v>Salaries &amp; Benefits</v>
          </cell>
        </row>
        <row r="8141">
          <cell r="A8141" t="str">
            <v>PH3753</v>
          </cell>
          <cell r="E8141">
            <v>0</v>
          </cell>
          <cell r="F8141">
            <v>0</v>
          </cell>
          <cell r="G8141">
            <v>0</v>
          </cell>
          <cell r="H8141">
            <v>0</v>
          </cell>
          <cell r="I8141">
            <v>0</v>
          </cell>
          <cell r="J8141">
            <v>0</v>
          </cell>
          <cell r="L8141">
            <v>41455</v>
          </cell>
          <cell r="M8141" t="str">
            <v>SG</v>
          </cell>
          <cell r="N8141" t="str">
            <v>EXP</v>
          </cell>
          <cell r="O8141" t="str">
            <v>PH300</v>
          </cell>
          <cell r="P8141" t="str">
            <v>1025</v>
          </cell>
          <cell r="Q8141" t="str">
            <v>Salaries &amp; Benefits</v>
          </cell>
          <cell r="R8141" t="str">
            <v>Other Expenditures</v>
          </cell>
          <cell r="S8141" t="str">
            <v>Overtime</v>
          </cell>
        </row>
        <row r="8142">
          <cell r="A8142" t="str">
            <v>PH3753</v>
          </cell>
          <cell r="E8142">
            <v>34333.550000000003</v>
          </cell>
          <cell r="F8142">
            <v>0</v>
          </cell>
          <cell r="G8142">
            <v>34333.550000000003</v>
          </cell>
          <cell r="H8142">
            <v>0</v>
          </cell>
          <cell r="I8142">
            <v>-34333.550000000003</v>
          </cell>
          <cell r="J8142">
            <v>0</v>
          </cell>
          <cell r="L8142">
            <v>41455</v>
          </cell>
          <cell r="M8142" t="str">
            <v>SG</v>
          </cell>
          <cell r="N8142" t="str">
            <v>EXP</v>
          </cell>
          <cell r="O8142" t="str">
            <v>PH300</v>
          </cell>
          <cell r="P8142" t="str">
            <v>1215</v>
          </cell>
          <cell r="Q8142" t="str">
            <v>Salaries &amp; Benefits</v>
          </cell>
          <cell r="R8142" t="str">
            <v>Other Expenditures</v>
          </cell>
          <cell r="S8142" t="str">
            <v>Salaries &amp; Benefits</v>
          </cell>
        </row>
        <row r="8143">
          <cell r="A8143" t="str">
            <v>PH3753</v>
          </cell>
          <cell r="E8143">
            <v>267.12</v>
          </cell>
          <cell r="F8143">
            <v>0</v>
          </cell>
          <cell r="G8143">
            <v>267.12</v>
          </cell>
          <cell r="H8143">
            <v>0</v>
          </cell>
          <cell r="I8143">
            <v>-267.12</v>
          </cell>
          <cell r="J8143">
            <v>0</v>
          </cell>
          <cell r="L8143">
            <v>41455</v>
          </cell>
          <cell r="M8143" t="str">
            <v>SG</v>
          </cell>
          <cell r="N8143" t="str">
            <v>EXP</v>
          </cell>
          <cell r="O8143" t="str">
            <v>PH300</v>
          </cell>
          <cell r="P8143" t="str">
            <v>1225</v>
          </cell>
          <cell r="Q8143" t="str">
            <v>Salaries &amp; Benefits</v>
          </cell>
          <cell r="R8143" t="str">
            <v>Other Expenditures</v>
          </cell>
          <cell r="S8143" t="str">
            <v>Overtime</v>
          </cell>
        </row>
        <row r="8144">
          <cell r="A8144" t="str">
            <v>PH3753</v>
          </cell>
          <cell r="E8144">
            <v>21.84</v>
          </cell>
          <cell r="F8144">
            <v>0</v>
          </cell>
          <cell r="G8144">
            <v>21.84</v>
          </cell>
          <cell r="H8144">
            <v>0</v>
          </cell>
          <cell r="I8144">
            <v>-21.84</v>
          </cell>
          <cell r="J8144">
            <v>0</v>
          </cell>
          <cell r="L8144">
            <v>41455</v>
          </cell>
          <cell r="M8144" t="str">
            <v>SG</v>
          </cell>
          <cell r="N8144" t="str">
            <v>EXP</v>
          </cell>
          <cell r="O8144" t="str">
            <v>PH300</v>
          </cell>
          <cell r="P8144" t="str">
            <v>1245</v>
          </cell>
          <cell r="Q8144" t="str">
            <v>Salaries &amp; Benefits</v>
          </cell>
          <cell r="R8144" t="str">
            <v>Other Expenditures</v>
          </cell>
          <cell r="S8144" t="str">
            <v>Salaries &amp; Benefits</v>
          </cell>
        </row>
        <row r="8145">
          <cell r="A8145" t="str">
            <v>PH3753</v>
          </cell>
          <cell r="E8145">
            <v>3384.54</v>
          </cell>
          <cell r="F8145">
            <v>0</v>
          </cell>
          <cell r="G8145">
            <v>3384.54</v>
          </cell>
          <cell r="H8145">
            <v>0</v>
          </cell>
          <cell r="I8145">
            <v>-3384.54</v>
          </cell>
          <cell r="J8145">
            <v>0</v>
          </cell>
          <cell r="L8145">
            <v>41455</v>
          </cell>
          <cell r="M8145" t="str">
            <v>SG</v>
          </cell>
          <cell r="N8145" t="str">
            <v>EXP</v>
          </cell>
          <cell r="O8145" t="str">
            <v>PH300</v>
          </cell>
          <cell r="P8145" t="str">
            <v>1250</v>
          </cell>
          <cell r="Q8145" t="str">
            <v>Salaries &amp; Benefits</v>
          </cell>
          <cell r="R8145" t="str">
            <v>Other Expenditures</v>
          </cell>
          <cell r="S8145" t="str">
            <v>Salaries &amp; Benefits</v>
          </cell>
        </row>
        <row r="8146">
          <cell r="A8146" t="str">
            <v>PH3753</v>
          </cell>
          <cell r="E8146">
            <v>0</v>
          </cell>
          <cell r="F8146">
            <v>0</v>
          </cell>
          <cell r="G8146">
            <v>0</v>
          </cell>
          <cell r="H8146">
            <v>-12873.46</v>
          </cell>
          <cell r="I8146">
            <v>-12873.46</v>
          </cell>
          <cell r="J8146">
            <v>-28366.84</v>
          </cell>
          <cell r="L8146">
            <v>41455</v>
          </cell>
          <cell r="M8146" t="str">
            <v>SG</v>
          </cell>
          <cell r="N8146" t="str">
            <v>EXP</v>
          </cell>
          <cell r="O8146" t="str">
            <v>PH300</v>
          </cell>
          <cell r="P8146" t="str">
            <v>1520</v>
          </cell>
          <cell r="Q8146" t="str">
            <v>Salaries &amp; Benefits</v>
          </cell>
          <cell r="R8146" t="str">
            <v>Other Expenditures</v>
          </cell>
          <cell r="S8146" t="str">
            <v>Gapping</v>
          </cell>
        </row>
        <row r="8147">
          <cell r="A8147" t="str">
            <v>PH3753</v>
          </cell>
          <cell r="E8147">
            <v>13735.56</v>
          </cell>
          <cell r="F8147">
            <v>0</v>
          </cell>
          <cell r="G8147">
            <v>13735.56</v>
          </cell>
          <cell r="H8147">
            <v>12271.96</v>
          </cell>
          <cell r="I8147">
            <v>-1463.6</v>
          </cell>
          <cell r="J8147">
            <v>27612</v>
          </cell>
          <cell r="L8147">
            <v>41455</v>
          </cell>
          <cell r="M8147" t="str">
            <v>SG</v>
          </cell>
          <cell r="N8147" t="str">
            <v>EXP</v>
          </cell>
          <cell r="O8147" t="str">
            <v>PH300</v>
          </cell>
          <cell r="P8147" t="str">
            <v>1711</v>
          </cell>
          <cell r="Q8147" t="str">
            <v>Salaries &amp; Benefits</v>
          </cell>
          <cell r="R8147" t="str">
            <v>Other Expenditures</v>
          </cell>
          <cell r="S8147" t="str">
            <v>Salaries &amp; Benefits</v>
          </cell>
        </row>
        <row r="8148">
          <cell r="A8148" t="str">
            <v>PH3753</v>
          </cell>
          <cell r="E8148">
            <v>6655.42</v>
          </cell>
          <cell r="F8148">
            <v>0</v>
          </cell>
          <cell r="G8148">
            <v>6655.42</v>
          </cell>
          <cell r="H8148">
            <v>5877.3</v>
          </cell>
          <cell r="I8148">
            <v>-778.12</v>
          </cell>
          <cell r="J8148">
            <v>13224</v>
          </cell>
          <cell r="L8148">
            <v>41455</v>
          </cell>
          <cell r="M8148" t="str">
            <v>SG</v>
          </cell>
          <cell r="N8148" t="str">
            <v>EXP</v>
          </cell>
          <cell r="O8148" t="str">
            <v>PH300</v>
          </cell>
          <cell r="P8148" t="str">
            <v>1712</v>
          </cell>
          <cell r="Q8148" t="str">
            <v>Salaries &amp; Benefits</v>
          </cell>
          <cell r="R8148" t="str">
            <v>Other Expenditures</v>
          </cell>
          <cell r="S8148" t="str">
            <v>Salaries &amp; Benefits</v>
          </cell>
        </row>
        <row r="8149">
          <cell r="A8149" t="str">
            <v>PH3753</v>
          </cell>
          <cell r="E8149">
            <v>4615.3500000000004</v>
          </cell>
          <cell r="F8149">
            <v>0</v>
          </cell>
          <cell r="G8149">
            <v>4615.3500000000004</v>
          </cell>
          <cell r="H8149">
            <v>4115.4799999999996</v>
          </cell>
          <cell r="I8149">
            <v>-499.87</v>
          </cell>
          <cell r="J8149">
            <v>9259.82</v>
          </cell>
          <cell r="L8149">
            <v>41455</v>
          </cell>
          <cell r="M8149" t="str">
            <v>SG</v>
          </cell>
          <cell r="N8149" t="str">
            <v>EXP</v>
          </cell>
          <cell r="O8149" t="str">
            <v>PH300</v>
          </cell>
          <cell r="P8149" t="str">
            <v>1720</v>
          </cell>
          <cell r="Q8149" t="str">
            <v>Salaries &amp; Benefits</v>
          </cell>
          <cell r="R8149" t="str">
            <v>Other Expenditures</v>
          </cell>
          <cell r="S8149" t="str">
            <v>Salaries &amp; Benefits</v>
          </cell>
        </row>
        <row r="8150">
          <cell r="A8150" t="str">
            <v>PH3753</v>
          </cell>
          <cell r="E8150">
            <v>1407.59</v>
          </cell>
          <cell r="F8150">
            <v>0</v>
          </cell>
          <cell r="G8150">
            <v>1407.59</v>
          </cell>
          <cell r="H8150">
            <v>1341.9</v>
          </cell>
          <cell r="I8150">
            <v>-65.69</v>
          </cell>
          <cell r="J8150">
            <v>3019.41</v>
          </cell>
          <cell r="L8150">
            <v>41455</v>
          </cell>
          <cell r="M8150" t="str">
            <v>SG</v>
          </cell>
          <cell r="N8150" t="str">
            <v>EXP</v>
          </cell>
          <cell r="O8150" t="str">
            <v>PH300</v>
          </cell>
          <cell r="P8150" t="str">
            <v>1730</v>
          </cell>
          <cell r="Q8150" t="str">
            <v>Salaries &amp; Benefits</v>
          </cell>
          <cell r="R8150" t="str">
            <v>Other Expenditures</v>
          </cell>
          <cell r="S8150" t="str">
            <v>Salaries &amp; Benefits</v>
          </cell>
        </row>
        <row r="8151">
          <cell r="A8151" t="str">
            <v>PH3753</v>
          </cell>
          <cell r="E8151">
            <v>5014.1499999999996</v>
          </cell>
          <cell r="F8151">
            <v>0</v>
          </cell>
          <cell r="G8151">
            <v>5014.1499999999996</v>
          </cell>
          <cell r="H8151">
            <v>5368.58</v>
          </cell>
          <cell r="I8151">
            <v>354.43</v>
          </cell>
          <cell r="J8151">
            <v>8353.61</v>
          </cell>
          <cell r="L8151">
            <v>41455</v>
          </cell>
          <cell r="M8151" t="str">
            <v>SG</v>
          </cell>
          <cell r="N8151" t="str">
            <v>EXP</v>
          </cell>
          <cell r="O8151" t="str">
            <v>PH300</v>
          </cell>
          <cell r="P8151" t="str">
            <v>1740</v>
          </cell>
          <cell r="Q8151" t="str">
            <v>Salaries &amp; Benefits</v>
          </cell>
          <cell r="R8151" t="str">
            <v>Other Expenditures</v>
          </cell>
          <cell r="S8151" t="str">
            <v>Salaries &amp; Benefits</v>
          </cell>
        </row>
        <row r="8152">
          <cell r="A8152" t="str">
            <v>PH3753</v>
          </cell>
          <cell r="E8152">
            <v>215.46</v>
          </cell>
          <cell r="F8152">
            <v>0</v>
          </cell>
          <cell r="G8152">
            <v>215.46</v>
          </cell>
          <cell r="H8152">
            <v>245.26</v>
          </cell>
          <cell r="I8152">
            <v>29.8</v>
          </cell>
          <cell r="J8152">
            <v>369.93</v>
          </cell>
          <cell r="L8152">
            <v>41455</v>
          </cell>
          <cell r="M8152" t="str">
            <v>SG</v>
          </cell>
          <cell r="N8152" t="str">
            <v>EXP</v>
          </cell>
          <cell r="O8152" t="str">
            <v>PH300</v>
          </cell>
          <cell r="P8152" t="str">
            <v>1745</v>
          </cell>
          <cell r="Q8152" t="str">
            <v>Salaries &amp; Benefits</v>
          </cell>
          <cell r="R8152" t="str">
            <v>Other Expenditures</v>
          </cell>
          <cell r="S8152" t="str">
            <v>Salaries &amp; Benefits</v>
          </cell>
        </row>
        <row r="8153">
          <cell r="A8153" t="str">
            <v>PH3753</v>
          </cell>
          <cell r="E8153">
            <v>4177.8599999999997</v>
          </cell>
          <cell r="F8153">
            <v>0</v>
          </cell>
          <cell r="G8153">
            <v>4177.8599999999997</v>
          </cell>
          <cell r="H8153">
            <v>4007.68</v>
          </cell>
          <cell r="I8153">
            <v>-170.18</v>
          </cell>
          <cell r="J8153">
            <v>9017.0400000000009</v>
          </cell>
          <cell r="L8153">
            <v>41455</v>
          </cell>
          <cell r="M8153" t="str">
            <v>SG</v>
          </cell>
          <cell r="N8153" t="str">
            <v>EXP</v>
          </cell>
          <cell r="O8153" t="str">
            <v>PH300</v>
          </cell>
          <cell r="P8153" t="str">
            <v>1750</v>
          </cell>
          <cell r="Q8153" t="str">
            <v>Salaries &amp; Benefits</v>
          </cell>
          <cell r="R8153" t="str">
            <v>Other Expenditures</v>
          </cell>
          <cell r="S8153" t="str">
            <v>Salaries &amp; Benefits</v>
          </cell>
        </row>
        <row r="8154">
          <cell r="A8154" t="str">
            <v>PH3753</v>
          </cell>
          <cell r="E8154">
            <v>10714.83</v>
          </cell>
          <cell r="F8154">
            <v>0</v>
          </cell>
          <cell r="G8154">
            <v>10714.83</v>
          </cell>
          <cell r="H8154">
            <v>11693.43</v>
          </cell>
          <cell r="I8154">
            <v>978.6</v>
          </cell>
          <cell r="J8154">
            <v>18453.599999999999</v>
          </cell>
          <cell r="L8154">
            <v>41455</v>
          </cell>
          <cell r="M8154" t="str">
            <v>SG</v>
          </cell>
          <cell r="N8154" t="str">
            <v>EXP</v>
          </cell>
          <cell r="O8154" t="str">
            <v>PH300</v>
          </cell>
          <cell r="P8154" t="str">
            <v>1760</v>
          </cell>
          <cell r="Q8154" t="str">
            <v>Salaries &amp; Benefits</v>
          </cell>
          <cell r="R8154" t="str">
            <v>Other Expenditures</v>
          </cell>
          <cell r="S8154" t="str">
            <v>Salaries &amp; Benefits</v>
          </cell>
        </row>
        <row r="8155">
          <cell r="A8155" t="str">
            <v>PH3753</v>
          </cell>
          <cell r="E8155">
            <v>16322.86</v>
          </cell>
          <cell r="F8155">
            <v>0</v>
          </cell>
          <cell r="G8155">
            <v>16322.86</v>
          </cell>
          <cell r="H8155">
            <v>17758.39</v>
          </cell>
          <cell r="I8155">
            <v>1435.53</v>
          </cell>
          <cell r="J8155">
            <v>39956.29</v>
          </cell>
          <cell r="L8155">
            <v>41455</v>
          </cell>
          <cell r="M8155" t="str">
            <v>SG</v>
          </cell>
          <cell r="N8155" t="str">
            <v>EXP</v>
          </cell>
          <cell r="O8155" t="str">
            <v>PH300</v>
          </cell>
          <cell r="P8155" t="str">
            <v>1770</v>
          </cell>
          <cell r="Q8155" t="str">
            <v>Salaries &amp; Benefits</v>
          </cell>
          <cell r="R8155" t="str">
            <v>Other Expenditures</v>
          </cell>
          <cell r="S8155" t="str">
            <v>Salaries &amp; Benefits</v>
          </cell>
        </row>
        <row r="8156">
          <cell r="A8156" t="str">
            <v>PH3753</v>
          </cell>
          <cell r="E8156">
            <v>15.26</v>
          </cell>
          <cell r="F8156">
            <v>0</v>
          </cell>
          <cell r="G8156">
            <v>15.26</v>
          </cell>
          <cell r="H8156">
            <v>0</v>
          </cell>
          <cell r="I8156">
            <v>-15.26</v>
          </cell>
          <cell r="J8156">
            <v>0</v>
          </cell>
          <cell r="L8156">
            <v>41455</v>
          </cell>
          <cell r="M8156" t="str">
            <v>SG</v>
          </cell>
          <cell r="N8156" t="str">
            <v>EXP</v>
          </cell>
          <cell r="O8156" t="str">
            <v>PH300</v>
          </cell>
          <cell r="P8156" t="str">
            <v>2610</v>
          </cell>
          <cell r="Q8156" t="str">
            <v>Other Supplies</v>
          </cell>
          <cell r="R8156" t="str">
            <v>Other Expenditures</v>
          </cell>
          <cell r="S8156" t="str">
            <v>Non Salary</v>
          </cell>
        </row>
        <row r="8157">
          <cell r="A8157" t="str">
            <v>PH3753</v>
          </cell>
          <cell r="E8157">
            <v>691</v>
          </cell>
          <cell r="F8157">
            <v>0</v>
          </cell>
          <cell r="G8157">
            <v>691</v>
          </cell>
          <cell r="H8157">
            <v>0</v>
          </cell>
          <cell r="I8157">
            <v>-691</v>
          </cell>
          <cell r="J8157">
            <v>0</v>
          </cell>
          <cell r="L8157">
            <v>41455</v>
          </cell>
          <cell r="M8157" t="str">
            <v>SG</v>
          </cell>
          <cell r="N8157" t="str">
            <v>EXP</v>
          </cell>
          <cell r="O8157" t="str">
            <v>PH300</v>
          </cell>
          <cell r="P8157" t="str">
            <v>4225</v>
          </cell>
          <cell r="Q8157" t="str">
            <v>Business Travel Expenses</v>
          </cell>
          <cell r="R8157" t="str">
            <v>Other Expenditures</v>
          </cell>
          <cell r="S8157" t="str">
            <v>Non Salary</v>
          </cell>
        </row>
        <row r="8158">
          <cell r="A8158" t="str">
            <v>PH3753</v>
          </cell>
          <cell r="E8158">
            <v>241</v>
          </cell>
          <cell r="F8158">
            <v>0</v>
          </cell>
          <cell r="G8158">
            <v>241</v>
          </cell>
          <cell r="H8158">
            <v>325.5</v>
          </cell>
          <cell r="I8158">
            <v>84.5</v>
          </cell>
          <cell r="J8158">
            <v>865</v>
          </cell>
          <cell r="L8158">
            <v>41455</v>
          </cell>
          <cell r="M8158" t="str">
            <v>SG</v>
          </cell>
          <cell r="N8158" t="str">
            <v>EXP</v>
          </cell>
          <cell r="O8158" t="str">
            <v>PH300</v>
          </cell>
          <cell r="P8158" t="str">
            <v>4770</v>
          </cell>
          <cell r="Q8158" t="str">
            <v>Insurance, Parking &amp; Metrage</v>
          </cell>
          <cell r="R8158" t="str">
            <v>Other Expenditures</v>
          </cell>
          <cell r="S8158" t="str">
            <v>Non Salary</v>
          </cell>
        </row>
        <row r="8159">
          <cell r="A8159" t="str">
            <v>PH3753</v>
          </cell>
          <cell r="E8159">
            <v>2012.83</v>
          </cell>
          <cell r="F8159">
            <v>0</v>
          </cell>
          <cell r="G8159">
            <v>2012.83</v>
          </cell>
          <cell r="H8159">
            <v>2207.69</v>
          </cell>
          <cell r="I8159">
            <v>194.86</v>
          </cell>
          <cell r="J8159">
            <v>4733.5</v>
          </cell>
          <cell r="L8159">
            <v>41455</v>
          </cell>
          <cell r="M8159" t="str">
            <v>SG</v>
          </cell>
          <cell r="N8159" t="str">
            <v>EXP</v>
          </cell>
          <cell r="O8159" t="str">
            <v>PH300</v>
          </cell>
          <cell r="P8159" t="str">
            <v>4775</v>
          </cell>
          <cell r="Q8159" t="str">
            <v>Insurance, Parking &amp; Metrage</v>
          </cell>
          <cell r="R8159" t="str">
            <v>Other Expenditures</v>
          </cell>
          <cell r="S8159" t="str">
            <v>Non Salary</v>
          </cell>
        </row>
        <row r="8160">
          <cell r="A8160" t="str">
            <v>PH3753</v>
          </cell>
          <cell r="E8160">
            <v>-210319.73</v>
          </cell>
          <cell r="F8160">
            <v>0</v>
          </cell>
          <cell r="G8160">
            <v>-210319.73</v>
          </cell>
          <cell r="H8160">
            <v>-193392.69</v>
          </cell>
          <cell r="I8160">
            <v>16927.04</v>
          </cell>
          <cell r="J8160">
            <v>-426683.42</v>
          </cell>
          <cell r="L8160">
            <v>41455</v>
          </cell>
          <cell r="M8160" t="str">
            <v>SG</v>
          </cell>
          <cell r="N8160" t="str">
            <v>REV</v>
          </cell>
          <cell r="O8160" t="str">
            <v>PH300</v>
          </cell>
          <cell r="P8160" t="str">
            <v>8010</v>
          </cell>
          <cell r="Q8160" t="str">
            <v>Grants and Subsidies</v>
          </cell>
          <cell r="R8160" t="str">
            <v>Revenue</v>
          </cell>
          <cell r="S8160" t="str">
            <v>Non Salary</v>
          </cell>
        </row>
        <row r="8161">
          <cell r="A8161" t="str">
            <v>PH3754</v>
          </cell>
          <cell r="E8161">
            <v>-8681</v>
          </cell>
          <cell r="F8161">
            <v>0</v>
          </cell>
          <cell r="G8161">
            <v>-8681</v>
          </cell>
          <cell r="H8161">
            <v>0</v>
          </cell>
          <cell r="I8161">
            <v>8681</v>
          </cell>
          <cell r="J8161">
            <v>844280</v>
          </cell>
          <cell r="L8161">
            <v>41455</v>
          </cell>
          <cell r="M8161" t="str">
            <v>SG</v>
          </cell>
          <cell r="N8161" t="str">
            <v>EXP</v>
          </cell>
          <cell r="O8161" t="str">
            <v>PH620</v>
          </cell>
          <cell r="P8161" t="str">
            <v>5200</v>
          </cell>
          <cell r="Q8161" t="str">
            <v>Contributions &amp; Transfers</v>
          </cell>
          <cell r="R8161" t="str">
            <v>Other Expenditures</v>
          </cell>
          <cell r="S8161" t="str">
            <v>Non Salary</v>
          </cell>
        </row>
        <row r="8162">
          <cell r="A8162" t="str">
            <v>PH3754</v>
          </cell>
          <cell r="E8162">
            <v>6510.75</v>
          </cell>
          <cell r="F8162">
            <v>0</v>
          </cell>
          <cell r="G8162">
            <v>6510.75</v>
          </cell>
          <cell r="H8162">
            <v>0</v>
          </cell>
          <cell r="I8162">
            <v>-6510.75</v>
          </cell>
          <cell r="J8162">
            <v>-633050</v>
          </cell>
          <cell r="L8162">
            <v>41455</v>
          </cell>
          <cell r="M8162" t="str">
            <v>SG</v>
          </cell>
          <cell r="N8162" t="str">
            <v>REV</v>
          </cell>
          <cell r="O8162" t="str">
            <v>PH620</v>
          </cell>
          <cell r="P8162" t="str">
            <v>8010</v>
          </cell>
          <cell r="Q8162" t="str">
            <v>Grants and Subsidies</v>
          </cell>
          <cell r="R8162" t="str">
            <v>Revenue</v>
          </cell>
          <cell r="S8162" t="str">
            <v>Non Salary</v>
          </cell>
        </row>
        <row r="8163">
          <cell r="A8163" t="str">
            <v>PH3755</v>
          </cell>
          <cell r="E8163">
            <v>282.77999999999997</v>
          </cell>
          <cell r="F8163">
            <v>0</v>
          </cell>
          <cell r="G8163">
            <v>282.77999999999997</v>
          </cell>
          <cell r="H8163">
            <v>0</v>
          </cell>
          <cell r="I8163">
            <v>-282.77999999999997</v>
          </cell>
          <cell r="J8163">
            <v>0</v>
          </cell>
          <cell r="L8163">
            <v>41455</v>
          </cell>
          <cell r="M8163" t="str">
            <v>SG</v>
          </cell>
          <cell r="N8163" t="str">
            <v>EXP</v>
          </cell>
          <cell r="O8163" t="str">
            <v>PH610</v>
          </cell>
          <cell r="P8163" t="str">
            <v>2600</v>
          </cell>
          <cell r="Q8163" t="str">
            <v>Other Supplies</v>
          </cell>
          <cell r="R8163" t="str">
            <v>Other Expenditures</v>
          </cell>
          <cell r="S8163" t="str">
            <v>Non Salary</v>
          </cell>
        </row>
        <row r="8164">
          <cell r="A8164" t="str">
            <v>PH3755</v>
          </cell>
          <cell r="E8164">
            <v>0</v>
          </cell>
          <cell r="F8164">
            <v>0</v>
          </cell>
          <cell r="G8164">
            <v>0</v>
          </cell>
          <cell r="H8164">
            <v>2416.7399999999998</v>
          </cell>
          <cell r="I8164">
            <v>2416.7399999999998</v>
          </cell>
          <cell r="J8164">
            <v>5407.78</v>
          </cell>
          <cell r="L8164">
            <v>41455</v>
          </cell>
          <cell r="M8164" t="str">
            <v>SG</v>
          </cell>
          <cell r="N8164" t="str">
            <v>EXP</v>
          </cell>
          <cell r="O8164" t="str">
            <v>PH610</v>
          </cell>
          <cell r="P8164" t="str">
            <v>2790</v>
          </cell>
          <cell r="Q8164" t="str">
            <v>Other Supplies</v>
          </cell>
          <cell r="R8164" t="str">
            <v>Other Expenditures</v>
          </cell>
          <cell r="S8164" t="str">
            <v>Non Salary</v>
          </cell>
        </row>
        <row r="8165">
          <cell r="A8165" t="str">
            <v>PH3755</v>
          </cell>
          <cell r="E8165">
            <v>105.93</v>
          </cell>
          <cell r="F8165">
            <v>0</v>
          </cell>
          <cell r="G8165">
            <v>105.93</v>
          </cell>
          <cell r="H8165">
            <v>0</v>
          </cell>
          <cell r="I8165">
            <v>-105.93</v>
          </cell>
          <cell r="J8165">
            <v>0</v>
          </cell>
          <cell r="L8165">
            <v>41455</v>
          </cell>
          <cell r="M8165" t="str">
            <v>SG</v>
          </cell>
          <cell r="N8165" t="str">
            <v>EXP</v>
          </cell>
          <cell r="O8165" t="str">
            <v>PH610</v>
          </cell>
          <cell r="P8165" t="str">
            <v>2999</v>
          </cell>
          <cell r="Q8165" t="str">
            <v>Other Supplies</v>
          </cell>
          <cell r="R8165" t="str">
            <v>Other Expenditures</v>
          </cell>
          <cell r="S8165" t="str">
            <v>Non Salary</v>
          </cell>
        </row>
        <row r="8166">
          <cell r="A8166" t="str">
            <v>PH3755</v>
          </cell>
          <cell r="E8166">
            <v>0</v>
          </cell>
          <cell r="F8166">
            <v>1535.5</v>
          </cell>
          <cell r="G8166">
            <v>1535.5</v>
          </cell>
          <cell r="H8166">
            <v>0</v>
          </cell>
          <cell r="I8166">
            <v>-1535.5</v>
          </cell>
          <cell r="J8166">
            <v>0</v>
          </cell>
          <cell r="L8166">
            <v>41455</v>
          </cell>
          <cell r="M8166" t="str">
            <v>SG</v>
          </cell>
          <cell r="N8166" t="str">
            <v>EXP</v>
          </cell>
          <cell r="O8166" t="str">
            <v>PH610</v>
          </cell>
          <cell r="P8166" t="str">
            <v>4082</v>
          </cell>
          <cell r="Q8166" t="str">
            <v>Professional &amp; Technical</v>
          </cell>
          <cell r="R8166" t="str">
            <v>Other Expenditures</v>
          </cell>
          <cell r="S8166" t="str">
            <v>Non Salary</v>
          </cell>
        </row>
        <row r="8167">
          <cell r="A8167" t="str">
            <v>PH3755</v>
          </cell>
          <cell r="E8167">
            <v>827.57</v>
          </cell>
          <cell r="F8167">
            <v>0</v>
          </cell>
          <cell r="G8167">
            <v>827.57</v>
          </cell>
          <cell r="H8167">
            <v>0</v>
          </cell>
          <cell r="I8167">
            <v>-827.57</v>
          </cell>
          <cell r="J8167">
            <v>0</v>
          </cell>
          <cell r="L8167">
            <v>41455</v>
          </cell>
          <cell r="M8167" t="str">
            <v>SG</v>
          </cell>
          <cell r="N8167" t="str">
            <v>EXP</v>
          </cell>
          <cell r="O8167" t="str">
            <v>PH610</v>
          </cell>
          <cell r="P8167" t="str">
            <v>4086</v>
          </cell>
          <cell r="Q8167" t="str">
            <v>Professional &amp; Technical</v>
          </cell>
          <cell r="R8167" t="str">
            <v>Other Expenditures</v>
          </cell>
          <cell r="S8167" t="str">
            <v>Non Salary</v>
          </cell>
        </row>
        <row r="8168">
          <cell r="A8168" t="str">
            <v>PH3755</v>
          </cell>
          <cell r="E8168">
            <v>0</v>
          </cell>
          <cell r="F8168">
            <v>0</v>
          </cell>
          <cell r="G8168">
            <v>0</v>
          </cell>
          <cell r="H8168">
            <v>188.15</v>
          </cell>
          <cell r="I8168">
            <v>188.15</v>
          </cell>
          <cell r="J8168">
            <v>500</v>
          </cell>
          <cell r="L8168">
            <v>41455</v>
          </cell>
          <cell r="M8168" t="str">
            <v>SG</v>
          </cell>
          <cell r="N8168" t="str">
            <v>EXP</v>
          </cell>
          <cell r="O8168" t="str">
            <v>PH610</v>
          </cell>
          <cell r="P8168" t="str">
            <v>4252</v>
          </cell>
          <cell r="Q8168" t="str">
            <v>Conference Expenditures</v>
          </cell>
          <cell r="R8168" t="str">
            <v>Other Expenditures</v>
          </cell>
          <cell r="S8168" t="str">
            <v>Non Salary</v>
          </cell>
        </row>
        <row r="8169">
          <cell r="A8169" t="str">
            <v>PH3755</v>
          </cell>
          <cell r="E8169">
            <v>0</v>
          </cell>
          <cell r="F8169">
            <v>0</v>
          </cell>
          <cell r="G8169">
            <v>0</v>
          </cell>
          <cell r="H8169">
            <v>188.15</v>
          </cell>
          <cell r="I8169">
            <v>188.15</v>
          </cell>
          <cell r="J8169">
            <v>500</v>
          </cell>
          <cell r="L8169">
            <v>41455</v>
          </cell>
          <cell r="M8169" t="str">
            <v>SG</v>
          </cell>
          <cell r="N8169" t="str">
            <v>EXP</v>
          </cell>
          <cell r="O8169" t="str">
            <v>PH610</v>
          </cell>
          <cell r="P8169" t="str">
            <v>4253</v>
          </cell>
          <cell r="Q8169" t="str">
            <v>Conference Expenditures</v>
          </cell>
          <cell r="R8169" t="str">
            <v>Other Expenditures</v>
          </cell>
          <cell r="S8169" t="str">
            <v>Non Salary</v>
          </cell>
        </row>
        <row r="8170">
          <cell r="A8170" t="str">
            <v>PH3755</v>
          </cell>
          <cell r="E8170">
            <v>0</v>
          </cell>
          <cell r="F8170">
            <v>0</v>
          </cell>
          <cell r="G8170">
            <v>0</v>
          </cell>
          <cell r="H8170">
            <v>752.6</v>
          </cell>
          <cell r="I8170">
            <v>752.6</v>
          </cell>
          <cell r="J8170">
            <v>2000</v>
          </cell>
          <cell r="L8170">
            <v>41455</v>
          </cell>
          <cell r="M8170" t="str">
            <v>SG</v>
          </cell>
          <cell r="N8170" t="str">
            <v>EXP</v>
          </cell>
          <cell r="O8170" t="str">
            <v>PH610</v>
          </cell>
          <cell r="P8170" t="str">
            <v>4256</v>
          </cell>
          <cell r="Q8170" t="str">
            <v>Conference Expenditures</v>
          </cell>
          <cell r="R8170" t="str">
            <v>Other Expenditures</v>
          </cell>
          <cell r="S8170" t="str">
            <v>Non Salary</v>
          </cell>
        </row>
        <row r="8171">
          <cell r="A8171" t="str">
            <v>PH3755</v>
          </cell>
          <cell r="E8171">
            <v>0</v>
          </cell>
          <cell r="F8171">
            <v>0</v>
          </cell>
          <cell r="G8171">
            <v>0</v>
          </cell>
          <cell r="H8171">
            <v>1505.2</v>
          </cell>
          <cell r="I8171">
            <v>1505.2</v>
          </cell>
          <cell r="J8171">
            <v>4000</v>
          </cell>
          <cell r="L8171">
            <v>41455</v>
          </cell>
          <cell r="M8171" t="str">
            <v>SG</v>
          </cell>
          <cell r="N8171" t="str">
            <v>EXP</v>
          </cell>
          <cell r="O8171" t="str">
            <v>PH610</v>
          </cell>
          <cell r="P8171" t="str">
            <v>4310</v>
          </cell>
          <cell r="Q8171" t="str">
            <v>Training &amp; Development</v>
          </cell>
          <cell r="R8171" t="str">
            <v>Other Expenditures</v>
          </cell>
          <cell r="S8171" t="str">
            <v>Non Salary</v>
          </cell>
        </row>
        <row r="8172">
          <cell r="A8172" t="str">
            <v>PH3755</v>
          </cell>
          <cell r="E8172">
            <v>0</v>
          </cell>
          <cell r="F8172">
            <v>0</v>
          </cell>
          <cell r="G8172">
            <v>0</v>
          </cell>
          <cell r="H8172">
            <v>1169.7</v>
          </cell>
          <cell r="I8172">
            <v>1169.7</v>
          </cell>
          <cell r="J8172">
            <v>3500</v>
          </cell>
          <cell r="L8172">
            <v>41455</v>
          </cell>
          <cell r="M8172" t="str">
            <v>SG</v>
          </cell>
          <cell r="N8172" t="str">
            <v>EXP</v>
          </cell>
          <cell r="O8172" t="str">
            <v>PH610</v>
          </cell>
          <cell r="P8172" t="str">
            <v>4414</v>
          </cell>
          <cell r="Q8172" t="str">
            <v>Contracted Services</v>
          </cell>
          <cell r="R8172" t="str">
            <v>Other Expenditures</v>
          </cell>
          <cell r="S8172" t="str">
            <v>Non Salary</v>
          </cell>
        </row>
        <row r="8173">
          <cell r="A8173" t="str">
            <v>PH3755</v>
          </cell>
          <cell r="E8173">
            <v>45995.519999999997</v>
          </cell>
          <cell r="F8173">
            <v>1165.1500000000001</v>
          </cell>
          <cell r="G8173">
            <v>47160.67</v>
          </cell>
          <cell r="H8173">
            <v>0</v>
          </cell>
          <cell r="I8173">
            <v>-47160.67</v>
          </cell>
          <cell r="J8173">
            <v>0</v>
          </cell>
          <cell r="L8173">
            <v>41455</v>
          </cell>
          <cell r="M8173" t="str">
            <v>SG</v>
          </cell>
          <cell r="N8173" t="str">
            <v>EXP</v>
          </cell>
          <cell r="O8173" t="str">
            <v>PH610</v>
          </cell>
          <cell r="P8173" t="str">
            <v>4424</v>
          </cell>
          <cell r="Q8173" t="str">
            <v>Contracted Services</v>
          </cell>
          <cell r="R8173" t="str">
            <v>Other Expenditures</v>
          </cell>
          <cell r="S8173" t="str">
            <v>Non Salary</v>
          </cell>
        </row>
        <row r="8174">
          <cell r="A8174" t="str">
            <v>PH3755</v>
          </cell>
          <cell r="E8174">
            <v>0</v>
          </cell>
          <cell r="F8174">
            <v>0</v>
          </cell>
          <cell r="G8174">
            <v>0</v>
          </cell>
          <cell r="H8174">
            <v>634.54999999999995</v>
          </cell>
          <cell r="I8174">
            <v>634.54999999999995</v>
          </cell>
          <cell r="J8174">
            <v>3500</v>
          </cell>
          <cell r="L8174">
            <v>41455</v>
          </cell>
          <cell r="M8174" t="str">
            <v>SG</v>
          </cell>
          <cell r="N8174" t="str">
            <v>EXP</v>
          </cell>
          <cell r="O8174" t="str">
            <v>PH610</v>
          </cell>
          <cell r="P8174" t="str">
            <v>7030</v>
          </cell>
          <cell r="Q8174" t="str">
            <v>IDC's</v>
          </cell>
          <cell r="R8174" t="str">
            <v>Other Expenditures</v>
          </cell>
          <cell r="S8174" t="str">
            <v>Non Salary</v>
          </cell>
        </row>
        <row r="8175">
          <cell r="A8175" t="str">
            <v>PH3755</v>
          </cell>
          <cell r="E8175">
            <v>0</v>
          </cell>
          <cell r="F8175">
            <v>0</v>
          </cell>
          <cell r="G8175">
            <v>0</v>
          </cell>
          <cell r="H8175">
            <v>112.29</v>
          </cell>
          <cell r="I8175">
            <v>112.29</v>
          </cell>
          <cell r="J8175">
            <v>300</v>
          </cell>
          <cell r="L8175">
            <v>41455</v>
          </cell>
          <cell r="M8175" t="str">
            <v>SG</v>
          </cell>
          <cell r="N8175" t="str">
            <v>EXP</v>
          </cell>
          <cell r="O8175" t="str">
            <v>PH610</v>
          </cell>
          <cell r="P8175" t="str">
            <v>7035</v>
          </cell>
          <cell r="Q8175" t="str">
            <v>IDC's</v>
          </cell>
          <cell r="R8175" t="str">
            <v>Other Expenditures</v>
          </cell>
          <cell r="S8175" t="str">
            <v>Non Salary</v>
          </cell>
        </row>
        <row r="8176">
          <cell r="A8176" t="str">
            <v>PH3755</v>
          </cell>
          <cell r="E8176">
            <v>-36893.269999999997</v>
          </cell>
          <cell r="F8176">
            <v>0</v>
          </cell>
          <cell r="G8176">
            <v>-36893.269999999997</v>
          </cell>
          <cell r="H8176">
            <v>-5225.54</v>
          </cell>
          <cell r="I8176">
            <v>31667.73</v>
          </cell>
          <cell r="J8176">
            <v>-14780.84</v>
          </cell>
          <cell r="L8176">
            <v>41455</v>
          </cell>
          <cell r="M8176" t="str">
            <v>SG</v>
          </cell>
          <cell r="N8176" t="str">
            <v>REV</v>
          </cell>
          <cell r="O8176" t="str">
            <v>PH610</v>
          </cell>
          <cell r="P8176" t="str">
            <v>8010</v>
          </cell>
          <cell r="Q8176" t="str">
            <v>Grants and Subsidies</v>
          </cell>
          <cell r="R8176" t="str">
            <v>Revenue</v>
          </cell>
          <cell r="S8176" t="str">
            <v>Non Salary</v>
          </cell>
        </row>
        <row r="8177">
          <cell r="A8177" t="str">
            <v>PH3756</v>
          </cell>
          <cell r="E8177">
            <v>0</v>
          </cell>
          <cell r="F8177">
            <v>0</v>
          </cell>
          <cell r="G8177">
            <v>0</v>
          </cell>
          <cell r="H8177">
            <v>31680.99</v>
          </cell>
          <cell r="I8177">
            <v>31680.99</v>
          </cell>
          <cell r="J8177">
            <v>71282.23</v>
          </cell>
          <cell r="L8177">
            <v>41455</v>
          </cell>
          <cell r="M8177" t="str">
            <v>PF</v>
          </cell>
          <cell r="N8177" t="str">
            <v>EXP</v>
          </cell>
          <cell r="O8177" t="str">
            <v>PH620</v>
          </cell>
          <cell r="P8177" t="str">
            <v>1015</v>
          </cell>
          <cell r="Q8177" t="str">
            <v>Salaries &amp; Benefits</v>
          </cell>
          <cell r="R8177" t="str">
            <v>Other Expenditures</v>
          </cell>
          <cell r="S8177" t="str">
            <v>Salaries &amp; Benefits</v>
          </cell>
        </row>
        <row r="8178">
          <cell r="A8178" t="str">
            <v>PH3756</v>
          </cell>
          <cell r="E8178">
            <v>6593.41</v>
          </cell>
          <cell r="F8178">
            <v>0</v>
          </cell>
          <cell r="G8178">
            <v>6593.41</v>
          </cell>
          <cell r="H8178">
            <v>0</v>
          </cell>
          <cell r="I8178">
            <v>-6593.41</v>
          </cell>
          <cell r="J8178">
            <v>0</v>
          </cell>
          <cell r="L8178">
            <v>41455</v>
          </cell>
          <cell r="M8178" t="str">
            <v>PF</v>
          </cell>
          <cell r="N8178" t="str">
            <v>EXP</v>
          </cell>
          <cell r="O8178" t="str">
            <v>PH620</v>
          </cell>
          <cell r="P8178" t="str">
            <v>1215</v>
          </cell>
          <cell r="Q8178" t="str">
            <v>Salaries &amp; Benefits</v>
          </cell>
          <cell r="R8178" t="str">
            <v>Other Expenditures</v>
          </cell>
          <cell r="S8178" t="str">
            <v>Salaries &amp; Benefits</v>
          </cell>
        </row>
        <row r="8179">
          <cell r="A8179" t="str">
            <v>PH3756</v>
          </cell>
          <cell r="E8179">
            <v>395.59</v>
          </cell>
          <cell r="F8179">
            <v>0</v>
          </cell>
          <cell r="G8179">
            <v>395.59</v>
          </cell>
          <cell r="H8179">
            <v>0</v>
          </cell>
          <cell r="I8179">
            <v>-395.59</v>
          </cell>
          <cell r="J8179">
            <v>0</v>
          </cell>
          <cell r="L8179">
            <v>41455</v>
          </cell>
          <cell r="M8179" t="str">
            <v>PF</v>
          </cell>
          <cell r="N8179" t="str">
            <v>EXP</v>
          </cell>
          <cell r="O8179" t="str">
            <v>PH620</v>
          </cell>
          <cell r="P8179" t="str">
            <v>1250</v>
          </cell>
          <cell r="Q8179" t="str">
            <v>Salaries &amp; Benefits</v>
          </cell>
          <cell r="R8179" t="str">
            <v>Other Expenditures</v>
          </cell>
          <cell r="S8179" t="str">
            <v>Salaries &amp; Benefits</v>
          </cell>
        </row>
        <row r="8180">
          <cell r="A8180" t="str">
            <v>PH3756</v>
          </cell>
          <cell r="E8180">
            <v>0</v>
          </cell>
          <cell r="F8180">
            <v>0</v>
          </cell>
          <cell r="G8180">
            <v>0</v>
          </cell>
          <cell r="H8180">
            <v>3893.32</v>
          </cell>
          <cell r="I8180">
            <v>3893.32</v>
          </cell>
          <cell r="J8180">
            <v>8760</v>
          </cell>
          <cell r="L8180">
            <v>41455</v>
          </cell>
          <cell r="M8180" t="str">
            <v>PF</v>
          </cell>
          <cell r="N8180" t="str">
            <v>EXP</v>
          </cell>
          <cell r="O8180" t="str">
            <v>PH620</v>
          </cell>
          <cell r="P8180" t="str">
            <v>1711</v>
          </cell>
          <cell r="Q8180" t="str">
            <v>Salaries &amp; Benefits</v>
          </cell>
          <cell r="R8180" t="str">
            <v>Other Expenditures</v>
          </cell>
          <cell r="S8180" t="str">
            <v>Salaries &amp; Benefits</v>
          </cell>
        </row>
        <row r="8181">
          <cell r="A8181" t="str">
            <v>PH3756</v>
          </cell>
          <cell r="E8181">
            <v>0</v>
          </cell>
          <cell r="F8181">
            <v>0</v>
          </cell>
          <cell r="G8181">
            <v>0</v>
          </cell>
          <cell r="H8181">
            <v>1823.98</v>
          </cell>
          <cell r="I8181">
            <v>1823.98</v>
          </cell>
          <cell r="J8181">
            <v>4104</v>
          </cell>
          <cell r="L8181">
            <v>41455</v>
          </cell>
          <cell r="M8181" t="str">
            <v>PF</v>
          </cell>
          <cell r="N8181" t="str">
            <v>EXP</v>
          </cell>
          <cell r="O8181" t="str">
            <v>PH620</v>
          </cell>
          <cell r="P8181" t="str">
            <v>1712</v>
          </cell>
          <cell r="Q8181" t="str">
            <v>Salaries &amp; Benefits</v>
          </cell>
          <cell r="R8181" t="str">
            <v>Other Expenditures</v>
          </cell>
          <cell r="S8181" t="str">
            <v>Salaries &amp; Benefits</v>
          </cell>
        </row>
        <row r="8182">
          <cell r="A8182" t="str">
            <v>PH3756</v>
          </cell>
          <cell r="E8182">
            <v>0</v>
          </cell>
          <cell r="F8182">
            <v>0</v>
          </cell>
          <cell r="G8182">
            <v>0</v>
          </cell>
          <cell r="H8182">
            <v>634.45000000000005</v>
          </cell>
          <cell r="I8182">
            <v>634.45000000000005</v>
          </cell>
          <cell r="J8182">
            <v>1427.43</v>
          </cell>
          <cell r="L8182">
            <v>41455</v>
          </cell>
          <cell r="M8182" t="str">
            <v>PF</v>
          </cell>
          <cell r="N8182" t="str">
            <v>EXP</v>
          </cell>
          <cell r="O8182" t="str">
            <v>PH620</v>
          </cell>
          <cell r="P8182" t="str">
            <v>1720</v>
          </cell>
          <cell r="Q8182" t="str">
            <v>Salaries &amp; Benefits</v>
          </cell>
          <cell r="R8182" t="str">
            <v>Other Expenditures</v>
          </cell>
          <cell r="S8182" t="str">
            <v>Salaries &amp; Benefits</v>
          </cell>
        </row>
        <row r="8183">
          <cell r="A8183" t="str">
            <v>PH3756</v>
          </cell>
          <cell r="E8183">
            <v>0</v>
          </cell>
          <cell r="F8183">
            <v>0</v>
          </cell>
          <cell r="G8183">
            <v>0</v>
          </cell>
          <cell r="H8183">
            <v>236.45</v>
          </cell>
          <cell r="I8183">
            <v>236.45</v>
          </cell>
          <cell r="J8183">
            <v>532.04999999999995</v>
          </cell>
          <cell r="L8183">
            <v>41455</v>
          </cell>
          <cell r="M8183" t="str">
            <v>PF</v>
          </cell>
          <cell r="N8183" t="str">
            <v>EXP</v>
          </cell>
          <cell r="O8183" t="str">
            <v>PH620</v>
          </cell>
          <cell r="P8183" t="str">
            <v>1730</v>
          </cell>
          <cell r="Q8183" t="str">
            <v>Salaries &amp; Benefits</v>
          </cell>
          <cell r="R8183" t="str">
            <v>Other Expenditures</v>
          </cell>
          <cell r="S8183" t="str">
            <v>Salaries &amp; Benefits</v>
          </cell>
        </row>
        <row r="8184">
          <cell r="A8184" t="str">
            <v>PH3756</v>
          </cell>
          <cell r="E8184">
            <v>183.97</v>
          </cell>
          <cell r="F8184">
            <v>0</v>
          </cell>
          <cell r="G8184">
            <v>183.97</v>
          </cell>
          <cell r="H8184">
            <v>813.48</v>
          </cell>
          <cell r="I8184">
            <v>629.51</v>
          </cell>
          <cell r="J8184">
            <v>1633.22</v>
          </cell>
          <cell r="L8184">
            <v>41455</v>
          </cell>
          <cell r="M8184" t="str">
            <v>PF</v>
          </cell>
          <cell r="N8184" t="str">
            <v>EXP</v>
          </cell>
          <cell r="O8184" t="str">
            <v>PH620</v>
          </cell>
          <cell r="P8184" t="str">
            <v>1740</v>
          </cell>
          <cell r="Q8184" t="str">
            <v>Salaries &amp; Benefits</v>
          </cell>
          <cell r="R8184" t="str">
            <v>Other Expenditures</v>
          </cell>
          <cell r="S8184" t="str">
            <v>Salaries &amp; Benefits</v>
          </cell>
        </row>
        <row r="8185">
          <cell r="A8185" t="str">
            <v>PH3756</v>
          </cell>
          <cell r="E8185">
            <v>0</v>
          </cell>
          <cell r="F8185">
            <v>0</v>
          </cell>
          <cell r="G8185">
            <v>0</v>
          </cell>
          <cell r="H8185">
            <v>25.34</v>
          </cell>
          <cell r="I8185">
            <v>25.34</v>
          </cell>
          <cell r="J8185">
            <v>57.02</v>
          </cell>
          <cell r="L8185">
            <v>41455</v>
          </cell>
          <cell r="M8185" t="str">
            <v>PF</v>
          </cell>
          <cell r="N8185" t="str">
            <v>EXP</v>
          </cell>
          <cell r="O8185" t="str">
            <v>PH620</v>
          </cell>
          <cell r="P8185" t="str">
            <v>1745</v>
          </cell>
          <cell r="Q8185" t="str">
            <v>Salaries &amp; Benefits</v>
          </cell>
          <cell r="R8185" t="str">
            <v>Other Expenditures</v>
          </cell>
          <cell r="S8185" t="str">
            <v>Salaries &amp; Benefits</v>
          </cell>
        </row>
        <row r="8186">
          <cell r="A8186" t="str">
            <v>PH3756</v>
          </cell>
          <cell r="E8186">
            <v>136.28</v>
          </cell>
          <cell r="F8186">
            <v>0</v>
          </cell>
          <cell r="G8186">
            <v>136.28</v>
          </cell>
          <cell r="H8186">
            <v>617.76</v>
          </cell>
          <cell r="I8186">
            <v>481.48</v>
          </cell>
          <cell r="J8186">
            <v>1390.01</v>
          </cell>
          <cell r="L8186">
            <v>41455</v>
          </cell>
          <cell r="M8186" t="str">
            <v>PF</v>
          </cell>
          <cell r="N8186" t="str">
            <v>EXP</v>
          </cell>
          <cell r="O8186" t="str">
            <v>PH620</v>
          </cell>
          <cell r="P8186" t="str">
            <v>1750</v>
          </cell>
          <cell r="Q8186" t="str">
            <v>Salaries &amp; Benefits</v>
          </cell>
          <cell r="R8186" t="str">
            <v>Other Expenditures</v>
          </cell>
          <cell r="S8186" t="str">
            <v>Salaries &amp; Benefits</v>
          </cell>
        </row>
        <row r="8187">
          <cell r="A8187" t="str">
            <v>PH3756</v>
          </cell>
          <cell r="E8187">
            <v>319.3</v>
          </cell>
          <cell r="F8187">
            <v>0</v>
          </cell>
          <cell r="G8187">
            <v>319.3</v>
          </cell>
          <cell r="H8187">
            <v>1757.47</v>
          </cell>
          <cell r="I8187">
            <v>1438.17</v>
          </cell>
          <cell r="J8187">
            <v>3528.47</v>
          </cell>
          <cell r="L8187">
            <v>41455</v>
          </cell>
          <cell r="M8187" t="str">
            <v>PF</v>
          </cell>
          <cell r="N8187" t="str">
            <v>EXP</v>
          </cell>
          <cell r="O8187" t="str">
            <v>PH620</v>
          </cell>
          <cell r="P8187" t="str">
            <v>1760</v>
          </cell>
          <cell r="Q8187" t="str">
            <v>Salaries &amp; Benefits</v>
          </cell>
          <cell r="R8187" t="str">
            <v>Other Expenditures</v>
          </cell>
          <cell r="S8187" t="str">
            <v>Salaries &amp; Benefits</v>
          </cell>
        </row>
        <row r="8188">
          <cell r="A8188" t="str">
            <v>PH3756</v>
          </cell>
          <cell r="E8188">
            <v>0</v>
          </cell>
          <cell r="F8188">
            <v>0</v>
          </cell>
          <cell r="G8188">
            <v>0</v>
          </cell>
          <cell r="H8188">
            <v>3238.09</v>
          </cell>
          <cell r="I8188">
            <v>3238.09</v>
          </cell>
          <cell r="J8188">
            <v>7285.72</v>
          </cell>
          <cell r="L8188">
            <v>41455</v>
          </cell>
          <cell r="M8188" t="str">
            <v>PF</v>
          </cell>
          <cell r="N8188" t="str">
            <v>EXP</v>
          </cell>
          <cell r="O8188" t="str">
            <v>PH620</v>
          </cell>
          <cell r="P8188" t="str">
            <v>1770</v>
          </cell>
          <cell r="Q8188" t="str">
            <v>Salaries &amp; Benefits</v>
          </cell>
          <cell r="R8188" t="str">
            <v>Other Expenditures</v>
          </cell>
          <cell r="S8188" t="str">
            <v>Salaries &amp; Benefits</v>
          </cell>
        </row>
        <row r="8189">
          <cell r="A8189" t="str">
            <v>PH3756</v>
          </cell>
          <cell r="E8189">
            <v>1273.69</v>
          </cell>
          <cell r="F8189">
            <v>0</v>
          </cell>
          <cell r="G8189">
            <v>1273.69</v>
          </cell>
          <cell r="H8189">
            <v>0</v>
          </cell>
          <cell r="I8189">
            <v>-1273.69</v>
          </cell>
          <cell r="J8189">
            <v>0</v>
          </cell>
          <cell r="L8189">
            <v>41455</v>
          </cell>
          <cell r="M8189" t="str">
            <v>PF</v>
          </cell>
          <cell r="N8189" t="str">
            <v>EXP</v>
          </cell>
          <cell r="O8189" t="str">
            <v>PH620</v>
          </cell>
          <cell r="P8189" t="str">
            <v>2790</v>
          </cell>
          <cell r="Q8189" t="str">
            <v>Other Supplies</v>
          </cell>
          <cell r="R8189" t="str">
            <v>Other Expenditures</v>
          </cell>
          <cell r="S8189" t="str">
            <v>Non Salary</v>
          </cell>
        </row>
        <row r="8190">
          <cell r="A8190" t="str">
            <v>PH3756</v>
          </cell>
          <cell r="E8190">
            <v>2753.77</v>
          </cell>
          <cell r="F8190">
            <v>0</v>
          </cell>
          <cell r="G8190">
            <v>2753.77</v>
          </cell>
          <cell r="H8190">
            <v>1652.1</v>
          </cell>
          <cell r="I8190">
            <v>-1101.67</v>
          </cell>
          <cell r="J8190">
            <v>3000</v>
          </cell>
          <cell r="L8190">
            <v>41455</v>
          </cell>
          <cell r="M8190" t="str">
            <v>PF</v>
          </cell>
          <cell r="N8190" t="str">
            <v>EXP</v>
          </cell>
          <cell r="O8190" t="str">
            <v>PH620</v>
          </cell>
          <cell r="P8190" t="str">
            <v>3410</v>
          </cell>
          <cell r="Q8190" t="str">
            <v>Computer Hardware &amp; Software</v>
          </cell>
          <cell r="R8190" t="str">
            <v>Other Expenditures</v>
          </cell>
          <cell r="S8190" t="str">
            <v>Non Salary</v>
          </cell>
        </row>
        <row r="8191">
          <cell r="A8191" t="str">
            <v>PH3756</v>
          </cell>
          <cell r="E8191">
            <v>120.5</v>
          </cell>
          <cell r="F8191">
            <v>0</v>
          </cell>
          <cell r="G8191">
            <v>120.5</v>
          </cell>
          <cell r="H8191">
            <v>109.32</v>
          </cell>
          <cell r="I8191">
            <v>-11.18</v>
          </cell>
          <cell r="J8191">
            <v>300</v>
          </cell>
          <cell r="L8191">
            <v>41455</v>
          </cell>
          <cell r="M8191" t="str">
            <v>PF</v>
          </cell>
          <cell r="N8191" t="str">
            <v>EXP</v>
          </cell>
          <cell r="O8191" t="str">
            <v>PH620</v>
          </cell>
          <cell r="P8191" t="str">
            <v>4770</v>
          </cell>
          <cell r="Q8191" t="str">
            <v>Insurance, Parking &amp; Metrage</v>
          </cell>
          <cell r="R8191" t="str">
            <v>Other Expenditures</v>
          </cell>
          <cell r="S8191" t="str">
            <v>Non Salary</v>
          </cell>
        </row>
        <row r="8192">
          <cell r="A8192" t="str">
            <v>PH3756</v>
          </cell>
          <cell r="E8192">
            <v>0</v>
          </cell>
          <cell r="F8192">
            <v>0</v>
          </cell>
          <cell r="G8192">
            <v>0</v>
          </cell>
          <cell r="H8192">
            <v>765.24</v>
          </cell>
          <cell r="I8192">
            <v>765.24</v>
          </cell>
          <cell r="J8192">
            <v>2100</v>
          </cell>
          <cell r="L8192">
            <v>41455</v>
          </cell>
          <cell r="M8192" t="str">
            <v>PF</v>
          </cell>
          <cell r="N8192" t="str">
            <v>EXP</v>
          </cell>
          <cell r="O8192" t="str">
            <v>PH620</v>
          </cell>
          <cell r="P8192" t="str">
            <v>4775</v>
          </cell>
          <cell r="Q8192" t="str">
            <v>Insurance, Parking &amp; Metrage</v>
          </cell>
          <cell r="R8192" t="str">
            <v>Other Expenditures</v>
          </cell>
          <cell r="S8192" t="str">
            <v>Non Salary</v>
          </cell>
        </row>
        <row r="8193">
          <cell r="A8193" t="str">
            <v>PH3756</v>
          </cell>
          <cell r="E8193">
            <v>0</v>
          </cell>
          <cell r="F8193">
            <v>0</v>
          </cell>
          <cell r="G8193">
            <v>0</v>
          </cell>
          <cell r="H8193">
            <v>400.84</v>
          </cell>
          <cell r="I8193">
            <v>400.84</v>
          </cell>
          <cell r="J8193">
            <v>1100</v>
          </cell>
          <cell r="L8193">
            <v>41455</v>
          </cell>
          <cell r="M8193" t="str">
            <v>PF</v>
          </cell>
          <cell r="N8193" t="str">
            <v>EXP</v>
          </cell>
          <cell r="O8193" t="str">
            <v>PH620</v>
          </cell>
          <cell r="P8193" t="str">
            <v>4811</v>
          </cell>
          <cell r="Q8193" t="str">
            <v>Other Services</v>
          </cell>
          <cell r="R8193" t="str">
            <v>Other Expenditures</v>
          </cell>
          <cell r="S8193" t="str">
            <v>Non Salary</v>
          </cell>
        </row>
        <row r="8194">
          <cell r="A8194" t="str">
            <v>PH3756</v>
          </cell>
          <cell r="E8194">
            <v>-11776.51</v>
          </cell>
          <cell r="F8194">
            <v>0</v>
          </cell>
          <cell r="G8194">
            <v>-11776.51</v>
          </cell>
          <cell r="H8194">
            <v>-47648.83</v>
          </cell>
          <cell r="I8194">
            <v>-35872.32</v>
          </cell>
          <cell r="J8194">
            <v>-106500.15</v>
          </cell>
          <cell r="L8194">
            <v>41455</v>
          </cell>
          <cell r="M8194" t="str">
            <v>PF</v>
          </cell>
          <cell r="N8194" t="str">
            <v>REV</v>
          </cell>
          <cell r="O8194" t="str">
            <v>PH620</v>
          </cell>
          <cell r="P8194" t="str">
            <v>8010</v>
          </cell>
          <cell r="Q8194" t="str">
            <v>Grants and Subsidies</v>
          </cell>
          <cell r="R8194" t="str">
            <v>Revenue</v>
          </cell>
          <cell r="S8194" t="str">
            <v>Non Salary</v>
          </cell>
        </row>
        <row r="8195">
          <cell r="A8195" t="str">
            <v>PH3757</v>
          </cell>
          <cell r="E8195">
            <v>0</v>
          </cell>
          <cell r="F8195">
            <v>814.08</v>
          </cell>
          <cell r="G8195">
            <v>814.08</v>
          </cell>
          <cell r="H8195">
            <v>0</v>
          </cell>
          <cell r="I8195">
            <v>-814.08</v>
          </cell>
          <cell r="J8195">
            <v>0</v>
          </cell>
          <cell r="L8195">
            <v>41455</v>
          </cell>
          <cell r="M8195" t="str">
            <v>SG</v>
          </cell>
          <cell r="N8195" t="str">
            <v>EXP</v>
          </cell>
          <cell r="O8195" t="str">
            <v>PH620</v>
          </cell>
          <cell r="P8195" t="str">
            <v>2790</v>
          </cell>
          <cell r="Q8195" t="str">
            <v>Other Supplies</v>
          </cell>
          <cell r="R8195" t="str">
            <v>Other Expenditures</v>
          </cell>
          <cell r="S8195" t="str">
            <v>Non Salary</v>
          </cell>
        </row>
        <row r="8196">
          <cell r="A8196" t="str">
            <v>PH3757</v>
          </cell>
          <cell r="E8196">
            <v>-9722</v>
          </cell>
          <cell r="F8196">
            <v>0</v>
          </cell>
          <cell r="G8196">
            <v>-9722</v>
          </cell>
          <cell r="H8196">
            <v>0</v>
          </cell>
          <cell r="I8196">
            <v>9722</v>
          </cell>
          <cell r="J8196">
            <v>0</v>
          </cell>
          <cell r="L8196">
            <v>41455</v>
          </cell>
          <cell r="M8196" t="str">
            <v>SG</v>
          </cell>
          <cell r="N8196" t="str">
            <v>REV</v>
          </cell>
          <cell r="O8196" t="str">
            <v>PH620</v>
          </cell>
          <cell r="P8196" t="str">
            <v>9750</v>
          </cell>
          <cell r="Q8196" t="str">
            <v>Other Revenues</v>
          </cell>
          <cell r="R8196" t="str">
            <v>Revenue</v>
          </cell>
          <cell r="S8196" t="str">
            <v>Non Salary</v>
          </cell>
        </row>
        <row r="8197">
          <cell r="A8197" t="str">
            <v>PH3759</v>
          </cell>
          <cell r="E8197">
            <v>84988.78</v>
          </cell>
          <cell r="F8197">
            <v>0</v>
          </cell>
          <cell r="G8197">
            <v>84988.78</v>
          </cell>
          <cell r="H8197">
            <v>295861.44</v>
          </cell>
          <cell r="I8197">
            <v>210872.66</v>
          </cell>
          <cell r="J8197">
            <v>663486.02</v>
          </cell>
          <cell r="L8197">
            <v>41455</v>
          </cell>
          <cell r="M8197" t="str">
            <v>OG</v>
          </cell>
          <cell r="N8197" t="str">
            <v>EXP</v>
          </cell>
          <cell r="O8197" t="str">
            <v>PH300</v>
          </cell>
          <cell r="P8197" t="str">
            <v>1015</v>
          </cell>
          <cell r="Q8197" t="str">
            <v>Salaries &amp; Benefits</v>
          </cell>
          <cell r="R8197" t="str">
            <v>Other Expenditures</v>
          </cell>
          <cell r="S8197" t="str">
            <v>Salaries &amp; Benefits</v>
          </cell>
        </row>
        <row r="8198">
          <cell r="A8198" t="str">
            <v>PH3759</v>
          </cell>
          <cell r="E8198">
            <v>4940.4399999999996</v>
          </cell>
          <cell r="F8198">
            <v>0</v>
          </cell>
          <cell r="G8198">
            <v>4940.4399999999996</v>
          </cell>
          <cell r="H8198">
            <v>17535.75</v>
          </cell>
          <cell r="I8198">
            <v>12595.31</v>
          </cell>
          <cell r="J8198">
            <v>39455.4</v>
          </cell>
          <cell r="L8198">
            <v>41455</v>
          </cell>
          <cell r="M8198" t="str">
            <v>OG</v>
          </cell>
          <cell r="N8198" t="str">
            <v>EXP</v>
          </cell>
          <cell r="O8198" t="str">
            <v>PH300</v>
          </cell>
          <cell r="P8198" t="str">
            <v>1711</v>
          </cell>
          <cell r="Q8198" t="str">
            <v>Salaries &amp; Benefits</v>
          </cell>
          <cell r="R8198" t="str">
            <v>Other Expenditures</v>
          </cell>
          <cell r="S8198" t="str">
            <v>Salaries &amp; Benefits</v>
          </cell>
        </row>
        <row r="8199">
          <cell r="A8199" t="str">
            <v>PH3759</v>
          </cell>
          <cell r="E8199">
            <v>2342.33</v>
          </cell>
          <cell r="F8199">
            <v>0</v>
          </cell>
          <cell r="G8199">
            <v>2342.33</v>
          </cell>
          <cell r="H8199">
            <v>8877.02</v>
          </cell>
          <cell r="I8199">
            <v>6534.69</v>
          </cell>
          <cell r="J8199">
            <v>19973.400000000001</v>
          </cell>
          <cell r="L8199">
            <v>41455</v>
          </cell>
          <cell r="M8199" t="str">
            <v>OG</v>
          </cell>
          <cell r="N8199" t="str">
            <v>EXP</v>
          </cell>
          <cell r="O8199" t="str">
            <v>PH300</v>
          </cell>
          <cell r="P8199" t="str">
            <v>1712</v>
          </cell>
          <cell r="Q8199" t="str">
            <v>Salaries &amp; Benefits</v>
          </cell>
          <cell r="R8199" t="str">
            <v>Other Expenditures</v>
          </cell>
          <cell r="S8199" t="str">
            <v>Salaries &amp; Benefits</v>
          </cell>
        </row>
        <row r="8200">
          <cell r="A8200" t="str">
            <v>PH3759</v>
          </cell>
          <cell r="E8200">
            <v>2049.13</v>
          </cell>
          <cell r="F8200">
            <v>0</v>
          </cell>
          <cell r="G8200">
            <v>2049.13</v>
          </cell>
          <cell r="H8200">
            <v>5924.61</v>
          </cell>
          <cell r="I8200">
            <v>3875.48</v>
          </cell>
          <cell r="J8200">
            <v>13047.29</v>
          </cell>
          <cell r="L8200">
            <v>41455</v>
          </cell>
          <cell r="M8200" t="str">
            <v>OG</v>
          </cell>
          <cell r="N8200" t="str">
            <v>EXP</v>
          </cell>
          <cell r="O8200" t="str">
            <v>PH300</v>
          </cell>
          <cell r="P8200" t="str">
            <v>1720</v>
          </cell>
          <cell r="Q8200" t="str">
            <v>Salaries &amp; Benefits</v>
          </cell>
          <cell r="R8200" t="str">
            <v>Other Expenditures</v>
          </cell>
          <cell r="S8200" t="str">
            <v>Salaries &amp; Benefits</v>
          </cell>
        </row>
        <row r="8201">
          <cell r="A8201" t="str">
            <v>PH3759</v>
          </cell>
          <cell r="E8201">
            <v>613.09</v>
          </cell>
          <cell r="F8201">
            <v>0</v>
          </cell>
          <cell r="G8201">
            <v>613.09</v>
          </cell>
          <cell r="H8201">
            <v>2208.19</v>
          </cell>
          <cell r="I8201">
            <v>1595.1</v>
          </cell>
          <cell r="J8201">
            <v>4952.25</v>
          </cell>
          <cell r="L8201">
            <v>41455</v>
          </cell>
          <cell r="M8201" t="str">
            <v>OG</v>
          </cell>
          <cell r="N8201" t="str">
            <v>EXP</v>
          </cell>
          <cell r="O8201" t="str">
            <v>PH300</v>
          </cell>
          <cell r="P8201" t="str">
            <v>1730</v>
          </cell>
          <cell r="Q8201" t="str">
            <v>Salaries &amp; Benefits</v>
          </cell>
          <cell r="R8201" t="str">
            <v>Other Expenditures</v>
          </cell>
          <cell r="S8201" t="str">
            <v>Salaries &amp; Benefits</v>
          </cell>
        </row>
        <row r="8202">
          <cell r="A8202" t="str">
            <v>PH3759</v>
          </cell>
          <cell r="E8202">
            <v>2024.33</v>
          </cell>
          <cell r="F8202">
            <v>0</v>
          </cell>
          <cell r="G8202">
            <v>2024.33</v>
          </cell>
          <cell r="H8202">
            <v>7689.41</v>
          </cell>
          <cell r="I8202">
            <v>5665.08</v>
          </cell>
          <cell r="J8202">
            <v>11892.32</v>
          </cell>
          <cell r="L8202">
            <v>41455</v>
          </cell>
          <cell r="M8202" t="str">
            <v>OG</v>
          </cell>
          <cell r="N8202" t="str">
            <v>EXP</v>
          </cell>
          <cell r="O8202" t="str">
            <v>PH300</v>
          </cell>
          <cell r="P8202" t="str">
            <v>1740</v>
          </cell>
          <cell r="Q8202" t="str">
            <v>Salaries &amp; Benefits</v>
          </cell>
          <cell r="R8202" t="str">
            <v>Other Expenditures</v>
          </cell>
          <cell r="S8202" t="str">
            <v>Salaries &amp; Benefits</v>
          </cell>
        </row>
        <row r="8203">
          <cell r="A8203" t="str">
            <v>PH3759</v>
          </cell>
          <cell r="E8203">
            <v>88.52</v>
          </cell>
          <cell r="F8203">
            <v>0</v>
          </cell>
          <cell r="G8203">
            <v>88.52</v>
          </cell>
          <cell r="H8203">
            <v>327.43</v>
          </cell>
          <cell r="I8203">
            <v>238.91</v>
          </cell>
          <cell r="J8203">
            <v>530.79999999999995</v>
          </cell>
          <cell r="L8203">
            <v>41455</v>
          </cell>
          <cell r="M8203" t="str">
            <v>OG</v>
          </cell>
          <cell r="N8203" t="str">
            <v>EXP</v>
          </cell>
          <cell r="O8203" t="str">
            <v>PH300</v>
          </cell>
          <cell r="P8203" t="str">
            <v>1745</v>
          </cell>
          <cell r="Q8203" t="str">
            <v>Salaries &amp; Benefits</v>
          </cell>
          <cell r="R8203" t="str">
            <v>Other Expenditures</v>
          </cell>
          <cell r="S8203" t="str">
            <v>Salaries &amp; Benefits</v>
          </cell>
        </row>
        <row r="8204">
          <cell r="A8204" t="str">
            <v>PH3759</v>
          </cell>
          <cell r="E8204">
            <v>1546.28</v>
          </cell>
          <cell r="F8204">
            <v>0</v>
          </cell>
          <cell r="G8204">
            <v>1546.28</v>
          </cell>
          <cell r="H8204">
            <v>5629.28</v>
          </cell>
          <cell r="I8204">
            <v>4083</v>
          </cell>
          <cell r="J8204">
            <v>12622.85</v>
          </cell>
          <cell r="L8204">
            <v>41455</v>
          </cell>
          <cell r="M8204" t="str">
            <v>OG</v>
          </cell>
          <cell r="N8204" t="str">
            <v>EXP</v>
          </cell>
          <cell r="O8204" t="str">
            <v>PH300</v>
          </cell>
          <cell r="P8204" t="str">
            <v>1750</v>
          </cell>
          <cell r="Q8204" t="str">
            <v>Salaries &amp; Benefits</v>
          </cell>
          <cell r="R8204" t="str">
            <v>Other Expenditures</v>
          </cell>
          <cell r="S8204" t="str">
            <v>Salaries &amp; Benefits</v>
          </cell>
        </row>
        <row r="8205">
          <cell r="A8205" t="str">
            <v>PH3759</v>
          </cell>
          <cell r="E8205">
            <v>3731.92</v>
          </cell>
          <cell r="F8205">
            <v>0</v>
          </cell>
          <cell r="G8205">
            <v>3731.92</v>
          </cell>
          <cell r="H8205">
            <v>16797.740000000002</v>
          </cell>
          <cell r="I8205">
            <v>13065.82</v>
          </cell>
          <cell r="J8205">
            <v>26105.91</v>
          </cell>
          <cell r="L8205">
            <v>41455</v>
          </cell>
          <cell r="M8205" t="str">
            <v>OG</v>
          </cell>
          <cell r="N8205" t="str">
            <v>EXP</v>
          </cell>
          <cell r="O8205" t="str">
            <v>PH300</v>
          </cell>
          <cell r="P8205" t="str">
            <v>1760</v>
          </cell>
          <cell r="Q8205" t="str">
            <v>Salaries &amp; Benefits</v>
          </cell>
          <cell r="R8205" t="str">
            <v>Other Expenditures</v>
          </cell>
          <cell r="S8205" t="str">
            <v>Salaries &amp; Benefits</v>
          </cell>
        </row>
        <row r="8206">
          <cell r="A8206" t="str">
            <v>PH3759</v>
          </cell>
          <cell r="E8206">
            <v>8998.77</v>
          </cell>
          <cell r="F8206">
            <v>0</v>
          </cell>
          <cell r="G8206">
            <v>8998.77</v>
          </cell>
          <cell r="H8206">
            <v>20414.919999999998</v>
          </cell>
          <cell r="I8206">
            <v>11416.15</v>
          </cell>
          <cell r="J8206">
            <v>45933.760000000002</v>
          </cell>
          <cell r="L8206">
            <v>41455</v>
          </cell>
          <cell r="M8206" t="str">
            <v>OG</v>
          </cell>
          <cell r="N8206" t="str">
            <v>EXP</v>
          </cell>
          <cell r="O8206" t="str">
            <v>PH300</v>
          </cell>
          <cell r="P8206" t="str">
            <v>1770</v>
          </cell>
          <cell r="Q8206" t="str">
            <v>Salaries &amp; Benefits</v>
          </cell>
          <cell r="R8206" t="str">
            <v>Other Expenditures</v>
          </cell>
          <cell r="S8206" t="str">
            <v>Salaries &amp; Benefits</v>
          </cell>
        </row>
        <row r="8207">
          <cell r="A8207" t="str">
            <v>PH3759</v>
          </cell>
          <cell r="E8207">
            <v>340.5</v>
          </cell>
          <cell r="F8207">
            <v>0</v>
          </cell>
          <cell r="G8207">
            <v>340.5</v>
          </cell>
          <cell r="H8207">
            <v>0</v>
          </cell>
          <cell r="I8207">
            <v>-340.5</v>
          </cell>
          <cell r="J8207">
            <v>0</v>
          </cell>
          <cell r="L8207">
            <v>41455</v>
          </cell>
          <cell r="M8207" t="str">
            <v>OG</v>
          </cell>
          <cell r="N8207" t="str">
            <v>EXP</v>
          </cell>
          <cell r="O8207" t="str">
            <v>PH300</v>
          </cell>
          <cell r="P8207" t="str">
            <v>4770</v>
          </cell>
          <cell r="Q8207" t="str">
            <v>Insurance, Parking &amp; Metrage</v>
          </cell>
          <cell r="R8207" t="str">
            <v>Other Expenditures</v>
          </cell>
          <cell r="S8207" t="str">
            <v>Non Salary</v>
          </cell>
        </row>
        <row r="8208">
          <cell r="A8208" t="str">
            <v>PH3759</v>
          </cell>
          <cell r="E8208">
            <v>1250.04</v>
          </cell>
          <cell r="F8208">
            <v>0</v>
          </cell>
          <cell r="G8208">
            <v>1250.04</v>
          </cell>
          <cell r="H8208">
            <v>0</v>
          </cell>
          <cell r="I8208">
            <v>-1250.04</v>
          </cell>
          <cell r="J8208">
            <v>0</v>
          </cell>
          <cell r="L8208">
            <v>41455</v>
          </cell>
          <cell r="M8208" t="str">
            <v>OG</v>
          </cell>
          <cell r="N8208" t="str">
            <v>EXP</v>
          </cell>
          <cell r="O8208" t="str">
            <v>PH300</v>
          </cell>
          <cell r="P8208" t="str">
            <v>4775</v>
          </cell>
          <cell r="Q8208" t="str">
            <v>Insurance, Parking &amp; Metrage</v>
          </cell>
          <cell r="R8208" t="str">
            <v>Other Expenditures</v>
          </cell>
          <cell r="S8208" t="str">
            <v>Non Salary</v>
          </cell>
        </row>
        <row r="8209">
          <cell r="A8209" t="str">
            <v>PH3759</v>
          </cell>
          <cell r="E8209">
            <v>-111323.59</v>
          </cell>
          <cell r="F8209">
            <v>0</v>
          </cell>
          <cell r="G8209">
            <v>-111323.59</v>
          </cell>
          <cell r="H8209">
            <v>-381265.79</v>
          </cell>
          <cell r="I8209">
            <v>-269942.2</v>
          </cell>
          <cell r="J8209">
            <v>-838000</v>
          </cell>
          <cell r="L8209">
            <v>41455</v>
          </cell>
          <cell r="M8209" t="str">
            <v>OG</v>
          </cell>
          <cell r="N8209" t="str">
            <v>REV</v>
          </cell>
          <cell r="O8209" t="str">
            <v>PH300</v>
          </cell>
          <cell r="P8209" t="str">
            <v>9210</v>
          </cell>
          <cell r="Q8209" t="str">
            <v>Other Revenues</v>
          </cell>
          <cell r="R8209" t="str">
            <v>Revenue</v>
          </cell>
          <cell r="S8209" t="str">
            <v>Non Salary</v>
          </cell>
        </row>
        <row r="8210">
          <cell r="A8210" t="str">
            <v>PH4010</v>
          </cell>
          <cell r="E8210">
            <v>0</v>
          </cell>
          <cell r="F8210">
            <v>0</v>
          </cell>
          <cell r="G8210">
            <v>0</v>
          </cell>
          <cell r="H8210">
            <v>0</v>
          </cell>
          <cell r="I8210">
            <v>0</v>
          </cell>
          <cell r="J8210">
            <v>0</v>
          </cell>
          <cell r="L8210">
            <v>41455</v>
          </cell>
          <cell r="M8210" t="str">
            <v>SG</v>
          </cell>
          <cell r="N8210" t="str">
            <v>EXP</v>
          </cell>
          <cell r="O8210" t="str">
            <v>PH400</v>
          </cell>
          <cell r="P8210" t="str">
            <v>1015</v>
          </cell>
          <cell r="Q8210" t="str">
            <v>Salaries &amp; Benefits</v>
          </cell>
          <cell r="R8210" t="str">
            <v>Other Expenditures</v>
          </cell>
          <cell r="S8210" t="str">
            <v>Salaries &amp; Benefits</v>
          </cell>
        </row>
        <row r="8211">
          <cell r="A8211" t="str">
            <v>PH4010</v>
          </cell>
          <cell r="E8211">
            <v>0</v>
          </cell>
          <cell r="F8211">
            <v>0</v>
          </cell>
          <cell r="G8211">
            <v>0</v>
          </cell>
          <cell r="H8211">
            <v>10146.91</v>
          </cell>
          <cell r="I8211">
            <v>10146.91</v>
          </cell>
          <cell r="J8211">
            <v>22837.96</v>
          </cell>
          <cell r="L8211">
            <v>41455</v>
          </cell>
          <cell r="M8211" t="str">
            <v>SG</v>
          </cell>
          <cell r="N8211" t="str">
            <v>EXP</v>
          </cell>
          <cell r="O8211" t="str">
            <v>PH400</v>
          </cell>
          <cell r="P8211" t="str">
            <v>1025</v>
          </cell>
          <cell r="Q8211" t="str">
            <v>Salaries &amp; Benefits</v>
          </cell>
          <cell r="R8211" t="str">
            <v>Other Expenditures</v>
          </cell>
          <cell r="S8211" t="str">
            <v>Overtime</v>
          </cell>
        </row>
        <row r="8212">
          <cell r="A8212" t="str">
            <v>PH4010</v>
          </cell>
          <cell r="E8212">
            <v>0</v>
          </cell>
          <cell r="F8212">
            <v>0</v>
          </cell>
          <cell r="G8212">
            <v>0</v>
          </cell>
          <cell r="H8212">
            <v>167253.16</v>
          </cell>
          <cell r="I8212">
            <v>167253.16</v>
          </cell>
          <cell r="J8212">
            <v>167253.16</v>
          </cell>
          <cell r="L8212">
            <v>41455</v>
          </cell>
          <cell r="M8212" t="str">
            <v>SG</v>
          </cell>
          <cell r="N8212" t="str">
            <v>EXP</v>
          </cell>
          <cell r="O8212" t="str">
            <v>PH400</v>
          </cell>
          <cell r="P8212" t="str">
            <v>1050</v>
          </cell>
          <cell r="Q8212" t="str">
            <v>Salaries &amp; Benefits</v>
          </cell>
          <cell r="R8212" t="str">
            <v>Other Expenditures</v>
          </cell>
          <cell r="S8212" t="str">
            <v>Salaries &amp; Benefits</v>
          </cell>
        </row>
        <row r="8213">
          <cell r="A8213" t="str">
            <v>PH4010</v>
          </cell>
          <cell r="E8213">
            <v>0</v>
          </cell>
          <cell r="F8213">
            <v>0</v>
          </cell>
          <cell r="G8213">
            <v>0</v>
          </cell>
          <cell r="H8213">
            <v>-8028.15</v>
          </cell>
          <cell r="I8213">
            <v>-8028.15</v>
          </cell>
          <cell r="J8213">
            <v>-8028.15</v>
          </cell>
          <cell r="L8213">
            <v>41455</v>
          </cell>
          <cell r="M8213" t="str">
            <v>SG</v>
          </cell>
          <cell r="N8213" t="str">
            <v>EXP</v>
          </cell>
          <cell r="O8213" t="str">
            <v>PH400</v>
          </cell>
          <cell r="P8213" t="str">
            <v>1520</v>
          </cell>
          <cell r="Q8213" t="str">
            <v>Salaries &amp; Benefits</v>
          </cell>
          <cell r="R8213" t="str">
            <v>Other Expenditures</v>
          </cell>
          <cell r="S8213" t="str">
            <v>Gapping</v>
          </cell>
        </row>
        <row r="8214">
          <cell r="A8214" t="str">
            <v>PH4010</v>
          </cell>
          <cell r="E8214">
            <v>0</v>
          </cell>
          <cell r="F8214">
            <v>0</v>
          </cell>
          <cell r="G8214">
            <v>0</v>
          </cell>
          <cell r="H8214">
            <v>-127028.93</v>
          </cell>
          <cell r="I8214">
            <v>-127028.93</v>
          </cell>
          <cell r="J8214">
            <v>-136547.23000000001</v>
          </cell>
          <cell r="L8214">
            <v>41455</v>
          </cell>
          <cell r="M8214" t="str">
            <v>SG</v>
          </cell>
          <cell r="N8214" t="str">
            <v>REV</v>
          </cell>
          <cell r="O8214" t="str">
            <v>PH400</v>
          </cell>
          <cell r="P8214" t="str">
            <v>8010</v>
          </cell>
          <cell r="Q8214" t="str">
            <v>Grants and Subsidies</v>
          </cell>
          <cell r="R8214" t="str">
            <v>Revenue</v>
          </cell>
          <cell r="S8214" t="str">
            <v>Non Salary</v>
          </cell>
        </row>
        <row r="8215">
          <cell r="A8215" t="str">
            <v>PH4011</v>
          </cell>
          <cell r="E8215">
            <v>0</v>
          </cell>
          <cell r="F8215">
            <v>0</v>
          </cell>
          <cell r="G8215">
            <v>0</v>
          </cell>
          <cell r="H8215">
            <v>37262.32</v>
          </cell>
          <cell r="I8215">
            <v>37262.32</v>
          </cell>
          <cell r="J8215">
            <v>83867.47</v>
          </cell>
          <cell r="L8215">
            <v>41455</v>
          </cell>
          <cell r="M8215" t="str">
            <v>SG</v>
          </cell>
          <cell r="N8215" t="str">
            <v>EXP</v>
          </cell>
          <cell r="O8215" t="str">
            <v>PH400</v>
          </cell>
          <cell r="P8215" t="str">
            <v>1011</v>
          </cell>
          <cell r="Q8215" t="str">
            <v>Salaries &amp; Benefits</v>
          </cell>
          <cell r="R8215" t="str">
            <v>Other Expenditures</v>
          </cell>
          <cell r="S8215" t="str">
            <v>Salaries &amp; Benefits</v>
          </cell>
        </row>
        <row r="8216">
          <cell r="A8216" t="str">
            <v>PH4011</v>
          </cell>
          <cell r="E8216">
            <v>624840.43000000005</v>
          </cell>
          <cell r="F8216">
            <v>0</v>
          </cell>
          <cell r="G8216">
            <v>624840.43000000005</v>
          </cell>
          <cell r="H8216">
            <v>506417.37</v>
          </cell>
          <cell r="I8216">
            <v>-118423.06</v>
          </cell>
          <cell r="J8216">
            <v>1128477.04</v>
          </cell>
          <cell r="L8216">
            <v>41455</v>
          </cell>
          <cell r="M8216" t="str">
            <v>SG</v>
          </cell>
          <cell r="N8216" t="str">
            <v>EXP</v>
          </cell>
          <cell r="O8216" t="str">
            <v>PH400</v>
          </cell>
          <cell r="P8216" t="str">
            <v>1015</v>
          </cell>
          <cell r="Q8216" t="str">
            <v>Salaries &amp; Benefits</v>
          </cell>
          <cell r="R8216" t="str">
            <v>Other Expenditures</v>
          </cell>
          <cell r="S8216" t="str">
            <v>Salaries &amp; Benefits</v>
          </cell>
        </row>
        <row r="8217">
          <cell r="A8217" t="str">
            <v>PH4011</v>
          </cell>
          <cell r="E8217">
            <v>39695.699999999997</v>
          </cell>
          <cell r="F8217">
            <v>0</v>
          </cell>
          <cell r="G8217">
            <v>39695.699999999997</v>
          </cell>
          <cell r="H8217">
            <v>10344.299999999999</v>
          </cell>
          <cell r="I8217">
            <v>-29351.4</v>
          </cell>
          <cell r="J8217">
            <v>23282.240000000002</v>
          </cell>
          <cell r="L8217">
            <v>41455</v>
          </cell>
          <cell r="M8217" t="str">
            <v>SG</v>
          </cell>
          <cell r="N8217" t="str">
            <v>EXP</v>
          </cell>
          <cell r="O8217" t="str">
            <v>PH400</v>
          </cell>
          <cell r="P8217" t="str">
            <v>1025</v>
          </cell>
          <cell r="Q8217" t="str">
            <v>Salaries &amp; Benefits</v>
          </cell>
          <cell r="R8217" t="str">
            <v>Other Expenditures</v>
          </cell>
          <cell r="S8217" t="str">
            <v>Overtime</v>
          </cell>
        </row>
        <row r="8218">
          <cell r="A8218" t="str">
            <v>PH4011</v>
          </cell>
          <cell r="E8218">
            <v>0</v>
          </cell>
          <cell r="F8218">
            <v>0</v>
          </cell>
          <cell r="G8218">
            <v>0</v>
          </cell>
          <cell r="H8218">
            <v>622.02</v>
          </cell>
          <cell r="I8218">
            <v>622.02</v>
          </cell>
          <cell r="J8218">
            <v>1400</v>
          </cell>
          <cell r="L8218">
            <v>41455</v>
          </cell>
          <cell r="M8218" t="str">
            <v>SG</v>
          </cell>
          <cell r="N8218" t="str">
            <v>EXP</v>
          </cell>
          <cell r="O8218" t="str">
            <v>PH400</v>
          </cell>
          <cell r="P8218" t="str">
            <v>1045</v>
          </cell>
          <cell r="Q8218" t="str">
            <v>Salaries &amp; Benefits</v>
          </cell>
          <cell r="R8218" t="str">
            <v>Other Expenditures</v>
          </cell>
          <cell r="S8218" t="str">
            <v>Salaries &amp; Benefits</v>
          </cell>
        </row>
        <row r="8219">
          <cell r="A8219" t="str">
            <v>PH4011</v>
          </cell>
          <cell r="E8219">
            <v>0</v>
          </cell>
          <cell r="F8219">
            <v>0</v>
          </cell>
          <cell r="G8219">
            <v>0</v>
          </cell>
          <cell r="H8219">
            <v>71359.570000000007</v>
          </cell>
          <cell r="I8219">
            <v>71359.570000000007</v>
          </cell>
          <cell r="J8219">
            <v>71359.570000000007</v>
          </cell>
          <cell r="L8219">
            <v>41455</v>
          </cell>
          <cell r="M8219" t="str">
            <v>SG</v>
          </cell>
          <cell r="N8219" t="str">
            <v>EXP</v>
          </cell>
          <cell r="O8219" t="str">
            <v>PH400</v>
          </cell>
          <cell r="P8219" t="str">
            <v>1050</v>
          </cell>
          <cell r="Q8219" t="str">
            <v>Salaries &amp; Benefits</v>
          </cell>
          <cell r="R8219" t="str">
            <v>Other Expenditures</v>
          </cell>
          <cell r="S8219" t="str">
            <v>Salaries &amp; Benefits</v>
          </cell>
        </row>
        <row r="8220">
          <cell r="A8220" t="str">
            <v>PH4011</v>
          </cell>
          <cell r="E8220">
            <v>15782.85</v>
          </cell>
          <cell r="F8220">
            <v>0</v>
          </cell>
          <cell r="G8220">
            <v>15782.85</v>
          </cell>
          <cell r="H8220">
            <v>0</v>
          </cell>
          <cell r="I8220">
            <v>-15782.85</v>
          </cell>
          <cell r="J8220">
            <v>0</v>
          </cell>
          <cell r="L8220">
            <v>41455</v>
          </cell>
          <cell r="M8220" t="str">
            <v>SG</v>
          </cell>
          <cell r="N8220" t="str">
            <v>EXP</v>
          </cell>
          <cell r="O8220" t="str">
            <v>PH400</v>
          </cell>
          <cell r="P8220" t="str">
            <v>1060</v>
          </cell>
          <cell r="Q8220" t="str">
            <v>Salaries &amp; Benefits</v>
          </cell>
          <cell r="R8220" t="str">
            <v>Other Expenditures</v>
          </cell>
          <cell r="S8220" t="str">
            <v>Salaries &amp; Benefits</v>
          </cell>
        </row>
        <row r="8221">
          <cell r="A8221" t="str">
            <v>PH4011</v>
          </cell>
          <cell r="E8221">
            <v>0</v>
          </cell>
          <cell r="F8221">
            <v>0</v>
          </cell>
          <cell r="G8221">
            <v>0</v>
          </cell>
          <cell r="H8221">
            <v>-37725.660000000003</v>
          </cell>
          <cell r="I8221">
            <v>-37725.660000000003</v>
          </cell>
          <cell r="J8221">
            <v>-75989.97</v>
          </cell>
          <cell r="L8221">
            <v>41455</v>
          </cell>
          <cell r="M8221" t="str">
            <v>SG</v>
          </cell>
          <cell r="N8221" t="str">
            <v>EXP</v>
          </cell>
          <cell r="O8221" t="str">
            <v>PH400</v>
          </cell>
          <cell r="P8221" t="str">
            <v>1520</v>
          </cell>
          <cell r="Q8221" t="str">
            <v>Salaries &amp; Benefits</v>
          </cell>
          <cell r="R8221" t="str">
            <v>Other Expenditures</v>
          </cell>
          <cell r="S8221" t="str">
            <v>Gapping</v>
          </cell>
        </row>
        <row r="8222">
          <cell r="A8222" t="str">
            <v>PH4011</v>
          </cell>
          <cell r="E8222">
            <v>0</v>
          </cell>
          <cell r="F8222">
            <v>0</v>
          </cell>
          <cell r="G8222">
            <v>0</v>
          </cell>
          <cell r="H8222">
            <v>88.86</v>
          </cell>
          <cell r="I8222">
            <v>88.86</v>
          </cell>
          <cell r="J8222">
            <v>200</v>
          </cell>
          <cell r="L8222">
            <v>41455</v>
          </cell>
          <cell r="M8222" t="str">
            <v>SG</v>
          </cell>
          <cell r="N8222" t="str">
            <v>EXP</v>
          </cell>
          <cell r="O8222" t="str">
            <v>PH400</v>
          </cell>
          <cell r="P8222" t="str">
            <v>1561</v>
          </cell>
          <cell r="Q8222" t="str">
            <v>Salaries &amp; Benefits</v>
          </cell>
          <cell r="R8222" t="str">
            <v>Other Expenditures</v>
          </cell>
          <cell r="S8222" t="str">
            <v>Salaries &amp; Benefits</v>
          </cell>
        </row>
        <row r="8223">
          <cell r="A8223" t="str">
            <v>PH4011</v>
          </cell>
          <cell r="E8223">
            <v>13529.51</v>
          </cell>
          <cell r="F8223">
            <v>0</v>
          </cell>
          <cell r="G8223">
            <v>13529.51</v>
          </cell>
          <cell r="H8223">
            <v>12442.64</v>
          </cell>
          <cell r="I8223">
            <v>-1086.8699999999999</v>
          </cell>
          <cell r="J8223">
            <v>27996</v>
          </cell>
          <cell r="L8223">
            <v>41455</v>
          </cell>
          <cell r="M8223" t="str">
            <v>SG</v>
          </cell>
          <cell r="N8223" t="str">
            <v>EXP</v>
          </cell>
          <cell r="O8223" t="str">
            <v>PH400</v>
          </cell>
          <cell r="P8223" t="str">
            <v>1711</v>
          </cell>
          <cell r="Q8223" t="str">
            <v>Salaries &amp; Benefits</v>
          </cell>
          <cell r="R8223" t="str">
            <v>Other Expenditures</v>
          </cell>
          <cell r="S8223" t="str">
            <v>Salaries &amp; Benefits</v>
          </cell>
        </row>
        <row r="8224">
          <cell r="A8224" t="str">
            <v>PH4011</v>
          </cell>
          <cell r="E8224">
            <v>7578.43</v>
          </cell>
          <cell r="F8224">
            <v>0</v>
          </cell>
          <cell r="G8224">
            <v>7578.43</v>
          </cell>
          <cell r="H8224">
            <v>6736.07</v>
          </cell>
          <cell r="I8224">
            <v>-842.36</v>
          </cell>
          <cell r="J8224">
            <v>15156</v>
          </cell>
          <cell r="L8224">
            <v>41455</v>
          </cell>
          <cell r="M8224" t="str">
            <v>SG</v>
          </cell>
          <cell r="N8224" t="str">
            <v>EXP</v>
          </cell>
          <cell r="O8224" t="str">
            <v>PH400</v>
          </cell>
          <cell r="P8224" t="str">
            <v>1712</v>
          </cell>
          <cell r="Q8224" t="str">
            <v>Salaries &amp; Benefits</v>
          </cell>
          <cell r="R8224" t="str">
            <v>Other Expenditures</v>
          </cell>
          <cell r="S8224" t="str">
            <v>Salaries &amp; Benefits</v>
          </cell>
        </row>
        <row r="8225">
          <cell r="A8225" t="str">
            <v>PH4011</v>
          </cell>
          <cell r="E8225">
            <v>10170.85</v>
          </cell>
          <cell r="F8225">
            <v>0</v>
          </cell>
          <cell r="G8225">
            <v>10170.85</v>
          </cell>
          <cell r="H8225">
            <v>7235.08</v>
          </cell>
          <cell r="I8225">
            <v>-2935.77</v>
          </cell>
          <cell r="J8225">
            <v>16275.53</v>
          </cell>
          <cell r="L8225">
            <v>41455</v>
          </cell>
          <cell r="M8225" t="str">
            <v>SG</v>
          </cell>
          <cell r="N8225" t="str">
            <v>EXP</v>
          </cell>
          <cell r="O8225" t="str">
            <v>PH400</v>
          </cell>
          <cell r="P8225" t="str">
            <v>1720</v>
          </cell>
          <cell r="Q8225" t="str">
            <v>Salaries &amp; Benefits</v>
          </cell>
          <cell r="R8225" t="str">
            <v>Other Expenditures</v>
          </cell>
          <cell r="S8225" t="str">
            <v>Salaries &amp; Benefits</v>
          </cell>
        </row>
        <row r="8226">
          <cell r="A8226" t="str">
            <v>PH4011</v>
          </cell>
          <cell r="E8226">
            <v>3079.66</v>
          </cell>
          <cell r="F8226">
            <v>0</v>
          </cell>
          <cell r="G8226">
            <v>3079.66</v>
          </cell>
          <cell r="H8226">
            <v>2696.67</v>
          </cell>
          <cell r="I8226">
            <v>-382.99</v>
          </cell>
          <cell r="J8226">
            <v>6067.7</v>
          </cell>
          <cell r="L8226">
            <v>41455</v>
          </cell>
          <cell r="M8226" t="str">
            <v>SG</v>
          </cell>
          <cell r="N8226" t="str">
            <v>EXP</v>
          </cell>
          <cell r="O8226" t="str">
            <v>PH400</v>
          </cell>
          <cell r="P8226" t="str">
            <v>1730</v>
          </cell>
          <cell r="Q8226" t="str">
            <v>Salaries &amp; Benefits</v>
          </cell>
          <cell r="R8226" t="str">
            <v>Other Expenditures</v>
          </cell>
          <cell r="S8226" t="str">
            <v>Salaries &amp; Benefits</v>
          </cell>
        </row>
        <row r="8227">
          <cell r="A8227" t="str">
            <v>PH4011</v>
          </cell>
          <cell r="E8227">
            <v>8534.7099999999991</v>
          </cell>
          <cell r="F8227">
            <v>0</v>
          </cell>
          <cell r="G8227">
            <v>8534.7099999999991</v>
          </cell>
          <cell r="H8227">
            <v>8219.82</v>
          </cell>
          <cell r="I8227">
            <v>-314.89</v>
          </cell>
          <cell r="J8227">
            <v>8987.58</v>
          </cell>
          <cell r="L8227">
            <v>41455</v>
          </cell>
          <cell r="M8227" t="str">
            <v>SG</v>
          </cell>
          <cell r="N8227" t="str">
            <v>EXP</v>
          </cell>
          <cell r="O8227" t="str">
            <v>PH400</v>
          </cell>
          <cell r="P8227" t="str">
            <v>1740</v>
          </cell>
          <cell r="Q8227" t="str">
            <v>Salaries &amp; Benefits</v>
          </cell>
          <cell r="R8227" t="str">
            <v>Other Expenditures</v>
          </cell>
          <cell r="S8227" t="str">
            <v>Salaries &amp; Benefits</v>
          </cell>
        </row>
        <row r="8228">
          <cell r="A8228" t="str">
            <v>PH4011</v>
          </cell>
          <cell r="E8228">
            <v>423.98</v>
          </cell>
          <cell r="F8228">
            <v>0</v>
          </cell>
          <cell r="G8228">
            <v>423.98</v>
          </cell>
          <cell r="H8228">
            <v>844.09</v>
          </cell>
          <cell r="I8228">
            <v>420.11</v>
          </cell>
          <cell r="J8228">
            <v>882.43</v>
          </cell>
          <cell r="L8228">
            <v>41455</v>
          </cell>
          <cell r="M8228" t="str">
            <v>SG</v>
          </cell>
          <cell r="N8228" t="str">
            <v>EXP</v>
          </cell>
          <cell r="O8228" t="str">
            <v>PH400</v>
          </cell>
          <cell r="P8228" t="str">
            <v>1745</v>
          </cell>
          <cell r="Q8228" t="str">
            <v>Salaries &amp; Benefits</v>
          </cell>
          <cell r="R8228" t="str">
            <v>Other Expenditures</v>
          </cell>
          <cell r="S8228" t="str">
            <v>Salaries &amp; Benefits</v>
          </cell>
        </row>
        <row r="8229">
          <cell r="A8229" t="str">
            <v>PH4011</v>
          </cell>
          <cell r="E8229">
            <v>13366.97</v>
          </cell>
          <cell r="F8229">
            <v>0</v>
          </cell>
          <cell r="G8229">
            <v>13366.97</v>
          </cell>
          <cell r="H8229">
            <v>9559.5400000000009</v>
          </cell>
          <cell r="I8229">
            <v>-3807.43</v>
          </cell>
          <cell r="J8229">
            <v>21509.1</v>
          </cell>
          <cell r="L8229">
            <v>41455</v>
          </cell>
          <cell r="M8229" t="str">
            <v>SG</v>
          </cell>
          <cell r="N8229" t="str">
            <v>EXP</v>
          </cell>
          <cell r="O8229" t="str">
            <v>PH400</v>
          </cell>
          <cell r="P8229" t="str">
            <v>1750</v>
          </cell>
          <cell r="Q8229" t="str">
            <v>Salaries &amp; Benefits</v>
          </cell>
          <cell r="R8229" t="str">
            <v>Other Expenditures</v>
          </cell>
          <cell r="S8229" t="str">
            <v>Salaries &amp; Benefits</v>
          </cell>
        </row>
        <row r="8230">
          <cell r="A8230" t="str">
            <v>PH4011</v>
          </cell>
          <cell r="E8230">
            <v>20780.68</v>
          </cell>
          <cell r="F8230">
            <v>0</v>
          </cell>
          <cell r="G8230">
            <v>20780.68</v>
          </cell>
          <cell r="H8230">
            <v>18964.88</v>
          </cell>
          <cell r="I8230">
            <v>-1815.8</v>
          </cell>
          <cell r="J8230">
            <v>20760.3</v>
          </cell>
          <cell r="L8230">
            <v>41455</v>
          </cell>
          <cell r="M8230" t="str">
            <v>SG</v>
          </cell>
          <cell r="N8230" t="str">
            <v>EXP</v>
          </cell>
          <cell r="O8230" t="str">
            <v>PH400</v>
          </cell>
          <cell r="P8230" t="str">
            <v>1760</v>
          </cell>
          <cell r="Q8230" t="str">
            <v>Salaries &amp; Benefits</v>
          </cell>
          <cell r="R8230" t="str">
            <v>Other Expenditures</v>
          </cell>
          <cell r="S8230" t="str">
            <v>Salaries &amp; Benefits</v>
          </cell>
        </row>
        <row r="8231">
          <cell r="A8231" t="str">
            <v>PH4011</v>
          </cell>
          <cell r="E8231">
            <v>76686.460000000006</v>
          </cell>
          <cell r="F8231">
            <v>0</v>
          </cell>
          <cell r="G8231">
            <v>76686.460000000006</v>
          </cell>
          <cell r="H8231">
            <v>59923.87</v>
          </cell>
          <cell r="I8231">
            <v>-16762.59</v>
          </cell>
          <cell r="J8231">
            <v>134828.78</v>
          </cell>
          <cell r="L8231">
            <v>41455</v>
          </cell>
          <cell r="M8231" t="str">
            <v>SG</v>
          </cell>
          <cell r="N8231" t="str">
            <v>EXP</v>
          </cell>
          <cell r="O8231" t="str">
            <v>PH400</v>
          </cell>
          <cell r="P8231" t="str">
            <v>1770</v>
          </cell>
          <cell r="Q8231" t="str">
            <v>Salaries &amp; Benefits</v>
          </cell>
          <cell r="R8231" t="str">
            <v>Other Expenditures</v>
          </cell>
          <cell r="S8231" t="str">
            <v>Salaries &amp; Benefits</v>
          </cell>
        </row>
        <row r="8232">
          <cell r="A8232" t="str">
            <v>PH4011</v>
          </cell>
          <cell r="E8232">
            <v>0</v>
          </cell>
          <cell r="F8232">
            <v>0</v>
          </cell>
          <cell r="G8232">
            <v>0</v>
          </cell>
          <cell r="H8232">
            <v>12235.13</v>
          </cell>
          <cell r="I8232">
            <v>12235.13</v>
          </cell>
          <cell r="J8232">
            <v>27538</v>
          </cell>
          <cell r="L8232">
            <v>41455</v>
          </cell>
          <cell r="M8232" t="str">
            <v>SG</v>
          </cell>
          <cell r="N8232" t="str">
            <v>EXP</v>
          </cell>
          <cell r="O8232" t="str">
            <v>PH400</v>
          </cell>
          <cell r="P8232" t="str">
            <v>1850</v>
          </cell>
          <cell r="Q8232" t="str">
            <v>Salaries &amp; Benefits</v>
          </cell>
          <cell r="R8232" t="str">
            <v>Other Expenditures</v>
          </cell>
          <cell r="S8232" t="str">
            <v>Salaries &amp; Benefits</v>
          </cell>
        </row>
        <row r="8233">
          <cell r="A8233" t="str">
            <v>PH4011</v>
          </cell>
          <cell r="E8233">
            <v>0</v>
          </cell>
          <cell r="F8233">
            <v>0</v>
          </cell>
          <cell r="G8233">
            <v>0</v>
          </cell>
          <cell r="H8233">
            <v>31343.279999999999</v>
          </cell>
          <cell r="I8233">
            <v>31343.279999999999</v>
          </cell>
          <cell r="J8233">
            <v>70545.36</v>
          </cell>
          <cell r="L8233">
            <v>41455</v>
          </cell>
          <cell r="M8233" t="str">
            <v>SG</v>
          </cell>
          <cell r="N8233" t="str">
            <v>EXP</v>
          </cell>
          <cell r="O8233" t="str">
            <v>PH400</v>
          </cell>
          <cell r="P8233" t="str">
            <v>1970</v>
          </cell>
          <cell r="Q8233" t="str">
            <v>Salaries &amp; Benefits</v>
          </cell>
          <cell r="R8233" t="str">
            <v>Other Expenditures</v>
          </cell>
          <cell r="S8233" t="str">
            <v>Salaries &amp; Benefits</v>
          </cell>
        </row>
        <row r="8234">
          <cell r="A8234" t="str">
            <v>PH4011</v>
          </cell>
          <cell r="E8234">
            <v>114.25</v>
          </cell>
          <cell r="F8234">
            <v>0</v>
          </cell>
          <cell r="G8234">
            <v>114.25</v>
          </cell>
          <cell r="H8234">
            <v>338.27</v>
          </cell>
          <cell r="I8234">
            <v>224.02</v>
          </cell>
          <cell r="J8234">
            <v>783.06</v>
          </cell>
          <cell r="L8234">
            <v>41455</v>
          </cell>
          <cell r="M8234" t="str">
            <v>SG</v>
          </cell>
          <cell r="N8234" t="str">
            <v>EXP</v>
          </cell>
          <cell r="O8234" t="str">
            <v>PH400</v>
          </cell>
          <cell r="P8234" t="str">
            <v>2010</v>
          </cell>
          <cell r="Q8234" t="str">
            <v>Office Supplies</v>
          </cell>
          <cell r="R8234" t="str">
            <v>Other Expenditures</v>
          </cell>
          <cell r="S8234" t="str">
            <v>Non Salary</v>
          </cell>
        </row>
        <row r="8235">
          <cell r="A8235" t="str">
            <v>PH4011</v>
          </cell>
          <cell r="E8235">
            <v>48.74</v>
          </cell>
          <cell r="F8235">
            <v>0</v>
          </cell>
          <cell r="G8235">
            <v>48.74</v>
          </cell>
          <cell r="H8235">
            <v>0</v>
          </cell>
          <cell r="I8235">
            <v>-48.74</v>
          </cell>
          <cell r="J8235">
            <v>0</v>
          </cell>
          <cell r="L8235">
            <v>41455</v>
          </cell>
          <cell r="M8235" t="str">
            <v>SG</v>
          </cell>
          <cell r="N8235" t="str">
            <v>EXP</v>
          </cell>
          <cell r="O8235" t="str">
            <v>PH400</v>
          </cell>
          <cell r="P8235" t="str">
            <v>2040</v>
          </cell>
          <cell r="Q8235" t="str">
            <v>Office Supplies</v>
          </cell>
          <cell r="R8235" t="str">
            <v>Other Expenditures</v>
          </cell>
          <cell r="S8235" t="str">
            <v>Non Salary</v>
          </cell>
        </row>
        <row r="8236">
          <cell r="A8236" t="str">
            <v>PH4011</v>
          </cell>
          <cell r="E8236">
            <v>0</v>
          </cell>
          <cell r="F8236">
            <v>0</v>
          </cell>
          <cell r="G8236">
            <v>0</v>
          </cell>
          <cell r="H8236">
            <v>512.78</v>
          </cell>
          <cell r="I8236">
            <v>512.78</v>
          </cell>
          <cell r="J8236">
            <v>1187.02</v>
          </cell>
          <cell r="L8236">
            <v>41455</v>
          </cell>
          <cell r="M8236" t="str">
            <v>SG</v>
          </cell>
          <cell r="N8236" t="str">
            <v>EXP</v>
          </cell>
          <cell r="O8236" t="str">
            <v>PH400</v>
          </cell>
          <cell r="P8236" t="str">
            <v>2650</v>
          </cell>
          <cell r="Q8236" t="str">
            <v>Other Supplies</v>
          </cell>
          <cell r="R8236" t="str">
            <v>Other Expenditures</v>
          </cell>
          <cell r="S8236" t="str">
            <v>Non Salary</v>
          </cell>
        </row>
        <row r="8237">
          <cell r="A8237" t="str">
            <v>PH4011</v>
          </cell>
          <cell r="E8237">
            <v>0</v>
          </cell>
          <cell r="F8237">
            <v>0</v>
          </cell>
          <cell r="G8237">
            <v>0</v>
          </cell>
          <cell r="H8237">
            <v>0</v>
          </cell>
          <cell r="I8237">
            <v>0</v>
          </cell>
          <cell r="J8237">
            <v>0</v>
          </cell>
          <cell r="L8237">
            <v>41455</v>
          </cell>
          <cell r="M8237" t="str">
            <v>SG</v>
          </cell>
          <cell r="N8237" t="str">
            <v>EXP</v>
          </cell>
          <cell r="O8237" t="str">
            <v>PH400</v>
          </cell>
          <cell r="P8237" t="str">
            <v>2750</v>
          </cell>
          <cell r="Q8237" t="str">
            <v>Other Supplies</v>
          </cell>
          <cell r="R8237" t="str">
            <v>Other Expenditures</v>
          </cell>
          <cell r="S8237" t="str">
            <v>Non Salary</v>
          </cell>
        </row>
        <row r="8238">
          <cell r="A8238" t="str">
            <v>PH4011</v>
          </cell>
          <cell r="E8238">
            <v>0</v>
          </cell>
          <cell r="F8238">
            <v>0</v>
          </cell>
          <cell r="G8238">
            <v>0</v>
          </cell>
          <cell r="H8238">
            <v>82.63</v>
          </cell>
          <cell r="I8238">
            <v>82.63</v>
          </cell>
          <cell r="J8238">
            <v>191.27</v>
          </cell>
          <cell r="L8238">
            <v>41455</v>
          </cell>
          <cell r="M8238" t="str">
            <v>SG</v>
          </cell>
          <cell r="N8238" t="str">
            <v>EXP</v>
          </cell>
          <cell r="O8238" t="str">
            <v>PH400</v>
          </cell>
          <cell r="P8238" t="str">
            <v>3020</v>
          </cell>
          <cell r="Q8238" t="str">
            <v>General Equipment</v>
          </cell>
          <cell r="R8238" t="str">
            <v>Other Expenditures</v>
          </cell>
          <cell r="S8238" t="str">
            <v>Non Salary</v>
          </cell>
        </row>
        <row r="8239">
          <cell r="A8239" t="str">
            <v>PH4011</v>
          </cell>
          <cell r="E8239">
            <v>0</v>
          </cell>
          <cell r="F8239">
            <v>0</v>
          </cell>
          <cell r="G8239">
            <v>0</v>
          </cell>
          <cell r="H8239">
            <v>3230.12</v>
          </cell>
          <cell r="I8239">
            <v>3230.12</v>
          </cell>
          <cell r="J8239">
            <v>19068</v>
          </cell>
          <cell r="L8239">
            <v>41455</v>
          </cell>
          <cell r="M8239" t="str">
            <v>SG</v>
          </cell>
          <cell r="N8239" t="str">
            <v>EXP</v>
          </cell>
          <cell r="O8239" t="str">
            <v>PH400</v>
          </cell>
          <cell r="P8239" t="str">
            <v>4025</v>
          </cell>
          <cell r="Q8239" t="str">
            <v>Professional &amp; Technical</v>
          </cell>
          <cell r="R8239" t="str">
            <v>Other Expenditures</v>
          </cell>
          <cell r="S8239" t="str">
            <v>Non Salary</v>
          </cell>
        </row>
        <row r="8240">
          <cell r="A8240" t="str">
            <v>PH4011</v>
          </cell>
          <cell r="E8240">
            <v>5650.53</v>
          </cell>
          <cell r="F8240">
            <v>0</v>
          </cell>
          <cell r="G8240">
            <v>5650.53</v>
          </cell>
          <cell r="H8240">
            <v>0</v>
          </cell>
          <cell r="I8240">
            <v>-5650.53</v>
          </cell>
          <cell r="J8240">
            <v>0</v>
          </cell>
          <cell r="L8240">
            <v>41455</v>
          </cell>
          <cell r="M8240" t="str">
            <v>SG</v>
          </cell>
          <cell r="N8240" t="str">
            <v>EXP</v>
          </cell>
          <cell r="O8240" t="str">
            <v>PH400</v>
          </cell>
          <cell r="P8240" t="str">
            <v>4199</v>
          </cell>
          <cell r="Q8240" t="str">
            <v>Professional &amp; Technical</v>
          </cell>
          <cell r="R8240" t="str">
            <v>Other Expenditures</v>
          </cell>
          <cell r="S8240" t="str">
            <v>Non Salary</v>
          </cell>
        </row>
        <row r="8241">
          <cell r="A8241" t="str">
            <v>PH4011</v>
          </cell>
          <cell r="E8241">
            <v>262.54000000000002</v>
          </cell>
          <cell r="F8241">
            <v>0</v>
          </cell>
          <cell r="G8241">
            <v>262.54000000000002</v>
          </cell>
          <cell r="H8241">
            <v>0</v>
          </cell>
          <cell r="I8241">
            <v>-262.54000000000002</v>
          </cell>
          <cell r="J8241">
            <v>0</v>
          </cell>
          <cell r="L8241">
            <v>41455</v>
          </cell>
          <cell r="M8241" t="str">
            <v>SG</v>
          </cell>
          <cell r="N8241" t="str">
            <v>EXP</v>
          </cell>
          <cell r="O8241" t="str">
            <v>PH400</v>
          </cell>
          <cell r="P8241" t="str">
            <v>4210</v>
          </cell>
          <cell r="Q8241" t="str">
            <v>Business Travel Expenses</v>
          </cell>
          <cell r="R8241" t="str">
            <v>Other Expenditures</v>
          </cell>
          <cell r="S8241" t="str">
            <v>Non Salary</v>
          </cell>
        </row>
        <row r="8242">
          <cell r="A8242" t="str">
            <v>PH4011</v>
          </cell>
          <cell r="E8242">
            <v>289.24</v>
          </cell>
          <cell r="F8242">
            <v>0</v>
          </cell>
          <cell r="G8242">
            <v>289.24</v>
          </cell>
          <cell r="H8242">
            <v>238.51</v>
          </cell>
          <cell r="I8242">
            <v>-50.73</v>
          </cell>
          <cell r="J8242">
            <v>564.52</v>
          </cell>
          <cell r="L8242">
            <v>41455</v>
          </cell>
          <cell r="M8242" t="str">
            <v>SG</v>
          </cell>
          <cell r="N8242" t="str">
            <v>EXP</v>
          </cell>
          <cell r="O8242" t="str">
            <v>PH400</v>
          </cell>
          <cell r="P8242" t="str">
            <v>4215</v>
          </cell>
          <cell r="Q8242" t="str">
            <v>Business Travel Expenses</v>
          </cell>
          <cell r="R8242" t="str">
            <v>Other Expenditures</v>
          </cell>
          <cell r="S8242" t="str">
            <v>Non Salary</v>
          </cell>
        </row>
        <row r="8243">
          <cell r="A8243" t="str">
            <v>PH4011</v>
          </cell>
          <cell r="E8243">
            <v>124.27</v>
          </cell>
          <cell r="F8243">
            <v>0</v>
          </cell>
          <cell r="G8243">
            <v>124.27</v>
          </cell>
          <cell r="H8243">
            <v>0</v>
          </cell>
          <cell r="I8243">
            <v>-124.27</v>
          </cell>
          <cell r="J8243">
            <v>0</v>
          </cell>
          <cell r="L8243">
            <v>41455</v>
          </cell>
          <cell r="M8243" t="str">
            <v>SG</v>
          </cell>
          <cell r="N8243" t="str">
            <v>EXP</v>
          </cell>
          <cell r="O8243" t="str">
            <v>PH400</v>
          </cell>
          <cell r="P8243" t="str">
            <v>4220</v>
          </cell>
          <cell r="Q8243" t="str">
            <v>Business Travel Expenses</v>
          </cell>
          <cell r="R8243" t="str">
            <v>Other Expenditures</v>
          </cell>
          <cell r="S8243" t="str">
            <v>Non Salary</v>
          </cell>
        </row>
        <row r="8244">
          <cell r="A8244" t="str">
            <v>PH4011</v>
          </cell>
          <cell r="E8244">
            <v>10.4</v>
          </cell>
          <cell r="F8244">
            <v>0</v>
          </cell>
          <cell r="G8244">
            <v>10.4</v>
          </cell>
          <cell r="H8244">
            <v>338</v>
          </cell>
          <cell r="I8244">
            <v>327.60000000000002</v>
          </cell>
          <cell r="J8244">
            <v>800</v>
          </cell>
          <cell r="L8244">
            <v>41455</v>
          </cell>
          <cell r="M8244" t="str">
            <v>SG</v>
          </cell>
          <cell r="N8244" t="str">
            <v>EXP</v>
          </cell>
          <cell r="O8244" t="str">
            <v>PH400</v>
          </cell>
          <cell r="P8244" t="str">
            <v>4225</v>
          </cell>
          <cell r="Q8244" t="str">
            <v>Business Travel Expenses</v>
          </cell>
          <cell r="R8244" t="str">
            <v>Other Expenditures</v>
          </cell>
          <cell r="S8244" t="str">
            <v>Non Salary</v>
          </cell>
        </row>
        <row r="8245">
          <cell r="A8245" t="str">
            <v>PH4011</v>
          </cell>
          <cell r="E8245">
            <v>40.81</v>
          </cell>
          <cell r="F8245">
            <v>0</v>
          </cell>
          <cell r="G8245">
            <v>40.81</v>
          </cell>
          <cell r="H8245">
            <v>0</v>
          </cell>
          <cell r="I8245">
            <v>-40.81</v>
          </cell>
          <cell r="J8245">
            <v>0</v>
          </cell>
          <cell r="L8245">
            <v>41455</v>
          </cell>
          <cell r="M8245" t="str">
            <v>SG</v>
          </cell>
          <cell r="N8245" t="str">
            <v>EXP</v>
          </cell>
          <cell r="O8245" t="str">
            <v>PH400</v>
          </cell>
          <cell r="P8245" t="str">
            <v>4230</v>
          </cell>
          <cell r="Q8245" t="str">
            <v>Business Travel Expenses</v>
          </cell>
          <cell r="R8245" t="str">
            <v>Other Expenditures</v>
          </cell>
          <cell r="S8245" t="str">
            <v>Non Salary</v>
          </cell>
        </row>
        <row r="8246">
          <cell r="A8246" t="str">
            <v>PH4011</v>
          </cell>
          <cell r="E8246">
            <v>1756.16</v>
          </cell>
          <cell r="F8246">
            <v>0</v>
          </cell>
          <cell r="G8246">
            <v>1756.16</v>
          </cell>
          <cell r="H8246">
            <v>0</v>
          </cell>
          <cell r="I8246">
            <v>-1756.16</v>
          </cell>
          <cell r="J8246">
            <v>0</v>
          </cell>
          <cell r="L8246">
            <v>41455</v>
          </cell>
          <cell r="M8246" t="str">
            <v>SG</v>
          </cell>
          <cell r="N8246" t="str">
            <v>EXP</v>
          </cell>
          <cell r="O8246" t="str">
            <v>PH400</v>
          </cell>
          <cell r="P8246" t="str">
            <v>4250</v>
          </cell>
          <cell r="Q8246" t="str">
            <v>Conference Expenditures</v>
          </cell>
          <cell r="R8246" t="str">
            <v>Other Expenditures</v>
          </cell>
          <cell r="S8246" t="str">
            <v>Non Salary</v>
          </cell>
        </row>
        <row r="8247">
          <cell r="A8247" t="str">
            <v>PH4011</v>
          </cell>
          <cell r="E8247">
            <v>0</v>
          </cell>
          <cell r="F8247">
            <v>0</v>
          </cell>
          <cell r="G8247">
            <v>0</v>
          </cell>
          <cell r="H8247">
            <v>801</v>
          </cell>
          <cell r="I8247">
            <v>801</v>
          </cell>
          <cell r="J8247">
            <v>3204</v>
          </cell>
          <cell r="L8247">
            <v>41455</v>
          </cell>
          <cell r="M8247" t="str">
            <v>SG</v>
          </cell>
          <cell r="N8247" t="str">
            <v>EXP</v>
          </cell>
          <cell r="O8247" t="str">
            <v>PH400</v>
          </cell>
          <cell r="P8247" t="str">
            <v>4252</v>
          </cell>
          <cell r="Q8247" t="str">
            <v>Conference Expenditures</v>
          </cell>
          <cell r="R8247" t="str">
            <v>Other Expenditures</v>
          </cell>
          <cell r="S8247" t="str">
            <v>Non Salary</v>
          </cell>
        </row>
        <row r="8248">
          <cell r="A8248" t="str">
            <v>PH4011</v>
          </cell>
          <cell r="E8248">
            <v>0</v>
          </cell>
          <cell r="F8248">
            <v>0</v>
          </cell>
          <cell r="G8248">
            <v>0</v>
          </cell>
          <cell r="H8248">
            <v>767.6</v>
          </cell>
          <cell r="I8248">
            <v>767.6</v>
          </cell>
          <cell r="J8248">
            <v>3070.4</v>
          </cell>
          <cell r="L8248">
            <v>41455</v>
          </cell>
          <cell r="M8248" t="str">
            <v>SG</v>
          </cell>
          <cell r="N8248" t="str">
            <v>EXP</v>
          </cell>
          <cell r="O8248" t="str">
            <v>PH400</v>
          </cell>
          <cell r="P8248" t="str">
            <v>4253</v>
          </cell>
          <cell r="Q8248" t="str">
            <v>Conference Expenditures</v>
          </cell>
          <cell r="R8248" t="str">
            <v>Other Expenditures</v>
          </cell>
          <cell r="S8248" t="str">
            <v>Non Salary</v>
          </cell>
        </row>
        <row r="8249">
          <cell r="A8249" t="str">
            <v>PH4011</v>
          </cell>
          <cell r="E8249">
            <v>0</v>
          </cell>
          <cell r="F8249">
            <v>0</v>
          </cell>
          <cell r="G8249">
            <v>0</v>
          </cell>
          <cell r="H8249">
            <v>118.05</v>
          </cell>
          <cell r="I8249">
            <v>118.05</v>
          </cell>
          <cell r="J8249">
            <v>472.17</v>
          </cell>
          <cell r="L8249">
            <v>41455</v>
          </cell>
          <cell r="M8249" t="str">
            <v>SG</v>
          </cell>
          <cell r="N8249" t="str">
            <v>EXP</v>
          </cell>
          <cell r="O8249" t="str">
            <v>PH400</v>
          </cell>
          <cell r="P8249" t="str">
            <v>4254</v>
          </cell>
          <cell r="Q8249" t="str">
            <v>Conference Expenditures</v>
          </cell>
          <cell r="R8249" t="str">
            <v>Other Expenditures</v>
          </cell>
          <cell r="S8249" t="str">
            <v>Non Salary</v>
          </cell>
        </row>
        <row r="8250">
          <cell r="A8250" t="str">
            <v>PH4011</v>
          </cell>
          <cell r="E8250">
            <v>0</v>
          </cell>
          <cell r="F8250">
            <v>0</v>
          </cell>
          <cell r="G8250">
            <v>0</v>
          </cell>
          <cell r="H8250">
            <v>25.5</v>
          </cell>
          <cell r="I8250">
            <v>25.5</v>
          </cell>
          <cell r="J8250">
            <v>102</v>
          </cell>
          <cell r="L8250">
            <v>41455</v>
          </cell>
          <cell r="M8250" t="str">
            <v>SG</v>
          </cell>
          <cell r="N8250" t="str">
            <v>EXP</v>
          </cell>
          <cell r="O8250" t="str">
            <v>PH400</v>
          </cell>
          <cell r="P8250" t="str">
            <v>4255</v>
          </cell>
          <cell r="Q8250" t="str">
            <v>Conference Expenditures</v>
          </cell>
          <cell r="R8250" t="str">
            <v>Other Expenditures</v>
          </cell>
          <cell r="S8250" t="str">
            <v>Non Salary</v>
          </cell>
        </row>
        <row r="8251">
          <cell r="A8251" t="str">
            <v>PH4011</v>
          </cell>
          <cell r="E8251">
            <v>4286.17</v>
          </cell>
          <cell r="F8251">
            <v>0</v>
          </cell>
          <cell r="G8251">
            <v>4286.17</v>
          </cell>
          <cell r="H8251">
            <v>3630.5</v>
          </cell>
          <cell r="I8251">
            <v>-655.67</v>
          </cell>
          <cell r="J8251">
            <v>14522</v>
          </cell>
          <cell r="L8251">
            <v>41455</v>
          </cell>
          <cell r="M8251" t="str">
            <v>SG</v>
          </cell>
          <cell r="N8251" t="str">
            <v>EXP</v>
          </cell>
          <cell r="O8251" t="str">
            <v>PH400</v>
          </cell>
          <cell r="P8251" t="str">
            <v>4256</v>
          </cell>
          <cell r="Q8251" t="str">
            <v>Conference Expenditures</v>
          </cell>
          <cell r="R8251" t="str">
            <v>Other Expenditures</v>
          </cell>
          <cell r="S8251" t="str">
            <v>Non Salary</v>
          </cell>
        </row>
        <row r="8252">
          <cell r="A8252" t="str">
            <v>PH4011</v>
          </cell>
          <cell r="E8252">
            <v>0</v>
          </cell>
          <cell r="F8252">
            <v>0</v>
          </cell>
          <cell r="G8252">
            <v>0</v>
          </cell>
          <cell r="H8252">
            <v>508.8</v>
          </cell>
          <cell r="I8252">
            <v>508.8</v>
          </cell>
          <cell r="J8252">
            <v>508.8</v>
          </cell>
          <cell r="L8252">
            <v>41455</v>
          </cell>
          <cell r="M8252" t="str">
            <v>SG</v>
          </cell>
          <cell r="N8252" t="str">
            <v>EXP</v>
          </cell>
          <cell r="O8252" t="str">
            <v>PH400</v>
          </cell>
          <cell r="P8252" t="str">
            <v>4310</v>
          </cell>
          <cell r="Q8252" t="str">
            <v>Training &amp; Development</v>
          </cell>
          <cell r="R8252" t="str">
            <v>Other Expenditures</v>
          </cell>
          <cell r="S8252" t="str">
            <v>Non Salary</v>
          </cell>
        </row>
        <row r="8253">
          <cell r="A8253" t="str">
            <v>PH4011</v>
          </cell>
          <cell r="E8253">
            <v>0</v>
          </cell>
          <cell r="F8253">
            <v>5000</v>
          </cell>
          <cell r="G8253">
            <v>5000</v>
          </cell>
          <cell r="H8253">
            <v>8450</v>
          </cell>
          <cell r="I8253">
            <v>3450</v>
          </cell>
          <cell r="J8253">
            <v>20000</v>
          </cell>
          <cell r="L8253">
            <v>41455</v>
          </cell>
          <cell r="M8253" t="str">
            <v>SG</v>
          </cell>
          <cell r="N8253" t="str">
            <v>EXP</v>
          </cell>
          <cell r="O8253" t="str">
            <v>PH400</v>
          </cell>
          <cell r="P8253" t="str">
            <v>4400</v>
          </cell>
          <cell r="Q8253" t="str">
            <v>Contracted Services</v>
          </cell>
          <cell r="R8253" t="str">
            <v>Other Expenditures</v>
          </cell>
          <cell r="S8253" t="str">
            <v>Non Salary</v>
          </cell>
        </row>
        <row r="8254">
          <cell r="A8254" t="str">
            <v>PH4011</v>
          </cell>
          <cell r="E8254">
            <v>0</v>
          </cell>
          <cell r="F8254">
            <v>0</v>
          </cell>
          <cell r="G8254">
            <v>0</v>
          </cell>
          <cell r="H8254">
            <v>175.41</v>
          </cell>
          <cell r="I8254">
            <v>175.41</v>
          </cell>
          <cell r="J8254">
            <v>415.18</v>
          </cell>
          <cell r="L8254">
            <v>41455</v>
          </cell>
          <cell r="M8254" t="str">
            <v>SG</v>
          </cell>
          <cell r="N8254" t="str">
            <v>EXP</v>
          </cell>
          <cell r="O8254" t="str">
            <v>PH400</v>
          </cell>
          <cell r="P8254" t="str">
            <v>4452</v>
          </cell>
          <cell r="Q8254" t="str">
            <v>Contracted Services</v>
          </cell>
          <cell r="R8254" t="str">
            <v>Other Expenditures</v>
          </cell>
          <cell r="S8254" t="str">
            <v>Non Salary</v>
          </cell>
        </row>
        <row r="8255">
          <cell r="A8255" t="str">
            <v>PH4011</v>
          </cell>
          <cell r="E8255">
            <v>14403.3</v>
          </cell>
          <cell r="F8255">
            <v>0</v>
          </cell>
          <cell r="G8255">
            <v>14403.3</v>
          </cell>
          <cell r="H8255">
            <v>16090.82</v>
          </cell>
          <cell r="I8255">
            <v>1687.52</v>
          </cell>
          <cell r="J8255">
            <v>22644</v>
          </cell>
          <cell r="L8255">
            <v>41455</v>
          </cell>
          <cell r="M8255" t="str">
            <v>SG</v>
          </cell>
          <cell r="N8255" t="str">
            <v>EXP</v>
          </cell>
          <cell r="O8255" t="str">
            <v>PH400</v>
          </cell>
          <cell r="P8255" t="str">
            <v>4760</v>
          </cell>
          <cell r="Q8255" t="str">
            <v>Insurance, Parking &amp; Metrage</v>
          </cell>
          <cell r="R8255" t="str">
            <v>Other Expenditures</v>
          </cell>
          <cell r="S8255" t="str">
            <v>Non Salary</v>
          </cell>
        </row>
        <row r="8256">
          <cell r="A8256" t="str">
            <v>PH4011</v>
          </cell>
          <cell r="E8256">
            <v>162</v>
          </cell>
          <cell r="F8256">
            <v>0</v>
          </cell>
          <cell r="G8256">
            <v>162</v>
          </cell>
          <cell r="H8256">
            <v>301.24</v>
          </cell>
          <cell r="I8256">
            <v>139.24</v>
          </cell>
          <cell r="J8256">
            <v>612</v>
          </cell>
          <cell r="L8256">
            <v>41455</v>
          </cell>
          <cell r="M8256" t="str">
            <v>SG</v>
          </cell>
          <cell r="N8256" t="str">
            <v>EXP</v>
          </cell>
          <cell r="O8256" t="str">
            <v>PH400</v>
          </cell>
          <cell r="P8256" t="str">
            <v>4770</v>
          </cell>
          <cell r="Q8256" t="str">
            <v>Insurance, Parking &amp; Metrage</v>
          </cell>
          <cell r="R8256" t="str">
            <v>Other Expenditures</v>
          </cell>
          <cell r="S8256" t="str">
            <v>Non Salary</v>
          </cell>
        </row>
        <row r="8257">
          <cell r="A8257" t="str">
            <v>PH4011</v>
          </cell>
          <cell r="E8257">
            <v>171.3</v>
          </cell>
          <cell r="F8257">
            <v>0</v>
          </cell>
          <cell r="G8257">
            <v>171.3</v>
          </cell>
          <cell r="H8257">
            <v>98.44</v>
          </cell>
          <cell r="I8257">
            <v>-72.86</v>
          </cell>
          <cell r="J8257">
            <v>200</v>
          </cell>
          <cell r="L8257">
            <v>41455</v>
          </cell>
          <cell r="M8257" t="str">
            <v>SG</v>
          </cell>
          <cell r="N8257" t="str">
            <v>EXP</v>
          </cell>
          <cell r="O8257" t="str">
            <v>PH400</v>
          </cell>
          <cell r="P8257" t="str">
            <v>4775</v>
          </cell>
          <cell r="Q8257" t="str">
            <v>Insurance, Parking &amp; Metrage</v>
          </cell>
          <cell r="R8257" t="str">
            <v>Other Expenditures</v>
          </cell>
          <cell r="S8257" t="str">
            <v>Non Salary</v>
          </cell>
        </row>
        <row r="8258">
          <cell r="A8258" t="str">
            <v>PH4011</v>
          </cell>
          <cell r="E8258">
            <v>0</v>
          </cell>
          <cell r="F8258">
            <v>0</v>
          </cell>
          <cell r="G8258">
            <v>0</v>
          </cell>
          <cell r="H8258">
            <v>198.74</v>
          </cell>
          <cell r="I8258">
            <v>198.74</v>
          </cell>
          <cell r="J8258">
            <v>470.4</v>
          </cell>
          <cell r="L8258">
            <v>41455</v>
          </cell>
          <cell r="M8258" t="str">
            <v>SG</v>
          </cell>
          <cell r="N8258" t="str">
            <v>EXP</v>
          </cell>
          <cell r="O8258" t="str">
            <v>PH400</v>
          </cell>
          <cell r="P8258" t="str">
            <v>4805</v>
          </cell>
          <cell r="Q8258" t="str">
            <v>Other Services</v>
          </cell>
          <cell r="R8258" t="str">
            <v>Other Expenditures</v>
          </cell>
          <cell r="S8258" t="str">
            <v>Non Salary</v>
          </cell>
        </row>
        <row r="8259">
          <cell r="A8259" t="str">
            <v>PH4011</v>
          </cell>
          <cell r="E8259">
            <v>60.55</v>
          </cell>
          <cell r="F8259">
            <v>0</v>
          </cell>
          <cell r="G8259">
            <v>60.55</v>
          </cell>
          <cell r="H8259">
            <v>0</v>
          </cell>
          <cell r="I8259">
            <v>-60.55</v>
          </cell>
          <cell r="J8259">
            <v>0</v>
          </cell>
          <cell r="L8259">
            <v>41455</v>
          </cell>
          <cell r="M8259" t="str">
            <v>SG</v>
          </cell>
          <cell r="N8259" t="str">
            <v>EXP</v>
          </cell>
          <cell r="O8259" t="str">
            <v>PH400</v>
          </cell>
          <cell r="P8259" t="str">
            <v>4811</v>
          </cell>
          <cell r="Q8259" t="str">
            <v>Other Services</v>
          </cell>
          <cell r="R8259" t="str">
            <v>Other Expenditures</v>
          </cell>
          <cell r="S8259" t="str">
            <v>Non Salary</v>
          </cell>
        </row>
        <row r="8260">
          <cell r="A8260" t="str">
            <v>PH4011</v>
          </cell>
          <cell r="E8260">
            <v>90.6</v>
          </cell>
          <cell r="F8260">
            <v>0</v>
          </cell>
          <cell r="G8260">
            <v>90.6</v>
          </cell>
          <cell r="H8260">
            <v>129.27000000000001</v>
          </cell>
          <cell r="I8260">
            <v>38.67</v>
          </cell>
          <cell r="J8260">
            <v>306</v>
          </cell>
          <cell r="L8260">
            <v>41455</v>
          </cell>
          <cell r="M8260" t="str">
            <v>SG</v>
          </cell>
          <cell r="N8260" t="str">
            <v>EXP</v>
          </cell>
          <cell r="O8260" t="str">
            <v>PH400</v>
          </cell>
          <cell r="P8260" t="str">
            <v>4820</v>
          </cell>
          <cell r="Q8260" t="str">
            <v>Other Services</v>
          </cell>
          <cell r="R8260" t="str">
            <v>Other Expenditures</v>
          </cell>
          <cell r="S8260" t="str">
            <v>Non Salary</v>
          </cell>
        </row>
        <row r="8261">
          <cell r="A8261" t="str">
            <v>PH4011</v>
          </cell>
          <cell r="E8261">
            <v>35</v>
          </cell>
          <cell r="F8261">
            <v>0</v>
          </cell>
          <cell r="G8261">
            <v>35</v>
          </cell>
          <cell r="H8261">
            <v>0</v>
          </cell>
          <cell r="I8261">
            <v>-35</v>
          </cell>
          <cell r="J8261">
            <v>0</v>
          </cell>
          <cell r="L8261">
            <v>41455</v>
          </cell>
          <cell r="M8261" t="str">
            <v>SG</v>
          </cell>
          <cell r="N8261" t="str">
            <v>EXP</v>
          </cell>
          <cell r="O8261" t="str">
            <v>PH400</v>
          </cell>
          <cell r="P8261" t="str">
            <v>6570</v>
          </cell>
          <cell r="Q8261" t="str">
            <v>Other Expenditures</v>
          </cell>
          <cell r="R8261" t="str">
            <v>Other Expenditures</v>
          </cell>
          <cell r="S8261" t="str">
            <v>Non Salary</v>
          </cell>
        </row>
        <row r="8262">
          <cell r="A8262" t="str">
            <v>PH4011</v>
          </cell>
          <cell r="E8262">
            <v>0</v>
          </cell>
          <cell r="F8262">
            <v>0</v>
          </cell>
          <cell r="G8262">
            <v>0</v>
          </cell>
          <cell r="H8262">
            <v>86.4</v>
          </cell>
          <cell r="I8262">
            <v>86.4</v>
          </cell>
          <cell r="J8262">
            <v>200</v>
          </cell>
          <cell r="L8262">
            <v>41455</v>
          </cell>
          <cell r="M8262" t="str">
            <v>SG</v>
          </cell>
          <cell r="N8262" t="str">
            <v>EXP</v>
          </cell>
          <cell r="O8262" t="str">
            <v>PH400</v>
          </cell>
          <cell r="P8262" t="str">
            <v>7030</v>
          </cell>
          <cell r="Q8262" t="str">
            <v>IDC's</v>
          </cell>
          <cell r="R8262" t="str">
            <v>Other Expenditures</v>
          </cell>
          <cell r="S8262" t="str">
            <v>Non Salary</v>
          </cell>
        </row>
        <row r="8263">
          <cell r="A8263" t="str">
            <v>PH4011</v>
          </cell>
          <cell r="E8263">
            <v>80</v>
          </cell>
          <cell r="F8263">
            <v>0</v>
          </cell>
          <cell r="G8263">
            <v>80</v>
          </cell>
          <cell r="H8263">
            <v>0</v>
          </cell>
          <cell r="I8263">
            <v>-80</v>
          </cell>
          <cell r="J8263">
            <v>0</v>
          </cell>
          <cell r="L8263">
            <v>41455</v>
          </cell>
          <cell r="M8263" t="str">
            <v>SG</v>
          </cell>
          <cell r="N8263" t="str">
            <v>EXP</v>
          </cell>
          <cell r="O8263" t="str">
            <v>PH400</v>
          </cell>
          <cell r="P8263" t="str">
            <v>7130</v>
          </cell>
          <cell r="Q8263" t="str">
            <v>IDC's</v>
          </cell>
          <cell r="R8263" t="str">
            <v>Other Expenditures</v>
          </cell>
          <cell r="S8263" t="str">
            <v>Non Salary</v>
          </cell>
        </row>
        <row r="8264">
          <cell r="A8264" t="str">
            <v>PH4011</v>
          </cell>
          <cell r="E8264">
            <v>-651147.56999999995</v>
          </cell>
          <cell r="F8264">
            <v>0</v>
          </cell>
          <cell r="G8264">
            <v>-651147.56999999995</v>
          </cell>
          <cell r="H8264">
            <v>-596018.96</v>
          </cell>
          <cell r="I8264">
            <v>55128.61</v>
          </cell>
          <cell r="J8264">
            <v>-1254347.6299999999</v>
          </cell>
          <cell r="L8264">
            <v>41455</v>
          </cell>
          <cell r="M8264" t="str">
            <v>SG</v>
          </cell>
          <cell r="N8264" t="str">
            <v>REV</v>
          </cell>
          <cell r="O8264" t="str">
            <v>PH400</v>
          </cell>
          <cell r="P8264" t="str">
            <v>8010</v>
          </cell>
          <cell r="Q8264" t="str">
            <v>Grants and Subsidies</v>
          </cell>
          <cell r="R8264" t="str">
            <v>Revenue</v>
          </cell>
          <cell r="S8264" t="str">
            <v>Non Salary</v>
          </cell>
        </row>
        <row r="8265">
          <cell r="A8265" t="str">
            <v>PH4021</v>
          </cell>
          <cell r="E8265">
            <v>2146867.7599999998</v>
          </cell>
          <cell r="F8265">
            <v>0</v>
          </cell>
          <cell r="G8265">
            <v>2146867.7599999998</v>
          </cell>
          <cell r="H8265">
            <v>2225383.44</v>
          </cell>
          <cell r="I8265">
            <v>78515.679999999993</v>
          </cell>
          <cell r="J8265">
            <v>5007112.74</v>
          </cell>
          <cell r="L8265">
            <v>41455</v>
          </cell>
          <cell r="M8265" t="str">
            <v>SG</v>
          </cell>
          <cell r="N8265" t="str">
            <v>EXP</v>
          </cell>
          <cell r="O8265" t="str">
            <v>PH400</v>
          </cell>
          <cell r="P8265" t="str">
            <v>1015</v>
          </cell>
          <cell r="Q8265" t="str">
            <v>Salaries &amp; Benefits</v>
          </cell>
          <cell r="R8265" t="str">
            <v>Other Expenditures</v>
          </cell>
          <cell r="S8265" t="str">
            <v>Salaries &amp; Benefits</v>
          </cell>
        </row>
        <row r="8266">
          <cell r="A8266" t="str">
            <v>PH4021</v>
          </cell>
          <cell r="E8266">
            <v>9634.77</v>
          </cell>
          <cell r="F8266">
            <v>0</v>
          </cell>
          <cell r="G8266">
            <v>9634.77</v>
          </cell>
          <cell r="H8266">
            <v>25858.79</v>
          </cell>
          <cell r="I8266">
            <v>16224.02</v>
          </cell>
          <cell r="J8266">
            <v>58201.18</v>
          </cell>
          <cell r="L8266">
            <v>41455</v>
          </cell>
          <cell r="M8266" t="str">
            <v>SG</v>
          </cell>
          <cell r="N8266" t="str">
            <v>EXP</v>
          </cell>
          <cell r="O8266" t="str">
            <v>PH400</v>
          </cell>
          <cell r="P8266" t="str">
            <v>1025</v>
          </cell>
          <cell r="Q8266" t="str">
            <v>Salaries &amp; Benefits</v>
          </cell>
          <cell r="R8266" t="str">
            <v>Other Expenditures</v>
          </cell>
          <cell r="S8266" t="str">
            <v>Overtime</v>
          </cell>
        </row>
        <row r="8267">
          <cell r="A8267" t="str">
            <v>PH4021</v>
          </cell>
          <cell r="E8267">
            <v>4480.6099999999997</v>
          </cell>
          <cell r="F8267">
            <v>0</v>
          </cell>
          <cell r="G8267">
            <v>4480.6099999999997</v>
          </cell>
          <cell r="H8267">
            <v>6051.03</v>
          </cell>
          <cell r="I8267">
            <v>1570.42</v>
          </cell>
          <cell r="J8267">
            <v>6051.03</v>
          </cell>
          <cell r="L8267">
            <v>41455</v>
          </cell>
          <cell r="M8267" t="str">
            <v>SG</v>
          </cell>
          <cell r="N8267" t="str">
            <v>EXP</v>
          </cell>
          <cell r="O8267" t="str">
            <v>PH400</v>
          </cell>
          <cell r="P8267" t="str">
            <v>1050</v>
          </cell>
          <cell r="Q8267" t="str">
            <v>Salaries &amp; Benefits</v>
          </cell>
          <cell r="R8267" t="str">
            <v>Other Expenditures</v>
          </cell>
          <cell r="S8267" t="str">
            <v>Salaries &amp; Benefits</v>
          </cell>
        </row>
        <row r="8268">
          <cell r="A8268" t="str">
            <v>PH4021</v>
          </cell>
          <cell r="E8268">
            <v>6728.54</v>
          </cell>
          <cell r="F8268">
            <v>0</v>
          </cell>
          <cell r="G8268">
            <v>6728.54</v>
          </cell>
          <cell r="H8268">
            <v>0</v>
          </cell>
          <cell r="I8268">
            <v>-6728.54</v>
          </cell>
          <cell r="J8268">
            <v>0</v>
          </cell>
          <cell r="L8268">
            <v>41455</v>
          </cell>
          <cell r="M8268" t="str">
            <v>SG</v>
          </cell>
          <cell r="N8268" t="str">
            <v>EXP</v>
          </cell>
          <cell r="O8268" t="str">
            <v>PH400</v>
          </cell>
          <cell r="P8268" t="str">
            <v>1060</v>
          </cell>
          <cell r="Q8268" t="str">
            <v>Salaries &amp; Benefits</v>
          </cell>
          <cell r="R8268" t="str">
            <v>Other Expenditures</v>
          </cell>
          <cell r="S8268" t="str">
            <v>Salaries &amp; Benefits</v>
          </cell>
        </row>
        <row r="8269">
          <cell r="A8269" t="str">
            <v>PH4021</v>
          </cell>
          <cell r="E8269">
            <v>0</v>
          </cell>
          <cell r="F8269">
            <v>0</v>
          </cell>
          <cell r="G8269">
            <v>0</v>
          </cell>
          <cell r="H8269">
            <v>-141098.64000000001</v>
          </cell>
          <cell r="I8269">
            <v>-141098.64000000001</v>
          </cell>
          <cell r="J8269">
            <v>-308156.07</v>
          </cell>
          <cell r="L8269">
            <v>41455</v>
          </cell>
          <cell r="M8269" t="str">
            <v>SG</v>
          </cell>
          <cell r="N8269" t="str">
            <v>EXP</v>
          </cell>
          <cell r="O8269" t="str">
            <v>PH400</v>
          </cell>
          <cell r="P8269" t="str">
            <v>1520</v>
          </cell>
          <cell r="Q8269" t="str">
            <v>Salaries &amp; Benefits</v>
          </cell>
          <cell r="R8269" t="str">
            <v>Other Expenditures</v>
          </cell>
          <cell r="S8269" t="str">
            <v>Gapping</v>
          </cell>
        </row>
        <row r="8270">
          <cell r="A8270" t="str">
            <v>PH4021</v>
          </cell>
          <cell r="E8270">
            <v>0</v>
          </cell>
          <cell r="F8270">
            <v>0</v>
          </cell>
          <cell r="G8270">
            <v>0</v>
          </cell>
          <cell r="H8270">
            <v>88.86</v>
          </cell>
          <cell r="I8270">
            <v>88.86</v>
          </cell>
          <cell r="J8270">
            <v>200</v>
          </cell>
          <cell r="L8270">
            <v>41455</v>
          </cell>
          <cell r="M8270" t="str">
            <v>SG</v>
          </cell>
          <cell r="N8270" t="str">
            <v>EXP</v>
          </cell>
          <cell r="O8270" t="str">
            <v>PH400</v>
          </cell>
          <cell r="P8270" t="str">
            <v>1561</v>
          </cell>
          <cell r="Q8270" t="str">
            <v>Salaries &amp; Benefits</v>
          </cell>
          <cell r="R8270" t="str">
            <v>Other Expenditures</v>
          </cell>
          <cell r="S8270" t="str">
            <v>Salaries &amp; Benefits</v>
          </cell>
        </row>
        <row r="8271">
          <cell r="A8271" t="str">
            <v>PH4021</v>
          </cell>
          <cell r="E8271">
            <v>1616.54</v>
          </cell>
          <cell r="F8271">
            <v>0</v>
          </cell>
          <cell r="G8271">
            <v>1616.54</v>
          </cell>
          <cell r="H8271">
            <v>0</v>
          </cell>
          <cell r="I8271">
            <v>-1616.54</v>
          </cell>
          <cell r="J8271">
            <v>0</v>
          </cell>
          <cell r="L8271">
            <v>41455</v>
          </cell>
          <cell r="M8271" t="str">
            <v>SG</v>
          </cell>
          <cell r="N8271" t="str">
            <v>EXP</v>
          </cell>
          <cell r="O8271" t="str">
            <v>PH400</v>
          </cell>
          <cell r="P8271" t="str">
            <v>1580</v>
          </cell>
          <cell r="Q8271" t="str">
            <v>Salaries &amp; Benefits</v>
          </cell>
          <cell r="R8271" t="str">
            <v>Other Expenditures</v>
          </cell>
          <cell r="S8271" t="str">
            <v>Salaries &amp; Benefits</v>
          </cell>
        </row>
        <row r="8272">
          <cell r="A8272" t="str">
            <v>PH4021</v>
          </cell>
          <cell r="E8272">
            <v>117858.27</v>
          </cell>
          <cell r="F8272">
            <v>0</v>
          </cell>
          <cell r="G8272">
            <v>117858.27</v>
          </cell>
          <cell r="H8272">
            <v>124890.25</v>
          </cell>
          <cell r="I8272">
            <v>7031.98</v>
          </cell>
          <cell r="J8272">
            <v>281004</v>
          </cell>
          <cell r="L8272">
            <v>41455</v>
          </cell>
          <cell r="M8272" t="str">
            <v>SG</v>
          </cell>
          <cell r="N8272" t="str">
            <v>EXP</v>
          </cell>
          <cell r="O8272" t="str">
            <v>PH400</v>
          </cell>
          <cell r="P8272" t="str">
            <v>1711</v>
          </cell>
          <cell r="Q8272" t="str">
            <v>Salaries &amp; Benefits</v>
          </cell>
          <cell r="R8272" t="str">
            <v>Other Expenditures</v>
          </cell>
          <cell r="S8272" t="str">
            <v>Salaries &amp; Benefits</v>
          </cell>
        </row>
        <row r="8273">
          <cell r="A8273" t="str">
            <v>PH4021</v>
          </cell>
          <cell r="E8273">
            <v>57010.44</v>
          </cell>
          <cell r="F8273">
            <v>0</v>
          </cell>
          <cell r="G8273">
            <v>57010.44</v>
          </cell>
          <cell r="H8273">
            <v>59290.27</v>
          </cell>
          <cell r="I8273">
            <v>2279.83</v>
          </cell>
          <cell r="J8273">
            <v>133404</v>
          </cell>
          <cell r="L8273">
            <v>41455</v>
          </cell>
          <cell r="M8273" t="str">
            <v>SG</v>
          </cell>
          <cell r="N8273" t="str">
            <v>EXP</v>
          </cell>
          <cell r="O8273" t="str">
            <v>PH400</v>
          </cell>
          <cell r="P8273" t="str">
            <v>1712</v>
          </cell>
          <cell r="Q8273" t="str">
            <v>Salaries &amp; Benefits</v>
          </cell>
          <cell r="R8273" t="str">
            <v>Other Expenditures</v>
          </cell>
          <cell r="S8273" t="str">
            <v>Salaries &amp; Benefits</v>
          </cell>
        </row>
        <row r="8274">
          <cell r="A8274" t="str">
            <v>PH4021</v>
          </cell>
          <cell r="E8274">
            <v>53301.89</v>
          </cell>
          <cell r="F8274">
            <v>0</v>
          </cell>
          <cell r="G8274">
            <v>53301.89</v>
          </cell>
          <cell r="H8274">
            <v>44563.03</v>
          </cell>
          <cell r="I8274">
            <v>-8738.86</v>
          </cell>
          <cell r="J8274">
            <v>100122.46</v>
          </cell>
          <cell r="L8274">
            <v>41455</v>
          </cell>
          <cell r="M8274" t="str">
            <v>SG</v>
          </cell>
          <cell r="N8274" t="str">
            <v>EXP</v>
          </cell>
          <cell r="O8274" t="str">
            <v>PH400</v>
          </cell>
          <cell r="P8274" t="str">
            <v>1720</v>
          </cell>
          <cell r="Q8274" t="str">
            <v>Salaries &amp; Benefits</v>
          </cell>
          <cell r="R8274" t="str">
            <v>Other Expenditures</v>
          </cell>
          <cell r="S8274" t="str">
            <v>Salaries &amp; Benefits</v>
          </cell>
        </row>
        <row r="8275">
          <cell r="A8275" t="str">
            <v>PH4021</v>
          </cell>
          <cell r="E8275">
            <v>16107.74</v>
          </cell>
          <cell r="F8275">
            <v>0</v>
          </cell>
          <cell r="G8275">
            <v>16107.74</v>
          </cell>
          <cell r="H8275">
            <v>16611.61</v>
          </cell>
          <cell r="I8275">
            <v>503.87</v>
          </cell>
          <cell r="J8275">
            <v>37376.19</v>
          </cell>
          <cell r="L8275">
            <v>41455</v>
          </cell>
          <cell r="M8275" t="str">
            <v>SG</v>
          </cell>
          <cell r="N8275" t="str">
            <v>EXP</v>
          </cell>
          <cell r="O8275" t="str">
            <v>PH400</v>
          </cell>
          <cell r="P8275" t="str">
            <v>1730</v>
          </cell>
          <cell r="Q8275" t="str">
            <v>Salaries &amp; Benefits</v>
          </cell>
          <cell r="R8275" t="str">
            <v>Other Expenditures</v>
          </cell>
          <cell r="S8275" t="str">
            <v>Salaries &amp; Benefits</v>
          </cell>
        </row>
        <row r="8276">
          <cell r="A8276" t="str">
            <v>PH4021</v>
          </cell>
          <cell r="E8276">
            <v>54771.66</v>
          </cell>
          <cell r="F8276">
            <v>0</v>
          </cell>
          <cell r="G8276">
            <v>54771.66</v>
          </cell>
          <cell r="H8276">
            <v>56993.87</v>
          </cell>
          <cell r="I8276">
            <v>2222.21</v>
          </cell>
          <cell r="J8276">
            <v>75301.83</v>
          </cell>
          <cell r="L8276">
            <v>41455</v>
          </cell>
          <cell r="M8276" t="str">
            <v>SG</v>
          </cell>
          <cell r="N8276" t="str">
            <v>EXP</v>
          </cell>
          <cell r="O8276" t="str">
            <v>PH400</v>
          </cell>
          <cell r="P8276" t="str">
            <v>1740</v>
          </cell>
          <cell r="Q8276" t="str">
            <v>Salaries &amp; Benefits</v>
          </cell>
          <cell r="R8276" t="str">
            <v>Other Expenditures</v>
          </cell>
          <cell r="S8276" t="str">
            <v>Salaries &amp; Benefits</v>
          </cell>
        </row>
        <row r="8277">
          <cell r="A8277" t="str">
            <v>PH4021</v>
          </cell>
          <cell r="E8277">
            <v>2532.52</v>
          </cell>
          <cell r="F8277">
            <v>0</v>
          </cell>
          <cell r="G8277">
            <v>2532.52</v>
          </cell>
          <cell r="H8277">
            <v>2936.94</v>
          </cell>
          <cell r="I8277">
            <v>404.42</v>
          </cell>
          <cell r="J8277">
            <v>4005.53</v>
          </cell>
          <cell r="L8277">
            <v>41455</v>
          </cell>
          <cell r="M8277" t="str">
            <v>SG</v>
          </cell>
          <cell r="N8277" t="str">
            <v>EXP</v>
          </cell>
          <cell r="O8277" t="str">
            <v>PH400</v>
          </cell>
          <cell r="P8277" t="str">
            <v>1745</v>
          </cell>
          <cell r="Q8277" t="str">
            <v>Salaries &amp; Benefits</v>
          </cell>
          <cell r="R8277" t="str">
            <v>Other Expenditures</v>
          </cell>
          <cell r="S8277" t="str">
            <v>Salaries &amp; Benefits</v>
          </cell>
        </row>
        <row r="8278">
          <cell r="A8278" t="str">
            <v>PH4021</v>
          </cell>
          <cell r="E8278">
            <v>42300.959999999999</v>
          </cell>
          <cell r="F8278">
            <v>0</v>
          </cell>
          <cell r="G8278">
            <v>42300.959999999999</v>
          </cell>
          <cell r="H8278">
            <v>43395.17</v>
          </cell>
          <cell r="I8278">
            <v>1094.21</v>
          </cell>
          <cell r="J8278">
            <v>97638.71</v>
          </cell>
          <cell r="L8278">
            <v>41455</v>
          </cell>
          <cell r="M8278" t="str">
            <v>SG</v>
          </cell>
          <cell r="N8278" t="str">
            <v>EXP</v>
          </cell>
          <cell r="O8278" t="str">
            <v>PH400</v>
          </cell>
          <cell r="P8278" t="str">
            <v>1750</v>
          </cell>
          <cell r="Q8278" t="str">
            <v>Salaries &amp; Benefits</v>
          </cell>
          <cell r="R8278" t="str">
            <v>Other Expenditures</v>
          </cell>
          <cell r="S8278" t="str">
            <v>Salaries &amp; Benefits</v>
          </cell>
        </row>
        <row r="8279">
          <cell r="A8279" t="str">
            <v>PH4021</v>
          </cell>
          <cell r="E8279">
            <v>112386.78</v>
          </cell>
          <cell r="F8279">
            <v>0</v>
          </cell>
          <cell r="G8279">
            <v>112386.78</v>
          </cell>
          <cell r="H8279">
            <v>124212.14</v>
          </cell>
          <cell r="I8279">
            <v>11825.36</v>
          </cell>
          <cell r="J8279">
            <v>166082.4</v>
          </cell>
          <cell r="L8279">
            <v>41455</v>
          </cell>
          <cell r="M8279" t="str">
            <v>SG</v>
          </cell>
          <cell r="N8279" t="str">
            <v>EXP</v>
          </cell>
          <cell r="O8279" t="str">
            <v>PH400</v>
          </cell>
          <cell r="P8279" t="str">
            <v>1760</v>
          </cell>
          <cell r="Q8279" t="str">
            <v>Salaries &amp; Benefits</v>
          </cell>
          <cell r="R8279" t="str">
            <v>Other Expenditures</v>
          </cell>
          <cell r="S8279" t="str">
            <v>Salaries &amp; Benefits</v>
          </cell>
        </row>
        <row r="8280">
          <cell r="A8280" t="str">
            <v>PH4021</v>
          </cell>
          <cell r="E8280">
            <v>218318.96</v>
          </cell>
          <cell r="F8280">
            <v>0</v>
          </cell>
          <cell r="G8280">
            <v>218318.96</v>
          </cell>
          <cell r="H8280">
            <v>235127.35</v>
          </cell>
          <cell r="I8280">
            <v>16808.39</v>
          </cell>
          <cell r="J8280">
            <v>529035.36</v>
          </cell>
          <cell r="L8280">
            <v>41455</v>
          </cell>
          <cell r="M8280" t="str">
            <v>SG</v>
          </cell>
          <cell r="N8280" t="str">
            <v>EXP</v>
          </cell>
          <cell r="O8280" t="str">
            <v>PH400</v>
          </cell>
          <cell r="P8280" t="str">
            <v>1770</v>
          </cell>
          <cell r="Q8280" t="str">
            <v>Salaries &amp; Benefits</v>
          </cell>
          <cell r="R8280" t="str">
            <v>Other Expenditures</v>
          </cell>
          <cell r="S8280" t="str">
            <v>Salaries &amp; Benefits</v>
          </cell>
        </row>
        <row r="8281">
          <cell r="A8281" t="str">
            <v>PH4021</v>
          </cell>
          <cell r="E8281">
            <v>6828.8</v>
          </cell>
          <cell r="F8281">
            <v>0</v>
          </cell>
          <cell r="G8281">
            <v>6828.8</v>
          </cell>
          <cell r="H8281">
            <v>0</v>
          </cell>
          <cell r="I8281">
            <v>-6828.8</v>
          </cell>
          <cell r="J8281">
            <v>0</v>
          </cell>
          <cell r="L8281">
            <v>41455</v>
          </cell>
          <cell r="M8281" t="str">
            <v>SG</v>
          </cell>
          <cell r="N8281" t="str">
            <v>EXP</v>
          </cell>
          <cell r="O8281" t="str">
            <v>PH400</v>
          </cell>
          <cell r="P8281" t="str">
            <v>1840</v>
          </cell>
          <cell r="Q8281" t="str">
            <v>Salaries &amp; Benefits</v>
          </cell>
          <cell r="R8281" t="str">
            <v>Other Expenditures</v>
          </cell>
          <cell r="S8281" t="str">
            <v>Salaries &amp; Benefits</v>
          </cell>
        </row>
        <row r="8282">
          <cell r="A8282" t="str">
            <v>PH4021</v>
          </cell>
          <cell r="E8282">
            <v>0</v>
          </cell>
          <cell r="F8282">
            <v>0</v>
          </cell>
          <cell r="G8282">
            <v>0</v>
          </cell>
          <cell r="H8282">
            <v>10.9</v>
          </cell>
          <cell r="I8282">
            <v>10.9</v>
          </cell>
          <cell r="J8282">
            <v>24.5</v>
          </cell>
          <cell r="L8282">
            <v>41455</v>
          </cell>
          <cell r="M8282" t="str">
            <v>SG</v>
          </cell>
          <cell r="N8282" t="str">
            <v>EXP</v>
          </cell>
          <cell r="O8282" t="str">
            <v>PH400</v>
          </cell>
          <cell r="P8282" t="str">
            <v>1850</v>
          </cell>
          <cell r="Q8282" t="str">
            <v>Salaries &amp; Benefits</v>
          </cell>
          <cell r="R8282" t="str">
            <v>Other Expenditures</v>
          </cell>
          <cell r="S8282" t="str">
            <v>Salaries &amp; Benefits</v>
          </cell>
        </row>
        <row r="8283">
          <cell r="A8283" t="str">
            <v>PH4021</v>
          </cell>
          <cell r="E8283">
            <v>1184.92</v>
          </cell>
          <cell r="F8283">
            <v>0</v>
          </cell>
          <cell r="G8283">
            <v>1184.92</v>
          </cell>
          <cell r="H8283">
            <v>0</v>
          </cell>
          <cell r="I8283">
            <v>-1184.92</v>
          </cell>
          <cell r="J8283">
            <v>0</v>
          </cell>
          <cell r="L8283">
            <v>41455</v>
          </cell>
          <cell r="M8283" t="str">
            <v>SG</v>
          </cell>
          <cell r="N8283" t="str">
            <v>EXP</v>
          </cell>
          <cell r="O8283" t="str">
            <v>PH400</v>
          </cell>
          <cell r="P8283" t="str">
            <v>1970</v>
          </cell>
          <cell r="Q8283" t="str">
            <v>Salaries &amp; Benefits</v>
          </cell>
          <cell r="R8283" t="str">
            <v>Other Expenditures</v>
          </cell>
          <cell r="S8283" t="str">
            <v>Salaries &amp; Benefits</v>
          </cell>
        </row>
        <row r="8284">
          <cell r="A8284" t="str">
            <v>PH4021</v>
          </cell>
          <cell r="E8284">
            <v>1682.42</v>
          </cell>
          <cell r="F8284">
            <v>0</v>
          </cell>
          <cell r="G8284">
            <v>1682.42</v>
          </cell>
          <cell r="H8284">
            <v>0</v>
          </cell>
          <cell r="I8284">
            <v>-1682.42</v>
          </cell>
          <cell r="J8284">
            <v>0</v>
          </cell>
          <cell r="L8284">
            <v>41455</v>
          </cell>
          <cell r="M8284" t="str">
            <v>SG</v>
          </cell>
          <cell r="N8284" t="str">
            <v>EXP</v>
          </cell>
          <cell r="O8284" t="str">
            <v>PH400</v>
          </cell>
          <cell r="P8284" t="str">
            <v>1975</v>
          </cell>
          <cell r="Q8284" t="str">
            <v>Salaries &amp; Benefits</v>
          </cell>
          <cell r="R8284" t="str">
            <v>Other Expenditures</v>
          </cell>
          <cell r="S8284" t="str">
            <v>Salaries &amp; Benefits</v>
          </cell>
        </row>
        <row r="8285">
          <cell r="A8285" t="str">
            <v>PH4021</v>
          </cell>
          <cell r="E8285">
            <v>8503.7900000000009</v>
          </cell>
          <cell r="F8285">
            <v>2.93</v>
          </cell>
          <cell r="G8285">
            <v>8506.7199999999993</v>
          </cell>
          <cell r="H8285">
            <v>6382.8</v>
          </cell>
          <cell r="I8285">
            <v>-2123.92</v>
          </cell>
          <cell r="J8285">
            <v>14775</v>
          </cell>
          <cell r="L8285">
            <v>41455</v>
          </cell>
          <cell r="M8285" t="str">
            <v>SG</v>
          </cell>
          <cell r="N8285" t="str">
            <v>EXP</v>
          </cell>
          <cell r="O8285" t="str">
            <v>PH400</v>
          </cell>
          <cell r="P8285" t="str">
            <v>2010</v>
          </cell>
          <cell r="Q8285" t="str">
            <v>Office Supplies</v>
          </cell>
          <cell r="R8285" t="str">
            <v>Other Expenditures</v>
          </cell>
          <cell r="S8285" t="str">
            <v>Non Salary</v>
          </cell>
        </row>
        <row r="8286">
          <cell r="A8286" t="str">
            <v>PH4021</v>
          </cell>
          <cell r="E8286">
            <v>976.35</v>
          </cell>
          <cell r="F8286">
            <v>0</v>
          </cell>
          <cell r="G8286">
            <v>976.35</v>
          </cell>
          <cell r="H8286">
            <v>3004.17</v>
          </cell>
          <cell r="I8286">
            <v>2027.82</v>
          </cell>
          <cell r="J8286">
            <v>6954.08</v>
          </cell>
          <cell r="L8286">
            <v>41455</v>
          </cell>
          <cell r="M8286" t="str">
            <v>SG</v>
          </cell>
          <cell r="N8286" t="str">
            <v>EXP</v>
          </cell>
          <cell r="O8286" t="str">
            <v>PH400</v>
          </cell>
          <cell r="P8286" t="str">
            <v>2040</v>
          </cell>
          <cell r="Q8286" t="str">
            <v>Office Supplies</v>
          </cell>
          <cell r="R8286" t="str">
            <v>Other Expenditures</v>
          </cell>
          <cell r="S8286" t="str">
            <v>Non Salary</v>
          </cell>
        </row>
        <row r="8287">
          <cell r="A8287" t="str">
            <v>PH4021</v>
          </cell>
          <cell r="E8287">
            <v>0</v>
          </cell>
          <cell r="F8287">
            <v>0</v>
          </cell>
          <cell r="G8287">
            <v>0</v>
          </cell>
          <cell r="H8287">
            <v>42.53</v>
          </cell>
          <cell r="I8287">
            <v>42.53</v>
          </cell>
          <cell r="J8287">
            <v>98.45</v>
          </cell>
          <cell r="L8287">
            <v>41455</v>
          </cell>
          <cell r="M8287" t="str">
            <v>SG</v>
          </cell>
          <cell r="N8287" t="str">
            <v>EXP</v>
          </cell>
          <cell r="O8287" t="str">
            <v>PH400</v>
          </cell>
          <cell r="P8287" t="str">
            <v>2080</v>
          </cell>
          <cell r="Q8287" t="str">
            <v>Office Supplies</v>
          </cell>
          <cell r="R8287" t="str">
            <v>Other Expenditures</v>
          </cell>
          <cell r="S8287" t="str">
            <v>Non Salary</v>
          </cell>
        </row>
        <row r="8288">
          <cell r="A8288" t="str">
            <v>PH4021</v>
          </cell>
          <cell r="E8288">
            <v>5.72</v>
          </cell>
          <cell r="F8288">
            <v>0</v>
          </cell>
          <cell r="G8288">
            <v>5.72</v>
          </cell>
          <cell r="H8288">
            <v>777.36</v>
          </cell>
          <cell r="I8288">
            <v>771.64</v>
          </cell>
          <cell r="J8288">
            <v>3875.2</v>
          </cell>
          <cell r="L8288">
            <v>41455</v>
          </cell>
          <cell r="M8288" t="str">
            <v>SG</v>
          </cell>
          <cell r="N8288" t="str">
            <v>EXP</v>
          </cell>
          <cell r="O8288" t="str">
            <v>PH400</v>
          </cell>
          <cell r="P8288" t="str">
            <v>2082</v>
          </cell>
          <cell r="Q8288" t="str">
            <v>Office Supplies</v>
          </cell>
          <cell r="R8288" t="str">
            <v>Other Expenditures</v>
          </cell>
          <cell r="S8288" t="str">
            <v>Non Salary</v>
          </cell>
        </row>
        <row r="8289">
          <cell r="A8289" t="str">
            <v>PH4021</v>
          </cell>
          <cell r="E8289">
            <v>14.2</v>
          </cell>
          <cell r="F8289">
            <v>0</v>
          </cell>
          <cell r="G8289">
            <v>14.2</v>
          </cell>
          <cell r="H8289">
            <v>0</v>
          </cell>
          <cell r="I8289">
            <v>-14.2</v>
          </cell>
          <cell r="J8289">
            <v>0</v>
          </cell>
          <cell r="L8289">
            <v>41455</v>
          </cell>
          <cell r="M8289" t="str">
            <v>SG</v>
          </cell>
          <cell r="N8289" t="str">
            <v>EXP</v>
          </cell>
          <cell r="O8289" t="str">
            <v>PH400</v>
          </cell>
          <cell r="P8289" t="str">
            <v>2575</v>
          </cell>
          <cell r="Q8289" t="str">
            <v>Other Supplies</v>
          </cell>
          <cell r="R8289" t="str">
            <v>Other Expenditures</v>
          </cell>
          <cell r="S8289" t="str">
            <v>Non Salary</v>
          </cell>
        </row>
        <row r="8290">
          <cell r="A8290" t="str">
            <v>PH4021</v>
          </cell>
          <cell r="E8290">
            <v>0</v>
          </cell>
          <cell r="F8290">
            <v>0</v>
          </cell>
          <cell r="G8290">
            <v>0</v>
          </cell>
          <cell r="H8290">
            <v>413.14</v>
          </cell>
          <cell r="I8290">
            <v>413.14</v>
          </cell>
          <cell r="J8290">
            <v>956.35</v>
          </cell>
          <cell r="L8290">
            <v>41455</v>
          </cell>
          <cell r="M8290" t="str">
            <v>SG</v>
          </cell>
          <cell r="N8290" t="str">
            <v>EXP</v>
          </cell>
          <cell r="O8290" t="str">
            <v>PH400</v>
          </cell>
          <cell r="P8290" t="str">
            <v>2650</v>
          </cell>
          <cell r="Q8290" t="str">
            <v>Other Supplies</v>
          </cell>
          <cell r="R8290" t="str">
            <v>Other Expenditures</v>
          </cell>
          <cell r="S8290" t="str">
            <v>Non Salary</v>
          </cell>
        </row>
        <row r="8291">
          <cell r="A8291" t="str">
            <v>PH4021</v>
          </cell>
          <cell r="E8291">
            <v>661.39</v>
          </cell>
          <cell r="F8291">
            <v>3994.25</v>
          </cell>
          <cell r="G8291">
            <v>4655.6400000000003</v>
          </cell>
          <cell r="H8291">
            <v>13062</v>
          </cell>
          <cell r="I8291">
            <v>8406.36</v>
          </cell>
          <cell r="J8291">
            <v>30000</v>
          </cell>
          <cell r="L8291">
            <v>41455</v>
          </cell>
          <cell r="M8291" t="str">
            <v>SG</v>
          </cell>
          <cell r="N8291" t="str">
            <v>EXP</v>
          </cell>
          <cell r="O8291" t="str">
            <v>PH400</v>
          </cell>
          <cell r="P8291" t="str">
            <v>2741</v>
          </cell>
          <cell r="Q8291" t="str">
            <v>Other Supplies</v>
          </cell>
          <cell r="R8291" t="str">
            <v>Other Expenditures</v>
          </cell>
          <cell r="S8291" t="str">
            <v>Non Salary</v>
          </cell>
        </row>
        <row r="8292">
          <cell r="A8292" t="str">
            <v>PH4021</v>
          </cell>
          <cell r="E8292">
            <v>0</v>
          </cell>
          <cell r="F8292">
            <v>0</v>
          </cell>
          <cell r="G8292">
            <v>0</v>
          </cell>
          <cell r="H8292">
            <v>145.22999999999999</v>
          </cell>
          <cell r="I8292">
            <v>145.22999999999999</v>
          </cell>
          <cell r="J8292">
            <v>336.17</v>
          </cell>
          <cell r="L8292">
            <v>41455</v>
          </cell>
          <cell r="M8292" t="str">
            <v>SG</v>
          </cell>
          <cell r="N8292" t="str">
            <v>EXP</v>
          </cell>
          <cell r="O8292" t="str">
            <v>PH400</v>
          </cell>
          <cell r="P8292" t="str">
            <v>2750</v>
          </cell>
          <cell r="Q8292" t="str">
            <v>Other Supplies</v>
          </cell>
          <cell r="R8292" t="str">
            <v>Other Expenditures</v>
          </cell>
          <cell r="S8292" t="str">
            <v>Non Salary</v>
          </cell>
        </row>
        <row r="8293">
          <cell r="A8293" t="str">
            <v>PH4021</v>
          </cell>
          <cell r="E8293">
            <v>0</v>
          </cell>
          <cell r="F8293">
            <v>0</v>
          </cell>
          <cell r="G8293">
            <v>0</v>
          </cell>
          <cell r="H8293">
            <v>1309.6400000000001</v>
          </cell>
          <cell r="I8293">
            <v>1309.6400000000001</v>
          </cell>
          <cell r="J8293">
            <v>3031.55</v>
          </cell>
          <cell r="L8293">
            <v>41455</v>
          </cell>
          <cell r="M8293" t="str">
            <v>SG</v>
          </cell>
          <cell r="N8293" t="str">
            <v>EXP</v>
          </cell>
          <cell r="O8293" t="str">
            <v>PH400</v>
          </cell>
          <cell r="P8293" t="str">
            <v>2790</v>
          </cell>
          <cell r="Q8293" t="str">
            <v>Other Supplies</v>
          </cell>
          <cell r="R8293" t="str">
            <v>Other Expenditures</v>
          </cell>
          <cell r="S8293" t="str">
            <v>Non Salary</v>
          </cell>
        </row>
        <row r="8294">
          <cell r="A8294" t="str">
            <v>PH4021</v>
          </cell>
          <cell r="E8294">
            <v>2801</v>
          </cell>
          <cell r="F8294">
            <v>2951.75</v>
          </cell>
          <cell r="G8294">
            <v>5752.75</v>
          </cell>
          <cell r="H8294">
            <v>8759.1</v>
          </cell>
          <cell r="I8294">
            <v>3006.35</v>
          </cell>
          <cell r="J8294">
            <v>20850</v>
          </cell>
          <cell r="L8294">
            <v>41455</v>
          </cell>
          <cell r="M8294" t="str">
            <v>SG</v>
          </cell>
          <cell r="N8294" t="str">
            <v>EXP</v>
          </cell>
          <cell r="O8294" t="str">
            <v>PH400</v>
          </cell>
          <cell r="P8294" t="str">
            <v>2823</v>
          </cell>
          <cell r="Q8294" t="str">
            <v>Other Supplies</v>
          </cell>
          <cell r="R8294" t="str">
            <v>Other Expenditures</v>
          </cell>
          <cell r="S8294" t="str">
            <v>Non Salary</v>
          </cell>
        </row>
        <row r="8295">
          <cell r="A8295" t="str">
            <v>PH4021</v>
          </cell>
          <cell r="E8295">
            <v>74291.289999999994</v>
          </cell>
          <cell r="F8295">
            <v>0</v>
          </cell>
          <cell r="G8295">
            <v>74291.289999999994</v>
          </cell>
          <cell r="H8295">
            <v>61025.59</v>
          </cell>
          <cell r="I8295">
            <v>-13265.7</v>
          </cell>
          <cell r="J8295">
            <v>138192</v>
          </cell>
          <cell r="L8295">
            <v>41455</v>
          </cell>
          <cell r="M8295" t="str">
            <v>SG</v>
          </cell>
          <cell r="N8295" t="str">
            <v>EXP</v>
          </cell>
          <cell r="O8295" t="str">
            <v>PH400</v>
          </cell>
          <cell r="P8295" t="str">
            <v>2824</v>
          </cell>
          <cell r="Q8295" t="str">
            <v>Other Supplies</v>
          </cell>
          <cell r="R8295" t="str">
            <v>Other Expenditures</v>
          </cell>
          <cell r="S8295" t="str">
            <v>Non Salary</v>
          </cell>
        </row>
        <row r="8296">
          <cell r="A8296" t="str">
            <v>PH4021</v>
          </cell>
          <cell r="E8296">
            <v>18.05</v>
          </cell>
          <cell r="F8296">
            <v>0</v>
          </cell>
          <cell r="G8296">
            <v>18.05</v>
          </cell>
          <cell r="H8296">
            <v>0</v>
          </cell>
          <cell r="I8296">
            <v>-18.05</v>
          </cell>
          <cell r="J8296">
            <v>0</v>
          </cell>
          <cell r="L8296">
            <v>41455</v>
          </cell>
          <cell r="M8296" t="str">
            <v>SG</v>
          </cell>
          <cell r="N8296" t="str">
            <v>EXP</v>
          </cell>
          <cell r="O8296" t="str">
            <v>PH400</v>
          </cell>
          <cell r="P8296" t="str">
            <v>2999</v>
          </cell>
          <cell r="Q8296" t="str">
            <v>Other Supplies</v>
          </cell>
          <cell r="R8296" t="str">
            <v>Other Expenditures</v>
          </cell>
          <cell r="S8296" t="str">
            <v>Non Salary</v>
          </cell>
        </row>
        <row r="8297">
          <cell r="A8297" t="str">
            <v>PH4021</v>
          </cell>
          <cell r="E8297">
            <v>-304.94</v>
          </cell>
          <cell r="F8297">
            <v>0</v>
          </cell>
          <cell r="G8297">
            <v>-304.94</v>
          </cell>
          <cell r="H8297">
            <v>7090.3</v>
          </cell>
          <cell r="I8297">
            <v>7395.24</v>
          </cell>
          <cell r="J8297">
            <v>16412.7</v>
          </cell>
          <cell r="L8297">
            <v>41455</v>
          </cell>
          <cell r="M8297" t="str">
            <v>SG</v>
          </cell>
          <cell r="N8297" t="str">
            <v>EXP</v>
          </cell>
          <cell r="O8297" t="str">
            <v>PH400</v>
          </cell>
          <cell r="P8297" t="str">
            <v>3020</v>
          </cell>
          <cell r="Q8297" t="str">
            <v>General Equipment</v>
          </cell>
          <cell r="R8297" t="str">
            <v>Other Expenditures</v>
          </cell>
          <cell r="S8297" t="str">
            <v>Non Salary</v>
          </cell>
        </row>
        <row r="8298">
          <cell r="A8298" t="str">
            <v>PH4021</v>
          </cell>
          <cell r="E8298">
            <v>0</v>
          </cell>
          <cell r="F8298">
            <v>0</v>
          </cell>
          <cell r="G8298">
            <v>0</v>
          </cell>
          <cell r="H8298">
            <v>432</v>
          </cell>
          <cell r="I8298">
            <v>432</v>
          </cell>
          <cell r="J8298">
            <v>1000</v>
          </cell>
          <cell r="L8298">
            <v>41455</v>
          </cell>
          <cell r="M8298" t="str">
            <v>SG</v>
          </cell>
          <cell r="N8298" t="str">
            <v>EXP</v>
          </cell>
          <cell r="O8298" t="str">
            <v>PH400</v>
          </cell>
          <cell r="P8298" t="str">
            <v>3030</v>
          </cell>
          <cell r="Q8298" t="str">
            <v>General Equipment</v>
          </cell>
          <cell r="R8298" t="str">
            <v>Other Expenditures</v>
          </cell>
          <cell r="S8298" t="str">
            <v>Non Salary</v>
          </cell>
        </row>
        <row r="8299">
          <cell r="A8299" t="str">
            <v>PH4021</v>
          </cell>
          <cell r="E8299">
            <v>0</v>
          </cell>
          <cell r="F8299">
            <v>0</v>
          </cell>
          <cell r="G8299">
            <v>0</v>
          </cell>
          <cell r="H8299">
            <v>247.89</v>
          </cell>
          <cell r="I8299">
            <v>247.89</v>
          </cell>
          <cell r="J8299">
            <v>573.80999999999995</v>
          </cell>
          <cell r="L8299">
            <v>41455</v>
          </cell>
          <cell r="M8299" t="str">
            <v>SG</v>
          </cell>
          <cell r="N8299" t="str">
            <v>EXP</v>
          </cell>
          <cell r="O8299" t="str">
            <v>PH400</v>
          </cell>
          <cell r="P8299" t="str">
            <v>3032</v>
          </cell>
          <cell r="Q8299" t="str">
            <v>General Equipment</v>
          </cell>
          <cell r="R8299" t="str">
            <v>Other Expenditures</v>
          </cell>
          <cell r="S8299" t="str">
            <v>Non Salary</v>
          </cell>
        </row>
        <row r="8300">
          <cell r="A8300" t="str">
            <v>PH4021</v>
          </cell>
          <cell r="E8300">
            <v>2126.2199999999998</v>
          </cell>
          <cell r="F8300">
            <v>1313.01</v>
          </cell>
          <cell r="G8300">
            <v>3439.23</v>
          </cell>
          <cell r="H8300">
            <v>6860.24</v>
          </cell>
          <cell r="I8300">
            <v>3421.01</v>
          </cell>
          <cell r="J8300">
            <v>21285.25</v>
          </cell>
          <cell r="L8300">
            <v>41455</v>
          </cell>
          <cell r="M8300" t="str">
            <v>SG</v>
          </cell>
          <cell r="N8300" t="str">
            <v>EXP</v>
          </cell>
          <cell r="O8300" t="str">
            <v>PH400</v>
          </cell>
          <cell r="P8300" t="str">
            <v>3410</v>
          </cell>
          <cell r="Q8300" t="str">
            <v>Computer Hardware &amp; Software</v>
          </cell>
          <cell r="R8300" t="str">
            <v>Other Expenditures</v>
          </cell>
          <cell r="S8300" t="str">
            <v>Non Salary</v>
          </cell>
        </row>
        <row r="8301">
          <cell r="A8301" t="str">
            <v>PH4021</v>
          </cell>
          <cell r="E8301">
            <v>0</v>
          </cell>
          <cell r="F8301">
            <v>0</v>
          </cell>
          <cell r="G8301">
            <v>0</v>
          </cell>
          <cell r="H8301">
            <v>405.04</v>
          </cell>
          <cell r="I8301">
            <v>405.04</v>
          </cell>
          <cell r="J8301">
            <v>937.6</v>
          </cell>
          <cell r="L8301">
            <v>41455</v>
          </cell>
          <cell r="M8301" t="str">
            <v>SG</v>
          </cell>
          <cell r="N8301" t="str">
            <v>EXP</v>
          </cell>
          <cell r="O8301" t="str">
            <v>PH400</v>
          </cell>
          <cell r="P8301" t="str">
            <v>3420</v>
          </cell>
          <cell r="Q8301" t="str">
            <v>Computer Hardware &amp; Software</v>
          </cell>
          <cell r="R8301" t="str">
            <v>Other Expenditures</v>
          </cell>
          <cell r="S8301" t="str">
            <v>Non Salary</v>
          </cell>
        </row>
        <row r="8302">
          <cell r="A8302" t="str">
            <v>PH4021</v>
          </cell>
          <cell r="E8302">
            <v>10922.59</v>
          </cell>
          <cell r="F8302">
            <v>0</v>
          </cell>
          <cell r="G8302">
            <v>10922.59</v>
          </cell>
          <cell r="H8302">
            <v>2886.57</v>
          </cell>
          <cell r="I8302">
            <v>-8036.02</v>
          </cell>
          <cell r="J8302">
            <v>17040</v>
          </cell>
          <cell r="L8302">
            <v>41455</v>
          </cell>
          <cell r="M8302" t="str">
            <v>SG</v>
          </cell>
          <cell r="N8302" t="str">
            <v>EXP</v>
          </cell>
          <cell r="O8302" t="str">
            <v>PH400</v>
          </cell>
          <cell r="P8302" t="str">
            <v>4025</v>
          </cell>
          <cell r="Q8302" t="str">
            <v>Professional &amp; Technical</v>
          </cell>
          <cell r="R8302" t="str">
            <v>Other Expenditures</v>
          </cell>
          <cell r="S8302" t="str">
            <v>Non Salary</v>
          </cell>
        </row>
        <row r="8303">
          <cell r="A8303" t="str">
            <v>PH4021</v>
          </cell>
          <cell r="E8303">
            <v>5339.57</v>
          </cell>
          <cell r="F8303">
            <v>0</v>
          </cell>
          <cell r="G8303">
            <v>5339.57</v>
          </cell>
          <cell r="H8303">
            <v>6581.5</v>
          </cell>
          <cell r="I8303">
            <v>1241.93</v>
          </cell>
          <cell r="J8303">
            <v>22718.34</v>
          </cell>
          <cell r="L8303">
            <v>41455</v>
          </cell>
          <cell r="M8303" t="str">
            <v>SG</v>
          </cell>
          <cell r="N8303" t="str">
            <v>EXP</v>
          </cell>
          <cell r="O8303" t="str">
            <v>PH400</v>
          </cell>
          <cell r="P8303" t="str">
            <v>4086</v>
          </cell>
          <cell r="Q8303" t="str">
            <v>Professional &amp; Technical</v>
          </cell>
          <cell r="R8303" t="str">
            <v>Other Expenditures</v>
          </cell>
          <cell r="S8303" t="str">
            <v>Non Salary</v>
          </cell>
        </row>
        <row r="8304">
          <cell r="A8304" t="str">
            <v>PH4021</v>
          </cell>
          <cell r="E8304">
            <v>0</v>
          </cell>
          <cell r="F8304">
            <v>0</v>
          </cell>
          <cell r="G8304">
            <v>0</v>
          </cell>
          <cell r="H8304">
            <v>169</v>
          </cell>
          <cell r="I8304">
            <v>169</v>
          </cell>
          <cell r="J8304">
            <v>400</v>
          </cell>
          <cell r="L8304">
            <v>41455</v>
          </cell>
          <cell r="M8304" t="str">
            <v>SG</v>
          </cell>
          <cell r="N8304" t="str">
            <v>EXP</v>
          </cell>
          <cell r="O8304" t="str">
            <v>PH400</v>
          </cell>
          <cell r="P8304" t="str">
            <v>4110</v>
          </cell>
          <cell r="Q8304" t="str">
            <v>Professional &amp; Technical</v>
          </cell>
          <cell r="R8304" t="str">
            <v>Other Expenditures</v>
          </cell>
          <cell r="S8304" t="str">
            <v>Non Salary</v>
          </cell>
        </row>
        <row r="8305">
          <cell r="A8305" t="str">
            <v>PH4021</v>
          </cell>
          <cell r="E8305">
            <v>0</v>
          </cell>
          <cell r="F8305">
            <v>0</v>
          </cell>
          <cell r="G8305">
            <v>0</v>
          </cell>
          <cell r="H8305">
            <v>3010.4</v>
          </cell>
          <cell r="I8305">
            <v>3010.4</v>
          </cell>
          <cell r="J8305">
            <v>8000</v>
          </cell>
          <cell r="L8305">
            <v>41455</v>
          </cell>
          <cell r="M8305" t="str">
            <v>SG</v>
          </cell>
          <cell r="N8305" t="str">
            <v>EXP</v>
          </cell>
          <cell r="O8305" t="str">
            <v>PH400</v>
          </cell>
          <cell r="P8305" t="str">
            <v>4124</v>
          </cell>
          <cell r="Q8305" t="str">
            <v>Professional &amp; Technical</v>
          </cell>
          <cell r="R8305" t="str">
            <v>Other Expenditures</v>
          </cell>
          <cell r="S8305" t="str">
            <v>Non Salary</v>
          </cell>
        </row>
        <row r="8306">
          <cell r="A8306" t="str">
            <v>PH4021</v>
          </cell>
          <cell r="E8306">
            <v>154.65</v>
          </cell>
          <cell r="F8306">
            <v>152.49</v>
          </cell>
          <cell r="G8306">
            <v>307.14</v>
          </cell>
          <cell r="H8306">
            <v>7439.32</v>
          </cell>
          <cell r="I8306">
            <v>7132.18</v>
          </cell>
          <cell r="J8306">
            <v>7629.28</v>
          </cell>
          <cell r="L8306">
            <v>41455</v>
          </cell>
          <cell r="M8306" t="str">
            <v>SG</v>
          </cell>
          <cell r="N8306" t="str">
            <v>EXP</v>
          </cell>
          <cell r="O8306" t="str">
            <v>PH400</v>
          </cell>
          <cell r="P8306" t="str">
            <v>4133</v>
          </cell>
          <cell r="Q8306" t="str">
            <v>Professional &amp; Technical</v>
          </cell>
          <cell r="R8306" t="str">
            <v>Other Expenditures</v>
          </cell>
          <cell r="S8306" t="str">
            <v>Non Salary</v>
          </cell>
        </row>
        <row r="8307">
          <cell r="A8307" t="str">
            <v>PH4021</v>
          </cell>
          <cell r="E8307">
            <v>946.37</v>
          </cell>
          <cell r="F8307">
            <v>183.17</v>
          </cell>
          <cell r="G8307">
            <v>1129.54</v>
          </cell>
          <cell r="H8307">
            <v>1267.3599999999999</v>
          </cell>
          <cell r="I8307">
            <v>137.82</v>
          </cell>
          <cell r="J8307">
            <v>2999.65</v>
          </cell>
          <cell r="L8307">
            <v>41455</v>
          </cell>
          <cell r="M8307" t="str">
            <v>SG</v>
          </cell>
          <cell r="N8307" t="str">
            <v>EXP</v>
          </cell>
          <cell r="O8307" t="str">
            <v>PH400</v>
          </cell>
          <cell r="P8307" t="str">
            <v>4199</v>
          </cell>
          <cell r="Q8307" t="str">
            <v>Professional &amp; Technical</v>
          </cell>
          <cell r="R8307" t="str">
            <v>Other Expenditures</v>
          </cell>
          <cell r="S8307" t="str">
            <v>Non Salary</v>
          </cell>
        </row>
        <row r="8308">
          <cell r="A8308" t="str">
            <v>PH4021</v>
          </cell>
          <cell r="E8308">
            <v>0</v>
          </cell>
          <cell r="F8308">
            <v>0</v>
          </cell>
          <cell r="G8308">
            <v>0</v>
          </cell>
          <cell r="H8308">
            <v>211.25</v>
          </cell>
          <cell r="I8308">
            <v>211.25</v>
          </cell>
          <cell r="J8308">
            <v>500</v>
          </cell>
          <cell r="L8308">
            <v>41455</v>
          </cell>
          <cell r="M8308" t="str">
            <v>SG</v>
          </cell>
          <cell r="N8308" t="str">
            <v>EXP</v>
          </cell>
          <cell r="O8308" t="str">
            <v>PH400</v>
          </cell>
          <cell r="P8308" t="str">
            <v>4205</v>
          </cell>
          <cell r="Q8308" t="str">
            <v>Business Travel Expenses</v>
          </cell>
          <cell r="R8308" t="str">
            <v>Other Expenditures</v>
          </cell>
          <cell r="S8308" t="str">
            <v>Non Salary</v>
          </cell>
        </row>
        <row r="8309">
          <cell r="A8309" t="str">
            <v>PH4021</v>
          </cell>
          <cell r="E8309">
            <v>0</v>
          </cell>
          <cell r="F8309">
            <v>0</v>
          </cell>
          <cell r="G8309">
            <v>0</v>
          </cell>
          <cell r="H8309">
            <v>248.2</v>
          </cell>
          <cell r="I8309">
            <v>248.2</v>
          </cell>
          <cell r="J8309">
            <v>587.46</v>
          </cell>
          <cell r="L8309">
            <v>41455</v>
          </cell>
          <cell r="M8309" t="str">
            <v>SG</v>
          </cell>
          <cell r="N8309" t="str">
            <v>EXP</v>
          </cell>
          <cell r="O8309" t="str">
            <v>PH400</v>
          </cell>
          <cell r="P8309" t="str">
            <v>4215</v>
          </cell>
          <cell r="Q8309" t="str">
            <v>Business Travel Expenses</v>
          </cell>
          <cell r="R8309" t="str">
            <v>Other Expenditures</v>
          </cell>
          <cell r="S8309" t="str">
            <v>Non Salary</v>
          </cell>
        </row>
        <row r="8310">
          <cell r="A8310" t="str">
            <v>PH4021</v>
          </cell>
          <cell r="E8310">
            <v>1985.89</v>
          </cell>
          <cell r="F8310">
            <v>0</v>
          </cell>
          <cell r="G8310">
            <v>1985.89</v>
          </cell>
          <cell r="H8310">
            <v>2617.81</v>
          </cell>
          <cell r="I8310">
            <v>631.91999999999996</v>
          </cell>
          <cell r="J8310">
            <v>6196</v>
          </cell>
          <cell r="L8310">
            <v>41455</v>
          </cell>
          <cell r="M8310" t="str">
            <v>SG</v>
          </cell>
          <cell r="N8310" t="str">
            <v>EXP</v>
          </cell>
          <cell r="O8310" t="str">
            <v>PH400</v>
          </cell>
          <cell r="P8310" t="str">
            <v>4225</v>
          </cell>
          <cell r="Q8310" t="str">
            <v>Business Travel Expenses</v>
          </cell>
          <cell r="R8310" t="str">
            <v>Other Expenditures</v>
          </cell>
          <cell r="S8310" t="str">
            <v>Non Salary</v>
          </cell>
        </row>
        <row r="8311">
          <cell r="A8311" t="str">
            <v>PH4021</v>
          </cell>
          <cell r="E8311">
            <v>33.9</v>
          </cell>
          <cell r="F8311">
            <v>0</v>
          </cell>
          <cell r="G8311">
            <v>33.9</v>
          </cell>
          <cell r="H8311">
            <v>0</v>
          </cell>
          <cell r="I8311">
            <v>-33.9</v>
          </cell>
          <cell r="J8311">
            <v>0</v>
          </cell>
          <cell r="L8311">
            <v>41455</v>
          </cell>
          <cell r="M8311" t="str">
            <v>SG</v>
          </cell>
          <cell r="N8311" t="str">
            <v>EXP</v>
          </cell>
          <cell r="O8311" t="str">
            <v>PH400</v>
          </cell>
          <cell r="P8311" t="str">
            <v>4251</v>
          </cell>
          <cell r="Q8311" t="str">
            <v>Conference Expenditures</v>
          </cell>
          <cell r="R8311" t="str">
            <v>Other Expenditures</v>
          </cell>
          <cell r="S8311" t="str">
            <v>Non Salary</v>
          </cell>
        </row>
        <row r="8312">
          <cell r="A8312" t="str">
            <v>PH4021</v>
          </cell>
          <cell r="E8312">
            <v>1067.1300000000001</v>
          </cell>
          <cell r="F8312">
            <v>0</v>
          </cell>
          <cell r="G8312">
            <v>1067.1300000000001</v>
          </cell>
          <cell r="H8312">
            <v>353</v>
          </cell>
          <cell r="I8312">
            <v>-714.13</v>
          </cell>
          <cell r="J8312">
            <v>1412</v>
          </cell>
          <cell r="L8312">
            <v>41455</v>
          </cell>
          <cell r="M8312" t="str">
            <v>SG</v>
          </cell>
          <cell r="N8312" t="str">
            <v>EXP</v>
          </cell>
          <cell r="O8312" t="str">
            <v>PH400</v>
          </cell>
          <cell r="P8312" t="str">
            <v>4252</v>
          </cell>
          <cell r="Q8312" t="str">
            <v>Conference Expenditures</v>
          </cell>
          <cell r="R8312" t="str">
            <v>Other Expenditures</v>
          </cell>
          <cell r="S8312" t="str">
            <v>Non Salary</v>
          </cell>
        </row>
        <row r="8313">
          <cell r="A8313" t="str">
            <v>PH4021</v>
          </cell>
          <cell r="E8313">
            <v>1977.72</v>
          </cell>
          <cell r="F8313">
            <v>0</v>
          </cell>
          <cell r="G8313">
            <v>1977.72</v>
          </cell>
          <cell r="H8313">
            <v>432.1</v>
          </cell>
          <cell r="I8313">
            <v>-1545.62</v>
          </cell>
          <cell r="J8313">
            <v>1728.38</v>
          </cell>
          <cell r="L8313">
            <v>41455</v>
          </cell>
          <cell r="M8313" t="str">
            <v>SG</v>
          </cell>
          <cell r="N8313" t="str">
            <v>EXP</v>
          </cell>
          <cell r="O8313" t="str">
            <v>PH400</v>
          </cell>
          <cell r="P8313" t="str">
            <v>4253</v>
          </cell>
          <cell r="Q8313" t="str">
            <v>Conference Expenditures</v>
          </cell>
          <cell r="R8313" t="str">
            <v>Other Expenditures</v>
          </cell>
          <cell r="S8313" t="str">
            <v>Non Salary</v>
          </cell>
        </row>
        <row r="8314">
          <cell r="A8314" t="str">
            <v>PH4021</v>
          </cell>
          <cell r="E8314">
            <v>367.5</v>
          </cell>
          <cell r="F8314">
            <v>0</v>
          </cell>
          <cell r="G8314">
            <v>367.5</v>
          </cell>
          <cell r="H8314">
            <v>124.9</v>
          </cell>
          <cell r="I8314">
            <v>-242.6</v>
          </cell>
          <cell r="J8314">
            <v>499.55</v>
          </cell>
          <cell r="L8314">
            <v>41455</v>
          </cell>
          <cell r="M8314" t="str">
            <v>SG</v>
          </cell>
          <cell r="N8314" t="str">
            <v>EXP</v>
          </cell>
          <cell r="O8314" t="str">
            <v>PH400</v>
          </cell>
          <cell r="P8314" t="str">
            <v>4254</v>
          </cell>
          <cell r="Q8314" t="str">
            <v>Conference Expenditures</v>
          </cell>
          <cell r="R8314" t="str">
            <v>Other Expenditures</v>
          </cell>
          <cell r="S8314" t="str">
            <v>Non Salary</v>
          </cell>
        </row>
        <row r="8315">
          <cell r="A8315" t="str">
            <v>PH4021</v>
          </cell>
          <cell r="E8315">
            <v>446.03</v>
          </cell>
          <cell r="F8315">
            <v>0</v>
          </cell>
          <cell r="G8315">
            <v>446.03</v>
          </cell>
          <cell r="H8315">
            <v>165</v>
          </cell>
          <cell r="I8315">
            <v>-281.02999999999997</v>
          </cell>
          <cell r="J8315">
            <v>660</v>
          </cell>
          <cell r="L8315">
            <v>41455</v>
          </cell>
          <cell r="M8315" t="str">
            <v>SG</v>
          </cell>
          <cell r="N8315" t="str">
            <v>EXP</v>
          </cell>
          <cell r="O8315" t="str">
            <v>PH400</v>
          </cell>
          <cell r="P8315" t="str">
            <v>4255</v>
          </cell>
          <cell r="Q8315" t="str">
            <v>Conference Expenditures</v>
          </cell>
          <cell r="R8315" t="str">
            <v>Other Expenditures</v>
          </cell>
          <cell r="S8315" t="str">
            <v>Non Salary</v>
          </cell>
        </row>
        <row r="8316">
          <cell r="A8316" t="str">
            <v>PH4021</v>
          </cell>
          <cell r="E8316">
            <v>4629.68</v>
          </cell>
          <cell r="F8316">
            <v>0</v>
          </cell>
          <cell r="G8316">
            <v>4629.68</v>
          </cell>
          <cell r="H8316">
            <v>2500</v>
          </cell>
          <cell r="I8316">
            <v>-2129.6799999999998</v>
          </cell>
          <cell r="J8316">
            <v>10000</v>
          </cell>
          <cell r="L8316">
            <v>41455</v>
          </cell>
          <cell r="M8316" t="str">
            <v>SG</v>
          </cell>
          <cell r="N8316" t="str">
            <v>EXP</v>
          </cell>
          <cell r="O8316" t="str">
            <v>PH400</v>
          </cell>
          <cell r="P8316" t="str">
            <v>4256</v>
          </cell>
          <cell r="Q8316" t="str">
            <v>Conference Expenditures</v>
          </cell>
          <cell r="R8316" t="str">
            <v>Other Expenditures</v>
          </cell>
          <cell r="S8316" t="str">
            <v>Non Salary</v>
          </cell>
        </row>
        <row r="8317">
          <cell r="A8317" t="str">
            <v>PH4021</v>
          </cell>
          <cell r="E8317">
            <v>131.66999999999999</v>
          </cell>
          <cell r="F8317">
            <v>0</v>
          </cell>
          <cell r="G8317">
            <v>131.66999999999999</v>
          </cell>
          <cell r="H8317">
            <v>877.67</v>
          </cell>
          <cell r="I8317">
            <v>746</v>
          </cell>
          <cell r="J8317">
            <v>3822.59</v>
          </cell>
          <cell r="L8317">
            <v>41455</v>
          </cell>
          <cell r="M8317" t="str">
            <v>SG</v>
          </cell>
          <cell r="N8317" t="str">
            <v>EXP</v>
          </cell>
          <cell r="O8317" t="str">
            <v>PH400</v>
          </cell>
          <cell r="P8317" t="str">
            <v>4310</v>
          </cell>
          <cell r="Q8317" t="str">
            <v>Training &amp; Development</v>
          </cell>
          <cell r="R8317" t="str">
            <v>Other Expenditures</v>
          </cell>
          <cell r="S8317" t="str">
            <v>Non Salary</v>
          </cell>
        </row>
        <row r="8318">
          <cell r="A8318" t="str">
            <v>PH4021</v>
          </cell>
          <cell r="E8318">
            <v>839.88</v>
          </cell>
          <cell r="F8318">
            <v>0</v>
          </cell>
          <cell r="G8318">
            <v>839.88</v>
          </cell>
          <cell r="H8318">
            <v>1930.83</v>
          </cell>
          <cell r="I8318">
            <v>1090.95</v>
          </cell>
          <cell r="J8318">
            <v>4570</v>
          </cell>
          <cell r="L8318">
            <v>41455</v>
          </cell>
          <cell r="M8318" t="str">
            <v>SG</v>
          </cell>
          <cell r="N8318" t="str">
            <v>EXP</v>
          </cell>
          <cell r="O8318" t="str">
            <v>PH400</v>
          </cell>
          <cell r="P8318" t="str">
            <v>4340</v>
          </cell>
          <cell r="Q8318" t="str">
            <v>Training &amp; Development</v>
          </cell>
          <cell r="R8318" t="str">
            <v>Other Expenditures</v>
          </cell>
          <cell r="S8318" t="str">
            <v>Non Salary</v>
          </cell>
        </row>
        <row r="8319">
          <cell r="A8319" t="str">
            <v>PH4021</v>
          </cell>
          <cell r="E8319">
            <v>111.94</v>
          </cell>
          <cell r="F8319">
            <v>0</v>
          </cell>
          <cell r="G8319">
            <v>111.94</v>
          </cell>
          <cell r="H8319">
            <v>475.36</v>
          </cell>
          <cell r="I8319">
            <v>363.42</v>
          </cell>
          <cell r="J8319">
            <v>1125.1199999999999</v>
          </cell>
          <cell r="L8319">
            <v>41455</v>
          </cell>
          <cell r="M8319" t="str">
            <v>SG</v>
          </cell>
          <cell r="N8319" t="str">
            <v>EXP</v>
          </cell>
          <cell r="O8319" t="str">
            <v>PH400</v>
          </cell>
          <cell r="P8319" t="str">
            <v>4406</v>
          </cell>
          <cell r="Q8319" t="str">
            <v>Contracted Services</v>
          </cell>
          <cell r="R8319" t="str">
            <v>Other Expenditures</v>
          </cell>
          <cell r="S8319" t="str">
            <v>Non Salary</v>
          </cell>
        </row>
        <row r="8320">
          <cell r="A8320" t="str">
            <v>PH4021</v>
          </cell>
          <cell r="E8320">
            <v>0</v>
          </cell>
          <cell r="F8320">
            <v>0</v>
          </cell>
          <cell r="G8320">
            <v>0</v>
          </cell>
          <cell r="H8320">
            <v>429.95</v>
          </cell>
          <cell r="I8320">
            <v>429.95</v>
          </cell>
          <cell r="J8320">
            <v>1017.6</v>
          </cell>
          <cell r="L8320">
            <v>41455</v>
          </cell>
          <cell r="M8320" t="str">
            <v>SG</v>
          </cell>
          <cell r="N8320" t="str">
            <v>EXP</v>
          </cell>
          <cell r="O8320" t="str">
            <v>PH400</v>
          </cell>
          <cell r="P8320" t="str">
            <v>4411</v>
          </cell>
          <cell r="Q8320" t="str">
            <v>Contracted Services</v>
          </cell>
          <cell r="R8320" t="str">
            <v>Other Expenditures</v>
          </cell>
          <cell r="S8320" t="str">
            <v>Non Salary</v>
          </cell>
        </row>
        <row r="8321">
          <cell r="A8321" t="str">
            <v>PH4021</v>
          </cell>
          <cell r="E8321">
            <v>0</v>
          </cell>
          <cell r="F8321">
            <v>0</v>
          </cell>
          <cell r="G8321">
            <v>0</v>
          </cell>
          <cell r="H8321">
            <v>478.7</v>
          </cell>
          <cell r="I8321">
            <v>478.7</v>
          </cell>
          <cell r="J8321">
            <v>2647.68</v>
          </cell>
          <cell r="L8321">
            <v>41455</v>
          </cell>
          <cell r="M8321" t="str">
            <v>SG</v>
          </cell>
          <cell r="N8321" t="str">
            <v>EXP</v>
          </cell>
          <cell r="O8321" t="str">
            <v>PH400</v>
          </cell>
          <cell r="P8321" t="str">
            <v>4414</v>
          </cell>
          <cell r="Q8321" t="str">
            <v>Contracted Services</v>
          </cell>
          <cell r="R8321" t="str">
            <v>Other Expenditures</v>
          </cell>
          <cell r="S8321" t="str">
            <v>Non Salary</v>
          </cell>
        </row>
        <row r="8322">
          <cell r="A8322" t="str">
            <v>PH4021</v>
          </cell>
          <cell r="E8322">
            <v>0</v>
          </cell>
          <cell r="F8322">
            <v>0</v>
          </cell>
          <cell r="G8322">
            <v>0</v>
          </cell>
          <cell r="H8322">
            <v>438.53</v>
          </cell>
          <cell r="I8322">
            <v>438.53</v>
          </cell>
          <cell r="J8322">
            <v>1037.95</v>
          </cell>
          <cell r="L8322">
            <v>41455</v>
          </cell>
          <cell r="M8322" t="str">
            <v>SG</v>
          </cell>
          <cell r="N8322" t="str">
            <v>EXP</v>
          </cell>
          <cell r="O8322" t="str">
            <v>PH400</v>
          </cell>
          <cell r="P8322" t="str">
            <v>4416</v>
          </cell>
          <cell r="Q8322" t="str">
            <v>Contracted Services</v>
          </cell>
          <cell r="R8322" t="str">
            <v>Other Expenditures</v>
          </cell>
          <cell r="S8322" t="str">
            <v>Non Salary</v>
          </cell>
        </row>
        <row r="8323">
          <cell r="A8323" t="str">
            <v>PH4021</v>
          </cell>
          <cell r="E8323">
            <v>0</v>
          </cell>
          <cell r="F8323">
            <v>0</v>
          </cell>
          <cell r="G8323">
            <v>0</v>
          </cell>
          <cell r="H8323">
            <v>0</v>
          </cell>
          <cell r="I8323">
            <v>0</v>
          </cell>
          <cell r="J8323">
            <v>0</v>
          </cell>
          <cell r="L8323">
            <v>41455</v>
          </cell>
          <cell r="M8323" t="str">
            <v>SG</v>
          </cell>
          <cell r="N8323" t="str">
            <v>EXP</v>
          </cell>
          <cell r="O8323" t="str">
            <v>PH400</v>
          </cell>
          <cell r="P8323" t="str">
            <v>4424</v>
          </cell>
          <cell r="Q8323" t="str">
            <v>Contracted Services</v>
          </cell>
          <cell r="R8323" t="str">
            <v>Other Expenditures</v>
          </cell>
          <cell r="S8323" t="str">
            <v>Non Salary</v>
          </cell>
        </row>
        <row r="8324">
          <cell r="A8324" t="str">
            <v>PH4021</v>
          </cell>
          <cell r="E8324">
            <v>0</v>
          </cell>
          <cell r="F8324">
            <v>0</v>
          </cell>
          <cell r="G8324">
            <v>0</v>
          </cell>
          <cell r="H8324">
            <v>42.99</v>
          </cell>
          <cell r="I8324">
            <v>42.99</v>
          </cell>
          <cell r="J8324">
            <v>101.76</v>
          </cell>
          <cell r="L8324">
            <v>41455</v>
          </cell>
          <cell r="M8324" t="str">
            <v>SG</v>
          </cell>
          <cell r="N8324" t="str">
            <v>EXP</v>
          </cell>
          <cell r="O8324" t="str">
            <v>PH400</v>
          </cell>
          <cell r="P8324" t="str">
            <v>4440</v>
          </cell>
          <cell r="Q8324" t="str">
            <v>Contracted Services</v>
          </cell>
          <cell r="R8324" t="str">
            <v>Other Expenditures</v>
          </cell>
          <cell r="S8324" t="str">
            <v>Non Salary</v>
          </cell>
        </row>
        <row r="8325">
          <cell r="A8325" t="str">
            <v>PH4021</v>
          </cell>
          <cell r="E8325">
            <v>10775.38</v>
          </cell>
          <cell r="F8325">
            <v>0</v>
          </cell>
          <cell r="G8325">
            <v>10775.38</v>
          </cell>
          <cell r="H8325">
            <v>16931.759999999998</v>
          </cell>
          <cell r="I8325">
            <v>6156.38</v>
          </cell>
          <cell r="J8325">
            <v>33999.519999999997</v>
          </cell>
          <cell r="L8325">
            <v>41455</v>
          </cell>
          <cell r="M8325" t="str">
            <v>SG</v>
          </cell>
          <cell r="N8325" t="str">
            <v>EXP</v>
          </cell>
          <cell r="O8325" t="str">
            <v>PH400</v>
          </cell>
          <cell r="P8325" t="str">
            <v>4452</v>
          </cell>
          <cell r="Q8325" t="str">
            <v>Contracted Services</v>
          </cell>
          <cell r="R8325" t="str">
            <v>Other Expenditures</v>
          </cell>
          <cell r="S8325" t="str">
            <v>Non Salary</v>
          </cell>
        </row>
        <row r="8326">
          <cell r="A8326" t="str">
            <v>PH4021</v>
          </cell>
          <cell r="E8326">
            <v>1430.39</v>
          </cell>
          <cell r="F8326">
            <v>1065.72</v>
          </cell>
          <cell r="G8326">
            <v>2496.11</v>
          </cell>
          <cell r="H8326">
            <v>1616.24</v>
          </cell>
          <cell r="I8326">
            <v>-879.87</v>
          </cell>
          <cell r="J8326">
            <v>3825.41</v>
          </cell>
          <cell r="L8326">
            <v>41455</v>
          </cell>
          <cell r="M8326" t="str">
            <v>SG</v>
          </cell>
          <cell r="N8326" t="str">
            <v>EXP</v>
          </cell>
          <cell r="O8326" t="str">
            <v>PH400</v>
          </cell>
          <cell r="P8326" t="str">
            <v>4515</v>
          </cell>
          <cell r="Q8326" t="str">
            <v>Contracted Services</v>
          </cell>
          <cell r="R8326" t="str">
            <v>Other Expenditures</v>
          </cell>
          <cell r="S8326" t="str">
            <v>Non Salary</v>
          </cell>
        </row>
        <row r="8327">
          <cell r="A8327" t="str">
            <v>PH4021</v>
          </cell>
          <cell r="E8327">
            <v>0</v>
          </cell>
          <cell r="F8327">
            <v>0</v>
          </cell>
          <cell r="G8327">
            <v>0</v>
          </cell>
          <cell r="H8327">
            <v>0</v>
          </cell>
          <cell r="I8327">
            <v>0</v>
          </cell>
          <cell r="J8327">
            <v>0</v>
          </cell>
          <cell r="L8327">
            <v>41455</v>
          </cell>
          <cell r="M8327" t="str">
            <v>SG</v>
          </cell>
          <cell r="N8327" t="str">
            <v>EXP</v>
          </cell>
          <cell r="O8327" t="str">
            <v>PH400</v>
          </cell>
          <cell r="P8327" t="str">
            <v>4555</v>
          </cell>
          <cell r="Q8327" t="str">
            <v>Contracted Services</v>
          </cell>
          <cell r="R8327" t="str">
            <v>Other Expenditures</v>
          </cell>
          <cell r="S8327" t="str">
            <v>Non Salary</v>
          </cell>
        </row>
        <row r="8328">
          <cell r="A8328" t="str">
            <v>PH4021</v>
          </cell>
          <cell r="E8328">
            <v>16782.419999999998</v>
          </cell>
          <cell r="F8328">
            <v>0</v>
          </cell>
          <cell r="G8328">
            <v>16782.419999999998</v>
          </cell>
          <cell r="H8328">
            <v>18297.68</v>
          </cell>
          <cell r="I8328">
            <v>1515.26</v>
          </cell>
          <cell r="J8328">
            <v>34999.360000000001</v>
          </cell>
          <cell r="L8328">
            <v>41455</v>
          </cell>
          <cell r="M8328" t="str">
            <v>SG</v>
          </cell>
          <cell r="N8328" t="str">
            <v>EXP</v>
          </cell>
          <cell r="O8328" t="str">
            <v>PH400</v>
          </cell>
          <cell r="P8328" t="str">
            <v>4570</v>
          </cell>
          <cell r="Q8328" t="str">
            <v>Contracted Services</v>
          </cell>
          <cell r="R8328" t="str">
            <v>Other Expenditures</v>
          </cell>
          <cell r="S8328" t="str">
            <v>Non Salary</v>
          </cell>
        </row>
        <row r="8329">
          <cell r="A8329" t="str">
            <v>PH4021</v>
          </cell>
          <cell r="E8329">
            <v>4735.9399999999996</v>
          </cell>
          <cell r="F8329">
            <v>0</v>
          </cell>
          <cell r="G8329">
            <v>4735.9399999999996</v>
          </cell>
          <cell r="H8329">
            <v>3702.79</v>
          </cell>
          <cell r="I8329">
            <v>-1033.1500000000001</v>
          </cell>
          <cell r="J8329">
            <v>8764</v>
          </cell>
          <cell r="L8329">
            <v>41455</v>
          </cell>
          <cell r="M8329" t="str">
            <v>SG</v>
          </cell>
          <cell r="N8329" t="str">
            <v>EXP</v>
          </cell>
          <cell r="O8329" t="str">
            <v>PH400</v>
          </cell>
          <cell r="P8329" t="str">
            <v>4690</v>
          </cell>
          <cell r="Q8329" t="str">
            <v>Insurance, Parking &amp; Metrage</v>
          </cell>
          <cell r="R8329" t="str">
            <v>Other Expenditures</v>
          </cell>
          <cell r="S8329" t="str">
            <v>Non Salary</v>
          </cell>
        </row>
        <row r="8330">
          <cell r="A8330" t="str">
            <v>PH4021</v>
          </cell>
          <cell r="E8330">
            <v>761.83</v>
          </cell>
          <cell r="F8330">
            <v>0</v>
          </cell>
          <cell r="G8330">
            <v>761.83</v>
          </cell>
          <cell r="H8330">
            <v>0</v>
          </cell>
          <cell r="I8330">
            <v>-761.83</v>
          </cell>
          <cell r="J8330">
            <v>0</v>
          </cell>
          <cell r="L8330">
            <v>41455</v>
          </cell>
          <cell r="M8330" t="str">
            <v>SG</v>
          </cell>
          <cell r="N8330" t="str">
            <v>EXP</v>
          </cell>
          <cell r="O8330" t="str">
            <v>PH400</v>
          </cell>
          <cell r="P8330" t="str">
            <v>4699</v>
          </cell>
          <cell r="Q8330" t="str">
            <v>Repairs &amp; Maintenance</v>
          </cell>
          <cell r="R8330" t="str">
            <v>Other Expenditures</v>
          </cell>
          <cell r="S8330" t="str">
            <v>Non Salary</v>
          </cell>
        </row>
        <row r="8331">
          <cell r="A8331" t="str">
            <v>PH4021</v>
          </cell>
          <cell r="E8331">
            <v>0</v>
          </cell>
          <cell r="F8331">
            <v>0</v>
          </cell>
          <cell r="G8331">
            <v>0</v>
          </cell>
          <cell r="H8331">
            <v>100.41</v>
          </cell>
          <cell r="I8331">
            <v>100.41</v>
          </cell>
          <cell r="J8331">
            <v>204</v>
          </cell>
          <cell r="L8331">
            <v>41455</v>
          </cell>
          <cell r="M8331" t="str">
            <v>SG</v>
          </cell>
          <cell r="N8331" t="str">
            <v>EXP</v>
          </cell>
          <cell r="O8331" t="str">
            <v>PH400</v>
          </cell>
          <cell r="P8331" t="str">
            <v>4760</v>
          </cell>
          <cell r="Q8331" t="str">
            <v>Insurance, Parking &amp; Metrage</v>
          </cell>
          <cell r="R8331" t="str">
            <v>Other Expenditures</v>
          </cell>
          <cell r="S8331" t="str">
            <v>Non Salary</v>
          </cell>
        </row>
        <row r="8332">
          <cell r="A8332" t="str">
            <v>PH4021</v>
          </cell>
          <cell r="E8332">
            <v>3602.19</v>
          </cell>
          <cell r="F8332">
            <v>0</v>
          </cell>
          <cell r="G8332">
            <v>3602.19</v>
          </cell>
          <cell r="H8332">
            <v>4547.93</v>
          </cell>
          <cell r="I8332">
            <v>945.74</v>
          </cell>
          <cell r="J8332">
            <v>9240</v>
          </cell>
          <cell r="L8332">
            <v>41455</v>
          </cell>
          <cell r="M8332" t="str">
            <v>SG</v>
          </cell>
          <cell r="N8332" t="str">
            <v>EXP</v>
          </cell>
          <cell r="O8332" t="str">
            <v>PH400</v>
          </cell>
          <cell r="P8332" t="str">
            <v>4770</v>
          </cell>
          <cell r="Q8332" t="str">
            <v>Insurance, Parking &amp; Metrage</v>
          </cell>
          <cell r="R8332" t="str">
            <v>Other Expenditures</v>
          </cell>
          <cell r="S8332" t="str">
            <v>Non Salary</v>
          </cell>
        </row>
        <row r="8333">
          <cell r="A8333" t="str">
            <v>PH4021</v>
          </cell>
          <cell r="E8333">
            <v>26389.35</v>
          </cell>
          <cell r="F8333">
            <v>0</v>
          </cell>
          <cell r="G8333">
            <v>26389.35</v>
          </cell>
          <cell r="H8333">
            <v>45692.639999999999</v>
          </cell>
          <cell r="I8333">
            <v>19303.29</v>
          </cell>
          <cell r="J8333">
            <v>100800</v>
          </cell>
          <cell r="L8333">
            <v>41455</v>
          </cell>
          <cell r="M8333" t="str">
            <v>SG</v>
          </cell>
          <cell r="N8333" t="str">
            <v>EXP</v>
          </cell>
          <cell r="O8333" t="str">
            <v>PH400</v>
          </cell>
          <cell r="P8333" t="str">
            <v>4775</v>
          </cell>
          <cell r="Q8333" t="str">
            <v>Insurance, Parking &amp; Metrage</v>
          </cell>
          <cell r="R8333" t="str">
            <v>Other Expenditures</v>
          </cell>
          <cell r="S8333" t="str">
            <v>Non Salary</v>
          </cell>
        </row>
        <row r="8334">
          <cell r="A8334" t="str">
            <v>PH4021</v>
          </cell>
          <cell r="E8334">
            <v>0</v>
          </cell>
          <cell r="F8334">
            <v>0</v>
          </cell>
          <cell r="G8334">
            <v>0</v>
          </cell>
          <cell r="H8334">
            <v>446.48</v>
          </cell>
          <cell r="I8334">
            <v>446.48</v>
          </cell>
          <cell r="J8334">
            <v>1056.78</v>
          </cell>
          <cell r="L8334">
            <v>41455</v>
          </cell>
          <cell r="M8334" t="str">
            <v>SG</v>
          </cell>
          <cell r="N8334" t="str">
            <v>EXP</v>
          </cell>
          <cell r="O8334" t="str">
            <v>PH400</v>
          </cell>
          <cell r="P8334" t="str">
            <v>4805</v>
          </cell>
          <cell r="Q8334" t="str">
            <v>Other Services</v>
          </cell>
          <cell r="R8334" t="str">
            <v>Other Expenditures</v>
          </cell>
          <cell r="S8334" t="str">
            <v>Non Salary</v>
          </cell>
        </row>
        <row r="8335">
          <cell r="A8335" t="str">
            <v>PH4021</v>
          </cell>
          <cell r="E8335">
            <v>178.07</v>
          </cell>
          <cell r="F8335">
            <v>0</v>
          </cell>
          <cell r="G8335">
            <v>178.07</v>
          </cell>
          <cell r="H8335">
            <v>0</v>
          </cell>
          <cell r="I8335">
            <v>-178.07</v>
          </cell>
          <cell r="J8335">
            <v>0</v>
          </cell>
          <cell r="L8335">
            <v>41455</v>
          </cell>
          <cell r="M8335" t="str">
            <v>SG</v>
          </cell>
          <cell r="N8335" t="str">
            <v>EXP</v>
          </cell>
          <cell r="O8335" t="str">
            <v>PH400</v>
          </cell>
          <cell r="P8335" t="str">
            <v>4808</v>
          </cell>
          <cell r="Q8335" t="str">
            <v>Other Services</v>
          </cell>
          <cell r="R8335" t="str">
            <v>Other Expenditures</v>
          </cell>
          <cell r="S8335" t="str">
            <v>Non Salary</v>
          </cell>
        </row>
        <row r="8336">
          <cell r="A8336" t="str">
            <v>PH4021</v>
          </cell>
          <cell r="E8336">
            <v>103.8</v>
          </cell>
          <cell r="F8336">
            <v>0</v>
          </cell>
          <cell r="G8336">
            <v>103.8</v>
          </cell>
          <cell r="H8336">
            <v>0</v>
          </cell>
          <cell r="I8336">
            <v>-103.8</v>
          </cell>
          <cell r="J8336">
            <v>0</v>
          </cell>
          <cell r="L8336">
            <v>41455</v>
          </cell>
          <cell r="M8336" t="str">
            <v>SG</v>
          </cell>
          <cell r="N8336" t="str">
            <v>EXP</v>
          </cell>
          <cell r="O8336" t="str">
            <v>PH400</v>
          </cell>
          <cell r="P8336" t="str">
            <v>4811</v>
          </cell>
          <cell r="Q8336" t="str">
            <v>Other Services</v>
          </cell>
          <cell r="R8336" t="str">
            <v>Other Expenditures</v>
          </cell>
          <cell r="S8336" t="str">
            <v>Non Salary</v>
          </cell>
        </row>
        <row r="8337">
          <cell r="A8337" t="str">
            <v>PH4021</v>
          </cell>
          <cell r="E8337">
            <v>0</v>
          </cell>
          <cell r="F8337">
            <v>0</v>
          </cell>
          <cell r="G8337">
            <v>0</v>
          </cell>
          <cell r="H8337">
            <v>438.53</v>
          </cell>
          <cell r="I8337">
            <v>438.53</v>
          </cell>
          <cell r="J8337">
            <v>1037.95</v>
          </cell>
          <cell r="L8337">
            <v>41455</v>
          </cell>
          <cell r="M8337" t="str">
            <v>SG</v>
          </cell>
          <cell r="N8337" t="str">
            <v>EXP</v>
          </cell>
          <cell r="O8337" t="str">
            <v>PH400</v>
          </cell>
          <cell r="P8337" t="str">
            <v>4815</v>
          </cell>
          <cell r="Q8337" t="str">
            <v>Other Services</v>
          </cell>
          <cell r="R8337" t="str">
            <v>Other Expenditures</v>
          </cell>
          <cell r="S8337" t="str">
            <v>Non Salary</v>
          </cell>
        </row>
        <row r="8338">
          <cell r="A8338" t="str">
            <v>PH4021</v>
          </cell>
          <cell r="E8338">
            <v>0</v>
          </cell>
          <cell r="F8338">
            <v>0</v>
          </cell>
          <cell r="G8338">
            <v>0</v>
          </cell>
          <cell r="H8338">
            <v>878.79</v>
          </cell>
          <cell r="I8338">
            <v>878.79</v>
          </cell>
          <cell r="J8338">
            <v>2080</v>
          </cell>
          <cell r="L8338">
            <v>41455</v>
          </cell>
          <cell r="M8338" t="str">
            <v>SG</v>
          </cell>
          <cell r="N8338" t="str">
            <v>EXP</v>
          </cell>
          <cell r="O8338" t="str">
            <v>PH400</v>
          </cell>
          <cell r="P8338" t="str">
            <v>4820</v>
          </cell>
          <cell r="Q8338" t="str">
            <v>Other Services</v>
          </cell>
          <cell r="R8338" t="str">
            <v>Other Expenditures</v>
          </cell>
          <cell r="S8338" t="str">
            <v>Non Salary</v>
          </cell>
        </row>
        <row r="8339">
          <cell r="A8339" t="str">
            <v>PH4021</v>
          </cell>
          <cell r="E8339">
            <v>1852.04</v>
          </cell>
          <cell r="F8339">
            <v>0</v>
          </cell>
          <cell r="G8339">
            <v>1852.04</v>
          </cell>
          <cell r="H8339">
            <v>4233.88</v>
          </cell>
          <cell r="I8339">
            <v>2381.84</v>
          </cell>
          <cell r="J8339">
            <v>10021</v>
          </cell>
          <cell r="L8339">
            <v>41455</v>
          </cell>
          <cell r="M8339" t="str">
            <v>SG</v>
          </cell>
          <cell r="N8339" t="str">
            <v>EXP</v>
          </cell>
          <cell r="O8339" t="str">
            <v>PH400</v>
          </cell>
          <cell r="P8339" t="str">
            <v>4840</v>
          </cell>
          <cell r="Q8339" t="str">
            <v>Other Services</v>
          </cell>
          <cell r="R8339" t="str">
            <v>Other Expenditures</v>
          </cell>
          <cell r="S8339" t="str">
            <v>Non Salary</v>
          </cell>
        </row>
        <row r="8340">
          <cell r="A8340" t="str">
            <v>PH4021</v>
          </cell>
          <cell r="E8340">
            <v>0</v>
          </cell>
          <cell r="F8340">
            <v>0</v>
          </cell>
          <cell r="G8340">
            <v>0</v>
          </cell>
          <cell r="H8340">
            <v>213.7</v>
          </cell>
          <cell r="I8340">
            <v>213.7</v>
          </cell>
          <cell r="J8340">
            <v>434.16</v>
          </cell>
          <cell r="L8340">
            <v>41455</v>
          </cell>
          <cell r="M8340" t="str">
            <v>SG</v>
          </cell>
          <cell r="N8340" t="str">
            <v>EXP</v>
          </cell>
          <cell r="O8340" t="str">
            <v>PH400</v>
          </cell>
          <cell r="P8340" t="str">
            <v>4860</v>
          </cell>
          <cell r="Q8340" t="str">
            <v>Other Services</v>
          </cell>
          <cell r="R8340" t="str">
            <v>Other Expenditures</v>
          </cell>
          <cell r="S8340" t="str">
            <v>Non Salary</v>
          </cell>
        </row>
        <row r="8341">
          <cell r="A8341" t="str">
            <v>PH4021</v>
          </cell>
          <cell r="E8341">
            <v>63</v>
          </cell>
          <cell r="F8341">
            <v>0</v>
          </cell>
          <cell r="G8341">
            <v>63</v>
          </cell>
          <cell r="H8341">
            <v>0</v>
          </cell>
          <cell r="I8341">
            <v>-63</v>
          </cell>
          <cell r="J8341">
            <v>0</v>
          </cell>
          <cell r="L8341">
            <v>41455</v>
          </cell>
          <cell r="M8341" t="str">
            <v>SG</v>
          </cell>
          <cell r="N8341" t="str">
            <v>EXP</v>
          </cell>
          <cell r="O8341" t="str">
            <v>PH400</v>
          </cell>
          <cell r="P8341" t="str">
            <v>7020</v>
          </cell>
          <cell r="Q8341" t="str">
            <v>IDC's</v>
          </cell>
          <cell r="R8341" t="str">
            <v>Other Expenditures</v>
          </cell>
          <cell r="S8341" t="str">
            <v>Non Salary</v>
          </cell>
        </row>
        <row r="8342">
          <cell r="A8342" t="str">
            <v>PH4021</v>
          </cell>
          <cell r="E8342">
            <v>0</v>
          </cell>
          <cell r="F8342">
            <v>0</v>
          </cell>
          <cell r="G8342">
            <v>0</v>
          </cell>
          <cell r="H8342">
            <v>4276.8</v>
          </cell>
          <cell r="I8342">
            <v>4276.8</v>
          </cell>
          <cell r="J8342">
            <v>9900</v>
          </cell>
          <cell r="L8342">
            <v>41455</v>
          </cell>
          <cell r="M8342" t="str">
            <v>SG</v>
          </cell>
          <cell r="N8342" t="str">
            <v>EXP</v>
          </cell>
          <cell r="O8342" t="str">
            <v>PH400</v>
          </cell>
          <cell r="P8342" t="str">
            <v>7030</v>
          </cell>
          <cell r="Q8342" t="str">
            <v>IDC's</v>
          </cell>
          <cell r="R8342" t="str">
            <v>Other Expenditures</v>
          </cell>
          <cell r="S8342" t="str">
            <v>Non Salary</v>
          </cell>
        </row>
        <row r="8343">
          <cell r="A8343" t="str">
            <v>PH4021</v>
          </cell>
          <cell r="E8343">
            <v>6.54</v>
          </cell>
          <cell r="F8343">
            <v>0</v>
          </cell>
          <cell r="G8343">
            <v>6.54</v>
          </cell>
          <cell r="H8343">
            <v>2592</v>
          </cell>
          <cell r="I8343">
            <v>2585.46</v>
          </cell>
          <cell r="J8343">
            <v>6000</v>
          </cell>
          <cell r="L8343">
            <v>41455</v>
          </cell>
          <cell r="M8343" t="str">
            <v>SG</v>
          </cell>
          <cell r="N8343" t="str">
            <v>EXP</v>
          </cell>
          <cell r="O8343" t="str">
            <v>PH400</v>
          </cell>
          <cell r="P8343" t="str">
            <v>7035</v>
          </cell>
          <cell r="Q8343" t="str">
            <v>IDC's</v>
          </cell>
          <cell r="R8343" t="str">
            <v>Other Expenditures</v>
          </cell>
          <cell r="S8343" t="str">
            <v>Non Salary</v>
          </cell>
        </row>
        <row r="8344">
          <cell r="A8344" t="str">
            <v>PH4021</v>
          </cell>
          <cell r="E8344">
            <v>0</v>
          </cell>
          <cell r="F8344">
            <v>0</v>
          </cell>
          <cell r="G8344">
            <v>0</v>
          </cell>
          <cell r="H8344">
            <v>950.4</v>
          </cell>
          <cell r="I8344">
            <v>950.4</v>
          </cell>
          <cell r="J8344">
            <v>2200</v>
          </cell>
          <cell r="L8344">
            <v>41455</v>
          </cell>
          <cell r="M8344" t="str">
            <v>SG</v>
          </cell>
          <cell r="N8344" t="str">
            <v>EXP</v>
          </cell>
          <cell r="O8344" t="str">
            <v>PH400</v>
          </cell>
          <cell r="P8344" t="str">
            <v>7097</v>
          </cell>
          <cell r="Q8344" t="str">
            <v>IDC's</v>
          </cell>
          <cell r="R8344" t="str">
            <v>Other Expenditures</v>
          </cell>
          <cell r="S8344" t="str">
            <v>Non Salary</v>
          </cell>
        </row>
        <row r="8345">
          <cell r="A8345" t="str">
            <v>PH4021</v>
          </cell>
          <cell r="E8345">
            <v>525</v>
          </cell>
          <cell r="F8345">
            <v>0</v>
          </cell>
          <cell r="G8345">
            <v>525</v>
          </cell>
          <cell r="H8345">
            <v>340.06</v>
          </cell>
          <cell r="I8345">
            <v>-184.94</v>
          </cell>
          <cell r="J8345">
            <v>787.18</v>
          </cell>
          <cell r="L8345">
            <v>41455</v>
          </cell>
          <cell r="M8345" t="str">
            <v>SG</v>
          </cell>
          <cell r="N8345" t="str">
            <v>EXP</v>
          </cell>
          <cell r="O8345" t="str">
            <v>PH400</v>
          </cell>
          <cell r="P8345" t="str">
            <v>7100</v>
          </cell>
          <cell r="Q8345" t="str">
            <v>IDC's</v>
          </cell>
          <cell r="R8345" t="str">
            <v>Other Expenditures</v>
          </cell>
          <cell r="S8345" t="str">
            <v>Non Salary</v>
          </cell>
        </row>
        <row r="8346">
          <cell r="A8346" t="str">
            <v>PH4021</v>
          </cell>
          <cell r="E8346">
            <v>87.5</v>
          </cell>
          <cell r="F8346">
            <v>0</v>
          </cell>
          <cell r="G8346">
            <v>87.5</v>
          </cell>
          <cell r="H8346">
            <v>1503.98</v>
          </cell>
          <cell r="I8346">
            <v>1416.48</v>
          </cell>
          <cell r="J8346">
            <v>3481.47</v>
          </cell>
          <cell r="L8346">
            <v>41455</v>
          </cell>
          <cell r="M8346" t="str">
            <v>SG</v>
          </cell>
          <cell r="N8346" t="str">
            <v>EXP</v>
          </cell>
          <cell r="O8346" t="str">
            <v>PH400</v>
          </cell>
          <cell r="P8346" t="str">
            <v>7105</v>
          </cell>
          <cell r="Q8346" t="str">
            <v>IDC's</v>
          </cell>
          <cell r="R8346" t="str">
            <v>Other Expenditures</v>
          </cell>
          <cell r="S8346" t="str">
            <v>Non Salary</v>
          </cell>
        </row>
        <row r="8347">
          <cell r="A8347" t="str">
            <v>PH4021</v>
          </cell>
          <cell r="E8347">
            <v>0</v>
          </cell>
          <cell r="F8347">
            <v>0</v>
          </cell>
          <cell r="G8347">
            <v>0</v>
          </cell>
          <cell r="H8347">
            <v>245.81</v>
          </cell>
          <cell r="I8347">
            <v>245.81</v>
          </cell>
          <cell r="J8347">
            <v>983.23</v>
          </cell>
          <cell r="L8347">
            <v>41455</v>
          </cell>
          <cell r="M8347" t="str">
            <v>SG</v>
          </cell>
          <cell r="N8347" t="str">
            <v>EXP</v>
          </cell>
          <cell r="O8347" t="str">
            <v>PH400</v>
          </cell>
          <cell r="P8347" t="str">
            <v>7125</v>
          </cell>
          <cell r="Q8347" t="str">
            <v>IDC's</v>
          </cell>
          <cell r="R8347" t="str">
            <v>Other Expenditures</v>
          </cell>
          <cell r="S8347" t="str">
            <v>Non Salary</v>
          </cell>
        </row>
        <row r="8348">
          <cell r="A8348" t="str">
            <v>PH4021</v>
          </cell>
          <cell r="E8348">
            <v>1480</v>
          </cell>
          <cell r="F8348">
            <v>0</v>
          </cell>
          <cell r="G8348">
            <v>1480</v>
          </cell>
          <cell r="H8348">
            <v>0</v>
          </cell>
          <cell r="I8348">
            <v>-1480</v>
          </cell>
          <cell r="J8348">
            <v>0</v>
          </cell>
          <cell r="L8348">
            <v>41455</v>
          </cell>
          <cell r="M8348" t="str">
            <v>SG</v>
          </cell>
          <cell r="N8348" t="str">
            <v>EXP</v>
          </cell>
          <cell r="O8348" t="str">
            <v>PH400</v>
          </cell>
          <cell r="P8348" t="str">
            <v>7130</v>
          </cell>
          <cell r="Q8348" t="str">
            <v>IDC's</v>
          </cell>
          <cell r="R8348" t="str">
            <v>Other Expenditures</v>
          </cell>
          <cell r="S8348" t="str">
            <v>Non Salary</v>
          </cell>
        </row>
        <row r="8349">
          <cell r="A8349" t="str">
            <v>PH4021</v>
          </cell>
          <cell r="E8349">
            <v>-2280494.96</v>
          </cell>
          <cell r="F8349">
            <v>0</v>
          </cell>
          <cell r="G8349">
            <v>-2280494.96</v>
          </cell>
          <cell r="H8349">
            <v>-2276792.9</v>
          </cell>
          <cell r="I8349">
            <v>3702.06</v>
          </cell>
          <cell r="J8349">
            <v>-4962142.21</v>
          </cell>
          <cell r="L8349">
            <v>41455</v>
          </cell>
          <cell r="M8349" t="str">
            <v>SG</v>
          </cell>
          <cell r="N8349" t="str">
            <v>REV</v>
          </cell>
          <cell r="O8349" t="str">
            <v>PH400</v>
          </cell>
          <cell r="P8349" t="str">
            <v>8010</v>
          </cell>
          <cell r="Q8349" t="str">
            <v>Grants and Subsidies</v>
          </cell>
          <cell r="R8349" t="str">
            <v>Revenue</v>
          </cell>
          <cell r="S8349" t="str">
            <v>Non Salary</v>
          </cell>
        </row>
        <row r="8350">
          <cell r="A8350" t="str">
            <v>PH4021</v>
          </cell>
          <cell r="E8350">
            <v>0</v>
          </cell>
          <cell r="F8350">
            <v>0</v>
          </cell>
          <cell r="G8350">
            <v>0</v>
          </cell>
          <cell r="H8350">
            <v>-38238.5</v>
          </cell>
          <cell r="I8350">
            <v>-38238.5</v>
          </cell>
          <cell r="J8350">
            <v>-155000</v>
          </cell>
          <cell r="L8350">
            <v>41455</v>
          </cell>
          <cell r="M8350" t="str">
            <v>SG</v>
          </cell>
          <cell r="N8350" t="str">
            <v>REV</v>
          </cell>
          <cell r="O8350" t="str">
            <v>PH400</v>
          </cell>
          <cell r="P8350" t="str">
            <v>9420</v>
          </cell>
          <cell r="Q8350" t="str">
            <v>Other Revenues</v>
          </cell>
          <cell r="R8350" t="str">
            <v>Revenue</v>
          </cell>
          <cell r="S8350" t="str">
            <v>Non Salary</v>
          </cell>
        </row>
        <row r="8351">
          <cell r="A8351" t="str">
            <v>PH4031</v>
          </cell>
          <cell r="E8351">
            <v>1803931.45</v>
          </cell>
          <cell r="F8351">
            <v>0</v>
          </cell>
          <cell r="G8351">
            <v>1803931.45</v>
          </cell>
          <cell r="H8351">
            <v>1828193.74</v>
          </cell>
          <cell r="I8351">
            <v>24262.29</v>
          </cell>
          <cell r="J8351">
            <v>4113435.9</v>
          </cell>
          <cell r="L8351">
            <v>41455</v>
          </cell>
          <cell r="M8351" t="str">
            <v>SG</v>
          </cell>
          <cell r="N8351" t="str">
            <v>EXP</v>
          </cell>
          <cell r="O8351" t="str">
            <v>PH400</v>
          </cell>
          <cell r="P8351" t="str">
            <v>1015</v>
          </cell>
          <cell r="Q8351" t="str">
            <v>Salaries &amp; Benefits</v>
          </cell>
          <cell r="R8351" t="str">
            <v>Other Expenditures</v>
          </cell>
          <cell r="S8351" t="str">
            <v>Salaries &amp; Benefits</v>
          </cell>
        </row>
        <row r="8352">
          <cell r="A8352" t="str">
            <v>PH4031</v>
          </cell>
          <cell r="E8352">
            <v>84903.08</v>
          </cell>
          <cell r="F8352">
            <v>0</v>
          </cell>
          <cell r="G8352">
            <v>84903.08</v>
          </cell>
          <cell r="H8352">
            <v>57396.7</v>
          </cell>
          <cell r="I8352">
            <v>-27506.38</v>
          </cell>
          <cell r="J8352">
            <v>129184.55</v>
          </cell>
          <cell r="L8352">
            <v>41455</v>
          </cell>
          <cell r="M8352" t="str">
            <v>SG</v>
          </cell>
          <cell r="N8352" t="str">
            <v>EXP</v>
          </cell>
          <cell r="O8352" t="str">
            <v>PH400</v>
          </cell>
          <cell r="P8352" t="str">
            <v>1025</v>
          </cell>
          <cell r="Q8352" t="str">
            <v>Salaries &amp; Benefits</v>
          </cell>
          <cell r="R8352" t="str">
            <v>Other Expenditures</v>
          </cell>
          <cell r="S8352" t="str">
            <v>Overtime</v>
          </cell>
        </row>
        <row r="8353">
          <cell r="A8353" t="str">
            <v>PH4031</v>
          </cell>
          <cell r="E8353">
            <v>14.56</v>
          </cell>
          <cell r="F8353">
            <v>0</v>
          </cell>
          <cell r="G8353">
            <v>14.56</v>
          </cell>
          <cell r="H8353">
            <v>0</v>
          </cell>
          <cell r="I8353">
            <v>-14.56</v>
          </cell>
          <cell r="J8353">
            <v>0</v>
          </cell>
          <cell r="L8353">
            <v>41455</v>
          </cell>
          <cell r="M8353" t="str">
            <v>SG</v>
          </cell>
          <cell r="N8353" t="str">
            <v>EXP</v>
          </cell>
          <cell r="O8353" t="str">
            <v>PH400</v>
          </cell>
          <cell r="P8353" t="str">
            <v>1045</v>
          </cell>
          <cell r="Q8353" t="str">
            <v>Salaries &amp; Benefits</v>
          </cell>
          <cell r="R8353" t="str">
            <v>Other Expenditures</v>
          </cell>
          <cell r="S8353" t="str">
            <v>Salaries &amp; Benefits</v>
          </cell>
        </row>
        <row r="8354">
          <cell r="A8354" t="str">
            <v>PH4031</v>
          </cell>
          <cell r="E8354">
            <v>11815.02</v>
          </cell>
          <cell r="F8354">
            <v>0</v>
          </cell>
          <cell r="G8354">
            <v>11815.02</v>
          </cell>
          <cell r="H8354">
            <v>12378.17</v>
          </cell>
          <cell r="I8354">
            <v>563.15</v>
          </cell>
          <cell r="J8354">
            <v>12378.17</v>
          </cell>
          <cell r="L8354">
            <v>41455</v>
          </cell>
          <cell r="M8354" t="str">
            <v>SG</v>
          </cell>
          <cell r="N8354" t="str">
            <v>EXP</v>
          </cell>
          <cell r="O8354" t="str">
            <v>PH400</v>
          </cell>
          <cell r="P8354" t="str">
            <v>1050</v>
          </cell>
          <cell r="Q8354" t="str">
            <v>Salaries &amp; Benefits</v>
          </cell>
          <cell r="R8354" t="str">
            <v>Other Expenditures</v>
          </cell>
          <cell r="S8354" t="str">
            <v>Salaries &amp; Benefits</v>
          </cell>
        </row>
        <row r="8355">
          <cell r="A8355" t="str">
            <v>PH4031</v>
          </cell>
          <cell r="E8355">
            <v>436.68</v>
          </cell>
          <cell r="F8355">
            <v>0</v>
          </cell>
          <cell r="G8355">
            <v>436.68</v>
          </cell>
          <cell r="H8355">
            <v>0</v>
          </cell>
          <cell r="I8355">
            <v>-436.68</v>
          </cell>
          <cell r="J8355">
            <v>0</v>
          </cell>
          <cell r="L8355">
            <v>41455</v>
          </cell>
          <cell r="M8355" t="str">
            <v>SG</v>
          </cell>
          <cell r="N8355" t="str">
            <v>EXP</v>
          </cell>
          <cell r="O8355" t="str">
            <v>PH400</v>
          </cell>
          <cell r="P8355" t="str">
            <v>1060</v>
          </cell>
          <cell r="Q8355" t="str">
            <v>Salaries &amp; Benefits</v>
          </cell>
          <cell r="R8355" t="str">
            <v>Other Expenditures</v>
          </cell>
          <cell r="S8355" t="str">
            <v>Salaries &amp; Benefits</v>
          </cell>
        </row>
        <row r="8356">
          <cell r="A8356" t="str">
            <v>PH4031</v>
          </cell>
          <cell r="E8356">
            <v>0</v>
          </cell>
          <cell r="F8356">
            <v>0</v>
          </cell>
          <cell r="G8356">
            <v>0</v>
          </cell>
          <cell r="H8356">
            <v>-115647</v>
          </cell>
          <cell r="I8356">
            <v>-115647</v>
          </cell>
          <cell r="J8356">
            <v>-251788.87</v>
          </cell>
          <cell r="L8356">
            <v>41455</v>
          </cell>
          <cell r="M8356" t="str">
            <v>SG</v>
          </cell>
          <cell r="N8356" t="str">
            <v>EXP</v>
          </cell>
          <cell r="O8356" t="str">
            <v>PH400</v>
          </cell>
          <cell r="P8356" t="str">
            <v>1520</v>
          </cell>
          <cell r="Q8356" t="str">
            <v>Salaries &amp; Benefits</v>
          </cell>
          <cell r="R8356" t="str">
            <v>Other Expenditures</v>
          </cell>
          <cell r="S8356" t="str">
            <v>Gapping</v>
          </cell>
        </row>
        <row r="8357">
          <cell r="A8357" t="str">
            <v>PH4031</v>
          </cell>
          <cell r="E8357">
            <v>0</v>
          </cell>
          <cell r="F8357">
            <v>0</v>
          </cell>
          <cell r="G8357">
            <v>0</v>
          </cell>
          <cell r="H8357">
            <v>133.29</v>
          </cell>
          <cell r="I8357">
            <v>133.29</v>
          </cell>
          <cell r="J8357">
            <v>300</v>
          </cell>
          <cell r="L8357">
            <v>41455</v>
          </cell>
          <cell r="M8357" t="str">
            <v>SG</v>
          </cell>
          <cell r="N8357" t="str">
            <v>EXP</v>
          </cell>
          <cell r="O8357" t="str">
            <v>PH400</v>
          </cell>
          <cell r="P8357" t="str">
            <v>1561</v>
          </cell>
          <cell r="Q8357" t="str">
            <v>Salaries &amp; Benefits</v>
          </cell>
          <cell r="R8357" t="str">
            <v>Other Expenditures</v>
          </cell>
          <cell r="S8357" t="str">
            <v>Salaries &amp; Benefits</v>
          </cell>
        </row>
        <row r="8358">
          <cell r="A8358" t="str">
            <v>PH4031</v>
          </cell>
          <cell r="E8358">
            <v>96464.33</v>
          </cell>
          <cell r="F8358">
            <v>0</v>
          </cell>
          <cell r="G8358">
            <v>96464.33</v>
          </cell>
          <cell r="H8358">
            <v>95493.01</v>
          </cell>
          <cell r="I8358">
            <v>-971.32</v>
          </cell>
          <cell r="J8358">
            <v>214860</v>
          </cell>
          <cell r="L8358">
            <v>41455</v>
          </cell>
          <cell r="M8358" t="str">
            <v>SG</v>
          </cell>
          <cell r="N8358" t="str">
            <v>EXP</v>
          </cell>
          <cell r="O8358" t="str">
            <v>PH400</v>
          </cell>
          <cell r="P8358" t="str">
            <v>1711</v>
          </cell>
          <cell r="Q8358" t="str">
            <v>Salaries &amp; Benefits</v>
          </cell>
          <cell r="R8358" t="str">
            <v>Other Expenditures</v>
          </cell>
          <cell r="S8358" t="str">
            <v>Salaries &amp; Benefits</v>
          </cell>
        </row>
        <row r="8359">
          <cell r="A8359" t="str">
            <v>PH4031</v>
          </cell>
          <cell r="E8359">
            <v>46343.66</v>
          </cell>
          <cell r="F8359">
            <v>0</v>
          </cell>
          <cell r="G8359">
            <v>46343.66</v>
          </cell>
          <cell r="H8359">
            <v>45087.68</v>
          </cell>
          <cell r="I8359">
            <v>-1255.98</v>
          </cell>
          <cell r="J8359">
            <v>101448</v>
          </cell>
          <cell r="L8359">
            <v>41455</v>
          </cell>
          <cell r="M8359" t="str">
            <v>SG</v>
          </cell>
          <cell r="N8359" t="str">
            <v>EXP</v>
          </cell>
          <cell r="O8359" t="str">
            <v>PH400</v>
          </cell>
          <cell r="P8359" t="str">
            <v>1712</v>
          </cell>
          <cell r="Q8359" t="str">
            <v>Salaries &amp; Benefits</v>
          </cell>
          <cell r="R8359" t="str">
            <v>Other Expenditures</v>
          </cell>
          <cell r="S8359" t="str">
            <v>Salaries &amp; Benefits</v>
          </cell>
        </row>
        <row r="8360">
          <cell r="A8360" t="str">
            <v>PH4031</v>
          </cell>
          <cell r="E8360">
            <v>43400.58</v>
          </cell>
          <cell r="F8360">
            <v>0</v>
          </cell>
          <cell r="G8360">
            <v>43400.58</v>
          </cell>
          <cell r="H8360">
            <v>36288.19</v>
          </cell>
          <cell r="I8360">
            <v>-7112.39</v>
          </cell>
          <cell r="J8360">
            <v>81503.25</v>
          </cell>
          <cell r="L8360">
            <v>41455</v>
          </cell>
          <cell r="M8360" t="str">
            <v>SG</v>
          </cell>
          <cell r="N8360" t="str">
            <v>EXP</v>
          </cell>
          <cell r="O8360" t="str">
            <v>PH400</v>
          </cell>
          <cell r="P8360" t="str">
            <v>1720</v>
          </cell>
          <cell r="Q8360" t="str">
            <v>Salaries &amp; Benefits</v>
          </cell>
          <cell r="R8360" t="str">
            <v>Other Expenditures</v>
          </cell>
          <cell r="S8360" t="str">
            <v>Salaries &amp; Benefits</v>
          </cell>
        </row>
        <row r="8361">
          <cell r="A8361" t="str">
            <v>PH4031</v>
          </cell>
          <cell r="E8361">
            <v>13146.96</v>
          </cell>
          <cell r="F8361">
            <v>0</v>
          </cell>
          <cell r="G8361">
            <v>13146.96</v>
          </cell>
          <cell r="H8361">
            <v>13528.37</v>
          </cell>
          <cell r="I8361">
            <v>381.41</v>
          </cell>
          <cell r="J8361">
            <v>30439.26</v>
          </cell>
          <cell r="L8361">
            <v>41455</v>
          </cell>
          <cell r="M8361" t="str">
            <v>SG</v>
          </cell>
          <cell r="N8361" t="str">
            <v>EXP</v>
          </cell>
          <cell r="O8361" t="str">
            <v>PH400</v>
          </cell>
          <cell r="P8361" t="str">
            <v>1730</v>
          </cell>
          <cell r="Q8361" t="str">
            <v>Salaries &amp; Benefits</v>
          </cell>
          <cell r="R8361" t="str">
            <v>Other Expenditures</v>
          </cell>
          <cell r="S8361" t="str">
            <v>Salaries &amp; Benefits</v>
          </cell>
        </row>
        <row r="8362">
          <cell r="A8362" t="str">
            <v>PH4031</v>
          </cell>
          <cell r="E8362">
            <v>48173.38</v>
          </cell>
          <cell r="F8362">
            <v>0</v>
          </cell>
          <cell r="G8362">
            <v>48173.38</v>
          </cell>
          <cell r="H8362">
            <v>47450.09</v>
          </cell>
          <cell r="I8362">
            <v>-723.29</v>
          </cell>
          <cell r="J8362">
            <v>60316.13</v>
          </cell>
          <cell r="L8362">
            <v>41455</v>
          </cell>
          <cell r="M8362" t="str">
            <v>SG</v>
          </cell>
          <cell r="N8362" t="str">
            <v>EXP</v>
          </cell>
          <cell r="O8362" t="str">
            <v>PH400</v>
          </cell>
          <cell r="P8362" t="str">
            <v>1740</v>
          </cell>
          <cell r="Q8362" t="str">
            <v>Salaries &amp; Benefits</v>
          </cell>
          <cell r="R8362" t="str">
            <v>Other Expenditures</v>
          </cell>
          <cell r="S8362" t="str">
            <v>Salaries &amp; Benefits</v>
          </cell>
        </row>
        <row r="8363">
          <cell r="A8363" t="str">
            <v>PH4031</v>
          </cell>
          <cell r="E8363">
            <v>2132.66</v>
          </cell>
          <cell r="F8363">
            <v>0</v>
          </cell>
          <cell r="G8363">
            <v>2132.66</v>
          </cell>
          <cell r="H8363">
            <v>2459</v>
          </cell>
          <cell r="I8363">
            <v>326.33999999999997</v>
          </cell>
          <cell r="J8363">
            <v>3290.61</v>
          </cell>
          <cell r="L8363">
            <v>41455</v>
          </cell>
          <cell r="M8363" t="str">
            <v>SG</v>
          </cell>
          <cell r="N8363" t="str">
            <v>EXP</v>
          </cell>
          <cell r="O8363" t="str">
            <v>PH400</v>
          </cell>
          <cell r="P8363" t="str">
            <v>1745</v>
          </cell>
          <cell r="Q8363" t="str">
            <v>Salaries &amp; Benefits</v>
          </cell>
          <cell r="R8363" t="str">
            <v>Other Expenditures</v>
          </cell>
          <cell r="S8363" t="str">
            <v>Salaries &amp; Benefits</v>
          </cell>
        </row>
        <row r="8364">
          <cell r="A8364" t="str">
            <v>PH4031</v>
          </cell>
          <cell r="E8364">
            <v>37083.89</v>
          </cell>
          <cell r="F8364">
            <v>0</v>
          </cell>
          <cell r="G8364">
            <v>37083.89</v>
          </cell>
          <cell r="H8364">
            <v>35649.94</v>
          </cell>
          <cell r="I8364">
            <v>-1433.95</v>
          </cell>
          <cell r="J8364">
            <v>80211.899999999994</v>
          </cell>
          <cell r="L8364">
            <v>41455</v>
          </cell>
          <cell r="M8364" t="str">
            <v>SG</v>
          </cell>
          <cell r="N8364" t="str">
            <v>EXP</v>
          </cell>
          <cell r="O8364" t="str">
            <v>PH400</v>
          </cell>
          <cell r="P8364" t="str">
            <v>1750</v>
          </cell>
          <cell r="Q8364" t="str">
            <v>Salaries &amp; Benefits</v>
          </cell>
          <cell r="R8364" t="str">
            <v>Other Expenditures</v>
          </cell>
          <cell r="S8364" t="str">
            <v>Salaries &amp; Benefits</v>
          </cell>
        </row>
        <row r="8365">
          <cell r="A8365" t="str">
            <v>PH4031</v>
          </cell>
          <cell r="E8365">
            <v>99053.13</v>
          </cell>
          <cell r="F8365">
            <v>0</v>
          </cell>
          <cell r="G8365">
            <v>99053.13</v>
          </cell>
          <cell r="H8365">
            <v>103169.06</v>
          </cell>
          <cell r="I8365">
            <v>4115.93</v>
          </cell>
          <cell r="J8365">
            <v>130970.36</v>
          </cell>
          <cell r="L8365">
            <v>41455</v>
          </cell>
          <cell r="M8365" t="str">
            <v>SG</v>
          </cell>
          <cell r="N8365" t="str">
            <v>EXP</v>
          </cell>
          <cell r="O8365" t="str">
            <v>PH400</v>
          </cell>
          <cell r="P8365" t="str">
            <v>1760</v>
          </cell>
          <cell r="Q8365" t="str">
            <v>Salaries &amp; Benefits</v>
          </cell>
          <cell r="R8365" t="str">
            <v>Other Expenditures</v>
          </cell>
          <cell r="S8365" t="str">
            <v>Salaries &amp; Benefits</v>
          </cell>
        </row>
        <row r="8366">
          <cell r="A8366" t="str">
            <v>PH4031</v>
          </cell>
          <cell r="E8366">
            <v>182446.77</v>
          </cell>
          <cell r="F8366">
            <v>0</v>
          </cell>
          <cell r="G8366">
            <v>182446.77</v>
          </cell>
          <cell r="H8366">
            <v>185922.54</v>
          </cell>
          <cell r="I8366">
            <v>3475.77</v>
          </cell>
          <cell r="J8366">
            <v>418325.23</v>
          </cell>
          <cell r="L8366">
            <v>41455</v>
          </cell>
          <cell r="M8366" t="str">
            <v>SG</v>
          </cell>
          <cell r="N8366" t="str">
            <v>EXP</v>
          </cell>
          <cell r="O8366" t="str">
            <v>PH400</v>
          </cell>
          <cell r="P8366" t="str">
            <v>1770</v>
          </cell>
          <cell r="Q8366" t="str">
            <v>Salaries &amp; Benefits</v>
          </cell>
          <cell r="R8366" t="str">
            <v>Other Expenditures</v>
          </cell>
          <cell r="S8366" t="str">
            <v>Salaries &amp; Benefits</v>
          </cell>
        </row>
        <row r="8367">
          <cell r="A8367" t="str">
            <v>PH4031</v>
          </cell>
          <cell r="E8367">
            <v>1897.32</v>
          </cell>
          <cell r="F8367">
            <v>0</v>
          </cell>
          <cell r="G8367">
            <v>1897.32</v>
          </cell>
          <cell r="H8367">
            <v>0</v>
          </cell>
          <cell r="I8367">
            <v>-1897.32</v>
          </cell>
          <cell r="J8367">
            <v>0</v>
          </cell>
          <cell r="L8367">
            <v>41455</v>
          </cell>
          <cell r="M8367" t="str">
            <v>SG</v>
          </cell>
          <cell r="N8367" t="str">
            <v>EXP</v>
          </cell>
          <cell r="O8367" t="str">
            <v>PH400</v>
          </cell>
          <cell r="P8367" t="str">
            <v>1840</v>
          </cell>
          <cell r="Q8367" t="str">
            <v>Salaries &amp; Benefits</v>
          </cell>
          <cell r="R8367" t="str">
            <v>Other Expenditures</v>
          </cell>
          <cell r="S8367" t="str">
            <v>Salaries &amp; Benefits</v>
          </cell>
        </row>
        <row r="8368">
          <cell r="A8368" t="str">
            <v>PH4031</v>
          </cell>
          <cell r="E8368">
            <v>0</v>
          </cell>
          <cell r="F8368">
            <v>0</v>
          </cell>
          <cell r="G8368">
            <v>0</v>
          </cell>
          <cell r="H8368">
            <v>3559.5</v>
          </cell>
          <cell r="I8368">
            <v>3559.5</v>
          </cell>
          <cell r="J8368">
            <v>8011.5</v>
          </cell>
          <cell r="L8368">
            <v>41455</v>
          </cell>
          <cell r="M8368" t="str">
            <v>SG</v>
          </cell>
          <cell r="N8368" t="str">
            <v>EXP</v>
          </cell>
          <cell r="O8368" t="str">
            <v>PH400</v>
          </cell>
          <cell r="P8368" t="str">
            <v>1850</v>
          </cell>
          <cell r="Q8368" t="str">
            <v>Salaries &amp; Benefits</v>
          </cell>
          <cell r="R8368" t="str">
            <v>Other Expenditures</v>
          </cell>
          <cell r="S8368" t="str">
            <v>Salaries &amp; Benefits</v>
          </cell>
        </row>
        <row r="8369">
          <cell r="A8369" t="str">
            <v>PH4031</v>
          </cell>
          <cell r="E8369">
            <v>8001.8</v>
          </cell>
          <cell r="F8369">
            <v>2456.08</v>
          </cell>
          <cell r="G8369">
            <v>10457.879999999999</v>
          </cell>
          <cell r="H8369">
            <v>4319.92</v>
          </cell>
          <cell r="I8369">
            <v>-6137.96</v>
          </cell>
          <cell r="J8369">
            <v>9999.84</v>
          </cell>
          <cell r="L8369">
            <v>41455</v>
          </cell>
          <cell r="M8369" t="str">
            <v>SG</v>
          </cell>
          <cell r="N8369" t="str">
            <v>EXP</v>
          </cell>
          <cell r="O8369" t="str">
            <v>PH400</v>
          </cell>
          <cell r="P8369" t="str">
            <v>2010</v>
          </cell>
          <cell r="Q8369" t="str">
            <v>Office Supplies</v>
          </cell>
          <cell r="R8369" t="str">
            <v>Other Expenditures</v>
          </cell>
          <cell r="S8369" t="str">
            <v>Non Salary</v>
          </cell>
        </row>
        <row r="8370">
          <cell r="A8370" t="str">
            <v>PH4031</v>
          </cell>
          <cell r="E8370">
            <v>0</v>
          </cell>
          <cell r="F8370">
            <v>0</v>
          </cell>
          <cell r="G8370">
            <v>0</v>
          </cell>
          <cell r="H8370">
            <v>0</v>
          </cell>
          <cell r="I8370">
            <v>0</v>
          </cell>
          <cell r="J8370">
            <v>0</v>
          </cell>
          <cell r="L8370">
            <v>41455</v>
          </cell>
          <cell r="M8370" t="str">
            <v>SG</v>
          </cell>
          <cell r="N8370" t="str">
            <v>EXP</v>
          </cell>
          <cell r="O8370" t="str">
            <v>PH400</v>
          </cell>
          <cell r="P8370" t="str">
            <v>2020</v>
          </cell>
          <cell r="Q8370" t="str">
            <v>Office Supplies</v>
          </cell>
          <cell r="R8370" t="str">
            <v>Other Expenditures</v>
          </cell>
          <cell r="S8370" t="str">
            <v>Non Salary</v>
          </cell>
        </row>
        <row r="8371">
          <cell r="A8371" t="str">
            <v>PH4031</v>
          </cell>
          <cell r="E8371">
            <v>2282.79</v>
          </cell>
          <cell r="F8371">
            <v>0</v>
          </cell>
          <cell r="G8371">
            <v>2282.79</v>
          </cell>
          <cell r="H8371">
            <v>1624.22</v>
          </cell>
          <cell r="I8371">
            <v>-658.57</v>
          </cell>
          <cell r="J8371">
            <v>3759.78</v>
          </cell>
          <cell r="L8371">
            <v>41455</v>
          </cell>
          <cell r="M8371" t="str">
            <v>SG</v>
          </cell>
          <cell r="N8371" t="str">
            <v>EXP</v>
          </cell>
          <cell r="O8371" t="str">
            <v>PH400</v>
          </cell>
          <cell r="P8371" t="str">
            <v>2040</v>
          </cell>
          <cell r="Q8371" t="str">
            <v>Office Supplies</v>
          </cell>
          <cell r="R8371" t="str">
            <v>Other Expenditures</v>
          </cell>
          <cell r="S8371" t="str">
            <v>Non Salary</v>
          </cell>
        </row>
        <row r="8372">
          <cell r="A8372" t="str">
            <v>PH4031</v>
          </cell>
          <cell r="E8372">
            <v>141.41</v>
          </cell>
          <cell r="F8372">
            <v>0</v>
          </cell>
          <cell r="G8372">
            <v>141.41</v>
          </cell>
          <cell r="H8372">
            <v>0</v>
          </cell>
          <cell r="I8372">
            <v>-141.41</v>
          </cell>
          <cell r="J8372">
            <v>0</v>
          </cell>
          <cell r="L8372">
            <v>41455</v>
          </cell>
          <cell r="M8372" t="str">
            <v>SG</v>
          </cell>
          <cell r="N8372" t="str">
            <v>EXP</v>
          </cell>
          <cell r="O8372" t="str">
            <v>PH400</v>
          </cell>
          <cell r="P8372" t="str">
            <v>2082</v>
          </cell>
          <cell r="Q8372" t="str">
            <v>Office Supplies</v>
          </cell>
          <cell r="R8372" t="str">
            <v>Other Expenditures</v>
          </cell>
          <cell r="S8372" t="str">
            <v>Non Salary</v>
          </cell>
        </row>
        <row r="8373">
          <cell r="A8373" t="str">
            <v>PH4031</v>
          </cell>
          <cell r="E8373">
            <v>0</v>
          </cell>
          <cell r="F8373">
            <v>0</v>
          </cell>
          <cell r="G8373">
            <v>0</v>
          </cell>
          <cell r="H8373">
            <v>696.67</v>
          </cell>
          <cell r="I8373">
            <v>696.67</v>
          </cell>
          <cell r="J8373">
            <v>1612.64</v>
          </cell>
          <cell r="L8373">
            <v>41455</v>
          </cell>
          <cell r="M8373" t="str">
            <v>SG</v>
          </cell>
          <cell r="N8373" t="str">
            <v>EXP</v>
          </cell>
          <cell r="O8373" t="str">
            <v>PH400</v>
          </cell>
          <cell r="P8373" t="str">
            <v>2099</v>
          </cell>
          <cell r="Q8373" t="str">
            <v>Office Supplies</v>
          </cell>
          <cell r="R8373" t="str">
            <v>Other Expenditures</v>
          </cell>
          <cell r="S8373" t="str">
            <v>Non Salary</v>
          </cell>
        </row>
        <row r="8374">
          <cell r="A8374" t="str">
            <v>PH4031</v>
          </cell>
          <cell r="E8374">
            <v>-23.75</v>
          </cell>
          <cell r="F8374">
            <v>0</v>
          </cell>
          <cell r="G8374">
            <v>-23.75</v>
          </cell>
          <cell r="H8374">
            <v>0</v>
          </cell>
          <cell r="I8374">
            <v>23.75</v>
          </cell>
          <cell r="J8374">
            <v>0</v>
          </cell>
          <cell r="L8374">
            <v>41455</v>
          </cell>
          <cell r="M8374" t="str">
            <v>SG</v>
          </cell>
          <cell r="N8374" t="str">
            <v>EXP</v>
          </cell>
          <cell r="O8374" t="str">
            <v>PH400</v>
          </cell>
          <cell r="P8374" t="str">
            <v>2570</v>
          </cell>
          <cell r="Q8374" t="str">
            <v>Other Supplies</v>
          </cell>
          <cell r="R8374" t="str">
            <v>Other Expenditures</v>
          </cell>
          <cell r="S8374" t="str">
            <v>Non Salary</v>
          </cell>
        </row>
        <row r="8375">
          <cell r="A8375" t="str">
            <v>PH4031</v>
          </cell>
          <cell r="E8375">
            <v>111.77</v>
          </cell>
          <cell r="F8375">
            <v>0</v>
          </cell>
          <cell r="G8375">
            <v>111.77</v>
          </cell>
          <cell r="H8375">
            <v>0</v>
          </cell>
          <cell r="I8375">
            <v>-111.77</v>
          </cell>
          <cell r="J8375">
            <v>0</v>
          </cell>
          <cell r="L8375">
            <v>41455</v>
          </cell>
          <cell r="M8375" t="str">
            <v>SG</v>
          </cell>
          <cell r="N8375" t="str">
            <v>EXP</v>
          </cell>
          <cell r="O8375" t="str">
            <v>PH400</v>
          </cell>
          <cell r="P8375" t="str">
            <v>2600</v>
          </cell>
          <cell r="Q8375" t="str">
            <v>Other Supplies</v>
          </cell>
          <cell r="R8375" t="str">
            <v>Other Expenditures</v>
          </cell>
          <cell r="S8375" t="str">
            <v>Non Salary</v>
          </cell>
        </row>
        <row r="8376">
          <cell r="A8376" t="str">
            <v>PH4031</v>
          </cell>
          <cell r="E8376">
            <v>650.86</v>
          </cell>
          <cell r="F8376">
            <v>0</v>
          </cell>
          <cell r="G8376">
            <v>650.86</v>
          </cell>
          <cell r="H8376">
            <v>191.21</v>
          </cell>
          <cell r="I8376">
            <v>-459.65</v>
          </cell>
          <cell r="J8376">
            <v>442.61</v>
          </cell>
          <cell r="L8376">
            <v>41455</v>
          </cell>
          <cell r="M8376" t="str">
            <v>SG</v>
          </cell>
          <cell r="N8376" t="str">
            <v>EXP</v>
          </cell>
          <cell r="O8376" t="str">
            <v>PH400</v>
          </cell>
          <cell r="P8376" t="str">
            <v>2650</v>
          </cell>
          <cell r="Q8376" t="str">
            <v>Other Supplies</v>
          </cell>
          <cell r="R8376" t="str">
            <v>Other Expenditures</v>
          </cell>
          <cell r="S8376" t="str">
            <v>Non Salary</v>
          </cell>
        </row>
        <row r="8377">
          <cell r="A8377" t="str">
            <v>PH4031</v>
          </cell>
          <cell r="E8377">
            <v>0</v>
          </cell>
          <cell r="F8377">
            <v>0</v>
          </cell>
          <cell r="G8377">
            <v>0</v>
          </cell>
          <cell r="H8377">
            <v>0</v>
          </cell>
          <cell r="I8377">
            <v>0</v>
          </cell>
          <cell r="J8377">
            <v>0</v>
          </cell>
          <cell r="L8377">
            <v>41455</v>
          </cell>
          <cell r="M8377" t="str">
            <v>SG</v>
          </cell>
          <cell r="N8377" t="str">
            <v>EXP</v>
          </cell>
          <cell r="O8377" t="str">
            <v>PH400</v>
          </cell>
          <cell r="P8377" t="str">
            <v>2665</v>
          </cell>
          <cell r="Q8377" t="str">
            <v>Other Supplies</v>
          </cell>
          <cell r="R8377" t="str">
            <v>Other Expenditures</v>
          </cell>
          <cell r="S8377" t="str">
            <v>Non Salary</v>
          </cell>
        </row>
        <row r="8378">
          <cell r="A8378" t="str">
            <v>PH4031</v>
          </cell>
          <cell r="E8378">
            <v>23.74</v>
          </cell>
          <cell r="F8378">
            <v>0</v>
          </cell>
          <cell r="G8378">
            <v>23.74</v>
          </cell>
          <cell r="H8378">
            <v>0</v>
          </cell>
          <cell r="I8378">
            <v>-23.74</v>
          </cell>
          <cell r="J8378">
            <v>0</v>
          </cell>
          <cell r="L8378">
            <v>41455</v>
          </cell>
          <cell r="M8378" t="str">
            <v>SG</v>
          </cell>
          <cell r="N8378" t="str">
            <v>EXP</v>
          </cell>
          <cell r="O8378" t="str">
            <v>PH400</v>
          </cell>
          <cell r="P8378" t="str">
            <v>2820</v>
          </cell>
          <cell r="Q8378" t="str">
            <v>Other Supplies</v>
          </cell>
          <cell r="R8378" t="str">
            <v>Other Expenditures</v>
          </cell>
          <cell r="S8378" t="str">
            <v>Non Salary</v>
          </cell>
        </row>
        <row r="8379">
          <cell r="A8379" t="str">
            <v>PH4031</v>
          </cell>
          <cell r="E8379">
            <v>0</v>
          </cell>
          <cell r="F8379">
            <v>60.45</v>
          </cell>
          <cell r="G8379">
            <v>60.45</v>
          </cell>
          <cell r="H8379">
            <v>4917.6899999999996</v>
          </cell>
          <cell r="I8379">
            <v>4857.24</v>
          </cell>
          <cell r="J8379">
            <v>11706</v>
          </cell>
          <cell r="L8379">
            <v>41455</v>
          </cell>
          <cell r="M8379" t="str">
            <v>SG</v>
          </cell>
          <cell r="N8379" t="str">
            <v>EXP</v>
          </cell>
          <cell r="O8379" t="str">
            <v>PH400</v>
          </cell>
          <cell r="P8379" t="str">
            <v>2823</v>
          </cell>
          <cell r="Q8379" t="str">
            <v>Other Supplies</v>
          </cell>
          <cell r="R8379" t="str">
            <v>Other Expenditures</v>
          </cell>
          <cell r="S8379" t="str">
            <v>Non Salary</v>
          </cell>
        </row>
        <row r="8380">
          <cell r="A8380" t="str">
            <v>PH4031</v>
          </cell>
          <cell r="E8380">
            <v>39</v>
          </cell>
          <cell r="F8380">
            <v>0</v>
          </cell>
          <cell r="G8380">
            <v>39</v>
          </cell>
          <cell r="H8380">
            <v>405.9</v>
          </cell>
          <cell r="I8380">
            <v>366.9</v>
          </cell>
          <cell r="J8380">
            <v>1000</v>
          </cell>
          <cell r="L8380">
            <v>41455</v>
          </cell>
          <cell r="M8380" t="str">
            <v>SG</v>
          </cell>
          <cell r="N8380" t="str">
            <v>EXP</v>
          </cell>
          <cell r="O8380" t="str">
            <v>PH400</v>
          </cell>
          <cell r="P8380" t="str">
            <v>2824</v>
          </cell>
          <cell r="Q8380" t="str">
            <v>Other Supplies</v>
          </cell>
          <cell r="R8380" t="str">
            <v>Other Expenditures</v>
          </cell>
          <cell r="S8380" t="str">
            <v>Non Salary</v>
          </cell>
        </row>
        <row r="8381">
          <cell r="A8381" t="str">
            <v>PH4031</v>
          </cell>
          <cell r="E8381">
            <v>31.83</v>
          </cell>
          <cell r="F8381">
            <v>0</v>
          </cell>
          <cell r="G8381">
            <v>31.83</v>
          </cell>
          <cell r="H8381">
            <v>0</v>
          </cell>
          <cell r="I8381">
            <v>-31.83</v>
          </cell>
          <cell r="J8381">
            <v>0</v>
          </cell>
          <cell r="L8381">
            <v>41455</v>
          </cell>
          <cell r="M8381" t="str">
            <v>SG</v>
          </cell>
          <cell r="N8381" t="str">
            <v>EXP</v>
          </cell>
          <cell r="O8381" t="str">
            <v>PH400</v>
          </cell>
          <cell r="P8381" t="str">
            <v>2999</v>
          </cell>
          <cell r="Q8381" t="str">
            <v>Other Supplies</v>
          </cell>
          <cell r="R8381" t="str">
            <v>Other Expenditures</v>
          </cell>
          <cell r="S8381" t="str">
            <v>Non Salary</v>
          </cell>
        </row>
        <row r="8382">
          <cell r="A8382" t="str">
            <v>PH4031</v>
          </cell>
          <cell r="E8382">
            <v>230.49</v>
          </cell>
          <cell r="F8382">
            <v>0</v>
          </cell>
          <cell r="G8382">
            <v>230.49</v>
          </cell>
          <cell r="H8382">
            <v>172.8</v>
          </cell>
          <cell r="I8382">
            <v>-57.69</v>
          </cell>
          <cell r="J8382">
            <v>400</v>
          </cell>
          <cell r="L8382">
            <v>41455</v>
          </cell>
          <cell r="M8382" t="str">
            <v>SG</v>
          </cell>
          <cell r="N8382" t="str">
            <v>EXP</v>
          </cell>
          <cell r="O8382" t="str">
            <v>PH400</v>
          </cell>
          <cell r="P8382" t="str">
            <v>3020</v>
          </cell>
          <cell r="Q8382" t="str">
            <v>General Equipment</v>
          </cell>
          <cell r="R8382" t="str">
            <v>Other Expenditures</v>
          </cell>
          <cell r="S8382" t="str">
            <v>Non Salary</v>
          </cell>
        </row>
        <row r="8383">
          <cell r="A8383" t="str">
            <v>PH4031</v>
          </cell>
          <cell r="E8383">
            <v>0</v>
          </cell>
          <cell r="F8383">
            <v>0</v>
          </cell>
          <cell r="G8383">
            <v>0</v>
          </cell>
          <cell r="H8383">
            <v>43.2</v>
          </cell>
          <cell r="I8383">
            <v>43.2</v>
          </cell>
          <cell r="J8383">
            <v>100</v>
          </cell>
          <cell r="L8383">
            <v>41455</v>
          </cell>
          <cell r="M8383" t="str">
            <v>SG</v>
          </cell>
          <cell r="N8383" t="str">
            <v>EXP</v>
          </cell>
          <cell r="O8383" t="str">
            <v>PH400</v>
          </cell>
          <cell r="P8383" t="str">
            <v>3030</v>
          </cell>
          <cell r="Q8383" t="str">
            <v>General Equipment</v>
          </cell>
          <cell r="R8383" t="str">
            <v>Other Expenditures</v>
          </cell>
          <cell r="S8383" t="str">
            <v>Non Salary</v>
          </cell>
        </row>
        <row r="8384">
          <cell r="A8384" t="str">
            <v>PH4031</v>
          </cell>
          <cell r="E8384">
            <v>0</v>
          </cell>
          <cell r="F8384">
            <v>0</v>
          </cell>
          <cell r="G8384">
            <v>0</v>
          </cell>
          <cell r="H8384">
            <v>0</v>
          </cell>
          <cell r="I8384">
            <v>0</v>
          </cell>
          <cell r="J8384">
            <v>0</v>
          </cell>
          <cell r="L8384">
            <v>41455</v>
          </cell>
          <cell r="M8384" t="str">
            <v>SG</v>
          </cell>
          <cell r="N8384" t="str">
            <v>EXP</v>
          </cell>
          <cell r="O8384" t="str">
            <v>PH400</v>
          </cell>
          <cell r="P8384" t="str">
            <v>3032</v>
          </cell>
          <cell r="Q8384" t="str">
            <v>General Equipment</v>
          </cell>
          <cell r="R8384" t="str">
            <v>Other Expenditures</v>
          </cell>
          <cell r="S8384" t="str">
            <v>Non Salary</v>
          </cell>
        </row>
        <row r="8385">
          <cell r="A8385" t="str">
            <v>PH4031</v>
          </cell>
          <cell r="E8385">
            <v>0</v>
          </cell>
          <cell r="F8385">
            <v>300.19</v>
          </cell>
          <cell r="G8385">
            <v>300.19</v>
          </cell>
          <cell r="H8385">
            <v>0</v>
          </cell>
          <cell r="I8385">
            <v>-300.19</v>
          </cell>
          <cell r="J8385">
            <v>0</v>
          </cell>
          <cell r="L8385">
            <v>41455</v>
          </cell>
          <cell r="M8385" t="str">
            <v>SG</v>
          </cell>
          <cell r="N8385" t="str">
            <v>EXP</v>
          </cell>
          <cell r="O8385" t="str">
            <v>PH400</v>
          </cell>
          <cell r="P8385" t="str">
            <v>3310</v>
          </cell>
          <cell r="Q8385" t="str">
            <v>Furniture &amp; Furnishings</v>
          </cell>
          <cell r="R8385" t="str">
            <v>Other Expenditures</v>
          </cell>
          <cell r="S8385" t="str">
            <v>Non Salary</v>
          </cell>
        </row>
        <row r="8386">
          <cell r="A8386" t="str">
            <v>PH4031</v>
          </cell>
          <cell r="E8386">
            <v>438.85</v>
          </cell>
          <cell r="F8386">
            <v>0</v>
          </cell>
          <cell r="G8386">
            <v>438.85</v>
          </cell>
          <cell r="H8386">
            <v>0</v>
          </cell>
          <cell r="I8386">
            <v>-438.85</v>
          </cell>
          <cell r="J8386">
            <v>0</v>
          </cell>
          <cell r="L8386">
            <v>41455</v>
          </cell>
          <cell r="M8386" t="str">
            <v>SG</v>
          </cell>
          <cell r="N8386" t="str">
            <v>EXP</v>
          </cell>
          <cell r="O8386" t="str">
            <v>PH400</v>
          </cell>
          <cell r="P8386" t="str">
            <v>3420</v>
          </cell>
          <cell r="Q8386" t="str">
            <v>Computer Hardware &amp; Software</v>
          </cell>
          <cell r="R8386" t="str">
            <v>Other Expenditures</v>
          </cell>
          <cell r="S8386" t="str">
            <v>Non Salary</v>
          </cell>
        </row>
        <row r="8387">
          <cell r="A8387" t="str">
            <v>PH4031</v>
          </cell>
          <cell r="E8387">
            <v>35.96</v>
          </cell>
          <cell r="F8387">
            <v>0</v>
          </cell>
          <cell r="G8387">
            <v>35.96</v>
          </cell>
          <cell r="H8387">
            <v>0</v>
          </cell>
          <cell r="I8387">
            <v>-35.96</v>
          </cell>
          <cell r="J8387">
            <v>0</v>
          </cell>
          <cell r="L8387">
            <v>41455</v>
          </cell>
          <cell r="M8387" t="str">
            <v>SG</v>
          </cell>
          <cell r="N8387" t="str">
            <v>EXP</v>
          </cell>
          <cell r="O8387" t="str">
            <v>PH400</v>
          </cell>
          <cell r="P8387" t="str">
            <v>4025</v>
          </cell>
          <cell r="Q8387" t="str">
            <v>Professional &amp; Technical</v>
          </cell>
          <cell r="R8387" t="str">
            <v>Other Expenditures</v>
          </cell>
          <cell r="S8387" t="str">
            <v>Non Salary</v>
          </cell>
        </row>
        <row r="8388">
          <cell r="A8388" t="str">
            <v>PH4031</v>
          </cell>
          <cell r="E8388">
            <v>0</v>
          </cell>
          <cell r="F8388">
            <v>6767.04</v>
          </cell>
          <cell r="G8388">
            <v>6767.04</v>
          </cell>
          <cell r="H8388">
            <v>0</v>
          </cell>
          <cell r="I8388">
            <v>-6767.04</v>
          </cell>
          <cell r="J8388">
            <v>0</v>
          </cell>
          <cell r="L8388">
            <v>41455</v>
          </cell>
          <cell r="M8388" t="str">
            <v>SG</v>
          </cell>
          <cell r="N8388" t="str">
            <v>EXP</v>
          </cell>
          <cell r="O8388" t="str">
            <v>PH400</v>
          </cell>
          <cell r="P8388" t="str">
            <v>4038</v>
          </cell>
          <cell r="Q8388" t="str">
            <v>Professional &amp; Technical</v>
          </cell>
          <cell r="R8388" t="str">
            <v>Other Expenditures</v>
          </cell>
          <cell r="S8388" t="str">
            <v>Non Salary</v>
          </cell>
        </row>
        <row r="8389">
          <cell r="A8389" t="str">
            <v>PH4031</v>
          </cell>
          <cell r="E8389">
            <v>4647.16</v>
          </cell>
          <cell r="F8389">
            <v>12899.26</v>
          </cell>
          <cell r="G8389">
            <v>17546.419999999998</v>
          </cell>
          <cell r="H8389">
            <v>5689.8</v>
          </cell>
          <cell r="I8389">
            <v>-11856.62</v>
          </cell>
          <cell r="J8389">
            <v>19999.28</v>
          </cell>
          <cell r="L8389">
            <v>41455</v>
          </cell>
          <cell r="M8389" t="str">
            <v>SG</v>
          </cell>
          <cell r="N8389" t="str">
            <v>EXP</v>
          </cell>
          <cell r="O8389" t="str">
            <v>PH400</v>
          </cell>
          <cell r="P8389" t="str">
            <v>4086</v>
          </cell>
          <cell r="Q8389" t="str">
            <v>Professional &amp; Technical</v>
          </cell>
          <cell r="R8389" t="str">
            <v>Other Expenditures</v>
          </cell>
          <cell r="S8389" t="str">
            <v>Non Salary</v>
          </cell>
        </row>
        <row r="8390">
          <cell r="A8390" t="str">
            <v>PH4031</v>
          </cell>
          <cell r="E8390">
            <v>80</v>
          </cell>
          <cell r="F8390">
            <v>0</v>
          </cell>
          <cell r="G8390">
            <v>80</v>
          </cell>
          <cell r="H8390">
            <v>0</v>
          </cell>
          <cell r="I8390">
            <v>-80</v>
          </cell>
          <cell r="J8390">
            <v>0</v>
          </cell>
          <cell r="L8390">
            <v>41455</v>
          </cell>
          <cell r="M8390" t="str">
            <v>SG</v>
          </cell>
          <cell r="N8390" t="str">
            <v>EXP</v>
          </cell>
          <cell r="O8390" t="str">
            <v>PH400</v>
          </cell>
          <cell r="P8390" t="str">
            <v>4110</v>
          </cell>
          <cell r="Q8390" t="str">
            <v>Professional &amp; Technical</v>
          </cell>
          <cell r="R8390" t="str">
            <v>Other Expenditures</v>
          </cell>
          <cell r="S8390" t="str">
            <v>Non Salary</v>
          </cell>
        </row>
        <row r="8391">
          <cell r="A8391" t="str">
            <v>PH4031</v>
          </cell>
          <cell r="E8391">
            <v>59.25</v>
          </cell>
          <cell r="F8391">
            <v>0</v>
          </cell>
          <cell r="G8391">
            <v>59.25</v>
          </cell>
          <cell r="H8391">
            <v>0</v>
          </cell>
          <cell r="I8391">
            <v>-59.25</v>
          </cell>
          <cell r="J8391">
            <v>0</v>
          </cell>
          <cell r="L8391">
            <v>41455</v>
          </cell>
          <cell r="M8391" t="str">
            <v>SG</v>
          </cell>
          <cell r="N8391" t="str">
            <v>EXP</v>
          </cell>
          <cell r="O8391" t="str">
            <v>PH400</v>
          </cell>
          <cell r="P8391" t="str">
            <v>4220</v>
          </cell>
          <cell r="Q8391" t="str">
            <v>Business Travel Expenses</v>
          </cell>
          <cell r="R8391" t="str">
            <v>Other Expenditures</v>
          </cell>
          <cell r="S8391" t="str">
            <v>Non Salary</v>
          </cell>
        </row>
        <row r="8392">
          <cell r="A8392" t="str">
            <v>PH4031</v>
          </cell>
          <cell r="E8392">
            <v>3033.77</v>
          </cell>
          <cell r="F8392">
            <v>0</v>
          </cell>
          <cell r="G8392">
            <v>3033.77</v>
          </cell>
          <cell r="H8392">
            <v>422.5</v>
          </cell>
          <cell r="I8392">
            <v>-2611.27</v>
          </cell>
          <cell r="J8392">
            <v>1000</v>
          </cell>
          <cell r="L8392">
            <v>41455</v>
          </cell>
          <cell r="M8392" t="str">
            <v>SG</v>
          </cell>
          <cell r="N8392" t="str">
            <v>EXP</v>
          </cell>
          <cell r="O8392" t="str">
            <v>PH400</v>
          </cell>
          <cell r="P8392" t="str">
            <v>4225</v>
          </cell>
          <cell r="Q8392" t="str">
            <v>Business Travel Expenses</v>
          </cell>
          <cell r="R8392" t="str">
            <v>Other Expenditures</v>
          </cell>
          <cell r="S8392" t="str">
            <v>Non Salary</v>
          </cell>
        </row>
        <row r="8393">
          <cell r="A8393" t="str">
            <v>PH4031</v>
          </cell>
          <cell r="E8393">
            <v>0</v>
          </cell>
          <cell r="F8393">
            <v>0</v>
          </cell>
          <cell r="G8393">
            <v>0</v>
          </cell>
          <cell r="H8393">
            <v>125</v>
          </cell>
          <cell r="I8393">
            <v>125</v>
          </cell>
          <cell r="J8393">
            <v>500</v>
          </cell>
          <cell r="L8393">
            <v>41455</v>
          </cell>
          <cell r="M8393" t="str">
            <v>SG</v>
          </cell>
          <cell r="N8393" t="str">
            <v>EXP</v>
          </cell>
          <cell r="O8393" t="str">
            <v>PH400</v>
          </cell>
          <cell r="P8393" t="str">
            <v>4251</v>
          </cell>
          <cell r="Q8393" t="str">
            <v>Conference Expenditures</v>
          </cell>
          <cell r="R8393" t="str">
            <v>Other Expenditures</v>
          </cell>
          <cell r="S8393" t="str">
            <v>Non Salary</v>
          </cell>
        </row>
        <row r="8394">
          <cell r="A8394" t="str">
            <v>PH4031</v>
          </cell>
          <cell r="E8394">
            <v>610.55999999999995</v>
          </cell>
          <cell r="F8394">
            <v>0</v>
          </cell>
          <cell r="G8394">
            <v>610.55999999999995</v>
          </cell>
          <cell r="H8394">
            <v>688.5</v>
          </cell>
          <cell r="I8394">
            <v>77.94</v>
          </cell>
          <cell r="J8394">
            <v>2754</v>
          </cell>
          <cell r="L8394">
            <v>41455</v>
          </cell>
          <cell r="M8394" t="str">
            <v>SG</v>
          </cell>
          <cell r="N8394" t="str">
            <v>EXP</v>
          </cell>
          <cell r="O8394" t="str">
            <v>PH400</v>
          </cell>
          <cell r="P8394" t="str">
            <v>4256</v>
          </cell>
          <cell r="Q8394" t="str">
            <v>Conference Expenditures</v>
          </cell>
          <cell r="R8394" t="str">
            <v>Other Expenditures</v>
          </cell>
          <cell r="S8394" t="str">
            <v>Non Salary</v>
          </cell>
        </row>
        <row r="8395">
          <cell r="A8395" t="str">
            <v>PH4031</v>
          </cell>
          <cell r="E8395">
            <v>0</v>
          </cell>
          <cell r="F8395">
            <v>712.32</v>
          </cell>
          <cell r="G8395">
            <v>712.32</v>
          </cell>
          <cell r="H8395">
            <v>5481.6</v>
          </cell>
          <cell r="I8395">
            <v>4769.28</v>
          </cell>
          <cell r="J8395">
            <v>12000.01</v>
          </cell>
          <cell r="L8395">
            <v>41455</v>
          </cell>
          <cell r="M8395" t="str">
            <v>SG</v>
          </cell>
          <cell r="N8395" t="str">
            <v>EXP</v>
          </cell>
          <cell r="O8395" t="str">
            <v>PH400</v>
          </cell>
          <cell r="P8395" t="str">
            <v>4310</v>
          </cell>
          <cell r="Q8395" t="str">
            <v>Training &amp; Development</v>
          </cell>
          <cell r="R8395" t="str">
            <v>Other Expenditures</v>
          </cell>
          <cell r="S8395" t="str">
            <v>Non Salary</v>
          </cell>
        </row>
        <row r="8396">
          <cell r="A8396" t="str">
            <v>PH4031</v>
          </cell>
          <cell r="E8396">
            <v>3000</v>
          </cell>
          <cell r="F8396">
            <v>0</v>
          </cell>
          <cell r="G8396">
            <v>3000</v>
          </cell>
          <cell r="H8396">
            <v>845</v>
          </cell>
          <cell r="I8396">
            <v>-2155</v>
          </cell>
          <cell r="J8396">
            <v>2000</v>
          </cell>
          <cell r="L8396">
            <v>41455</v>
          </cell>
          <cell r="M8396" t="str">
            <v>SG</v>
          </cell>
          <cell r="N8396" t="str">
            <v>EXP</v>
          </cell>
          <cell r="O8396" t="str">
            <v>PH400</v>
          </cell>
          <cell r="P8396" t="str">
            <v>4340</v>
          </cell>
          <cell r="Q8396" t="str">
            <v>Training &amp; Development</v>
          </cell>
          <cell r="R8396" t="str">
            <v>Other Expenditures</v>
          </cell>
          <cell r="S8396" t="str">
            <v>Non Salary</v>
          </cell>
        </row>
        <row r="8397">
          <cell r="A8397" t="str">
            <v>PH4031</v>
          </cell>
          <cell r="E8397">
            <v>0</v>
          </cell>
          <cell r="F8397">
            <v>0</v>
          </cell>
          <cell r="G8397">
            <v>0</v>
          </cell>
          <cell r="H8397">
            <v>2908.34</v>
          </cell>
          <cell r="I8397">
            <v>2908.34</v>
          </cell>
          <cell r="J8397">
            <v>8702.39</v>
          </cell>
          <cell r="L8397">
            <v>41455</v>
          </cell>
          <cell r="M8397" t="str">
            <v>SG</v>
          </cell>
          <cell r="N8397" t="str">
            <v>EXP</v>
          </cell>
          <cell r="O8397" t="str">
            <v>PH400</v>
          </cell>
          <cell r="P8397" t="str">
            <v>4414</v>
          </cell>
          <cell r="Q8397" t="str">
            <v>Contracted Services</v>
          </cell>
          <cell r="R8397" t="str">
            <v>Other Expenditures</v>
          </cell>
          <cell r="S8397" t="str">
            <v>Non Salary</v>
          </cell>
        </row>
        <row r="8398">
          <cell r="A8398" t="str">
            <v>PH4031</v>
          </cell>
          <cell r="E8398">
            <v>194.01</v>
          </cell>
          <cell r="F8398">
            <v>0</v>
          </cell>
          <cell r="G8398">
            <v>194.01</v>
          </cell>
          <cell r="H8398">
            <v>0</v>
          </cell>
          <cell r="I8398">
            <v>-194.01</v>
          </cell>
          <cell r="J8398">
            <v>0</v>
          </cell>
          <cell r="L8398">
            <v>41455</v>
          </cell>
          <cell r="M8398" t="str">
            <v>SG</v>
          </cell>
          <cell r="N8398" t="str">
            <v>EXP</v>
          </cell>
          <cell r="O8398" t="str">
            <v>PH400</v>
          </cell>
          <cell r="P8398" t="str">
            <v>4424</v>
          </cell>
          <cell r="Q8398" t="str">
            <v>Contracted Services</v>
          </cell>
          <cell r="R8398" t="str">
            <v>Other Expenditures</v>
          </cell>
          <cell r="S8398" t="str">
            <v>Non Salary</v>
          </cell>
        </row>
        <row r="8399">
          <cell r="A8399" t="str">
            <v>PH4031</v>
          </cell>
          <cell r="E8399">
            <v>449.35</v>
          </cell>
          <cell r="F8399">
            <v>153.28</v>
          </cell>
          <cell r="G8399">
            <v>602.63</v>
          </cell>
          <cell r="H8399">
            <v>844.91</v>
          </cell>
          <cell r="I8399">
            <v>242.28</v>
          </cell>
          <cell r="J8399">
            <v>1999.83</v>
          </cell>
          <cell r="L8399">
            <v>41455</v>
          </cell>
          <cell r="M8399" t="str">
            <v>SG</v>
          </cell>
          <cell r="N8399" t="str">
            <v>EXP</v>
          </cell>
          <cell r="O8399" t="str">
            <v>PH400</v>
          </cell>
          <cell r="P8399" t="str">
            <v>4515</v>
          </cell>
          <cell r="Q8399" t="str">
            <v>Contracted Services</v>
          </cell>
          <cell r="R8399" t="str">
            <v>Other Expenditures</v>
          </cell>
          <cell r="S8399" t="str">
            <v>Non Salary</v>
          </cell>
        </row>
        <row r="8400">
          <cell r="A8400" t="str">
            <v>PH4031</v>
          </cell>
          <cell r="E8400">
            <v>512.38</v>
          </cell>
          <cell r="F8400">
            <v>0</v>
          </cell>
          <cell r="G8400">
            <v>512.38</v>
          </cell>
          <cell r="H8400">
            <v>0</v>
          </cell>
          <cell r="I8400">
            <v>-512.38</v>
          </cell>
          <cell r="J8400">
            <v>0</v>
          </cell>
          <cell r="L8400">
            <v>41455</v>
          </cell>
          <cell r="M8400" t="str">
            <v>SG</v>
          </cell>
          <cell r="N8400" t="str">
            <v>EXP</v>
          </cell>
          <cell r="O8400" t="str">
            <v>PH400</v>
          </cell>
          <cell r="P8400" t="str">
            <v>4570</v>
          </cell>
          <cell r="Q8400" t="str">
            <v>Contracted Services</v>
          </cell>
          <cell r="R8400" t="str">
            <v>Other Expenditures</v>
          </cell>
          <cell r="S8400" t="str">
            <v>Non Salary</v>
          </cell>
        </row>
        <row r="8401">
          <cell r="A8401" t="str">
            <v>PH4031</v>
          </cell>
          <cell r="E8401">
            <v>0</v>
          </cell>
          <cell r="F8401">
            <v>0</v>
          </cell>
          <cell r="G8401">
            <v>0</v>
          </cell>
          <cell r="H8401">
            <v>42.25</v>
          </cell>
          <cell r="I8401">
            <v>42.25</v>
          </cell>
          <cell r="J8401">
            <v>100</v>
          </cell>
          <cell r="L8401">
            <v>41455</v>
          </cell>
          <cell r="M8401" t="str">
            <v>SG</v>
          </cell>
          <cell r="N8401" t="str">
            <v>EXP</v>
          </cell>
          <cell r="O8401" t="str">
            <v>PH400</v>
          </cell>
          <cell r="P8401" t="str">
            <v>4690</v>
          </cell>
          <cell r="Q8401" t="str">
            <v>Insurance, Parking &amp; Metrage</v>
          </cell>
          <cell r="R8401" t="str">
            <v>Other Expenditures</v>
          </cell>
          <cell r="S8401" t="str">
            <v>Non Salary</v>
          </cell>
        </row>
        <row r="8402">
          <cell r="A8402" t="str">
            <v>PH4031</v>
          </cell>
          <cell r="E8402">
            <v>1495.55</v>
          </cell>
          <cell r="F8402">
            <v>0</v>
          </cell>
          <cell r="G8402">
            <v>1495.55</v>
          </cell>
          <cell r="H8402">
            <v>2461</v>
          </cell>
          <cell r="I8402">
            <v>965.45</v>
          </cell>
          <cell r="J8402">
            <v>5000</v>
          </cell>
          <cell r="L8402">
            <v>41455</v>
          </cell>
          <cell r="M8402" t="str">
            <v>SG</v>
          </cell>
          <cell r="N8402" t="str">
            <v>EXP</v>
          </cell>
          <cell r="O8402" t="str">
            <v>PH400</v>
          </cell>
          <cell r="P8402" t="str">
            <v>4770</v>
          </cell>
          <cell r="Q8402" t="str">
            <v>Insurance, Parking &amp; Metrage</v>
          </cell>
          <cell r="R8402" t="str">
            <v>Other Expenditures</v>
          </cell>
          <cell r="S8402" t="str">
            <v>Non Salary</v>
          </cell>
        </row>
        <row r="8403">
          <cell r="A8403" t="str">
            <v>PH4031</v>
          </cell>
          <cell r="E8403">
            <v>7906.54</v>
          </cell>
          <cell r="F8403">
            <v>0</v>
          </cell>
          <cell r="G8403">
            <v>7906.54</v>
          </cell>
          <cell r="H8403">
            <v>10178.549999999999</v>
          </cell>
          <cell r="I8403">
            <v>2272.0100000000002</v>
          </cell>
          <cell r="J8403">
            <v>23556</v>
          </cell>
          <cell r="L8403">
            <v>41455</v>
          </cell>
          <cell r="M8403" t="str">
            <v>SG</v>
          </cell>
          <cell r="N8403" t="str">
            <v>EXP</v>
          </cell>
          <cell r="O8403" t="str">
            <v>PH400</v>
          </cell>
          <cell r="P8403" t="str">
            <v>4775</v>
          </cell>
          <cell r="Q8403" t="str">
            <v>Insurance, Parking &amp; Metrage</v>
          </cell>
          <cell r="R8403" t="str">
            <v>Other Expenditures</v>
          </cell>
          <cell r="S8403" t="str">
            <v>Non Salary</v>
          </cell>
        </row>
        <row r="8404">
          <cell r="A8404" t="str">
            <v>PH4031</v>
          </cell>
          <cell r="E8404">
            <v>12.17</v>
          </cell>
          <cell r="F8404">
            <v>0</v>
          </cell>
          <cell r="G8404">
            <v>12.17</v>
          </cell>
          <cell r="H8404">
            <v>0</v>
          </cell>
          <cell r="I8404">
            <v>-12.17</v>
          </cell>
          <cell r="J8404">
            <v>0</v>
          </cell>
          <cell r="L8404">
            <v>41455</v>
          </cell>
          <cell r="M8404" t="str">
            <v>SG</v>
          </cell>
          <cell r="N8404" t="str">
            <v>EXP</v>
          </cell>
          <cell r="O8404" t="str">
            <v>PH400</v>
          </cell>
          <cell r="P8404" t="str">
            <v>4811</v>
          </cell>
          <cell r="Q8404" t="str">
            <v>Other Services</v>
          </cell>
          <cell r="R8404" t="str">
            <v>Other Expenditures</v>
          </cell>
          <cell r="S8404" t="str">
            <v>Non Salary</v>
          </cell>
        </row>
        <row r="8405">
          <cell r="A8405" t="str">
            <v>PH4031</v>
          </cell>
          <cell r="E8405">
            <v>0</v>
          </cell>
          <cell r="F8405">
            <v>7530.24</v>
          </cell>
          <cell r="G8405">
            <v>7530.24</v>
          </cell>
          <cell r="H8405">
            <v>0</v>
          </cell>
          <cell r="I8405">
            <v>-7530.24</v>
          </cell>
          <cell r="J8405">
            <v>0</v>
          </cell>
          <cell r="L8405">
            <v>41455</v>
          </cell>
          <cell r="M8405" t="str">
            <v>SG</v>
          </cell>
          <cell r="N8405" t="str">
            <v>EXP</v>
          </cell>
          <cell r="O8405" t="str">
            <v>PH400</v>
          </cell>
          <cell r="P8405" t="str">
            <v>4815</v>
          </cell>
          <cell r="Q8405" t="str">
            <v>Other Services</v>
          </cell>
          <cell r="R8405" t="str">
            <v>Other Expenditures</v>
          </cell>
          <cell r="S8405" t="str">
            <v>Non Salary</v>
          </cell>
        </row>
        <row r="8406">
          <cell r="A8406" t="str">
            <v>PH4031</v>
          </cell>
          <cell r="E8406">
            <v>0</v>
          </cell>
          <cell r="F8406">
            <v>903.68</v>
          </cell>
          <cell r="G8406">
            <v>903.68</v>
          </cell>
          <cell r="H8406">
            <v>0</v>
          </cell>
          <cell r="I8406">
            <v>-903.68</v>
          </cell>
          <cell r="J8406">
            <v>0</v>
          </cell>
          <cell r="L8406">
            <v>41455</v>
          </cell>
          <cell r="M8406" t="str">
            <v>SG</v>
          </cell>
          <cell r="N8406" t="str">
            <v>EXP</v>
          </cell>
          <cell r="O8406" t="str">
            <v>PH400</v>
          </cell>
          <cell r="P8406" t="str">
            <v>4825</v>
          </cell>
          <cell r="Q8406" t="str">
            <v>Other Services</v>
          </cell>
          <cell r="R8406" t="str">
            <v>Other Expenditures</v>
          </cell>
          <cell r="S8406" t="str">
            <v>Non Salary</v>
          </cell>
        </row>
        <row r="8407">
          <cell r="A8407" t="str">
            <v>PH4031</v>
          </cell>
          <cell r="E8407">
            <v>6.91</v>
          </cell>
          <cell r="F8407">
            <v>0</v>
          </cell>
          <cell r="G8407">
            <v>6.91</v>
          </cell>
          <cell r="H8407">
            <v>432</v>
          </cell>
          <cell r="I8407">
            <v>425.09</v>
          </cell>
          <cell r="J8407">
            <v>1000</v>
          </cell>
          <cell r="L8407">
            <v>41455</v>
          </cell>
          <cell r="M8407" t="str">
            <v>SG</v>
          </cell>
          <cell r="N8407" t="str">
            <v>EXP</v>
          </cell>
          <cell r="O8407" t="str">
            <v>PH400</v>
          </cell>
          <cell r="P8407" t="str">
            <v>7030</v>
          </cell>
          <cell r="Q8407" t="str">
            <v>IDC's</v>
          </cell>
          <cell r="R8407" t="str">
            <v>Other Expenditures</v>
          </cell>
          <cell r="S8407" t="str">
            <v>Non Salary</v>
          </cell>
        </row>
        <row r="8408">
          <cell r="A8408" t="str">
            <v>PH4031</v>
          </cell>
          <cell r="E8408">
            <v>33.17</v>
          </cell>
          <cell r="F8408">
            <v>0</v>
          </cell>
          <cell r="G8408">
            <v>33.17</v>
          </cell>
          <cell r="H8408">
            <v>1728</v>
          </cell>
          <cell r="I8408">
            <v>1694.83</v>
          </cell>
          <cell r="J8408">
            <v>4000</v>
          </cell>
          <cell r="L8408">
            <v>41455</v>
          </cell>
          <cell r="M8408" t="str">
            <v>SG</v>
          </cell>
          <cell r="N8408" t="str">
            <v>EXP</v>
          </cell>
          <cell r="O8408" t="str">
            <v>PH400</v>
          </cell>
          <cell r="P8408" t="str">
            <v>7035</v>
          </cell>
          <cell r="Q8408" t="str">
            <v>IDC's</v>
          </cell>
          <cell r="R8408" t="str">
            <v>Other Expenditures</v>
          </cell>
          <cell r="S8408" t="str">
            <v>Non Salary</v>
          </cell>
        </row>
        <row r="8409">
          <cell r="A8409" t="str">
            <v>PH4031</v>
          </cell>
          <cell r="E8409">
            <v>69</v>
          </cell>
          <cell r="F8409">
            <v>0</v>
          </cell>
          <cell r="G8409">
            <v>69</v>
          </cell>
          <cell r="H8409">
            <v>43.2</v>
          </cell>
          <cell r="I8409">
            <v>-25.8</v>
          </cell>
          <cell r="J8409">
            <v>100</v>
          </cell>
          <cell r="L8409">
            <v>41455</v>
          </cell>
          <cell r="M8409" t="str">
            <v>SG</v>
          </cell>
          <cell r="N8409" t="str">
            <v>EXP</v>
          </cell>
          <cell r="O8409" t="str">
            <v>PH400</v>
          </cell>
          <cell r="P8409" t="str">
            <v>7097</v>
          </cell>
          <cell r="Q8409" t="str">
            <v>IDC's</v>
          </cell>
          <cell r="R8409" t="str">
            <v>Other Expenditures</v>
          </cell>
          <cell r="S8409" t="str">
            <v>Non Salary</v>
          </cell>
        </row>
        <row r="8410">
          <cell r="A8410" t="str">
            <v>PH4031</v>
          </cell>
          <cell r="E8410">
            <v>480</v>
          </cell>
          <cell r="F8410">
            <v>0</v>
          </cell>
          <cell r="G8410">
            <v>480</v>
          </cell>
          <cell r="H8410">
            <v>0</v>
          </cell>
          <cell r="I8410">
            <v>-480</v>
          </cell>
          <cell r="J8410">
            <v>0</v>
          </cell>
          <cell r="L8410">
            <v>41455</v>
          </cell>
          <cell r="M8410" t="str">
            <v>SG</v>
          </cell>
          <cell r="N8410" t="str">
            <v>EXP</v>
          </cell>
          <cell r="O8410" t="str">
            <v>PH400</v>
          </cell>
          <cell r="P8410" t="str">
            <v>7130</v>
          </cell>
          <cell r="Q8410" t="str">
            <v>IDC's</v>
          </cell>
          <cell r="R8410" t="str">
            <v>Other Expenditures</v>
          </cell>
          <cell r="S8410" t="str">
            <v>Non Salary</v>
          </cell>
        </row>
        <row r="8411">
          <cell r="A8411" t="str">
            <v>PH4031</v>
          </cell>
          <cell r="E8411">
            <v>-1898507.07</v>
          </cell>
          <cell r="F8411">
            <v>0</v>
          </cell>
          <cell r="G8411">
            <v>-1898507.07</v>
          </cell>
          <cell r="H8411">
            <v>-1791734.88</v>
          </cell>
          <cell r="I8411">
            <v>106772.19</v>
          </cell>
          <cell r="J8411">
            <v>-3923168.24</v>
          </cell>
          <cell r="L8411">
            <v>41455</v>
          </cell>
          <cell r="M8411" t="str">
            <v>SG</v>
          </cell>
          <cell r="N8411" t="str">
            <v>REV</v>
          </cell>
          <cell r="O8411" t="str">
            <v>PH400</v>
          </cell>
          <cell r="P8411" t="str">
            <v>8010</v>
          </cell>
          <cell r="Q8411" t="str">
            <v>Grants and Subsidies</v>
          </cell>
          <cell r="R8411" t="str">
            <v>Revenue</v>
          </cell>
          <cell r="S8411" t="str">
            <v>Non Salary</v>
          </cell>
        </row>
        <row r="8412">
          <cell r="A8412" t="str">
            <v>PH4031</v>
          </cell>
          <cell r="E8412">
            <v>-4980.0600000000004</v>
          </cell>
          <cell r="F8412">
            <v>0</v>
          </cell>
          <cell r="G8412">
            <v>-4980.0600000000004</v>
          </cell>
          <cell r="H8412">
            <v>-6344.71</v>
          </cell>
          <cell r="I8412">
            <v>-1364.65</v>
          </cell>
          <cell r="J8412">
            <v>-13727.18</v>
          </cell>
          <cell r="L8412">
            <v>41455</v>
          </cell>
          <cell r="M8412" t="str">
            <v>SG</v>
          </cell>
          <cell r="N8412" t="str">
            <v>REV</v>
          </cell>
          <cell r="O8412" t="str">
            <v>PH400</v>
          </cell>
          <cell r="P8412" t="str">
            <v>8510</v>
          </cell>
          <cell r="Q8412" t="str">
            <v>Fees &amp; Service Charges</v>
          </cell>
          <cell r="R8412" t="str">
            <v>Revenue</v>
          </cell>
          <cell r="S8412" t="str">
            <v>Non Salary</v>
          </cell>
        </row>
        <row r="8413">
          <cell r="A8413" t="str">
            <v>PH4031</v>
          </cell>
          <cell r="E8413">
            <v>-876.8</v>
          </cell>
          <cell r="F8413">
            <v>0</v>
          </cell>
          <cell r="G8413">
            <v>-876.8</v>
          </cell>
          <cell r="H8413">
            <v>0</v>
          </cell>
          <cell r="I8413">
            <v>876.8</v>
          </cell>
          <cell r="J8413">
            <v>0</v>
          </cell>
          <cell r="L8413">
            <v>41455</v>
          </cell>
          <cell r="M8413" t="str">
            <v>SG</v>
          </cell>
          <cell r="N8413" t="str">
            <v>REV</v>
          </cell>
          <cell r="O8413" t="str">
            <v>PH400</v>
          </cell>
          <cell r="P8413" t="str">
            <v>9450</v>
          </cell>
          <cell r="Q8413" t="str">
            <v>Other Revenues</v>
          </cell>
          <cell r="R8413" t="str">
            <v>Revenue</v>
          </cell>
          <cell r="S8413" t="str">
            <v>Non Salary</v>
          </cell>
        </row>
        <row r="8414">
          <cell r="A8414" t="str">
            <v>PH4041</v>
          </cell>
          <cell r="E8414">
            <v>400557.52</v>
          </cell>
          <cell r="F8414">
            <v>0</v>
          </cell>
          <cell r="G8414">
            <v>400557.52</v>
          </cell>
          <cell r="H8414">
            <v>438898.18</v>
          </cell>
          <cell r="I8414">
            <v>38340.660000000003</v>
          </cell>
          <cell r="J8414">
            <v>987520.91</v>
          </cell>
          <cell r="L8414">
            <v>41455</v>
          </cell>
          <cell r="M8414" t="str">
            <v>SG</v>
          </cell>
          <cell r="N8414" t="str">
            <v>EXP</v>
          </cell>
          <cell r="O8414" t="str">
            <v>PH400</v>
          </cell>
          <cell r="P8414" t="str">
            <v>1015</v>
          </cell>
          <cell r="Q8414" t="str">
            <v>Salaries &amp; Benefits</v>
          </cell>
          <cell r="R8414" t="str">
            <v>Other Expenditures</v>
          </cell>
          <cell r="S8414" t="str">
            <v>Salaries &amp; Benefits</v>
          </cell>
        </row>
        <row r="8415">
          <cell r="A8415" t="str">
            <v>PH4041</v>
          </cell>
          <cell r="E8415">
            <v>24795.5</v>
          </cell>
          <cell r="F8415">
            <v>0</v>
          </cell>
          <cell r="G8415">
            <v>24795.5</v>
          </cell>
          <cell r="H8415">
            <v>2310.48</v>
          </cell>
          <cell r="I8415">
            <v>-22485.02</v>
          </cell>
          <cell r="J8415">
            <v>5200.24</v>
          </cell>
          <cell r="L8415">
            <v>41455</v>
          </cell>
          <cell r="M8415" t="str">
            <v>SG</v>
          </cell>
          <cell r="N8415" t="str">
            <v>EXP</v>
          </cell>
          <cell r="O8415" t="str">
            <v>PH400</v>
          </cell>
          <cell r="P8415" t="str">
            <v>1025</v>
          </cell>
          <cell r="Q8415" t="str">
            <v>Salaries &amp; Benefits</v>
          </cell>
          <cell r="R8415" t="str">
            <v>Other Expenditures</v>
          </cell>
          <cell r="S8415" t="str">
            <v>Overtime</v>
          </cell>
        </row>
        <row r="8416">
          <cell r="A8416" t="str">
            <v>PH4041</v>
          </cell>
          <cell r="E8416">
            <v>0</v>
          </cell>
          <cell r="F8416">
            <v>0</v>
          </cell>
          <cell r="G8416">
            <v>0</v>
          </cell>
          <cell r="H8416">
            <v>2909.15</v>
          </cell>
          <cell r="I8416">
            <v>2909.15</v>
          </cell>
          <cell r="J8416">
            <v>2909.15</v>
          </cell>
          <cell r="L8416">
            <v>41455</v>
          </cell>
          <cell r="M8416" t="str">
            <v>SG</v>
          </cell>
          <cell r="N8416" t="str">
            <v>EXP</v>
          </cell>
          <cell r="O8416" t="str">
            <v>PH400</v>
          </cell>
          <cell r="P8416" t="str">
            <v>1050</v>
          </cell>
          <cell r="Q8416" t="str">
            <v>Salaries &amp; Benefits</v>
          </cell>
          <cell r="R8416" t="str">
            <v>Other Expenditures</v>
          </cell>
          <cell r="S8416" t="str">
            <v>Salaries &amp; Benefits</v>
          </cell>
        </row>
        <row r="8417">
          <cell r="A8417" t="str">
            <v>PH4041</v>
          </cell>
          <cell r="E8417">
            <v>0</v>
          </cell>
          <cell r="F8417">
            <v>0</v>
          </cell>
          <cell r="G8417">
            <v>0</v>
          </cell>
          <cell r="H8417">
            <v>-28059.71</v>
          </cell>
          <cell r="I8417">
            <v>-28059.71</v>
          </cell>
          <cell r="J8417">
            <v>-61136.73</v>
          </cell>
          <cell r="L8417">
            <v>41455</v>
          </cell>
          <cell r="M8417" t="str">
            <v>SG</v>
          </cell>
          <cell r="N8417" t="str">
            <v>EXP</v>
          </cell>
          <cell r="O8417" t="str">
            <v>PH400</v>
          </cell>
          <cell r="P8417" t="str">
            <v>1520</v>
          </cell>
          <cell r="Q8417" t="str">
            <v>Salaries &amp; Benefits</v>
          </cell>
          <cell r="R8417" t="str">
            <v>Other Expenditures</v>
          </cell>
          <cell r="S8417" t="str">
            <v>Gapping</v>
          </cell>
        </row>
        <row r="8418">
          <cell r="A8418" t="str">
            <v>PH4041</v>
          </cell>
          <cell r="E8418">
            <v>0</v>
          </cell>
          <cell r="F8418">
            <v>0</v>
          </cell>
          <cell r="G8418">
            <v>0</v>
          </cell>
          <cell r="H8418">
            <v>88.86</v>
          </cell>
          <cell r="I8418">
            <v>88.86</v>
          </cell>
          <cell r="J8418">
            <v>200</v>
          </cell>
          <cell r="L8418">
            <v>41455</v>
          </cell>
          <cell r="M8418" t="str">
            <v>SG</v>
          </cell>
          <cell r="N8418" t="str">
            <v>EXP</v>
          </cell>
          <cell r="O8418" t="str">
            <v>PH400</v>
          </cell>
          <cell r="P8418" t="str">
            <v>1561</v>
          </cell>
          <cell r="Q8418" t="str">
            <v>Salaries &amp; Benefits</v>
          </cell>
          <cell r="R8418" t="str">
            <v>Other Expenditures</v>
          </cell>
          <cell r="S8418" t="str">
            <v>Salaries &amp; Benefits</v>
          </cell>
        </row>
        <row r="8419">
          <cell r="A8419" t="str">
            <v>PH4041</v>
          </cell>
          <cell r="E8419">
            <v>21571.47</v>
          </cell>
          <cell r="F8419">
            <v>0</v>
          </cell>
          <cell r="G8419">
            <v>21571.47</v>
          </cell>
          <cell r="H8419">
            <v>25898.58</v>
          </cell>
          <cell r="I8419">
            <v>4327.1099999999997</v>
          </cell>
          <cell r="J8419">
            <v>58272</v>
          </cell>
          <cell r="L8419">
            <v>41455</v>
          </cell>
          <cell r="M8419" t="str">
            <v>SG</v>
          </cell>
          <cell r="N8419" t="str">
            <v>EXP</v>
          </cell>
          <cell r="O8419" t="str">
            <v>PH400</v>
          </cell>
          <cell r="P8419" t="str">
            <v>1711</v>
          </cell>
          <cell r="Q8419" t="str">
            <v>Salaries &amp; Benefits</v>
          </cell>
          <cell r="R8419" t="str">
            <v>Other Expenditures</v>
          </cell>
          <cell r="S8419" t="str">
            <v>Salaries &amp; Benefits</v>
          </cell>
        </row>
        <row r="8420">
          <cell r="A8420" t="str">
            <v>PH4041</v>
          </cell>
          <cell r="E8420">
            <v>10375.959999999999</v>
          </cell>
          <cell r="F8420">
            <v>0</v>
          </cell>
          <cell r="G8420">
            <v>10375.959999999999</v>
          </cell>
          <cell r="H8420">
            <v>12261.23</v>
          </cell>
          <cell r="I8420">
            <v>1885.27</v>
          </cell>
          <cell r="J8420">
            <v>27588</v>
          </cell>
          <cell r="L8420">
            <v>41455</v>
          </cell>
          <cell r="M8420" t="str">
            <v>SG</v>
          </cell>
          <cell r="N8420" t="str">
            <v>EXP</v>
          </cell>
          <cell r="O8420" t="str">
            <v>PH400</v>
          </cell>
          <cell r="P8420" t="str">
            <v>1712</v>
          </cell>
          <cell r="Q8420" t="str">
            <v>Salaries &amp; Benefits</v>
          </cell>
          <cell r="R8420" t="str">
            <v>Other Expenditures</v>
          </cell>
          <cell r="S8420" t="str">
            <v>Salaries &amp; Benefits</v>
          </cell>
        </row>
        <row r="8421">
          <cell r="A8421" t="str">
            <v>PH4041</v>
          </cell>
          <cell r="E8421">
            <v>9570.1200000000008</v>
          </cell>
          <cell r="F8421">
            <v>0</v>
          </cell>
          <cell r="G8421">
            <v>9570.1200000000008</v>
          </cell>
          <cell r="H8421">
            <v>8788.91</v>
          </cell>
          <cell r="I8421">
            <v>-781.21</v>
          </cell>
          <cell r="J8421">
            <v>19775.099999999999</v>
          </cell>
          <cell r="L8421">
            <v>41455</v>
          </cell>
          <cell r="M8421" t="str">
            <v>SG</v>
          </cell>
          <cell r="N8421" t="str">
            <v>EXP</v>
          </cell>
          <cell r="O8421" t="str">
            <v>PH400</v>
          </cell>
          <cell r="P8421" t="str">
            <v>1720</v>
          </cell>
          <cell r="Q8421" t="str">
            <v>Salaries &amp; Benefits</v>
          </cell>
          <cell r="R8421" t="str">
            <v>Other Expenditures</v>
          </cell>
          <cell r="S8421" t="str">
            <v>Salaries &amp; Benefits</v>
          </cell>
        </row>
        <row r="8422">
          <cell r="A8422" t="str">
            <v>PH4041</v>
          </cell>
          <cell r="E8422">
            <v>2896.75</v>
          </cell>
          <cell r="F8422">
            <v>0</v>
          </cell>
          <cell r="G8422">
            <v>2896.75</v>
          </cell>
          <cell r="H8422">
            <v>3278.64</v>
          </cell>
          <cell r="I8422">
            <v>381.89</v>
          </cell>
          <cell r="J8422">
            <v>7377.07</v>
          </cell>
          <cell r="L8422">
            <v>41455</v>
          </cell>
          <cell r="M8422" t="str">
            <v>SG</v>
          </cell>
          <cell r="N8422" t="str">
            <v>EXP</v>
          </cell>
          <cell r="O8422" t="str">
            <v>PH400</v>
          </cell>
          <cell r="P8422" t="str">
            <v>1730</v>
          </cell>
          <cell r="Q8422" t="str">
            <v>Salaries &amp; Benefits</v>
          </cell>
          <cell r="R8422" t="str">
            <v>Other Expenditures</v>
          </cell>
          <cell r="S8422" t="str">
            <v>Salaries &amp; Benefits</v>
          </cell>
        </row>
        <row r="8423">
          <cell r="A8423" t="str">
            <v>PH4041</v>
          </cell>
          <cell r="E8423">
            <v>10792.4</v>
          </cell>
          <cell r="F8423">
            <v>0</v>
          </cell>
          <cell r="G8423">
            <v>10792.4</v>
          </cell>
          <cell r="H8423">
            <v>11359.97</v>
          </cell>
          <cell r="I8423">
            <v>567.57000000000005</v>
          </cell>
          <cell r="J8423">
            <v>14468.58</v>
          </cell>
          <cell r="L8423">
            <v>41455</v>
          </cell>
          <cell r="M8423" t="str">
            <v>SG</v>
          </cell>
          <cell r="N8423" t="str">
            <v>EXP</v>
          </cell>
          <cell r="O8423" t="str">
            <v>PH400</v>
          </cell>
          <cell r="P8423" t="str">
            <v>1740</v>
          </cell>
          <cell r="Q8423" t="str">
            <v>Salaries &amp; Benefits</v>
          </cell>
          <cell r="R8423" t="str">
            <v>Other Expenditures</v>
          </cell>
          <cell r="S8423" t="str">
            <v>Salaries &amp; Benefits</v>
          </cell>
        </row>
        <row r="8424">
          <cell r="A8424" t="str">
            <v>PH4041</v>
          </cell>
          <cell r="E8424">
            <v>478.45</v>
          </cell>
          <cell r="F8424">
            <v>0</v>
          </cell>
          <cell r="G8424">
            <v>478.45</v>
          </cell>
          <cell r="H8424">
            <v>583.58000000000004</v>
          </cell>
          <cell r="I8424">
            <v>105.13</v>
          </cell>
          <cell r="J8424">
            <v>789.98</v>
          </cell>
          <cell r="L8424">
            <v>41455</v>
          </cell>
          <cell r="M8424" t="str">
            <v>SG</v>
          </cell>
          <cell r="N8424" t="str">
            <v>EXP</v>
          </cell>
          <cell r="O8424" t="str">
            <v>PH400</v>
          </cell>
          <cell r="P8424" t="str">
            <v>1745</v>
          </cell>
          <cell r="Q8424" t="str">
            <v>Salaries &amp; Benefits</v>
          </cell>
          <cell r="R8424" t="str">
            <v>Other Expenditures</v>
          </cell>
          <cell r="S8424" t="str">
            <v>Salaries &amp; Benefits</v>
          </cell>
        </row>
        <row r="8425">
          <cell r="A8425" t="str">
            <v>PH4041</v>
          </cell>
          <cell r="E8425">
            <v>8203.5499999999993</v>
          </cell>
          <cell r="F8425">
            <v>0</v>
          </cell>
          <cell r="G8425">
            <v>8203.5499999999993</v>
          </cell>
          <cell r="H8425">
            <v>8558.5400000000009</v>
          </cell>
          <cell r="I8425">
            <v>354.99</v>
          </cell>
          <cell r="J8425">
            <v>19256.64</v>
          </cell>
          <cell r="L8425">
            <v>41455</v>
          </cell>
          <cell r="M8425" t="str">
            <v>SG</v>
          </cell>
          <cell r="N8425" t="str">
            <v>EXP</v>
          </cell>
          <cell r="O8425" t="str">
            <v>PH400</v>
          </cell>
          <cell r="P8425" t="str">
            <v>1750</v>
          </cell>
          <cell r="Q8425" t="str">
            <v>Salaries &amp; Benefits</v>
          </cell>
          <cell r="R8425" t="str">
            <v>Other Expenditures</v>
          </cell>
          <cell r="S8425" t="str">
            <v>Salaries &amp; Benefits</v>
          </cell>
        </row>
        <row r="8426">
          <cell r="A8426" t="str">
            <v>PH4041</v>
          </cell>
          <cell r="E8426">
            <v>21573.59</v>
          </cell>
          <cell r="F8426">
            <v>0</v>
          </cell>
          <cell r="G8426">
            <v>21573.59</v>
          </cell>
          <cell r="H8426">
            <v>24705.94</v>
          </cell>
          <cell r="I8426">
            <v>3132.35</v>
          </cell>
          <cell r="J8426">
            <v>31837.88</v>
          </cell>
          <cell r="L8426">
            <v>41455</v>
          </cell>
          <cell r="M8426" t="str">
            <v>SG</v>
          </cell>
          <cell r="N8426" t="str">
            <v>EXP</v>
          </cell>
          <cell r="O8426" t="str">
            <v>PH400</v>
          </cell>
          <cell r="P8426" t="str">
            <v>1760</v>
          </cell>
          <cell r="Q8426" t="str">
            <v>Salaries &amp; Benefits</v>
          </cell>
          <cell r="R8426" t="str">
            <v>Other Expenditures</v>
          </cell>
          <cell r="S8426" t="str">
            <v>Salaries &amp; Benefits</v>
          </cell>
        </row>
        <row r="8427">
          <cell r="A8427" t="str">
            <v>PH4041</v>
          </cell>
          <cell r="E8427">
            <v>42267.61</v>
          </cell>
          <cell r="F8427">
            <v>0</v>
          </cell>
          <cell r="G8427">
            <v>42267.61</v>
          </cell>
          <cell r="H8427">
            <v>47245.61</v>
          </cell>
          <cell r="I8427">
            <v>4978</v>
          </cell>
          <cell r="J8427">
            <v>106302.47</v>
          </cell>
          <cell r="L8427">
            <v>41455</v>
          </cell>
          <cell r="M8427" t="str">
            <v>SG</v>
          </cell>
          <cell r="N8427" t="str">
            <v>EXP</v>
          </cell>
          <cell r="O8427" t="str">
            <v>PH400</v>
          </cell>
          <cell r="P8427" t="str">
            <v>1770</v>
          </cell>
          <cell r="Q8427" t="str">
            <v>Salaries &amp; Benefits</v>
          </cell>
          <cell r="R8427" t="str">
            <v>Other Expenditures</v>
          </cell>
          <cell r="S8427" t="str">
            <v>Salaries &amp; Benefits</v>
          </cell>
        </row>
        <row r="8428">
          <cell r="A8428" t="str">
            <v>PH4041</v>
          </cell>
          <cell r="E8428">
            <v>2050.19</v>
          </cell>
          <cell r="F8428">
            <v>0</v>
          </cell>
          <cell r="G8428">
            <v>2050.19</v>
          </cell>
          <cell r="H8428">
            <v>0</v>
          </cell>
          <cell r="I8428">
            <v>-2050.19</v>
          </cell>
          <cell r="J8428">
            <v>0</v>
          </cell>
          <cell r="L8428">
            <v>41455</v>
          </cell>
          <cell r="M8428" t="str">
            <v>SG</v>
          </cell>
          <cell r="N8428" t="str">
            <v>EXP</v>
          </cell>
          <cell r="O8428" t="str">
            <v>PH400</v>
          </cell>
          <cell r="P8428" t="str">
            <v>1840</v>
          </cell>
          <cell r="Q8428" t="str">
            <v>Salaries &amp; Benefits</v>
          </cell>
          <cell r="R8428" t="str">
            <v>Other Expenditures</v>
          </cell>
          <cell r="S8428" t="str">
            <v>Salaries &amp; Benefits</v>
          </cell>
        </row>
        <row r="8429">
          <cell r="A8429" t="str">
            <v>PH4041</v>
          </cell>
          <cell r="E8429">
            <v>1539.75</v>
          </cell>
          <cell r="F8429">
            <v>0</v>
          </cell>
          <cell r="G8429">
            <v>1539.75</v>
          </cell>
          <cell r="H8429">
            <v>2756.9</v>
          </cell>
          <cell r="I8429">
            <v>1217.1500000000001</v>
          </cell>
          <cell r="J8429">
            <v>6381.71</v>
          </cell>
          <cell r="L8429">
            <v>41455</v>
          </cell>
          <cell r="M8429" t="str">
            <v>SG</v>
          </cell>
          <cell r="N8429" t="str">
            <v>EXP</v>
          </cell>
          <cell r="O8429" t="str">
            <v>PH400</v>
          </cell>
          <cell r="P8429" t="str">
            <v>2010</v>
          </cell>
          <cell r="Q8429" t="str">
            <v>Office Supplies</v>
          </cell>
          <cell r="R8429" t="str">
            <v>Other Expenditures</v>
          </cell>
          <cell r="S8429" t="str">
            <v>Non Salary</v>
          </cell>
        </row>
        <row r="8430">
          <cell r="A8430" t="str">
            <v>PH4041</v>
          </cell>
          <cell r="E8430">
            <v>190.75</v>
          </cell>
          <cell r="F8430">
            <v>0</v>
          </cell>
          <cell r="G8430">
            <v>190.75</v>
          </cell>
          <cell r="H8430">
            <v>554.20000000000005</v>
          </cell>
          <cell r="I8430">
            <v>363.45</v>
          </cell>
          <cell r="J8430">
            <v>1282.8599999999999</v>
          </cell>
          <cell r="L8430">
            <v>41455</v>
          </cell>
          <cell r="M8430" t="str">
            <v>SG</v>
          </cell>
          <cell r="N8430" t="str">
            <v>EXP</v>
          </cell>
          <cell r="O8430" t="str">
            <v>PH400</v>
          </cell>
          <cell r="P8430" t="str">
            <v>2040</v>
          </cell>
          <cell r="Q8430" t="str">
            <v>Office Supplies</v>
          </cell>
          <cell r="R8430" t="str">
            <v>Other Expenditures</v>
          </cell>
          <cell r="S8430" t="str">
            <v>Non Salary</v>
          </cell>
        </row>
        <row r="8431">
          <cell r="A8431" t="str">
            <v>PH4041</v>
          </cell>
          <cell r="E8431">
            <v>26.4</v>
          </cell>
          <cell r="F8431">
            <v>0</v>
          </cell>
          <cell r="G8431">
            <v>26.4</v>
          </cell>
          <cell r="H8431">
            <v>442.33</v>
          </cell>
          <cell r="I8431">
            <v>415.93</v>
          </cell>
          <cell r="J8431">
            <v>1023.95</v>
          </cell>
          <cell r="L8431">
            <v>41455</v>
          </cell>
          <cell r="M8431" t="str">
            <v>SG</v>
          </cell>
          <cell r="N8431" t="str">
            <v>EXP</v>
          </cell>
          <cell r="O8431" t="str">
            <v>PH400</v>
          </cell>
          <cell r="P8431" t="str">
            <v>2099</v>
          </cell>
          <cell r="Q8431" t="str">
            <v>Office Supplies</v>
          </cell>
          <cell r="R8431" t="str">
            <v>Other Expenditures</v>
          </cell>
          <cell r="S8431" t="str">
            <v>Non Salary</v>
          </cell>
        </row>
        <row r="8432">
          <cell r="A8432" t="str">
            <v>PH4041</v>
          </cell>
          <cell r="E8432">
            <v>0</v>
          </cell>
          <cell r="F8432">
            <v>0</v>
          </cell>
          <cell r="G8432">
            <v>0</v>
          </cell>
          <cell r="H8432">
            <v>10.08</v>
          </cell>
          <cell r="I8432">
            <v>10.08</v>
          </cell>
          <cell r="J8432">
            <v>24</v>
          </cell>
          <cell r="L8432">
            <v>41455</v>
          </cell>
          <cell r="M8432" t="str">
            <v>SG</v>
          </cell>
          <cell r="N8432" t="str">
            <v>EXP</v>
          </cell>
          <cell r="O8432" t="str">
            <v>PH400</v>
          </cell>
          <cell r="P8432" t="str">
            <v>2823</v>
          </cell>
          <cell r="Q8432" t="str">
            <v>Other Supplies</v>
          </cell>
          <cell r="R8432" t="str">
            <v>Other Expenditures</v>
          </cell>
          <cell r="S8432" t="str">
            <v>Non Salary</v>
          </cell>
        </row>
        <row r="8433">
          <cell r="A8433" t="str">
            <v>PH4041</v>
          </cell>
          <cell r="E8433">
            <v>515.16</v>
          </cell>
          <cell r="F8433">
            <v>0</v>
          </cell>
          <cell r="G8433">
            <v>515.16</v>
          </cell>
          <cell r="H8433">
            <v>50</v>
          </cell>
          <cell r="I8433">
            <v>-465.16</v>
          </cell>
          <cell r="J8433">
            <v>50</v>
          </cell>
          <cell r="L8433">
            <v>41455</v>
          </cell>
          <cell r="M8433" t="str">
            <v>SG</v>
          </cell>
          <cell r="N8433" t="str">
            <v>EXP</v>
          </cell>
          <cell r="O8433" t="str">
            <v>PH400</v>
          </cell>
          <cell r="P8433" t="str">
            <v>2824</v>
          </cell>
          <cell r="Q8433" t="str">
            <v>Other Supplies</v>
          </cell>
          <cell r="R8433" t="str">
            <v>Other Expenditures</v>
          </cell>
          <cell r="S8433" t="str">
            <v>Non Salary</v>
          </cell>
        </row>
        <row r="8434">
          <cell r="A8434" t="str">
            <v>PH4041</v>
          </cell>
          <cell r="E8434">
            <v>0</v>
          </cell>
          <cell r="F8434">
            <v>0</v>
          </cell>
          <cell r="G8434">
            <v>0</v>
          </cell>
          <cell r="H8434">
            <v>0</v>
          </cell>
          <cell r="I8434">
            <v>0</v>
          </cell>
          <cell r="J8434">
            <v>0</v>
          </cell>
          <cell r="L8434">
            <v>41455</v>
          </cell>
          <cell r="M8434" t="str">
            <v>SG</v>
          </cell>
          <cell r="N8434" t="str">
            <v>EXP</v>
          </cell>
          <cell r="O8434" t="str">
            <v>PH400</v>
          </cell>
          <cell r="P8434" t="str">
            <v>2825</v>
          </cell>
          <cell r="Q8434" t="str">
            <v>Other Supplies</v>
          </cell>
          <cell r="R8434" t="str">
            <v>Other Expenditures</v>
          </cell>
          <cell r="S8434" t="str">
            <v>Non Salary</v>
          </cell>
        </row>
        <row r="8435">
          <cell r="A8435" t="str">
            <v>PH4041</v>
          </cell>
          <cell r="E8435">
            <v>0</v>
          </cell>
          <cell r="F8435">
            <v>0</v>
          </cell>
          <cell r="G8435">
            <v>0</v>
          </cell>
          <cell r="H8435">
            <v>313.22000000000003</v>
          </cell>
          <cell r="I8435">
            <v>313.22000000000003</v>
          </cell>
          <cell r="J8435">
            <v>725.04</v>
          </cell>
          <cell r="L8435">
            <v>41455</v>
          </cell>
          <cell r="M8435" t="str">
            <v>SG</v>
          </cell>
          <cell r="N8435" t="str">
            <v>EXP</v>
          </cell>
          <cell r="O8435" t="str">
            <v>PH400</v>
          </cell>
          <cell r="P8435" t="str">
            <v>3020</v>
          </cell>
          <cell r="Q8435" t="str">
            <v>General Equipment</v>
          </cell>
          <cell r="R8435" t="str">
            <v>Other Expenditures</v>
          </cell>
          <cell r="S8435" t="str">
            <v>Non Salary</v>
          </cell>
        </row>
        <row r="8436">
          <cell r="A8436" t="str">
            <v>PH4041</v>
          </cell>
          <cell r="E8436">
            <v>226.7</v>
          </cell>
          <cell r="F8436">
            <v>0</v>
          </cell>
          <cell r="G8436">
            <v>226.7</v>
          </cell>
          <cell r="H8436">
            <v>0</v>
          </cell>
          <cell r="I8436">
            <v>-226.7</v>
          </cell>
          <cell r="J8436">
            <v>0</v>
          </cell>
          <cell r="L8436">
            <v>41455</v>
          </cell>
          <cell r="M8436" t="str">
            <v>SG</v>
          </cell>
          <cell r="N8436" t="str">
            <v>EXP</v>
          </cell>
          <cell r="O8436" t="str">
            <v>PH400</v>
          </cell>
          <cell r="P8436" t="str">
            <v>3310</v>
          </cell>
          <cell r="Q8436" t="str">
            <v>Furniture &amp; Furnishings</v>
          </cell>
          <cell r="R8436" t="str">
            <v>Other Expenditures</v>
          </cell>
          <cell r="S8436" t="str">
            <v>Non Salary</v>
          </cell>
        </row>
        <row r="8437">
          <cell r="A8437" t="str">
            <v>PH4041</v>
          </cell>
          <cell r="E8437">
            <v>11.99</v>
          </cell>
          <cell r="F8437">
            <v>0</v>
          </cell>
          <cell r="G8437">
            <v>11.99</v>
          </cell>
          <cell r="H8437">
            <v>0</v>
          </cell>
          <cell r="I8437">
            <v>-11.99</v>
          </cell>
          <cell r="J8437">
            <v>0</v>
          </cell>
          <cell r="L8437">
            <v>41455</v>
          </cell>
          <cell r="M8437" t="str">
            <v>SG</v>
          </cell>
          <cell r="N8437" t="str">
            <v>EXP</v>
          </cell>
          <cell r="O8437" t="str">
            <v>PH400</v>
          </cell>
          <cell r="P8437" t="str">
            <v>4025</v>
          </cell>
          <cell r="Q8437" t="str">
            <v>Professional &amp; Technical</v>
          </cell>
          <cell r="R8437" t="str">
            <v>Other Expenditures</v>
          </cell>
          <cell r="S8437" t="str">
            <v>Non Salary</v>
          </cell>
        </row>
        <row r="8438">
          <cell r="A8438" t="str">
            <v>PH4041</v>
          </cell>
          <cell r="E8438">
            <v>2866.76</v>
          </cell>
          <cell r="F8438">
            <v>0</v>
          </cell>
          <cell r="G8438">
            <v>2866.76</v>
          </cell>
          <cell r="H8438">
            <v>1352.83</v>
          </cell>
          <cell r="I8438">
            <v>-1513.93</v>
          </cell>
          <cell r="J8438">
            <v>4755.1000000000004</v>
          </cell>
          <cell r="L8438">
            <v>41455</v>
          </cell>
          <cell r="M8438" t="str">
            <v>SG</v>
          </cell>
          <cell r="N8438" t="str">
            <v>EXP</v>
          </cell>
          <cell r="O8438" t="str">
            <v>PH400</v>
          </cell>
          <cell r="P8438" t="str">
            <v>4086</v>
          </cell>
          <cell r="Q8438" t="str">
            <v>Professional &amp; Technical</v>
          </cell>
          <cell r="R8438" t="str">
            <v>Other Expenditures</v>
          </cell>
          <cell r="S8438" t="str">
            <v>Non Salary</v>
          </cell>
        </row>
        <row r="8439">
          <cell r="A8439" t="str">
            <v>PH4041</v>
          </cell>
          <cell r="E8439">
            <v>0</v>
          </cell>
          <cell r="F8439">
            <v>0</v>
          </cell>
          <cell r="G8439">
            <v>0</v>
          </cell>
          <cell r="H8439">
            <v>3.21</v>
          </cell>
          <cell r="I8439">
            <v>3.21</v>
          </cell>
          <cell r="J8439">
            <v>7.59</v>
          </cell>
          <cell r="L8439">
            <v>41455</v>
          </cell>
          <cell r="M8439" t="str">
            <v>SG</v>
          </cell>
          <cell r="N8439" t="str">
            <v>EXP</v>
          </cell>
          <cell r="O8439" t="str">
            <v>PH400</v>
          </cell>
          <cell r="P8439" t="str">
            <v>4199</v>
          </cell>
          <cell r="Q8439" t="str">
            <v>Professional &amp; Technical</v>
          </cell>
          <cell r="R8439" t="str">
            <v>Other Expenditures</v>
          </cell>
          <cell r="S8439" t="str">
            <v>Non Salary</v>
          </cell>
        </row>
        <row r="8440">
          <cell r="A8440" t="str">
            <v>PH4041</v>
          </cell>
          <cell r="E8440">
            <v>0</v>
          </cell>
          <cell r="F8440">
            <v>0</v>
          </cell>
          <cell r="G8440">
            <v>0</v>
          </cell>
          <cell r="H8440">
            <v>42.25</v>
          </cell>
          <cell r="I8440">
            <v>42.25</v>
          </cell>
          <cell r="J8440">
            <v>100</v>
          </cell>
          <cell r="L8440">
            <v>41455</v>
          </cell>
          <cell r="M8440" t="str">
            <v>SG</v>
          </cell>
          <cell r="N8440" t="str">
            <v>EXP</v>
          </cell>
          <cell r="O8440" t="str">
            <v>PH400</v>
          </cell>
          <cell r="P8440" t="str">
            <v>4225</v>
          </cell>
          <cell r="Q8440" t="str">
            <v>Business Travel Expenses</v>
          </cell>
          <cell r="R8440" t="str">
            <v>Other Expenditures</v>
          </cell>
          <cell r="S8440" t="str">
            <v>Non Salary</v>
          </cell>
        </row>
        <row r="8441">
          <cell r="A8441" t="str">
            <v>PH4041</v>
          </cell>
          <cell r="E8441">
            <v>0</v>
          </cell>
          <cell r="F8441">
            <v>0</v>
          </cell>
          <cell r="G8441">
            <v>0</v>
          </cell>
          <cell r="H8441">
            <v>349</v>
          </cell>
          <cell r="I8441">
            <v>349</v>
          </cell>
          <cell r="J8441">
            <v>1396</v>
          </cell>
          <cell r="L8441">
            <v>41455</v>
          </cell>
          <cell r="M8441" t="str">
            <v>SG</v>
          </cell>
          <cell r="N8441" t="str">
            <v>EXP</v>
          </cell>
          <cell r="O8441" t="str">
            <v>PH400</v>
          </cell>
          <cell r="P8441" t="str">
            <v>4256</v>
          </cell>
          <cell r="Q8441" t="str">
            <v>Conference Expenditures</v>
          </cell>
          <cell r="R8441" t="str">
            <v>Other Expenditures</v>
          </cell>
          <cell r="S8441" t="str">
            <v>Non Salary</v>
          </cell>
        </row>
        <row r="8442">
          <cell r="A8442" t="str">
            <v>PH4041</v>
          </cell>
          <cell r="E8442">
            <v>0</v>
          </cell>
          <cell r="F8442">
            <v>0</v>
          </cell>
          <cell r="G8442">
            <v>0</v>
          </cell>
          <cell r="H8442">
            <v>377.5</v>
          </cell>
          <cell r="I8442">
            <v>377.5</v>
          </cell>
          <cell r="J8442">
            <v>1037.95</v>
          </cell>
          <cell r="L8442">
            <v>41455</v>
          </cell>
          <cell r="M8442" t="str">
            <v>SG</v>
          </cell>
          <cell r="N8442" t="str">
            <v>EXP</v>
          </cell>
          <cell r="O8442" t="str">
            <v>PH400</v>
          </cell>
          <cell r="P8442" t="str">
            <v>4310</v>
          </cell>
          <cell r="Q8442" t="str">
            <v>Training &amp; Development</v>
          </cell>
          <cell r="R8442" t="str">
            <v>Other Expenditures</v>
          </cell>
          <cell r="S8442" t="str">
            <v>Non Salary</v>
          </cell>
        </row>
        <row r="8443">
          <cell r="A8443" t="str">
            <v>PH4041</v>
          </cell>
          <cell r="E8443">
            <v>248</v>
          </cell>
          <cell r="F8443">
            <v>0</v>
          </cell>
          <cell r="G8443">
            <v>248</v>
          </cell>
          <cell r="H8443">
            <v>1275.96</v>
          </cell>
          <cell r="I8443">
            <v>1027.96</v>
          </cell>
          <cell r="J8443">
            <v>3020</v>
          </cell>
          <cell r="L8443">
            <v>41455</v>
          </cell>
          <cell r="M8443" t="str">
            <v>SG</v>
          </cell>
          <cell r="N8443" t="str">
            <v>EXP</v>
          </cell>
          <cell r="O8443" t="str">
            <v>PH400</v>
          </cell>
          <cell r="P8443" t="str">
            <v>4340</v>
          </cell>
          <cell r="Q8443" t="str">
            <v>Training &amp; Development</v>
          </cell>
          <cell r="R8443" t="str">
            <v>Other Expenditures</v>
          </cell>
          <cell r="S8443" t="str">
            <v>Non Salary</v>
          </cell>
        </row>
        <row r="8444">
          <cell r="A8444" t="str">
            <v>PH4041</v>
          </cell>
          <cell r="E8444">
            <v>0</v>
          </cell>
          <cell r="F8444">
            <v>0</v>
          </cell>
          <cell r="G8444">
            <v>0</v>
          </cell>
          <cell r="H8444">
            <v>79.22</v>
          </cell>
          <cell r="I8444">
            <v>79.22</v>
          </cell>
          <cell r="J8444">
            <v>187.52</v>
          </cell>
          <cell r="L8444">
            <v>41455</v>
          </cell>
          <cell r="M8444" t="str">
            <v>SG</v>
          </cell>
          <cell r="N8444" t="str">
            <v>EXP</v>
          </cell>
          <cell r="O8444" t="str">
            <v>PH400</v>
          </cell>
          <cell r="P8444" t="str">
            <v>4406</v>
          </cell>
          <cell r="Q8444" t="str">
            <v>Contracted Services</v>
          </cell>
          <cell r="R8444" t="str">
            <v>Other Expenditures</v>
          </cell>
          <cell r="S8444" t="str">
            <v>Non Salary</v>
          </cell>
        </row>
        <row r="8445">
          <cell r="A8445" t="str">
            <v>PH4041</v>
          </cell>
          <cell r="E8445">
            <v>0</v>
          </cell>
          <cell r="F8445">
            <v>0</v>
          </cell>
          <cell r="G8445">
            <v>0</v>
          </cell>
          <cell r="H8445">
            <v>706.94</v>
          </cell>
          <cell r="I8445">
            <v>706.94</v>
          </cell>
          <cell r="J8445">
            <v>3910.06</v>
          </cell>
          <cell r="L8445">
            <v>41455</v>
          </cell>
          <cell r="M8445" t="str">
            <v>SG</v>
          </cell>
          <cell r="N8445" t="str">
            <v>EXP</v>
          </cell>
          <cell r="O8445" t="str">
            <v>PH400</v>
          </cell>
          <cell r="P8445" t="str">
            <v>4414</v>
          </cell>
          <cell r="Q8445" t="str">
            <v>Contracted Services</v>
          </cell>
          <cell r="R8445" t="str">
            <v>Other Expenditures</v>
          </cell>
          <cell r="S8445" t="str">
            <v>Non Salary</v>
          </cell>
        </row>
        <row r="8446">
          <cell r="A8446" t="str">
            <v>PH4041</v>
          </cell>
          <cell r="E8446">
            <v>-158.75</v>
          </cell>
          <cell r="F8446">
            <v>0</v>
          </cell>
          <cell r="G8446">
            <v>-158.75</v>
          </cell>
          <cell r="H8446">
            <v>0</v>
          </cell>
          <cell r="I8446">
            <v>158.75</v>
          </cell>
          <cell r="J8446">
            <v>0</v>
          </cell>
          <cell r="L8446">
            <v>41455</v>
          </cell>
          <cell r="M8446" t="str">
            <v>SG</v>
          </cell>
          <cell r="N8446" t="str">
            <v>EXP</v>
          </cell>
          <cell r="O8446" t="str">
            <v>PH400</v>
          </cell>
          <cell r="P8446" t="str">
            <v>4416</v>
          </cell>
          <cell r="Q8446" t="str">
            <v>Contracted Services</v>
          </cell>
          <cell r="R8446" t="str">
            <v>Other Expenditures</v>
          </cell>
          <cell r="S8446" t="str">
            <v>Non Salary</v>
          </cell>
        </row>
        <row r="8447">
          <cell r="A8447" t="str">
            <v>PH4041</v>
          </cell>
          <cell r="E8447">
            <v>96.67</v>
          </cell>
          <cell r="F8447">
            <v>0</v>
          </cell>
          <cell r="G8447">
            <v>96.67</v>
          </cell>
          <cell r="H8447">
            <v>0</v>
          </cell>
          <cell r="I8447">
            <v>-96.67</v>
          </cell>
          <cell r="J8447">
            <v>0</v>
          </cell>
          <cell r="L8447">
            <v>41455</v>
          </cell>
          <cell r="M8447" t="str">
            <v>SG</v>
          </cell>
          <cell r="N8447" t="str">
            <v>EXP</v>
          </cell>
          <cell r="O8447" t="str">
            <v>PH400</v>
          </cell>
          <cell r="P8447" t="str">
            <v>4452</v>
          </cell>
          <cell r="Q8447" t="str">
            <v>Contracted Services</v>
          </cell>
          <cell r="R8447" t="str">
            <v>Other Expenditures</v>
          </cell>
          <cell r="S8447" t="str">
            <v>Non Salary</v>
          </cell>
        </row>
        <row r="8448">
          <cell r="A8448" t="str">
            <v>PH4041</v>
          </cell>
          <cell r="E8448">
            <v>0</v>
          </cell>
          <cell r="F8448">
            <v>0</v>
          </cell>
          <cell r="G8448">
            <v>0</v>
          </cell>
          <cell r="H8448">
            <v>159.77000000000001</v>
          </cell>
          <cell r="I8448">
            <v>159.77000000000001</v>
          </cell>
          <cell r="J8448">
            <v>378.18</v>
          </cell>
          <cell r="L8448">
            <v>41455</v>
          </cell>
          <cell r="M8448" t="str">
            <v>SG</v>
          </cell>
          <cell r="N8448" t="str">
            <v>EXP</v>
          </cell>
          <cell r="O8448" t="str">
            <v>PH400</v>
          </cell>
          <cell r="P8448" t="str">
            <v>4515</v>
          </cell>
          <cell r="Q8448" t="str">
            <v>Contracted Services</v>
          </cell>
          <cell r="R8448" t="str">
            <v>Other Expenditures</v>
          </cell>
          <cell r="S8448" t="str">
            <v>Non Salary</v>
          </cell>
        </row>
        <row r="8449">
          <cell r="A8449" t="str">
            <v>PH4041</v>
          </cell>
          <cell r="E8449">
            <v>11341.16</v>
          </cell>
          <cell r="F8449">
            <v>0</v>
          </cell>
          <cell r="G8449">
            <v>11341.16</v>
          </cell>
          <cell r="H8449">
            <v>8016.49</v>
          </cell>
          <cell r="I8449">
            <v>-3324.67</v>
          </cell>
          <cell r="J8449">
            <v>16287.05</v>
          </cell>
          <cell r="L8449">
            <v>41455</v>
          </cell>
          <cell r="M8449" t="str">
            <v>SG</v>
          </cell>
          <cell r="N8449" t="str">
            <v>EXP</v>
          </cell>
          <cell r="O8449" t="str">
            <v>PH400</v>
          </cell>
          <cell r="P8449" t="str">
            <v>4570</v>
          </cell>
          <cell r="Q8449" t="str">
            <v>Contracted Services</v>
          </cell>
          <cell r="R8449" t="str">
            <v>Other Expenditures</v>
          </cell>
          <cell r="S8449" t="str">
            <v>Non Salary</v>
          </cell>
        </row>
        <row r="8450">
          <cell r="A8450" t="str">
            <v>PH4041</v>
          </cell>
          <cell r="E8450">
            <v>298.55</v>
          </cell>
          <cell r="F8450">
            <v>0</v>
          </cell>
          <cell r="G8450">
            <v>298.55</v>
          </cell>
          <cell r="H8450">
            <v>1089.72</v>
          </cell>
          <cell r="I8450">
            <v>791.17</v>
          </cell>
          <cell r="J8450">
            <v>2214</v>
          </cell>
          <cell r="L8450">
            <v>41455</v>
          </cell>
          <cell r="M8450" t="str">
            <v>SG</v>
          </cell>
          <cell r="N8450" t="str">
            <v>EXP</v>
          </cell>
          <cell r="O8450" t="str">
            <v>PH400</v>
          </cell>
          <cell r="P8450" t="str">
            <v>4770</v>
          </cell>
          <cell r="Q8450" t="str">
            <v>Insurance, Parking &amp; Metrage</v>
          </cell>
          <cell r="R8450" t="str">
            <v>Other Expenditures</v>
          </cell>
          <cell r="S8450" t="str">
            <v>Non Salary</v>
          </cell>
        </row>
        <row r="8451">
          <cell r="A8451" t="str">
            <v>PH4041</v>
          </cell>
          <cell r="E8451">
            <v>1808.82</v>
          </cell>
          <cell r="F8451">
            <v>0</v>
          </cell>
          <cell r="G8451">
            <v>1808.82</v>
          </cell>
          <cell r="H8451">
            <v>3461.15</v>
          </cell>
          <cell r="I8451">
            <v>1652.33</v>
          </cell>
          <cell r="J8451">
            <v>7032</v>
          </cell>
          <cell r="L8451">
            <v>41455</v>
          </cell>
          <cell r="M8451" t="str">
            <v>SG</v>
          </cell>
          <cell r="N8451" t="str">
            <v>EXP</v>
          </cell>
          <cell r="O8451" t="str">
            <v>PH400</v>
          </cell>
          <cell r="P8451" t="str">
            <v>4775</v>
          </cell>
          <cell r="Q8451" t="str">
            <v>Insurance, Parking &amp; Metrage</v>
          </cell>
          <cell r="R8451" t="str">
            <v>Other Expenditures</v>
          </cell>
          <cell r="S8451" t="str">
            <v>Non Salary</v>
          </cell>
        </row>
        <row r="8452">
          <cell r="A8452" t="str">
            <v>PH4041</v>
          </cell>
          <cell r="E8452">
            <v>0</v>
          </cell>
          <cell r="F8452">
            <v>0</v>
          </cell>
          <cell r="G8452">
            <v>0</v>
          </cell>
          <cell r="H8452">
            <v>43.85</v>
          </cell>
          <cell r="I8452">
            <v>43.85</v>
          </cell>
          <cell r="J8452">
            <v>103.8</v>
          </cell>
          <cell r="L8452">
            <v>41455</v>
          </cell>
          <cell r="M8452" t="str">
            <v>SG</v>
          </cell>
          <cell r="N8452" t="str">
            <v>EXP</v>
          </cell>
          <cell r="O8452" t="str">
            <v>PH400</v>
          </cell>
          <cell r="P8452" t="str">
            <v>4815</v>
          </cell>
          <cell r="Q8452" t="str">
            <v>Other Services</v>
          </cell>
          <cell r="R8452" t="str">
            <v>Other Expenditures</v>
          </cell>
          <cell r="S8452" t="str">
            <v>Non Salary</v>
          </cell>
        </row>
        <row r="8453">
          <cell r="A8453" t="str">
            <v>PH4041</v>
          </cell>
          <cell r="E8453">
            <v>0</v>
          </cell>
          <cell r="F8453">
            <v>0</v>
          </cell>
          <cell r="G8453">
            <v>0</v>
          </cell>
          <cell r="H8453">
            <v>43.09</v>
          </cell>
          <cell r="I8453">
            <v>43.09</v>
          </cell>
          <cell r="J8453">
            <v>102</v>
          </cell>
          <cell r="L8453">
            <v>41455</v>
          </cell>
          <cell r="M8453" t="str">
            <v>SG</v>
          </cell>
          <cell r="N8453" t="str">
            <v>EXP</v>
          </cell>
          <cell r="O8453" t="str">
            <v>PH400</v>
          </cell>
          <cell r="P8453" t="str">
            <v>4820</v>
          </cell>
          <cell r="Q8453" t="str">
            <v>Other Services</v>
          </cell>
          <cell r="R8453" t="str">
            <v>Other Expenditures</v>
          </cell>
          <cell r="S8453" t="str">
            <v>Non Salary</v>
          </cell>
        </row>
        <row r="8454">
          <cell r="A8454" t="str">
            <v>PH4041</v>
          </cell>
          <cell r="E8454">
            <v>35</v>
          </cell>
          <cell r="F8454">
            <v>0</v>
          </cell>
          <cell r="G8454">
            <v>35</v>
          </cell>
          <cell r="H8454">
            <v>0</v>
          </cell>
          <cell r="I8454">
            <v>-35</v>
          </cell>
          <cell r="J8454">
            <v>0</v>
          </cell>
          <cell r="L8454">
            <v>41455</v>
          </cell>
          <cell r="M8454" t="str">
            <v>SG</v>
          </cell>
          <cell r="N8454" t="str">
            <v>EXP</v>
          </cell>
          <cell r="O8454" t="str">
            <v>PH400</v>
          </cell>
          <cell r="P8454" t="str">
            <v>6570</v>
          </cell>
          <cell r="Q8454" t="str">
            <v>Other Expenditures</v>
          </cell>
          <cell r="R8454" t="str">
            <v>Other Expenditures</v>
          </cell>
          <cell r="S8454" t="str">
            <v>Non Salary</v>
          </cell>
        </row>
        <row r="8455">
          <cell r="A8455" t="str">
            <v>PH4041</v>
          </cell>
          <cell r="E8455">
            <v>76.14</v>
          </cell>
          <cell r="F8455">
            <v>0</v>
          </cell>
          <cell r="G8455">
            <v>76.14</v>
          </cell>
          <cell r="H8455">
            <v>1382.4</v>
          </cell>
          <cell r="I8455">
            <v>1306.26</v>
          </cell>
          <cell r="J8455">
            <v>3200</v>
          </cell>
          <cell r="L8455">
            <v>41455</v>
          </cell>
          <cell r="M8455" t="str">
            <v>SG</v>
          </cell>
          <cell r="N8455" t="str">
            <v>EXP</v>
          </cell>
          <cell r="O8455" t="str">
            <v>PH400</v>
          </cell>
          <cell r="P8455" t="str">
            <v>7030</v>
          </cell>
          <cell r="Q8455" t="str">
            <v>IDC's</v>
          </cell>
          <cell r="R8455" t="str">
            <v>Other Expenditures</v>
          </cell>
          <cell r="S8455" t="str">
            <v>Non Salary</v>
          </cell>
        </row>
        <row r="8456">
          <cell r="A8456" t="str">
            <v>PH4041</v>
          </cell>
          <cell r="E8456">
            <v>0</v>
          </cell>
          <cell r="F8456">
            <v>0</v>
          </cell>
          <cell r="G8456">
            <v>0</v>
          </cell>
          <cell r="H8456">
            <v>993.6</v>
          </cell>
          <cell r="I8456">
            <v>993.6</v>
          </cell>
          <cell r="J8456">
            <v>2300</v>
          </cell>
          <cell r="L8456">
            <v>41455</v>
          </cell>
          <cell r="M8456" t="str">
            <v>SG</v>
          </cell>
          <cell r="N8456" t="str">
            <v>EXP</v>
          </cell>
          <cell r="O8456" t="str">
            <v>PH400</v>
          </cell>
          <cell r="P8456" t="str">
            <v>7035</v>
          </cell>
          <cell r="Q8456" t="str">
            <v>IDC's</v>
          </cell>
          <cell r="R8456" t="str">
            <v>Other Expenditures</v>
          </cell>
          <cell r="S8456" t="str">
            <v>Non Salary</v>
          </cell>
        </row>
        <row r="8457">
          <cell r="A8457" t="str">
            <v>PH4041</v>
          </cell>
          <cell r="E8457">
            <v>80</v>
          </cell>
          <cell r="F8457">
            <v>0</v>
          </cell>
          <cell r="G8457">
            <v>80</v>
          </cell>
          <cell r="H8457">
            <v>0</v>
          </cell>
          <cell r="I8457">
            <v>-80</v>
          </cell>
          <cell r="J8457">
            <v>0</v>
          </cell>
          <cell r="L8457">
            <v>41455</v>
          </cell>
          <cell r="M8457" t="str">
            <v>SG</v>
          </cell>
          <cell r="N8457" t="str">
            <v>EXP</v>
          </cell>
          <cell r="O8457" t="str">
            <v>PH400</v>
          </cell>
          <cell r="P8457" t="str">
            <v>7130</v>
          </cell>
          <cell r="Q8457" t="str">
            <v>IDC's</v>
          </cell>
          <cell r="R8457" t="str">
            <v>Other Expenditures</v>
          </cell>
          <cell r="S8457" t="str">
            <v>Non Salary</v>
          </cell>
        </row>
        <row r="8458">
          <cell r="A8458" t="str">
            <v>PH4041</v>
          </cell>
          <cell r="E8458">
            <v>-429550.61</v>
          </cell>
          <cell r="F8458">
            <v>0</v>
          </cell>
          <cell r="G8458">
            <v>-429550.61</v>
          </cell>
          <cell r="H8458">
            <v>-436748.77</v>
          </cell>
          <cell r="I8458">
            <v>-7198.16</v>
          </cell>
          <cell r="J8458">
            <v>-956910.05</v>
          </cell>
          <cell r="L8458">
            <v>41455</v>
          </cell>
          <cell r="M8458" t="str">
            <v>SG</v>
          </cell>
          <cell r="N8458" t="str">
            <v>REV</v>
          </cell>
          <cell r="O8458" t="str">
            <v>PH400</v>
          </cell>
          <cell r="P8458" t="str">
            <v>8010</v>
          </cell>
          <cell r="Q8458" t="str">
            <v>Grants and Subsidies</v>
          </cell>
          <cell r="R8458" t="str">
            <v>Revenue</v>
          </cell>
          <cell r="S8458" t="str">
            <v>Non Salary</v>
          </cell>
        </row>
        <row r="8459">
          <cell r="A8459" t="str">
            <v>PH4042</v>
          </cell>
          <cell r="E8459">
            <v>0</v>
          </cell>
          <cell r="F8459">
            <v>0</v>
          </cell>
          <cell r="G8459">
            <v>0</v>
          </cell>
          <cell r="H8459">
            <v>2013.57</v>
          </cell>
          <cell r="I8459">
            <v>2013.57</v>
          </cell>
          <cell r="J8459">
            <v>4532</v>
          </cell>
          <cell r="L8459">
            <v>41455</v>
          </cell>
          <cell r="M8459" t="str">
            <v>SG</v>
          </cell>
          <cell r="N8459" t="str">
            <v>EXP</v>
          </cell>
          <cell r="O8459" t="str">
            <v>PH400</v>
          </cell>
          <cell r="P8459" t="str">
            <v>1011</v>
          </cell>
          <cell r="Q8459" t="str">
            <v>Salaries &amp; Benefits</v>
          </cell>
          <cell r="R8459" t="str">
            <v>Other Expenditures</v>
          </cell>
          <cell r="S8459" t="str">
            <v>Salaries &amp; Benefits</v>
          </cell>
        </row>
        <row r="8460">
          <cell r="A8460" t="str">
            <v>PH4042</v>
          </cell>
          <cell r="E8460">
            <v>623709.73</v>
          </cell>
          <cell r="F8460">
            <v>0</v>
          </cell>
          <cell r="G8460">
            <v>623709.73</v>
          </cell>
          <cell r="H8460">
            <v>652092.84</v>
          </cell>
          <cell r="I8460">
            <v>28383.11</v>
          </cell>
          <cell r="J8460">
            <v>1467208.89</v>
          </cell>
          <cell r="L8460">
            <v>41455</v>
          </cell>
          <cell r="M8460" t="str">
            <v>SG</v>
          </cell>
          <cell r="N8460" t="str">
            <v>EXP</v>
          </cell>
          <cell r="O8460" t="str">
            <v>PH400</v>
          </cell>
          <cell r="P8460" t="str">
            <v>1015</v>
          </cell>
          <cell r="Q8460" t="str">
            <v>Salaries &amp; Benefits</v>
          </cell>
          <cell r="R8460" t="str">
            <v>Other Expenditures</v>
          </cell>
          <cell r="S8460" t="str">
            <v>Salaries &amp; Benefits</v>
          </cell>
        </row>
        <row r="8461">
          <cell r="A8461" t="str">
            <v>PH4042</v>
          </cell>
          <cell r="E8461">
            <v>18638.66</v>
          </cell>
          <cell r="F8461">
            <v>0</v>
          </cell>
          <cell r="G8461">
            <v>18638.66</v>
          </cell>
          <cell r="H8461">
            <v>2766.67</v>
          </cell>
          <cell r="I8461">
            <v>-15871.99</v>
          </cell>
          <cell r="J8461">
            <v>6227.05</v>
          </cell>
          <cell r="L8461">
            <v>41455</v>
          </cell>
          <cell r="M8461" t="str">
            <v>SG</v>
          </cell>
          <cell r="N8461" t="str">
            <v>EXP</v>
          </cell>
          <cell r="O8461" t="str">
            <v>PH400</v>
          </cell>
          <cell r="P8461" t="str">
            <v>1025</v>
          </cell>
          <cell r="Q8461" t="str">
            <v>Salaries &amp; Benefits</v>
          </cell>
          <cell r="R8461" t="str">
            <v>Other Expenditures</v>
          </cell>
          <cell r="S8461" t="str">
            <v>Overtime</v>
          </cell>
        </row>
        <row r="8462">
          <cell r="A8462" t="str">
            <v>PH4042</v>
          </cell>
          <cell r="E8462">
            <v>914.16</v>
          </cell>
          <cell r="F8462">
            <v>0</v>
          </cell>
          <cell r="G8462">
            <v>914.16</v>
          </cell>
          <cell r="H8462">
            <v>0</v>
          </cell>
          <cell r="I8462">
            <v>-914.16</v>
          </cell>
          <cell r="J8462">
            <v>0</v>
          </cell>
          <cell r="L8462">
            <v>41455</v>
          </cell>
          <cell r="M8462" t="str">
            <v>SG</v>
          </cell>
          <cell r="N8462" t="str">
            <v>EXP</v>
          </cell>
          <cell r="O8462" t="str">
            <v>PH400</v>
          </cell>
          <cell r="P8462" t="str">
            <v>1045</v>
          </cell>
          <cell r="Q8462" t="str">
            <v>Salaries &amp; Benefits</v>
          </cell>
          <cell r="R8462" t="str">
            <v>Other Expenditures</v>
          </cell>
          <cell r="S8462" t="str">
            <v>Salaries &amp; Benefits</v>
          </cell>
        </row>
        <row r="8463">
          <cell r="A8463" t="str">
            <v>PH4042</v>
          </cell>
          <cell r="E8463">
            <v>4650.3100000000004</v>
          </cell>
          <cell r="F8463">
            <v>0</v>
          </cell>
          <cell r="G8463">
            <v>4650.3100000000004</v>
          </cell>
          <cell r="H8463">
            <v>169.96</v>
          </cell>
          <cell r="I8463">
            <v>-4480.3500000000004</v>
          </cell>
          <cell r="J8463">
            <v>169.96</v>
          </cell>
          <cell r="L8463">
            <v>41455</v>
          </cell>
          <cell r="M8463" t="str">
            <v>SG</v>
          </cell>
          <cell r="N8463" t="str">
            <v>EXP</v>
          </cell>
          <cell r="O8463" t="str">
            <v>PH400</v>
          </cell>
          <cell r="P8463" t="str">
            <v>1050</v>
          </cell>
          <cell r="Q8463" t="str">
            <v>Salaries &amp; Benefits</v>
          </cell>
          <cell r="R8463" t="str">
            <v>Other Expenditures</v>
          </cell>
          <cell r="S8463" t="str">
            <v>Salaries &amp; Benefits</v>
          </cell>
        </row>
        <row r="8464">
          <cell r="A8464" t="str">
            <v>PH4042</v>
          </cell>
          <cell r="E8464">
            <v>0</v>
          </cell>
          <cell r="F8464">
            <v>0</v>
          </cell>
          <cell r="G8464">
            <v>0</v>
          </cell>
          <cell r="H8464">
            <v>-40954.300000000003</v>
          </cell>
          <cell r="I8464">
            <v>-40954.300000000003</v>
          </cell>
          <cell r="J8464">
            <v>-89367.61</v>
          </cell>
          <cell r="L8464">
            <v>41455</v>
          </cell>
          <cell r="M8464" t="str">
            <v>SG</v>
          </cell>
          <cell r="N8464" t="str">
            <v>EXP</v>
          </cell>
          <cell r="O8464" t="str">
            <v>PH400</v>
          </cell>
          <cell r="P8464" t="str">
            <v>1520</v>
          </cell>
          <cell r="Q8464" t="str">
            <v>Salaries &amp; Benefits</v>
          </cell>
          <cell r="R8464" t="str">
            <v>Other Expenditures</v>
          </cell>
          <cell r="S8464" t="str">
            <v>Gapping</v>
          </cell>
        </row>
        <row r="8465">
          <cell r="A8465" t="str">
            <v>PH4042</v>
          </cell>
          <cell r="E8465">
            <v>0</v>
          </cell>
          <cell r="F8465">
            <v>0</v>
          </cell>
          <cell r="G8465">
            <v>0</v>
          </cell>
          <cell r="H8465">
            <v>88.86</v>
          </cell>
          <cell r="I8465">
            <v>88.86</v>
          </cell>
          <cell r="J8465">
            <v>200</v>
          </cell>
          <cell r="L8465">
            <v>41455</v>
          </cell>
          <cell r="M8465" t="str">
            <v>SG</v>
          </cell>
          <cell r="N8465" t="str">
            <v>EXP</v>
          </cell>
          <cell r="O8465" t="str">
            <v>PH400</v>
          </cell>
          <cell r="P8465" t="str">
            <v>1561</v>
          </cell>
          <cell r="Q8465" t="str">
            <v>Salaries &amp; Benefits</v>
          </cell>
          <cell r="R8465" t="str">
            <v>Other Expenditures</v>
          </cell>
          <cell r="S8465" t="str">
            <v>Salaries &amp; Benefits</v>
          </cell>
        </row>
        <row r="8466">
          <cell r="A8466" t="str">
            <v>PH4042</v>
          </cell>
          <cell r="E8466">
            <v>-149.15</v>
          </cell>
          <cell r="F8466">
            <v>0</v>
          </cell>
          <cell r="G8466">
            <v>-149.15</v>
          </cell>
          <cell r="H8466">
            <v>0</v>
          </cell>
          <cell r="I8466">
            <v>149.15</v>
          </cell>
          <cell r="J8466">
            <v>0</v>
          </cell>
          <cell r="L8466">
            <v>41455</v>
          </cell>
          <cell r="M8466" t="str">
            <v>SG</v>
          </cell>
          <cell r="N8466" t="str">
            <v>EXP</v>
          </cell>
          <cell r="O8466" t="str">
            <v>PH400</v>
          </cell>
          <cell r="P8466" t="str">
            <v>1580</v>
          </cell>
          <cell r="Q8466" t="str">
            <v>Salaries &amp; Benefits</v>
          </cell>
          <cell r="R8466" t="str">
            <v>Other Expenditures</v>
          </cell>
          <cell r="S8466" t="str">
            <v>Salaries &amp; Benefits</v>
          </cell>
        </row>
        <row r="8467">
          <cell r="A8467" t="str">
            <v>PH4042</v>
          </cell>
          <cell r="E8467">
            <v>30430.92</v>
          </cell>
          <cell r="F8467">
            <v>0</v>
          </cell>
          <cell r="G8467">
            <v>30430.92</v>
          </cell>
          <cell r="H8467">
            <v>29594.57</v>
          </cell>
          <cell r="I8467">
            <v>-836.35</v>
          </cell>
          <cell r="J8467">
            <v>66588</v>
          </cell>
          <cell r="L8467">
            <v>41455</v>
          </cell>
          <cell r="M8467" t="str">
            <v>SG</v>
          </cell>
          <cell r="N8467" t="str">
            <v>EXP</v>
          </cell>
          <cell r="O8467" t="str">
            <v>PH400</v>
          </cell>
          <cell r="P8467" t="str">
            <v>1711</v>
          </cell>
          <cell r="Q8467" t="str">
            <v>Salaries &amp; Benefits</v>
          </cell>
          <cell r="R8467" t="str">
            <v>Other Expenditures</v>
          </cell>
          <cell r="S8467" t="str">
            <v>Salaries &amp; Benefits</v>
          </cell>
        </row>
        <row r="8468">
          <cell r="A8468" t="str">
            <v>PH4042</v>
          </cell>
          <cell r="E8468">
            <v>14297.83</v>
          </cell>
          <cell r="F8468">
            <v>0</v>
          </cell>
          <cell r="G8468">
            <v>14297.83</v>
          </cell>
          <cell r="H8468">
            <v>13749.25</v>
          </cell>
          <cell r="I8468">
            <v>-548.58000000000004</v>
          </cell>
          <cell r="J8468">
            <v>30936</v>
          </cell>
          <cell r="L8468">
            <v>41455</v>
          </cell>
          <cell r="M8468" t="str">
            <v>SG</v>
          </cell>
          <cell r="N8468" t="str">
            <v>EXP</v>
          </cell>
          <cell r="O8468" t="str">
            <v>PH400</v>
          </cell>
          <cell r="P8468" t="str">
            <v>1712</v>
          </cell>
          <cell r="Q8468" t="str">
            <v>Salaries &amp; Benefits</v>
          </cell>
          <cell r="R8468" t="str">
            <v>Other Expenditures</v>
          </cell>
          <cell r="S8468" t="str">
            <v>Salaries &amp; Benefits</v>
          </cell>
        </row>
        <row r="8469">
          <cell r="A8469" t="str">
            <v>PH4042</v>
          </cell>
          <cell r="E8469">
            <v>16427.23</v>
          </cell>
          <cell r="F8469">
            <v>0</v>
          </cell>
          <cell r="G8469">
            <v>16427.23</v>
          </cell>
          <cell r="H8469">
            <v>13058.17</v>
          </cell>
          <cell r="I8469">
            <v>-3369.06</v>
          </cell>
          <cell r="J8469">
            <v>29380.84</v>
          </cell>
          <cell r="L8469">
            <v>41455</v>
          </cell>
          <cell r="M8469" t="str">
            <v>SG</v>
          </cell>
          <cell r="N8469" t="str">
            <v>EXP</v>
          </cell>
          <cell r="O8469" t="str">
            <v>PH400</v>
          </cell>
          <cell r="P8469" t="str">
            <v>1720</v>
          </cell>
          <cell r="Q8469" t="str">
            <v>Salaries &amp; Benefits</v>
          </cell>
          <cell r="R8469" t="str">
            <v>Other Expenditures</v>
          </cell>
          <cell r="S8469" t="str">
            <v>Salaries &amp; Benefits</v>
          </cell>
        </row>
        <row r="8470">
          <cell r="A8470" t="str">
            <v>PH4042</v>
          </cell>
          <cell r="E8470">
            <v>4982.59</v>
          </cell>
          <cell r="F8470">
            <v>0</v>
          </cell>
          <cell r="G8470">
            <v>4982.59</v>
          </cell>
          <cell r="H8470">
            <v>4867.13</v>
          </cell>
          <cell r="I8470">
            <v>-115.46</v>
          </cell>
          <cell r="J8470">
            <v>10951.23</v>
          </cell>
          <cell r="L8470">
            <v>41455</v>
          </cell>
          <cell r="M8470" t="str">
            <v>SG</v>
          </cell>
          <cell r="N8470" t="str">
            <v>EXP</v>
          </cell>
          <cell r="O8470" t="str">
            <v>PH400</v>
          </cell>
          <cell r="P8470" t="str">
            <v>1730</v>
          </cell>
          <cell r="Q8470" t="str">
            <v>Salaries &amp; Benefits</v>
          </cell>
          <cell r="R8470" t="str">
            <v>Other Expenditures</v>
          </cell>
          <cell r="S8470" t="str">
            <v>Salaries &amp; Benefits</v>
          </cell>
        </row>
        <row r="8471">
          <cell r="A8471" t="str">
            <v>PH4042</v>
          </cell>
          <cell r="E8471">
            <v>16475.2</v>
          </cell>
          <cell r="F8471">
            <v>0</v>
          </cell>
          <cell r="G8471">
            <v>16475.2</v>
          </cell>
          <cell r="H8471">
            <v>16867.63</v>
          </cell>
          <cell r="I8471">
            <v>392.43</v>
          </cell>
          <cell r="J8471">
            <v>20973.53</v>
          </cell>
          <cell r="L8471">
            <v>41455</v>
          </cell>
          <cell r="M8471" t="str">
            <v>SG</v>
          </cell>
          <cell r="N8471" t="str">
            <v>EXP</v>
          </cell>
          <cell r="O8471" t="str">
            <v>PH400</v>
          </cell>
          <cell r="P8471" t="str">
            <v>1740</v>
          </cell>
          <cell r="Q8471" t="str">
            <v>Salaries &amp; Benefits</v>
          </cell>
          <cell r="R8471" t="str">
            <v>Other Expenditures</v>
          </cell>
          <cell r="S8471" t="str">
            <v>Salaries &amp; Benefits</v>
          </cell>
        </row>
        <row r="8472">
          <cell r="A8472" t="str">
            <v>PH4042</v>
          </cell>
          <cell r="E8472">
            <v>722.46</v>
          </cell>
          <cell r="F8472">
            <v>0</v>
          </cell>
          <cell r="G8472">
            <v>722.46</v>
          </cell>
          <cell r="H8472">
            <v>874.65</v>
          </cell>
          <cell r="I8472">
            <v>152.19</v>
          </cell>
          <cell r="J8472">
            <v>1173.71</v>
          </cell>
          <cell r="L8472">
            <v>41455</v>
          </cell>
          <cell r="M8472" t="str">
            <v>SG</v>
          </cell>
          <cell r="N8472" t="str">
            <v>EXP</v>
          </cell>
          <cell r="O8472" t="str">
            <v>PH400</v>
          </cell>
          <cell r="P8472" t="str">
            <v>1745</v>
          </cell>
          <cell r="Q8472" t="str">
            <v>Salaries &amp; Benefits</v>
          </cell>
          <cell r="R8472" t="str">
            <v>Other Expenditures</v>
          </cell>
          <cell r="S8472" t="str">
            <v>Salaries &amp; Benefits</v>
          </cell>
        </row>
        <row r="8473">
          <cell r="A8473" t="str">
            <v>PH4042</v>
          </cell>
          <cell r="E8473">
            <v>12677.35</v>
          </cell>
          <cell r="F8473">
            <v>0</v>
          </cell>
          <cell r="G8473">
            <v>12677.35</v>
          </cell>
          <cell r="H8473">
            <v>12715.87</v>
          </cell>
          <cell r="I8473">
            <v>38.520000000000003</v>
          </cell>
          <cell r="J8473">
            <v>28610.55</v>
          </cell>
          <cell r="L8473">
            <v>41455</v>
          </cell>
          <cell r="M8473" t="str">
            <v>SG</v>
          </cell>
          <cell r="N8473" t="str">
            <v>EXP</v>
          </cell>
          <cell r="O8473" t="str">
            <v>PH400</v>
          </cell>
          <cell r="P8473" t="str">
            <v>1750</v>
          </cell>
          <cell r="Q8473" t="str">
            <v>Salaries &amp; Benefits</v>
          </cell>
          <cell r="R8473" t="str">
            <v>Other Expenditures</v>
          </cell>
          <cell r="S8473" t="str">
            <v>Salaries &amp; Benefits</v>
          </cell>
        </row>
        <row r="8474">
          <cell r="A8474" t="str">
            <v>PH4042</v>
          </cell>
          <cell r="E8474">
            <v>33979.15</v>
          </cell>
          <cell r="F8474">
            <v>0</v>
          </cell>
          <cell r="G8474">
            <v>33979.15</v>
          </cell>
          <cell r="H8474">
            <v>36604.89</v>
          </cell>
          <cell r="I8474">
            <v>2625.74</v>
          </cell>
          <cell r="J8474">
            <v>46134</v>
          </cell>
          <cell r="L8474">
            <v>41455</v>
          </cell>
          <cell r="M8474" t="str">
            <v>SG</v>
          </cell>
          <cell r="N8474" t="str">
            <v>EXP</v>
          </cell>
          <cell r="O8474" t="str">
            <v>PH400</v>
          </cell>
          <cell r="P8474" t="str">
            <v>1760</v>
          </cell>
          <cell r="Q8474" t="str">
            <v>Salaries &amp; Benefits</v>
          </cell>
          <cell r="R8474" t="str">
            <v>Other Expenditures</v>
          </cell>
          <cell r="S8474" t="str">
            <v>Salaries &amp; Benefits</v>
          </cell>
        </row>
        <row r="8475">
          <cell r="A8475" t="str">
            <v>PH4042</v>
          </cell>
          <cell r="E8475">
            <v>63898.59</v>
          </cell>
          <cell r="F8475">
            <v>0</v>
          </cell>
          <cell r="G8475">
            <v>63898.59</v>
          </cell>
          <cell r="H8475">
            <v>70266.95</v>
          </cell>
          <cell r="I8475">
            <v>6368.36</v>
          </cell>
          <cell r="J8475">
            <v>158100.51</v>
          </cell>
          <cell r="L8475">
            <v>41455</v>
          </cell>
          <cell r="M8475" t="str">
            <v>SG</v>
          </cell>
          <cell r="N8475" t="str">
            <v>EXP</v>
          </cell>
          <cell r="O8475" t="str">
            <v>PH400</v>
          </cell>
          <cell r="P8475" t="str">
            <v>1770</v>
          </cell>
          <cell r="Q8475" t="str">
            <v>Salaries &amp; Benefits</v>
          </cell>
          <cell r="R8475" t="str">
            <v>Other Expenditures</v>
          </cell>
          <cell r="S8475" t="str">
            <v>Salaries &amp; Benefits</v>
          </cell>
        </row>
        <row r="8476">
          <cell r="A8476" t="str">
            <v>PH4042</v>
          </cell>
          <cell r="E8476">
            <v>0</v>
          </cell>
          <cell r="F8476">
            <v>0</v>
          </cell>
          <cell r="G8476">
            <v>0</v>
          </cell>
          <cell r="H8476">
            <v>250.35</v>
          </cell>
          <cell r="I8476">
            <v>250.35</v>
          </cell>
          <cell r="J8476">
            <v>563.5</v>
          </cell>
          <cell r="L8476">
            <v>41455</v>
          </cell>
          <cell r="M8476" t="str">
            <v>SG</v>
          </cell>
          <cell r="N8476" t="str">
            <v>EXP</v>
          </cell>
          <cell r="O8476" t="str">
            <v>PH400</v>
          </cell>
          <cell r="P8476" t="str">
            <v>1850</v>
          </cell>
          <cell r="Q8476" t="str">
            <v>Salaries &amp; Benefits</v>
          </cell>
          <cell r="R8476" t="str">
            <v>Other Expenditures</v>
          </cell>
          <cell r="S8476" t="str">
            <v>Salaries &amp; Benefits</v>
          </cell>
        </row>
        <row r="8477">
          <cell r="A8477" t="str">
            <v>PH4042</v>
          </cell>
          <cell r="E8477">
            <v>-41.14</v>
          </cell>
          <cell r="F8477">
            <v>0</v>
          </cell>
          <cell r="G8477">
            <v>-41.14</v>
          </cell>
          <cell r="H8477">
            <v>0</v>
          </cell>
          <cell r="I8477">
            <v>41.14</v>
          </cell>
          <cell r="J8477">
            <v>0</v>
          </cell>
          <cell r="L8477">
            <v>41455</v>
          </cell>
          <cell r="M8477" t="str">
            <v>SG</v>
          </cell>
          <cell r="N8477" t="str">
            <v>EXP</v>
          </cell>
          <cell r="O8477" t="str">
            <v>PH400</v>
          </cell>
          <cell r="P8477" t="str">
            <v>1851</v>
          </cell>
          <cell r="Q8477" t="str">
            <v>Salaries &amp; Benefits</v>
          </cell>
          <cell r="R8477" t="str">
            <v>Other Expenditures</v>
          </cell>
          <cell r="S8477" t="str">
            <v>Salaries &amp; Benefits</v>
          </cell>
        </row>
        <row r="8478">
          <cell r="A8478" t="str">
            <v>PH4042</v>
          </cell>
          <cell r="E8478">
            <v>2376.12</v>
          </cell>
          <cell r="F8478">
            <v>26.25</v>
          </cell>
          <cell r="G8478">
            <v>2402.37</v>
          </cell>
          <cell r="H8478">
            <v>2588.13</v>
          </cell>
          <cell r="I8478">
            <v>185.76</v>
          </cell>
          <cell r="J8478">
            <v>5991.04</v>
          </cell>
          <cell r="L8478">
            <v>41455</v>
          </cell>
          <cell r="M8478" t="str">
            <v>SG</v>
          </cell>
          <cell r="N8478" t="str">
            <v>EXP</v>
          </cell>
          <cell r="O8478" t="str">
            <v>PH400</v>
          </cell>
          <cell r="P8478" t="str">
            <v>2010</v>
          </cell>
          <cell r="Q8478" t="str">
            <v>Office Supplies</v>
          </cell>
          <cell r="R8478" t="str">
            <v>Other Expenditures</v>
          </cell>
          <cell r="S8478" t="str">
            <v>Non Salary</v>
          </cell>
        </row>
        <row r="8479">
          <cell r="A8479" t="str">
            <v>PH4042</v>
          </cell>
          <cell r="E8479">
            <v>315.20999999999998</v>
          </cell>
          <cell r="F8479">
            <v>0</v>
          </cell>
          <cell r="G8479">
            <v>315.20999999999998</v>
          </cell>
          <cell r="H8479">
            <v>258.52999999999997</v>
          </cell>
          <cell r="I8479">
            <v>-56.68</v>
          </cell>
          <cell r="J8479">
            <v>598.45000000000005</v>
          </cell>
          <cell r="L8479">
            <v>41455</v>
          </cell>
          <cell r="M8479" t="str">
            <v>SG</v>
          </cell>
          <cell r="N8479" t="str">
            <v>EXP</v>
          </cell>
          <cell r="O8479" t="str">
            <v>PH400</v>
          </cell>
          <cell r="P8479" t="str">
            <v>2040</v>
          </cell>
          <cell r="Q8479" t="str">
            <v>Office Supplies</v>
          </cell>
          <cell r="R8479" t="str">
            <v>Other Expenditures</v>
          </cell>
          <cell r="S8479" t="str">
            <v>Non Salary</v>
          </cell>
        </row>
        <row r="8480">
          <cell r="A8480" t="str">
            <v>PH4042</v>
          </cell>
          <cell r="E8480">
            <v>1518.05</v>
          </cell>
          <cell r="F8480">
            <v>0</v>
          </cell>
          <cell r="G8480">
            <v>1518.05</v>
          </cell>
          <cell r="H8480">
            <v>152.69</v>
          </cell>
          <cell r="I8480">
            <v>-1365.36</v>
          </cell>
          <cell r="J8480">
            <v>353.44</v>
          </cell>
          <cell r="L8480">
            <v>41455</v>
          </cell>
          <cell r="M8480" t="str">
            <v>SG</v>
          </cell>
          <cell r="N8480" t="str">
            <v>EXP</v>
          </cell>
          <cell r="O8480" t="str">
            <v>PH400</v>
          </cell>
          <cell r="P8480" t="str">
            <v>2099</v>
          </cell>
          <cell r="Q8480" t="str">
            <v>Office Supplies</v>
          </cell>
          <cell r="R8480" t="str">
            <v>Other Expenditures</v>
          </cell>
          <cell r="S8480" t="str">
            <v>Non Salary</v>
          </cell>
        </row>
        <row r="8481">
          <cell r="A8481" t="str">
            <v>PH4042</v>
          </cell>
          <cell r="E8481">
            <v>79.069999999999993</v>
          </cell>
          <cell r="F8481">
            <v>0</v>
          </cell>
          <cell r="G8481">
            <v>79.069999999999993</v>
          </cell>
          <cell r="H8481">
            <v>0</v>
          </cell>
          <cell r="I8481">
            <v>-79.069999999999993</v>
          </cell>
          <cell r="J8481">
            <v>0</v>
          </cell>
          <cell r="L8481">
            <v>41455</v>
          </cell>
          <cell r="M8481" t="str">
            <v>SG</v>
          </cell>
          <cell r="N8481" t="str">
            <v>EXP</v>
          </cell>
          <cell r="O8481" t="str">
            <v>PH400</v>
          </cell>
          <cell r="P8481" t="str">
            <v>2570</v>
          </cell>
          <cell r="Q8481" t="str">
            <v>Other Supplies</v>
          </cell>
          <cell r="R8481" t="str">
            <v>Other Expenditures</v>
          </cell>
          <cell r="S8481" t="str">
            <v>Non Salary</v>
          </cell>
        </row>
        <row r="8482">
          <cell r="A8482" t="str">
            <v>PH4042</v>
          </cell>
          <cell r="E8482">
            <v>0</v>
          </cell>
          <cell r="F8482">
            <v>0</v>
          </cell>
          <cell r="G8482">
            <v>0</v>
          </cell>
          <cell r="H8482">
            <v>41.31</v>
          </cell>
          <cell r="I8482">
            <v>41.31</v>
          </cell>
          <cell r="J8482">
            <v>95.64</v>
          </cell>
          <cell r="L8482">
            <v>41455</v>
          </cell>
          <cell r="M8482" t="str">
            <v>SG</v>
          </cell>
          <cell r="N8482" t="str">
            <v>EXP</v>
          </cell>
          <cell r="O8482" t="str">
            <v>PH400</v>
          </cell>
          <cell r="P8482" t="str">
            <v>2600</v>
          </cell>
          <cell r="Q8482" t="str">
            <v>Other Supplies</v>
          </cell>
          <cell r="R8482" t="str">
            <v>Other Expenditures</v>
          </cell>
          <cell r="S8482" t="str">
            <v>Non Salary</v>
          </cell>
        </row>
        <row r="8483">
          <cell r="A8483" t="str">
            <v>PH4042</v>
          </cell>
          <cell r="E8483">
            <v>0</v>
          </cell>
          <cell r="F8483">
            <v>327.87</v>
          </cell>
          <cell r="G8483">
            <v>327.87</v>
          </cell>
          <cell r="H8483">
            <v>16.809999999999999</v>
          </cell>
          <cell r="I8483">
            <v>-311.06</v>
          </cell>
          <cell r="J8483">
            <v>40</v>
          </cell>
          <cell r="L8483">
            <v>41455</v>
          </cell>
          <cell r="M8483" t="str">
            <v>SG</v>
          </cell>
          <cell r="N8483" t="str">
            <v>EXP</v>
          </cell>
          <cell r="O8483" t="str">
            <v>PH400</v>
          </cell>
          <cell r="P8483" t="str">
            <v>2823</v>
          </cell>
          <cell r="Q8483" t="str">
            <v>Other Supplies</v>
          </cell>
          <cell r="R8483" t="str">
            <v>Other Expenditures</v>
          </cell>
          <cell r="S8483" t="str">
            <v>Non Salary</v>
          </cell>
        </row>
        <row r="8484">
          <cell r="A8484" t="str">
            <v>PH4042</v>
          </cell>
          <cell r="E8484">
            <v>5.1100000000000003</v>
          </cell>
          <cell r="F8484">
            <v>0</v>
          </cell>
          <cell r="G8484">
            <v>5.1100000000000003</v>
          </cell>
          <cell r="H8484">
            <v>0</v>
          </cell>
          <cell r="I8484">
            <v>-5.1100000000000003</v>
          </cell>
          <cell r="J8484">
            <v>0</v>
          </cell>
          <cell r="L8484">
            <v>41455</v>
          </cell>
          <cell r="M8484" t="str">
            <v>SG</v>
          </cell>
          <cell r="N8484" t="str">
            <v>EXP</v>
          </cell>
          <cell r="O8484" t="str">
            <v>PH400</v>
          </cell>
          <cell r="P8484" t="str">
            <v>2999</v>
          </cell>
          <cell r="Q8484" t="str">
            <v>Other Supplies</v>
          </cell>
          <cell r="R8484" t="str">
            <v>Other Expenditures</v>
          </cell>
          <cell r="S8484" t="str">
            <v>Non Salary</v>
          </cell>
        </row>
        <row r="8485">
          <cell r="A8485" t="str">
            <v>PH4042</v>
          </cell>
          <cell r="E8485">
            <v>0</v>
          </cell>
          <cell r="F8485">
            <v>0</v>
          </cell>
          <cell r="G8485">
            <v>0</v>
          </cell>
          <cell r="H8485">
            <v>864.25</v>
          </cell>
          <cell r="I8485">
            <v>864.25</v>
          </cell>
          <cell r="J8485">
            <v>2000.6</v>
          </cell>
          <cell r="L8485">
            <v>41455</v>
          </cell>
          <cell r="M8485" t="str">
            <v>SG</v>
          </cell>
          <cell r="N8485" t="str">
            <v>EXP</v>
          </cell>
          <cell r="O8485" t="str">
            <v>PH400</v>
          </cell>
          <cell r="P8485" t="str">
            <v>3020</v>
          </cell>
          <cell r="Q8485" t="str">
            <v>General Equipment</v>
          </cell>
          <cell r="R8485" t="str">
            <v>Other Expenditures</v>
          </cell>
          <cell r="S8485" t="str">
            <v>Non Salary</v>
          </cell>
        </row>
        <row r="8486">
          <cell r="A8486" t="str">
            <v>PH4042</v>
          </cell>
          <cell r="E8486">
            <v>226.69</v>
          </cell>
          <cell r="F8486">
            <v>2138.9899999999998</v>
          </cell>
          <cell r="G8486">
            <v>2365.6799999999998</v>
          </cell>
          <cell r="H8486">
            <v>0</v>
          </cell>
          <cell r="I8486">
            <v>-2365.6799999999998</v>
          </cell>
          <cell r="J8486">
            <v>0</v>
          </cell>
          <cell r="L8486">
            <v>41455</v>
          </cell>
          <cell r="M8486" t="str">
            <v>SG</v>
          </cell>
          <cell r="N8486" t="str">
            <v>EXP</v>
          </cell>
          <cell r="O8486" t="str">
            <v>PH400</v>
          </cell>
          <cell r="P8486" t="str">
            <v>3310</v>
          </cell>
          <cell r="Q8486" t="str">
            <v>Furniture &amp; Furnishings</v>
          </cell>
          <cell r="R8486" t="str">
            <v>Other Expenditures</v>
          </cell>
          <cell r="S8486" t="str">
            <v>Non Salary</v>
          </cell>
        </row>
        <row r="8487">
          <cell r="A8487" t="str">
            <v>PH4042</v>
          </cell>
          <cell r="E8487">
            <v>589.54999999999995</v>
          </cell>
          <cell r="F8487">
            <v>0</v>
          </cell>
          <cell r="G8487">
            <v>589.54999999999995</v>
          </cell>
          <cell r="H8487">
            <v>1220.06</v>
          </cell>
          <cell r="I8487">
            <v>630.51</v>
          </cell>
          <cell r="J8487">
            <v>4288.4399999999996</v>
          </cell>
          <cell r="L8487">
            <v>41455</v>
          </cell>
          <cell r="M8487" t="str">
            <v>SG</v>
          </cell>
          <cell r="N8487" t="str">
            <v>EXP</v>
          </cell>
          <cell r="O8487" t="str">
            <v>PH400</v>
          </cell>
          <cell r="P8487" t="str">
            <v>4086</v>
          </cell>
          <cell r="Q8487" t="str">
            <v>Professional &amp; Technical</v>
          </cell>
          <cell r="R8487" t="str">
            <v>Other Expenditures</v>
          </cell>
          <cell r="S8487" t="str">
            <v>Non Salary</v>
          </cell>
        </row>
        <row r="8488">
          <cell r="A8488" t="str">
            <v>PH4042</v>
          </cell>
          <cell r="E8488">
            <v>161</v>
          </cell>
          <cell r="F8488">
            <v>0</v>
          </cell>
          <cell r="G8488">
            <v>161</v>
          </cell>
          <cell r="H8488">
            <v>115.77</v>
          </cell>
          <cell r="I8488">
            <v>-45.23</v>
          </cell>
          <cell r="J8488">
            <v>274</v>
          </cell>
          <cell r="L8488">
            <v>41455</v>
          </cell>
          <cell r="M8488" t="str">
            <v>SG</v>
          </cell>
          <cell r="N8488" t="str">
            <v>EXP</v>
          </cell>
          <cell r="O8488" t="str">
            <v>PH400</v>
          </cell>
          <cell r="P8488" t="str">
            <v>4225</v>
          </cell>
          <cell r="Q8488" t="str">
            <v>Business Travel Expenses</v>
          </cell>
          <cell r="R8488" t="str">
            <v>Other Expenditures</v>
          </cell>
          <cell r="S8488" t="str">
            <v>Non Salary</v>
          </cell>
        </row>
        <row r="8489">
          <cell r="A8489" t="str">
            <v>PH4042</v>
          </cell>
          <cell r="E8489">
            <v>95</v>
          </cell>
          <cell r="F8489">
            <v>0</v>
          </cell>
          <cell r="G8489">
            <v>95</v>
          </cell>
          <cell r="H8489">
            <v>604</v>
          </cell>
          <cell r="I8489">
            <v>509</v>
          </cell>
          <cell r="J8489">
            <v>2416</v>
          </cell>
          <cell r="L8489">
            <v>41455</v>
          </cell>
          <cell r="M8489" t="str">
            <v>SG</v>
          </cell>
          <cell r="N8489" t="str">
            <v>EXP</v>
          </cell>
          <cell r="O8489" t="str">
            <v>PH400</v>
          </cell>
          <cell r="P8489" t="str">
            <v>4256</v>
          </cell>
          <cell r="Q8489" t="str">
            <v>Conference Expenditures</v>
          </cell>
          <cell r="R8489" t="str">
            <v>Other Expenditures</v>
          </cell>
          <cell r="S8489" t="str">
            <v>Non Salary</v>
          </cell>
        </row>
        <row r="8490">
          <cell r="A8490" t="str">
            <v>PH4042</v>
          </cell>
          <cell r="E8490">
            <v>0</v>
          </cell>
          <cell r="F8490">
            <v>0</v>
          </cell>
          <cell r="G8490">
            <v>0</v>
          </cell>
          <cell r="H8490">
            <v>271.16000000000003</v>
          </cell>
          <cell r="I8490">
            <v>271.16000000000003</v>
          </cell>
          <cell r="J8490">
            <v>641.79999999999995</v>
          </cell>
          <cell r="L8490">
            <v>41455</v>
          </cell>
          <cell r="M8490" t="str">
            <v>SG</v>
          </cell>
          <cell r="N8490" t="str">
            <v>EXP</v>
          </cell>
          <cell r="O8490" t="str">
            <v>PH400</v>
          </cell>
          <cell r="P8490" t="str">
            <v>4310</v>
          </cell>
          <cell r="Q8490" t="str">
            <v>Training &amp; Development</v>
          </cell>
          <cell r="R8490" t="str">
            <v>Other Expenditures</v>
          </cell>
          <cell r="S8490" t="str">
            <v>Non Salary</v>
          </cell>
        </row>
        <row r="8491">
          <cell r="A8491" t="str">
            <v>PH4042</v>
          </cell>
          <cell r="E8491">
            <v>2527.77</v>
          </cell>
          <cell r="F8491">
            <v>0</v>
          </cell>
          <cell r="G8491">
            <v>2527.77</v>
          </cell>
          <cell r="H8491">
            <v>422.5</v>
          </cell>
          <cell r="I8491">
            <v>-2105.27</v>
          </cell>
          <cell r="J8491">
            <v>1000</v>
          </cell>
          <cell r="L8491">
            <v>41455</v>
          </cell>
          <cell r="M8491" t="str">
            <v>SG</v>
          </cell>
          <cell r="N8491" t="str">
            <v>EXP</v>
          </cell>
          <cell r="O8491" t="str">
            <v>PH400</v>
          </cell>
          <cell r="P8491" t="str">
            <v>4340</v>
          </cell>
          <cell r="Q8491" t="str">
            <v>Training &amp; Development</v>
          </cell>
          <cell r="R8491" t="str">
            <v>Other Expenditures</v>
          </cell>
          <cell r="S8491" t="str">
            <v>Non Salary</v>
          </cell>
        </row>
        <row r="8492">
          <cell r="A8492" t="str">
            <v>PH4042</v>
          </cell>
          <cell r="E8492">
            <v>0</v>
          </cell>
          <cell r="F8492">
            <v>0</v>
          </cell>
          <cell r="G8492">
            <v>0</v>
          </cell>
          <cell r="H8492">
            <v>39.619999999999997</v>
          </cell>
          <cell r="I8492">
            <v>39.619999999999997</v>
          </cell>
          <cell r="J8492">
            <v>93.76</v>
          </cell>
          <cell r="L8492">
            <v>41455</v>
          </cell>
          <cell r="M8492" t="str">
            <v>SG</v>
          </cell>
          <cell r="N8492" t="str">
            <v>EXP</v>
          </cell>
          <cell r="O8492" t="str">
            <v>PH400</v>
          </cell>
          <cell r="P8492" t="str">
            <v>4406</v>
          </cell>
          <cell r="Q8492" t="str">
            <v>Contracted Services</v>
          </cell>
          <cell r="R8492" t="str">
            <v>Other Expenditures</v>
          </cell>
          <cell r="S8492" t="str">
            <v>Non Salary</v>
          </cell>
        </row>
        <row r="8493">
          <cell r="A8493" t="str">
            <v>PH4042</v>
          </cell>
          <cell r="E8493">
            <v>0</v>
          </cell>
          <cell r="F8493">
            <v>0</v>
          </cell>
          <cell r="G8493">
            <v>0</v>
          </cell>
          <cell r="H8493">
            <v>2278.4899999999998</v>
          </cell>
          <cell r="I8493">
            <v>2278.4899999999998</v>
          </cell>
          <cell r="J8493">
            <v>12602.3</v>
          </cell>
          <cell r="L8493">
            <v>41455</v>
          </cell>
          <cell r="M8493" t="str">
            <v>SG</v>
          </cell>
          <cell r="N8493" t="str">
            <v>EXP</v>
          </cell>
          <cell r="O8493" t="str">
            <v>PH400</v>
          </cell>
          <cell r="P8493" t="str">
            <v>4414</v>
          </cell>
          <cell r="Q8493" t="str">
            <v>Contracted Services</v>
          </cell>
          <cell r="R8493" t="str">
            <v>Other Expenditures</v>
          </cell>
          <cell r="S8493" t="str">
            <v>Non Salary</v>
          </cell>
        </row>
        <row r="8494">
          <cell r="A8494" t="str">
            <v>PH4042</v>
          </cell>
          <cell r="E8494">
            <v>158.75</v>
          </cell>
          <cell r="F8494">
            <v>0</v>
          </cell>
          <cell r="G8494">
            <v>158.75</v>
          </cell>
          <cell r="H8494">
            <v>0</v>
          </cell>
          <cell r="I8494">
            <v>-158.75</v>
          </cell>
          <cell r="J8494">
            <v>0</v>
          </cell>
          <cell r="L8494">
            <v>41455</v>
          </cell>
          <cell r="M8494" t="str">
            <v>SG</v>
          </cell>
          <cell r="N8494" t="str">
            <v>EXP</v>
          </cell>
          <cell r="O8494" t="str">
            <v>PH400</v>
          </cell>
          <cell r="P8494" t="str">
            <v>4416</v>
          </cell>
          <cell r="Q8494" t="str">
            <v>Contracted Services</v>
          </cell>
          <cell r="R8494" t="str">
            <v>Other Expenditures</v>
          </cell>
          <cell r="S8494" t="str">
            <v>Non Salary</v>
          </cell>
        </row>
        <row r="8495">
          <cell r="A8495" t="str">
            <v>PH4042</v>
          </cell>
          <cell r="E8495">
            <v>0</v>
          </cell>
          <cell r="F8495">
            <v>0</v>
          </cell>
          <cell r="G8495">
            <v>0</v>
          </cell>
          <cell r="H8495">
            <v>87.71</v>
          </cell>
          <cell r="I8495">
            <v>87.71</v>
          </cell>
          <cell r="J8495">
            <v>207.59</v>
          </cell>
          <cell r="L8495">
            <v>41455</v>
          </cell>
          <cell r="M8495" t="str">
            <v>SG</v>
          </cell>
          <cell r="N8495" t="str">
            <v>EXP</v>
          </cell>
          <cell r="O8495" t="str">
            <v>PH400</v>
          </cell>
          <cell r="P8495" t="str">
            <v>4452</v>
          </cell>
          <cell r="Q8495" t="str">
            <v>Contracted Services</v>
          </cell>
          <cell r="R8495" t="str">
            <v>Other Expenditures</v>
          </cell>
          <cell r="S8495" t="str">
            <v>Non Salary</v>
          </cell>
        </row>
        <row r="8496">
          <cell r="A8496" t="str">
            <v>PH4042</v>
          </cell>
          <cell r="E8496">
            <v>597.19000000000005</v>
          </cell>
          <cell r="F8496">
            <v>0</v>
          </cell>
          <cell r="G8496">
            <v>597.19000000000005</v>
          </cell>
          <cell r="H8496">
            <v>855.74</v>
          </cell>
          <cell r="I8496">
            <v>258.55</v>
          </cell>
          <cell r="J8496">
            <v>2025.41</v>
          </cell>
          <cell r="L8496">
            <v>41455</v>
          </cell>
          <cell r="M8496" t="str">
            <v>SG</v>
          </cell>
          <cell r="N8496" t="str">
            <v>EXP</v>
          </cell>
          <cell r="O8496" t="str">
            <v>PH400</v>
          </cell>
          <cell r="P8496" t="str">
            <v>4510</v>
          </cell>
          <cell r="Q8496" t="str">
            <v>Contracted Services</v>
          </cell>
          <cell r="R8496" t="str">
            <v>Other Expenditures</v>
          </cell>
          <cell r="S8496" t="str">
            <v>Non Salary</v>
          </cell>
        </row>
        <row r="8497">
          <cell r="A8497" t="str">
            <v>PH4042</v>
          </cell>
          <cell r="E8497">
            <v>136.63999999999999</v>
          </cell>
          <cell r="F8497">
            <v>79.36</v>
          </cell>
          <cell r="G8497">
            <v>216</v>
          </cell>
          <cell r="H8497">
            <v>646.49</v>
          </cell>
          <cell r="I8497">
            <v>430.49</v>
          </cell>
          <cell r="J8497">
            <v>1530.16</v>
          </cell>
          <cell r="L8497">
            <v>41455</v>
          </cell>
          <cell r="M8497" t="str">
            <v>SG</v>
          </cell>
          <cell r="N8497" t="str">
            <v>EXP</v>
          </cell>
          <cell r="O8497" t="str">
            <v>PH400</v>
          </cell>
          <cell r="P8497" t="str">
            <v>4515</v>
          </cell>
          <cell r="Q8497" t="str">
            <v>Contracted Services</v>
          </cell>
          <cell r="R8497" t="str">
            <v>Other Expenditures</v>
          </cell>
          <cell r="S8497" t="str">
            <v>Non Salary</v>
          </cell>
        </row>
        <row r="8498">
          <cell r="A8498" t="str">
            <v>PH4042</v>
          </cell>
          <cell r="E8498">
            <v>27.5</v>
          </cell>
          <cell r="F8498">
            <v>0</v>
          </cell>
          <cell r="G8498">
            <v>27.5</v>
          </cell>
          <cell r="H8498">
            <v>157.51</v>
          </cell>
          <cell r="I8498">
            <v>130.01</v>
          </cell>
          <cell r="J8498">
            <v>320</v>
          </cell>
          <cell r="L8498">
            <v>41455</v>
          </cell>
          <cell r="M8498" t="str">
            <v>SG</v>
          </cell>
          <cell r="N8498" t="str">
            <v>EXP</v>
          </cell>
          <cell r="O8498" t="str">
            <v>PH400</v>
          </cell>
          <cell r="P8498" t="str">
            <v>4770</v>
          </cell>
          <cell r="Q8498" t="str">
            <v>Insurance, Parking &amp; Metrage</v>
          </cell>
          <cell r="R8498" t="str">
            <v>Other Expenditures</v>
          </cell>
          <cell r="S8498" t="str">
            <v>Non Salary</v>
          </cell>
        </row>
        <row r="8499">
          <cell r="A8499" t="str">
            <v>PH4042</v>
          </cell>
          <cell r="E8499">
            <v>235.6</v>
          </cell>
          <cell r="F8499">
            <v>0</v>
          </cell>
          <cell r="G8499">
            <v>235.6</v>
          </cell>
          <cell r="H8499">
            <v>191.96</v>
          </cell>
          <cell r="I8499">
            <v>-43.64</v>
          </cell>
          <cell r="J8499">
            <v>390</v>
          </cell>
          <cell r="L8499">
            <v>41455</v>
          </cell>
          <cell r="M8499" t="str">
            <v>SG</v>
          </cell>
          <cell r="N8499" t="str">
            <v>EXP</v>
          </cell>
          <cell r="O8499" t="str">
            <v>PH400</v>
          </cell>
          <cell r="P8499" t="str">
            <v>4775</v>
          </cell>
          <cell r="Q8499" t="str">
            <v>Insurance, Parking &amp; Metrage</v>
          </cell>
          <cell r="R8499" t="str">
            <v>Other Expenditures</v>
          </cell>
          <cell r="S8499" t="str">
            <v>Non Salary</v>
          </cell>
        </row>
        <row r="8500">
          <cell r="A8500" t="str">
            <v>PH4042</v>
          </cell>
          <cell r="E8500">
            <v>0</v>
          </cell>
          <cell r="F8500">
            <v>0</v>
          </cell>
          <cell r="G8500">
            <v>0</v>
          </cell>
          <cell r="H8500">
            <v>44.64</v>
          </cell>
          <cell r="I8500">
            <v>44.64</v>
          </cell>
          <cell r="J8500">
            <v>105.68</v>
          </cell>
          <cell r="L8500">
            <v>41455</v>
          </cell>
          <cell r="M8500" t="str">
            <v>SG</v>
          </cell>
          <cell r="N8500" t="str">
            <v>EXP</v>
          </cell>
          <cell r="O8500" t="str">
            <v>PH400</v>
          </cell>
          <cell r="P8500" t="str">
            <v>4805</v>
          </cell>
          <cell r="Q8500" t="str">
            <v>Other Services</v>
          </cell>
          <cell r="R8500" t="str">
            <v>Other Expenditures</v>
          </cell>
          <cell r="S8500" t="str">
            <v>Non Salary</v>
          </cell>
        </row>
        <row r="8501">
          <cell r="A8501" t="str">
            <v>PH4042</v>
          </cell>
          <cell r="E8501">
            <v>0</v>
          </cell>
          <cell r="F8501">
            <v>0</v>
          </cell>
          <cell r="G8501">
            <v>0</v>
          </cell>
          <cell r="H8501">
            <v>263.12</v>
          </cell>
          <cell r="I8501">
            <v>263.12</v>
          </cell>
          <cell r="J8501">
            <v>622.77</v>
          </cell>
          <cell r="L8501">
            <v>41455</v>
          </cell>
          <cell r="M8501" t="str">
            <v>SG</v>
          </cell>
          <cell r="N8501" t="str">
            <v>EXP</v>
          </cell>
          <cell r="O8501" t="str">
            <v>PH400</v>
          </cell>
          <cell r="P8501" t="str">
            <v>4814</v>
          </cell>
          <cell r="Q8501" t="str">
            <v>Other Services</v>
          </cell>
          <cell r="R8501" t="str">
            <v>Other Expenditures</v>
          </cell>
          <cell r="S8501" t="str">
            <v>Non Salary</v>
          </cell>
        </row>
        <row r="8502">
          <cell r="A8502" t="str">
            <v>PH4042</v>
          </cell>
          <cell r="E8502">
            <v>0</v>
          </cell>
          <cell r="F8502">
            <v>0</v>
          </cell>
          <cell r="G8502">
            <v>0</v>
          </cell>
          <cell r="H8502">
            <v>1166.4000000000001</v>
          </cell>
          <cell r="I8502">
            <v>1166.4000000000001</v>
          </cell>
          <cell r="J8502">
            <v>2700</v>
          </cell>
          <cell r="L8502">
            <v>41455</v>
          </cell>
          <cell r="M8502" t="str">
            <v>SG</v>
          </cell>
          <cell r="N8502" t="str">
            <v>EXP</v>
          </cell>
          <cell r="O8502" t="str">
            <v>PH400</v>
          </cell>
          <cell r="P8502" t="str">
            <v>7030</v>
          </cell>
          <cell r="Q8502" t="str">
            <v>IDC's</v>
          </cell>
          <cell r="R8502" t="str">
            <v>Other Expenditures</v>
          </cell>
          <cell r="S8502" t="str">
            <v>Non Salary</v>
          </cell>
        </row>
        <row r="8503">
          <cell r="A8503" t="str">
            <v>PH4042</v>
          </cell>
          <cell r="E8503">
            <v>14.89</v>
          </cell>
          <cell r="F8503">
            <v>0</v>
          </cell>
          <cell r="G8503">
            <v>14.89</v>
          </cell>
          <cell r="H8503">
            <v>1209.5999999999999</v>
          </cell>
          <cell r="I8503">
            <v>1194.71</v>
          </cell>
          <cell r="J8503">
            <v>2800</v>
          </cell>
          <cell r="L8503">
            <v>41455</v>
          </cell>
          <cell r="M8503" t="str">
            <v>SG</v>
          </cell>
          <cell r="N8503" t="str">
            <v>EXP</v>
          </cell>
          <cell r="O8503" t="str">
            <v>PH400</v>
          </cell>
          <cell r="P8503" t="str">
            <v>7035</v>
          </cell>
          <cell r="Q8503" t="str">
            <v>IDC's</v>
          </cell>
          <cell r="R8503" t="str">
            <v>Other Expenditures</v>
          </cell>
          <cell r="S8503" t="str">
            <v>Non Salary</v>
          </cell>
        </row>
        <row r="8504">
          <cell r="A8504" t="str">
            <v>PH4042</v>
          </cell>
          <cell r="E8504">
            <v>-638740.01</v>
          </cell>
          <cell r="F8504">
            <v>0</v>
          </cell>
          <cell r="G8504">
            <v>-638740.01</v>
          </cell>
          <cell r="H8504">
            <v>-621392.67000000004</v>
          </cell>
          <cell r="I8504">
            <v>17347.34</v>
          </cell>
          <cell r="J8504">
            <v>-1367609.36</v>
          </cell>
          <cell r="L8504">
            <v>41455</v>
          </cell>
          <cell r="M8504" t="str">
            <v>SG</v>
          </cell>
          <cell r="N8504" t="str">
            <v>REV</v>
          </cell>
          <cell r="O8504" t="str">
            <v>PH400</v>
          </cell>
          <cell r="P8504" t="str">
            <v>8010</v>
          </cell>
          <cell r="Q8504" t="str">
            <v>Grants and Subsidies</v>
          </cell>
          <cell r="R8504" t="str">
            <v>Revenue</v>
          </cell>
          <cell r="S8504" t="str">
            <v>Non Salary</v>
          </cell>
        </row>
        <row r="8505">
          <cell r="A8505" t="str">
            <v>PH4043</v>
          </cell>
          <cell r="E8505">
            <v>100223.82</v>
          </cell>
          <cell r="F8505">
            <v>0</v>
          </cell>
          <cell r="G8505">
            <v>100223.82</v>
          </cell>
          <cell r="H8505">
            <v>201643.62</v>
          </cell>
          <cell r="I8505">
            <v>101419.8</v>
          </cell>
          <cell r="J8505">
            <v>453698.17</v>
          </cell>
          <cell r="L8505">
            <v>41455</v>
          </cell>
          <cell r="M8505" t="str">
            <v>PF</v>
          </cell>
          <cell r="N8505" t="str">
            <v>EXP</v>
          </cell>
          <cell r="O8505" t="str">
            <v>PH400</v>
          </cell>
          <cell r="P8505" t="str">
            <v>1015</v>
          </cell>
          <cell r="Q8505" t="str">
            <v>Salaries &amp; Benefits</v>
          </cell>
          <cell r="R8505" t="str">
            <v>Other Expenditures</v>
          </cell>
          <cell r="S8505" t="str">
            <v>Salaries &amp; Benefits</v>
          </cell>
        </row>
        <row r="8506">
          <cell r="A8506" t="str">
            <v>PH4043</v>
          </cell>
          <cell r="E8506">
            <v>0</v>
          </cell>
          <cell r="F8506">
            <v>0</v>
          </cell>
          <cell r="G8506">
            <v>0</v>
          </cell>
          <cell r="H8506">
            <v>0</v>
          </cell>
          <cell r="I8506">
            <v>0</v>
          </cell>
          <cell r="J8506">
            <v>0</v>
          </cell>
          <cell r="L8506">
            <v>41455</v>
          </cell>
          <cell r="M8506" t="str">
            <v>PF</v>
          </cell>
          <cell r="N8506" t="str">
            <v>EXP</v>
          </cell>
          <cell r="O8506" t="str">
            <v>PH400</v>
          </cell>
          <cell r="P8506" t="str">
            <v>1025</v>
          </cell>
          <cell r="Q8506" t="str">
            <v>Salaries &amp; Benefits</v>
          </cell>
          <cell r="R8506" t="str">
            <v>Other Expenditures</v>
          </cell>
          <cell r="S8506" t="str">
            <v>Overtime</v>
          </cell>
        </row>
        <row r="8507">
          <cell r="A8507" t="str">
            <v>PH4043</v>
          </cell>
          <cell r="E8507">
            <v>881.14</v>
          </cell>
          <cell r="F8507">
            <v>0</v>
          </cell>
          <cell r="G8507">
            <v>881.14</v>
          </cell>
          <cell r="H8507">
            <v>0</v>
          </cell>
          <cell r="I8507">
            <v>-881.14</v>
          </cell>
          <cell r="J8507">
            <v>0</v>
          </cell>
          <cell r="L8507">
            <v>41455</v>
          </cell>
          <cell r="M8507" t="str">
            <v>PF</v>
          </cell>
          <cell r="N8507" t="str">
            <v>EXP</v>
          </cell>
          <cell r="O8507" t="str">
            <v>PH400</v>
          </cell>
          <cell r="P8507" t="str">
            <v>1045</v>
          </cell>
          <cell r="Q8507" t="str">
            <v>Salaries &amp; Benefits</v>
          </cell>
          <cell r="R8507" t="str">
            <v>Other Expenditures</v>
          </cell>
          <cell r="S8507" t="str">
            <v>Salaries &amp; Benefits</v>
          </cell>
        </row>
        <row r="8508">
          <cell r="A8508" t="str">
            <v>PH4043</v>
          </cell>
          <cell r="E8508">
            <v>4668.33</v>
          </cell>
          <cell r="F8508">
            <v>0</v>
          </cell>
          <cell r="G8508">
            <v>4668.33</v>
          </cell>
          <cell r="H8508">
            <v>0</v>
          </cell>
          <cell r="I8508">
            <v>-4668.33</v>
          </cell>
          <cell r="J8508">
            <v>0</v>
          </cell>
          <cell r="L8508">
            <v>41455</v>
          </cell>
          <cell r="M8508" t="str">
            <v>PF</v>
          </cell>
          <cell r="N8508" t="str">
            <v>EXP</v>
          </cell>
          <cell r="O8508" t="str">
            <v>PH400</v>
          </cell>
          <cell r="P8508" t="str">
            <v>1050</v>
          </cell>
          <cell r="Q8508" t="str">
            <v>Salaries &amp; Benefits</v>
          </cell>
          <cell r="R8508" t="str">
            <v>Other Expenditures</v>
          </cell>
          <cell r="S8508" t="str">
            <v>Salaries &amp; Benefits</v>
          </cell>
        </row>
        <row r="8509">
          <cell r="A8509" t="str">
            <v>PH4043</v>
          </cell>
          <cell r="E8509">
            <v>69093.61</v>
          </cell>
          <cell r="F8509">
            <v>0</v>
          </cell>
          <cell r="G8509">
            <v>69093.61</v>
          </cell>
          <cell r="H8509">
            <v>0</v>
          </cell>
          <cell r="I8509">
            <v>-69093.61</v>
          </cell>
          <cell r="J8509">
            <v>0</v>
          </cell>
          <cell r="L8509">
            <v>41455</v>
          </cell>
          <cell r="M8509" t="str">
            <v>PF</v>
          </cell>
          <cell r="N8509" t="str">
            <v>EXP</v>
          </cell>
          <cell r="O8509" t="str">
            <v>PH400</v>
          </cell>
          <cell r="P8509" t="str">
            <v>1215</v>
          </cell>
          <cell r="Q8509" t="str">
            <v>Salaries &amp; Benefits</v>
          </cell>
          <cell r="R8509" t="str">
            <v>Other Expenditures</v>
          </cell>
          <cell r="S8509" t="str">
            <v>Salaries &amp; Benefits</v>
          </cell>
        </row>
        <row r="8510">
          <cell r="A8510" t="str">
            <v>PH4043</v>
          </cell>
          <cell r="E8510">
            <v>1021.2</v>
          </cell>
          <cell r="F8510">
            <v>0</v>
          </cell>
          <cell r="G8510">
            <v>1021.2</v>
          </cell>
          <cell r="H8510">
            <v>0</v>
          </cell>
          <cell r="I8510">
            <v>-1021.2</v>
          </cell>
          <cell r="J8510">
            <v>0</v>
          </cell>
          <cell r="L8510">
            <v>41455</v>
          </cell>
          <cell r="M8510" t="str">
            <v>PF</v>
          </cell>
          <cell r="N8510" t="str">
            <v>EXP</v>
          </cell>
          <cell r="O8510" t="str">
            <v>PH400</v>
          </cell>
          <cell r="P8510" t="str">
            <v>1225</v>
          </cell>
          <cell r="Q8510" t="str">
            <v>Salaries &amp; Benefits</v>
          </cell>
          <cell r="R8510" t="str">
            <v>Other Expenditures</v>
          </cell>
          <cell r="S8510" t="str">
            <v>Overtime</v>
          </cell>
        </row>
        <row r="8511">
          <cell r="A8511" t="str">
            <v>PH4043</v>
          </cell>
          <cell r="E8511">
            <v>643.24</v>
          </cell>
          <cell r="F8511">
            <v>0</v>
          </cell>
          <cell r="G8511">
            <v>643.24</v>
          </cell>
          <cell r="H8511">
            <v>0</v>
          </cell>
          <cell r="I8511">
            <v>-643.24</v>
          </cell>
          <cell r="J8511">
            <v>0</v>
          </cell>
          <cell r="L8511">
            <v>41455</v>
          </cell>
          <cell r="M8511" t="str">
            <v>PF</v>
          </cell>
          <cell r="N8511" t="str">
            <v>EXP</v>
          </cell>
          <cell r="O8511" t="str">
            <v>PH400</v>
          </cell>
          <cell r="P8511" t="str">
            <v>1245</v>
          </cell>
          <cell r="Q8511" t="str">
            <v>Salaries &amp; Benefits</v>
          </cell>
          <cell r="R8511" t="str">
            <v>Other Expenditures</v>
          </cell>
          <cell r="S8511" t="str">
            <v>Salaries &amp; Benefits</v>
          </cell>
        </row>
        <row r="8512">
          <cell r="A8512" t="str">
            <v>PH4043</v>
          </cell>
          <cell r="E8512">
            <v>3665.69</v>
          </cell>
          <cell r="F8512">
            <v>0</v>
          </cell>
          <cell r="G8512">
            <v>3665.69</v>
          </cell>
          <cell r="H8512">
            <v>0</v>
          </cell>
          <cell r="I8512">
            <v>-3665.69</v>
          </cell>
          <cell r="J8512">
            <v>0</v>
          </cell>
          <cell r="L8512">
            <v>41455</v>
          </cell>
          <cell r="M8512" t="str">
            <v>PF</v>
          </cell>
          <cell r="N8512" t="str">
            <v>EXP</v>
          </cell>
          <cell r="O8512" t="str">
            <v>PH400</v>
          </cell>
          <cell r="P8512" t="str">
            <v>1250</v>
          </cell>
          <cell r="Q8512" t="str">
            <v>Salaries &amp; Benefits</v>
          </cell>
          <cell r="R8512" t="str">
            <v>Other Expenditures</v>
          </cell>
          <cell r="S8512" t="str">
            <v>Salaries &amp; Benefits</v>
          </cell>
        </row>
        <row r="8513">
          <cell r="A8513" t="str">
            <v>PH4043</v>
          </cell>
          <cell r="E8513">
            <v>0</v>
          </cell>
          <cell r="F8513">
            <v>0</v>
          </cell>
          <cell r="G8513">
            <v>0</v>
          </cell>
          <cell r="H8513">
            <v>-10278.879999999999</v>
          </cell>
          <cell r="I8513">
            <v>-10278.879999999999</v>
          </cell>
          <cell r="J8513">
            <v>-23135</v>
          </cell>
          <cell r="L8513">
            <v>41455</v>
          </cell>
          <cell r="M8513" t="str">
            <v>PF</v>
          </cell>
          <cell r="N8513" t="str">
            <v>EXP</v>
          </cell>
          <cell r="O8513" t="str">
            <v>PH400</v>
          </cell>
          <cell r="P8513" t="str">
            <v>1520</v>
          </cell>
          <cell r="Q8513" t="str">
            <v>Salaries &amp; Benefits</v>
          </cell>
          <cell r="R8513" t="str">
            <v>Other Expenditures</v>
          </cell>
          <cell r="S8513" t="str">
            <v>Gapping</v>
          </cell>
        </row>
        <row r="8514">
          <cell r="A8514" t="str">
            <v>PH4043</v>
          </cell>
          <cell r="E8514">
            <v>4977.8900000000003</v>
          </cell>
          <cell r="F8514">
            <v>0</v>
          </cell>
          <cell r="G8514">
            <v>4977.8900000000003</v>
          </cell>
          <cell r="H8514">
            <v>6267.96</v>
          </cell>
          <cell r="I8514">
            <v>1290.07</v>
          </cell>
          <cell r="J8514">
            <v>14102.94</v>
          </cell>
          <cell r="L8514">
            <v>41455</v>
          </cell>
          <cell r="M8514" t="str">
            <v>PF</v>
          </cell>
          <cell r="N8514" t="str">
            <v>EXP</v>
          </cell>
          <cell r="O8514" t="str">
            <v>PH400</v>
          </cell>
          <cell r="P8514" t="str">
            <v>1711</v>
          </cell>
          <cell r="Q8514" t="str">
            <v>Salaries &amp; Benefits</v>
          </cell>
          <cell r="R8514" t="str">
            <v>Other Expenditures</v>
          </cell>
          <cell r="S8514" t="str">
            <v>Salaries &amp; Benefits</v>
          </cell>
        </row>
        <row r="8515">
          <cell r="A8515" t="str">
            <v>PH4043</v>
          </cell>
          <cell r="E8515">
            <v>2398.4899999999998</v>
          </cell>
          <cell r="F8515">
            <v>0</v>
          </cell>
          <cell r="G8515">
            <v>2398.4899999999998</v>
          </cell>
          <cell r="H8515">
            <v>3210.65</v>
          </cell>
          <cell r="I8515">
            <v>812.16</v>
          </cell>
          <cell r="J8515">
            <v>7224</v>
          </cell>
          <cell r="L8515">
            <v>41455</v>
          </cell>
          <cell r="M8515" t="str">
            <v>PF</v>
          </cell>
          <cell r="N8515" t="str">
            <v>EXP</v>
          </cell>
          <cell r="O8515" t="str">
            <v>PH400</v>
          </cell>
          <cell r="P8515" t="str">
            <v>1712</v>
          </cell>
          <cell r="Q8515" t="str">
            <v>Salaries &amp; Benefits</v>
          </cell>
          <cell r="R8515" t="str">
            <v>Other Expenditures</v>
          </cell>
          <cell r="S8515" t="str">
            <v>Salaries &amp; Benefits</v>
          </cell>
        </row>
        <row r="8516">
          <cell r="A8516" t="str">
            <v>PH4043</v>
          </cell>
          <cell r="E8516">
            <v>1237.5899999999999</v>
          </cell>
          <cell r="F8516">
            <v>0</v>
          </cell>
          <cell r="G8516">
            <v>1237.5899999999999</v>
          </cell>
          <cell r="H8516">
            <v>1858.47</v>
          </cell>
          <cell r="I8516">
            <v>620.88</v>
          </cell>
          <cell r="J8516">
            <v>4181.01</v>
          </cell>
          <cell r="L8516">
            <v>41455</v>
          </cell>
          <cell r="M8516" t="str">
            <v>PF</v>
          </cell>
          <cell r="N8516" t="str">
            <v>EXP</v>
          </cell>
          <cell r="O8516" t="str">
            <v>PH400</v>
          </cell>
          <cell r="P8516" t="str">
            <v>1720</v>
          </cell>
          <cell r="Q8516" t="str">
            <v>Salaries &amp; Benefits</v>
          </cell>
          <cell r="R8516" t="str">
            <v>Other Expenditures</v>
          </cell>
          <cell r="S8516" t="str">
            <v>Salaries &amp; Benefits</v>
          </cell>
        </row>
        <row r="8517">
          <cell r="A8517" t="str">
            <v>PH4043</v>
          </cell>
          <cell r="E8517">
            <v>519.41</v>
          </cell>
          <cell r="F8517">
            <v>0</v>
          </cell>
          <cell r="G8517">
            <v>519.41</v>
          </cell>
          <cell r="H8517">
            <v>595.96</v>
          </cell>
          <cell r="I8517">
            <v>76.55</v>
          </cell>
          <cell r="J8517">
            <v>1341.03</v>
          </cell>
          <cell r="L8517">
            <v>41455</v>
          </cell>
          <cell r="M8517" t="str">
            <v>PF</v>
          </cell>
          <cell r="N8517" t="str">
            <v>EXP</v>
          </cell>
          <cell r="O8517" t="str">
            <v>PH400</v>
          </cell>
          <cell r="P8517" t="str">
            <v>1730</v>
          </cell>
          <cell r="Q8517" t="str">
            <v>Salaries &amp; Benefits</v>
          </cell>
          <cell r="R8517" t="str">
            <v>Other Expenditures</v>
          </cell>
          <cell r="S8517" t="str">
            <v>Salaries &amp; Benefits</v>
          </cell>
        </row>
        <row r="8518">
          <cell r="A8518" t="str">
            <v>PH4043</v>
          </cell>
          <cell r="E8518">
            <v>4812.0200000000004</v>
          </cell>
          <cell r="F8518">
            <v>0</v>
          </cell>
          <cell r="G8518">
            <v>4812.0200000000004</v>
          </cell>
          <cell r="H8518">
            <v>5225.75</v>
          </cell>
          <cell r="I8518">
            <v>413.73</v>
          </cell>
          <cell r="J8518">
            <v>8253.57</v>
          </cell>
          <cell r="L8518">
            <v>41455</v>
          </cell>
          <cell r="M8518" t="str">
            <v>PF</v>
          </cell>
          <cell r="N8518" t="str">
            <v>EXP</v>
          </cell>
          <cell r="O8518" t="str">
            <v>PH400</v>
          </cell>
          <cell r="P8518" t="str">
            <v>1740</v>
          </cell>
          <cell r="Q8518" t="str">
            <v>Salaries &amp; Benefits</v>
          </cell>
          <cell r="R8518" t="str">
            <v>Other Expenditures</v>
          </cell>
          <cell r="S8518" t="str">
            <v>Salaries &amp; Benefits</v>
          </cell>
        </row>
        <row r="8519">
          <cell r="A8519" t="str">
            <v>PH4043</v>
          </cell>
          <cell r="E8519">
            <v>178.43</v>
          </cell>
          <cell r="F8519">
            <v>0</v>
          </cell>
          <cell r="G8519">
            <v>178.43</v>
          </cell>
          <cell r="H8519">
            <v>150.29</v>
          </cell>
          <cell r="I8519">
            <v>-28.14</v>
          </cell>
          <cell r="J8519">
            <v>226.67</v>
          </cell>
          <cell r="L8519">
            <v>41455</v>
          </cell>
          <cell r="M8519" t="str">
            <v>PF</v>
          </cell>
          <cell r="N8519" t="str">
            <v>EXP</v>
          </cell>
          <cell r="O8519" t="str">
            <v>PH400</v>
          </cell>
          <cell r="P8519" t="str">
            <v>1745</v>
          </cell>
          <cell r="Q8519" t="str">
            <v>Salaries &amp; Benefits</v>
          </cell>
          <cell r="R8519" t="str">
            <v>Other Expenditures</v>
          </cell>
          <cell r="S8519" t="str">
            <v>Salaries &amp; Benefits</v>
          </cell>
        </row>
        <row r="8520">
          <cell r="A8520" t="str">
            <v>PH4043</v>
          </cell>
          <cell r="E8520">
            <v>3532.82</v>
          </cell>
          <cell r="F8520">
            <v>0</v>
          </cell>
          <cell r="G8520">
            <v>3532.82</v>
          </cell>
          <cell r="H8520">
            <v>3932.02</v>
          </cell>
          <cell r="I8520">
            <v>399.2</v>
          </cell>
          <cell r="J8520">
            <v>8847.09</v>
          </cell>
          <cell r="L8520">
            <v>41455</v>
          </cell>
          <cell r="M8520" t="str">
            <v>PF</v>
          </cell>
          <cell r="N8520" t="str">
            <v>EXP</v>
          </cell>
          <cell r="O8520" t="str">
            <v>PH400</v>
          </cell>
          <cell r="P8520" t="str">
            <v>1750</v>
          </cell>
          <cell r="Q8520" t="str">
            <v>Salaries &amp; Benefits</v>
          </cell>
          <cell r="R8520" t="str">
            <v>Other Expenditures</v>
          </cell>
          <cell r="S8520" t="str">
            <v>Salaries &amp; Benefits</v>
          </cell>
        </row>
        <row r="8521">
          <cell r="A8521" t="str">
            <v>PH4043</v>
          </cell>
          <cell r="E8521">
            <v>8642.6</v>
          </cell>
          <cell r="F8521">
            <v>0</v>
          </cell>
          <cell r="G8521">
            <v>8642.6</v>
          </cell>
          <cell r="H8521">
            <v>11453.6</v>
          </cell>
          <cell r="I8521">
            <v>2811</v>
          </cell>
          <cell r="J8521">
            <v>18133.52</v>
          </cell>
          <cell r="L8521">
            <v>41455</v>
          </cell>
          <cell r="M8521" t="str">
            <v>PF</v>
          </cell>
          <cell r="N8521" t="str">
            <v>EXP</v>
          </cell>
          <cell r="O8521" t="str">
            <v>PH400</v>
          </cell>
          <cell r="P8521" t="str">
            <v>1760</v>
          </cell>
          <cell r="Q8521" t="str">
            <v>Salaries &amp; Benefits</v>
          </cell>
          <cell r="R8521" t="str">
            <v>Other Expenditures</v>
          </cell>
          <cell r="S8521" t="str">
            <v>Salaries &amp; Benefits</v>
          </cell>
        </row>
        <row r="8522">
          <cell r="A8522" t="str">
            <v>PH4043</v>
          </cell>
          <cell r="E8522">
            <v>10107.709999999999</v>
          </cell>
          <cell r="F8522">
            <v>0</v>
          </cell>
          <cell r="G8522">
            <v>10107.709999999999</v>
          </cell>
          <cell r="H8522">
            <v>12297.39</v>
          </cell>
          <cell r="I8522">
            <v>2189.6799999999998</v>
          </cell>
          <cell r="J8522">
            <v>27669.09</v>
          </cell>
          <cell r="L8522">
            <v>41455</v>
          </cell>
          <cell r="M8522" t="str">
            <v>PF</v>
          </cell>
          <cell r="N8522" t="str">
            <v>EXP</v>
          </cell>
          <cell r="O8522" t="str">
            <v>PH400</v>
          </cell>
          <cell r="P8522" t="str">
            <v>1770</v>
          </cell>
          <cell r="Q8522" t="str">
            <v>Salaries &amp; Benefits</v>
          </cell>
          <cell r="R8522" t="str">
            <v>Other Expenditures</v>
          </cell>
          <cell r="S8522" t="str">
            <v>Salaries &amp; Benefits</v>
          </cell>
        </row>
        <row r="8523">
          <cell r="A8523" t="str">
            <v>PH4043</v>
          </cell>
          <cell r="E8523">
            <v>0</v>
          </cell>
          <cell r="F8523">
            <v>0</v>
          </cell>
          <cell r="G8523">
            <v>0</v>
          </cell>
          <cell r="H8523">
            <v>-18012.759999999998</v>
          </cell>
          <cell r="I8523">
            <v>-18012.759999999998</v>
          </cell>
          <cell r="J8523">
            <v>-40541.89</v>
          </cell>
          <cell r="L8523">
            <v>41455</v>
          </cell>
          <cell r="M8523" t="str">
            <v>PF</v>
          </cell>
          <cell r="N8523" t="str">
            <v>EXP</v>
          </cell>
          <cell r="O8523" t="str">
            <v>PH400</v>
          </cell>
          <cell r="P8523" t="str">
            <v>1850</v>
          </cell>
          <cell r="Q8523" t="str">
            <v>Salaries &amp; Benefits</v>
          </cell>
          <cell r="R8523" t="str">
            <v>Other Expenditures</v>
          </cell>
          <cell r="S8523" t="str">
            <v>Salaries &amp; Benefits</v>
          </cell>
        </row>
        <row r="8524">
          <cell r="A8524" t="str">
            <v>PH4043</v>
          </cell>
          <cell r="E8524">
            <v>19.54</v>
          </cell>
          <cell r="F8524">
            <v>0</v>
          </cell>
          <cell r="G8524">
            <v>19.54</v>
          </cell>
          <cell r="H8524">
            <v>233.95</v>
          </cell>
          <cell r="I8524">
            <v>214.41</v>
          </cell>
          <cell r="J8524">
            <v>541.54</v>
          </cell>
          <cell r="L8524">
            <v>41455</v>
          </cell>
          <cell r="M8524" t="str">
            <v>PF</v>
          </cell>
          <cell r="N8524" t="str">
            <v>EXP</v>
          </cell>
          <cell r="O8524" t="str">
            <v>PH400</v>
          </cell>
          <cell r="P8524" t="str">
            <v>2010</v>
          </cell>
          <cell r="Q8524" t="str">
            <v>Office Supplies</v>
          </cell>
          <cell r="R8524" t="str">
            <v>Other Expenditures</v>
          </cell>
          <cell r="S8524" t="str">
            <v>Non Salary</v>
          </cell>
        </row>
        <row r="8525">
          <cell r="A8525" t="str">
            <v>PH4043</v>
          </cell>
          <cell r="E8525">
            <v>0</v>
          </cell>
          <cell r="F8525">
            <v>0</v>
          </cell>
          <cell r="G8525">
            <v>0</v>
          </cell>
          <cell r="H8525">
            <v>693.56</v>
          </cell>
          <cell r="I8525">
            <v>693.56</v>
          </cell>
          <cell r="J8525">
            <v>1605.44</v>
          </cell>
          <cell r="L8525">
            <v>41455</v>
          </cell>
          <cell r="M8525" t="str">
            <v>PF</v>
          </cell>
          <cell r="N8525" t="str">
            <v>EXP</v>
          </cell>
          <cell r="O8525" t="str">
            <v>PH400</v>
          </cell>
          <cell r="P8525" t="str">
            <v>2020</v>
          </cell>
          <cell r="Q8525" t="str">
            <v>Office Supplies</v>
          </cell>
          <cell r="R8525" t="str">
            <v>Other Expenditures</v>
          </cell>
          <cell r="S8525" t="str">
            <v>Non Salary</v>
          </cell>
        </row>
        <row r="8526">
          <cell r="A8526" t="str">
            <v>PH4043</v>
          </cell>
          <cell r="E8526">
            <v>342.41</v>
          </cell>
          <cell r="F8526">
            <v>0</v>
          </cell>
          <cell r="G8526">
            <v>342.41</v>
          </cell>
          <cell r="H8526">
            <v>596.76</v>
          </cell>
          <cell r="I8526">
            <v>254.35</v>
          </cell>
          <cell r="J8526">
            <v>1381.38</v>
          </cell>
          <cell r="L8526">
            <v>41455</v>
          </cell>
          <cell r="M8526" t="str">
            <v>PF</v>
          </cell>
          <cell r="N8526" t="str">
            <v>EXP</v>
          </cell>
          <cell r="O8526" t="str">
            <v>PH400</v>
          </cell>
          <cell r="P8526" t="str">
            <v>2040</v>
          </cell>
          <cell r="Q8526" t="str">
            <v>Office Supplies</v>
          </cell>
          <cell r="R8526" t="str">
            <v>Other Expenditures</v>
          </cell>
          <cell r="S8526" t="str">
            <v>Non Salary</v>
          </cell>
        </row>
        <row r="8527">
          <cell r="A8527" t="str">
            <v>PH4043</v>
          </cell>
          <cell r="E8527">
            <v>0</v>
          </cell>
          <cell r="F8527">
            <v>0</v>
          </cell>
          <cell r="G8527">
            <v>0</v>
          </cell>
          <cell r="H8527">
            <v>340.23</v>
          </cell>
          <cell r="I8527">
            <v>340.23</v>
          </cell>
          <cell r="J8527">
            <v>787.58</v>
          </cell>
          <cell r="L8527">
            <v>41455</v>
          </cell>
          <cell r="M8527" t="str">
            <v>PF</v>
          </cell>
          <cell r="N8527" t="str">
            <v>EXP</v>
          </cell>
          <cell r="O8527" t="str">
            <v>PH400</v>
          </cell>
          <cell r="P8527" t="str">
            <v>2099</v>
          </cell>
          <cell r="Q8527" t="str">
            <v>Office Supplies</v>
          </cell>
          <cell r="R8527" t="str">
            <v>Other Expenditures</v>
          </cell>
          <cell r="S8527" t="str">
            <v>Non Salary</v>
          </cell>
        </row>
        <row r="8528">
          <cell r="A8528" t="str">
            <v>PH4043</v>
          </cell>
          <cell r="E8528">
            <v>444.69</v>
          </cell>
          <cell r="F8528">
            <v>0</v>
          </cell>
          <cell r="G8528">
            <v>444.69</v>
          </cell>
          <cell r="H8528">
            <v>223.86</v>
          </cell>
          <cell r="I8528">
            <v>-220.83</v>
          </cell>
          <cell r="J8528">
            <v>518.17999999999995</v>
          </cell>
          <cell r="L8528">
            <v>41455</v>
          </cell>
          <cell r="M8528" t="str">
            <v>PF</v>
          </cell>
          <cell r="N8528" t="str">
            <v>EXP</v>
          </cell>
          <cell r="O8528" t="str">
            <v>PH400</v>
          </cell>
          <cell r="P8528" t="str">
            <v>2790</v>
          </cell>
          <cell r="Q8528" t="str">
            <v>Other Supplies</v>
          </cell>
          <cell r="R8528" t="str">
            <v>Other Expenditures</v>
          </cell>
          <cell r="S8528" t="str">
            <v>Non Salary</v>
          </cell>
        </row>
        <row r="8529">
          <cell r="A8529" t="str">
            <v>PH4043</v>
          </cell>
          <cell r="E8529">
            <v>0</v>
          </cell>
          <cell r="F8529">
            <v>0</v>
          </cell>
          <cell r="G8529">
            <v>0</v>
          </cell>
          <cell r="H8529">
            <v>44.06</v>
          </cell>
          <cell r="I8529">
            <v>44.06</v>
          </cell>
          <cell r="J8529">
            <v>102</v>
          </cell>
          <cell r="L8529">
            <v>41455</v>
          </cell>
          <cell r="M8529" t="str">
            <v>PF</v>
          </cell>
          <cell r="N8529" t="str">
            <v>EXP</v>
          </cell>
          <cell r="O8529" t="str">
            <v>PH400</v>
          </cell>
          <cell r="P8529" t="str">
            <v>2999</v>
          </cell>
          <cell r="Q8529" t="str">
            <v>Other Supplies</v>
          </cell>
          <cell r="R8529" t="str">
            <v>Other Expenditures</v>
          </cell>
          <cell r="S8529" t="str">
            <v>Non Salary</v>
          </cell>
        </row>
        <row r="8530">
          <cell r="A8530" t="str">
            <v>PH4043</v>
          </cell>
          <cell r="E8530">
            <v>0</v>
          </cell>
          <cell r="F8530">
            <v>0</v>
          </cell>
          <cell r="G8530">
            <v>0</v>
          </cell>
          <cell r="H8530">
            <v>165.26</v>
          </cell>
          <cell r="I8530">
            <v>165.26</v>
          </cell>
          <cell r="J8530">
            <v>382.54</v>
          </cell>
          <cell r="L8530">
            <v>41455</v>
          </cell>
          <cell r="M8530" t="str">
            <v>PF</v>
          </cell>
          <cell r="N8530" t="str">
            <v>EXP</v>
          </cell>
          <cell r="O8530" t="str">
            <v>PH400</v>
          </cell>
          <cell r="P8530" t="str">
            <v>3020</v>
          </cell>
          <cell r="Q8530" t="str">
            <v>General Equipment</v>
          </cell>
          <cell r="R8530" t="str">
            <v>Other Expenditures</v>
          </cell>
          <cell r="S8530" t="str">
            <v>Non Salary</v>
          </cell>
        </row>
        <row r="8531">
          <cell r="A8531" t="str">
            <v>PH4043</v>
          </cell>
          <cell r="E8531">
            <v>0</v>
          </cell>
          <cell r="F8531">
            <v>0</v>
          </cell>
          <cell r="G8531">
            <v>0</v>
          </cell>
          <cell r="H8531">
            <v>215.46</v>
          </cell>
          <cell r="I8531">
            <v>215.46</v>
          </cell>
          <cell r="J8531">
            <v>510</v>
          </cell>
          <cell r="L8531">
            <v>41455</v>
          </cell>
          <cell r="M8531" t="str">
            <v>PF</v>
          </cell>
          <cell r="N8531" t="str">
            <v>EXP</v>
          </cell>
          <cell r="O8531" t="str">
            <v>PH400</v>
          </cell>
          <cell r="P8531" t="str">
            <v>4225</v>
          </cell>
          <cell r="Q8531" t="str">
            <v>Business Travel Expenses</v>
          </cell>
          <cell r="R8531" t="str">
            <v>Other Expenditures</v>
          </cell>
          <cell r="S8531" t="str">
            <v>Non Salary</v>
          </cell>
        </row>
        <row r="8532">
          <cell r="A8532" t="str">
            <v>PH4043</v>
          </cell>
          <cell r="E8532">
            <v>0</v>
          </cell>
          <cell r="F8532">
            <v>0</v>
          </cell>
          <cell r="G8532">
            <v>0</v>
          </cell>
          <cell r="H8532">
            <v>255</v>
          </cell>
          <cell r="I8532">
            <v>255</v>
          </cell>
          <cell r="J8532">
            <v>1020</v>
          </cell>
          <cell r="L8532">
            <v>41455</v>
          </cell>
          <cell r="M8532" t="str">
            <v>PF</v>
          </cell>
          <cell r="N8532" t="str">
            <v>EXP</v>
          </cell>
          <cell r="O8532" t="str">
            <v>PH400</v>
          </cell>
          <cell r="P8532" t="str">
            <v>4256</v>
          </cell>
          <cell r="Q8532" t="str">
            <v>Conference Expenditures</v>
          </cell>
          <cell r="R8532" t="str">
            <v>Other Expenditures</v>
          </cell>
          <cell r="S8532" t="str">
            <v>Non Salary</v>
          </cell>
        </row>
        <row r="8533">
          <cell r="A8533" t="str">
            <v>PH4043</v>
          </cell>
          <cell r="E8533">
            <v>1621.04</v>
          </cell>
          <cell r="F8533">
            <v>0</v>
          </cell>
          <cell r="G8533">
            <v>1621.04</v>
          </cell>
          <cell r="H8533">
            <v>2241.92</v>
          </cell>
          <cell r="I8533">
            <v>620.88</v>
          </cell>
          <cell r="J8533">
            <v>12400</v>
          </cell>
          <cell r="L8533">
            <v>41455</v>
          </cell>
          <cell r="M8533" t="str">
            <v>PF</v>
          </cell>
          <cell r="N8533" t="str">
            <v>EXP</v>
          </cell>
          <cell r="O8533" t="str">
            <v>PH400</v>
          </cell>
          <cell r="P8533" t="str">
            <v>4414</v>
          </cell>
          <cell r="Q8533" t="str">
            <v>Contracted Services</v>
          </cell>
          <cell r="R8533" t="str">
            <v>Other Expenditures</v>
          </cell>
          <cell r="S8533" t="str">
            <v>Non Salary</v>
          </cell>
        </row>
        <row r="8534">
          <cell r="A8534" t="str">
            <v>PH4043</v>
          </cell>
          <cell r="E8534">
            <v>0</v>
          </cell>
          <cell r="F8534">
            <v>0</v>
          </cell>
          <cell r="G8534">
            <v>0</v>
          </cell>
          <cell r="H8534">
            <v>251.02</v>
          </cell>
          <cell r="I8534">
            <v>251.02</v>
          </cell>
          <cell r="J8534">
            <v>510</v>
          </cell>
          <cell r="L8534">
            <v>41455</v>
          </cell>
          <cell r="M8534" t="str">
            <v>PF</v>
          </cell>
          <cell r="N8534" t="str">
            <v>EXP</v>
          </cell>
          <cell r="O8534" t="str">
            <v>PH400</v>
          </cell>
          <cell r="P8534" t="str">
            <v>4775</v>
          </cell>
          <cell r="Q8534" t="str">
            <v>Insurance, Parking &amp; Metrage</v>
          </cell>
          <cell r="R8534" t="str">
            <v>Other Expenditures</v>
          </cell>
          <cell r="S8534" t="str">
            <v>Non Salary</v>
          </cell>
        </row>
        <row r="8535">
          <cell r="A8535" t="str">
            <v>PH4043</v>
          </cell>
          <cell r="E8535">
            <v>152.80000000000001</v>
          </cell>
          <cell r="F8535">
            <v>0</v>
          </cell>
          <cell r="G8535">
            <v>152.80000000000001</v>
          </cell>
          <cell r="H8535">
            <v>484.87</v>
          </cell>
          <cell r="I8535">
            <v>332.07</v>
          </cell>
          <cell r="J8535">
            <v>1147.6199999999999</v>
          </cell>
          <cell r="L8535">
            <v>41455</v>
          </cell>
          <cell r="M8535" t="str">
            <v>PF</v>
          </cell>
          <cell r="N8535" t="str">
            <v>EXP</v>
          </cell>
          <cell r="O8535" t="str">
            <v>PH400</v>
          </cell>
          <cell r="P8535" t="str">
            <v>4811</v>
          </cell>
          <cell r="Q8535" t="str">
            <v>Other Services</v>
          </cell>
          <cell r="R8535" t="str">
            <v>Other Expenditures</v>
          </cell>
          <cell r="S8535" t="str">
            <v>Non Salary</v>
          </cell>
        </row>
        <row r="8536">
          <cell r="A8536" t="str">
            <v>PH4043</v>
          </cell>
          <cell r="E8536">
            <v>0</v>
          </cell>
          <cell r="F8536">
            <v>0</v>
          </cell>
          <cell r="G8536">
            <v>0</v>
          </cell>
          <cell r="H8536">
            <v>0</v>
          </cell>
          <cell r="I8536">
            <v>0</v>
          </cell>
          <cell r="J8536">
            <v>1357.25</v>
          </cell>
          <cell r="L8536">
            <v>41455</v>
          </cell>
          <cell r="M8536" t="str">
            <v>PF</v>
          </cell>
          <cell r="N8536" t="str">
            <v>EXP</v>
          </cell>
          <cell r="O8536" t="str">
            <v>PH400</v>
          </cell>
          <cell r="P8536" t="str">
            <v>4995</v>
          </cell>
          <cell r="Q8536" t="str">
            <v>Other Services</v>
          </cell>
          <cell r="R8536" t="str">
            <v>Other Expenditures</v>
          </cell>
          <cell r="S8536" t="str">
            <v>Non Salary</v>
          </cell>
        </row>
        <row r="8537">
          <cell r="A8537" t="str">
            <v>PH4043</v>
          </cell>
          <cell r="E8537">
            <v>0</v>
          </cell>
          <cell r="F8537">
            <v>0</v>
          </cell>
          <cell r="G8537">
            <v>0</v>
          </cell>
          <cell r="H8537">
            <v>1987.2</v>
          </cell>
          <cell r="I8537">
            <v>1987.2</v>
          </cell>
          <cell r="J8537">
            <v>4600</v>
          </cell>
          <cell r="L8537">
            <v>41455</v>
          </cell>
          <cell r="M8537" t="str">
            <v>PF</v>
          </cell>
          <cell r="N8537" t="str">
            <v>EXP</v>
          </cell>
          <cell r="O8537" t="str">
            <v>PH400</v>
          </cell>
          <cell r="P8537" t="str">
            <v>7030</v>
          </cell>
          <cell r="Q8537" t="str">
            <v>IDC's</v>
          </cell>
          <cell r="R8537" t="str">
            <v>Other Expenditures</v>
          </cell>
          <cell r="S8537" t="str">
            <v>Non Salary</v>
          </cell>
        </row>
        <row r="8538">
          <cell r="A8538" t="str">
            <v>PH4043</v>
          </cell>
          <cell r="E8538">
            <v>0</v>
          </cell>
          <cell r="F8538">
            <v>0</v>
          </cell>
          <cell r="G8538">
            <v>0</v>
          </cell>
          <cell r="H8538">
            <v>43.2</v>
          </cell>
          <cell r="I8538">
            <v>43.2</v>
          </cell>
          <cell r="J8538">
            <v>100</v>
          </cell>
          <cell r="L8538">
            <v>41455</v>
          </cell>
          <cell r="M8538" t="str">
            <v>PF</v>
          </cell>
          <cell r="N8538" t="str">
            <v>EXP</v>
          </cell>
          <cell r="O8538" t="str">
            <v>PH400</v>
          </cell>
          <cell r="P8538" t="str">
            <v>7035</v>
          </cell>
          <cell r="Q8538" t="str">
            <v>IDC's</v>
          </cell>
          <cell r="R8538" t="str">
            <v>Other Expenditures</v>
          </cell>
          <cell r="S8538" t="str">
            <v>Non Salary</v>
          </cell>
        </row>
        <row r="8539">
          <cell r="A8539" t="str">
            <v>PH4043</v>
          </cell>
          <cell r="E8539">
            <v>2762.87</v>
          </cell>
          <cell r="F8539">
            <v>0</v>
          </cell>
          <cell r="G8539">
            <v>2762.87</v>
          </cell>
          <cell r="H8539">
            <v>3075.63</v>
          </cell>
          <cell r="I8539">
            <v>312.76</v>
          </cell>
          <cell r="J8539">
            <v>12302.5</v>
          </cell>
          <cell r="L8539">
            <v>41455</v>
          </cell>
          <cell r="M8539" t="str">
            <v>PF</v>
          </cell>
          <cell r="N8539" t="str">
            <v>EXP</v>
          </cell>
          <cell r="O8539" t="str">
            <v>PH400</v>
          </cell>
          <cell r="P8539" t="str">
            <v>7125</v>
          </cell>
          <cell r="Q8539" t="str">
            <v>IDC's</v>
          </cell>
          <cell r="R8539" t="str">
            <v>Other Expenditures</v>
          </cell>
          <cell r="S8539" t="str">
            <v>Non Salary</v>
          </cell>
        </row>
        <row r="8540">
          <cell r="A8540" t="str">
            <v>PH4043</v>
          </cell>
          <cell r="E8540">
            <v>-221845.58</v>
          </cell>
          <cell r="F8540">
            <v>0</v>
          </cell>
          <cell r="G8540">
            <v>-221845.58</v>
          </cell>
          <cell r="H8540">
            <v>-229196.05</v>
          </cell>
          <cell r="I8540">
            <v>-7350.47</v>
          </cell>
          <cell r="J8540">
            <v>-519266.23</v>
          </cell>
          <cell r="L8540">
            <v>41455</v>
          </cell>
          <cell r="M8540" t="str">
            <v>PF</v>
          </cell>
          <cell r="N8540" t="str">
            <v>REV</v>
          </cell>
          <cell r="O8540" t="str">
            <v>PH400</v>
          </cell>
          <cell r="P8540" t="str">
            <v>8010</v>
          </cell>
          <cell r="Q8540" t="str">
            <v>Grants and Subsidies</v>
          </cell>
          <cell r="R8540" t="str">
            <v>Revenue</v>
          </cell>
          <cell r="S8540" t="str">
            <v>Non Salary</v>
          </cell>
        </row>
        <row r="8541">
          <cell r="A8541" t="str">
            <v>PH4051</v>
          </cell>
          <cell r="E8541">
            <v>442536.89</v>
          </cell>
          <cell r="F8541">
            <v>0</v>
          </cell>
          <cell r="G8541">
            <v>442536.89</v>
          </cell>
          <cell r="H8541">
            <v>466985.28</v>
          </cell>
          <cell r="I8541">
            <v>24448.39</v>
          </cell>
          <cell r="J8541">
            <v>1050716.8400000001</v>
          </cell>
          <cell r="L8541">
            <v>41455</v>
          </cell>
          <cell r="M8541" t="str">
            <v>SG</v>
          </cell>
          <cell r="N8541" t="str">
            <v>EXP</v>
          </cell>
          <cell r="O8541" t="str">
            <v>PH400</v>
          </cell>
          <cell r="P8541" t="str">
            <v>1015</v>
          </cell>
          <cell r="Q8541" t="str">
            <v>Salaries &amp; Benefits</v>
          </cell>
          <cell r="R8541" t="str">
            <v>Other Expenditures</v>
          </cell>
          <cell r="S8541" t="str">
            <v>Salaries &amp; Benefits</v>
          </cell>
        </row>
        <row r="8542">
          <cell r="A8542" t="str">
            <v>PH4051</v>
          </cell>
          <cell r="E8542">
            <v>5722.81</v>
          </cell>
          <cell r="F8542">
            <v>0</v>
          </cell>
          <cell r="G8542">
            <v>5722.81</v>
          </cell>
          <cell r="H8542">
            <v>2094.4699999999998</v>
          </cell>
          <cell r="I8542">
            <v>-3628.34</v>
          </cell>
          <cell r="J8542">
            <v>4714.12</v>
          </cell>
          <cell r="L8542">
            <v>41455</v>
          </cell>
          <cell r="M8542" t="str">
            <v>SG</v>
          </cell>
          <cell r="N8542" t="str">
            <v>EXP</v>
          </cell>
          <cell r="O8542" t="str">
            <v>PH400</v>
          </cell>
          <cell r="P8542" t="str">
            <v>1025</v>
          </cell>
          <cell r="Q8542" t="str">
            <v>Salaries &amp; Benefits</v>
          </cell>
          <cell r="R8542" t="str">
            <v>Other Expenditures</v>
          </cell>
          <cell r="S8542" t="str">
            <v>Overtime</v>
          </cell>
        </row>
        <row r="8543">
          <cell r="A8543" t="str">
            <v>PH4051</v>
          </cell>
          <cell r="E8543">
            <v>1171.56</v>
          </cell>
          <cell r="F8543">
            <v>0</v>
          </cell>
          <cell r="G8543">
            <v>1171.56</v>
          </cell>
          <cell r="H8543">
            <v>2448.11</v>
          </cell>
          <cell r="I8543">
            <v>1276.55</v>
          </cell>
          <cell r="J8543">
            <v>5510</v>
          </cell>
          <cell r="L8543">
            <v>41455</v>
          </cell>
          <cell r="M8543" t="str">
            <v>SG</v>
          </cell>
          <cell r="N8543" t="str">
            <v>EXP</v>
          </cell>
          <cell r="O8543" t="str">
            <v>PH400</v>
          </cell>
          <cell r="P8543" t="str">
            <v>1045</v>
          </cell>
          <cell r="Q8543" t="str">
            <v>Salaries &amp; Benefits</v>
          </cell>
          <cell r="R8543" t="str">
            <v>Other Expenditures</v>
          </cell>
          <cell r="S8543" t="str">
            <v>Salaries &amp; Benefits</v>
          </cell>
        </row>
        <row r="8544">
          <cell r="A8544" t="str">
            <v>PH4051</v>
          </cell>
          <cell r="E8544">
            <v>2695.04</v>
          </cell>
          <cell r="F8544">
            <v>0</v>
          </cell>
          <cell r="G8544">
            <v>2695.04</v>
          </cell>
          <cell r="H8544">
            <v>839.56</v>
          </cell>
          <cell r="I8544">
            <v>-1855.48</v>
          </cell>
          <cell r="J8544">
            <v>839.56</v>
          </cell>
          <cell r="L8544">
            <v>41455</v>
          </cell>
          <cell r="M8544" t="str">
            <v>SG</v>
          </cell>
          <cell r="N8544" t="str">
            <v>EXP</v>
          </cell>
          <cell r="O8544" t="str">
            <v>PH400</v>
          </cell>
          <cell r="P8544" t="str">
            <v>1050</v>
          </cell>
          <cell r="Q8544" t="str">
            <v>Salaries &amp; Benefits</v>
          </cell>
          <cell r="R8544" t="str">
            <v>Other Expenditures</v>
          </cell>
          <cell r="S8544" t="str">
            <v>Salaries &amp; Benefits</v>
          </cell>
        </row>
        <row r="8545">
          <cell r="A8545" t="str">
            <v>PH4051</v>
          </cell>
          <cell r="E8545">
            <v>2340.52</v>
          </cell>
          <cell r="F8545">
            <v>0</v>
          </cell>
          <cell r="G8545">
            <v>2340.52</v>
          </cell>
          <cell r="H8545">
            <v>0</v>
          </cell>
          <cell r="I8545">
            <v>-2340.52</v>
          </cell>
          <cell r="J8545">
            <v>0</v>
          </cell>
          <cell r="L8545">
            <v>41455</v>
          </cell>
          <cell r="M8545" t="str">
            <v>SG</v>
          </cell>
          <cell r="N8545" t="str">
            <v>EXP</v>
          </cell>
          <cell r="O8545" t="str">
            <v>PH400</v>
          </cell>
          <cell r="P8545" t="str">
            <v>1060</v>
          </cell>
          <cell r="Q8545" t="str">
            <v>Salaries &amp; Benefits</v>
          </cell>
          <cell r="R8545" t="str">
            <v>Other Expenditures</v>
          </cell>
          <cell r="S8545" t="str">
            <v>Salaries &amp; Benefits</v>
          </cell>
        </row>
        <row r="8546">
          <cell r="A8546" t="str">
            <v>PH4051</v>
          </cell>
          <cell r="E8546">
            <v>0</v>
          </cell>
          <cell r="F8546">
            <v>0</v>
          </cell>
          <cell r="G8546">
            <v>0</v>
          </cell>
          <cell r="H8546">
            <v>-29714.69</v>
          </cell>
          <cell r="I8546">
            <v>-29714.69</v>
          </cell>
          <cell r="J8546">
            <v>-65076.58</v>
          </cell>
          <cell r="L8546">
            <v>41455</v>
          </cell>
          <cell r="M8546" t="str">
            <v>SG</v>
          </cell>
          <cell r="N8546" t="str">
            <v>EXP</v>
          </cell>
          <cell r="O8546" t="str">
            <v>PH400</v>
          </cell>
          <cell r="P8546" t="str">
            <v>1520</v>
          </cell>
          <cell r="Q8546" t="str">
            <v>Salaries &amp; Benefits</v>
          </cell>
          <cell r="R8546" t="str">
            <v>Other Expenditures</v>
          </cell>
          <cell r="S8546" t="str">
            <v>Gapping</v>
          </cell>
        </row>
        <row r="8547">
          <cell r="A8547" t="str">
            <v>PH4051</v>
          </cell>
          <cell r="E8547">
            <v>0</v>
          </cell>
          <cell r="F8547">
            <v>0</v>
          </cell>
          <cell r="G8547">
            <v>0</v>
          </cell>
          <cell r="H8547">
            <v>88.86</v>
          </cell>
          <cell r="I8547">
            <v>88.86</v>
          </cell>
          <cell r="J8547">
            <v>200</v>
          </cell>
          <cell r="L8547">
            <v>41455</v>
          </cell>
          <cell r="M8547" t="str">
            <v>SG</v>
          </cell>
          <cell r="N8547" t="str">
            <v>EXP</v>
          </cell>
          <cell r="O8547" t="str">
            <v>PH400</v>
          </cell>
          <cell r="P8547" t="str">
            <v>1561</v>
          </cell>
          <cell r="Q8547" t="str">
            <v>Salaries &amp; Benefits</v>
          </cell>
          <cell r="R8547" t="str">
            <v>Other Expenditures</v>
          </cell>
          <cell r="S8547" t="str">
            <v>Salaries &amp; Benefits</v>
          </cell>
        </row>
        <row r="8548">
          <cell r="A8548" t="str">
            <v>PH4051</v>
          </cell>
          <cell r="E8548">
            <v>18880.82</v>
          </cell>
          <cell r="F8548">
            <v>0</v>
          </cell>
          <cell r="G8548">
            <v>18880.82</v>
          </cell>
          <cell r="H8548">
            <v>28634.57</v>
          </cell>
          <cell r="I8548">
            <v>9753.75</v>
          </cell>
          <cell r="J8548">
            <v>64428</v>
          </cell>
          <cell r="L8548">
            <v>41455</v>
          </cell>
          <cell r="M8548" t="str">
            <v>SG</v>
          </cell>
          <cell r="N8548" t="str">
            <v>EXP</v>
          </cell>
          <cell r="O8548" t="str">
            <v>PH400</v>
          </cell>
          <cell r="P8548" t="str">
            <v>1711</v>
          </cell>
          <cell r="Q8548" t="str">
            <v>Salaries &amp; Benefits</v>
          </cell>
          <cell r="R8548" t="str">
            <v>Other Expenditures</v>
          </cell>
          <cell r="S8548" t="str">
            <v>Salaries &amp; Benefits</v>
          </cell>
        </row>
        <row r="8549">
          <cell r="A8549" t="str">
            <v>PH4051</v>
          </cell>
          <cell r="E8549">
            <v>9046.7800000000007</v>
          </cell>
          <cell r="F8549">
            <v>0</v>
          </cell>
          <cell r="G8549">
            <v>9046.7800000000007</v>
          </cell>
          <cell r="H8549">
            <v>13519.89</v>
          </cell>
          <cell r="I8549">
            <v>4473.1099999999997</v>
          </cell>
          <cell r="J8549">
            <v>30420</v>
          </cell>
          <cell r="L8549">
            <v>41455</v>
          </cell>
          <cell r="M8549" t="str">
            <v>SG</v>
          </cell>
          <cell r="N8549" t="str">
            <v>EXP</v>
          </cell>
          <cell r="O8549" t="str">
            <v>PH400</v>
          </cell>
          <cell r="P8549" t="str">
            <v>1712</v>
          </cell>
          <cell r="Q8549" t="str">
            <v>Salaries &amp; Benefits</v>
          </cell>
          <cell r="R8549" t="str">
            <v>Other Expenditures</v>
          </cell>
          <cell r="S8549" t="str">
            <v>Salaries &amp; Benefits</v>
          </cell>
        </row>
        <row r="8550">
          <cell r="A8550" t="str">
            <v>PH4051</v>
          </cell>
          <cell r="E8550">
            <v>9018.07</v>
          </cell>
          <cell r="F8550">
            <v>0</v>
          </cell>
          <cell r="G8550">
            <v>9018.07</v>
          </cell>
          <cell r="H8550">
            <v>8685.81</v>
          </cell>
          <cell r="I8550">
            <v>-332.26</v>
          </cell>
          <cell r="J8550">
            <v>19542.349999999999</v>
          </cell>
          <cell r="L8550">
            <v>41455</v>
          </cell>
          <cell r="M8550" t="str">
            <v>SG</v>
          </cell>
          <cell r="N8550" t="str">
            <v>EXP</v>
          </cell>
          <cell r="O8550" t="str">
            <v>PH400</v>
          </cell>
          <cell r="P8550" t="str">
            <v>1720</v>
          </cell>
          <cell r="Q8550" t="str">
            <v>Salaries &amp; Benefits</v>
          </cell>
          <cell r="R8550" t="str">
            <v>Other Expenditures</v>
          </cell>
          <cell r="S8550" t="str">
            <v>Salaries &amp; Benefits</v>
          </cell>
        </row>
        <row r="8551">
          <cell r="A8551" t="str">
            <v>PH4051</v>
          </cell>
          <cell r="E8551">
            <v>2726.27</v>
          </cell>
          <cell r="F8551">
            <v>0</v>
          </cell>
          <cell r="G8551">
            <v>2726.27</v>
          </cell>
          <cell r="H8551">
            <v>3238.87</v>
          </cell>
          <cell r="I8551">
            <v>512.6</v>
          </cell>
          <cell r="J8551">
            <v>7287.53</v>
          </cell>
          <cell r="L8551">
            <v>41455</v>
          </cell>
          <cell r="M8551" t="str">
            <v>SG</v>
          </cell>
          <cell r="N8551" t="str">
            <v>EXP</v>
          </cell>
          <cell r="O8551" t="str">
            <v>PH400</v>
          </cell>
          <cell r="P8551" t="str">
            <v>1730</v>
          </cell>
          <cell r="Q8551" t="str">
            <v>Salaries &amp; Benefits</v>
          </cell>
          <cell r="R8551" t="str">
            <v>Other Expenditures</v>
          </cell>
          <cell r="S8551" t="str">
            <v>Salaries &amp; Benefits</v>
          </cell>
        </row>
        <row r="8552">
          <cell r="A8552" t="str">
            <v>PH4051</v>
          </cell>
          <cell r="E8552">
            <v>11527.59</v>
          </cell>
          <cell r="F8552">
            <v>0</v>
          </cell>
          <cell r="G8552">
            <v>11527.59</v>
          </cell>
          <cell r="H8552">
            <v>11961</v>
          </cell>
          <cell r="I8552">
            <v>433.41</v>
          </cell>
          <cell r="J8552">
            <v>16843.580000000002</v>
          </cell>
          <cell r="L8552">
            <v>41455</v>
          </cell>
          <cell r="M8552" t="str">
            <v>SG</v>
          </cell>
          <cell r="N8552" t="str">
            <v>EXP</v>
          </cell>
          <cell r="O8552" t="str">
            <v>PH400</v>
          </cell>
          <cell r="P8552" t="str">
            <v>1740</v>
          </cell>
          <cell r="Q8552" t="str">
            <v>Salaries &amp; Benefits</v>
          </cell>
          <cell r="R8552" t="str">
            <v>Other Expenditures</v>
          </cell>
          <cell r="S8552" t="str">
            <v>Salaries &amp; Benefits</v>
          </cell>
        </row>
        <row r="8553">
          <cell r="A8553" t="str">
            <v>PH4051</v>
          </cell>
          <cell r="E8553">
            <v>451.05</v>
          </cell>
          <cell r="F8553">
            <v>0</v>
          </cell>
          <cell r="G8553">
            <v>451.05</v>
          </cell>
          <cell r="H8553">
            <v>558.48</v>
          </cell>
          <cell r="I8553">
            <v>107.43</v>
          </cell>
          <cell r="J8553">
            <v>786.7</v>
          </cell>
          <cell r="L8553">
            <v>41455</v>
          </cell>
          <cell r="M8553" t="str">
            <v>SG</v>
          </cell>
          <cell r="N8553" t="str">
            <v>EXP</v>
          </cell>
          <cell r="O8553" t="str">
            <v>PH400</v>
          </cell>
          <cell r="P8553" t="str">
            <v>1745</v>
          </cell>
          <cell r="Q8553" t="str">
            <v>Salaries &amp; Benefits</v>
          </cell>
          <cell r="R8553" t="str">
            <v>Other Expenditures</v>
          </cell>
          <cell r="S8553" t="str">
            <v>Salaries &amp; Benefits</v>
          </cell>
        </row>
        <row r="8554">
          <cell r="A8554" t="str">
            <v>PH4051</v>
          </cell>
          <cell r="E8554">
            <v>8983.9</v>
          </cell>
          <cell r="F8554">
            <v>0</v>
          </cell>
          <cell r="G8554">
            <v>8983.9</v>
          </cell>
          <cell r="H8554">
            <v>9106.16</v>
          </cell>
          <cell r="I8554">
            <v>122.26</v>
          </cell>
          <cell r="J8554">
            <v>20488.990000000002</v>
          </cell>
          <cell r="L8554">
            <v>41455</v>
          </cell>
          <cell r="M8554" t="str">
            <v>SG</v>
          </cell>
          <cell r="N8554" t="str">
            <v>EXP</v>
          </cell>
          <cell r="O8554" t="str">
            <v>PH400</v>
          </cell>
          <cell r="P8554" t="str">
            <v>1750</v>
          </cell>
          <cell r="Q8554" t="str">
            <v>Salaries &amp; Benefits</v>
          </cell>
          <cell r="R8554" t="str">
            <v>Other Expenditures</v>
          </cell>
          <cell r="S8554" t="str">
            <v>Salaries &amp; Benefits</v>
          </cell>
        </row>
        <row r="8555">
          <cell r="A8555" t="str">
            <v>PH4051</v>
          </cell>
          <cell r="E8555">
            <v>22714.73</v>
          </cell>
          <cell r="F8555">
            <v>0</v>
          </cell>
          <cell r="G8555">
            <v>22714.73</v>
          </cell>
          <cell r="H8555">
            <v>26004.37</v>
          </cell>
          <cell r="I8555">
            <v>3289.64</v>
          </cell>
          <cell r="J8555">
            <v>36934.32</v>
          </cell>
          <cell r="L8555">
            <v>41455</v>
          </cell>
          <cell r="M8555" t="str">
            <v>SG</v>
          </cell>
          <cell r="N8555" t="str">
            <v>EXP</v>
          </cell>
          <cell r="O8555" t="str">
            <v>PH400</v>
          </cell>
          <cell r="P8555" t="str">
            <v>1760</v>
          </cell>
          <cell r="Q8555" t="str">
            <v>Salaries &amp; Benefits</v>
          </cell>
          <cell r="R8555" t="str">
            <v>Other Expenditures</v>
          </cell>
          <cell r="S8555" t="str">
            <v>Salaries &amp; Benefits</v>
          </cell>
        </row>
        <row r="8556">
          <cell r="A8556" t="str">
            <v>PH4051</v>
          </cell>
          <cell r="E8556">
            <v>42285.23</v>
          </cell>
          <cell r="F8556">
            <v>0</v>
          </cell>
          <cell r="G8556">
            <v>42285.23</v>
          </cell>
          <cell r="H8556">
            <v>46854.5</v>
          </cell>
          <cell r="I8556">
            <v>4569.2700000000004</v>
          </cell>
          <cell r="J8556">
            <v>105422.55</v>
          </cell>
          <cell r="L8556">
            <v>41455</v>
          </cell>
          <cell r="M8556" t="str">
            <v>SG</v>
          </cell>
          <cell r="N8556" t="str">
            <v>EXP</v>
          </cell>
          <cell r="O8556" t="str">
            <v>PH400</v>
          </cell>
          <cell r="P8556" t="str">
            <v>1770</v>
          </cell>
          <cell r="Q8556" t="str">
            <v>Salaries &amp; Benefits</v>
          </cell>
          <cell r="R8556" t="str">
            <v>Other Expenditures</v>
          </cell>
          <cell r="S8556" t="str">
            <v>Salaries &amp; Benefits</v>
          </cell>
        </row>
        <row r="8557">
          <cell r="A8557" t="str">
            <v>PH4051</v>
          </cell>
          <cell r="E8557">
            <v>1669</v>
          </cell>
          <cell r="F8557">
            <v>0</v>
          </cell>
          <cell r="G8557">
            <v>1669</v>
          </cell>
          <cell r="H8557">
            <v>0</v>
          </cell>
          <cell r="I8557">
            <v>-1669</v>
          </cell>
          <cell r="J8557">
            <v>0</v>
          </cell>
          <cell r="L8557">
            <v>41455</v>
          </cell>
          <cell r="M8557" t="str">
            <v>SG</v>
          </cell>
          <cell r="N8557" t="str">
            <v>EXP</v>
          </cell>
          <cell r="O8557" t="str">
            <v>PH400</v>
          </cell>
          <cell r="P8557" t="str">
            <v>1840</v>
          </cell>
          <cell r="Q8557" t="str">
            <v>Salaries &amp; Benefits</v>
          </cell>
          <cell r="R8557" t="str">
            <v>Other Expenditures</v>
          </cell>
          <cell r="S8557" t="str">
            <v>Salaries &amp; Benefits</v>
          </cell>
        </row>
        <row r="8558">
          <cell r="A8558" t="str">
            <v>PH4051</v>
          </cell>
          <cell r="E8558">
            <v>0</v>
          </cell>
          <cell r="F8558">
            <v>0</v>
          </cell>
          <cell r="G8558">
            <v>0</v>
          </cell>
          <cell r="H8558">
            <v>130.62</v>
          </cell>
          <cell r="I8558">
            <v>130.62</v>
          </cell>
          <cell r="J8558">
            <v>294</v>
          </cell>
          <cell r="L8558">
            <v>41455</v>
          </cell>
          <cell r="M8558" t="str">
            <v>SG</v>
          </cell>
          <cell r="N8558" t="str">
            <v>EXP</v>
          </cell>
          <cell r="O8558" t="str">
            <v>PH400</v>
          </cell>
          <cell r="P8558" t="str">
            <v>1850</v>
          </cell>
          <cell r="Q8558" t="str">
            <v>Salaries &amp; Benefits</v>
          </cell>
          <cell r="R8558" t="str">
            <v>Other Expenditures</v>
          </cell>
          <cell r="S8558" t="str">
            <v>Salaries &amp; Benefits</v>
          </cell>
        </row>
        <row r="8559">
          <cell r="A8559" t="str">
            <v>PH4051</v>
          </cell>
          <cell r="E8559">
            <v>96</v>
          </cell>
          <cell r="F8559">
            <v>0</v>
          </cell>
          <cell r="G8559">
            <v>96</v>
          </cell>
          <cell r="H8559">
            <v>0</v>
          </cell>
          <cell r="I8559">
            <v>-96</v>
          </cell>
          <cell r="J8559">
            <v>0</v>
          </cell>
          <cell r="L8559">
            <v>41455</v>
          </cell>
          <cell r="M8559" t="str">
            <v>SG</v>
          </cell>
          <cell r="N8559" t="str">
            <v>EXP</v>
          </cell>
          <cell r="O8559" t="str">
            <v>PH400</v>
          </cell>
          <cell r="P8559" t="str">
            <v>1970</v>
          </cell>
          <cell r="Q8559" t="str">
            <v>Salaries &amp; Benefits</v>
          </cell>
          <cell r="R8559" t="str">
            <v>Other Expenditures</v>
          </cell>
          <cell r="S8559" t="str">
            <v>Salaries &amp; Benefits</v>
          </cell>
        </row>
        <row r="8560">
          <cell r="A8560" t="str">
            <v>PH4051</v>
          </cell>
          <cell r="E8560">
            <v>34.36</v>
          </cell>
          <cell r="F8560">
            <v>0</v>
          </cell>
          <cell r="G8560">
            <v>34.36</v>
          </cell>
          <cell r="H8560">
            <v>0</v>
          </cell>
          <cell r="I8560">
            <v>-34.36</v>
          </cell>
          <cell r="J8560">
            <v>0</v>
          </cell>
          <cell r="L8560">
            <v>41455</v>
          </cell>
          <cell r="M8560" t="str">
            <v>SG</v>
          </cell>
          <cell r="N8560" t="str">
            <v>EXP</v>
          </cell>
          <cell r="O8560" t="str">
            <v>PH400</v>
          </cell>
          <cell r="P8560" t="str">
            <v>1975</v>
          </cell>
          <cell r="Q8560" t="str">
            <v>Salaries &amp; Benefits</v>
          </cell>
          <cell r="R8560" t="str">
            <v>Other Expenditures</v>
          </cell>
          <cell r="S8560" t="str">
            <v>Salaries &amp; Benefits</v>
          </cell>
        </row>
        <row r="8561">
          <cell r="A8561" t="str">
            <v>PH4051</v>
          </cell>
          <cell r="E8561">
            <v>5938.23</v>
          </cell>
          <cell r="F8561">
            <v>0</v>
          </cell>
          <cell r="G8561">
            <v>5938.23</v>
          </cell>
          <cell r="H8561">
            <v>3922.14</v>
          </cell>
          <cell r="I8561">
            <v>-2016.09</v>
          </cell>
          <cell r="J8561">
            <v>9079.0400000000009</v>
          </cell>
          <cell r="L8561">
            <v>41455</v>
          </cell>
          <cell r="M8561" t="str">
            <v>SG</v>
          </cell>
          <cell r="N8561" t="str">
            <v>EXP</v>
          </cell>
          <cell r="O8561" t="str">
            <v>PH400</v>
          </cell>
          <cell r="P8561" t="str">
            <v>2010</v>
          </cell>
          <cell r="Q8561" t="str">
            <v>Office Supplies</v>
          </cell>
          <cell r="R8561" t="str">
            <v>Other Expenditures</v>
          </cell>
          <cell r="S8561" t="str">
            <v>Non Salary</v>
          </cell>
        </row>
        <row r="8562">
          <cell r="A8562" t="str">
            <v>PH4051</v>
          </cell>
          <cell r="E8562">
            <v>291.64999999999998</v>
          </cell>
          <cell r="F8562">
            <v>0</v>
          </cell>
          <cell r="G8562">
            <v>291.64999999999998</v>
          </cell>
          <cell r="H8562">
            <v>428.64</v>
          </cell>
          <cell r="I8562">
            <v>136.99</v>
          </cell>
          <cell r="J8562">
            <v>992.24</v>
          </cell>
          <cell r="L8562">
            <v>41455</v>
          </cell>
          <cell r="M8562" t="str">
            <v>SG</v>
          </cell>
          <cell r="N8562" t="str">
            <v>EXP</v>
          </cell>
          <cell r="O8562" t="str">
            <v>PH400</v>
          </cell>
          <cell r="P8562" t="str">
            <v>2040</v>
          </cell>
          <cell r="Q8562" t="str">
            <v>Office Supplies</v>
          </cell>
          <cell r="R8562" t="str">
            <v>Other Expenditures</v>
          </cell>
          <cell r="S8562" t="str">
            <v>Non Salary</v>
          </cell>
        </row>
        <row r="8563">
          <cell r="A8563" t="str">
            <v>PH4051</v>
          </cell>
          <cell r="E8563">
            <v>0</v>
          </cell>
          <cell r="F8563">
            <v>0</v>
          </cell>
          <cell r="G8563">
            <v>0</v>
          </cell>
          <cell r="H8563">
            <v>562.85</v>
          </cell>
          <cell r="I8563">
            <v>562.85</v>
          </cell>
          <cell r="J8563">
            <v>1152.94</v>
          </cell>
          <cell r="L8563">
            <v>41455</v>
          </cell>
          <cell r="M8563" t="str">
            <v>SG</v>
          </cell>
          <cell r="N8563" t="str">
            <v>EXP</v>
          </cell>
          <cell r="O8563" t="str">
            <v>PH400</v>
          </cell>
          <cell r="P8563" t="str">
            <v>2215</v>
          </cell>
          <cell r="Q8563" t="str">
            <v>Energy, Utilities &amp; Fuels</v>
          </cell>
          <cell r="R8563" t="str">
            <v>Utility Costs</v>
          </cell>
          <cell r="S8563" t="str">
            <v>Non Salary</v>
          </cell>
        </row>
        <row r="8564">
          <cell r="A8564" t="str">
            <v>PH4051</v>
          </cell>
          <cell r="E8564">
            <v>0</v>
          </cell>
          <cell r="F8564">
            <v>0</v>
          </cell>
          <cell r="G8564">
            <v>0</v>
          </cell>
          <cell r="H8564">
            <v>527.66999999999996</v>
          </cell>
          <cell r="I8564">
            <v>527.66999999999996</v>
          </cell>
          <cell r="J8564">
            <v>1221.43</v>
          </cell>
          <cell r="L8564">
            <v>41455</v>
          </cell>
          <cell r="M8564" t="str">
            <v>SG</v>
          </cell>
          <cell r="N8564" t="str">
            <v>EXP</v>
          </cell>
          <cell r="O8564" t="str">
            <v>PH400</v>
          </cell>
          <cell r="P8564" t="str">
            <v>2650</v>
          </cell>
          <cell r="Q8564" t="str">
            <v>Other Supplies</v>
          </cell>
          <cell r="R8564" t="str">
            <v>Other Expenditures</v>
          </cell>
          <cell r="S8564" t="str">
            <v>Non Salary</v>
          </cell>
        </row>
        <row r="8565">
          <cell r="A8565" t="str">
            <v>PH4051</v>
          </cell>
          <cell r="E8565">
            <v>11454.24</v>
          </cell>
          <cell r="F8565">
            <v>8201.3799999999992</v>
          </cell>
          <cell r="G8565">
            <v>19655.62</v>
          </cell>
          <cell r="H8565">
            <v>21382.19</v>
          </cell>
          <cell r="I8565">
            <v>1726.57</v>
          </cell>
          <cell r="J8565">
            <v>43798</v>
          </cell>
          <cell r="L8565">
            <v>41455</v>
          </cell>
          <cell r="M8565" t="str">
            <v>SG</v>
          </cell>
          <cell r="N8565" t="str">
            <v>EXP</v>
          </cell>
          <cell r="O8565" t="str">
            <v>PH400</v>
          </cell>
          <cell r="P8565" t="str">
            <v>2823</v>
          </cell>
          <cell r="Q8565" t="str">
            <v>Other Supplies</v>
          </cell>
          <cell r="R8565" t="str">
            <v>Other Expenditures</v>
          </cell>
          <cell r="S8565" t="str">
            <v>Non Salary</v>
          </cell>
        </row>
        <row r="8566">
          <cell r="A8566" t="str">
            <v>PH4051</v>
          </cell>
          <cell r="E8566">
            <v>61010.25</v>
          </cell>
          <cell r="F8566">
            <v>22.17</v>
          </cell>
          <cell r="G8566">
            <v>61032.42</v>
          </cell>
          <cell r="H8566">
            <v>65486.06</v>
          </cell>
          <cell r="I8566">
            <v>4453.6400000000003</v>
          </cell>
          <cell r="J8566">
            <v>133400</v>
          </cell>
          <cell r="L8566">
            <v>41455</v>
          </cell>
          <cell r="M8566" t="str">
            <v>SG</v>
          </cell>
          <cell r="N8566" t="str">
            <v>EXP</v>
          </cell>
          <cell r="O8566" t="str">
            <v>PH400</v>
          </cell>
          <cell r="P8566" t="str">
            <v>2824</v>
          </cell>
          <cell r="Q8566" t="str">
            <v>Other Supplies</v>
          </cell>
          <cell r="R8566" t="str">
            <v>Other Expenditures</v>
          </cell>
          <cell r="S8566" t="str">
            <v>Non Salary</v>
          </cell>
        </row>
        <row r="8567">
          <cell r="A8567" t="str">
            <v>PH4051</v>
          </cell>
          <cell r="E8567">
            <v>179.61</v>
          </cell>
          <cell r="F8567">
            <v>0</v>
          </cell>
          <cell r="G8567">
            <v>179.61</v>
          </cell>
          <cell r="H8567">
            <v>0</v>
          </cell>
          <cell r="I8567">
            <v>-179.61</v>
          </cell>
          <cell r="J8567">
            <v>0</v>
          </cell>
          <cell r="L8567">
            <v>41455</v>
          </cell>
          <cell r="M8567" t="str">
            <v>SG</v>
          </cell>
          <cell r="N8567" t="str">
            <v>EXP</v>
          </cell>
          <cell r="O8567" t="str">
            <v>PH400</v>
          </cell>
          <cell r="P8567" t="str">
            <v>3055</v>
          </cell>
          <cell r="Q8567" t="str">
            <v>General Equipment</v>
          </cell>
          <cell r="R8567" t="str">
            <v>Other Expenditures</v>
          </cell>
          <cell r="S8567" t="str">
            <v>Non Salary</v>
          </cell>
        </row>
        <row r="8568">
          <cell r="A8568" t="str">
            <v>PH4051</v>
          </cell>
          <cell r="E8568">
            <v>1368.98</v>
          </cell>
          <cell r="F8568">
            <v>0</v>
          </cell>
          <cell r="G8568">
            <v>1368.98</v>
          </cell>
          <cell r="H8568">
            <v>0</v>
          </cell>
          <cell r="I8568">
            <v>-1368.98</v>
          </cell>
          <cell r="J8568">
            <v>0</v>
          </cell>
          <cell r="L8568">
            <v>41455</v>
          </cell>
          <cell r="M8568" t="str">
            <v>SG</v>
          </cell>
          <cell r="N8568" t="str">
            <v>EXP</v>
          </cell>
          <cell r="O8568" t="str">
            <v>PH400</v>
          </cell>
          <cell r="P8568" t="str">
            <v>3310</v>
          </cell>
          <cell r="Q8568" t="str">
            <v>Furniture &amp; Furnishings</v>
          </cell>
          <cell r="R8568" t="str">
            <v>Other Expenditures</v>
          </cell>
          <cell r="S8568" t="str">
            <v>Non Salary</v>
          </cell>
        </row>
        <row r="8569">
          <cell r="A8569" t="str">
            <v>PH4051</v>
          </cell>
          <cell r="E8569">
            <v>85875</v>
          </cell>
          <cell r="F8569">
            <v>0</v>
          </cell>
          <cell r="G8569">
            <v>85875</v>
          </cell>
          <cell r="H8569">
            <v>58230.33</v>
          </cell>
          <cell r="I8569">
            <v>-27644.67</v>
          </cell>
          <cell r="J8569">
            <v>138052</v>
          </cell>
          <cell r="L8569">
            <v>41455</v>
          </cell>
          <cell r="M8569" t="str">
            <v>SG</v>
          </cell>
          <cell r="N8569" t="str">
            <v>EXP</v>
          </cell>
          <cell r="O8569" t="str">
            <v>PH400</v>
          </cell>
          <cell r="P8569" t="str">
            <v>4025</v>
          </cell>
          <cell r="Q8569" t="str">
            <v>Professional &amp; Technical</v>
          </cell>
          <cell r="R8569" t="str">
            <v>Other Expenditures</v>
          </cell>
          <cell r="S8569" t="str">
            <v>Non Salary</v>
          </cell>
        </row>
        <row r="8570">
          <cell r="A8570" t="str">
            <v>PH4051</v>
          </cell>
          <cell r="E8570">
            <v>200.34</v>
          </cell>
          <cell r="F8570">
            <v>0</v>
          </cell>
          <cell r="G8570">
            <v>200.34</v>
          </cell>
          <cell r="H8570">
            <v>442.94</v>
          </cell>
          <cell r="I8570">
            <v>242.6</v>
          </cell>
          <cell r="J8570">
            <v>1556.93</v>
          </cell>
          <cell r="L8570">
            <v>41455</v>
          </cell>
          <cell r="M8570" t="str">
            <v>SG</v>
          </cell>
          <cell r="N8570" t="str">
            <v>EXP</v>
          </cell>
          <cell r="O8570" t="str">
            <v>PH400</v>
          </cell>
          <cell r="P8570" t="str">
            <v>4086</v>
          </cell>
          <cell r="Q8570" t="str">
            <v>Professional &amp; Technical</v>
          </cell>
          <cell r="R8570" t="str">
            <v>Other Expenditures</v>
          </cell>
          <cell r="S8570" t="str">
            <v>Non Salary</v>
          </cell>
        </row>
        <row r="8571">
          <cell r="A8571" t="str">
            <v>PH4051</v>
          </cell>
          <cell r="E8571">
            <v>1457.69</v>
          </cell>
          <cell r="F8571">
            <v>1041.5999999999999</v>
          </cell>
          <cell r="G8571">
            <v>2499.29</v>
          </cell>
          <cell r="H8571">
            <v>2490.23</v>
          </cell>
          <cell r="I8571">
            <v>-9.06</v>
          </cell>
          <cell r="J8571">
            <v>5894</v>
          </cell>
          <cell r="L8571">
            <v>41455</v>
          </cell>
          <cell r="M8571" t="str">
            <v>SG</v>
          </cell>
          <cell r="N8571" t="str">
            <v>EXP</v>
          </cell>
          <cell r="O8571" t="str">
            <v>PH400</v>
          </cell>
          <cell r="P8571" t="str">
            <v>4124</v>
          </cell>
          <cell r="Q8571" t="str">
            <v>Professional &amp; Technical</v>
          </cell>
          <cell r="R8571" t="str">
            <v>Other Expenditures</v>
          </cell>
          <cell r="S8571" t="str">
            <v>Non Salary</v>
          </cell>
        </row>
        <row r="8572">
          <cell r="A8572" t="str">
            <v>PH4051</v>
          </cell>
          <cell r="E8572">
            <v>696.51</v>
          </cell>
          <cell r="F8572">
            <v>0</v>
          </cell>
          <cell r="G8572">
            <v>696.51</v>
          </cell>
          <cell r="H8572">
            <v>253.5</v>
          </cell>
          <cell r="I8572">
            <v>-443.01</v>
          </cell>
          <cell r="J8572">
            <v>600</v>
          </cell>
          <cell r="L8572">
            <v>41455</v>
          </cell>
          <cell r="M8572" t="str">
            <v>SG</v>
          </cell>
          <cell r="N8572" t="str">
            <v>EXP</v>
          </cell>
          <cell r="O8572" t="str">
            <v>PH400</v>
          </cell>
          <cell r="P8572" t="str">
            <v>4225</v>
          </cell>
          <cell r="Q8572" t="str">
            <v>Business Travel Expenses</v>
          </cell>
          <cell r="R8572" t="str">
            <v>Other Expenditures</v>
          </cell>
          <cell r="S8572" t="str">
            <v>Non Salary</v>
          </cell>
        </row>
        <row r="8573">
          <cell r="A8573" t="str">
            <v>PH4051</v>
          </cell>
          <cell r="E8573">
            <v>0</v>
          </cell>
          <cell r="F8573">
            <v>0</v>
          </cell>
          <cell r="G8573">
            <v>0</v>
          </cell>
          <cell r="H8573">
            <v>76.5</v>
          </cell>
          <cell r="I8573">
            <v>76.5</v>
          </cell>
          <cell r="J8573">
            <v>306</v>
          </cell>
          <cell r="L8573">
            <v>41455</v>
          </cell>
          <cell r="M8573" t="str">
            <v>SG</v>
          </cell>
          <cell r="N8573" t="str">
            <v>EXP</v>
          </cell>
          <cell r="O8573" t="str">
            <v>PH400</v>
          </cell>
          <cell r="P8573" t="str">
            <v>4251</v>
          </cell>
          <cell r="Q8573" t="str">
            <v>Conference Expenditures</v>
          </cell>
          <cell r="R8573" t="str">
            <v>Other Expenditures</v>
          </cell>
          <cell r="S8573" t="str">
            <v>Non Salary</v>
          </cell>
        </row>
        <row r="8574">
          <cell r="A8574" t="str">
            <v>PH4051</v>
          </cell>
          <cell r="E8574">
            <v>27.02</v>
          </cell>
          <cell r="F8574">
            <v>0</v>
          </cell>
          <cell r="G8574">
            <v>27.02</v>
          </cell>
          <cell r="H8574">
            <v>0</v>
          </cell>
          <cell r="I8574">
            <v>-27.02</v>
          </cell>
          <cell r="J8574">
            <v>0</v>
          </cell>
          <cell r="L8574">
            <v>41455</v>
          </cell>
          <cell r="M8574" t="str">
            <v>SG</v>
          </cell>
          <cell r="N8574" t="str">
            <v>EXP</v>
          </cell>
          <cell r="O8574" t="str">
            <v>PH400</v>
          </cell>
          <cell r="P8574" t="str">
            <v>4252</v>
          </cell>
          <cell r="Q8574" t="str">
            <v>Conference Expenditures</v>
          </cell>
          <cell r="R8574" t="str">
            <v>Other Expenditures</v>
          </cell>
          <cell r="S8574" t="str">
            <v>Non Salary</v>
          </cell>
        </row>
        <row r="8575">
          <cell r="A8575" t="str">
            <v>PH4051</v>
          </cell>
          <cell r="E8575">
            <v>457.92</v>
          </cell>
          <cell r="F8575">
            <v>0</v>
          </cell>
          <cell r="G8575">
            <v>457.92</v>
          </cell>
          <cell r="H8575">
            <v>102</v>
          </cell>
          <cell r="I8575">
            <v>-355.92</v>
          </cell>
          <cell r="J8575">
            <v>408</v>
          </cell>
          <cell r="L8575">
            <v>41455</v>
          </cell>
          <cell r="M8575" t="str">
            <v>SG</v>
          </cell>
          <cell r="N8575" t="str">
            <v>EXP</v>
          </cell>
          <cell r="O8575" t="str">
            <v>PH400</v>
          </cell>
          <cell r="P8575" t="str">
            <v>4256</v>
          </cell>
          <cell r="Q8575" t="str">
            <v>Conference Expenditures</v>
          </cell>
          <cell r="R8575" t="str">
            <v>Other Expenditures</v>
          </cell>
          <cell r="S8575" t="str">
            <v>Non Salary</v>
          </cell>
        </row>
        <row r="8576">
          <cell r="A8576" t="str">
            <v>PH4051</v>
          </cell>
          <cell r="E8576">
            <v>193.34</v>
          </cell>
          <cell r="F8576">
            <v>23.91</v>
          </cell>
          <cell r="G8576">
            <v>217.25</v>
          </cell>
          <cell r="H8576">
            <v>214.97</v>
          </cell>
          <cell r="I8576">
            <v>-2.2799999999999998</v>
          </cell>
          <cell r="J8576">
            <v>508.8</v>
          </cell>
          <cell r="L8576">
            <v>41455</v>
          </cell>
          <cell r="M8576" t="str">
            <v>SG</v>
          </cell>
          <cell r="N8576" t="str">
            <v>EXP</v>
          </cell>
          <cell r="O8576" t="str">
            <v>PH400</v>
          </cell>
          <cell r="P8576" t="str">
            <v>4425</v>
          </cell>
          <cell r="Q8576" t="str">
            <v>Contracted Services</v>
          </cell>
          <cell r="R8576" t="str">
            <v>Other Expenditures</v>
          </cell>
          <cell r="S8576" t="str">
            <v>Non Salary</v>
          </cell>
        </row>
        <row r="8577">
          <cell r="A8577" t="str">
            <v>PH4051</v>
          </cell>
          <cell r="E8577">
            <v>0</v>
          </cell>
          <cell r="F8577">
            <v>0</v>
          </cell>
          <cell r="G8577">
            <v>0</v>
          </cell>
          <cell r="H8577">
            <v>232.41</v>
          </cell>
          <cell r="I8577">
            <v>232.41</v>
          </cell>
          <cell r="J8577">
            <v>550.08000000000004</v>
          </cell>
          <cell r="L8577">
            <v>41455</v>
          </cell>
          <cell r="M8577" t="str">
            <v>SG</v>
          </cell>
          <cell r="N8577" t="str">
            <v>EXP</v>
          </cell>
          <cell r="O8577" t="str">
            <v>PH400</v>
          </cell>
          <cell r="P8577" t="str">
            <v>4441</v>
          </cell>
          <cell r="Q8577" t="str">
            <v>Contracted Services</v>
          </cell>
          <cell r="R8577" t="str">
            <v>Other Expenditures</v>
          </cell>
          <cell r="S8577" t="str">
            <v>Non Salary</v>
          </cell>
        </row>
        <row r="8578">
          <cell r="A8578" t="str">
            <v>PH4051</v>
          </cell>
          <cell r="E8578">
            <v>0</v>
          </cell>
          <cell r="F8578">
            <v>0</v>
          </cell>
          <cell r="G8578">
            <v>0</v>
          </cell>
          <cell r="H8578">
            <v>43.85</v>
          </cell>
          <cell r="I8578">
            <v>43.85</v>
          </cell>
          <cell r="J8578">
            <v>103.8</v>
          </cell>
          <cell r="L8578">
            <v>41455</v>
          </cell>
          <cell r="M8578" t="str">
            <v>SG</v>
          </cell>
          <cell r="N8578" t="str">
            <v>EXP</v>
          </cell>
          <cell r="O8578" t="str">
            <v>PH400</v>
          </cell>
          <cell r="P8578" t="str">
            <v>4452</v>
          </cell>
          <cell r="Q8578" t="str">
            <v>Contracted Services</v>
          </cell>
          <cell r="R8578" t="str">
            <v>Other Expenditures</v>
          </cell>
          <cell r="S8578" t="str">
            <v>Non Salary</v>
          </cell>
        </row>
        <row r="8579">
          <cell r="A8579" t="str">
            <v>PH4051</v>
          </cell>
          <cell r="E8579">
            <v>0</v>
          </cell>
          <cell r="F8579">
            <v>0</v>
          </cell>
          <cell r="G8579">
            <v>0</v>
          </cell>
          <cell r="H8579">
            <v>128.97999999999999</v>
          </cell>
          <cell r="I8579">
            <v>128.97999999999999</v>
          </cell>
          <cell r="J8579">
            <v>305.27999999999997</v>
          </cell>
          <cell r="L8579">
            <v>41455</v>
          </cell>
          <cell r="M8579" t="str">
            <v>SG</v>
          </cell>
          <cell r="N8579" t="str">
            <v>EXP</v>
          </cell>
          <cell r="O8579" t="str">
            <v>PH400</v>
          </cell>
          <cell r="P8579" t="str">
            <v>4469</v>
          </cell>
          <cell r="Q8579" t="str">
            <v>Contracted Services</v>
          </cell>
          <cell r="R8579" t="str">
            <v>Other Expenditures</v>
          </cell>
          <cell r="S8579" t="str">
            <v>Non Salary</v>
          </cell>
        </row>
        <row r="8580">
          <cell r="A8580" t="str">
            <v>PH4051</v>
          </cell>
          <cell r="E8580">
            <v>158.74</v>
          </cell>
          <cell r="F8580">
            <v>8116.42</v>
          </cell>
          <cell r="G8580">
            <v>8275.16</v>
          </cell>
          <cell r="H8580">
            <v>1656.63</v>
          </cell>
          <cell r="I8580">
            <v>-6618.53</v>
          </cell>
          <cell r="J8580">
            <v>3921.04</v>
          </cell>
          <cell r="L8580">
            <v>41455</v>
          </cell>
          <cell r="M8580" t="str">
            <v>SG</v>
          </cell>
          <cell r="N8580" t="str">
            <v>EXP</v>
          </cell>
          <cell r="O8580" t="str">
            <v>PH400</v>
          </cell>
          <cell r="P8580" t="str">
            <v>4515</v>
          </cell>
          <cell r="Q8580" t="str">
            <v>Contracted Services</v>
          </cell>
          <cell r="R8580" t="str">
            <v>Other Expenditures</v>
          </cell>
          <cell r="S8580" t="str">
            <v>Non Salary</v>
          </cell>
        </row>
        <row r="8581">
          <cell r="A8581" t="str">
            <v>PH4051</v>
          </cell>
          <cell r="E8581">
            <v>0</v>
          </cell>
          <cell r="F8581">
            <v>0</v>
          </cell>
          <cell r="G8581">
            <v>0</v>
          </cell>
          <cell r="H8581">
            <v>172.38</v>
          </cell>
          <cell r="I8581">
            <v>172.38</v>
          </cell>
          <cell r="J8581">
            <v>408</v>
          </cell>
          <cell r="L8581">
            <v>41455</v>
          </cell>
          <cell r="M8581" t="str">
            <v>SG</v>
          </cell>
          <cell r="N8581" t="str">
            <v>EXP</v>
          </cell>
          <cell r="O8581" t="str">
            <v>PH400</v>
          </cell>
          <cell r="P8581" t="str">
            <v>4690</v>
          </cell>
          <cell r="Q8581" t="str">
            <v>Insurance, Parking &amp; Metrage</v>
          </cell>
          <cell r="R8581" t="str">
            <v>Other Expenditures</v>
          </cell>
          <cell r="S8581" t="str">
            <v>Non Salary</v>
          </cell>
        </row>
        <row r="8582">
          <cell r="A8582" t="str">
            <v>PH4051</v>
          </cell>
          <cell r="E8582">
            <v>450.79</v>
          </cell>
          <cell r="F8582">
            <v>0</v>
          </cell>
          <cell r="G8582">
            <v>450.79</v>
          </cell>
          <cell r="H8582">
            <v>813.11</v>
          </cell>
          <cell r="I8582">
            <v>362.32</v>
          </cell>
          <cell r="J8582">
            <v>1652</v>
          </cell>
          <cell r="L8582">
            <v>41455</v>
          </cell>
          <cell r="M8582" t="str">
            <v>SG</v>
          </cell>
          <cell r="N8582" t="str">
            <v>EXP</v>
          </cell>
          <cell r="O8582" t="str">
            <v>PH400</v>
          </cell>
          <cell r="P8582" t="str">
            <v>4770</v>
          </cell>
          <cell r="Q8582" t="str">
            <v>Insurance, Parking &amp; Metrage</v>
          </cell>
          <cell r="R8582" t="str">
            <v>Other Expenditures</v>
          </cell>
          <cell r="S8582" t="str">
            <v>Non Salary</v>
          </cell>
        </row>
        <row r="8583">
          <cell r="A8583" t="str">
            <v>PH4051</v>
          </cell>
          <cell r="E8583">
            <v>364.19</v>
          </cell>
          <cell r="F8583">
            <v>0</v>
          </cell>
          <cell r="G8583">
            <v>364.19</v>
          </cell>
          <cell r="H8583">
            <v>1424.43</v>
          </cell>
          <cell r="I8583">
            <v>1060.24</v>
          </cell>
          <cell r="J8583">
            <v>2894</v>
          </cell>
          <cell r="L8583">
            <v>41455</v>
          </cell>
          <cell r="M8583" t="str">
            <v>SG</v>
          </cell>
          <cell r="N8583" t="str">
            <v>EXP</v>
          </cell>
          <cell r="O8583" t="str">
            <v>PH400</v>
          </cell>
          <cell r="P8583" t="str">
            <v>4775</v>
          </cell>
          <cell r="Q8583" t="str">
            <v>Insurance, Parking &amp; Metrage</v>
          </cell>
          <cell r="R8583" t="str">
            <v>Other Expenditures</v>
          </cell>
          <cell r="S8583" t="str">
            <v>Non Salary</v>
          </cell>
        </row>
        <row r="8584">
          <cell r="A8584" t="str">
            <v>PH4051</v>
          </cell>
          <cell r="E8584">
            <v>310.39</v>
          </cell>
          <cell r="F8584">
            <v>0</v>
          </cell>
          <cell r="G8584">
            <v>310.39</v>
          </cell>
          <cell r="H8584">
            <v>89.3</v>
          </cell>
          <cell r="I8584">
            <v>-221.09</v>
          </cell>
          <cell r="J8584">
            <v>211.36</v>
          </cell>
          <cell r="L8584">
            <v>41455</v>
          </cell>
          <cell r="M8584" t="str">
            <v>SG</v>
          </cell>
          <cell r="N8584" t="str">
            <v>EXP</v>
          </cell>
          <cell r="O8584" t="str">
            <v>PH400</v>
          </cell>
          <cell r="P8584" t="str">
            <v>4805</v>
          </cell>
          <cell r="Q8584" t="str">
            <v>Other Services</v>
          </cell>
          <cell r="R8584" t="str">
            <v>Other Expenditures</v>
          </cell>
          <cell r="S8584" t="str">
            <v>Non Salary</v>
          </cell>
        </row>
        <row r="8585">
          <cell r="A8585" t="str">
            <v>PH4051</v>
          </cell>
          <cell r="E8585">
            <v>0</v>
          </cell>
          <cell r="F8585">
            <v>0</v>
          </cell>
          <cell r="G8585">
            <v>0</v>
          </cell>
          <cell r="H8585">
            <v>68.19</v>
          </cell>
          <cell r="I8585">
            <v>68.19</v>
          </cell>
          <cell r="J8585">
            <v>161.38999999999999</v>
          </cell>
          <cell r="L8585">
            <v>41455</v>
          </cell>
          <cell r="M8585" t="str">
            <v>SG</v>
          </cell>
          <cell r="N8585" t="str">
            <v>EXP</v>
          </cell>
          <cell r="O8585" t="str">
            <v>PH400</v>
          </cell>
          <cell r="P8585" t="str">
            <v>4815</v>
          </cell>
          <cell r="Q8585" t="str">
            <v>Other Services</v>
          </cell>
          <cell r="R8585" t="str">
            <v>Other Expenditures</v>
          </cell>
          <cell r="S8585" t="str">
            <v>Non Salary</v>
          </cell>
        </row>
        <row r="8586">
          <cell r="A8586" t="str">
            <v>PH4051</v>
          </cell>
          <cell r="E8586">
            <v>677.63</v>
          </cell>
          <cell r="F8586">
            <v>2164.5500000000002</v>
          </cell>
          <cell r="G8586">
            <v>2842.18</v>
          </cell>
          <cell r="H8586">
            <v>1411.78</v>
          </cell>
          <cell r="I8586">
            <v>-1430.4</v>
          </cell>
          <cell r="J8586">
            <v>2868.31</v>
          </cell>
          <cell r="L8586">
            <v>41455</v>
          </cell>
          <cell r="M8586" t="str">
            <v>SG</v>
          </cell>
          <cell r="N8586" t="str">
            <v>EXP</v>
          </cell>
          <cell r="O8586" t="str">
            <v>PH400</v>
          </cell>
          <cell r="P8586" t="str">
            <v>4860</v>
          </cell>
          <cell r="Q8586" t="str">
            <v>Other Services</v>
          </cell>
          <cell r="R8586" t="str">
            <v>Other Expenditures</v>
          </cell>
          <cell r="S8586" t="str">
            <v>Non Salary</v>
          </cell>
        </row>
        <row r="8587">
          <cell r="A8587" t="str">
            <v>PH4051</v>
          </cell>
          <cell r="E8587">
            <v>4.5199999999999996</v>
          </cell>
          <cell r="F8587">
            <v>0</v>
          </cell>
          <cell r="G8587">
            <v>4.5199999999999996</v>
          </cell>
          <cell r="H8587">
            <v>1080</v>
          </cell>
          <cell r="I8587">
            <v>1075.48</v>
          </cell>
          <cell r="J8587">
            <v>2500</v>
          </cell>
          <cell r="L8587">
            <v>41455</v>
          </cell>
          <cell r="M8587" t="str">
            <v>SG</v>
          </cell>
          <cell r="N8587" t="str">
            <v>EXP</v>
          </cell>
          <cell r="O8587" t="str">
            <v>PH400</v>
          </cell>
          <cell r="P8587" t="str">
            <v>7030</v>
          </cell>
          <cell r="Q8587" t="str">
            <v>IDC's</v>
          </cell>
          <cell r="R8587" t="str">
            <v>Other Expenditures</v>
          </cell>
          <cell r="S8587" t="str">
            <v>Non Salary</v>
          </cell>
        </row>
        <row r="8588">
          <cell r="A8588" t="str">
            <v>PH4051</v>
          </cell>
          <cell r="E8588">
            <v>72.349999999999994</v>
          </cell>
          <cell r="F8588">
            <v>0</v>
          </cell>
          <cell r="G8588">
            <v>72.349999999999994</v>
          </cell>
          <cell r="H8588">
            <v>1382.4</v>
          </cell>
          <cell r="I8588">
            <v>1310.05</v>
          </cell>
          <cell r="J8588">
            <v>3200</v>
          </cell>
          <cell r="L8588">
            <v>41455</v>
          </cell>
          <cell r="M8588" t="str">
            <v>SG</v>
          </cell>
          <cell r="N8588" t="str">
            <v>EXP</v>
          </cell>
          <cell r="O8588" t="str">
            <v>PH400</v>
          </cell>
          <cell r="P8588" t="str">
            <v>7035</v>
          </cell>
          <cell r="Q8588" t="str">
            <v>IDC's</v>
          </cell>
          <cell r="R8588" t="str">
            <v>Other Expenditures</v>
          </cell>
          <cell r="S8588" t="str">
            <v>Non Salary</v>
          </cell>
        </row>
        <row r="8589">
          <cell r="A8589" t="str">
            <v>PH4051</v>
          </cell>
          <cell r="E8589">
            <v>800</v>
          </cell>
          <cell r="F8589">
            <v>0</v>
          </cell>
          <cell r="G8589">
            <v>800</v>
          </cell>
          <cell r="H8589">
            <v>302.39999999999998</v>
          </cell>
          <cell r="I8589">
            <v>-497.6</v>
          </cell>
          <cell r="J8589">
            <v>700</v>
          </cell>
          <cell r="L8589">
            <v>41455</v>
          </cell>
          <cell r="M8589" t="str">
            <v>SG</v>
          </cell>
          <cell r="N8589" t="str">
            <v>EXP</v>
          </cell>
          <cell r="O8589" t="str">
            <v>PH400</v>
          </cell>
          <cell r="P8589" t="str">
            <v>7097</v>
          </cell>
          <cell r="Q8589" t="str">
            <v>IDC's</v>
          </cell>
          <cell r="R8589" t="str">
            <v>Other Expenditures</v>
          </cell>
          <cell r="S8589" t="str">
            <v>Non Salary</v>
          </cell>
        </row>
        <row r="8590">
          <cell r="A8590" t="str">
            <v>PH4051</v>
          </cell>
          <cell r="E8590">
            <v>80</v>
          </cell>
          <cell r="F8590">
            <v>0</v>
          </cell>
          <cell r="G8590">
            <v>80</v>
          </cell>
          <cell r="H8590">
            <v>0</v>
          </cell>
          <cell r="I8590">
            <v>-80</v>
          </cell>
          <cell r="J8590">
            <v>0</v>
          </cell>
          <cell r="L8590">
            <v>41455</v>
          </cell>
          <cell r="M8590" t="str">
            <v>SG</v>
          </cell>
          <cell r="N8590" t="str">
            <v>EXP</v>
          </cell>
          <cell r="O8590" t="str">
            <v>PH400</v>
          </cell>
          <cell r="P8590" t="str">
            <v>7130</v>
          </cell>
          <cell r="Q8590" t="str">
            <v>IDC's</v>
          </cell>
          <cell r="R8590" t="str">
            <v>Other Expenditures</v>
          </cell>
          <cell r="S8590" t="str">
            <v>Non Salary</v>
          </cell>
        </row>
        <row r="8591">
          <cell r="A8591" t="str">
            <v>PH4051</v>
          </cell>
          <cell r="E8591">
            <v>-531327.27</v>
          </cell>
          <cell r="F8591">
            <v>0</v>
          </cell>
          <cell r="G8591">
            <v>-531327.27</v>
          </cell>
          <cell r="H8591">
            <v>-525753.03</v>
          </cell>
          <cell r="I8591">
            <v>5574.24</v>
          </cell>
          <cell r="J8591">
            <v>-1147797.47</v>
          </cell>
          <cell r="L8591">
            <v>41455</v>
          </cell>
          <cell r="M8591" t="str">
            <v>SG</v>
          </cell>
          <cell r="N8591" t="str">
            <v>REV</v>
          </cell>
          <cell r="O8591" t="str">
            <v>PH400</v>
          </cell>
          <cell r="P8591" t="str">
            <v>8010</v>
          </cell>
          <cell r="Q8591" t="str">
            <v>Grants and Subsidies</v>
          </cell>
          <cell r="R8591" t="str">
            <v>Revenue</v>
          </cell>
          <cell r="S8591" t="str">
            <v>Non Salary</v>
          </cell>
        </row>
        <row r="8592">
          <cell r="A8592" t="str">
            <v>PH4051</v>
          </cell>
          <cell r="E8592">
            <v>-58367.68</v>
          </cell>
          <cell r="F8592">
            <v>0</v>
          </cell>
          <cell r="G8592">
            <v>-58367.68</v>
          </cell>
          <cell r="H8592">
            <v>-53357.7</v>
          </cell>
          <cell r="I8592">
            <v>5009.9799999999996</v>
          </cell>
          <cell r="J8592">
            <v>-125400</v>
          </cell>
          <cell r="L8592">
            <v>41455</v>
          </cell>
          <cell r="M8592" t="str">
            <v>SG</v>
          </cell>
          <cell r="N8592" t="str">
            <v>REV</v>
          </cell>
          <cell r="O8592" t="str">
            <v>PH400</v>
          </cell>
          <cell r="P8592" t="str">
            <v>9605</v>
          </cell>
          <cell r="Q8592" t="str">
            <v>Other Revenues</v>
          </cell>
          <cell r="R8592" t="str">
            <v>Revenue</v>
          </cell>
          <cell r="S8592" t="str">
            <v>Non Salary</v>
          </cell>
        </row>
        <row r="8593">
          <cell r="A8593" t="str">
            <v>PH4052</v>
          </cell>
          <cell r="E8593">
            <v>457263.87</v>
          </cell>
          <cell r="F8593">
            <v>0</v>
          </cell>
          <cell r="G8593">
            <v>457263.87</v>
          </cell>
          <cell r="H8593">
            <v>439644.41</v>
          </cell>
          <cell r="I8593">
            <v>-17619.46</v>
          </cell>
          <cell r="J8593">
            <v>989199.92</v>
          </cell>
          <cell r="L8593">
            <v>41455</v>
          </cell>
          <cell r="M8593" t="str">
            <v>SG</v>
          </cell>
          <cell r="N8593" t="str">
            <v>EXP</v>
          </cell>
          <cell r="O8593" t="str">
            <v>PH400</v>
          </cell>
          <cell r="P8593" t="str">
            <v>1015</v>
          </cell>
          <cell r="Q8593" t="str">
            <v>Salaries &amp; Benefits</v>
          </cell>
          <cell r="R8593" t="str">
            <v>Other Expenditures</v>
          </cell>
          <cell r="S8593" t="str">
            <v>Salaries &amp; Benefits</v>
          </cell>
        </row>
        <row r="8594">
          <cell r="A8594" t="str">
            <v>PH4052</v>
          </cell>
          <cell r="E8594">
            <v>140.99</v>
          </cell>
          <cell r="F8594">
            <v>0</v>
          </cell>
          <cell r="G8594">
            <v>140.99</v>
          </cell>
          <cell r="H8594">
            <v>1110.75</v>
          </cell>
          <cell r="I8594">
            <v>969.76</v>
          </cell>
          <cell r="J8594">
            <v>2500</v>
          </cell>
          <cell r="L8594">
            <v>41455</v>
          </cell>
          <cell r="M8594" t="str">
            <v>SG</v>
          </cell>
          <cell r="N8594" t="str">
            <v>EXP</v>
          </cell>
          <cell r="O8594" t="str">
            <v>PH400</v>
          </cell>
          <cell r="P8594" t="str">
            <v>1025</v>
          </cell>
          <cell r="Q8594" t="str">
            <v>Salaries &amp; Benefits</v>
          </cell>
          <cell r="R8594" t="str">
            <v>Other Expenditures</v>
          </cell>
          <cell r="S8594" t="str">
            <v>Overtime</v>
          </cell>
        </row>
        <row r="8595">
          <cell r="A8595" t="str">
            <v>PH4052</v>
          </cell>
          <cell r="E8595">
            <v>276.64</v>
          </cell>
          <cell r="F8595">
            <v>0</v>
          </cell>
          <cell r="G8595">
            <v>276.64</v>
          </cell>
          <cell r="H8595">
            <v>0</v>
          </cell>
          <cell r="I8595">
            <v>-276.64</v>
          </cell>
          <cell r="J8595">
            <v>0</v>
          </cell>
          <cell r="L8595">
            <v>41455</v>
          </cell>
          <cell r="M8595" t="str">
            <v>SG</v>
          </cell>
          <cell r="N8595" t="str">
            <v>EXP</v>
          </cell>
          <cell r="O8595" t="str">
            <v>PH400</v>
          </cell>
          <cell r="P8595" t="str">
            <v>1045</v>
          </cell>
          <cell r="Q8595" t="str">
            <v>Salaries &amp; Benefits</v>
          </cell>
          <cell r="R8595" t="str">
            <v>Other Expenditures</v>
          </cell>
          <cell r="S8595" t="str">
            <v>Salaries &amp; Benefits</v>
          </cell>
        </row>
        <row r="8596">
          <cell r="A8596" t="str">
            <v>PH4052</v>
          </cell>
          <cell r="E8596">
            <v>789.33</v>
          </cell>
          <cell r="F8596">
            <v>0</v>
          </cell>
          <cell r="G8596">
            <v>789.33</v>
          </cell>
          <cell r="H8596">
            <v>37.22</v>
          </cell>
          <cell r="I8596">
            <v>-752.11</v>
          </cell>
          <cell r="J8596">
            <v>37.22</v>
          </cell>
          <cell r="L8596">
            <v>41455</v>
          </cell>
          <cell r="M8596" t="str">
            <v>SG</v>
          </cell>
          <cell r="N8596" t="str">
            <v>EXP</v>
          </cell>
          <cell r="O8596" t="str">
            <v>PH400</v>
          </cell>
          <cell r="P8596" t="str">
            <v>1050</v>
          </cell>
          <cell r="Q8596" t="str">
            <v>Salaries &amp; Benefits</v>
          </cell>
          <cell r="R8596" t="str">
            <v>Other Expenditures</v>
          </cell>
          <cell r="S8596" t="str">
            <v>Salaries &amp; Benefits</v>
          </cell>
        </row>
        <row r="8597">
          <cell r="A8597" t="str">
            <v>PH4052</v>
          </cell>
          <cell r="E8597">
            <v>419.96</v>
          </cell>
          <cell r="F8597">
            <v>0</v>
          </cell>
          <cell r="G8597">
            <v>419.96</v>
          </cell>
          <cell r="H8597">
            <v>0</v>
          </cell>
          <cell r="I8597">
            <v>-419.96</v>
          </cell>
          <cell r="J8597">
            <v>0</v>
          </cell>
          <cell r="L8597">
            <v>41455</v>
          </cell>
          <cell r="M8597" t="str">
            <v>SG</v>
          </cell>
          <cell r="N8597" t="str">
            <v>EXP</v>
          </cell>
          <cell r="O8597" t="str">
            <v>PH400</v>
          </cell>
          <cell r="P8597" t="str">
            <v>1060</v>
          </cell>
          <cell r="Q8597" t="str">
            <v>Salaries &amp; Benefits</v>
          </cell>
          <cell r="R8597" t="str">
            <v>Other Expenditures</v>
          </cell>
          <cell r="S8597" t="str">
            <v>Salaries &amp; Benefits</v>
          </cell>
        </row>
        <row r="8598">
          <cell r="A8598" t="str">
            <v>PH4052</v>
          </cell>
          <cell r="E8598">
            <v>0</v>
          </cell>
          <cell r="F8598">
            <v>0</v>
          </cell>
          <cell r="G8598">
            <v>0</v>
          </cell>
          <cell r="H8598">
            <v>-27791.13</v>
          </cell>
          <cell r="I8598">
            <v>-27791.13</v>
          </cell>
          <cell r="J8598">
            <v>-60576.32</v>
          </cell>
          <cell r="L8598">
            <v>41455</v>
          </cell>
          <cell r="M8598" t="str">
            <v>SG</v>
          </cell>
          <cell r="N8598" t="str">
            <v>EXP</v>
          </cell>
          <cell r="O8598" t="str">
            <v>PH400</v>
          </cell>
          <cell r="P8598" t="str">
            <v>1520</v>
          </cell>
          <cell r="Q8598" t="str">
            <v>Salaries &amp; Benefits</v>
          </cell>
          <cell r="R8598" t="str">
            <v>Other Expenditures</v>
          </cell>
          <cell r="S8598" t="str">
            <v>Gapping</v>
          </cell>
        </row>
        <row r="8599">
          <cell r="A8599" t="str">
            <v>PH4052</v>
          </cell>
          <cell r="E8599">
            <v>0</v>
          </cell>
          <cell r="F8599">
            <v>0</v>
          </cell>
          <cell r="G8599">
            <v>0</v>
          </cell>
          <cell r="H8599">
            <v>88.86</v>
          </cell>
          <cell r="I8599">
            <v>88.86</v>
          </cell>
          <cell r="J8599">
            <v>200</v>
          </cell>
          <cell r="L8599">
            <v>41455</v>
          </cell>
          <cell r="M8599" t="str">
            <v>SG</v>
          </cell>
          <cell r="N8599" t="str">
            <v>EXP</v>
          </cell>
          <cell r="O8599" t="str">
            <v>PH400</v>
          </cell>
          <cell r="P8599" t="str">
            <v>1561</v>
          </cell>
          <cell r="Q8599" t="str">
            <v>Salaries &amp; Benefits</v>
          </cell>
          <cell r="R8599" t="str">
            <v>Other Expenditures</v>
          </cell>
          <cell r="S8599" t="str">
            <v>Salaries &amp; Benefits</v>
          </cell>
        </row>
        <row r="8600">
          <cell r="A8600" t="str">
            <v>PH4052</v>
          </cell>
          <cell r="E8600">
            <v>28025.97</v>
          </cell>
          <cell r="F8600">
            <v>0</v>
          </cell>
          <cell r="G8600">
            <v>28025.97</v>
          </cell>
          <cell r="H8600">
            <v>23754.59</v>
          </cell>
          <cell r="I8600">
            <v>-4271.38</v>
          </cell>
          <cell r="J8600">
            <v>53448</v>
          </cell>
          <cell r="L8600">
            <v>41455</v>
          </cell>
          <cell r="M8600" t="str">
            <v>SG</v>
          </cell>
          <cell r="N8600" t="str">
            <v>EXP</v>
          </cell>
          <cell r="O8600" t="str">
            <v>PH400</v>
          </cell>
          <cell r="P8600" t="str">
            <v>1711</v>
          </cell>
          <cell r="Q8600" t="str">
            <v>Salaries &amp; Benefits</v>
          </cell>
          <cell r="R8600" t="str">
            <v>Other Expenditures</v>
          </cell>
          <cell r="S8600" t="str">
            <v>Salaries &amp; Benefits</v>
          </cell>
        </row>
        <row r="8601">
          <cell r="A8601" t="str">
            <v>PH4052</v>
          </cell>
          <cell r="E8601">
            <v>13497.92</v>
          </cell>
          <cell r="F8601">
            <v>0</v>
          </cell>
          <cell r="G8601">
            <v>13497.92</v>
          </cell>
          <cell r="H8601">
            <v>11407.93</v>
          </cell>
          <cell r="I8601">
            <v>-2089.9899999999998</v>
          </cell>
          <cell r="J8601">
            <v>25668</v>
          </cell>
          <cell r="L8601">
            <v>41455</v>
          </cell>
          <cell r="M8601" t="str">
            <v>SG</v>
          </cell>
          <cell r="N8601" t="str">
            <v>EXP</v>
          </cell>
          <cell r="O8601" t="str">
            <v>PH400</v>
          </cell>
          <cell r="P8601" t="str">
            <v>1712</v>
          </cell>
          <cell r="Q8601" t="str">
            <v>Salaries &amp; Benefits</v>
          </cell>
          <cell r="R8601" t="str">
            <v>Other Expenditures</v>
          </cell>
          <cell r="S8601" t="str">
            <v>Salaries &amp; Benefits</v>
          </cell>
        </row>
        <row r="8602">
          <cell r="A8602" t="str">
            <v>PH4052</v>
          </cell>
          <cell r="E8602">
            <v>10947.81</v>
          </cell>
          <cell r="F8602">
            <v>0</v>
          </cell>
          <cell r="G8602">
            <v>10947.81</v>
          </cell>
          <cell r="H8602">
            <v>8803.85</v>
          </cell>
          <cell r="I8602">
            <v>-2143.96</v>
          </cell>
          <cell r="J8602">
            <v>19807.98</v>
          </cell>
          <cell r="L8602">
            <v>41455</v>
          </cell>
          <cell r="M8602" t="str">
            <v>SG</v>
          </cell>
          <cell r="N8602" t="str">
            <v>EXP</v>
          </cell>
          <cell r="O8602" t="str">
            <v>PH400</v>
          </cell>
          <cell r="P8602" t="str">
            <v>1720</v>
          </cell>
          <cell r="Q8602" t="str">
            <v>Salaries &amp; Benefits</v>
          </cell>
          <cell r="R8602" t="str">
            <v>Other Expenditures</v>
          </cell>
          <cell r="S8602" t="str">
            <v>Salaries &amp; Benefits</v>
          </cell>
        </row>
        <row r="8603">
          <cell r="A8603" t="str">
            <v>PH4052</v>
          </cell>
          <cell r="E8603">
            <v>3178.06</v>
          </cell>
          <cell r="F8603">
            <v>0</v>
          </cell>
          <cell r="G8603">
            <v>3178.06</v>
          </cell>
          <cell r="H8603">
            <v>3281.47</v>
          </cell>
          <cell r="I8603">
            <v>103.41</v>
          </cell>
          <cell r="J8603">
            <v>7383.38</v>
          </cell>
          <cell r="L8603">
            <v>41455</v>
          </cell>
          <cell r="M8603" t="str">
            <v>SG</v>
          </cell>
          <cell r="N8603" t="str">
            <v>EXP</v>
          </cell>
          <cell r="O8603" t="str">
            <v>PH400</v>
          </cell>
          <cell r="P8603" t="str">
            <v>1730</v>
          </cell>
          <cell r="Q8603" t="str">
            <v>Salaries &amp; Benefits</v>
          </cell>
          <cell r="R8603" t="str">
            <v>Other Expenditures</v>
          </cell>
          <cell r="S8603" t="str">
            <v>Salaries &amp; Benefits</v>
          </cell>
        </row>
        <row r="8604">
          <cell r="A8604" t="str">
            <v>PH4052</v>
          </cell>
          <cell r="E8604">
            <v>10301.76</v>
          </cell>
          <cell r="F8604">
            <v>0</v>
          </cell>
          <cell r="G8604">
            <v>10301.76</v>
          </cell>
          <cell r="H8604">
            <v>10827.94</v>
          </cell>
          <cell r="I8604">
            <v>526.17999999999995</v>
          </cell>
          <cell r="J8604">
            <v>13552.24</v>
          </cell>
          <cell r="L8604">
            <v>41455</v>
          </cell>
          <cell r="M8604" t="str">
            <v>SG</v>
          </cell>
          <cell r="N8604" t="str">
            <v>EXP</v>
          </cell>
          <cell r="O8604" t="str">
            <v>PH400</v>
          </cell>
          <cell r="P8604" t="str">
            <v>1740</v>
          </cell>
          <cell r="Q8604" t="str">
            <v>Salaries &amp; Benefits</v>
          </cell>
          <cell r="R8604" t="str">
            <v>Other Expenditures</v>
          </cell>
          <cell r="S8604" t="str">
            <v>Salaries &amp; Benefits</v>
          </cell>
        </row>
        <row r="8605">
          <cell r="A8605" t="str">
            <v>PH4052</v>
          </cell>
          <cell r="E8605">
            <v>521.1</v>
          </cell>
          <cell r="F8605">
            <v>0</v>
          </cell>
          <cell r="G8605">
            <v>521.1</v>
          </cell>
          <cell r="H8605">
            <v>614.99</v>
          </cell>
          <cell r="I8605">
            <v>93.89</v>
          </cell>
          <cell r="J8605">
            <v>791.33</v>
          </cell>
          <cell r="L8605">
            <v>41455</v>
          </cell>
          <cell r="M8605" t="str">
            <v>SG</v>
          </cell>
          <cell r="N8605" t="str">
            <v>EXP</v>
          </cell>
          <cell r="O8605" t="str">
            <v>PH400</v>
          </cell>
          <cell r="P8605" t="str">
            <v>1745</v>
          </cell>
          <cell r="Q8605" t="str">
            <v>Salaries &amp; Benefits</v>
          </cell>
          <cell r="R8605" t="str">
            <v>Other Expenditures</v>
          </cell>
          <cell r="S8605" t="str">
            <v>Salaries &amp; Benefits</v>
          </cell>
        </row>
        <row r="8606">
          <cell r="A8606" t="str">
            <v>PH4052</v>
          </cell>
          <cell r="E8606">
            <v>9015.75</v>
          </cell>
          <cell r="F8606">
            <v>0</v>
          </cell>
          <cell r="G8606">
            <v>9015.75</v>
          </cell>
          <cell r="H8606">
            <v>8573.09</v>
          </cell>
          <cell r="I8606">
            <v>-442.66</v>
          </cell>
          <cell r="J8606">
            <v>19289.39</v>
          </cell>
          <cell r="L8606">
            <v>41455</v>
          </cell>
          <cell r="M8606" t="str">
            <v>SG</v>
          </cell>
          <cell r="N8606" t="str">
            <v>EXP</v>
          </cell>
          <cell r="O8606" t="str">
            <v>PH400</v>
          </cell>
          <cell r="P8606" t="str">
            <v>1750</v>
          </cell>
          <cell r="Q8606" t="str">
            <v>Salaries &amp; Benefits</v>
          </cell>
          <cell r="R8606" t="str">
            <v>Other Expenditures</v>
          </cell>
          <cell r="S8606" t="str">
            <v>Salaries &amp; Benefits</v>
          </cell>
        </row>
        <row r="8607">
          <cell r="A8607" t="str">
            <v>PH4052</v>
          </cell>
          <cell r="E8607">
            <v>23728.53</v>
          </cell>
          <cell r="F8607">
            <v>0</v>
          </cell>
          <cell r="G8607">
            <v>23728.53</v>
          </cell>
          <cell r="H8607">
            <v>23720.15</v>
          </cell>
          <cell r="I8607">
            <v>-8.3800000000000008</v>
          </cell>
          <cell r="J8607">
            <v>29987.1</v>
          </cell>
          <cell r="L8607">
            <v>41455</v>
          </cell>
          <cell r="M8607" t="str">
            <v>SG</v>
          </cell>
          <cell r="N8607" t="str">
            <v>EXP</v>
          </cell>
          <cell r="O8607" t="str">
            <v>PH400</v>
          </cell>
          <cell r="P8607" t="str">
            <v>1760</v>
          </cell>
          <cell r="Q8607" t="str">
            <v>Salaries &amp; Benefits</v>
          </cell>
          <cell r="R8607" t="str">
            <v>Other Expenditures</v>
          </cell>
          <cell r="S8607" t="str">
            <v>Salaries &amp; Benefits</v>
          </cell>
        </row>
        <row r="8608">
          <cell r="A8608" t="str">
            <v>PH4052</v>
          </cell>
          <cell r="E8608">
            <v>41336.080000000002</v>
          </cell>
          <cell r="F8608">
            <v>0</v>
          </cell>
          <cell r="G8608">
            <v>41336.080000000002</v>
          </cell>
          <cell r="H8608">
            <v>48227.42</v>
          </cell>
          <cell r="I8608">
            <v>6891.34</v>
          </cell>
          <cell r="J8608">
            <v>108511.52</v>
          </cell>
          <cell r="L8608">
            <v>41455</v>
          </cell>
          <cell r="M8608" t="str">
            <v>SG</v>
          </cell>
          <cell r="N8608" t="str">
            <v>EXP</v>
          </cell>
          <cell r="O8608" t="str">
            <v>PH400</v>
          </cell>
          <cell r="P8608" t="str">
            <v>1770</v>
          </cell>
          <cell r="Q8608" t="str">
            <v>Salaries &amp; Benefits</v>
          </cell>
          <cell r="R8608" t="str">
            <v>Other Expenditures</v>
          </cell>
          <cell r="S8608" t="str">
            <v>Salaries &amp; Benefits</v>
          </cell>
        </row>
        <row r="8609">
          <cell r="A8609" t="str">
            <v>PH4052</v>
          </cell>
          <cell r="E8609">
            <v>1038</v>
          </cell>
          <cell r="F8609">
            <v>0</v>
          </cell>
          <cell r="G8609">
            <v>1038</v>
          </cell>
          <cell r="H8609">
            <v>0</v>
          </cell>
          <cell r="I8609">
            <v>-1038</v>
          </cell>
          <cell r="J8609">
            <v>0</v>
          </cell>
          <cell r="L8609">
            <v>41455</v>
          </cell>
          <cell r="M8609" t="str">
            <v>SG</v>
          </cell>
          <cell r="N8609" t="str">
            <v>EXP</v>
          </cell>
          <cell r="O8609" t="str">
            <v>PH400</v>
          </cell>
          <cell r="P8609" t="str">
            <v>1840</v>
          </cell>
          <cell r="Q8609" t="str">
            <v>Salaries &amp; Benefits</v>
          </cell>
          <cell r="R8609" t="str">
            <v>Other Expenditures</v>
          </cell>
          <cell r="S8609" t="str">
            <v>Salaries &amp; Benefits</v>
          </cell>
        </row>
        <row r="8610">
          <cell r="A8610" t="str">
            <v>PH4052</v>
          </cell>
          <cell r="E8610">
            <v>3509.65</v>
          </cell>
          <cell r="F8610">
            <v>0</v>
          </cell>
          <cell r="G8610">
            <v>3509.65</v>
          </cell>
          <cell r="H8610">
            <v>3201.7</v>
          </cell>
          <cell r="I8610">
            <v>-307.95</v>
          </cell>
          <cell r="J8610">
            <v>7411.32</v>
          </cell>
          <cell r="L8610">
            <v>41455</v>
          </cell>
          <cell r="M8610" t="str">
            <v>SG</v>
          </cell>
          <cell r="N8610" t="str">
            <v>EXP</v>
          </cell>
          <cell r="O8610" t="str">
            <v>PH400</v>
          </cell>
          <cell r="P8610" t="str">
            <v>2010</v>
          </cell>
          <cell r="Q8610" t="str">
            <v>Office Supplies</v>
          </cell>
          <cell r="R8610" t="str">
            <v>Other Expenditures</v>
          </cell>
          <cell r="S8610" t="str">
            <v>Non Salary</v>
          </cell>
        </row>
        <row r="8611">
          <cell r="A8611" t="str">
            <v>PH4052</v>
          </cell>
          <cell r="E8611">
            <v>0</v>
          </cell>
          <cell r="F8611">
            <v>0</v>
          </cell>
          <cell r="G8611">
            <v>0</v>
          </cell>
          <cell r="H8611">
            <v>36.5</v>
          </cell>
          <cell r="I8611">
            <v>36.5</v>
          </cell>
          <cell r="J8611">
            <v>84.48</v>
          </cell>
          <cell r="L8611">
            <v>41455</v>
          </cell>
          <cell r="M8611" t="str">
            <v>SG</v>
          </cell>
          <cell r="N8611" t="str">
            <v>EXP</v>
          </cell>
          <cell r="O8611" t="str">
            <v>PH400</v>
          </cell>
          <cell r="P8611" t="str">
            <v>2035</v>
          </cell>
          <cell r="Q8611" t="str">
            <v>Office Supplies</v>
          </cell>
          <cell r="R8611" t="str">
            <v>Other Expenditures</v>
          </cell>
          <cell r="S8611" t="str">
            <v>Non Salary</v>
          </cell>
        </row>
        <row r="8612">
          <cell r="A8612" t="str">
            <v>PH4052</v>
          </cell>
          <cell r="E8612">
            <v>131.63999999999999</v>
          </cell>
          <cell r="F8612">
            <v>0</v>
          </cell>
          <cell r="G8612">
            <v>131.63999999999999</v>
          </cell>
          <cell r="H8612">
            <v>727.7</v>
          </cell>
          <cell r="I8612">
            <v>596.05999999999995</v>
          </cell>
          <cell r="J8612">
            <v>1684.48</v>
          </cell>
          <cell r="L8612">
            <v>41455</v>
          </cell>
          <cell r="M8612" t="str">
            <v>SG</v>
          </cell>
          <cell r="N8612" t="str">
            <v>EXP</v>
          </cell>
          <cell r="O8612" t="str">
            <v>PH400</v>
          </cell>
          <cell r="P8612" t="str">
            <v>2040</v>
          </cell>
          <cell r="Q8612" t="str">
            <v>Office Supplies</v>
          </cell>
          <cell r="R8612" t="str">
            <v>Other Expenditures</v>
          </cell>
          <cell r="S8612" t="str">
            <v>Non Salary</v>
          </cell>
        </row>
        <row r="8613">
          <cell r="A8613" t="str">
            <v>PH4052</v>
          </cell>
          <cell r="E8613">
            <v>943.69</v>
          </cell>
          <cell r="F8613">
            <v>0</v>
          </cell>
          <cell r="G8613">
            <v>943.69</v>
          </cell>
          <cell r="H8613">
            <v>972.21</v>
          </cell>
          <cell r="I8613">
            <v>28.52</v>
          </cell>
          <cell r="J8613">
            <v>1991.44</v>
          </cell>
          <cell r="L8613">
            <v>41455</v>
          </cell>
          <cell r="M8613" t="str">
            <v>SG</v>
          </cell>
          <cell r="N8613" t="str">
            <v>EXP</v>
          </cell>
          <cell r="O8613" t="str">
            <v>PH400</v>
          </cell>
          <cell r="P8613" t="str">
            <v>2215</v>
          </cell>
          <cell r="Q8613" t="str">
            <v>Energy, Utilities &amp; Fuels</v>
          </cell>
          <cell r="R8613" t="str">
            <v>Utility Costs</v>
          </cell>
          <cell r="S8613" t="str">
            <v>Non Salary</v>
          </cell>
        </row>
        <row r="8614">
          <cell r="A8614" t="str">
            <v>PH4052</v>
          </cell>
          <cell r="E8614">
            <v>229.05</v>
          </cell>
          <cell r="F8614">
            <v>0</v>
          </cell>
          <cell r="G8614">
            <v>229.05</v>
          </cell>
          <cell r="H8614">
            <v>1672.21</v>
          </cell>
          <cell r="I8614">
            <v>1443.16</v>
          </cell>
          <cell r="J8614">
            <v>3425.24</v>
          </cell>
          <cell r="L8614">
            <v>41455</v>
          </cell>
          <cell r="M8614" t="str">
            <v>SG</v>
          </cell>
          <cell r="N8614" t="str">
            <v>EXP</v>
          </cell>
          <cell r="O8614" t="str">
            <v>PH400</v>
          </cell>
          <cell r="P8614" t="str">
            <v>2230</v>
          </cell>
          <cell r="Q8614" t="str">
            <v>Energy, Utilities &amp; Fuels</v>
          </cell>
          <cell r="R8614" t="str">
            <v>Utility Costs</v>
          </cell>
          <cell r="S8614" t="str">
            <v>Non Salary</v>
          </cell>
        </row>
        <row r="8615">
          <cell r="A8615" t="str">
            <v>PH4052</v>
          </cell>
          <cell r="E8615">
            <v>106.36</v>
          </cell>
          <cell r="F8615">
            <v>0</v>
          </cell>
          <cell r="G8615">
            <v>106.36</v>
          </cell>
          <cell r="H8615">
            <v>266.08</v>
          </cell>
          <cell r="I8615">
            <v>159.72</v>
          </cell>
          <cell r="J8615">
            <v>545</v>
          </cell>
          <cell r="L8615">
            <v>41455</v>
          </cell>
          <cell r="M8615" t="str">
            <v>SG</v>
          </cell>
          <cell r="N8615" t="str">
            <v>EXP</v>
          </cell>
          <cell r="O8615" t="str">
            <v>PH400</v>
          </cell>
          <cell r="P8615" t="str">
            <v>2250</v>
          </cell>
          <cell r="Q8615" t="str">
            <v>Energy, Utilities &amp; Fuels</v>
          </cell>
          <cell r="R8615" t="str">
            <v>Utility Costs</v>
          </cell>
          <cell r="S8615" t="str">
            <v>Non Salary</v>
          </cell>
        </row>
        <row r="8616">
          <cell r="A8616" t="str">
            <v>PH4052</v>
          </cell>
          <cell r="E8616">
            <v>0</v>
          </cell>
          <cell r="F8616">
            <v>0</v>
          </cell>
          <cell r="G8616">
            <v>0</v>
          </cell>
          <cell r="H8616">
            <v>41.31</v>
          </cell>
          <cell r="I8616">
            <v>41.31</v>
          </cell>
          <cell r="J8616">
            <v>95.64</v>
          </cell>
          <cell r="L8616">
            <v>41455</v>
          </cell>
          <cell r="M8616" t="str">
            <v>SG</v>
          </cell>
          <cell r="N8616" t="str">
            <v>EXP</v>
          </cell>
          <cell r="O8616" t="str">
            <v>PH400</v>
          </cell>
          <cell r="P8616" t="str">
            <v>2650</v>
          </cell>
          <cell r="Q8616" t="str">
            <v>Other Supplies</v>
          </cell>
          <cell r="R8616" t="str">
            <v>Other Expenditures</v>
          </cell>
          <cell r="S8616" t="str">
            <v>Non Salary</v>
          </cell>
        </row>
        <row r="8617">
          <cell r="A8617" t="str">
            <v>PH4052</v>
          </cell>
          <cell r="E8617">
            <v>444.69</v>
          </cell>
          <cell r="F8617">
            <v>0</v>
          </cell>
          <cell r="G8617">
            <v>444.69</v>
          </cell>
          <cell r="H8617">
            <v>0</v>
          </cell>
          <cell r="I8617">
            <v>-444.69</v>
          </cell>
          <cell r="J8617">
            <v>0</v>
          </cell>
          <cell r="L8617">
            <v>41455</v>
          </cell>
          <cell r="M8617" t="str">
            <v>SG</v>
          </cell>
          <cell r="N8617" t="str">
            <v>EXP</v>
          </cell>
          <cell r="O8617" t="str">
            <v>PH400</v>
          </cell>
          <cell r="P8617" t="str">
            <v>2790</v>
          </cell>
          <cell r="Q8617" t="str">
            <v>Other Supplies</v>
          </cell>
          <cell r="R8617" t="str">
            <v>Other Expenditures</v>
          </cell>
          <cell r="S8617" t="str">
            <v>Non Salary</v>
          </cell>
        </row>
        <row r="8618">
          <cell r="A8618" t="str">
            <v>PH4052</v>
          </cell>
          <cell r="E8618">
            <v>5826.38</v>
          </cell>
          <cell r="F8618">
            <v>8565.67</v>
          </cell>
          <cell r="G8618">
            <v>14392.05</v>
          </cell>
          <cell r="H8618">
            <v>16295.72</v>
          </cell>
          <cell r="I8618">
            <v>1903.67</v>
          </cell>
          <cell r="J8618">
            <v>40944</v>
          </cell>
          <cell r="L8618">
            <v>41455</v>
          </cell>
          <cell r="M8618" t="str">
            <v>SG</v>
          </cell>
          <cell r="N8618" t="str">
            <v>EXP</v>
          </cell>
          <cell r="O8618" t="str">
            <v>PH400</v>
          </cell>
          <cell r="P8618" t="str">
            <v>2823</v>
          </cell>
          <cell r="Q8618" t="str">
            <v>Other Supplies</v>
          </cell>
          <cell r="R8618" t="str">
            <v>Other Expenditures</v>
          </cell>
          <cell r="S8618" t="str">
            <v>Non Salary</v>
          </cell>
        </row>
        <row r="8619">
          <cell r="A8619" t="str">
            <v>PH4052</v>
          </cell>
          <cell r="E8619">
            <v>11921.89</v>
          </cell>
          <cell r="F8619">
            <v>5757.73</v>
          </cell>
          <cell r="G8619">
            <v>17679.62</v>
          </cell>
          <cell r="H8619">
            <v>33582.519999999997</v>
          </cell>
          <cell r="I8619">
            <v>15902.9</v>
          </cell>
          <cell r="J8619">
            <v>76988.820000000007</v>
          </cell>
          <cell r="L8619">
            <v>41455</v>
          </cell>
          <cell r="M8619" t="str">
            <v>SG</v>
          </cell>
          <cell r="N8619" t="str">
            <v>EXP</v>
          </cell>
          <cell r="O8619" t="str">
            <v>PH400</v>
          </cell>
          <cell r="P8619" t="str">
            <v>2824</v>
          </cell>
          <cell r="Q8619" t="str">
            <v>Other Supplies</v>
          </cell>
          <cell r="R8619" t="str">
            <v>Other Expenditures</v>
          </cell>
          <cell r="S8619" t="str">
            <v>Non Salary</v>
          </cell>
        </row>
        <row r="8620">
          <cell r="A8620" t="str">
            <v>PH4052</v>
          </cell>
          <cell r="E8620">
            <v>0</v>
          </cell>
          <cell r="F8620">
            <v>238.63</v>
          </cell>
          <cell r="G8620">
            <v>238.63</v>
          </cell>
          <cell r="H8620">
            <v>0</v>
          </cell>
          <cell r="I8620">
            <v>-238.63</v>
          </cell>
          <cell r="J8620">
            <v>0</v>
          </cell>
          <cell r="L8620">
            <v>41455</v>
          </cell>
          <cell r="M8620" t="str">
            <v>SG</v>
          </cell>
          <cell r="N8620" t="str">
            <v>EXP</v>
          </cell>
          <cell r="O8620" t="str">
            <v>PH400</v>
          </cell>
          <cell r="P8620" t="str">
            <v>2870</v>
          </cell>
          <cell r="Q8620" t="str">
            <v>Other Supplies</v>
          </cell>
          <cell r="R8620" t="str">
            <v>Other Expenditures</v>
          </cell>
          <cell r="S8620" t="str">
            <v>Non Salary</v>
          </cell>
        </row>
        <row r="8621">
          <cell r="A8621" t="str">
            <v>PH4052</v>
          </cell>
          <cell r="E8621">
            <v>11.72</v>
          </cell>
          <cell r="F8621">
            <v>0</v>
          </cell>
          <cell r="G8621">
            <v>11.72</v>
          </cell>
          <cell r="H8621">
            <v>0</v>
          </cell>
          <cell r="I8621">
            <v>-11.72</v>
          </cell>
          <cell r="J8621">
            <v>0</v>
          </cell>
          <cell r="L8621">
            <v>41455</v>
          </cell>
          <cell r="M8621" t="str">
            <v>SG</v>
          </cell>
          <cell r="N8621" t="str">
            <v>EXP</v>
          </cell>
          <cell r="O8621" t="str">
            <v>PH400</v>
          </cell>
          <cell r="P8621" t="str">
            <v>2999</v>
          </cell>
          <cell r="Q8621" t="str">
            <v>Other Supplies</v>
          </cell>
          <cell r="R8621" t="str">
            <v>Other Expenditures</v>
          </cell>
          <cell r="S8621" t="str">
            <v>Non Salary</v>
          </cell>
        </row>
        <row r="8622">
          <cell r="A8622" t="str">
            <v>PH4052</v>
          </cell>
          <cell r="E8622">
            <v>224.84</v>
          </cell>
          <cell r="F8622">
            <v>365.37</v>
          </cell>
          <cell r="G8622">
            <v>590.21</v>
          </cell>
          <cell r="H8622">
            <v>0</v>
          </cell>
          <cell r="I8622">
            <v>-590.21</v>
          </cell>
          <cell r="J8622">
            <v>0</v>
          </cell>
          <cell r="L8622">
            <v>41455</v>
          </cell>
          <cell r="M8622" t="str">
            <v>SG</v>
          </cell>
          <cell r="N8622" t="str">
            <v>EXP</v>
          </cell>
          <cell r="O8622" t="str">
            <v>PH400</v>
          </cell>
          <cell r="P8622" t="str">
            <v>3055</v>
          </cell>
          <cell r="Q8622" t="str">
            <v>General Equipment</v>
          </cell>
          <cell r="R8622" t="str">
            <v>Other Expenditures</v>
          </cell>
          <cell r="S8622" t="str">
            <v>Non Salary</v>
          </cell>
        </row>
        <row r="8623">
          <cell r="A8623" t="str">
            <v>PH4052</v>
          </cell>
          <cell r="E8623">
            <v>574.41999999999996</v>
          </cell>
          <cell r="F8623">
            <v>0</v>
          </cell>
          <cell r="G8623">
            <v>574.41999999999996</v>
          </cell>
          <cell r="H8623">
            <v>0</v>
          </cell>
          <cell r="I8623">
            <v>-574.41999999999996</v>
          </cell>
          <cell r="J8623">
            <v>0</v>
          </cell>
          <cell r="L8623">
            <v>41455</v>
          </cell>
          <cell r="M8623" t="str">
            <v>SG</v>
          </cell>
          <cell r="N8623" t="str">
            <v>EXP</v>
          </cell>
          <cell r="O8623" t="str">
            <v>PH400</v>
          </cell>
          <cell r="P8623" t="str">
            <v>3310</v>
          </cell>
          <cell r="Q8623" t="str">
            <v>Furniture &amp; Furnishings</v>
          </cell>
          <cell r="R8623" t="str">
            <v>Other Expenditures</v>
          </cell>
          <cell r="S8623" t="str">
            <v>Non Salary</v>
          </cell>
        </row>
        <row r="8624">
          <cell r="A8624" t="str">
            <v>PH4052</v>
          </cell>
          <cell r="E8624">
            <v>86050</v>
          </cell>
          <cell r="F8624">
            <v>0</v>
          </cell>
          <cell r="G8624">
            <v>86050</v>
          </cell>
          <cell r="H8624">
            <v>58551.26</v>
          </cell>
          <cell r="I8624">
            <v>-27498.74</v>
          </cell>
          <cell r="J8624">
            <v>134755.47</v>
          </cell>
          <cell r="L8624">
            <v>41455</v>
          </cell>
          <cell r="M8624" t="str">
            <v>SG</v>
          </cell>
          <cell r="N8624" t="str">
            <v>EXP</v>
          </cell>
          <cell r="O8624" t="str">
            <v>PH400</v>
          </cell>
          <cell r="P8624" t="str">
            <v>4025</v>
          </cell>
          <cell r="Q8624" t="str">
            <v>Professional &amp; Technical</v>
          </cell>
          <cell r="R8624" t="str">
            <v>Other Expenditures</v>
          </cell>
          <cell r="S8624" t="str">
            <v>Non Salary</v>
          </cell>
        </row>
        <row r="8625">
          <cell r="A8625" t="str">
            <v>PH4052</v>
          </cell>
          <cell r="E8625">
            <v>356.08</v>
          </cell>
          <cell r="F8625">
            <v>0</v>
          </cell>
          <cell r="G8625">
            <v>356.08</v>
          </cell>
          <cell r="H8625">
            <v>295.29000000000002</v>
          </cell>
          <cell r="I8625">
            <v>-60.79</v>
          </cell>
          <cell r="J8625">
            <v>1037.95</v>
          </cell>
          <cell r="L8625">
            <v>41455</v>
          </cell>
          <cell r="M8625" t="str">
            <v>SG</v>
          </cell>
          <cell r="N8625" t="str">
            <v>EXP</v>
          </cell>
          <cell r="O8625" t="str">
            <v>PH400</v>
          </cell>
          <cell r="P8625" t="str">
            <v>4086</v>
          </cell>
          <cell r="Q8625" t="str">
            <v>Professional &amp; Technical</v>
          </cell>
          <cell r="R8625" t="str">
            <v>Other Expenditures</v>
          </cell>
          <cell r="S8625" t="str">
            <v>Non Salary</v>
          </cell>
        </row>
        <row r="8626">
          <cell r="A8626" t="str">
            <v>PH4052</v>
          </cell>
          <cell r="E8626">
            <v>2589.0300000000002</v>
          </cell>
          <cell r="F8626">
            <v>6954.47</v>
          </cell>
          <cell r="G8626">
            <v>9543.5</v>
          </cell>
          <cell r="H8626">
            <v>4250.34</v>
          </cell>
          <cell r="I8626">
            <v>-5293.16</v>
          </cell>
          <cell r="J8626">
            <v>10060</v>
          </cell>
          <cell r="L8626">
            <v>41455</v>
          </cell>
          <cell r="M8626" t="str">
            <v>SG</v>
          </cell>
          <cell r="N8626" t="str">
            <v>EXP</v>
          </cell>
          <cell r="O8626" t="str">
            <v>PH400</v>
          </cell>
          <cell r="P8626" t="str">
            <v>4124</v>
          </cell>
          <cell r="Q8626" t="str">
            <v>Professional &amp; Technical</v>
          </cell>
          <cell r="R8626" t="str">
            <v>Other Expenditures</v>
          </cell>
          <cell r="S8626" t="str">
            <v>Non Salary</v>
          </cell>
        </row>
        <row r="8627">
          <cell r="A8627" t="str">
            <v>PH4052</v>
          </cell>
          <cell r="E8627">
            <v>395.79</v>
          </cell>
          <cell r="F8627">
            <v>0</v>
          </cell>
          <cell r="G8627">
            <v>395.79</v>
          </cell>
          <cell r="H8627">
            <v>215.46</v>
          </cell>
          <cell r="I8627">
            <v>-180.33</v>
          </cell>
          <cell r="J8627">
            <v>510</v>
          </cell>
          <cell r="L8627">
            <v>41455</v>
          </cell>
          <cell r="M8627" t="str">
            <v>SG</v>
          </cell>
          <cell r="N8627" t="str">
            <v>EXP</v>
          </cell>
          <cell r="O8627" t="str">
            <v>PH400</v>
          </cell>
          <cell r="P8627" t="str">
            <v>4225</v>
          </cell>
          <cell r="Q8627" t="str">
            <v>Business Travel Expenses</v>
          </cell>
          <cell r="R8627" t="str">
            <v>Other Expenditures</v>
          </cell>
          <cell r="S8627" t="str">
            <v>Non Salary</v>
          </cell>
        </row>
        <row r="8628">
          <cell r="A8628" t="str">
            <v>PH4052</v>
          </cell>
          <cell r="E8628">
            <v>228.96</v>
          </cell>
          <cell r="F8628">
            <v>0</v>
          </cell>
          <cell r="G8628">
            <v>228.96</v>
          </cell>
          <cell r="H8628">
            <v>125</v>
          </cell>
          <cell r="I8628">
            <v>-103.96</v>
          </cell>
          <cell r="J8628">
            <v>500</v>
          </cell>
          <cell r="L8628">
            <v>41455</v>
          </cell>
          <cell r="M8628" t="str">
            <v>SG</v>
          </cell>
          <cell r="N8628" t="str">
            <v>EXP</v>
          </cell>
          <cell r="O8628" t="str">
            <v>PH400</v>
          </cell>
          <cell r="P8628" t="str">
            <v>4256</v>
          </cell>
          <cell r="Q8628" t="str">
            <v>Conference Expenditures</v>
          </cell>
          <cell r="R8628" t="str">
            <v>Other Expenditures</v>
          </cell>
          <cell r="S8628" t="str">
            <v>Non Salary</v>
          </cell>
        </row>
        <row r="8629">
          <cell r="A8629" t="str">
            <v>PH4052</v>
          </cell>
          <cell r="E8629">
            <v>0</v>
          </cell>
          <cell r="F8629">
            <v>0</v>
          </cell>
          <cell r="G8629">
            <v>0</v>
          </cell>
          <cell r="H8629">
            <v>215.46</v>
          </cell>
          <cell r="I8629">
            <v>215.46</v>
          </cell>
          <cell r="J8629">
            <v>510</v>
          </cell>
          <cell r="L8629">
            <v>41455</v>
          </cell>
          <cell r="M8629" t="str">
            <v>SG</v>
          </cell>
          <cell r="N8629" t="str">
            <v>EXP</v>
          </cell>
          <cell r="O8629" t="str">
            <v>PH400</v>
          </cell>
          <cell r="P8629" t="str">
            <v>4340</v>
          </cell>
          <cell r="Q8629" t="str">
            <v>Training &amp; Development</v>
          </cell>
          <cell r="R8629" t="str">
            <v>Other Expenditures</v>
          </cell>
          <cell r="S8629" t="str">
            <v>Non Salary</v>
          </cell>
        </row>
        <row r="8630">
          <cell r="A8630" t="str">
            <v>PH4052</v>
          </cell>
          <cell r="E8630">
            <v>189.27</v>
          </cell>
          <cell r="F8630">
            <v>0</v>
          </cell>
          <cell r="G8630">
            <v>189.27</v>
          </cell>
          <cell r="H8630">
            <v>0</v>
          </cell>
          <cell r="I8630">
            <v>-189.27</v>
          </cell>
          <cell r="J8630">
            <v>0</v>
          </cell>
          <cell r="L8630">
            <v>41455</v>
          </cell>
          <cell r="M8630" t="str">
            <v>SG</v>
          </cell>
          <cell r="N8630" t="str">
            <v>EXP</v>
          </cell>
          <cell r="O8630" t="str">
            <v>PH400</v>
          </cell>
          <cell r="P8630" t="str">
            <v>4416</v>
          </cell>
          <cell r="Q8630" t="str">
            <v>Contracted Services</v>
          </cell>
          <cell r="R8630" t="str">
            <v>Other Expenditures</v>
          </cell>
          <cell r="S8630" t="str">
            <v>Non Salary</v>
          </cell>
        </row>
        <row r="8631">
          <cell r="A8631" t="str">
            <v>PH4052</v>
          </cell>
          <cell r="E8631">
            <v>0</v>
          </cell>
          <cell r="F8631">
            <v>590.77</v>
          </cell>
          <cell r="G8631">
            <v>590.77</v>
          </cell>
          <cell r="H8631">
            <v>644.91</v>
          </cell>
          <cell r="I8631">
            <v>54.14</v>
          </cell>
          <cell r="J8631">
            <v>1526.4</v>
          </cell>
          <cell r="L8631">
            <v>41455</v>
          </cell>
          <cell r="M8631" t="str">
            <v>SG</v>
          </cell>
          <cell r="N8631" t="str">
            <v>EXP</v>
          </cell>
          <cell r="O8631" t="str">
            <v>PH400</v>
          </cell>
          <cell r="P8631" t="str">
            <v>4425</v>
          </cell>
          <cell r="Q8631" t="str">
            <v>Contracted Services</v>
          </cell>
          <cell r="R8631" t="str">
            <v>Other Expenditures</v>
          </cell>
          <cell r="S8631" t="str">
            <v>Non Salary</v>
          </cell>
        </row>
        <row r="8632">
          <cell r="A8632" t="str">
            <v>PH4052</v>
          </cell>
          <cell r="E8632">
            <v>0</v>
          </cell>
          <cell r="F8632">
            <v>0</v>
          </cell>
          <cell r="G8632">
            <v>0</v>
          </cell>
          <cell r="H8632">
            <v>257.95999999999998</v>
          </cell>
          <cell r="I8632">
            <v>257.95999999999998</v>
          </cell>
          <cell r="J8632">
            <v>610.55999999999995</v>
          </cell>
          <cell r="L8632">
            <v>41455</v>
          </cell>
          <cell r="M8632" t="str">
            <v>SG</v>
          </cell>
          <cell r="N8632" t="str">
            <v>EXP</v>
          </cell>
          <cell r="O8632" t="str">
            <v>PH400</v>
          </cell>
          <cell r="P8632" t="str">
            <v>4435</v>
          </cell>
          <cell r="Q8632" t="str">
            <v>Contracted Services</v>
          </cell>
          <cell r="R8632" t="str">
            <v>Other Expenditures</v>
          </cell>
          <cell r="S8632" t="str">
            <v>Non Salary</v>
          </cell>
        </row>
        <row r="8633">
          <cell r="A8633" t="str">
            <v>PH4052</v>
          </cell>
          <cell r="E8633">
            <v>0</v>
          </cell>
          <cell r="F8633">
            <v>0</v>
          </cell>
          <cell r="G8633">
            <v>0</v>
          </cell>
          <cell r="H8633">
            <v>113.64</v>
          </cell>
          <cell r="I8633">
            <v>113.64</v>
          </cell>
          <cell r="J8633">
            <v>268.98</v>
          </cell>
          <cell r="L8633">
            <v>41455</v>
          </cell>
          <cell r="M8633" t="str">
            <v>SG</v>
          </cell>
          <cell r="N8633" t="str">
            <v>EXP</v>
          </cell>
          <cell r="O8633" t="str">
            <v>PH400</v>
          </cell>
          <cell r="P8633" t="str">
            <v>4452</v>
          </cell>
          <cell r="Q8633" t="str">
            <v>Contracted Services</v>
          </cell>
          <cell r="R8633" t="str">
            <v>Other Expenditures</v>
          </cell>
          <cell r="S8633" t="str">
            <v>Non Salary</v>
          </cell>
        </row>
        <row r="8634">
          <cell r="A8634" t="str">
            <v>PH4052</v>
          </cell>
          <cell r="E8634">
            <v>0</v>
          </cell>
          <cell r="F8634">
            <v>0</v>
          </cell>
          <cell r="G8634">
            <v>0</v>
          </cell>
          <cell r="H8634">
            <v>218.7</v>
          </cell>
          <cell r="I8634">
            <v>218.7</v>
          </cell>
          <cell r="J8634">
            <v>517.6</v>
          </cell>
          <cell r="L8634">
            <v>41455</v>
          </cell>
          <cell r="M8634" t="str">
            <v>SG</v>
          </cell>
          <cell r="N8634" t="str">
            <v>EXP</v>
          </cell>
          <cell r="O8634" t="str">
            <v>PH400</v>
          </cell>
          <cell r="P8634" t="str">
            <v>4469</v>
          </cell>
          <cell r="Q8634" t="str">
            <v>Contracted Services</v>
          </cell>
          <cell r="R8634" t="str">
            <v>Other Expenditures</v>
          </cell>
          <cell r="S8634" t="str">
            <v>Non Salary</v>
          </cell>
        </row>
        <row r="8635">
          <cell r="A8635" t="str">
            <v>PH4052</v>
          </cell>
          <cell r="E8635">
            <v>885.3</v>
          </cell>
          <cell r="F8635">
            <v>0</v>
          </cell>
          <cell r="G8635">
            <v>885.3</v>
          </cell>
          <cell r="H8635">
            <v>1162.55</v>
          </cell>
          <cell r="I8635">
            <v>277.25</v>
          </cell>
          <cell r="J8635">
            <v>2751.6</v>
          </cell>
          <cell r="L8635">
            <v>41455</v>
          </cell>
          <cell r="M8635" t="str">
            <v>SG</v>
          </cell>
          <cell r="N8635" t="str">
            <v>EXP</v>
          </cell>
          <cell r="O8635" t="str">
            <v>PH400</v>
          </cell>
          <cell r="P8635" t="str">
            <v>4515</v>
          </cell>
          <cell r="Q8635" t="str">
            <v>Contracted Services</v>
          </cell>
          <cell r="R8635" t="str">
            <v>Other Expenditures</v>
          </cell>
          <cell r="S8635" t="str">
            <v>Non Salary</v>
          </cell>
        </row>
        <row r="8636">
          <cell r="A8636" t="str">
            <v>PH4052</v>
          </cell>
          <cell r="E8636">
            <v>0</v>
          </cell>
          <cell r="F8636">
            <v>0</v>
          </cell>
          <cell r="G8636">
            <v>0</v>
          </cell>
          <cell r="H8636">
            <v>43.09</v>
          </cell>
          <cell r="I8636">
            <v>43.09</v>
          </cell>
          <cell r="J8636">
            <v>102</v>
          </cell>
          <cell r="L8636">
            <v>41455</v>
          </cell>
          <cell r="M8636" t="str">
            <v>SG</v>
          </cell>
          <cell r="N8636" t="str">
            <v>EXP</v>
          </cell>
          <cell r="O8636" t="str">
            <v>PH400</v>
          </cell>
          <cell r="P8636" t="str">
            <v>4608</v>
          </cell>
          <cell r="Q8636" t="str">
            <v>Repairs &amp; Maintenance</v>
          </cell>
          <cell r="R8636" t="str">
            <v>Other Expenditures</v>
          </cell>
          <cell r="S8636" t="str">
            <v>Non Salary</v>
          </cell>
        </row>
        <row r="8637">
          <cell r="A8637" t="str">
            <v>PH4052</v>
          </cell>
          <cell r="E8637">
            <v>586.79999999999995</v>
          </cell>
          <cell r="F8637">
            <v>0</v>
          </cell>
          <cell r="G8637">
            <v>586.79999999999995</v>
          </cell>
          <cell r="H8637">
            <v>1159.6300000000001</v>
          </cell>
          <cell r="I8637">
            <v>572.83000000000004</v>
          </cell>
          <cell r="J8637">
            <v>2356</v>
          </cell>
          <cell r="L8637">
            <v>41455</v>
          </cell>
          <cell r="M8637" t="str">
            <v>SG</v>
          </cell>
          <cell r="N8637" t="str">
            <v>EXP</v>
          </cell>
          <cell r="O8637" t="str">
            <v>PH400</v>
          </cell>
          <cell r="P8637" t="str">
            <v>4770</v>
          </cell>
          <cell r="Q8637" t="str">
            <v>Insurance, Parking &amp; Metrage</v>
          </cell>
          <cell r="R8637" t="str">
            <v>Other Expenditures</v>
          </cell>
          <cell r="S8637" t="str">
            <v>Non Salary</v>
          </cell>
        </row>
        <row r="8638">
          <cell r="A8638" t="str">
            <v>PH4052</v>
          </cell>
          <cell r="E8638">
            <v>184.19</v>
          </cell>
          <cell r="F8638">
            <v>0</v>
          </cell>
          <cell r="G8638">
            <v>184.19</v>
          </cell>
          <cell r="H8638">
            <v>4718.24</v>
          </cell>
          <cell r="I8638">
            <v>4534.05</v>
          </cell>
          <cell r="J8638">
            <v>9586</v>
          </cell>
          <cell r="L8638">
            <v>41455</v>
          </cell>
          <cell r="M8638" t="str">
            <v>SG</v>
          </cell>
          <cell r="N8638" t="str">
            <v>EXP</v>
          </cell>
          <cell r="O8638" t="str">
            <v>PH400</v>
          </cell>
          <cell r="P8638" t="str">
            <v>4775</v>
          </cell>
          <cell r="Q8638" t="str">
            <v>Insurance, Parking &amp; Metrage</v>
          </cell>
          <cell r="R8638" t="str">
            <v>Other Expenditures</v>
          </cell>
          <cell r="S8638" t="str">
            <v>Non Salary</v>
          </cell>
        </row>
        <row r="8639">
          <cell r="A8639" t="str">
            <v>PH4052</v>
          </cell>
          <cell r="E8639">
            <v>0</v>
          </cell>
          <cell r="F8639">
            <v>0</v>
          </cell>
          <cell r="G8639">
            <v>0</v>
          </cell>
          <cell r="H8639">
            <v>44.64</v>
          </cell>
          <cell r="I8639">
            <v>44.64</v>
          </cell>
          <cell r="J8639">
            <v>105.68</v>
          </cell>
          <cell r="L8639">
            <v>41455</v>
          </cell>
          <cell r="M8639" t="str">
            <v>SG</v>
          </cell>
          <cell r="N8639" t="str">
            <v>EXP</v>
          </cell>
          <cell r="O8639" t="str">
            <v>PH400</v>
          </cell>
          <cell r="P8639" t="str">
            <v>4805</v>
          </cell>
          <cell r="Q8639" t="str">
            <v>Other Services</v>
          </cell>
          <cell r="R8639" t="str">
            <v>Other Expenditures</v>
          </cell>
          <cell r="S8639" t="str">
            <v>Non Salary</v>
          </cell>
        </row>
        <row r="8640">
          <cell r="A8640" t="str">
            <v>PH4052</v>
          </cell>
          <cell r="E8640">
            <v>0</v>
          </cell>
          <cell r="F8640">
            <v>203.52</v>
          </cell>
          <cell r="G8640">
            <v>203.52</v>
          </cell>
          <cell r="H8640">
            <v>43.74</v>
          </cell>
          <cell r="I8640">
            <v>-159.78</v>
          </cell>
          <cell r="J8640">
            <v>103.52</v>
          </cell>
          <cell r="L8640">
            <v>41455</v>
          </cell>
          <cell r="M8640" t="str">
            <v>SG</v>
          </cell>
          <cell r="N8640" t="str">
            <v>EXP</v>
          </cell>
          <cell r="O8640" t="str">
            <v>PH400</v>
          </cell>
          <cell r="P8640" t="str">
            <v>4815</v>
          </cell>
          <cell r="Q8640" t="str">
            <v>Other Services</v>
          </cell>
          <cell r="R8640" t="str">
            <v>Other Expenditures</v>
          </cell>
          <cell r="S8640" t="str">
            <v>Non Salary</v>
          </cell>
        </row>
        <row r="8641">
          <cell r="A8641" t="str">
            <v>PH4052</v>
          </cell>
          <cell r="E8641">
            <v>432.27</v>
          </cell>
          <cell r="F8641">
            <v>1315.67</v>
          </cell>
          <cell r="G8641">
            <v>1747.94</v>
          </cell>
          <cell r="H8641">
            <v>520.22</v>
          </cell>
          <cell r="I8641">
            <v>-1227.72</v>
          </cell>
          <cell r="J8641">
            <v>1056.93</v>
          </cell>
          <cell r="L8641">
            <v>41455</v>
          </cell>
          <cell r="M8641" t="str">
            <v>SG</v>
          </cell>
          <cell r="N8641" t="str">
            <v>EXP</v>
          </cell>
          <cell r="O8641" t="str">
            <v>PH400</v>
          </cell>
          <cell r="P8641" t="str">
            <v>4860</v>
          </cell>
          <cell r="Q8641" t="str">
            <v>Other Services</v>
          </cell>
          <cell r="R8641" t="str">
            <v>Other Expenditures</v>
          </cell>
          <cell r="S8641" t="str">
            <v>Non Salary</v>
          </cell>
        </row>
        <row r="8642">
          <cell r="A8642" t="str">
            <v>PH4052</v>
          </cell>
          <cell r="E8642">
            <v>11.97</v>
          </cell>
          <cell r="F8642">
            <v>0</v>
          </cell>
          <cell r="G8642">
            <v>11.97</v>
          </cell>
          <cell r="H8642">
            <v>432</v>
          </cell>
          <cell r="I8642">
            <v>420.03</v>
          </cell>
          <cell r="J8642">
            <v>1000</v>
          </cell>
          <cell r="L8642">
            <v>41455</v>
          </cell>
          <cell r="M8642" t="str">
            <v>SG</v>
          </cell>
          <cell r="N8642" t="str">
            <v>EXP</v>
          </cell>
          <cell r="O8642" t="str">
            <v>PH400</v>
          </cell>
          <cell r="P8642" t="str">
            <v>7030</v>
          </cell>
          <cell r="Q8642" t="str">
            <v>IDC's</v>
          </cell>
          <cell r="R8642" t="str">
            <v>Other Expenditures</v>
          </cell>
          <cell r="S8642" t="str">
            <v>Non Salary</v>
          </cell>
        </row>
        <row r="8643">
          <cell r="A8643" t="str">
            <v>PH4052</v>
          </cell>
          <cell r="E8643">
            <v>94.2</v>
          </cell>
          <cell r="F8643">
            <v>0</v>
          </cell>
          <cell r="G8643">
            <v>94.2</v>
          </cell>
          <cell r="H8643">
            <v>2160</v>
          </cell>
          <cell r="I8643">
            <v>2065.8000000000002</v>
          </cell>
          <cell r="J8643">
            <v>5000</v>
          </cell>
          <cell r="L8643">
            <v>41455</v>
          </cell>
          <cell r="M8643" t="str">
            <v>SG</v>
          </cell>
          <cell r="N8643" t="str">
            <v>EXP</v>
          </cell>
          <cell r="O8643" t="str">
            <v>PH400</v>
          </cell>
          <cell r="P8643" t="str">
            <v>7035</v>
          </cell>
          <cell r="Q8643" t="str">
            <v>IDC's</v>
          </cell>
          <cell r="R8643" t="str">
            <v>Other Expenditures</v>
          </cell>
          <cell r="S8643" t="str">
            <v>Non Salary</v>
          </cell>
        </row>
        <row r="8644">
          <cell r="A8644" t="str">
            <v>PH4052</v>
          </cell>
          <cell r="E8644">
            <v>69</v>
          </cell>
          <cell r="F8644">
            <v>0</v>
          </cell>
          <cell r="G8644">
            <v>69</v>
          </cell>
          <cell r="H8644">
            <v>216</v>
          </cell>
          <cell r="I8644">
            <v>147</v>
          </cell>
          <cell r="J8644">
            <v>500</v>
          </cell>
          <cell r="L8644">
            <v>41455</v>
          </cell>
          <cell r="M8644" t="str">
            <v>SG</v>
          </cell>
          <cell r="N8644" t="str">
            <v>EXP</v>
          </cell>
          <cell r="O8644" t="str">
            <v>PH400</v>
          </cell>
          <cell r="P8644" t="str">
            <v>7097</v>
          </cell>
          <cell r="Q8644" t="str">
            <v>IDC's</v>
          </cell>
          <cell r="R8644" t="str">
            <v>Other Expenditures</v>
          </cell>
          <cell r="S8644" t="str">
            <v>Non Salary</v>
          </cell>
        </row>
        <row r="8645">
          <cell r="A8645" t="str">
            <v>PH4052</v>
          </cell>
          <cell r="E8645">
            <v>-548196.59</v>
          </cell>
          <cell r="F8645">
            <v>0</v>
          </cell>
          <cell r="G8645">
            <v>-548196.59</v>
          </cell>
          <cell r="H8645">
            <v>-499322.73</v>
          </cell>
          <cell r="I8645">
            <v>48873.86</v>
          </cell>
          <cell r="J8645">
            <v>-1103871.6100000001</v>
          </cell>
          <cell r="L8645">
            <v>41455</v>
          </cell>
          <cell r="M8645" t="str">
            <v>SG</v>
          </cell>
          <cell r="N8645" t="str">
            <v>REV</v>
          </cell>
          <cell r="O8645" t="str">
            <v>PH400</v>
          </cell>
          <cell r="P8645" t="str">
            <v>8010</v>
          </cell>
          <cell r="Q8645" t="str">
            <v>Grants and Subsidies</v>
          </cell>
          <cell r="R8645" t="str">
            <v>Revenue</v>
          </cell>
          <cell r="S8645" t="str">
            <v>Non Salary</v>
          </cell>
        </row>
        <row r="8646">
          <cell r="A8646" t="str">
            <v>PH4052</v>
          </cell>
          <cell r="E8646">
            <v>-0.46</v>
          </cell>
          <cell r="F8646">
            <v>0</v>
          </cell>
          <cell r="G8646">
            <v>-0.46</v>
          </cell>
          <cell r="H8646">
            <v>0</v>
          </cell>
          <cell r="I8646">
            <v>0.46</v>
          </cell>
          <cell r="J8646">
            <v>0</v>
          </cell>
          <cell r="L8646">
            <v>41455</v>
          </cell>
          <cell r="M8646" t="str">
            <v>SG</v>
          </cell>
          <cell r="N8646" t="str">
            <v>REV</v>
          </cell>
          <cell r="O8646" t="str">
            <v>PH400</v>
          </cell>
          <cell r="P8646" t="str">
            <v>9451</v>
          </cell>
          <cell r="Q8646" t="str">
            <v>Other Revenues</v>
          </cell>
          <cell r="R8646" t="str">
            <v>Revenue</v>
          </cell>
          <cell r="S8646" t="str">
            <v>Non Salary</v>
          </cell>
        </row>
        <row r="8647">
          <cell r="A8647" t="str">
            <v>PH4052</v>
          </cell>
          <cell r="E8647">
            <v>-14256</v>
          </cell>
          <cell r="F8647">
            <v>0</v>
          </cell>
          <cell r="G8647">
            <v>-14256</v>
          </cell>
          <cell r="H8647">
            <v>-18722</v>
          </cell>
          <cell r="I8647">
            <v>-4466</v>
          </cell>
          <cell r="J8647">
            <v>-44000</v>
          </cell>
          <cell r="L8647">
            <v>41455</v>
          </cell>
          <cell r="M8647" t="str">
            <v>SG</v>
          </cell>
          <cell r="N8647" t="str">
            <v>REV</v>
          </cell>
          <cell r="O8647" t="str">
            <v>PH400</v>
          </cell>
          <cell r="P8647" t="str">
            <v>9605</v>
          </cell>
          <cell r="Q8647" t="str">
            <v>Other Revenues</v>
          </cell>
          <cell r="R8647" t="str">
            <v>Revenue</v>
          </cell>
          <cell r="S8647" t="str">
            <v>Non Salary</v>
          </cell>
        </row>
        <row r="8648">
          <cell r="A8648" t="str">
            <v>PH4053</v>
          </cell>
          <cell r="E8648">
            <v>249815.6</v>
          </cell>
          <cell r="F8648">
            <v>0</v>
          </cell>
          <cell r="G8648">
            <v>249815.6</v>
          </cell>
          <cell r="H8648">
            <v>271449.03999999998</v>
          </cell>
          <cell r="I8648">
            <v>21633.439999999999</v>
          </cell>
          <cell r="J8648">
            <v>504739.76</v>
          </cell>
          <cell r="L8648">
            <v>41455</v>
          </cell>
          <cell r="M8648" t="str">
            <v>SG</v>
          </cell>
          <cell r="N8648" t="str">
            <v>EXP</v>
          </cell>
          <cell r="O8648" t="str">
            <v>PH400</v>
          </cell>
          <cell r="P8648" t="str">
            <v>4400</v>
          </cell>
          <cell r="Q8648" t="str">
            <v>Contracted Services</v>
          </cell>
          <cell r="R8648" t="str">
            <v>Other Expenditures</v>
          </cell>
          <cell r="S8648" t="str">
            <v>Non Salary</v>
          </cell>
        </row>
        <row r="8649">
          <cell r="A8649" t="str">
            <v>PH4053</v>
          </cell>
          <cell r="E8649">
            <v>-187361.7</v>
          </cell>
          <cell r="F8649">
            <v>0</v>
          </cell>
          <cell r="G8649">
            <v>-187361.7</v>
          </cell>
          <cell r="H8649">
            <v>-203586.79</v>
          </cell>
          <cell r="I8649">
            <v>-16225.09</v>
          </cell>
          <cell r="J8649">
            <v>-378781.32</v>
          </cell>
          <cell r="L8649">
            <v>41455</v>
          </cell>
          <cell r="M8649" t="str">
            <v>SG</v>
          </cell>
          <cell r="N8649" t="str">
            <v>REV</v>
          </cell>
          <cell r="O8649" t="str">
            <v>PH400</v>
          </cell>
          <cell r="P8649" t="str">
            <v>8010</v>
          </cell>
          <cell r="Q8649" t="str">
            <v>Grants and Subsidies</v>
          </cell>
          <cell r="R8649" t="str">
            <v>Revenue</v>
          </cell>
          <cell r="S8649" t="str">
            <v>Non Salary</v>
          </cell>
        </row>
        <row r="8650">
          <cell r="A8650" t="str">
            <v>PH4054</v>
          </cell>
          <cell r="E8650">
            <v>852742.88</v>
          </cell>
          <cell r="F8650">
            <v>0</v>
          </cell>
          <cell r="G8650">
            <v>852742.88</v>
          </cell>
          <cell r="H8650">
            <v>975085.75</v>
          </cell>
          <cell r="I8650">
            <v>122342.87</v>
          </cell>
          <cell r="J8650">
            <v>1737811</v>
          </cell>
          <cell r="L8650">
            <v>41455</v>
          </cell>
          <cell r="M8650" t="str">
            <v>SG</v>
          </cell>
          <cell r="N8650" t="str">
            <v>EXP</v>
          </cell>
          <cell r="O8650" t="str">
            <v>PH400</v>
          </cell>
          <cell r="P8650" t="str">
            <v>4400</v>
          </cell>
          <cell r="Q8650" t="str">
            <v>Contracted Services</v>
          </cell>
          <cell r="R8650" t="str">
            <v>Other Expenditures</v>
          </cell>
          <cell r="S8650" t="str">
            <v>Non Salary</v>
          </cell>
        </row>
        <row r="8651">
          <cell r="A8651" t="str">
            <v>PH4054</v>
          </cell>
          <cell r="E8651">
            <v>-639557.16</v>
          </cell>
          <cell r="F8651">
            <v>0</v>
          </cell>
          <cell r="G8651">
            <v>-639557.16</v>
          </cell>
          <cell r="H8651">
            <v>-731314.33</v>
          </cell>
          <cell r="I8651">
            <v>-91757.17</v>
          </cell>
          <cell r="J8651">
            <v>-1303358.26</v>
          </cell>
          <cell r="L8651">
            <v>41455</v>
          </cell>
          <cell r="M8651" t="str">
            <v>SG</v>
          </cell>
          <cell r="N8651" t="str">
            <v>REV</v>
          </cell>
          <cell r="O8651" t="str">
            <v>PH400</v>
          </cell>
          <cell r="P8651" t="str">
            <v>8010</v>
          </cell>
          <cell r="Q8651" t="str">
            <v>Grants and Subsidies</v>
          </cell>
          <cell r="R8651" t="str">
            <v>Revenue</v>
          </cell>
          <cell r="S8651" t="str">
            <v>Non Salary</v>
          </cell>
        </row>
        <row r="8652">
          <cell r="A8652" t="str">
            <v>PH4061</v>
          </cell>
          <cell r="E8652">
            <v>591360.84</v>
          </cell>
          <cell r="F8652">
            <v>0</v>
          </cell>
          <cell r="G8652">
            <v>591360.84</v>
          </cell>
          <cell r="H8652">
            <v>609198.93999999994</v>
          </cell>
          <cell r="I8652">
            <v>17838.099999999999</v>
          </cell>
          <cell r="J8652">
            <v>1370697.62</v>
          </cell>
          <cell r="L8652">
            <v>41455</v>
          </cell>
          <cell r="M8652" t="str">
            <v>SG</v>
          </cell>
          <cell r="N8652" t="str">
            <v>EXP</v>
          </cell>
          <cell r="O8652" t="str">
            <v>PH400</v>
          </cell>
          <cell r="P8652" t="str">
            <v>1015</v>
          </cell>
          <cell r="Q8652" t="str">
            <v>Salaries &amp; Benefits</v>
          </cell>
          <cell r="R8652" t="str">
            <v>Other Expenditures</v>
          </cell>
          <cell r="S8652" t="str">
            <v>Salaries &amp; Benefits</v>
          </cell>
        </row>
        <row r="8653">
          <cell r="A8653" t="str">
            <v>PH4061</v>
          </cell>
          <cell r="E8653">
            <v>8688.33</v>
          </cell>
          <cell r="F8653">
            <v>0</v>
          </cell>
          <cell r="G8653">
            <v>8688.33</v>
          </cell>
          <cell r="H8653">
            <v>4843.3999999999996</v>
          </cell>
          <cell r="I8653">
            <v>-3844.93</v>
          </cell>
          <cell r="J8653">
            <v>10901.18</v>
          </cell>
          <cell r="L8653">
            <v>41455</v>
          </cell>
          <cell r="M8653" t="str">
            <v>SG</v>
          </cell>
          <cell r="N8653" t="str">
            <v>EXP</v>
          </cell>
          <cell r="O8653" t="str">
            <v>PH400</v>
          </cell>
          <cell r="P8653" t="str">
            <v>1025</v>
          </cell>
          <cell r="Q8653" t="str">
            <v>Salaries &amp; Benefits</v>
          </cell>
          <cell r="R8653" t="str">
            <v>Other Expenditures</v>
          </cell>
          <cell r="S8653" t="str">
            <v>Overtime</v>
          </cell>
        </row>
        <row r="8654">
          <cell r="A8654" t="str">
            <v>PH4061</v>
          </cell>
          <cell r="E8654">
            <v>0</v>
          </cell>
          <cell r="F8654">
            <v>0</v>
          </cell>
          <cell r="G8654">
            <v>0</v>
          </cell>
          <cell r="H8654">
            <v>0</v>
          </cell>
          <cell r="I8654">
            <v>0</v>
          </cell>
          <cell r="J8654">
            <v>0</v>
          </cell>
          <cell r="L8654">
            <v>41455</v>
          </cell>
          <cell r="M8654" t="str">
            <v>SG</v>
          </cell>
          <cell r="N8654" t="str">
            <v>EXP</v>
          </cell>
          <cell r="O8654" t="str">
            <v>PH400</v>
          </cell>
          <cell r="P8654" t="str">
            <v>1029</v>
          </cell>
          <cell r="Q8654" t="str">
            <v>Salaries &amp; Benefits</v>
          </cell>
          <cell r="R8654" t="str">
            <v>Other Expenditures</v>
          </cell>
          <cell r="S8654" t="str">
            <v>Salaries &amp; Benefits</v>
          </cell>
        </row>
        <row r="8655">
          <cell r="A8655" t="str">
            <v>PH4061</v>
          </cell>
          <cell r="E8655">
            <v>524.16</v>
          </cell>
          <cell r="F8655">
            <v>0</v>
          </cell>
          <cell r="G8655">
            <v>524.16</v>
          </cell>
          <cell r="H8655">
            <v>0</v>
          </cell>
          <cell r="I8655">
            <v>-524.16</v>
          </cell>
          <cell r="J8655">
            <v>0</v>
          </cell>
          <cell r="L8655">
            <v>41455</v>
          </cell>
          <cell r="M8655" t="str">
            <v>SG</v>
          </cell>
          <cell r="N8655" t="str">
            <v>EXP</v>
          </cell>
          <cell r="O8655" t="str">
            <v>PH400</v>
          </cell>
          <cell r="P8655" t="str">
            <v>1045</v>
          </cell>
          <cell r="Q8655" t="str">
            <v>Salaries &amp; Benefits</v>
          </cell>
          <cell r="R8655" t="str">
            <v>Other Expenditures</v>
          </cell>
          <cell r="S8655" t="str">
            <v>Salaries &amp; Benefits</v>
          </cell>
        </row>
        <row r="8656">
          <cell r="A8656" t="str">
            <v>PH4061</v>
          </cell>
          <cell r="E8656">
            <v>3423.99</v>
          </cell>
          <cell r="F8656">
            <v>0</v>
          </cell>
          <cell r="G8656">
            <v>3423.99</v>
          </cell>
          <cell r="H8656">
            <v>858.98</v>
          </cell>
          <cell r="I8656">
            <v>-2565.0100000000002</v>
          </cell>
          <cell r="J8656">
            <v>858.98</v>
          </cell>
          <cell r="L8656">
            <v>41455</v>
          </cell>
          <cell r="M8656" t="str">
            <v>SG</v>
          </cell>
          <cell r="N8656" t="str">
            <v>EXP</v>
          </cell>
          <cell r="O8656" t="str">
            <v>PH400</v>
          </cell>
          <cell r="P8656" t="str">
            <v>1050</v>
          </cell>
          <cell r="Q8656" t="str">
            <v>Salaries &amp; Benefits</v>
          </cell>
          <cell r="R8656" t="str">
            <v>Other Expenditures</v>
          </cell>
          <cell r="S8656" t="str">
            <v>Salaries &amp; Benefits</v>
          </cell>
        </row>
        <row r="8657">
          <cell r="A8657" t="str">
            <v>PH4061</v>
          </cell>
          <cell r="E8657">
            <v>3679.68</v>
          </cell>
          <cell r="F8657">
            <v>0</v>
          </cell>
          <cell r="G8657">
            <v>3679.68</v>
          </cell>
          <cell r="H8657">
            <v>0</v>
          </cell>
          <cell r="I8657">
            <v>-3679.68</v>
          </cell>
          <cell r="J8657">
            <v>0</v>
          </cell>
          <cell r="L8657">
            <v>41455</v>
          </cell>
          <cell r="M8657" t="str">
            <v>SG</v>
          </cell>
          <cell r="N8657" t="str">
            <v>EXP</v>
          </cell>
          <cell r="O8657" t="str">
            <v>PH400</v>
          </cell>
          <cell r="P8657" t="str">
            <v>1060</v>
          </cell>
          <cell r="Q8657" t="str">
            <v>Salaries &amp; Benefits</v>
          </cell>
          <cell r="R8657" t="str">
            <v>Other Expenditures</v>
          </cell>
          <cell r="S8657" t="str">
            <v>Salaries &amp; Benefits</v>
          </cell>
        </row>
        <row r="8658">
          <cell r="A8658" t="str">
            <v>PH4061</v>
          </cell>
          <cell r="E8658">
            <v>771.42</v>
          </cell>
          <cell r="F8658">
            <v>0</v>
          </cell>
          <cell r="G8658">
            <v>771.42</v>
          </cell>
          <cell r="H8658">
            <v>0</v>
          </cell>
          <cell r="I8658">
            <v>-771.42</v>
          </cell>
          <cell r="J8658">
            <v>0</v>
          </cell>
          <cell r="L8658">
            <v>41455</v>
          </cell>
          <cell r="M8658" t="str">
            <v>SG</v>
          </cell>
          <cell r="N8658" t="str">
            <v>EXP</v>
          </cell>
          <cell r="O8658" t="str">
            <v>PH400</v>
          </cell>
          <cell r="P8658" t="str">
            <v>1215</v>
          </cell>
          <cell r="Q8658" t="str">
            <v>Salaries &amp; Benefits</v>
          </cell>
          <cell r="R8658" t="str">
            <v>Other Expenditures</v>
          </cell>
          <cell r="S8658" t="str">
            <v>Salaries &amp; Benefits</v>
          </cell>
        </row>
        <row r="8659">
          <cell r="A8659" t="str">
            <v>PH4061</v>
          </cell>
          <cell r="E8659">
            <v>30.86</v>
          </cell>
          <cell r="F8659">
            <v>0</v>
          </cell>
          <cell r="G8659">
            <v>30.86</v>
          </cell>
          <cell r="H8659">
            <v>0</v>
          </cell>
          <cell r="I8659">
            <v>-30.86</v>
          </cell>
          <cell r="J8659">
            <v>0</v>
          </cell>
          <cell r="L8659">
            <v>41455</v>
          </cell>
          <cell r="M8659" t="str">
            <v>SG</v>
          </cell>
          <cell r="N8659" t="str">
            <v>EXP</v>
          </cell>
          <cell r="O8659" t="str">
            <v>PH400</v>
          </cell>
          <cell r="P8659" t="str">
            <v>1250</v>
          </cell>
          <cell r="Q8659" t="str">
            <v>Salaries &amp; Benefits</v>
          </cell>
          <cell r="R8659" t="str">
            <v>Other Expenditures</v>
          </cell>
          <cell r="S8659" t="str">
            <v>Salaries &amp; Benefits</v>
          </cell>
        </row>
        <row r="8660">
          <cell r="A8660" t="str">
            <v>PH4061</v>
          </cell>
          <cell r="E8660">
            <v>0</v>
          </cell>
          <cell r="F8660">
            <v>0</v>
          </cell>
          <cell r="G8660">
            <v>0</v>
          </cell>
          <cell r="H8660">
            <v>-38510.269999999997</v>
          </cell>
          <cell r="I8660">
            <v>-38510.269999999997</v>
          </cell>
          <cell r="J8660">
            <v>-83873.42</v>
          </cell>
          <cell r="L8660">
            <v>41455</v>
          </cell>
          <cell r="M8660" t="str">
            <v>SG</v>
          </cell>
          <cell r="N8660" t="str">
            <v>EXP</v>
          </cell>
          <cell r="O8660" t="str">
            <v>PH400</v>
          </cell>
          <cell r="P8660" t="str">
            <v>1520</v>
          </cell>
          <cell r="Q8660" t="str">
            <v>Salaries &amp; Benefits</v>
          </cell>
          <cell r="R8660" t="str">
            <v>Other Expenditures</v>
          </cell>
          <cell r="S8660" t="str">
            <v>Gapping</v>
          </cell>
        </row>
        <row r="8661">
          <cell r="A8661" t="str">
            <v>PH4061</v>
          </cell>
          <cell r="E8661">
            <v>0</v>
          </cell>
          <cell r="F8661">
            <v>0</v>
          </cell>
          <cell r="G8661">
            <v>0</v>
          </cell>
          <cell r="H8661">
            <v>88.86</v>
          </cell>
          <cell r="I8661">
            <v>88.86</v>
          </cell>
          <cell r="J8661">
            <v>200</v>
          </cell>
          <cell r="L8661">
            <v>41455</v>
          </cell>
          <cell r="M8661" t="str">
            <v>SG</v>
          </cell>
          <cell r="N8661" t="str">
            <v>EXP</v>
          </cell>
          <cell r="O8661" t="str">
            <v>PH400</v>
          </cell>
          <cell r="P8661" t="str">
            <v>1561</v>
          </cell>
          <cell r="Q8661" t="str">
            <v>Salaries &amp; Benefits</v>
          </cell>
          <cell r="R8661" t="str">
            <v>Other Expenditures</v>
          </cell>
          <cell r="S8661" t="str">
            <v>Salaries &amp; Benefits</v>
          </cell>
        </row>
        <row r="8662">
          <cell r="A8662" t="str">
            <v>PH4061</v>
          </cell>
          <cell r="E8662">
            <v>30673.33</v>
          </cell>
          <cell r="F8662">
            <v>0</v>
          </cell>
          <cell r="G8662">
            <v>30673.33</v>
          </cell>
          <cell r="H8662">
            <v>31962.560000000001</v>
          </cell>
          <cell r="I8662">
            <v>1289.23</v>
          </cell>
          <cell r="J8662">
            <v>71916</v>
          </cell>
          <cell r="L8662">
            <v>41455</v>
          </cell>
          <cell r="M8662" t="str">
            <v>SG</v>
          </cell>
          <cell r="N8662" t="str">
            <v>EXP</v>
          </cell>
          <cell r="O8662" t="str">
            <v>PH400</v>
          </cell>
          <cell r="P8662" t="str">
            <v>1711</v>
          </cell>
          <cell r="Q8662" t="str">
            <v>Salaries &amp; Benefits</v>
          </cell>
          <cell r="R8662" t="str">
            <v>Other Expenditures</v>
          </cell>
          <cell r="S8662" t="str">
            <v>Salaries &amp; Benefits</v>
          </cell>
        </row>
        <row r="8663">
          <cell r="A8663" t="str">
            <v>PH4061</v>
          </cell>
          <cell r="E8663">
            <v>14822.78</v>
          </cell>
          <cell r="F8663">
            <v>0</v>
          </cell>
          <cell r="G8663">
            <v>14822.78</v>
          </cell>
          <cell r="H8663">
            <v>15183.91</v>
          </cell>
          <cell r="I8663">
            <v>361.13</v>
          </cell>
          <cell r="J8663">
            <v>34164</v>
          </cell>
          <cell r="L8663">
            <v>41455</v>
          </cell>
          <cell r="M8663" t="str">
            <v>SG</v>
          </cell>
          <cell r="N8663" t="str">
            <v>EXP</v>
          </cell>
          <cell r="O8663" t="str">
            <v>PH400</v>
          </cell>
          <cell r="P8663" t="str">
            <v>1712</v>
          </cell>
          <cell r="Q8663" t="str">
            <v>Salaries &amp; Benefits</v>
          </cell>
          <cell r="R8663" t="str">
            <v>Other Expenditures</v>
          </cell>
          <cell r="S8663" t="str">
            <v>Salaries &amp; Benefits</v>
          </cell>
        </row>
        <row r="8664">
          <cell r="A8664" t="str">
            <v>PH4061</v>
          </cell>
          <cell r="E8664">
            <v>14321.04</v>
          </cell>
          <cell r="F8664">
            <v>0</v>
          </cell>
          <cell r="G8664">
            <v>14321.04</v>
          </cell>
          <cell r="H8664">
            <v>12199.34</v>
          </cell>
          <cell r="I8664">
            <v>-2121.6999999999998</v>
          </cell>
          <cell r="J8664">
            <v>27302.45</v>
          </cell>
          <cell r="L8664">
            <v>41455</v>
          </cell>
          <cell r="M8664" t="str">
            <v>SG</v>
          </cell>
          <cell r="N8664" t="str">
            <v>EXP</v>
          </cell>
          <cell r="O8664" t="str">
            <v>PH400</v>
          </cell>
          <cell r="P8664" t="str">
            <v>1720</v>
          </cell>
          <cell r="Q8664" t="str">
            <v>Salaries &amp; Benefits</v>
          </cell>
          <cell r="R8664" t="str">
            <v>Other Expenditures</v>
          </cell>
          <cell r="S8664" t="str">
            <v>Salaries &amp; Benefits</v>
          </cell>
        </row>
        <row r="8665">
          <cell r="A8665" t="str">
            <v>PH4061</v>
          </cell>
          <cell r="E8665">
            <v>4340.03</v>
          </cell>
          <cell r="F8665">
            <v>0</v>
          </cell>
          <cell r="G8665">
            <v>4340.03</v>
          </cell>
          <cell r="H8665">
            <v>4547.12</v>
          </cell>
          <cell r="I8665">
            <v>207.09</v>
          </cell>
          <cell r="J8665">
            <v>10230.950000000001</v>
          </cell>
          <cell r="L8665">
            <v>41455</v>
          </cell>
          <cell r="M8665" t="str">
            <v>SG</v>
          </cell>
          <cell r="N8665" t="str">
            <v>EXP</v>
          </cell>
          <cell r="O8665" t="str">
            <v>PH400</v>
          </cell>
          <cell r="P8665" t="str">
            <v>1730</v>
          </cell>
          <cell r="Q8665" t="str">
            <v>Salaries &amp; Benefits</v>
          </cell>
          <cell r="R8665" t="str">
            <v>Other Expenditures</v>
          </cell>
          <cell r="S8665" t="str">
            <v>Salaries &amp; Benefits</v>
          </cell>
        </row>
        <row r="8666">
          <cell r="A8666" t="str">
            <v>PH4061</v>
          </cell>
          <cell r="E8666">
            <v>14159.08</v>
          </cell>
          <cell r="F8666">
            <v>0</v>
          </cell>
          <cell r="G8666">
            <v>14159.08</v>
          </cell>
          <cell r="H8666">
            <v>15607.14</v>
          </cell>
          <cell r="I8666">
            <v>1448.06</v>
          </cell>
          <cell r="J8666">
            <v>19579.72</v>
          </cell>
          <cell r="L8666">
            <v>41455</v>
          </cell>
          <cell r="M8666" t="str">
            <v>SG</v>
          </cell>
          <cell r="N8666" t="str">
            <v>EXP</v>
          </cell>
          <cell r="O8666" t="str">
            <v>PH400</v>
          </cell>
          <cell r="P8666" t="str">
            <v>1740</v>
          </cell>
          <cell r="Q8666" t="str">
            <v>Salaries &amp; Benefits</v>
          </cell>
          <cell r="R8666" t="str">
            <v>Other Expenditures</v>
          </cell>
          <cell r="S8666" t="str">
            <v>Salaries &amp; Benefits</v>
          </cell>
        </row>
        <row r="8667">
          <cell r="A8667" t="str">
            <v>PH4061</v>
          </cell>
          <cell r="E8667">
            <v>784.32</v>
          </cell>
          <cell r="F8667">
            <v>0</v>
          </cell>
          <cell r="G8667">
            <v>784.32</v>
          </cell>
          <cell r="H8667">
            <v>840.42</v>
          </cell>
          <cell r="I8667">
            <v>56.1</v>
          </cell>
          <cell r="J8667">
            <v>1096.56</v>
          </cell>
          <cell r="L8667">
            <v>41455</v>
          </cell>
          <cell r="M8667" t="str">
            <v>SG</v>
          </cell>
          <cell r="N8667" t="str">
            <v>EXP</v>
          </cell>
          <cell r="O8667" t="str">
            <v>PH400</v>
          </cell>
          <cell r="P8667" t="str">
            <v>1745</v>
          </cell>
          <cell r="Q8667" t="str">
            <v>Salaries &amp; Benefits</v>
          </cell>
          <cell r="R8667" t="str">
            <v>Other Expenditures</v>
          </cell>
          <cell r="S8667" t="str">
            <v>Salaries &amp; Benefits</v>
          </cell>
        </row>
        <row r="8668">
          <cell r="A8668" t="str">
            <v>PH4061</v>
          </cell>
          <cell r="E8668">
            <v>11589.58</v>
          </cell>
          <cell r="F8668">
            <v>0</v>
          </cell>
          <cell r="G8668">
            <v>11589.58</v>
          </cell>
          <cell r="H8668">
            <v>11879.32</v>
          </cell>
          <cell r="I8668">
            <v>289.74</v>
          </cell>
          <cell r="J8668">
            <v>26728.639999999999</v>
          </cell>
          <cell r="L8668">
            <v>41455</v>
          </cell>
          <cell r="M8668" t="str">
            <v>SG</v>
          </cell>
          <cell r="N8668" t="str">
            <v>EXP</v>
          </cell>
          <cell r="O8668" t="str">
            <v>PH400</v>
          </cell>
          <cell r="P8668" t="str">
            <v>1750</v>
          </cell>
          <cell r="Q8668" t="str">
            <v>Salaries &amp; Benefits</v>
          </cell>
          <cell r="R8668" t="str">
            <v>Other Expenditures</v>
          </cell>
          <cell r="S8668" t="str">
            <v>Salaries &amp; Benefits</v>
          </cell>
        </row>
        <row r="8669">
          <cell r="A8669" t="str">
            <v>PH4061</v>
          </cell>
          <cell r="E8669">
            <v>30260.959999999999</v>
          </cell>
          <cell r="F8669">
            <v>0</v>
          </cell>
          <cell r="G8669">
            <v>30260.959999999999</v>
          </cell>
          <cell r="H8669">
            <v>34045.08</v>
          </cell>
          <cell r="I8669">
            <v>3784.12</v>
          </cell>
          <cell r="J8669">
            <v>43182.37</v>
          </cell>
          <cell r="L8669">
            <v>41455</v>
          </cell>
          <cell r="M8669" t="str">
            <v>SG</v>
          </cell>
          <cell r="N8669" t="str">
            <v>EXP</v>
          </cell>
          <cell r="O8669" t="str">
            <v>PH400</v>
          </cell>
          <cell r="P8669" t="str">
            <v>1760</v>
          </cell>
          <cell r="Q8669" t="str">
            <v>Salaries &amp; Benefits</v>
          </cell>
          <cell r="R8669" t="str">
            <v>Other Expenditures</v>
          </cell>
          <cell r="S8669" t="str">
            <v>Salaries &amp; Benefits</v>
          </cell>
        </row>
        <row r="8670">
          <cell r="A8670" t="str">
            <v>PH4061</v>
          </cell>
          <cell r="E8670">
            <v>58217.81</v>
          </cell>
          <cell r="F8670">
            <v>0</v>
          </cell>
          <cell r="G8670">
            <v>58217.81</v>
          </cell>
          <cell r="H8670">
            <v>65874.759999999995</v>
          </cell>
          <cell r="I8670">
            <v>7656.95</v>
          </cell>
          <cell r="J8670">
            <v>148218.23000000001</v>
          </cell>
          <cell r="L8670">
            <v>41455</v>
          </cell>
          <cell r="M8670" t="str">
            <v>SG</v>
          </cell>
          <cell r="N8670" t="str">
            <v>EXP</v>
          </cell>
          <cell r="O8670" t="str">
            <v>PH400</v>
          </cell>
          <cell r="P8670" t="str">
            <v>1770</v>
          </cell>
          <cell r="Q8670" t="str">
            <v>Salaries &amp; Benefits</v>
          </cell>
          <cell r="R8670" t="str">
            <v>Other Expenditures</v>
          </cell>
          <cell r="S8670" t="str">
            <v>Salaries &amp; Benefits</v>
          </cell>
        </row>
        <row r="8671">
          <cell r="A8671" t="str">
            <v>PH4061</v>
          </cell>
          <cell r="E8671">
            <v>0</v>
          </cell>
          <cell r="F8671">
            <v>0</v>
          </cell>
          <cell r="G8671">
            <v>0</v>
          </cell>
          <cell r="H8671">
            <v>10.9</v>
          </cell>
          <cell r="I8671">
            <v>10.9</v>
          </cell>
          <cell r="J8671">
            <v>24.5</v>
          </cell>
          <cell r="L8671">
            <v>41455</v>
          </cell>
          <cell r="M8671" t="str">
            <v>SG</v>
          </cell>
          <cell r="N8671" t="str">
            <v>EXP</v>
          </cell>
          <cell r="O8671" t="str">
            <v>PH400</v>
          </cell>
          <cell r="P8671" t="str">
            <v>1850</v>
          </cell>
          <cell r="Q8671" t="str">
            <v>Salaries &amp; Benefits</v>
          </cell>
          <cell r="R8671" t="str">
            <v>Other Expenditures</v>
          </cell>
          <cell r="S8671" t="str">
            <v>Salaries &amp; Benefits</v>
          </cell>
        </row>
        <row r="8672">
          <cell r="A8672" t="str">
            <v>PH4061</v>
          </cell>
          <cell r="E8672">
            <v>876.11</v>
          </cell>
          <cell r="F8672">
            <v>0</v>
          </cell>
          <cell r="G8672">
            <v>876.11</v>
          </cell>
          <cell r="H8672">
            <v>3738.46</v>
          </cell>
          <cell r="I8672">
            <v>2862.35</v>
          </cell>
          <cell r="J8672">
            <v>8653.85</v>
          </cell>
          <cell r="L8672">
            <v>41455</v>
          </cell>
          <cell r="M8672" t="str">
            <v>SG</v>
          </cell>
          <cell r="N8672" t="str">
            <v>EXP</v>
          </cell>
          <cell r="O8672" t="str">
            <v>PH400</v>
          </cell>
          <cell r="P8672" t="str">
            <v>2010</v>
          </cell>
          <cell r="Q8672" t="str">
            <v>Office Supplies</v>
          </cell>
          <cell r="R8672" t="str">
            <v>Other Expenditures</v>
          </cell>
          <cell r="S8672" t="str">
            <v>Non Salary</v>
          </cell>
        </row>
        <row r="8673">
          <cell r="A8673" t="str">
            <v>PH4061</v>
          </cell>
          <cell r="E8673">
            <v>0</v>
          </cell>
          <cell r="F8673">
            <v>0</v>
          </cell>
          <cell r="G8673">
            <v>0</v>
          </cell>
          <cell r="H8673">
            <v>42.53</v>
          </cell>
          <cell r="I8673">
            <v>42.53</v>
          </cell>
          <cell r="J8673">
            <v>98.45</v>
          </cell>
          <cell r="L8673">
            <v>41455</v>
          </cell>
          <cell r="M8673" t="str">
            <v>SG</v>
          </cell>
          <cell r="N8673" t="str">
            <v>EXP</v>
          </cell>
          <cell r="O8673" t="str">
            <v>PH400</v>
          </cell>
          <cell r="P8673" t="str">
            <v>2080</v>
          </cell>
          <cell r="Q8673" t="str">
            <v>Office Supplies</v>
          </cell>
          <cell r="R8673" t="str">
            <v>Other Expenditures</v>
          </cell>
          <cell r="S8673" t="str">
            <v>Non Salary</v>
          </cell>
        </row>
        <row r="8674">
          <cell r="A8674" t="str">
            <v>PH4061</v>
          </cell>
          <cell r="E8674">
            <v>847.37</v>
          </cell>
          <cell r="F8674">
            <v>996.84</v>
          </cell>
          <cell r="G8674">
            <v>1844.21</v>
          </cell>
          <cell r="H8674">
            <v>510.36</v>
          </cell>
          <cell r="I8674">
            <v>-1333.85</v>
          </cell>
          <cell r="J8674">
            <v>1181.3800000000001</v>
          </cell>
          <cell r="L8674">
            <v>41455</v>
          </cell>
          <cell r="M8674" t="str">
            <v>SG</v>
          </cell>
          <cell r="N8674" t="str">
            <v>EXP</v>
          </cell>
          <cell r="O8674" t="str">
            <v>PH400</v>
          </cell>
          <cell r="P8674" t="str">
            <v>2099</v>
          </cell>
          <cell r="Q8674" t="str">
            <v>Office Supplies</v>
          </cell>
          <cell r="R8674" t="str">
            <v>Other Expenditures</v>
          </cell>
          <cell r="S8674" t="str">
            <v>Non Salary</v>
          </cell>
        </row>
        <row r="8675">
          <cell r="A8675" t="str">
            <v>PH4061</v>
          </cell>
          <cell r="E8675">
            <v>0</v>
          </cell>
          <cell r="F8675">
            <v>0</v>
          </cell>
          <cell r="G8675">
            <v>0</v>
          </cell>
          <cell r="H8675">
            <v>58.91</v>
          </cell>
          <cell r="I8675">
            <v>58.91</v>
          </cell>
          <cell r="J8675">
            <v>136.36000000000001</v>
          </cell>
          <cell r="L8675">
            <v>41455</v>
          </cell>
          <cell r="M8675" t="str">
            <v>SG</v>
          </cell>
          <cell r="N8675" t="str">
            <v>EXP</v>
          </cell>
          <cell r="O8675" t="str">
            <v>PH400</v>
          </cell>
          <cell r="P8675" t="str">
            <v>2260</v>
          </cell>
          <cell r="Q8675" t="str">
            <v>Energy, Utilities &amp; Fuels</v>
          </cell>
          <cell r="R8675" t="str">
            <v>Other Expenditures</v>
          </cell>
          <cell r="S8675" t="str">
            <v>Non Salary</v>
          </cell>
        </row>
        <row r="8676">
          <cell r="A8676" t="str">
            <v>PH4061</v>
          </cell>
          <cell r="E8676">
            <v>0</v>
          </cell>
          <cell r="F8676">
            <v>0</v>
          </cell>
          <cell r="G8676">
            <v>0</v>
          </cell>
          <cell r="H8676">
            <v>1585.2</v>
          </cell>
          <cell r="I8676">
            <v>1585.2</v>
          </cell>
          <cell r="J8676">
            <v>3669.45</v>
          </cell>
          <cell r="L8676">
            <v>41455</v>
          </cell>
          <cell r="M8676" t="str">
            <v>SG</v>
          </cell>
          <cell r="N8676" t="str">
            <v>EXP</v>
          </cell>
          <cell r="O8676" t="str">
            <v>PH400</v>
          </cell>
          <cell r="P8676" t="str">
            <v>2570</v>
          </cell>
          <cell r="Q8676" t="str">
            <v>Other Supplies</v>
          </cell>
          <cell r="R8676" t="str">
            <v>Other Expenditures</v>
          </cell>
          <cell r="S8676" t="str">
            <v>Non Salary</v>
          </cell>
        </row>
        <row r="8677">
          <cell r="A8677" t="str">
            <v>PH4061</v>
          </cell>
          <cell r="E8677">
            <v>171.93</v>
          </cell>
          <cell r="F8677">
            <v>0</v>
          </cell>
          <cell r="G8677">
            <v>171.93</v>
          </cell>
          <cell r="H8677">
            <v>82.63</v>
          </cell>
          <cell r="I8677">
            <v>-89.3</v>
          </cell>
          <cell r="J8677">
            <v>191.27</v>
          </cell>
          <cell r="L8677">
            <v>41455</v>
          </cell>
          <cell r="M8677" t="str">
            <v>SG</v>
          </cell>
          <cell r="N8677" t="str">
            <v>EXP</v>
          </cell>
          <cell r="O8677" t="str">
            <v>PH400</v>
          </cell>
          <cell r="P8677" t="str">
            <v>2600</v>
          </cell>
          <cell r="Q8677" t="str">
            <v>Other Supplies</v>
          </cell>
          <cell r="R8677" t="str">
            <v>Other Expenditures</v>
          </cell>
          <cell r="S8677" t="str">
            <v>Non Salary</v>
          </cell>
        </row>
        <row r="8678">
          <cell r="A8678" t="str">
            <v>PH4061</v>
          </cell>
          <cell r="E8678">
            <v>0</v>
          </cell>
          <cell r="F8678">
            <v>0</v>
          </cell>
          <cell r="G8678">
            <v>0</v>
          </cell>
          <cell r="H8678">
            <v>206.58</v>
          </cell>
          <cell r="I8678">
            <v>206.58</v>
          </cell>
          <cell r="J8678">
            <v>478.18</v>
          </cell>
          <cell r="L8678">
            <v>41455</v>
          </cell>
          <cell r="M8678" t="str">
            <v>SG</v>
          </cell>
          <cell r="N8678" t="str">
            <v>EXP</v>
          </cell>
          <cell r="O8678" t="str">
            <v>PH400</v>
          </cell>
          <cell r="P8678" t="str">
            <v>2660</v>
          </cell>
          <cell r="Q8678" t="str">
            <v>Other Supplies</v>
          </cell>
          <cell r="R8678" t="str">
            <v>Other Expenditures</v>
          </cell>
          <cell r="S8678" t="str">
            <v>Non Salary</v>
          </cell>
        </row>
        <row r="8679">
          <cell r="A8679" t="str">
            <v>PH4061</v>
          </cell>
          <cell r="E8679">
            <v>0</v>
          </cell>
          <cell r="F8679">
            <v>0</v>
          </cell>
          <cell r="G8679">
            <v>0</v>
          </cell>
          <cell r="H8679">
            <v>82.63</v>
          </cell>
          <cell r="I8679">
            <v>82.63</v>
          </cell>
          <cell r="J8679">
            <v>191.27</v>
          </cell>
          <cell r="L8679">
            <v>41455</v>
          </cell>
          <cell r="M8679" t="str">
            <v>SG</v>
          </cell>
          <cell r="N8679" t="str">
            <v>EXP</v>
          </cell>
          <cell r="O8679" t="str">
            <v>PH400</v>
          </cell>
          <cell r="P8679" t="str">
            <v>2710</v>
          </cell>
          <cell r="Q8679" t="str">
            <v>Other Supplies</v>
          </cell>
          <cell r="R8679" t="str">
            <v>Other Expenditures</v>
          </cell>
          <cell r="S8679" t="str">
            <v>Non Salary</v>
          </cell>
        </row>
        <row r="8680">
          <cell r="A8680" t="str">
            <v>PH4061</v>
          </cell>
          <cell r="E8680">
            <v>403.41</v>
          </cell>
          <cell r="F8680">
            <v>193.09</v>
          </cell>
          <cell r="G8680">
            <v>596.5</v>
          </cell>
          <cell r="H8680">
            <v>334.4</v>
          </cell>
          <cell r="I8680">
            <v>-262.10000000000002</v>
          </cell>
          <cell r="J8680">
            <v>774.08</v>
          </cell>
          <cell r="L8680">
            <v>41455</v>
          </cell>
          <cell r="M8680" t="str">
            <v>SG</v>
          </cell>
          <cell r="N8680" t="str">
            <v>EXP</v>
          </cell>
          <cell r="O8680" t="str">
            <v>PH400</v>
          </cell>
          <cell r="P8680" t="str">
            <v>2750</v>
          </cell>
          <cell r="Q8680" t="str">
            <v>Other Supplies</v>
          </cell>
          <cell r="R8680" t="str">
            <v>Other Expenditures</v>
          </cell>
          <cell r="S8680" t="str">
            <v>Non Salary</v>
          </cell>
        </row>
        <row r="8681">
          <cell r="A8681" t="str">
            <v>PH4061</v>
          </cell>
          <cell r="E8681">
            <v>2250.9299999999998</v>
          </cell>
          <cell r="F8681">
            <v>0</v>
          </cell>
          <cell r="G8681">
            <v>2250.9299999999998</v>
          </cell>
          <cell r="H8681">
            <v>826.3</v>
          </cell>
          <cell r="I8681">
            <v>-1424.63</v>
          </cell>
          <cell r="J8681">
            <v>1912.7</v>
          </cell>
          <cell r="L8681">
            <v>41455</v>
          </cell>
          <cell r="M8681" t="str">
            <v>SG</v>
          </cell>
          <cell r="N8681" t="str">
            <v>EXP</v>
          </cell>
          <cell r="O8681" t="str">
            <v>PH400</v>
          </cell>
          <cell r="P8681" t="str">
            <v>2790</v>
          </cell>
          <cell r="Q8681" t="str">
            <v>Other Supplies</v>
          </cell>
          <cell r="R8681" t="str">
            <v>Other Expenditures</v>
          </cell>
          <cell r="S8681" t="str">
            <v>Non Salary</v>
          </cell>
        </row>
        <row r="8682">
          <cell r="A8682" t="str">
            <v>PH4061</v>
          </cell>
          <cell r="E8682">
            <v>58916.7</v>
          </cell>
          <cell r="F8682">
            <v>6130.98</v>
          </cell>
          <cell r="G8682">
            <v>65047.68</v>
          </cell>
          <cell r="H8682">
            <v>104015.36</v>
          </cell>
          <cell r="I8682">
            <v>38967.68</v>
          </cell>
          <cell r="J8682">
            <v>258616</v>
          </cell>
          <cell r="L8682">
            <v>41455</v>
          </cell>
          <cell r="M8682" t="str">
            <v>SG</v>
          </cell>
          <cell r="N8682" t="str">
            <v>EXP</v>
          </cell>
          <cell r="O8682" t="str">
            <v>PH400</v>
          </cell>
          <cell r="P8682" t="str">
            <v>2823</v>
          </cell>
          <cell r="Q8682" t="str">
            <v>Other Supplies</v>
          </cell>
          <cell r="R8682" t="str">
            <v>Other Expenditures</v>
          </cell>
          <cell r="S8682" t="str">
            <v>Non Salary</v>
          </cell>
        </row>
        <row r="8683">
          <cell r="A8683" t="str">
            <v>PH4061</v>
          </cell>
          <cell r="E8683">
            <v>0</v>
          </cell>
          <cell r="F8683">
            <v>0</v>
          </cell>
          <cell r="G8683">
            <v>0</v>
          </cell>
          <cell r="H8683">
            <v>847.16</v>
          </cell>
          <cell r="I8683">
            <v>847.16</v>
          </cell>
          <cell r="J8683">
            <v>4440</v>
          </cell>
          <cell r="L8683">
            <v>41455</v>
          </cell>
          <cell r="M8683" t="str">
            <v>SG</v>
          </cell>
          <cell r="N8683" t="str">
            <v>EXP</v>
          </cell>
          <cell r="O8683" t="str">
            <v>PH400</v>
          </cell>
          <cell r="P8683" t="str">
            <v>2824</v>
          </cell>
          <cell r="Q8683" t="str">
            <v>Other Supplies</v>
          </cell>
          <cell r="R8683" t="str">
            <v>Other Expenditures</v>
          </cell>
          <cell r="S8683" t="str">
            <v>Non Salary</v>
          </cell>
        </row>
        <row r="8684">
          <cell r="A8684" t="str">
            <v>PH4061</v>
          </cell>
          <cell r="E8684">
            <v>696.58</v>
          </cell>
          <cell r="F8684">
            <v>0</v>
          </cell>
          <cell r="G8684">
            <v>696.58</v>
          </cell>
          <cell r="H8684">
            <v>0</v>
          </cell>
          <cell r="I8684">
            <v>-696.58</v>
          </cell>
          <cell r="J8684">
            <v>0</v>
          </cell>
          <cell r="L8684">
            <v>41455</v>
          </cell>
          <cell r="M8684" t="str">
            <v>SG</v>
          </cell>
          <cell r="N8684" t="str">
            <v>EXP</v>
          </cell>
          <cell r="O8684" t="str">
            <v>PH400</v>
          </cell>
          <cell r="P8684" t="str">
            <v>3310</v>
          </cell>
          <cell r="Q8684" t="str">
            <v>Furniture &amp; Furnishings</v>
          </cell>
          <cell r="R8684" t="str">
            <v>Other Expenditures</v>
          </cell>
          <cell r="S8684" t="str">
            <v>Non Salary</v>
          </cell>
        </row>
        <row r="8685">
          <cell r="A8685" t="str">
            <v>PH4061</v>
          </cell>
          <cell r="E8685">
            <v>353.41</v>
          </cell>
          <cell r="F8685">
            <v>0</v>
          </cell>
          <cell r="G8685">
            <v>353.41</v>
          </cell>
          <cell r="H8685">
            <v>0</v>
          </cell>
          <cell r="I8685">
            <v>-353.41</v>
          </cell>
          <cell r="J8685">
            <v>0</v>
          </cell>
          <cell r="L8685">
            <v>41455</v>
          </cell>
          <cell r="M8685" t="str">
            <v>SG</v>
          </cell>
          <cell r="N8685" t="str">
            <v>EXP</v>
          </cell>
          <cell r="O8685" t="str">
            <v>PH400</v>
          </cell>
          <cell r="P8685" t="str">
            <v>3410</v>
          </cell>
          <cell r="Q8685" t="str">
            <v>Computer Hardware &amp; Software</v>
          </cell>
          <cell r="R8685" t="str">
            <v>Other Expenditures</v>
          </cell>
          <cell r="S8685" t="str">
            <v>Non Salary</v>
          </cell>
        </row>
        <row r="8686">
          <cell r="A8686" t="str">
            <v>PH4061</v>
          </cell>
          <cell r="E8686">
            <v>0</v>
          </cell>
          <cell r="F8686">
            <v>6105.6</v>
          </cell>
          <cell r="G8686">
            <v>6105.6</v>
          </cell>
          <cell r="H8686">
            <v>16374.7</v>
          </cell>
          <cell r="I8686">
            <v>10269.1</v>
          </cell>
          <cell r="J8686">
            <v>59135.79</v>
          </cell>
          <cell r="L8686">
            <v>41455</v>
          </cell>
          <cell r="M8686" t="str">
            <v>SG</v>
          </cell>
          <cell r="N8686" t="str">
            <v>EXP</v>
          </cell>
          <cell r="O8686" t="str">
            <v>PH400</v>
          </cell>
          <cell r="P8686" t="str">
            <v>4025</v>
          </cell>
          <cell r="Q8686" t="str">
            <v>Professional &amp; Technical</v>
          </cell>
          <cell r="R8686" t="str">
            <v>Other Expenditures</v>
          </cell>
          <cell r="S8686" t="str">
            <v>Non Salary</v>
          </cell>
        </row>
        <row r="8687">
          <cell r="A8687" t="str">
            <v>PH4061</v>
          </cell>
          <cell r="E8687">
            <v>2319</v>
          </cell>
          <cell r="F8687">
            <v>0</v>
          </cell>
          <cell r="G8687">
            <v>2319</v>
          </cell>
          <cell r="H8687">
            <v>8951.89</v>
          </cell>
          <cell r="I8687">
            <v>6632.89</v>
          </cell>
          <cell r="J8687">
            <v>28080</v>
          </cell>
          <cell r="L8687">
            <v>41455</v>
          </cell>
          <cell r="M8687" t="str">
            <v>SG</v>
          </cell>
          <cell r="N8687" t="str">
            <v>EXP</v>
          </cell>
          <cell r="O8687" t="str">
            <v>PH400</v>
          </cell>
          <cell r="P8687" t="str">
            <v>4133</v>
          </cell>
          <cell r="Q8687" t="str">
            <v>Professional &amp; Technical</v>
          </cell>
          <cell r="R8687" t="str">
            <v>Other Expenditures</v>
          </cell>
          <cell r="S8687" t="str">
            <v>Non Salary</v>
          </cell>
        </row>
        <row r="8688">
          <cell r="A8688" t="str">
            <v>PH4061</v>
          </cell>
          <cell r="E8688">
            <v>0</v>
          </cell>
          <cell r="F8688">
            <v>0</v>
          </cell>
          <cell r="G8688">
            <v>0</v>
          </cell>
          <cell r="H8688">
            <v>2421.77</v>
          </cell>
          <cell r="I8688">
            <v>2421.77</v>
          </cell>
          <cell r="J8688">
            <v>5732</v>
          </cell>
          <cell r="L8688">
            <v>41455</v>
          </cell>
          <cell r="M8688" t="str">
            <v>SG</v>
          </cell>
          <cell r="N8688" t="str">
            <v>EXP</v>
          </cell>
          <cell r="O8688" t="str">
            <v>PH400</v>
          </cell>
          <cell r="P8688" t="str">
            <v>4225</v>
          </cell>
          <cell r="Q8688" t="str">
            <v>Business Travel Expenses</v>
          </cell>
          <cell r="R8688" t="str">
            <v>Other Expenditures</v>
          </cell>
          <cell r="S8688" t="str">
            <v>Non Salary</v>
          </cell>
        </row>
        <row r="8689">
          <cell r="A8689" t="str">
            <v>PH4061</v>
          </cell>
          <cell r="E8689">
            <v>1138.05</v>
          </cell>
          <cell r="F8689">
            <v>0</v>
          </cell>
          <cell r="G8689">
            <v>1138.05</v>
          </cell>
          <cell r="H8689">
            <v>0</v>
          </cell>
          <cell r="I8689">
            <v>-1138.05</v>
          </cell>
          <cell r="J8689">
            <v>0</v>
          </cell>
          <cell r="L8689">
            <v>41455</v>
          </cell>
          <cell r="M8689" t="str">
            <v>SG</v>
          </cell>
          <cell r="N8689" t="str">
            <v>EXP</v>
          </cell>
          <cell r="O8689" t="str">
            <v>PH400</v>
          </cell>
          <cell r="P8689" t="str">
            <v>4250</v>
          </cell>
          <cell r="Q8689" t="str">
            <v>Conference Expenditures</v>
          </cell>
          <cell r="R8689" t="str">
            <v>Other Expenditures</v>
          </cell>
          <cell r="S8689" t="str">
            <v>Non Salary</v>
          </cell>
        </row>
        <row r="8690">
          <cell r="A8690" t="str">
            <v>PH4061</v>
          </cell>
          <cell r="E8690">
            <v>-807.25</v>
          </cell>
          <cell r="F8690">
            <v>0</v>
          </cell>
          <cell r="G8690">
            <v>-807.25</v>
          </cell>
          <cell r="H8690">
            <v>500</v>
          </cell>
          <cell r="I8690">
            <v>1307.25</v>
          </cell>
          <cell r="J8690">
            <v>2000</v>
          </cell>
          <cell r="L8690">
            <v>41455</v>
          </cell>
          <cell r="M8690" t="str">
            <v>SG</v>
          </cell>
          <cell r="N8690" t="str">
            <v>EXP</v>
          </cell>
          <cell r="O8690" t="str">
            <v>PH400</v>
          </cell>
          <cell r="P8690" t="str">
            <v>4252</v>
          </cell>
          <cell r="Q8690" t="str">
            <v>Conference Expenditures</v>
          </cell>
          <cell r="R8690" t="str">
            <v>Other Expenditures</v>
          </cell>
          <cell r="S8690" t="str">
            <v>Non Salary</v>
          </cell>
        </row>
        <row r="8691">
          <cell r="A8691" t="str">
            <v>PH4061</v>
          </cell>
          <cell r="E8691">
            <v>-602</v>
          </cell>
          <cell r="F8691">
            <v>0</v>
          </cell>
          <cell r="G8691">
            <v>-602</v>
          </cell>
          <cell r="H8691">
            <v>250</v>
          </cell>
          <cell r="I8691">
            <v>852</v>
          </cell>
          <cell r="J8691">
            <v>1000</v>
          </cell>
          <cell r="L8691">
            <v>41455</v>
          </cell>
          <cell r="M8691" t="str">
            <v>SG</v>
          </cell>
          <cell r="N8691" t="str">
            <v>EXP</v>
          </cell>
          <cell r="O8691" t="str">
            <v>PH400</v>
          </cell>
          <cell r="P8691" t="str">
            <v>4253</v>
          </cell>
          <cell r="Q8691" t="str">
            <v>Conference Expenditures</v>
          </cell>
          <cell r="R8691" t="str">
            <v>Other Expenditures</v>
          </cell>
          <cell r="S8691" t="str">
            <v>Non Salary</v>
          </cell>
        </row>
        <row r="8692">
          <cell r="A8692" t="str">
            <v>PH4061</v>
          </cell>
          <cell r="E8692">
            <v>-183.56</v>
          </cell>
          <cell r="F8692">
            <v>0</v>
          </cell>
          <cell r="G8692">
            <v>-183.56</v>
          </cell>
          <cell r="H8692">
            <v>77.849999999999994</v>
          </cell>
          <cell r="I8692">
            <v>261.41000000000003</v>
          </cell>
          <cell r="J8692">
            <v>311.39</v>
          </cell>
          <cell r="L8692">
            <v>41455</v>
          </cell>
          <cell r="M8692" t="str">
            <v>SG</v>
          </cell>
          <cell r="N8692" t="str">
            <v>EXP</v>
          </cell>
          <cell r="O8692" t="str">
            <v>PH400</v>
          </cell>
          <cell r="P8692" t="str">
            <v>4254</v>
          </cell>
          <cell r="Q8692" t="str">
            <v>Conference Expenditures</v>
          </cell>
          <cell r="R8692" t="str">
            <v>Other Expenditures</v>
          </cell>
          <cell r="S8692" t="str">
            <v>Non Salary</v>
          </cell>
        </row>
        <row r="8693">
          <cell r="A8693" t="str">
            <v>PH4061</v>
          </cell>
          <cell r="E8693">
            <v>-260</v>
          </cell>
          <cell r="F8693">
            <v>0</v>
          </cell>
          <cell r="G8693">
            <v>-260</v>
          </cell>
          <cell r="H8693">
            <v>0</v>
          </cell>
          <cell r="I8693">
            <v>260</v>
          </cell>
          <cell r="J8693">
            <v>0</v>
          </cell>
          <cell r="L8693">
            <v>41455</v>
          </cell>
          <cell r="M8693" t="str">
            <v>SG</v>
          </cell>
          <cell r="N8693" t="str">
            <v>EXP</v>
          </cell>
          <cell r="O8693" t="str">
            <v>PH400</v>
          </cell>
          <cell r="P8693" t="str">
            <v>4255</v>
          </cell>
          <cell r="Q8693" t="str">
            <v>Conference Expenditures</v>
          </cell>
          <cell r="R8693" t="str">
            <v>Other Expenditures</v>
          </cell>
          <cell r="S8693" t="str">
            <v>Non Salary</v>
          </cell>
        </row>
        <row r="8694">
          <cell r="A8694" t="str">
            <v>PH4061</v>
          </cell>
          <cell r="E8694">
            <v>1147.92</v>
          </cell>
          <cell r="F8694">
            <v>0</v>
          </cell>
          <cell r="G8694">
            <v>1147.92</v>
          </cell>
          <cell r="H8694">
            <v>403</v>
          </cell>
          <cell r="I8694">
            <v>-744.92</v>
          </cell>
          <cell r="J8694">
            <v>1612</v>
          </cell>
          <cell r="L8694">
            <v>41455</v>
          </cell>
          <cell r="M8694" t="str">
            <v>SG</v>
          </cell>
          <cell r="N8694" t="str">
            <v>EXP</v>
          </cell>
          <cell r="O8694" t="str">
            <v>PH400</v>
          </cell>
          <cell r="P8694" t="str">
            <v>4256</v>
          </cell>
          <cell r="Q8694" t="str">
            <v>Conference Expenditures</v>
          </cell>
          <cell r="R8694" t="str">
            <v>Other Expenditures</v>
          </cell>
          <cell r="S8694" t="str">
            <v>Non Salary</v>
          </cell>
        </row>
        <row r="8695">
          <cell r="A8695" t="str">
            <v>PH4061</v>
          </cell>
          <cell r="E8695">
            <v>480.31</v>
          </cell>
          <cell r="F8695">
            <v>120.08</v>
          </cell>
          <cell r="G8695">
            <v>600.39</v>
          </cell>
          <cell r="H8695">
            <v>745.51</v>
          </cell>
          <cell r="I8695">
            <v>145.12</v>
          </cell>
          <cell r="J8695">
            <v>1764.52</v>
          </cell>
          <cell r="L8695">
            <v>41455</v>
          </cell>
          <cell r="M8695" t="str">
            <v>SG</v>
          </cell>
          <cell r="N8695" t="str">
            <v>EXP</v>
          </cell>
          <cell r="O8695" t="str">
            <v>PH400</v>
          </cell>
          <cell r="P8695" t="str">
            <v>4310</v>
          </cell>
          <cell r="Q8695" t="str">
            <v>Training &amp; Development</v>
          </cell>
          <cell r="R8695" t="str">
            <v>Other Expenditures</v>
          </cell>
          <cell r="S8695" t="str">
            <v>Non Salary</v>
          </cell>
        </row>
        <row r="8696">
          <cell r="A8696" t="str">
            <v>PH4061</v>
          </cell>
          <cell r="E8696">
            <v>1500</v>
          </cell>
          <cell r="F8696">
            <v>0</v>
          </cell>
          <cell r="G8696">
            <v>1500</v>
          </cell>
          <cell r="H8696">
            <v>0</v>
          </cell>
          <cell r="I8696">
            <v>-1500</v>
          </cell>
          <cell r="J8696">
            <v>0</v>
          </cell>
          <cell r="L8696">
            <v>41455</v>
          </cell>
          <cell r="M8696" t="str">
            <v>SG</v>
          </cell>
          <cell r="N8696" t="str">
            <v>EXP</v>
          </cell>
          <cell r="O8696" t="str">
            <v>PH400</v>
          </cell>
          <cell r="P8696" t="str">
            <v>4340</v>
          </cell>
          <cell r="Q8696" t="str">
            <v>Training &amp; Development</v>
          </cell>
          <cell r="R8696" t="str">
            <v>Other Expenditures</v>
          </cell>
          <cell r="S8696" t="str">
            <v>Non Salary</v>
          </cell>
        </row>
        <row r="8697">
          <cell r="A8697" t="str">
            <v>PH4061</v>
          </cell>
          <cell r="E8697">
            <v>0</v>
          </cell>
          <cell r="F8697">
            <v>0</v>
          </cell>
          <cell r="G8697">
            <v>0</v>
          </cell>
          <cell r="H8697">
            <v>39.619999999999997</v>
          </cell>
          <cell r="I8697">
            <v>39.619999999999997</v>
          </cell>
          <cell r="J8697">
            <v>93.76</v>
          </cell>
          <cell r="L8697">
            <v>41455</v>
          </cell>
          <cell r="M8697" t="str">
            <v>SG</v>
          </cell>
          <cell r="N8697" t="str">
            <v>EXP</v>
          </cell>
          <cell r="O8697" t="str">
            <v>PH400</v>
          </cell>
          <cell r="P8697" t="str">
            <v>4406</v>
          </cell>
          <cell r="Q8697" t="str">
            <v>Contracted Services</v>
          </cell>
          <cell r="R8697" t="str">
            <v>Other Expenditures</v>
          </cell>
          <cell r="S8697" t="str">
            <v>Non Salary</v>
          </cell>
        </row>
        <row r="8698">
          <cell r="A8698" t="str">
            <v>PH4061</v>
          </cell>
          <cell r="E8698">
            <v>0</v>
          </cell>
          <cell r="F8698">
            <v>0</v>
          </cell>
          <cell r="G8698">
            <v>0</v>
          </cell>
          <cell r="H8698">
            <v>75.06</v>
          </cell>
          <cell r="I8698">
            <v>75.06</v>
          </cell>
          <cell r="J8698">
            <v>415.18</v>
          </cell>
          <cell r="L8698">
            <v>41455</v>
          </cell>
          <cell r="M8698" t="str">
            <v>SG</v>
          </cell>
          <cell r="N8698" t="str">
            <v>EXP</v>
          </cell>
          <cell r="O8698" t="str">
            <v>PH400</v>
          </cell>
          <cell r="P8698" t="str">
            <v>4414</v>
          </cell>
          <cell r="Q8698" t="str">
            <v>Contracted Services</v>
          </cell>
          <cell r="R8698" t="str">
            <v>Other Expenditures</v>
          </cell>
          <cell r="S8698" t="str">
            <v>Non Salary</v>
          </cell>
        </row>
        <row r="8699">
          <cell r="A8699" t="str">
            <v>PH4061</v>
          </cell>
          <cell r="E8699">
            <v>0</v>
          </cell>
          <cell r="F8699">
            <v>1135.6400000000001</v>
          </cell>
          <cell r="G8699">
            <v>1135.6400000000001</v>
          </cell>
          <cell r="H8699">
            <v>0</v>
          </cell>
          <cell r="I8699">
            <v>-1135.6400000000001</v>
          </cell>
          <cell r="J8699">
            <v>0</v>
          </cell>
          <cell r="L8699">
            <v>41455</v>
          </cell>
          <cell r="M8699" t="str">
            <v>SG</v>
          </cell>
          <cell r="N8699" t="str">
            <v>EXP</v>
          </cell>
          <cell r="O8699" t="str">
            <v>PH400</v>
          </cell>
          <cell r="P8699" t="str">
            <v>4416</v>
          </cell>
          <cell r="Q8699" t="str">
            <v>Contracted Services</v>
          </cell>
          <cell r="R8699" t="str">
            <v>Other Expenditures</v>
          </cell>
          <cell r="S8699" t="str">
            <v>Non Salary</v>
          </cell>
        </row>
        <row r="8700">
          <cell r="A8700" t="str">
            <v>PH4061</v>
          </cell>
          <cell r="E8700">
            <v>0</v>
          </cell>
          <cell r="F8700">
            <v>0</v>
          </cell>
          <cell r="G8700">
            <v>0</v>
          </cell>
          <cell r="H8700">
            <v>211.25</v>
          </cell>
          <cell r="I8700">
            <v>211.25</v>
          </cell>
          <cell r="J8700">
            <v>500.02</v>
          </cell>
          <cell r="L8700">
            <v>41455</v>
          </cell>
          <cell r="M8700" t="str">
            <v>SG</v>
          </cell>
          <cell r="N8700" t="str">
            <v>EXP</v>
          </cell>
          <cell r="O8700" t="str">
            <v>PH400</v>
          </cell>
          <cell r="P8700" t="str">
            <v>4417</v>
          </cell>
          <cell r="Q8700" t="str">
            <v>Contracted Services</v>
          </cell>
          <cell r="R8700" t="str">
            <v>Other Expenditures</v>
          </cell>
          <cell r="S8700" t="str">
            <v>Non Salary</v>
          </cell>
        </row>
        <row r="8701">
          <cell r="A8701" t="str">
            <v>PH4061</v>
          </cell>
          <cell r="E8701">
            <v>59.83</v>
          </cell>
          <cell r="F8701">
            <v>0</v>
          </cell>
          <cell r="G8701">
            <v>59.83</v>
          </cell>
          <cell r="H8701">
            <v>87.71</v>
          </cell>
          <cell r="I8701">
            <v>27.88</v>
          </cell>
          <cell r="J8701">
            <v>207.59</v>
          </cell>
          <cell r="L8701">
            <v>41455</v>
          </cell>
          <cell r="M8701" t="str">
            <v>SG</v>
          </cell>
          <cell r="N8701" t="str">
            <v>EXP</v>
          </cell>
          <cell r="O8701" t="str">
            <v>PH400</v>
          </cell>
          <cell r="P8701" t="str">
            <v>4452</v>
          </cell>
          <cell r="Q8701" t="str">
            <v>Contracted Services</v>
          </cell>
          <cell r="R8701" t="str">
            <v>Other Expenditures</v>
          </cell>
          <cell r="S8701" t="str">
            <v>Non Salary</v>
          </cell>
        </row>
        <row r="8702">
          <cell r="A8702" t="str">
            <v>PH4061</v>
          </cell>
          <cell r="E8702">
            <v>0</v>
          </cell>
          <cell r="F8702">
            <v>0</v>
          </cell>
          <cell r="G8702">
            <v>0</v>
          </cell>
          <cell r="H8702">
            <v>126.75</v>
          </cell>
          <cell r="I8702">
            <v>126.75</v>
          </cell>
          <cell r="J8702">
            <v>300</v>
          </cell>
          <cell r="L8702">
            <v>41455</v>
          </cell>
          <cell r="M8702" t="str">
            <v>SG</v>
          </cell>
          <cell r="N8702" t="str">
            <v>EXP</v>
          </cell>
          <cell r="O8702" t="str">
            <v>PH400</v>
          </cell>
          <cell r="P8702" t="str">
            <v>4463</v>
          </cell>
          <cell r="Q8702" t="str">
            <v>Contracted Services</v>
          </cell>
          <cell r="R8702" t="str">
            <v>Other Expenditures</v>
          </cell>
          <cell r="S8702" t="str">
            <v>Non Salary</v>
          </cell>
        </row>
        <row r="8703">
          <cell r="A8703" t="str">
            <v>PH4061</v>
          </cell>
          <cell r="E8703">
            <v>212.76</v>
          </cell>
          <cell r="F8703">
            <v>2594.6999999999998</v>
          </cell>
          <cell r="G8703">
            <v>2807.46</v>
          </cell>
          <cell r="H8703">
            <v>330.29</v>
          </cell>
          <cell r="I8703">
            <v>-2477.17</v>
          </cell>
          <cell r="J8703">
            <v>781.76</v>
          </cell>
          <cell r="L8703">
            <v>41455</v>
          </cell>
          <cell r="M8703" t="str">
            <v>SG</v>
          </cell>
          <cell r="N8703" t="str">
            <v>EXP</v>
          </cell>
          <cell r="O8703" t="str">
            <v>PH400</v>
          </cell>
          <cell r="P8703" t="str">
            <v>4515</v>
          </cell>
          <cell r="Q8703" t="str">
            <v>Contracted Services</v>
          </cell>
          <cell r="R8703" t="str">
            <v>Other Expenditures</v>
          </cell>
          <cell r="S8703" t="str">
            <v>Non Salary</v>
          </cell>
        </row>
        <row r="8704">
          <cell r="A8704" t="str">
            <v>PH4061</v>
          </cell>
          <cell r="E8704">
            <v>273.5</v>
          </cell>
          <cell r="F8704">
            <v>0</v>
          </cell>
          <cell r="G8704">
            <v>273.5</v>
          </cell>
          <cell r="H8704">
            <v>0</v>
          </cell>
          <cell r="I8704">
            <v>-273.5</v>
          </cell>
          <cell r="J8704">
            <v>0</v>
          </cell>
          <cell r="L8704">
            <v>41455</v>
          </cell>
          <cell r="M8704" t="str">
            <v>SG</v>
          </cell>
          <cell r="N8704" t="str">
            <v>EXP</v>
          </cell>
          <cell r="O8704" t="str">
            <v>PH400</v>
          </cell>
          <cell r="P8704" t="str">
            <v>4770</v>
          </cell>
          <cell r="Q8704" t="str">
            <v>Insurance, Parking &amp; Metrage</v>
          </cell>
          <cell r="R8704" t="str">
            <v>Other Expenditures</v>
          </cell>
          <cell r="S8704" t="str">
            <v>Non Salary</v>
          </cell>
        </row>
        <row r="8705">
          <cell r="A8705" t="str">
            <v>PH4061</v>
          </cell>
          <cell r="E8705">
            <v>279.76</v>
          </cell>
          <cell r="F8705">
            <v>0</v>
          </cell>
          <cell r="G8705">
            <v>279.76</v>
          </cell>
          <cell r="H8705">
            <v>401.63</v>
          </cell>
          <cell r="I8705">
            <v>121.87</v>
          </cell>
          <cell r="J8705">
            <v>816</v>
          </cell>
          <cell r="L8705">
            <v>41455</v>
          </cell>
          <cell r="M8705" t="str">
            <v>SG</v>
          </cell>
          <cell r="N8705" t="str">
            <v>EXP</v>
          </cell>
          <cell r="O8705" t="str">
            <v>PH400</v>
          </cell>
          <cell r="P8705" t="str">
            <v>4775</v>
          </cell>
          <cell r="Q8705" t="str">
            <v>Insurance, Parking &amp; Metrage</v>
          </cell>
          <cell r="R8705" t="str">
            <v>Other Expenditures</v>
          </cell>
          <cell r="S8705" t="str">
            <v>Non Salary</v>
          </cell>
        </row>
        <row r="8706">
          <cell r="A8706" t="str">
            <v>PH4061</v>
          </cell>
          <cell r="E8706">
            <v>712.13</v>
          </cell>
          <cell r="F8706">
            <v>0</v>
          </cell>
          <cell r="G8706">
            <v>712.13</v>
          </cell>
          <cell r="H8706">
            <v>0</v>
          </cell>
          <cell r="I8706">
            <v>-712.13</v>
          </cell>
          <cell r="J8706">
            <v>0</v>
          </cell>
          <cell r="L8706">
            <v>41455</v>
          </cell>
          <cell r="M8706" t="str">
            <v>SG</v>
          </cell>
          <cell r="N8706" t="str">
            <v>EXP</v>
          </cell>
          <cell r="O8706" t="str">
            <v>PH400</v>
          </cell>
          <cell r="P8706" t="str">
            <v>4808</v>
          </cell>
          <cell r="Q8706" t="str">
            <v>Other Services</v>
          </cell>
          <cell r="R8706" t="str">
            <v>Other Expenditures</v>
          </cell>
          <cell r="S8706" t="str">
            <v>Non Salary</v>
          </cell>
        </row>
        <row r="8707">
          <cell r="A8707" t="str">
            <v>PH4061</v>
          </cell>
          <cell r="E8707">
            <v>47.04</v>
          </cell>
          <cell r="F8707">
            <v>0</v>
          </cell>
          <cell r="G8707">
            <v>47.04</v>
          </cell>
          <cell r="H8707">
            <v>0</v>
          </cell>
          <cell r="I8707">
            <v>-47.04</v>
          </cell>
          <cell r="J8707">
            <v>0</v>
          </cell>
          <cell r="L8707">
            <v>41455</v>
          </cell>
          <cell r="M8707" t="str">
            <v>SG</v>
          </cell>
          <cell r="N8707" t="str">
            <v>EXP</v>
          </cell>
          <cell r="O8707" t="str">
            <v>PH400</v>
          </cell>
          <cell r="P8707" t="str">
            <v>4810</v>
          </cell>
          <cell r="Q8707" t="str">
            <v>Other Services</v>
          </cell>
          <cell r="R8707" t="str">
            <v>Other Expenditures</v>
          </cell>
          <cell r="S8707" t="str">
            <v>Non Salary</v>
          </cell>
        </row>
        <row r="8708">
          <cell r="A8708" t="str">
            <v>PH4061</v>
          </cell>
          <cell r="E8708">
            <v>0</v>
          </cell>
          <cell r="F8708">
            <v>0</v>
          </cell>
          <cell r="G8708">
            <v>0</v>
          </cell>
          <cell r="H8708">
            <v>86.19</v>
          </cell>
          <cell r="I8708">
            <v>86.19</v>
          </cell>
          <cell r="J8708">
            <v>204</v>
          </cell>
          <cell r="L8708">
            <v>41455</v>
          </cell>
          <cell r="M8708" t="str">
            <v>SG</v>
          </cell>
          <cell r="N8708" t="str">
            <v>EXP</v>
          </cell>
          <cell r="O8708" t="str">
            <v>PH400</v>
          </cell>
          <cell r="P8708" t="str">
            <v>4820</v>
          </cell>
          <cell r="Q8708" t="str">
            <v>Other Services</v>
          </cell>
          <cell r="R8708" t="str">
            <v>Other Expenditures</v>
          </cell>
          <cell r="S8708" t="str">
            <v>Non Salary</v>
          </cell>
        </row>
        <row r="8709">
          <cell r="A8709" t="str">
            <v>PH4061</v>
          </cell>
          <cell r="E8709">
            <v>0</v>
          </cell>
          <cell r="F8709">
            <v>0</v>
          </cell>
          <cell r="G8709">
            <v>0</v>
          </cell>
          <cell r="H8709">
            <v>43.09</v>
          </cell>
          <cell r="I8709">
            <v>43.09</v>
          </cell>
          <cell r="J8709">
            <v>102</v>
          </cell>
          <cell r="L8709">
            <v>41455</v>
          </cell>
          <cell r="M8709" t="str">
            <v>SG</v>
          </cell>
          <cell r="N8709" t="str">
            <v>EXP</v>
          </cell>
          <cell r="O8709" t="str">
            <v>PH400</v>
          </cell>
          <cell r="P8709" t="str">
            <v>4830</v>
          </cell>
          <cell r="Q8709" t="str">
            <v>Other Services</v>
          </cell>
          <cell r="R8709" t="str">
            <v>Other Expenditures</v>
          </cell>
          <cell r="S8709" t="str">
            <v>Non Salary</v>
          </cell>
        </row>
        <row r="8710">
          <cell r="A8710" t="str">
            <v>PH4061</v>
          </cell>
          <cell r="E8710">
            <v>0</v>
          </cell>
          <cell r="F8710">
            <v>0</v>
          </cell>
          <cell r="G8710">
            <v>0</v>
          </cell>
          <cell r="H8710">
            <v>8997.58</v>
          </cell>
          <cell r="I8710">
            <v>8997.58</v>
          </cell>
          <cell r="J8710">
            <v>18280.310000000001</v>
          </cell>
          <cell r="L8710">
            <v>41455</v>
          </cell>
          <cell r="M8710" t="str">
            <v>SG</v>
          </cell>
          <cell r="N8710" t="str">
            <v>EXP</v>
          </cell>
          <cell r="O8710" t="str">
            <v>PH400</v>
          </cell>
          <cell r="P8710" t="str">
            <v>4860</v>
          </cell>
          <cell r="Q8710" t="str">
            <v>Other Services</v>
          </cell>
          <cell r="R8710" t="str">
            <v>Other Expenditures</v>
          </cell>
          <cell r="S8710" t="str">
            <v>Non Salary</v>
          </cell>
        </row>
        <row r="8711">
          <cell r="A8711" t="str">
            <v>PH4061</v>
          </cell>
          <cell r="E8711">
            <v>0</v>
          </cell>
          <cell r="F8711">
            <v>0</v>
          </cell>
          <cell r="G8711">
            <v>0</v>
          </cell>
          <cell r="H8711">
            <v>43.09</v>
          </cell>
          <cell r="I8711">
            <v>43.09</v>
          </cell>
          <cell r="J8711">
            <v>102</v>
          </cell>
          <cell r="L8711">
            <v>41455</v>
          </cell>
          <cell r="M8711" t="str">
            <v>SG</v>
          </cell>
          <cell r="N8711" t="str">
            <v>EXP</v>
          </cell>
          <cell r="O8711" t="str">
            <v>PH400</v>
          </cell>
          <cell r="P8711" t="str">
            <v>4990</v>
          </cell>
          <cell r="Q8711" t="str">
            <v>Other Services</v>
          </cell>
          <cell r="R8711" t="str">
            <v>Other Expenditures</v>
          </cell>
          <cell r="S8711" t="str">
            <v>Non Salary</v>
          </cell>
        </row>
        <row r="8712">
          <cell r="A8712" t="str">
            <v>PH4061</v>
          </cell>
          <cell r="E8712">
            <v>4.78</v>
          </cell>
          <cell r="F8712">
            <v>0</v>
          </cell>
          <cell r="G8712">
            <v>4.78</v>
          </cell>
          <cell r="H8712">
            <v>4547.2299999999996</v>
          </cell>
          <cell r="I8712">
            <v>4542.45</v>
          </cell>
          <cell r="J8712">
            <v>10526</v>
          </cell>
          <cell r="L8712">
            <v>41455</v>
          </cell>
          <cell r="M8712" t="str">
            <v>SG</v>
          </cell>
          <cell r="N8712" t="str">
            <v>EXP</v>
          </cell>
          <cell r="O8712" t="str">
            <v>PH400</v>
          </cell>
          <cell r="P8712" t="str">
            <v>7030</v>
          </cell>
          <cell r="Q8712" t="str">
            <v>IDC's</v>
          </cell>
          <cell r="R8712" t="str">
            <v>Other Expenditures</v>
          </cell>
          <cell r="S8712" t="str">
            <v>Non Salary</v>
          </cell>
        </row>
        <row r="8713">
          <cell r="A8713" t="str">
            <v>PH4061</v>
          </cell>
          <cell r="E8713">
            <v>2.2000000000000002</v>
          </cell>
          <cell r="F8713">
            <v>0</v>
          </cell>
          <cell r="G8713">
            <v>2.2000000000000002</v>
          </cell>
          <cell r="H8713">
            <v>345.6</v>
          </cell>
          <cell r="I8713">
            <v>343.4</v>
          </cell>
          <cell r="J8713">
            <v>800</v>
          </cell>
          <cell r="L8713">
            <v>41455</v>
          </cell>
          <cell r="M8713" t="str">
            <v>SG</v>
          </cell>
          <cell r="N8713" t="str">
            <v>EXP</v>
          </cell>
          <cell r="O8713" t="str">
            <v>PH400</v>
          </cell>
          <cell r="P8713" t="str">
            <v>7035</v>
          </cell>
          <cell r="Q8713" t="str">
            <v>IDC's</v>
          </cell>
          <cell r="R8713" t="str">
            <v>Other Expenditures</v>
          </cell>
          <cell r="S8713" t="str">
            <v>Non Salary</v>
          </cell>
        </row>
        <row r="8714">
          <cell r="A8714" t="str">
            <v>PH4061</v>
          </cell>
          <cell r="E8714">
            <v>344</v>
          </cell>
          <cell r="F8714">
            <v>0</v>
          </cell>
          <cell r="G8714">
            <v>344</v>
          </cell>
          <cell r="H8714">
            <v>0</v>
          </cell>
          <cell r="I8714">
            <v>-344</v>
          </cell>
          <cell r="J8714">
            <v>0</v>
          </cell>
          <cell r="L8714">
            <v>41455</v>
          </cell>
          <cell r="M8714" t="str">
            <v>SG</v>
          </cell>
          <cell r="N8714" t="str">
            <v>EXP</v>
          </cell>
          <cell r="O8714" t="str">
            <v>PH400</v>
          </cell>
          <cell r="P8714" t="str">
            <v>7097</v>
          </cell>
          <cell r="Q8714" t="str">
            <v>IDC's</v>
          </cell>
          <cell r="R8714" t="str">
            <v>Other Expenditures</v>
          </cell>
          <cell r="S8714" t="str">
            <v>Non Salary</v>
          </cell>
        </row>
        <row r="8715">
          <cell r="A8715" t="str">
            <v>PH4061</v>
          </cell>
          <cell r="E8715">
            <v>5700</v>
          </cell>
          <cell r="F8715">
            <v>0</v>
          </cell>
          <cell r="G8715">
            <v>5700</v>
          </cell>
          <cell r="H8715">
            <v>6294.19</v>
          </cell>
          <cell r="I8715">
            <v>594.19000000000005</v>
          </cell>
          <cell r="J8715">
            <v>14569.86</v>
          </cell>
          <cell r="L8715">
            <v>41455</v>
          </cell>
          <cell r="M8715" t="str">
            <v>SG</v>
          </cell>
          <cell r="N8715" t="str">
            <v>EXP</v>
          </cell>
          <cell r="O8715" t="str">
            <v>PH400</v>
          </cell>
          <cell r="P8715" t="str">
            <v>7100</v>
          </cell>
          <cell r="Q8715" t="str">
            <v>IDC's</v>
          </cell>
          <cell r="R8715" t="str">
            <v>Other Expenditures</v>
          </cell>
          <cell r="S8715" t="str">
            <v>Non Salary</v>
          </cell>
        </row>
        <row r="8716">
          <cell r="A8716" t="str">
            <v>PH4061</v>
          </cell>
          <cell r="E8716">
            <v>317.27</v>
          </cell>
          <cell r="F8716">
            <v>0</v>
          </cell>
          <cell r="G8716">
            <v>317.27</v>
          </cell>
          <cell r="H8716">
            <v>0</v>
          </cell>
          <cell r="I8716">
            <v>-317.27</v>
          </cell>
          <cell r="J8716">
            <v>0</v>
          </cell>
          <cell r="L8716">
            <v>41455</v>
          </cell>
          <cell r="M8716" t="str">
            <v>SG</v>
          </cell>
          <cell r="N8716" t="str">
            <v>EXP</v>
          </cell>
          <cell r="O8716" t="str">
            <v>PH400</v>
          </cell>
          <cell r="P8716" t="str">
            <v>7101</v>
          </cell>
          <cell r="Q8716" t="str">
            <v>IDC's</v>
          </cell>
          <cell r="R8716" t="str">
            <v>Other Expenditures</v>
          </cell>
          <cell r="S8716" t="str">
            <v>Non Salary</v>
          </cell>
        </row>
        <row r="8717">
          <cell r="A8717" t="str">
            <v>PH4061</v>
          </cell>
          <cell r="E8717">
            <v>2063.4699999999998</v>
          </cell>
          <cell r="F8717">
            <v>0</v>
          </cell>
          <cell r="G8717">
            <v>2063.4699999999998</v>
          </cell>
          <cell r="H8717">
            <v>2148.79</v>
          </cell>
          <cell r="I8717">
            <v>85.32</v>
          </cell>
          <cell r="J8717">
            <v>4974.05</v>
          </cell>
          <cell r="L8717">
            <v>41455</v>
          </cell>
          <cell r="M8717" t="str">
            <v>SG</v>
          </cell>
          <cell r="N8717" t="str">
            <v>EXP</v>
          </cell>
          <cell r="O8717" t="str">
            <v>PH400</v>
          </cell>
          <cell r="P8717" t="str">
            <v>7105</v>
          </cell>
          <cell r="Q8717" t="str">
            <v>IDC's</v>
          </cell>
          <cell r="R8717" t="str">
            <v>Other Expenditures</v>
          </cell>
          <cell r="S8717" t="str">
            <v>Non Salary</v>
          </cell>
        </row>
        <row r="8718">
          <cell r="A8718" t="str">
            <v>PH4061</v>
          </cell>
          <cell r="E8718">
            <v>0</v>
          </cell>
          <cell r="F8718">
            <v>0</v>
          </cell>
          <cell r="G8718">
            <v>0</v>
          </cell>
          <cell r="H8718">
            <v>87.67</v>
          </cell>
          <cell r="I8718">
            <v>87.67</v>
          </cell>
          <cell r="J8718">
            <v>350.69</v>
          </cell>
          <cell r="L8718">
            <v>41455</v>
          </cell>
          <cell r="M8718" t="str">
            <v>SG</v>
          </cell>
          <cell r="N8718" t="str">
            <v>EXP</v>
          </cell>
          <cell r="O8718" t="str">
            <v>PH400</v>
          </cell>
          <cell r="P8718" t="str">
            <v>7125</v>
          </cell>
          <cell r="Q8718" t="str">
            <v>IDC's</v>
          </cell>
          <cell r="R8718" t="str">
            <v>Other Expenditures</v>
          </cell>
          <cell r="S8718" t="str">
            <v>Non Salary</v>
          </cell>
        </row>
        <row r="8719">
          <cell r="A8719" t="str">
            <v>PH4061</v>
          </cell>
          <cell r="E8719">
            <v>-662666.99</v>
          </cell>
          <cell r="F8719">
            <v>0</v>
          </cell>
          <cell r="G8719">
            <v>-662666.99</v>
          </cell>
          <cell r="H8719">
            <v>-700913.6</v>
          </cell>
          <cell r="I8719">
            <v>-38246.61</v>
          </cell>
          <cell r="J8719">
            <v>-1585672.31</v>
          </cell>
          <cell r="L8719">
            <v>41455</v>
          </cell>
          <cell r="M8719" t="str">
            <v>SG</v>
          </cell>
          <cell r="N8719" t="str">
            <v>REV</v>
          </cell>
          <cell r="O8719" t="str">
            <v>PH400</v>
          </cell>
          <cell r="P8719" t="str">
            <v>8010</v>
          </cell>
          <cell r="Q8719" t="str">
            <v>Grants and Subsidies</v>
          </cell>
          <cell r="R8719" t="str">
            <v>Revenue</v>
          </cell>
          <cell r="S8719" t="str">
            <v>Non Salary</v>
          </cell>
        </row>
        <row r="8720">
          <cell r="A8720" t="str">
            <v>PH4062</v>
          </cell>
          <cell r="E8720">
            <v>0</v>
          </cell>
          <cell r="F8720">
            <v>0</v>
          </cell>
          <cell r="G8720">
            <v>0</v>
          </cell>
          <cell r="H8720">
            <v>0</v>
          </cell>
          <cell r="I8720">
            <v>0</v>
          </cell>
          <cell r="J8720">
            <v>0</v>
          </cell>
          <cell r="L8720">
            <v>41455</v>
          </cell>
          <cell r="M8720" t="str">
            <v>CF</v>
          </cell>
          <cell r="N8720" t="str">
            <v>EXP</v>
          </cell>
          <cell r="O8720" t="str">
            <v>PH400</v>
          </cell>
          <cell r="P8720" t="str">
            <v>1015</v>
          </cell>
          <cell r="Q8720" t="str">
            <v>Salaries &amp; Benefits</v>
          </cell>
          <cell r="R8720" t="str">
            <v>Other Expenditures</v>
          </cell>
          <cell r="S8720" t="str">
            <v>Salaries &amp; Benefits</v>
          </cell>
        </row>
        <row r="8721">
          <cell r="A8721" t="str">
            <v>PH4062</v>
          </cell>
          <cell r="E8721">
            <v>0</v>
          </cell>
          <cell r="F8721">
            <v>0</v>
          </cell>
          <cell r="G8721">
            <v>0</v>
          </cell>
          <cell r="H8721">
            <v>0</v>
          </cell>
          <cell r="I8721">
            <v>0</v>
          </cell>
          <cell r="J8721">
            <v>0</v>
          </cell>
          <cell r="L8721">
            <v>41455</v>
          </cell>
          <cell r="M8721" t="str">
            <v>CF</v>
          </cell>
          <cell r="N8721" t="str">
            <v>EXP</v>
          </cell>
          <cell r="O8721" t="str">
            <v>PH400</v>
          </cell>
          <cell r="P8721" t="str">
            <v>2010</v>
          </cell>
          <cell r="Q8721" t="str">
            <v>Office Supplies</v>
          </cell>
          <cell r="R8721" t="str">
            <v>Other Expenditures</v>
          </cell>
          <cell r="S8721" t="str">
            <v>Non Salary</v>
          </cell>
        </row>
        <row r="8722">
          <cell r="A8722" t="str">
            <v>PH4062</v>
          </cell>
          <cell r="E8722">
            <v>525.08000000000004</v>
          </cell>
          <cell r="F8722">
            <v>0</v>
          </cell>
          <cell r="G8722">
            <v>525.08000000000004</v>
          </cell>
          <cell r="H8722">
            <v>0</v>
          </cell>
          <cell r="I8722">
            <v>-525.08000000000004</v>
          </cell>
          <cell r="J8722">
            <v>0</v>
          </cell>
          <cell r="L8722">
            <v>41455</v>
          </cell>
          <cell r="M8722" t="str">
            <v>CF</v>
          </cell>
          <cell r="N8722" t="str">
            <v>EXP</v>
          </cell>
          <cell r="O8722" t="str">
            <v>PH400</v>
          </cell>
          <cell r="P8722" t="str">
            <v>2040</v>
          </cell>
          <cell r="Q8722" t="str">
            <v>Office Supplies</v>
          </cell>
          <cell r="R8722" t="str">
            <v>Other Expenditures</v>
          </cell>
          <cell r="S8722" t="str">
            <v>Non Salary</v>
          </cell>
        </row>
        <row r="8723">
          <cell r="A8723" t="str">
            <v>PH4062</v>
          </cell>
          <cell r="E8723">
            <v>0</v>
          </cell>
          <cell r="F8723">
            <v>481.27</v>
          </cell>
          <cell r="G8723">
            <v>481.27</v>
          </cell>
          <cell r="H8723">
            <v>0</v>
          </cell>
          <cell r="I8723">
            <v>-481.27</v>
          </cell>
          <cell r="J8723">
            <v>0</v>
          </cell>
          <cell r="L8723">
            <v>41455</v>
          </cell>
          <cell r="M8723" t="str">
            <v>CF</v>
          </cell>
          <cell r="N8723" t="str">
            <v>EXP</v>
          </cell>
          <cell r="O8723" t="str">
            <v>PH400</v>
          </cell>
          <cell r="P8723" t="str">
            <v>2600</v>
          </cell>
          <cell r="Q8723" t="str">
            <v>Other Supplies</v>
          </cell>
          <cell r="R8723" t="str">
            <v>Other Expenditures</v>
          </cell>
          <cell r="S8723" t="str">
            <v>Non Salary</v>
          </cell>
        </row>
        <row r="8724">
          <cell r="A8724" t="str">
            <v>PH4062</v>
          </cell>
          <cell r="E8724">
            <v>2834.11</v>
          </cell>
          <cell r="F8724">
            <v>0</v>
          </cell>
          <cell r="G8724">
            <v>2834.11</v>
          </cell>
          <cell r="H8724">
            <v>0</v>
          </cell>
          <cell r="I8724">
            <v>-2834.11</v>
          </cell>
          <cell r="J8724">
            <v>0</v>
          </cell>
          <cell r="L8724">
            <v>41455</v>
          </cell>
          <cell r="M8724" t="str">
            <v>CF</v>
          </cell>
          <cell r="N8724" t="str">
            <v>EXP</v>
          </cell>
          <cell r="O8724" t="str">
            <v>PH400</v>
          </cell>
          <cell r="P8724" t="str">
            <v>2820</v>
          </cell>
          <cell r="Q8724" t="str">
            <v>Other Supplies</v>
          </cell>
          <cell r="R8724" t="str">
            <v>Other Expenditures</v>
          </cell>
          <cell r="S8724" t="str">
            <v>Non Salary</v>
          </cell>
        </row>
        <row r="8725">
          <cell r="A8725" t="str">
            <v>PH4062</v>
          </cell>
          <cell r="E8725">
            <v>322.38</v>
          </cell>
          <cell r="F8725">
            <v>0</v>
          </cell>
          <cell r="G8725">
            <v>322.38</v>
          </cell>
          <cell r="H8725">
            <v>0</v>
          </cell>
          <cell r="I8725">
            <v>-322.38</v>
          </cell>
          <cell r="J8725">
            <v>0</v>
          </cell>
          <cell r="L8725">
            <v>41455</v>
          </cell>
          <cell r="M8725" t="str">
            <v>CF</v>
          </cell>
          <cell r="N8725" t="str">
            <v>EXP</v>
          </cell>
          <cell r="O8725" t="str">
            <v>PH400</v>
          </cell>
          <cell r="P8725" t="str">
            <v>2823</v>
          </cell>
          <cell r="Q8725" t="str">
            <v>Other Supplies</v>
          </cell>
          <cell r="R8725" t="str">
            <v>Other Expenditures</v>
          </cell>
          <cell r="S8725" t="str">
            <v>Non Salary</v>
          </cell>
        </row>
        <row r="8726">
          <cell r="A8726" t="str">
            <v>PH4062</v>
          </cell>
          <cell r="E8726">
            <v>0</v>
          </cell>
          <cell r="F8726">
            <v>0</v>
          </cell>
          <cell r="G8726">
            <v>0</v>
          </cell>
          <cell r="H8726">
            <v>0</v>
          </cell>
          <cell r="I8726">
            <v>0</v>
          </cell>
          <cell r="J8726">
            <v>0</v>
          </cell>
          <cell r="L8726">
            <v>41455</v>
          </cell>
          <cell r="M8726" t="str">
            <v>CF</v>
          </cell>
          <cell r="N8726" t="str">
            <v>EXP</v>
          </cell>
          <cell r="O8726" t="str">
            <v>PH400</v>
          </cell>
          <cell r="P8726" t="str">
            <v>2824</v>
          </cell>
          <cell r="Q8726" t="str">
            <v>Other Supplies</v>
          </cell>
          <cell r="R8726" t="str">
            <v>Other Expenditures</v>
          </cell>
          <cell r="S8726" t="str">
            <v>Non Salary</v>
          </cell>
        </row>
        <row r="8727">
          <cell r="A8727" t="str">
            <v>PH4062</v>
          </cell>
          <cell r="E8727">
            <v>2899.76</v>
          </cell>
          <cell r="F8727">
            <v>0</v>
          </cell>
          <cell r="G8727">
            <v>2899.76</v>
          </cell>
          <cell r="H8727">
            <v>0</v>
          </cell>
          <cell r="I8727">
            <v>-2899.76</v>
          </cell>
          <cell r="J8727">
            <v>0</v>
          </cell>
          <cell r="L8727">
            <v>41455</v>
          </cell>
          <cell r="M8727" t="str">
            <v>CF</v>
          </cell>
          <cell r="N8727" t="str">
            <v>EXP</v>
          </cell>
          <cell r="O8727" t="str">
            <v>PH400</v>
          </cell>
          <cell r="P8727" t="str">
            <v>2825</v>
          </cell>
          <cell r="Q8727" t="str">
            <v>Other Supplies</v>
          </cell>
          <cell r="R8727" t="str">
            <v>Other Expenditures</v>
          </cell>
          <cell r="S8727" t="str">
            <v>Non Salary</v>
          </cell>
        </row>
        <row r="8728">
          <cell r="A8728" t="str">
            <v>PH4062</v>
          </cell>
          <cell r="E8728">
            <v>18000</v>
          </cell>
          <cell r="F8728">
            <v>0</v>
          </cell>
          <cell r="G8728">
            <v>18000</v>
          </cell>
          <cell r="H8728">
            <v>0</v>
          </cell>
          <cell r="I8728">
            <v>-18000</v>
          </cell>
          <cell r="J8728">
            <v>0</v>
          </cell>
          <cell r="L8728">
            <v>41455</v>
          </cell>
          <cell r="M8728" t="str">
            <v>CF</v>
          </cell>
          <cell r="N8728" t="str">
            <v>EXP</v>
          </cell>
          <cell r="O8728" t="str">
            <v>PH400</v>
          </cell>
          <cell r="P8728" t="str">
            <v>4025</v>
          </cell>
          <cell r="Q8728" t="str">
            <v>Professional &amp; Technical</v>
          </cell>
          <cell r="R8728" t="str">
            <v>Other Expenditures</v>
          </cell>
          <cell r="S8728" t="str">
            <v>Non Salary</v>
          </cell>
        </row>
        <row r="8729">
          <cell r="A8729" t="str">
            <v>PH4062</v>
          </cell>
          <cell r="E8729">
            <v>0</v>
          </cell>
          <cell r="F8729">
            <v>0</v>
          </cell>
          <cell r="G8729">
            <v>0</v>
          </cell>
          <cell r="H8729">
            <v>0</v>
          </cell>
          <cell r="I8729">
            <v>0</v>
          </cell>
          <cell r="J8729">
            <v>0</v>
          </cell>
          <cell r="L8729">
            <v>41455</v>
          </cell>
          <cell r="M8729" t="str">
            <v>CF</v>
          </cell>
          <cell r="N8729" t="str">
            <v>EXP</v>
          </cell>
          <cell r="O8729" t="str">
            <v>PH400</v>
          </cell>
          <cell r="P8729" t="str">
            <v>7030</v>
          </cell>
          <cell r="Q8729" t="str">
            <v>IDC's</v>
          </cell>
          <cell r="R8729" t="str">
            <v>Other Expenditures</v>
          </cell>
          <cell r="S8729" t="str">
            <v>Non Salary</v>
          </cell>
        </row>
        <row r="8730">
          <cell r="A8730" t="str">
            <v>PH4062</v>
          </cell>
          <cell r="E8730">
            <v>78.760000000000005</v>
          </cell>
          <cell r="F8730">
            <v>0</v>
          </cell>
          <cell r="G8730">
            <v>78.760000000000005</v>
          </cell>
          <cell r="H8730">
            <v>0</v>
          </cell>
          <cell r="I8730">
            <v>-78.760000000000005</v>
          </cell>
          <cell r="J8730">
            <v>0</v>
          </cell>
          <cell r="L8730">
            <v>41455</v>
          </cell>
          <cell r="M8730" t="str">
            <v>CF</v>
          </cell>
          <cell r="N8730" t="str">
            <v>EXP</v>
          </cell>
          <cell r="O8730" t="str">
            <v>PH400</v>
          </cell>
          <cell r="P8730" t="str">
            <v>7125</v>
          </cell>
          <cell r="Q8730" t="str">
            <v>IDC's</v>
          </cell>
          <cell r="R8730" t="str">
            <v>Other Expenditures</v>
          </cell>
          <cell r="S8730" t="str">
            <v>Non Salary</v>
          </cell>
        </row>
        <row r="8731">
          <cell r="A8731" t="str">
            <v>PH4065</v>
          </cell>
          <cell r="E8731">
            <v>20774.650000000001</v>
          </cell>
          <cell r="F8731">
            <v>0</v>
          </cell>
          <cell r="G8731">
            <v>20774.650000000001</v>
          </cell>
          <cell r="H8731">
            <v>30371.07</v>
          </cell>
          <cell r="I8731">
            <v>9596.42</v>
          </cell>
          <cell r="J8731">
            <v>68334.89</v>
          </cell>
          <cell r="L8731">
            <v>41455</v>
          </cell>
          <cell r="M8731" t="str">
            <v>PF</v>
          </cell>
          <cell r="N8731" t="str">
            <v>EXP</v>
          </cell>
          <cell r="O8731" t="str">
            <v>PH400</v>
          </cell>
          <cell r="P8731" t="str">
            <v>1015</v>
          </cell>
          <cell r="Q8731" t="str">
            <v>Salaries &amp; Benefits</v>
          </cell>
          <cell r="R8731" t="str">
            <v>Other Expenditures</v>
          </cell>
          <cell r="S8731" t="str">
            <v>Salaries &amp; Benefits</v>
          </cell>
        </row>
        <row r="8732">
          <cell r="A8732" t="str">
            <v>PH4065</v>
          </cell>
          <cell r="E8732">
            <v>116.4</v>
          </cell>
          <cell r="F8732">
            <v>0</v>
          </cell>
          <cell r="G8732">
            <v>116.4</v>
          </cell>
          <cell r="H8732">
            <v>0</v>
          </cell>
          <cell r="I8732">
            <v>-116.4</v>
          </cell>
          <cell r="J8732">
            <v>0</v>
          </cell>
          <cell r="L8732">
            <v>41455</v>
          </cell>
          <cell r="M8732" t="str">
            <v>PF</v>
          </cell>
          <cell r="N8732" t="str">
            <v>EXP</v>
          </cell>
          <cell r="O8732" t="str">
            <v>PH400</v>
          </cell>
          <cell r="P8732" t="str">
            <v>1025</v>
          </cell>
          <cell r="Q8732" t="str">
            <v>Salaries &amp; Benefits</v>
          </cell>
          <cell r="R8732" t="str">
            <v>Other Expenditures</v>
          </cell>
          <cell r="S8732" t="str">
            <v>Overtime</v>
          </cell>
        </row>
        <row r="8733">
          <cell r="A8733" t="str">
            <v>PH4065</v>
          </cell>
          <cell r="E8733">
            <v>1969.45</v>
          </cell>
          <cell r="F8733">
            <v>0</v>
          </cell>
          <cell r="G8733">
            <v>1969.45</v>
          </cell>
          <cell r="H8733">
            <v>2166.5300000000002</v>
          </cell>
          <cell r="I8733">
            <v>197.08</v>
          </cell>
          <cell r="J8733">
            <v>4874.6899999999996</v>
          </cell>
          <cell r="L8733">
            <v>41455</v>
          </cell>
          <cell r="M8733" t="str">
            <v>PF</v>
          </cell>
          <cell r="N8733" t="str">
            <v>EXP</v>
          </cell>
          <cell r="O8733" t="str">
            <v>PH400</v>
          </cell>
          <cell r="P8733" t="str">
            <v>1711</v>
          </cell>
          <cell r="Q8733" t="str">
            <v>Salaries &amp; Benefits</v>
          </cell>
          <cell r="R8733" t="str">
            <v>Other Expenditures</v>
          </cell>
          <cell r="S8733" t="str">
            <v>Salaries &amp; Benefits</v>
          </cell>
        </row>
        <row r="8734">
          <cell r="A8734" t="str">
            <v>PH4065</v>
          </cell>
          <cell r="E8734">
            <v>934.35</v>
          </cell>
          <cell r="F8734">
            <v>0</v>
          </cell>
          <cell r="G8734">
            <v>934.35</v>
          </cell>
          <cell r="H8734">
            <v>911.99</v>
          </cell>
          <cell r="I8734">
            <v>-22.36</v>
          </cell>
          <cell r="J8734">
            <v>2052</v>
          </cell>
          <cell r="L8734">
            <v>41455</v>
          </cell>
          <cell r="M8734" t="str">
            <v>PF</v>
          </cell>
          <cell r="N8734" t="str">
            <v>EXP</v>
          </cell>
          <cell r="O8734" t="str">
            <v>PH400</v>
          </cell>
          <cell r="P8734" t="str">
            <v>1712</v>
          </cell>
          <cell r="Q8734" t="str">
            <v>Salaries &amp; Benefits</v>
          </cell>
          <cell r="R8734" t="str">
            <v>Other Expenditures</v>
          </cell>
          <cell r="S8734" t="str">
            <v>Salaries &amp; Benefits</v>
          </cell>
        </row>
        <row r="8735">
          <cell r="A8735" t="str">
            <v>PH4065</v>
          </cell>
          <cell r="E8735">
            <v>777.21</v>
          </cell>
          <cell r="F8735">
            <v>0</v>
          </cell>
          <cell r="G8735">
            <v>777.21</v>
          </cell>
          <cell r="H8735">
            <v>608.16999999999996</v>
          </cell>
          <cell r="I8735">
            <v>-169.04</v>
          </cell>
          <cell r="J8735">
            <v>1368.41</v>
          </cell>
          <cell r="L8735">
            <v>41455</v>
          </cell>
          <cell r="M8735" t="str">
            <v>PF</v>
          </cell>
          <cell r="N8735" t="str">
            <v>EXP</v>
          </cell>
          <cell r="O8735" t="str">
            <v>PH400</v>
          </cell>
          <cell r="P8735" t="str">
            <v>1720</v>
          </cell>
          <cell r="Q8735" t="str">
            <v>Salaries &amp; Benefits</v>
          </cell>
          <cell r="R8735" t="str">
            <v>Other Expenditures</v>
          </cell>
          <cell r="S8735" t="str">
            <v>Salaries &amp; Benefits</v>
          </cell>
        </row>
        <row r="8736">
          <cell r="A8736" t="str">
            <v>PH4065</v>
          </cell>
          <cell r="E8736">
            <v>235.94</v>
          </cell>
          <cell r="F8736">
            <v>0</v>
          </cell>
          <cell r="G8736">
            <v>235.94</v>
          </cell>
          <cell r="H8736">
            <v>226.7</v>
          </cell>
          <cell r="I8736">
            <v>-9.24</v>
          </cell>
          <cell r="J8736">
            <v>510.05</v>
          </cell>
          <cell r="L8736">
            <v>41455</v>
          </cell>
          <cell r="M8736" t="str">
            <v>PF</v>
          </cell>
          <cell r="N8736" t="str">
            <v>EXP</v>
          </cell>
          <cell r="O8736" t="str">
            <v>PH400</v>
          </cell>
          <cell r="P8736" t="str">
            <v>1730</v>
          </cell>
          <cell r="Q8736" t="str">
            <v>Salaries &amp; Benefits</v>
          </cell>
          <cell r="R8736" t="str">
            <v>Other Expenditures</v>
          </cell>
          <cell r="S8736" t="str">
            <v>Salaries &amp; Benefits</v>
          </cell>
        </row>
        <row r="8737">
          <cell r="A8737" t="str">
            <v>PH4065</v>
          </cell>
          <cell r="E8737">
            <v>587.75</v>
          </cell>
          <cell r="F8737">
            <v>0</v>
          </cell>
          <cell r="G8737">
            <v>587.75</v>
          </cell>
          <cell r="H8737">
            <v>833.23</v>
          </cell>
          <cell r="I8737">
            <v>245.48</v>
          </cell>
          <cell r="J8737">
            <v>1051.6600000000001</v>
          </cell>
          <cell r="L8737">
            <v>41455</v>
          </cell>
          <cell r="M8737" t="str">
            <v>PF</v>
          </cell>
          <cell r="N8737" t="str">
            <v>EXP</v>
          </cell>
          <cell r="O8737" t="str">
            <v>PH400</v>
          </cell>
          <cell r="P8737" t="str">
            <v>1740</v>
          </cell>
          <cell r="Q8737" t="str">
            <v>Salaries &amp; Benefits</v>
          </cell>
          <cell r="R8737" t="str">
            <v>Other Expenditures</v>
          </cell>
          <cell r="S8737" t="str">
            <v>Salaries &amp; Benefits</v>
          </cell>
        </row>
        <row r="8738">
          <cell r="A8738" t="str">
            <v>PH4065</v>
          </cell>
          <cell r="E8738">
            <v>20.22</v>
          </cell>
          <cell r="F8738">
            <v>0</v>
          </cell>
          <cell r="G8738">
            <v>20.22</v>
          </cell>
          <cell r="H8738">
            <v>40.65</v>
          </cell>
          <cell r="I8738">
            <v>20.43</v>
          </cell>
          <cell r="J8738">
            <v>54.67</v>
          </cell>
          <cell r="L8738">
            <v>41455</v>
          </cell>
          <cell r="M8738" t="str">
            <v>PF</v>
          </cell>
          <cell r="N8738" t="str">
            <v>EXP</v>
          </cell>
          <cell r="O8738" t="str">
            <v>PH400</v>
          </cell>
          <cell r="P8738" t="str">
            <v>1745</v>
          </cell>
          <cell r="Q8738" t="str">
            <v>Salaries &amp; Benefits</v>
          </cell>
          <cell r="R8738" t="str">
            <v>Other Expenditures</v>
          </cell>
          <cell r="S8738" t="str">
            <v>Salaries &amp; Benefits</v>
          </cell>
        </row>
        <row r="8739">
          <cell r="A8739" t="str">
            <v>PH4065</v>
          </cell>
          <cell r="E8739">
            <v>411.8</v>
          </cell>
          <cell r="F8739">
            <v>0</v>
          </cell>
          <cell r="G8739">
            <v>411.8</v>
          </cell>
          <cell r="H8739">
            <v>592.25</v>
          </cell>
          <cell r="I8739">
            <v>180.45</v>
          </cell>
          <cell r="J8739">
            <v>1332.53</v>
          </cell>
          <cell r="L8739">
            <v>41455</v>
          </cell>
          <cell r="M8739" t="str">
            <v>PF</v>
          </cell>
          <cell r="N8739" t="str">
            <v>EXP</v>
          </cell>
          <cell r="O8739" t="str">
            <v>PH400</v>
          </cell>
          <cell r="P8739" t="str">
            <v>1750</v>
          </cell>
          <cell r="Q8739" t="str">
            <v>Salaries &amp; Benefits</v>
          </cell>
          <cell r="R8739" t="str">
            <v>Other Expenditures</v>
          </cell>
          <cell r="S8739" t="str">
            <v>Salaries &amp; Benefits</v>
          </cell>
        </row>
        <row r="8740">
          <cell r="A8740" t="str">
            <v>PH4065</v>
          </cell>
          <cell r="E8740">
            <v>1159.19</v>
          </cell>
          <cell r="F8740">
            <v>0</v>
          </cell>
          <cell r="G8740">
            <v>1159.19</v>
          </cell>
          <cell r="H8740">
            <v>1783.66</v>
          </cell>
          <cell r="I8740">
            <v>624.47</v>
          </cell>
          <cell r="J8740">
            <v>2306.6999999999998</v>
          </cell>
          <cell r="L8740">
            <v>41455</v>
          </cell>
          <cell r="M8740" t="str">
            <v>PF</v>
          </cell>
          <cell r="N8740" t="str">
            <v>EXP</v>
          </cell>
          <cell r="O8740" t="str">
            <v>PH400</v>
          </cell>
          <cell r="P8740" t="str">
            <v>1760</v>
          </cell>
          <cell r="Q8740" t="str">
            <v>Salaries &amp; Benefits</v>
          </cell>
          <cell r="R8740" t="str">
            <v>Other Expenditures</v>
          </cell>
          <cell r="S8740" t="str">
            <v>Salaries &amp; Benefits</v>
          </cell>
        </row>
        <row r="8741">
          <cell r="A8741" t="str">
            <v>PH4065</v>
          </cell>
          <cell r="E8741">
            <v>2231.8000000000002</v>
          </cell>
          <cell r="F8741">
            <v>0</v>
          </cell>
          <cell r="G8741">
            <v>2231.8000000000002</v>
          </cell>
          <cell r="H8741">
            <v>3226.97</v>
          </cell>
          <cell r="I8741">
            <v>995.17</v>
          </cell>
          <cell r="J8741">
            <v>7171.29</v>
          </cell>
          <cell r="L8741">
            <v>41455</v>
          </cell>
          <cell r="M8741" t="str">
            <v>PF</v>
          </cell>
          <cell r="N8741" t="str">
            <v>EXP</v>
          </cell>
          <cell r="O8741" t="str">
            <v>PH400</v>
          </cell>
          <cell r="P8741" t="str">
            <v>1770</v>
          </cell>
          <cell r="Q8741" t="str">
            <v>Salaries &amp; Benefits</v>
          </cell>
          <cell r="R8741" t="str">
            <v>Other Expenditures</v>
          </cell>
          <cell r="S8741" t="str">
            <v>Salaries &amp; Benefits</v>
          </cell>
        </row>
        <row r="8742">
          <cell r="A8742" t="str">
            <v>PH4065</v>
          </cell>
          <cell r="E8742">
            <v>0</v>
          </cell>
          <cell r="F8742">
            <v>0</v>
          </cell>
          <cell r="G8742">
            <v>0</v>
          </cell>
          <cell r="H8742">
            <v>918.57</v>
          </cell>
          <cell r="I8742">
            <v>918.57</v>
          </cell>
          <cell r="J8742">
            <v>2174.11</v>
          </cell>
          <cell r="L8742">
            <v>41455</v>
          </cell>
          <cell r="M8742" t="str">
            <v>PF</v>
          </cell>
          <cell r="N8742" t="str">
            <v>EXP</v>
          </cell>
          <cell r="O8742" t="str">
            <v>PH400</v>
          </cell>
          <cell r="P8742" t="str">
            <v>4015</v>
          </cell>
          <cell r="Q8742" t="str">
            <v>Professional &amp; Technical</v>
          </cell>
          <cell r="R8742" t="str">
            <v>Other Expenditures</v>
          </cell>
          <cell r="S8742" t="str">
            <v>Non Salary</v>
          </cell>
        </row>
        <row r="8743">
          <cell r="A8743" t="str">
            <v>PH4065</v>
          </cell>
          <cell r="E8743">
            <v>9137</v>
          </cell>
          <cell r="F8743">
            <v>0</v>
          </cell>
          <cell r="G8743">
            <v>9137</v>
          </cell>
          <cell r="H8743">
            <v>0</v>
          </cell>
          <cell r="I8743">
            <v>-9137</v>
          </cell>
          <cell r="J8743">
            <v>0</v>
          </cell>
          <cell r="L8743">
            <v>41455</v>
          </cell>
          <cell r="M8743" t="str">
            <v>PF</v>
          </cell>
          <cell r="N8743" t="str">
            <v>EXP</v>
          </cell>
          <cell r="O8743" t="str">
            <v>PH400</v>
          </cell>
          <cell r="P8743" t="str">
            <v>4133</v>
          </cell>
          <cell r="Q8743" t="str">
            <v>Professional &amp; Technical</v>
          </cell>
          <cell r="R8743" t="str">
            <v>Other Expenditures</v>
          </cell>
          <cell r="S8743" t="str">
            <v>Non Salary</v>
          </cell>
        </row>
        <row r="8744">
          <cell r="A8744" t="str">
            <v>PH4065</v>
          </cell>
          <cell r="E8744">
            <v>-38355.760000000002</v>
          </cell>
          <cell r="F8744">
            <v>0</v>
          </cell>
          <cell r="G8744">
            <v>-38355.760000000002</v>
          </cell>
          <cell r="H8744">
            <v>-41679.79</v>
          </cell>
          <cell r="I8744">
            <v>-3324.03</v>
          </cell>
          <cell r="J8744">
            <v>-91231</v>
          </cell>
          <cell r="L8744">
            <v>41455</v>
          </cell>
          <cell r="M8744" t="str">
            <v>PF</v>
          </cell>
          <cell r="N8744" t="str">
            <v>REV</v>
          </cell>
          <cell r="O8744" t="str">
            <v>PH400</v>
          </cell>
          <cell r="P8744" t="str">
            <v>8010</v>
          </cell>
          <cell r="Q8744" t="str">
            <v>Grants and Subsidies</v>
          </cell>
          <cell r="R8744" t="str">
            <v>Revenue</v>
          </cell>
          <cell r="S8744" t="str">
            <v>Non Salary</v>
          </cell>
        </row>
        <row r="8745">
          <cell r="A8745" t="str">
            <v>PH4066</v>
          </cell>
          <cell r="E8745">
            <v>30555.48</v>
          </cell>
          <cell r="F8745">
            <v>0</v>
          </cell>
          <cell r="G8745">
            <v>30555.48</v>
          </cell>
          <cell r="H8745">
            <v>31505.599999999999</v>
          </cell>
          <cell r="I8745">
            <v>950.12</v>
          </cell>
          <cell r="J8745">
            <v>70887.600000000006</v>
          </cell>
          <cell r="L8745">
            <v>41455</v>
          </cell>
          <cell r="M8745" t="str">
            <v>PF</v>
          </cell>
          <cell r="N8745" t="str">
            <v>EXP</v>
          </cell>
          <cell r="O8745" t="str">
            <v>PH400</v>
          </cell>
          <cell r="P8745" t="str">
            <v>1015</v>
          </cell>
          <cell r="Q8745" t="str">
            <v>Salaries &amp; Benefits</v>
          </cell>
          <cell r="R8745" t="str">
            <v>Other Expenditures</v>
          </cell>
          <cell r="S8745" t="str">
            <v>Salaries &amp; Benefits</v>
          </cell>
        </row>
        <row r="8746">
          <cell r="A8746" t="str">
            <v>PH4066</v>
          </cell>
          <cell r="E8746">
            <v>0</v>
          </cell>
          <cell r="F8746">
            <v>0</v>
          </cell>
          <cell r="G8746">
            <v>0</v>
          </cell>
          <cell r="H8746">
            <v>88.86</v>
          </cell>
          <cell r="I8746">
            <v>88.86</v>
          </cell>
          <cell r="J8746">
            <v>200</v>
          </cell>
          <cell r="L8746">
            <v>41455</v>
          </cell>
          <cell r="M8746" t="str">
            <v>PF</v>
          </cell>
          <cell r="N8746" t="str">
            <v>EXP</v>
          </cell>
          <cell r="O8746" t="str">
            <v>PH400</v>
          </cell>
          <cell r="P8746" t="str">
            <v>1025</v>
          </cell>
          <cell r="Q8746" t="str">
            <v>Salaries &amp; Benefits</v>
          </cell>
          <cell r="R8746" t="str">
            <v>Other Expenditures</v>
          </cell>
          <cell r="S8746" t="str">
            <v>Overtime</v>
          </cell>
        </row>
        <row r="8747">
          <cell r="A8747" t="str">
            <v>PH4066</v>
          </cell>
          <cell r="E8747">
            <v>1969.45</v>
          </cell>
          <cell r="F8747">
            <v>0</v>
          </cell>
          <cell r="G8747">
            <v>1969.45</v>
          </cell>
          <cell r="H8747">
            <v>1946.66</v>
          </cell>
          <cell r="I8747">
            <v>-22.79</v>
          </cell>
          <cell r="J8747">
            <v>4380</v>
          </cell>
          <cell r="L8747">
            <v>41455</v>
          </cell>
          <cell r="M8747" t="str">
            <v>PF</v>
          </cell>
          <cell r="N8747" t="str">
            <v>EXP</v>
          </cell>
          <cell r="O8747" t="str">
            <v>PH400</v>
          </cell>
          <cell r="P8747" t="str">
            <v>1711</v>
          </cell>
          <cell r="Q8747" t="str">
            <v>Salaries &amp; Benefits</v>
          </cell>
          <cell r="R8747" t="str">
            <v>Other Expenditures</v>
          </cell>
          <cell r="S8747" t="str">
            <v>Salaries &amp; Benefits</v>
          </cell>
        </row>
        <row r="8748">
          <cell r="A8748" t="str">
            <v>PH4066</v>
          </cell>
          <cell r="E8748">
            <v>934.35</v>
          </cell>
          <cell r="F8748">
            <v>0</v>
          </cell>
          <cell r="G8748">
            <v>934.35</v>
          </cell>
          <cell r="H8748">
            <v>911.99</v>
          </cell>
          <cell r="I8748">
            <v>-22.36</v>
          </cell>
          <cell r="J8748">
            <v>2052</v>
          </cell>
          <cell r="L8748">
            <v>41455</v>
          </cell>
          <cell r="M8748" t="str">
            <v>PF</v>
          </cell>
          <cell r="N8748" t="str">
            <v>EXP</v>
          </cell>
          <cell r="O8748" t="str">
            <v>PH400</v>
          </cell>
          <cell r="P8748" t="str">
            <v>1712</v>
          </cell>
          <cell r="Q8748" t="str">
            <v>Salaries &amp; Benefits</v>
          </cell>
          <cell r="R8748" t="str">
            <v>Other Expenditures</v>
          </cell>
          <cell r="S8748" t="str">
            <v>Salaries &amp; Benefits</v>
          </cell>
        </row>
        <row r="8749">
          <cell r="A8749" t="str">
            <v>PH4066</v>
          </cell>
          <cell r="E8749">
            <v>777.21</v>
          </cell>
          <cell r="F8749">
            <v>0</v>
          </cell>
          <cell r="G8749">
            <v>777.21</v>
          </cell>
          <cell r="H8749">
            <v>630.91</v>
          </cell>
          <cell r="I8749">
            <v>-146.30000000000001</v>
          </cell>
          <cell r="J8749">
            <v>1419.52</v>
          </cell>
          <cell r="L8749">
            <v>41455</v>
          </cell>
          <cell r="M8749" t="str">
            <v>PF</v>
          </cell>
          <cell r="N8749" t="str">
            <v>EXP</v>
          </cell>
          <cell r="O8749" t="str">
            <v>PH400</v>
          </cell>
          <cell r="P8749" t="str">
            <v>1720</v>
          </cell>
          <cell r="Q8749" t="str">
            <v>Salaries &amp; Benefits</v>
          </cell>
          <cell r="R8749" t="str">
            <v>Other Expenditures</v>
          </cell>
          <cell r="S8749" t="str">
            <v>Salaries &amp; Benefits</v>
          </cell>
        </row>
        <row r="8750">
          <cell r="A8750" t="str">
            <v>PH4066</v>
          </cell>
          <cell r="E8750">
            <v>235.94</v>
          </cell>
          <cell r="F8750">
            <v>0</v>
          </cell>
          <cell r="G8750">
            <v>235.94</v>
          </cell>
          <cell r="H8750">
            <v>235.18</v>
          </cell>
          <cell r="I8750">
            <v>-0.76</v>
          </cell>
          <cell r="J8750">
            <v>529.11</v>
          </cell>
          <cell r="L8750">
            <v>41455</v>
          </cell>
          <cell r="M8750" t="str">
            <v>PF</v>
          </cell>
          <cell r="N8750" t="str">
            <v>EXP</v>
          </cell>
          <cell r="O8750" t="str">
            <v>PH400</v>
          </cell>
          <cell r="P8750" t="str">
            <v>1730</v>
          </cell>
          <cell r="Q8750" t="str">
            <v>Salaries &amp; Benefits</v>
          </cell>
          <cell r="R8750" t="str">
            <v>Other Expenditures</v>
          </cell>
          <cell r="S8750" t="str">
            <v>Salaries &amp; Benefits</v>
          </cell>
        </row>
        <row r="8751">
          <cell r="A8751" t="str">
            <v>PH4066</v>
          </cell>
          <cell r="E8751">
            <v>818.03</v>
          </cell>
          <cell r="F8751">
            <v>0</v>
          </cell>
          <cell r="G8751">
            <v>818.03</v>
          </cell>
          <cell r="H8751">
            <v>833.23</v>
          </cell>
          <cell r="I8751">
            <v>15.2</v>
          </cell>
          <cell r="J8751">
            <v>1051.6600000000001</v>
          </cell>
          <cell r="L8751">
            <v>41455</v>
          </cell>
          <cell r="M8751" t="str">
            <v>PF</v>
          </cell>
          <cell r="N8751" t="str">
            <v>EXP</v>
          </cell>
          <cell r="O8751" t="str">
            <v>PH400</v>
          </cell>
          <cell r="P8751" t="str">
            <v>1740</v>
          </cell>
          <cell r="Q8751" t="str">
            <v>Salaries &amp; Benefits</v>
          </cell>
          <cell r="R8751" t="str">
            <v>Other Expenditures</v>
          </cell>
          <cell r="S8751" t="str">
            <v>Salaries &amp; Benefits</v>
          </cell>
        </row>
        <row r="8752">
          <cell r="A8752" t="str">
            <v>PH4066</v>
          </cell>
          <cell r="E8752">
            <v>30.31</v>
          </cell>
          <cell r="F8752">
            <v>0</v>
          </cell>
          <cell r="G8752">
            <v>30.31</v>
          </cell>
          <cell r="H8752">
            <v>42.17</v>
          </cell>
          <cell r="I8752">
            <v>11.86</v>
          </cell>
          <cell r="J8752">
            <v>56.71</v>
          </cell>
          <cell r="L8752">
            <v>41455</v>
          </cell>
          <cell r="M8752" t="str">
            <v>PF</v>
          </cell>
          <cell r="N8752" t="str">
            <v>EXP</v>
          </cell>
          <cell r="O8752" t="str">
            <v>PH400</v>
          </cell>
          <cell r="P8752" t="str">
            <v>1745</v>
          </cell>
          <cell r="Q8752" t="str">
            <v>Salaries &amp; Benefits</v>
          </cell>
          <cell r="R8752" t="str">
            <v>Other Expenditures</v>
          </cell>
          <cell r="S8752" t="str">
            <v>Salaries &amp; Benefits</v>
          </cell>
        </row>
        <row r="8753">
          <cell r="A8753" t="str">
            <v>PH4066</v>
          </cell>
          <cell r="E8753">
            <v>600.21</v>
          </cell>
          <cell r="F8753">
            <v>0</v>
          </cell>
          <cell r="G8753">
            <v>600.21</v>
          </cell>
          <cell r="H8753">
            <v>614.35</v>
          </cell>
          <cell r="I8753">
            <v>14.14</v>
          </cell>
          <cell r="J8753">
            <v>1382.31</v>
          </cell>
          <cell r="L8753">
            <v>41455</v>
          </cell>
          <cell r="M8753" t="str">
            <v>PF</v>
          </cell>
          <cell r="N8753" t="str">
            <v>EXP</v>
          </cell>
          <cell r="O8753" t="str">
            <v>PH400</v>
          </cell>
          <cell r="P8753" t="str">
            <v>1750</v>
          </cell>
          <cell r="Q8753" t="str">
            <v>Salaries &amp; Benefits</v>
          </cell>
          <cell r="R8753" t="str">
            <v>Other Expenditures</v>
          </cell>
          <cell r="S8753" t="str">
            <v>Salaries &amp; Benefits</v>
          </cell>
        </row>
        <row r="8754">
          <cell r="A8754" t="str">
            <v>PH4066</v>
          </cell>
          <cell r="E8754">
            <v>1626.27</v>
          </cell>
          <cell r="F8754">
            <v>0</v>
          </cell>
          <cell r="G8754">
            <v>1626.27</v>
          </cell>
          <cell r="H8754">
            <v>1800.11</v>
          </cell>
          <cell r="I8754">
            <v>173.84</v>
          </cell>
          <cell r="J8754">
            <v>2306.6999999999998</v>
          </cell>
          <cell r="L8754">
            <v>41455</v>
          </cell>
          <cell r="M8754" t="str">
            <v>PF</v>
          </cell>
          <cell r="N8754" t="str">
            <v>EXP</v>
          </cell>
          <cell r="O8754" t="str">
            <v>PH400</v>
          </cell>
          <cell r="P8754" t="str">
            <v>1760</v>
          </cell>
          <cell r="Q8754" t="str">
            <v>Salaries &amp; Benefits</v>
          </cell>
          <cell r="R8754" t="str">
            <v>Other Expenditures</v>
          </cell>
          <cell r="S8754" t="str">
            <v>Salaries &amp; Benefits</v>
          </cell>
        </row>
        <row r="8755">
          <cell r="A8755" t="str">
            <v>PH4066</v>
          </cell>
          <cell r="E8755">
            <v>3333.17</v>
          </cell>
          <cell r="F8755">
            <v>0</v>
          </cell>
          <cell r="G8755">
            <v>3333.17</v>
          </cell>
          <cell r="H8755">
            <v>3352.88</v>
          </cell>
          <cell r="I8755">
            <v>19.71</v>
          </cell>
          <cell r="J8755">
            <v>7543.99</v>
          </cell>
          <cell r="L8755">
            <v>41455</v>
          </cell>
          <cell r="M8755" t="str">
            <v>PF</v>
          </cell>
          <cell r="N8755" t="str">
            <v>EXP</v>
          </cell>
          <cell r="O8755" t="str">
            <v>PH400</v>
          </cell>
          <cell r="P8755" t="str">
            <v>1770</v>
          </cell>
          <cell r="Q8755" t="str">
            <v>Salaries &amp; Benefits</v>
          </cell>
          <cell r="R8755" t="str">
            <v>Other Expenditures</v>
          </cell>
          <cell r="S8755" t="str">
            <v>Salaries &amp; Benefits</v>
          </cell>
        </row>
        <row r="8756">
          <cell r="A8756" t="str">
            <v>PH4066</v>
          </cell>
          <cell r="E8756">
            <v>0</v>
          </cell>
          <cell r="F8756">
            <v>0</v>
          </cell>
          <cell r="G8756">
            <v>0</v>
          </cell>
          <cell r="H8756">
            <v>431.99</v>
          </cell>
          <cell r="I8756">
            <v>431.99</v>
          </cell>
          <cell r="J8756">
            <v>999.96</v>
          </cell>
          <cell r="L8756">
            <v>41455</v>
          </cell>
          <cell r="M8756" t="str">
            <v>PF</v>
          </cell>
          <cell r="N8756" t="str">
            <v>EXP</v>
          </cell>
          <cell r="O8756" t="str">
            <v>PH400</v>
          </cell>
          <cell r="P8756" t="str">
            <v>2010</v>
          </cell>
          <cell r="Q8756" t="str">
            <v>Office Supplies</v>
          </cell>
          <cell r="R8756" t="str">
            <v>Other Expenditures</v>
          </cell>
          <cell r="S8756" t="str">
            <v>Non Salary</v>
          </cell>
        </row>
        <row r="8757">
          <cell r="A8757" t="str">
            <v>PH4066</v>
          </cell>
          <cell r="E8757">
            <v>1870.35</v>
          </cell>
          <cell r="F8757">
            <v>0</v>
          </cell>
          <cell r="G8757">
            <v>1870.35</v>
          </cell>
          <cell r="H8757">
            <v>0</v>
          </cell>
          <cell r="I8757">
            <v>-1870.35</v>
          </cell>
          <cell r="J8757">
            <v>0</v>
          </cell>
          <cell r="L8757">
            <v>41455</v>
          </cell>
          <cell r="M8757" t="str">
            <v>PF</v>
          </cell>
          <cell r="N8757" t="str">
            <v>EXP</v>
          </cell>
          <cell r="O8757" t="str">
            <v>PH400</v>
          </cell>
          <cell r="P8757" t="str">
            <v>2600</v>
          </cell>
          <cell r="Q8757" t="str">
            <v>Other Supplies</v>
          </cell>
          <cell r="R8757" t="str">
            <v>Other Expenditures</v>
          </cell>
          <cell r="S8757" t="str">
            <v>Non Salary</v>
          </cell>
        </row>
        <row r="8758">
          <cell r="A8758" t="str">
            <v>PH4066</v>
          </cell>
          <cell r="E8758">
            <v>2847.96</v>
          </cell>
          <cell r="F8758">
            <v>0</v>
          </cell>
          <cell r="G8758">
            <v>2847.96</v>
          </cell>
          <cell r="H8758">
            <v>0</v>
          </cell>
          <cell r="I8758">
            <v>-2847.96</v>
          </cell>
          <cell r="J8758">
            <v>0</v>
          </cell>
          <cell r="L8758">
            <v>41455</v>
          </cell>
          <cell r="M8758" t="str">
            <v>PF</v>
          </cell>
          <cell r="N8758" t="str">
            <v>EXP</v>
          </cell>
          <cell r="O8758" t="str">
            <v>PH400</v>
          </cell>
          <cell r="P8758" t="str">
            <v>2650</v>
          </cell>
          <cell r="Q8758" t="str">
            <v>Other Supplies</v>
          </cell>
          <cell r="R8758" t="str">
            <v>Other Expenditures</v>
          </cell>
          <cell r="S8758" t="str">
            <v>Non Salary</v>
          </cell>
        </row>
        <row r="8759">
          <cell r="A8759" t="str">
            <v>PH4066</v>
          </cell>
          <cell r="E8759">
            <v>1609.89</v>
          </cell>
          <cell r="F8759">
            <v>0</v>
          </cell>
          <cell r="G8759">
            <v>1609.89</v>
          </cell>
          <cell r="H8759">
            <v>0</v>
          </cell>
          <cell r="I8759">
            <v>-1609.89</v>
          </cell>
          <cell r="J8759">
            <v>0</v>
          </cell>
          <cell r="L8759">
            <v>41455</v>
          </cell>
          <cell r="M8759" t="str">
            <v>PF</v>
          </cell>
          <cell r="N8759" t="str">
            <v>EXP</v>
          </cell>
          <cell r="O8759" t="str">
            <v>PH400</v>
          </cell>
          <cell r="P8759" t="str">
            <v>2790</v>
          </cell>
          <cell r="Q8759" t="str">
            <v>Other Supplies</v>
          </cell>
          <cell r="R8759" t="str">
            <v>Other Expenditures</v>
          </cell>
          <cell r="S8759" t="str">
            <v>Non Salary</v>
          </cell>
        </row>
        <row r="8760">
          <cell r="A8760" t="str">
            <v>PH4066</v>
          </cell>
          <cell r="E8760">
            <v>3600.63</v>
          </cell>
          <cell r="F8760">
            <v>0</v>
          </cell>
          <cell r="G8760">
            <v>3600.63</v>
          </cell>
          <cell r="H8760">
            <v>0</v>
          </cell>
          <cell r="I8760">
            <v>-3600.63</v>
          </cell>
          <cell r="J8760">
            <v>0</v>
          </cell>
          <cell r="L8760">
            <v>41455</v>
          </cell>
          <cell r="M8760" t="str">
            <v>PF</v>
          </cell>
          <cell r="N8760" t="str">
            <v>EXP</v>
          </cell>
          <cell r="O8760" t="str">
            <v>PH400</v>
          </cell>
          <cell r="P8760" t="str">
            <v>2820</v>
          </cell>
          <cell r="Q8760" t="str">
            <v>Other Supplies</v>
          </cell>
          <cell r="R8760" t="str">
            <v>Other Expenditures</v>
          </cell>
          <cell r="S8760" t="str">
            <v>Non Salary</v>
          </cell>
        </row>
        <row r="8761">
          <cell r="A8761" t="str">
            <v>PH4066</v>
          </cell>
          <cell r="E8761">
            <v>8710.25</v>
          </cell>
          <cell r="F8761">
            <v>13.79</v>
          </cell>
          <cell r="G8761">
            <v>8724.0400000000009</v>
          </cell>
          <cell r="H8761">
            <v>2507.58</v>
          </cell>
          <cell r="I8761">
            <v>-6216.46</v>
          </cell>
          <cell r="J8761">
            <v>5969</v>
          </cell>
          <cell r="L8761">
            <v>41455</v>
          </cell>
          <cell r="M8761" t="str">
            <v>PF</v>
          </cell>
          <cell r="N8761" t="str">
            <v>EXP</v>
          </cell>
          <cell r="O8761" t="str">
            <v>PH400</v>
          </cell>
          <cell r="P8761" t="str">
            <v>2823</v>
          </cell>
          <cell r="Q8761" t="str">
            <v>Other Supplies</v>
          </cell>
          <cell r="R8761" t="str">
            <v>Other Expenditures</v>
          </cell>
          <cell r="S8761" t="str">
            <v>Non Salary</v>
          </cell>
        </row>
        <row r="8762">
          <cell r="A8762" t="str">
            <v>PH4066</v>
          </cell>
          <cell r="E8762">
            <v>0</v>
          </cell>
          <cell r="F8762">
            <v>0</v>
          </cell>
          <cell r="G8762">
            <v>0</v>
          </cell>
          <cell r="H8762">
            <v>1232.99</v>
          </cell>
          <cell r="I8762">
            <v>1232.99</v>
          </cell>
          <cell r="J8762">
            <v>1632</v>
          </cell>
          <cell r="L8762">
            <v>41455</v>
          </cell>
          <cell r="M8762" t="str">
            <v>PF</v>
          </cell>
          <cell r="N8762" t="str">
            <v>EXP</v>
          </cell>
          <cell r="O8762" t="str">
            <v>PH400</v>
          </cell>
          <cell r="P8762" t="str">
            <v>2824</v>
          </cell>
          <cell r="Q8762" t="str">
            <v>Other Supplies</v>
          </cell>
          <cell r="R8762" t="str">
            <v>Other Expenditures</v>
          </cell>
          <cell r="S8762" t="str">
            <v>Non Salary</v>
          </cell>
        </row>
        <row r="8763">
          <cell r="A8763" t="str">
            <v>PH4066</v>
          </cell>
          <cell r="E8763">
            <v>3617.57</v>
          </cell>
          <cell r="F8763">
            <v>0</v>
          </cell>
          <cell r="G8763">
            <v>3617.57</v>
          </cell>
          <cell r="H8763">
            <v>0</v>
          </cell>
          <cell r="I8763">
            <v>-3617.57</v>
          </cell>
          <cell r="J8763">
            <v>0</v>
          </cell>
          <cell r="L8763">
            <v>41455</v>
          </cell>
          <cell r="M8763" t="str">
            <v>PF</v>
          </cell>
          <cell r="N8763" t="str">
            <v>EXP</v>
          </cell>
          <cell r="O8763" t="str">
            <v>PH400</v>
          </cell>
          <cell r="P8763" t="str">
            <v>2825</v>
          </cell>
          <cell r="Q8763" t="str">
            <v>Other Supplies</v>
          </cell>
          <cell r="R8763" t="str">
            <v>Other Expenditures</v>
          </cell>
          <cell r="S8763" t="str">
            <v>Non Salary</v>
          </cell>
        </row>
        <row r="8764">
          <cell r="A8764" t="str">
            <v>PH4066</v>
          </cell>
          <cell r="E8764">
            <v>0</v>
          </cell>
          <cell r="F8764">
            <v>0</v>
          </cell>
          <cell r="G8764">
            <v>0</v>
          </cell>
          <cell r="H8764">
            <v>517.6</v>
          </cell>
          <cell r="I8764">
            <v>517.6</v>
          </cell>
          <cell r="J8764">
            <v>1225.0899999999999</v>
          </cell>
          <cell r="L8764">
            <v>41455</v>
          </cell>
          <cell r="M8764" t="str">
            <v>PF</v>
          </cell>
          <cell r="N8764" t="str">
            <v>EXP</v>
          </cell>
          <cell r="O8764" t="str">
            <v>PH400</v>
          </cell>
          <cell r="P8764" t="str">
            <v>4015</v>
          </cell>
          <cell r="Q8764" t="str">
            <v>Professional &amp; Technical</v>
          </cell>
          <cell r="R8764" t="str">
            <v>Other Expenditures</v>
          </cell>
          <cell r="S8764" t="str">
            <v>Non Salary</v>
          </cell>
        </row>
        <row r="8765">
          <cell r="A8765" t="str">
            <v>PH4066</v>
          </cell>
          <cell r="E8765">
            <v>0</v>
          </cell>
          <cell r="F8765">
            <v>0</v>
          </cell>
          <cell r="G8765">
            <v>0</v>
          </cell>
          <cell r="H8765">
            <v>0</v>
          </cell>
          <cell r="I8765">
            <v>0</v>
          </cell>
          <cell r="J8765">
            <v>0</v>
          </cell>
          <cell r="L8765">
            <v>41455</v>
          </cell>
          <cell r="M8765" t="str">
            <v>PF</v>
          </cell>
          <cell r="N8765" t="str">
            <v>EXP</v>
          </cell>
          <cell r="O8765" t="str">
            <v>PH400</v>
          </cell>
          <cell r="P8765" t="str">
            <v>4110</v>
          </cell>
          <cell r="Q8765" t="str">
            <v>Professional &amp; Technical</v>
          </cell>
          <cell r="R8765" t="str">
            <v>Other Expenditures</v>
          </cell>
          <cell r="S8765" t="str">
            <v>Non Salary</v>
          </cell>
        </row>
        <row r="8766">
          <cell r="A8766" t="str">
            <v>PH4066</v>
          </cell>
          <cell r="E8766">
            <v>2859</v>
          </cell>
          <cell r="F8766">
            <v>0</v>
          </cell>
          <cell r="G8766">
            <v>2859</v>
          </cell>
          <cell r="H8766">
            <v>2297.61</v>
          </cell>
          <cell r="I8766">
            <v>-561.39</v>
          </cell>
          <cell r="J8766">
            <v>5438.12</v>
          </cell>
          <cell r="L8766">
            <v>41455</v>
          </cell>
          <cell r="M8766" t="str">
            <v>PF</v>
          </cell>
          <cell r="N8766" t="str">
            <v>EXP</v>
          </cell>
          <cell r="O8766" t="str">
            <v>PH400</v>
          </cell>
          <cell r="P8766" t="str">
            <v>4133</v>
          </cell>
          <cell r="Q8766" t="str">
            <v>Professional &amp; Technical</v>
          </cell>
          <cell r="R8766" t="str">
            <v>Other Expenditures</v>
          </cell>
          <cell r="S8766" t="str">
            <v>Non Salary</v>
          </cell>
        </row>
        <row r="8767">
          <cell r="A8767" t="str">
            <v>PH4066</v>
          </cell>
          <cell r="E8767">
            <v>0</v>
          </cell>
          <cell r="F8767">
            <v>0</v>
          </cell>
          <cell r="G8767">
            <v>0</v>
          </cell>
          <cell r="H8767">
            <v>0</v>
          </cell>
          <cell r="I8767">
            <v>0</v>
          </cell>
          <cell r="J8767">
            <v>0</v>
          </cell>
          <cell r="L8767">
            <v>41455</v>
          </cell>
          <cell r="M8767" t="str">
            <v>PF</v>
          </cell>
          <cell r="N8767" t="str">
            <v>EXP</v>
          </cell>
          <cell r="O8767" t="str">
            <v>PH400</v>
          </cell>
          <cell r="P8767" t="str">
            <v>4225</v>
          </cell>
          <cell r="Q8767" t="str">
            <v>Business Travel Expenses</v>
          </cell>
          <cell r="R8767" t="str">
            <v>Other Expenditures</v>
          </cell>
          <cell r="S8767" t="str">
            <v>Non Salary</v>
          </cell>
        </row>
        <row r="8768">
          <cell r="A8768" t="str">
            <v>PH4066</v>
          </cell>
          <cell r="E8768">
            <v>0</v>
          </cell>
          <cell r="F8768">
            <v>0</v>
          </cell>
          <cell r="G8768">
            <v>0</v>
          </cell>
          <cell r="H8768">
            <v>0</v>
          </cell>
          <cell r="I8768">
            <v>0</v>
          </cell>
          <cell r="J8768">
            <v>0</v>
          </cell>
          <cell r="L8768">
            <v>41455</v>
          </cell>
          <cell r="M8768" t="str">
            <v>PF</v>
          </cell>
          <cell r="N8768" t="str">
            <v>EXP</v>
          </cell>
          <cell r="O8768" t="str">
            <v>PH400</v>
          </cell>
          <cell r="P8768" t="str">
            <v>4250</v>
          </cell>
          <cell r="Q8768" t="str">
            <v>Conference Expenditures</v>
          </cell>
          <cell r="R8768" t="str">
            <v>Other Expenditures</v>
          </cell>
          <cell r="S8768" t="str">
            <v>Non Salary</v>
          </cell>
        </row>
        <row r="8769">
          <cell r="A8769" t="str">
            <v>PH4066</v>
          </cell>
          <cell r="E8769">
            <v>807.25</v>
          </cell>
          <cell r="F8769">
            <v>0</v>
          </cell>
          <cell r="G8769">
            <v>807.25</v>
          </cell>
          <cell r="H8769">
            <v>250</v>
          </cell>
          <cell r="I8769">
            <v>-557.25</v>
          </cell>
          <cell r="J8769">
            <v>1000</v>
          </cell>
          <cell r="L8769">
            <v>41455</v>
          </cell>
          <cell r="M8769" t="str">
            <v>PF</v>
          </cell>
          <cell r="N8769" t="str">
            <v>EXP</v>
          </cell>
          <cell r="O8769" t="str">
            <v>PH400</v>
          </cell>
          <cell r="P8769" t="str">
            <v>4252</v>
          </cell>
          <cell r="Q8769" t="str">
            <v>Conference Expenditures</v>
          </cell>
          <cell r="R8769" t="str">
            <v>Other Expenditures</v>
          </cell>
          <cell r="S8769" t="str">
            <v>Non Salary</v>
          </cell>
        </row>
        <row r="8770">
          <cell r="A8770" t="str">
            <v>PH4066</v>
          </cell>
          <cell r="E8770">
            <v>596.1</v>
          </cell>
          <cell r="F8770">
            <v>0</v>
          </cell>
          <cell r="G8770">
            <v>596.1</v>
          </cell>
          <cell r="H8770">
            <v>0</v>
          </cell>
          <cell r="I8770">
            <v>-596.1</v>
          </cell>
          <cell r="J8770">
            <v>0</v>
          </cell>
          <cell r="L8770">
            <v>41455</v>
          </cell>
          <cell r="M8770" t="str">
            <v>PF</v>
          </cell>
          <cell r="N8770" t="str">
            <v>EXP</v>
          </cell>
          <cell r="O8770" t="str">
            <v>PH400</v>
          </cell>
          <cell r="P8770" t="str">
            <v>4253</v>
          </cell>
          <cell r="Q8770" t="str">
            <v>Conference Expenditures</v>
          </cell>
          <cell r="R8770" t="str">
            <v>Other Expenditures</v>
          </cell>
          <cell r="S8770" t="str">
            <v>Non Salary</v>
          </cell>
        </row>
        <row r="8771">
          <cell r="A8771" t="str">
            <v>PH4066</v>
          </cell>
          <cell r="E8771">
            <v>183.56</v>
          </cell>
          <cell r="F8771">
            <v>0</v>
          </cell>
          <cell r="G8771">
            <v>183.56</v>
          </cell>
          <cell r="H8771">
            <v>0</v>
          </cell>
          <cell r="I8771">
            <v>-183.56</v>
          </cell>
          <cell r="J8771">
            <v>0</v>
          </cell>
          <cell r="L8771">
            <v>41455</v>
          </cell>
          <cell r="M8771" t="str">
            <v>PF</v>
          </cell>
          <cell r="N8771" t="str">
            <v>EXP</v>
          </cell>
          <cell r="O8771" t="str">
            <v>PH400</v>
          </cell>
          <cell r="P8771" t="str">
            <v>4254</v>
          </cell>
          <cell r="Q8771" t="str">
            <v>Conference Expenditures</v>
          </cell>
          <cell r="R8771" t="str">
            <v>Other Expenditures</v>
          </cell>
          <cell r="S8771" t="str">
            <v>Non Salary</v>
          </cell>
        </row>
        <row r="8772">
          <cell r="A8772" t="str">
            <v>PH4066</v>
          </cell>
          <cell r="E8772">
            <v>260</v>
          </cell>
          <cell r="F8772">
            <v>0</v>
          </cell>
          <cell r="G8772">
            <v>260</v>
          </cell>
          <cell r="H8772">
            <v>0</v>
          </cell>
          <cell r="I8772">
            <v>-260</v>
          </cell>
          <cell r="J8772">
            <v>0</v>
          </cell>
          <cell r="L8772">
            <v>41455</v>
          </cell>
          <cell r="M8772" t="str">
            <v>PF</v>
          </cell>
          <cell r="N8772" t="str">
            <v>EXP</v>
          </cell>
          <cell r="O8772" t="str">
            <v>PH400</v>
          </cell>
          <cell r="P8772" t="str">
            <v>4255</v>
          </cell>
          <cell r="Q8772" t="str">
            <v>Conference Expenditures</v>
          </cell>
          <cell r="R8772" t="str">
            <v>Other Expenditures</v>
          </cell>
          <cell r="S8772" t="str">
            <v>Non Salary</v>
          </cell>
        </row>
        <row r="8773">
          <cell r="A8773" t="str">
            <v>PH4066</v>
          </cell>
          <cell r="E8773">
            <v>310</v>
          </cell>
          <cell r="F8773">
            <v>0</v>
          </cell>
          <cell r="G8773">
            <v>310</v>
          </cell>
          <cell r="H8773">
            <v>500</v>
          </cell>
          <cell r="I8773">
            <v>190</v>
          </cell>
          <cell r="J8773">
            <v>2000</v>
          </cell>
          <cell r="L8773">
            <v>41455</v>
          </cell>
          <cell r="M8773" t="str">
            <v>PF</v>
          </cell>
          <cell r="N8773" t="str">
            <v>EXP</v>
          </cell>
          <cell r="O8773" t="str">
            <v>PH400</v>
          </cell>
          <cell r="P8773" t="str">
            <v>4256</v>
          </cell>
          <cell r="Q8773" t="str">
            <v>Conference Expenditures</v>
          </cell>
          <cell r="R8773" t="str">
            <v>Other Expenditures</v>
          </cell>
          <cell r="S8773" t="str">
            <v>Non Salary</v>
          </cell>
        </row>
        <row r="8774">
          <cell r="A8774" t="str">
            <v>PH4066</v>
          </cell>
          <cell r="E8774">
            <v>240.16</v>
          </cell>
          <cell r="F8774">
            <v>0</v>
          </cell>
          <cell r="G8774">
            <v>240.16</v>
          </cell>
          <cell r="H8774">
            <v>534.58000000000004</v>
          </cell>
          <cell r="I8774">
            <v>294.42</v>
          </cell>
          <cell r="J8774">
            <v>1265.27</v>
          </cell>
          <cell r="L8774">
            <v>41455</v>
          </cell>
          <cell r="M8774" t="str">
            <v>PF</v>
          </cell>
          <cell r="N8774" t="str">
            <v>EXP</v>
          </cell>
          <cell r="O8774" t="str">
            <v>PH400</v>
          </cell>
          <cell r="P8774" t="str">
            <v>4310</v>
          </cell>
          <cell r="Q8774" t="str">
            <v>Training &amp; Development</v>
          </cell>
          <cell r="R8774" t="str">
            <v>Other Expenditures</v>
          </cell>
          <cell r="S8774" t="str">
            <v>Non Salary</v>
          </cell>
        </row>
        <row r="8775">
          <cell r="A8775" t="str">
            <v>PH4066</v>
          </cell>
          <cell r="E8775">
            <v>0</v>
          </cell>
          <cell r="F8775">
            <v>0</v>
          </cell>
          <cell r="G8775">
            <v>0</v>
          </cell>
          <cell r="H8775">
            <v>0</v>
          </cell>
          <cell r="I8775">
            <v>0</v>
          </cell>
          <cell r="J8775">
            <v>0</v>
          </cell>
          <cell r="L8775">
            <v>41455</v>
          </cell>
          <cell r="M8775" t="str">
            <v>PF</v>
          </cell>
          <cell r="N8775" t="str">
            <v>EXP</v>
          </cell>
          <cell r="O8775" t="str">
            <v>PH400</v>
          </cell>
          <cell r="P8775" t="str">
            <v>4452</v>
          </cell>
          <cell r="Q8775" t="str">
            <v>Contracted Services</v>
          </cell>
          <cell r="R8775" t="str">
            <v>Other Expenditures</v>
          </cell>
          <cell r="S8775" t="str">
            <v>Non Salary</v>
          </cell>
        </row>
        <row r="8776">
          <cell r="A8776" t="str">
            <v>PH4066</v>
          </cell>
          <cell r="E8776">
            <v>0</v>
          </cell>
          <cell r="F8776">
            <v>0</v>
          </cell>
          <cell r="G8776">
            <v>0</v>
          </cell>
          <cell r="H8776">
            <v>0</v>
          </cell>
          <cell r="I8776">
            <v>0</v>
          </cell>
          <cell r="J8776">
            <v>0</v>
          </cell>
          <cell r="L8776">
            <v>41455</v>
          </cell>
          <cell r="M8776" t="str">
            <v>PF</v>
          </cell>
          <cell r="N8776" t="str">
            <v>EXP</v>
          </cell>
          <cell r="O8776" t="str">
            <v>PH400</v>
          </cell>
          <cell r="P8776" t="str">
            <v>4775</v>
          </cell>
          <cell r="Q8776" t="str">
            <v>Insurance, Parking &amp; Metrage</v>
          </cell>
          <cell r="R8776" t="str">
            <v>Other Expenditures</v>
          </cell>
          <cell r="S8776" t="str">
            <v>Non Salary</v>
          </cell>
        </row>
        <row r="8777">
          <cell r="A8777" t="str">
            <v>PH4066</v>
          </cell>
          <cell r="E8777">
            <v>38.950000000000003</v>
          </cell>
          <cell r="F8777">
            <v>0</v>
          </cell>
          <cell r="G8777">
            <v>38.950000000000003</v>
          </cell>
          <cell r="H8777">
            <v>0</v>
          </cell>
          <cell r="I8777">
            <v>-38.950000000000003</v>
          </cell>
          <cell r="J8777">
            <v>0</v>
          </cell>
          <cell r="L8777">
            <v>41455</v>
          </cell>
          <cell r="M8777" t="str">
            <v>PF</v>
          </cell>
          <cell r="N8777" t="str">
            <v>EXP</v>
          </cell>
          <cell r="O8777" t="str">
            <v>PH400</v>
          </cell>
          <cell r="P8777" t="str">
            <v>4810</v>
          </cell>
          <cell r="Q8777" t="str">
            <v>Other Services</v>
          </cell>
          <cell r="R8777" t="str">
            <v>Other Expenditures</v>
          </cell>
          <cell r="S8777" t="str">
            <v>Non Salary</v>
          </cell>
        </row>
        <row r="8778">
          <cell r="A8778" t="str">
            <v>PH4066</v>
          </cell>
          <cell r="E8778">
            <v>25.58</v>
          </cell>
          <cell r="F8778">
            <v>0</v>
          </cell>
          <cell r="G8778">
            <v>25.58</v>
          </cell>
          <cell r="H8778">
            <v>0</v>
          </cell>
          <cell r="I8778">
            <v>-25.58</v>
          </cell>
          <cell r="J8778">
            <v>0</v>
          </cell>
          <cell r="L8778">
            <v>41455</v>
          </cell>
          <cell r="M8778" t="str">
            <v>PF</v>
          </cell>
          <cell r="N8778" t="str">
            <v>EXP</v>
          </cell>
          <cell r="O8778" t="str">
            <v>PH400</v>
          </cell>
          <cell r="P8778" t="str">
            <v>4815</v>
          </cell>
          <cell r="Q8778" t="str">
            <v>Other Services</v>
          </cell>
          <cell r="R8778" t="str">
            <v>Other Expenditures</v>
          </cell>
          <cell r="S8778" t="str">
            <v>Non Salary</v>
          </cell>
        </row>
        <row r="8779">
          <cell r="A8779" t="str">
            <v>PH4066</v>
          </cell>
          <cell r="E8779">
            <v>0</v>
          </cell>
          <cell r="F8779">
            <v>0</v>
          </cell>
          <cell r="G8779">
            <v>0</v>
          </cell>
          <cell r="H8779">
            <v>0</v>
          </cell>
          <cell r="I8779">
            <v>0</v>
          </cell>
          <cell r="J8779">
            <v>-1849.14</v>
          </cell>
          <cell r="L8779">
            <v>41455</v>
          </cell>
          <cell r="M8779" t="str">
            <v>PF</v>
          </cell>
          <cell r="N8779" t="str">
            <v>EXP</v>
          </cell>
          <cell r="O8779" t="str">
            <v>PH400</v>
          </cell>
          <cell r="P8779" t="str">
            <v>4995</v>
          </cell>
          <cell r="Q8779" t="str">
            <v>Other Services</v>
          </cell>
          <cell r="R8779" t="str">
            <v>Other Expenditures</v>
          </cell>
          <cell r="S8779" t="str">
            <v>Non Salary</v>
          </cell>
        </row>
        <row r="8780">
          <cell r="A8780" t="str">
            <v>PH4066</v>
          </cell>
          <cell r="E8780">
            <v>0</v>
          </cell>
          <cell r="F8780">
            <v>0</v>
          </cell>
          <cell r="G8780">
            <v>0</v>
          </cell>
          <cell r="H8780">
            <v>432</v>
          </cell>
          <cell r="I8780">
            <v>432</v>
          </cell>
          <cell r="J8780">
            <v>1000</v>
          </cell>
          <cell r="L8780">
            <v>41455</v>
          </cell>
          <cell r="M8780" t="str">
            <v>PF</v>
          </cell>
          <cell r="N8780" t="str">
            <v>EXP</v>
          </cell>
          <cell r="O8780" t="str">
            <v>PH400</v>
          </cell>
          <cell r="P8780" t="str">
            <v>7030</v>
          </cell>
          <cell r="Q8780" t="str">
            <v>IDC's</v>
          </cell>
          <cell r="R8780" t="str">
            <v>Other Expenditures</v>
          </cell>
          <cell r="S8780" t="str">
            <v>Non Salary</v>
          </cell>
        </row>
        <row r="8781">
          <cell r="A8781" t="str">
            <v>PH4066</v>
          </cell>
          <cell r="E8781">
            <v>179.43</v>
          </cell>
          <cell r="F8781">
            <v>0</v>
          </cell>
          <cell r="G8781">
            <v>179.43</v>
          </cell>
          <cell r="H8781">
            <v>199.74</v>
          </cell>
          <cell r="I8781">
            <v>20.309999999999999</v>
          </cell>
          <cell r="J8781">
            <v>798.96</v>
          </cell>
          <cell r="L8781">
            <v>41455</v>
          </cell>
          <cell r="M8781" t="str">
            <v>PF</v>
          </cell>
          <cell r="N8781" t="str">
            <v>EXP</v>
          </cell>
          <cell r="O8781" t="str">
            <v>PH400</v>
          </cell>
          <cell r="P8781" t="str">
            <v>7125</v>
          </cell>
          <cell r="Q8781" t="str">
            <v>IDC's</v>
          </cell>
          <cell r="R8781" t="str">
            <v>Other Expenditures</v>
          </cell>
          <cell r="S8781" t="str">
            <v>Non Salary</v>
          </cell>
        </row>
        <row r="8782">
          <cell r="A8782" t="str">
            <v>PH4066</v>
          </cell>
          <cell r="E8782">
            <v>-69970.77</v>
          </cell>
          <cell r="F8782">
            <v>0</v>
          </cell>
          <cell r="G8782">
            <v>-69970.77</v>
          </cell>
          <cell r="H8782">
            <v>-50866.03</v>
          </cell>
          <cell r="I8782">
            <v>19104.740000000002</v>
          </cell>
          <cell r="J8782">
            <v>-111288.86</v>
          </cell>
          <cell r="L8782">
            <v>41455</v>
          </cell>
          <cell r="M8782" t="str">
            <v>PF</v>
          </cell>
          <cell r="N8782" t="str">
            <v>REV</v>
          </cell>
          <cell r="O8782" t="str">
            <v>PH400</v>
          </cell>
          <cell r="P8782" t="str">
            <v>8010</v>
          </cell>
          <cell r="Q8782" t="str">
            <v>Grants and Subsidies</v>
          </cell>
          <cell r="R8782" t="str">
            <v>Revenue</v>
          </cell>
          <cell r="S8782" t="str">
            <v>Non Salary</v>
          </cell>
        </row>
        <row r="8783">
          <cell r="A8783" t="str">
            <v>PH4071</v>
          </cell>
          <cell r="E8783">
            <v>402829.27</v>
          </cell>
          <cell r="F8783">
            <v>0</v>
          </cell>
          <cell r="G8783">
            <v>402829.27</v>
          </cell>
          <cell r="H8783">
            <v>462596.4</v>
          </cell>
          <cell r="I8783">
            <v>59767.13</v>
          </cell>
          <cell r="J8783">
            <v>1040841.9</v>
          </cell>
          <cell r="L8783">
            <v>41455</v>
          </cell>
          <cell r="M8783" t="str">
            <v>SG</v>
          </cell>
          <cell r="N8783" t="str">
            <v>EXP</v>
          </cell>
          <cell r="O8783" t="str">
            <v>PH400</v>
          </cell>
          <cell r="P8783" t="str">
            <v>1015</v>
          </cell>
          <cell r="Q8783" t="str">
            <v>Salaries &amp; Benefits</v>
          </cell>
          <cell r="R8783" t="str">
            <v>Other Expenditures</v>
          </cell>
          <cell r="S8783" t="str">
            <v>Salaries &amp; Benefits</v>
          </cell>
        </row>
        <row r="8784">
          <cell r="A8784" t="str">
            <v>PH4071</v>
          </cell>
          <cell r="E8784">
            <v>12327.92</v>
          </cell>
          <cell r="F8784">
            <v>0</v>
          </cell>
          <cell r="G8784">
            <v>12327.92</v>
          </cell>
          <cell r="H8784">
            <v>3005.53</v>
          </cell>
          <cell r="I8784">
            <v>-9322.39</v>
          </cell>
          <cell r="J8784">
            <v>6764.68</v>
          </cell>
          <cell r="L8784">
            <v>41455</v>
          </cell>
          <cell r="M8784" t="str">
            <v>SG</v>
          </cell>
          <cell r="N8784" t="str">
            <v>EXP</v>
          </cell>
          <cell r="O8784" t="str">
            <v>PH400</v>
          </cell>
          <cell r="P8784" t="str">
            <v>1025</v>
          </cell>
          <cell r="Q8784" t="str">
            <v>Salaries &amp; Benefits</v>
          </cell>
          <cell r="R8784" t="str">
            <v>Other Expenditures</v>
          </cell>
          <cell r="S8784" t="str">
            <v>Overtime</v>
          </cell>
        </row>
        <row r="8785">
          <cell r="A8785" t="str">
            <v>PH4071</v>
          </cell>
          <cell r="E8785">
            <v>5659.5</v>
          </cell>
          <cell r="F8785">
            <v>0</v>
          </cell>
          <cell r="G8785">
            <v>5659.5</v>
          </cell>
          <cell r="H8785">
            <v>717.71</v>
          </cell>
          <cell r="I8785">
            <v>-4941.79</v>
          </cell>
          <cell r="J8785">
            <v>717.71</v>
          </cell>
          <cell r="L8785">
            <v>41455</v>
          </cell>
          <cell r="M8785" t="str">
            <v>SG</v>
          </cell>
          <cell r="N8785" t="str">
            <v>EXP</v>
          </cell>
          <cell r="O8785" t="str">
            <v>PH400</v>
          </cell>
          <cell r="P8785" t="str">
            <v>1050</v>
          </cell>
          <cell r="Q8785" t="str">
            <v>Salaries &amp; Benefits</v>
          </cell>
          <cell r="R8785" t="str">
            <v>Other Expenditures</v>
          </cell>
          <cell r="S8785" t="str">
            <v>Salaries &amp; Benefits</v>
          </cell>
        </row>
        <row r="8786">
          <cell r="A8786" t="str">
            <v>PH4071</v>
          </cell>
          <cell r="E8786">
            <v>0</v>
          </cell>
          <cell r="F8786">
            <v>0</v>
          </cell>
          <cell r="G8786">
            <v>0</v>
          </cell>
          <cell r="H8786">
            <v>-29185.35</v>
          </cell>
          <cell r="I8786">
            <v>-29185.35</v>
          </cell>
          <cell r="J8786">
            <v>-63708.35</v>
          </cell>
          <cell r="L8786">
            <v>41455</v>
          </cell>
          <cell r="M8786" t="str">
            <v>SG</v>
          </cell>
          <cell r="N8786" t="str">
            <v>EXP</v>
          </cell>
          <cell r="O8786" t="str">
            <v>PH400</v>
          </cell>
          <cell r="P8786" t="str">
            <v>1520</v>
          </cell>
          <cell r="Q8786" t="str">
            <v>Salaries &amp; Benefits</v>
          </cell>
          <cell r="R8786" t="str">
            <v>Other Expenditures</v>
          </cell>
          <cell r="S8786" t="str">
            <v>Gapping</v>
          </cell>
        </row>
        <row r="8787">
          <cell r="A8787" t="str">
            <v>PH4071</v>
          </cell>
          <cell r="E8787">
            <v>0</v>
          </cell>
          <cell r="F8787">
            <v>0</v>
          </cell>
          <cell r="G8787">
            <v>0</v>
          </cell>
          <cell r="H8787">
            <v>88.86</v>
          </cell>
          <cell r="I8787">
            <v>88.86</v>
          </cell>
          <cell r="J8787">
            <v>200</v>
          </cell>
          <cell r="L8787">
            <v>41455</v>
          </cell>
          <cell r="M8787" t="str">
            <v>SG</v>
          </cell>
          <cell r="N8787" t="str">
            <v>EXP</v>
          </cell>
          <cell r="O8787" t="str">
            <v>PH400</v>
          </cell>
          <cell r="P8787" t="str">
            <v>1561</v>
          </cell>
          <cell r="Q8787" t="str">
            <v>Salaries &amp; Benefits</v>
          </cell>
          <cell r="R8787" t="str">
            <v>Other Expenditures</v>
          </cell>
          <cell r="S8787" t="str">
            <v>Salaries &amp; Benefits</v>
          </cell>
        </row>
        <row r="8788">
          <cell r="A8788" t="str">
            <v>PH4071</v>
          </cell>
          <cell r="E8788">
            <v>20974.07</v>
          </cell>
          <cell r="F8788">
            <v>0</v>
          </cell>
          <cell r="G8788">
            <v>20974.07</v>
          </cell>
          <cell r="H8788">
            <v>23978.59</v>
          </cell>
          <cell r="I8788">
            <v>3004.52</v>
          </cell>
          <cell r="J8788">
            <v>53952</v>
          </cell>
          <cell r="L8788">
            <v>41455</v>
          </cell>
          <cell r="M8788" t="str">
            <v>SG</v>
          </cell>
          <cell r="N8788" t="str">
            <v>EXP</v>
          </cell>
          <cell r="O8788" t="str">
            <v>PH400</v>
          </cell>
          <cell r="P8788" t="str">
            <v>1711</v>
          </cell>
          <cell r="Q8788" t="str">
            <v>Salaries &amp; Benefits</v>
          </cell>
          <cell r="R8788" t="str">
            <v>Other Expenditures</v>
          </cell>
          <cell r="S8788" t="str">
            <v>Salaries &amp; Benefits</v>
          </cell>
        </row>
        <row r="8789">
          <cell r="A8789" t="str">
            <v>PH4071</v>
          </cell>
          <cell r="E8789">
            <v>10109.48</v>
          </cell>
          <cell r="F8789">
            <v>0</v>
          </cell>
          <cell r="G8789">
            <v>10109.48</v>
          </cell>
          <cell r="H8789">
            <v>11594.64</v>
          </cell>
          <cell r="I8789">
            <v>1485.16</v>
          </cell>
          <cell r="J8789">
            <v>26088</v>
          </cell>
          <cell r="L8789">
            <v>41455</v>
          </cell>
          <cell r="M8789" t="str">
            <v>SG</v>
          </cell>
          <cell r="N8789" t="str">
            <v>EXP</v>
          </cell>
          <cell r="O8789" t="str">
            <v>PH400</v>
          </cell>
          <cell r="P8789" t="str">
            <v>1712</v>
          </cell>
          <cell r="Q8789" t="str">
            <v>Salaries &amp; Benefits</v>
          </cell>
          <cell r="R8789" t="str">
            <v>Other Expenditures</v>
          </cell>
          <cell r="S8789" t="str">
            <v>Salaries &amp; Benefits</v>
          </cell>
        </row>
        <row r="8790">
          <cell r="A8790" t="str">
            <v>PH4071</v>
          </cell>
          <cell r="E8790">
            <v>9261.36</v>
          </cell>
          <cell r="F8790">
            <v>0</v>
          </cell>
          <cell r="G8790">
            <v>9261.36</v>
          </cell>
          <cell r="H8790">
            <v>9263.4599999999991</v>
          </cell>
          <cell r="I8790">
            <v>2.1</v>
          </cell>
          <cell r="J8790">
            <v>20551.55</v>
          </cell>
          <cell r="L8790">
            <v>41455</v>
          </cell>
          <cell r="M8790" t="str">
            <v>SG</v>
          </cell>
          <cell r="N8790" t="str">
            <v>EXP</v>
          </cell>
          <cell r="O8790" t="str">
            <v>PH400</v>
          </cell>
          <cell r="P8790" t="str">
            <v>1720</v>
          </cell>
          <cell r="Q8790" t="str">
            <v>Salaries &amp; Benefits</v>
          </cell>
          <cell r="R8790" t="str">
            <v>Other Expenditures</v>
          </cell>
          <cell r="S8790" t="str">
            <v>Salaries &amp; Benefits</v>
          </cell>
        </row>
        <row r="8791">
          <cell r="A8791" t="str">
            <v>PH4071</v>
          </cell>
          <cell r="E8791">
            <v>2812.04</v>
          </cell>
          <cell r="F8791">
            <v>0</v>
          </cell>
          <cell r="G8791">
            <v>2812.04</v>
          </cell>
          <cell r="H8791">
            <v>3452.72</v>
          </cell>
          <cell r="I8791">
            <v>640.67999999999995</v>
          </cell>
          <cell r="J8791">
            <v>7768.84</v>
          </cell>
          <cell r="L8791">
            <v>41455</v>
          </cell>
          <cell r="M8791" t="str">
            <v>SG</v>
          </cell>
          <cell r="N8791" t="str">
            <v>EXP</v>
          </cell>
          <cell r="O8791" t="str">
            <v>PH400</v>
          </cell>
          <cell r="P8791" t="str">
            <v>1730</v>
          </cell>
          <cell r="Q8791" t="str">
            <v>Salaries &amp; Benefits</v>
          </cell>
          <cell r="R8791" t="str">
            <v>Other Expenditures</v>
          </cell>
          <cell r="S8791" t="str">
            <v>Salaries &amp; Benefits</v>
          </cell>
        </row>
        <row r="8792">
          <cell r="A8792" t="str">
            <v>PH4071</v>
          </cell>
          <cell r="E8792">
            <v>10768.12</v>
          </cell>
          <cell r="F8792">
            <v>0</v>
          </cell>
          <cell r="G8792">
            <v>10768.12</v>
          </cell>
          <cell r="H8792">
            <v>11666.6</v>
          </cell>
          <cell r="I8792">
            <v>898.48</v>
          </cell>
          <cell r="J8792">
            <v>15595.89</v>
          </cell>
          <cell r="L8792">
            <v>41455</v>
          </cell>
          <cell r="M8792" t="str">
            <v>SG</v>
          </cell>
          <cell r="N8792" t="str">
            <v>EXP</v>
          </cell>
          <cell r="O8792" t="str">
            <v>PH400</v>
          </cell>
          <cell r="P8792" t="str">
            <v>1740</v>
          </cell>
          <cell r="Q8792" t="str">
            <v>Salaries &amp; Benefits</v>
          </cell>
          <cell r="R8792" t="str">
            <v>Other Expenditures</v>
          </cell>
          <cell r="S8792" t="str">
            <v>Salaries &amp; Benefits</v>
          </cell>
        </row>
        <row r="8793">
          <cell r="A8793" t="str">
            <v>PH4071</v>
          </cell>
          <cell r="E8793">
            <v>482.43</v>
          </cell>
          <cell r="F8793">
            <v>0</v>
          </cell>
          <cell r="G8793">
            <v>482.43</v>
          </cell>
          <cell r="H8793">
            <v>617.77</v>
          </cell>
          <cell r="I8793">
            <v>135.34</v>
          </cell>
          <cell r="J8793">
            <v>832.65</v>
          </cell>
          <cell r="L8793">
            <v>41455</v>
          </cell>
          <cell r="M8793" t="str">
            <v>SG</v>
          </cell>
          <cell r="N8793" t="str">
            <v>EXP</v>
          </cell>
          <cell r="O8793" t="str">
            <v>PH400</v>
          </cell>
          <cell r="P8793" t="str">
            <v>1745</v>
          </cell>
          <cell r="Q8793" t="str">
            <v>Salaries &amp; Benefits</v>
          </cell>
          <cell r="R8793" t="str">
            <v>Other Expenditures</v>
          </cell>
          <cell r="S8793" t="str">
            <v>Salaries &amp; Benefits</v>
          </cell>
        </row>
        <row r="8794">
          <cell r="A8794" t="str">
            <v>PH4071</v>
          </cell>
          <cell r="E8794">
            <v>8239.75</v>
          </cell>
          <cell r="F8794">
            <v>0</v>
          </cell>
          <cell r="G8794">
            <v>8239.75</v>
          </cell>
          <cell r="H8794">
            <v>9020.7000000000007</v>
          </cell>
          <cell r="I8794">
            <v>780.95</v>
          </cell>
          <cell r="J8794">
            <v>20296.400000000001</v>
          </cell>
          <cell r="L8794">
            <v>41455</v>
          </cell>
          <cell r="M8794" t="str">
            <v>SG</v>
          </cell>
          <cell r="N8794" t="str">
            <v>EXP</v>
          </cell>
          <cell r="O8794" t="str">
            <v>PH400</v>
          </cell>
          <cell r="P8794" t="str">
            <v>1750</v>
          </cell>
          <cell r="Q8794" t="str">
            <v>Salaries &amp; Benefits</v>
          </cell>
          <cell r="R8794" t="str">
            <v>Other Expenditures</v>
          </cell>
          <cell r="S8794" t="str">
            <v>Salaries &amp; Benefits</v>
          </cell>
        </row>
        <row r="8795">
          <cell r="A8795" t="str">
            <v>PH4071</v>
          </cell>
          <cell r="E8795">
            <v>21935.88</v>
          </cell>
          <cell r="F8795">
            <v>0</v>
          </cell>
          <cell r="G8795">
            <v>21935.88</v>
          </cell>
          <cell r="H8795">
            <v>25597.15</v>
          </cell>
          <cell r="I8795">
            <v>3661.27</v>
          </cell>
          <cell r="J8795">
            <v>34600.5</v>
          </cell>
          <cell r="L8795">
            <v>41455</v>
          </cell>
          <cell r="M8795" t="str">
            <v>SG</v>
          </cell>
          <cell r="N8795" t="str">
            <v>EXP</v>
          </cell>
          <cell r="O8795" t="str">
            <v>PH400</v>
          </cell>
          <cell r="P8795" t="str">
            <v>1760</v>
          </cell>
          <cell r="Q8795" t="str">
            <v>Salaries &amp; Benefits</v>
          </cell>
          <cell r="R8795" t="str">
            <v>Other Expenditures</v>
          </cell>
          <cell r="S8795" t="str">
            <v>Salaries &amp; Benefits</v>
          </cell>
        </row>
        <row r="8796">
          <cell r="A8796" t="str">
            <v>PH4071</v>
          </cell>
          <cell r="E8796">
            <v>37572.9</v>
          </cell>
          <cell r="F8796">
            <v>0</v>
          </cell>
          <cell r="G8796">
            <v>37572.9</v>
          </cell>
          <cell r="H8796">
            <v>48835.199999999997</v>
          </cell>
          <cell r="I8796">
            <v>11262.3</v>
          </cell>
          <cell r="J8796">
            <v>109878.94</v>
          </cell>
          <cell r="L8796">
            <v>41455</v>
          </cell>
          <cell r="M8796" t="str">
            <v>SG</v>
          </cell>
          <cell r="N8796" t="str">
            <v>EXP</v>
          </cell>
          <cell r="O8796" t="str">
            <v>PH400</v>
          </cell>
          <cell r="P8796" t="str">
            <v>1770</v>
          </cell>
          <cell r="Q8796" t="str">
            <v>Salaries &amp; Benefits</v>
          </cell>
          <cell r="R8796" t="str">
            <v>Other Expenditures</v>
          </cell>
          <cell r="S8796" t="str">
            <v>Salaries &amp; Benefits</v>
          </cell>
        </row>
        <row r="8797">
          <cell r="A8797" t="str">
            <v>PH4071</v>
          </cell>
          <cell r="E8797">
            <v>0</v>
          </cell>
          <cell r="F8797">
            <v>0</v>
          </cell>
          <cell r="G8797">
            <v>0</v>
          </cell>
          <cell r="H8797">
            <v>598.70000000000005</v>
          </cell>
          <cell r="I8797">
            <v>598.70000000000005</v>
          </cell>
          <cell r="J8797">
            <v>1347.5</v>
          </cell>
          <cell r="L8797">
            <v>41455</v>
          </cell>
          <cell r="M8797" t="str">
            <v>SG</v>
          </cell>
          <cell r="N8797" t="str">
            <v>EXP</v>
          </cell>
          <cell r="O8797" t="str">
            <v>PH400</v>
          </cell>
          <cell r="P8797" t="str">
            <v>1850</v>
          </cell>
          <cell r="Q8797" t="str">
            <v>Salaries &amp; Benefits</v>
          </cell>
          <cell r="R8797" t="str">
            <v>Other Expenditures</v>
          </cell>
          <cell r="S8797" t="str">
            <v>Salaries &amp; Benefits</v>
          </cell>
        </row>
        <row r="8798">
          <cell r="A8798" t="str">
            <v>PH4071</v>
          </cell>
          <cell r="E8798">
            <v>836.95</v>
          </cell>
          <cell r="F8798">
            <v>0</v>
          </cell>
          <cell r="G8798">
            <v>836.95</v>
          </cell>
          <cell r="H8798">
            <v>860.61</v>
          </cell>
          <cell r="I8798">
            <v>23.66</v>
          </cell>
          <cell r="J8798">
            <v>1992.13</v>
          </cell>
          <cell r="L8798">
            <v>41455</v>
          </cell>
          <cell r="M8798" t="str">
            <v>SG</v>
          </cell>
          <cell r="N8798" t="str">
            <v>EXP</v>
          </cell>
          <cell r="O8798" t="str">
            <v>PH400</v>
          </cell>
          <cell r="P8798" t="str">
            <v>2010</v>
          </cell>
          <cell r="Q8798" t="str">
            <v>Office Supplies</v>
          </cell>
          <cell r="R8798" t="str">
            <v>Other Expenditures</v>
          </cell>
          <cell r="S8798" t="str">
            <v>Non Salary</v>
          </cell>
        </row>
        <row r="8799">
          <cell r="A8799" t="str">
            <v>PH4071</v>
          </cell>
          <cell r="E8799">
            <v>0</v>
          </cell>
          <cell r="F8799">
            <v>0</v>
          </cell>
          <cell r="G8799">
            <v>0</v>
          </cell>
          <cell r="H8799">
            <v>59.44</v>
          </cell>
          <cell r="I8799">
            <v>59.44</v>
          </cell>
          <cell r="J8799">
            <v>137.58000000000001</v>
          </cell>
          <cell r="L8799">
            <v>41455</v>
          </cell>
          <cell r="M8799" t="str">
            <v>SG</v>
          </cell>
          <cell r="N8799" t="str">
            <v>EXP</v>
          </cell>
          <cell r="O8799" t="str">
            <v>PH400</v>
          </cell>
          <cell r="P8799" t="str">
            <v>2035</v>
          </cell>
          <cell r="Q8799" t="str">
            <v>Office Supplies</v>
          </cell>
          <cell r="R8799" t="str">
            <v>Other Expenditures</v>
          </cell>
          <cell r="S8799" t="str">
            <v>Non Salary</v>
          </cell>
        </row>
        <row r="8800">
          <cell r="A8800" t="str">
            <v>PH4071</v>
          </cell>
          <cell r="E8800">
            <v>1272.3800000000001</v>
          </cell>
          <cell r="F8800">
            <v>0</v>
          </cell>
          <cell r="G8800">
            <v>1272.3800000000001</v>
          </cell>
          <cell r="H8800">
            <v>1372.34</v>
          </cell>
          <cell r="I8800">
            <v>99.96</v>
          </cell>
          <cell r="J8800">
            <v>3176.72</v>
          </cell>
          <cell r="L8800">
            <v>41455</v>
          </cell>
          <cell r="M8800" t="str">
            <v>SG</v>
          </cell>
          <cell r="N8800" t="str">
            <v>EXP</v>
          </cell>
          <cell r="O8800" t="str">
            <v>PH400</v>
          </cell>
          <cell r="P8800" t="str">
            <v>2040</v>
          </cell>
          <cell r="Q8800" t="str">
            <v>Office Supplies</v>
          </cell>
          <cell r="R8800" t="str">
            <v>Other Expenditures</v>
          </cell>
          <cell r="S8800" t="str">
            <v>Non Salary</v>
          </cell>
        </row>
        <row r="8801">
          <cell r="A8801" t="str">
            <v>PH4071</v>
          </cell>
          <cell r="E8801">
            <v>45.21</v>
          </cell>
          <cell r="F8801">
            <v>0</v>
          </cell>
          <cell r="G8801">
            <v>45.21</v>
          </cell>
          <cell r="H8801">
            <v>0</v>
          </cell>
          <cell r="I8801">
            <v>-45.21</v>
          </cell>
          <cell r="J8801">
            <v>0</v>
          </cell>
          <cell r="L8801">
            <v>41455</v>
          </cell>
          <cell r="M8801" t="str">
            <v>SG</v>
          </cell>
          <cell r="N8801" t="str">
            <v>EXP</v>
          </cell>
          <cell r="O8801" t="str">
            <v>PH400</v>
          </cell>
          <cell r="P8801" t="str">
            <v>2082</v>
          </cell>
          <cell r="Q8801" t="str">
            <v>Office Supplies</v>
          </cell>
          <cell r="R8801" t="str">
            <v>Other Expenditures</v>
          </cell>
          <cell r="S8801" t="str">
            <v>Non Salary</v>
          </cell>
        </row>
        <row r="8802">
          <cell r="A8802" t="str">
            <v>PH4071</v>
          </cell>
          <cell r="E8802">
            <v>0</v>
          </cell>
          <cell r="F8802">
            <v>0</v>
          </cell>
          <cell r="G8802">
            <v>0</v>
          </cell>
          <cell r="H8802">
            <v>0</v>
          </cell>
          <cell r="I8802">
            <v>0</v>
          </cell>
          <cell r="J8802">
            <v>0</v>
          </cell>
          <cell r="L8802">
            <v>41455</v>
          </cell>
          <cell r="M8802" t="str">
            <v>SG</v>
          </cell>
          <cell r="N8802" t="str">
            <v>EXP</v>
          </cell>
          <cell r="O8802" t="str">
            <v>PH400</v>
          </cell>
          <cell r="P8802" t="str">
            <v>2099</v>
          </cell>
          <cell r="Q8802" t="str">
            <v>Office Supplies</v>
          </cell>
          <cell r="R8802" t="str">
            <v>Other Expenditures</v>
          </cell>
          <cell r="S8802" t="str">
            <v>Non Salary</v>
          </cell>
        </row>
        <row r="8803">
          <cell r="A8803" t="str">
            <v>PH4071</v>
          </cell>
          <cell r="E8803">
            <v>0</v>
          </cell>
          <cell r="F8803">
            <v>0</v>
          </cell>
          <cell r="G8803">
            <v>0</v>
          </cell>
          <cell r="H8803">
            <v>688.88</v>
          </cell>
          <cell r="I8803">
            <v>688.88</v>
          </cell>
          <cell r="J8803">
            <v>1594.6</v>
          </cell>
          <cell r="L8803">
            <v>41455</v>
          </cell>
          <cell r="M8803" t="str">
            <v>SG</v>
          </cell>
          <cell r="N8803" t="str">
            <v>EXP</v>
          </cell>
          <cell r="O8803" t="str">
            <v>PH400</v>
          </cell>
          <cell r="P8803" t="str">
            <v>2650</v>
          </cell>
          <cell r="Q8803" t="str">
            <v>Other Supplies</v>
          </cell>
          <cell r="R8803" t="str">
            <v>Other Expenditures</v>
          </cell>
          <cell r="S8803" t="str">
            <v>Non Salary</v>
          </cell>
        </row>
        <row r="8804">
          <cell r="A8804" t="str">
            <v>PH4071</v>
          </cell>
          <cell r="E8804">
            <v>17.95</v>
          </cell>
          <cell r="F8804">
            <v>0</v>
          </cell>
          <cell r="G8804">
            <v>17.95</v>
          </cell>
          <cell r="H8804">
            <v>0</v>
          </cell>
          <cell r="I8804">
            <v>-17.95</v>
          </cell>
          <cell r="J8804">
            <v>0</v>
          </cell>
          <cell r="L8804">
            <v>41455</v>
          </cell>
          <cell r="M8804" t="str">
            <v>SG</v>
          </cell>
          <cell r="N8804" t="str">
            <v>EXP</v>
          </cell>
          <cell r="O8804" t="str">
            <v>PH400</v>
          </cell>
          <cell r="P8804" t="str">
            <v>2999</v>
          </cell>
          <cell r="Q8804" t="str">
            <v>Other Supplies</v>
          </cell>
          <cell r="R8804" t="str">
            <v>Other Expenditures</v>
          </cell>
          <cell r="S8804" t="str">
            <v>Non Salary</v>
          </cell>
        </row>
        <row r="8805">
          <cell r="A8805" t="str">
            <v>PH4071</v>
          </cell>
          <cell r="E8805">
            <v>0</v>
          </cell>
          <cell r="F8805">
            <v>0</v>
          </cell>
          <cell r="G8805">
            <v>0</v>
          </cell>
          <cell r="H8805">
            <v>0</v>
          </cell>
          <cell r="I8805">
            <v>0</v>
          </cell>
          <cell r="J8805">
            <v>0</v>
          </cell>
          <cell r="L8805">
            <v>41455</v>
          </cell>
          <cell r="M8805" t="str">
            <v>SG</v>
          </cell>
          <cell r="N8805" t="str">
            <v>EXP</v>
          </cell>
          <cell r="O8805" t="str">
            <v>PH400</v>
          </cell>
          <cell r="P8805" t="str">
            <v>3020</v>
          </cell>
          <cell r="Q8805" t="str">
            <v>General Equipment</v>
          </cell>
          <cell r="R8805" t="str">
            <v>Other Expenditures</v>
          </cell>
          <cell r="S8805" t="str">
            <v>Non Salary</v>
          </cell>
        </row>
        <row r="8806">
          <cell r="A8806" t="str">
            <v>PH4071</v>
          </cell>
          <cell r="E8806">
            <v>50.88</v>
          </cell>
          <cell r="F8806">
            <v>0</v>
          </cell>
          <cell r="G8806">
            <v>50.88</v>
          </cell>
          <cell r="H8806">
            <v>0</v>
          </cell>
          <cell r="I8806">
            <v>-50.88</v>
          </cell>
          <cell r="J8806">
            <v>0</v>
          </cell>
          <cell r="L8806">
            <v>41455</v>
          </cell>
          <cell r="M8806" t="str">
            <v>SG</v>
          </cell>
          <cell r="N8806" t="str">
            <v>EXP</v>
          </cell>
          <cell r="O8806" t="str">
            <v>PH400</v>
          </cell>
          <cell r="P8806" t="str">
            <v>3030</v>
          </cell>
          <cell r="Q8806" t="str">
            <v>General Equipment</v>
          </cell>
          <cell r="R8806" t="str">
            <v>Other Expenditures</v>
          </cell>
          <cell r="S8806" t="str">
            <v>Non Salary</v>
          </cell>
        </row>
        <row r="8807">
          <cell r="A8807" t="str">
            <v>PH4071</v>
          </cell>
          <cell r="E8807">
            <v>0</v>
          </cell>
          <cell r="F8807">
            <v>0</v>
          </cell>
          <cell r="G8807">
            <v>0</v>
          </cell>
          <cell r="H8807">
            <v>289.2</v>
          </cell>
          <cell r="I8807">
            <v>289.2</v>
          </cell>
          <cell r="J8807">
            <v>669.45</v>
          </cell>
          <cell r="L8807">
            <v>41455</v>
          </cell>
          <cell r="M8807" t="str">
            <v>SG</v>
          </cell>
          <cell r="N8807" t="str">
            <v>EXP</v>
          </cell>
          <cell r="O8807" t="str">
            <v>PH400</v>
          </cell>
          <cell r="P8807" t="str">
            <v>3032</v>
          </cell>
          <cell r="Q8807" t="str">
            <v>General Equipment</v>
          </cell>
          <cell r="R8807" t="str">
            <v>Other Expenditures</v>
          </cell>
          <cell r="S8807" t="str">
            <v>Non Salary</v>
          </cell>
        </row>
        <row r="8808">
          <cell r="A8808" t="str">
            <v>PH4071</v>
          </cell>
          <cell r="E8808">
            <v>494.95</v>
          </cell>
          <cell r="F8808">
            <v>0</v>
          </cell>
          <cell r="G8808">
            <v>494.95</v>
          </cell>
          <cell r="H8808">
            <v>0</v>
          </cell>
          <cell r="I8808">
            <v>-494.95</v>
          </cell>
          <cell r="J8808">
            <v>0</v>
          </cell>
          <cell r="L8808">
            <v>41455</v>
          </cell>
          <cell r="M8808" t="str">
            <v>SG</v>
          </cell>
          <cell r="N8808" t="str">
            <v>EXP</v>
          </cell>
          <cell r="O8808" t="str">
            <v>PH400</v>
          </cell>
          <cell r="P8808" t="str">
            <v>3420</v>
          </cell>
          <cell r="Q8808" t="str">
            <v>Computer Hardware &amp; Software</v>
          </cell>
          <cell r="R8808" t="str">
            <v>Other Expenditures</v>
          </cell>
          <cell r="S8808" t="str">
            <v>Non Salary</v>
          </cell>
        </row>
        <row r="8809">
          <cell r="A8809" t="str">
            <v>PH4071</v>
          </cell>
          <cell r="E8809">
            <v>0</v>
          </cell>
          <cell r="F8809">
            <v>0</v>
          </cell>
          <cell r="G8809">
            <v>0</v>
          </cell>
          <cell r="H8809">
            <v>188.15</v>
          </cell>
          <cell r="I8809">
            <v>188.15</v>
          </cell>
          <cell r="J8809">
            <v>500</v>
          </cell>
          <cell r="L8809">
            <v>41455</v>
          </cell>
          <cell r="M8809" t="str">
            <v>SG</v>
          </cell>
          <cell r="N8809" t="str">
            <v>EXP</v>
          </cell>
          <cell r="O8809" t="str">
            <v>PH400</v>
          </cell>
          <cell r="P8809" t="str">
            <v>4110</v>
          </cell>
          <cell r="Q8809" t="str">
            <v>Professional &amp; Technical</v>
          </cell>
          <cell r="R8809" t="str">
            <v>Other Expenditures</v>
          </cell>
          <cell r="S8809" t="str">
            <v>Non Salary</v>
          </cell>
        </row>
        <row r="8810">
          <cell r="A8810" t="str">
            <v>PH4071</v>
          </cell>
          <cell r="E8810">
            <v>0</v>
          </cell>
          <cell r="F8810">
            <v>0</v>
          </cell>
          <cell r="G8810">
            <v>0</v>
          </cell>
          <cell r="H8810">
            <v>44.92</v>
          </cell>
          <cell r="I8810">
            <v>44.92</v>
          </cell>
          <cell r="J8810">
            <v>106.32</v>
          </cell>
          <cell r="L8810">
            <v>41455</v>
          </cell>
          <cell r="M8810" t="str">
            <v>SG</v>
          </cell>
          <cell r="N8810" t="str">
            <v>EXP</v>
          </cell>
          <cell r="O8810" t="str">
            <v>PH400</v>
          </cell>
          <cell r="P8810" t="str">
            <v>4199</v>
          </cell>
          <cell r="Q8810" t="str">
            <v>Professional &amp; Technical</v>
          </cell>
          <cell r="R8810" t="str">
            <v>Other Expenditures</v>
          </cell>
          <cell r="S8810" t="str">
            <v>Non Salary</v>
          </cell>
        </row>
        <row r="8811">
          <cell r="A8811" t="str">
            <v>PH4071</v>
          </cell>
          <cell r="E8811">
            <v>0</v>
          </cell>
          <cell r="F8811">
            <v>0</v>
          </cell>
          <cell r="G8811">
            <v>0</v>
          </cell>
          <cell r="H8811">
            <v>86.19</v>
          </cell>
          <cell r="I8811">
            <v>86.19</v>
          </cell>
          <cell r="J8811">
            <v>204</v>
          </cell>
          <cell r="L8811">
            <v>41455</v>
          </cell>
          <cell r="M8811" t="str">
            <v>SG</v>
          </cell>
          <cell r="N8811" t="str">
            <v>EXP</v>
          </cell>
          <cell r="O8811" t="str">
            <v>PH400</v>
          </cell>
          <cell r="P8811" t="str">
            <v>4225</v>
          </cell>
          <cell r="Q8811" t="str">
            <v>Business Travel Expenses</v>
          </cell>
          <cell r="R8811" t="str">
            <v>Other Expenditures</v>
          </cell>
          <cell r="S8811" t="str">
            <v>Non Salary</v>
          </cell>
        </row>
        <row r="8812">
          <cell r="A8812" t="str">
            <v>PH4071</v>
          </cell>
          <cell r="E8812">
            <v>0</v>
          </cell>
          <cell r="F8812">
            <v>0</v>
          </cell>
          <cell r="G8812">
            <v>0</v>
          </cell>
          <cell r="H8812">
            <v>757.5</v>
          </cell>
          <cell r="I8812">
            <v>757.5</v>
          </cell>
          <cell r="J8812">
            <v>3030</v>
          </cell>
          <cell r="L8812">
            <v>41455</v>
          </cell>
          <cell r="M8812" t="str">
            <v>SG</v>
          </cell>
          <cell r="N8812" t="str">
            <v>EXP</v>
          </cell>
          <cell r="O8812" t="str">
            <v>PH400</v>
          </cell>
          <cell r="P8812" t="str">
            <v>4252</v>
          </cell>
          <cell r="Q8812" t="str">
            <v>Conference Expenditures</v>
          </cell>
          <cell r="R8812" t="str">
            <v>Other Expenditures</v>
          </cell>
          <cell r="S8812" t="str">
            <v>Non Salary</v>
          </cell>
        </row>
        <row r="8813">
          <cell r="A8813" t="str">
            <v>PH4071</v>
          </cell>
          <cell r="E8813">
            <v>0</v>
          </cell>
          <cell r="F8813">
            <v>0</v>
          </cell>
          <cell r="G8813">
            <v>0</v>
          </cell>
          <cell r="H8813">
            <v>648.70000000000005</v>
          </cell>
          <cell r="I8813">
            <v>648.70000000000005</v>
          </cell>
          <cell r="J8813">
            <v>2594.88</v>
          </cell>
          <cell r="L8813">
            <v>41455</v>
          </cell>
          <cell r="M8813" t="str">
            <v>SG</v>
          </cell>
          <cell r="N8813" t="str">
            <v>EXP</v>
          </cell>
          <cell r="O8813" t="str">
            <v>PH400</v>
          </cell>
          <cell r="P8813" t="str">
            <v>4253</v>
          </cell>
          <cell r="Q8813" t="str">
            <v>Conference Expenditures</v>
          </cell>
          <cell r="R8813" t="str">
            <v>Other Expenditures</v>
          </cell>
          <cell r="S8813" t="str">
            <v>Non Salary</v>
          </cell>
        </row>
        <row r="8814">
          <cell r="A8814" t="str">
            <v>PH4071</v>
          </cell>
          <cell r="E8814">
            <v>0</v>
          </cell>
          <cell r="F8814">
            <v>0</v>
          </cell>
          <cell r="G8814">
            <v>0</v>
          </cell>
          <cell r="H8814">
            <v>176.9</v>
          </cell>
          <cell r="I8814">
            <v>176.9</v>
          </cell>
          <cell r="J8814">
            <v>707.59</v>
          </cell>
          <cell r="L8814">
            <v>41455</v>
          </cell>
          <cell r="M8814" t="str">
            <v>SG</v>
          </cell>
          <cell r="N8814" t="str">
            <v>EXP</v>
          </cell>
          <cell r="O8814" t="str">
            <v>PH400</v>
          </cell>
          <cell r="P8814" t="str">
            <v>4254</v>
          </cell>
          <cell r="Q8814" t="str">
            <v>Conference Expenditures</v>
          </cell>
          <cell r="R8814" t="str">
            <v>Other Expenditures</v>
          </cell>
          <cell r="S8814" t="str">
            <v>Non Salary</v>
          </cell>
        </row>
        <row r="8815">
          <cell r="A8815" t="str">
            <v>PH4071</v>
          </cell>
          <cell r="E8815">
            <v>0</v>
          </cell>
          <cell r="F8815">
            <v>0</v>
          </cell>
          <cell r="G8815">
            <v>0</v>
          </cell>
          <cell r="H8815">
            <v>352</v>
          </cell>
          <cell r="I8815">
            <v>352</v>
          </cell>
          <cell r="J8815">
            <v>1408</v>
          </cell>
          <cell r="L8815">
            <v>41455</v>
          </cell>
          <cell r="M8815" t="str">
            <v>SG</v>
          </cell>
          <cell r="N8815" t="str">
            <v>EXP</v>
          </cell>
          <cell r="O8815" t="str">
            <v>PH400</v>
          </cell>
          <cell r="P8815" t="str">
            <v>4255</v>
          </cell>
          <cell r="Q8815" t="str">
            <v>Conference Expenditures</v>
          </cell>
          <cell r="R8815" t="str">
            <v>Other Expenditures</v>
          </cell>
          <cell r="S8815" t="str">
            <v>Non Salary</v>
          </cell>
        </row>
        <row r="8816">
          <cell r="A8816" t="str">
            <v>PH4071</v>
          </cell>
          <cell r="E8816">
            <v>386.69</v>
          </cell>
          <cell r="F8816">
            <v>0</v>
          </cell>
          <cell r="G8816">
            <v>386.69</v>
          </cell>
          <cell r="H8816">
            <v>1234.5</v>
          </cell>
          <cell r="I8816">
            <v>847.81</v>
          </cell>
          <cell r="J8816">
            <v>4938</v>
          </cell>
          <cell r="L8816">
            <v>41455</v>
          </cell>
          <cell r="M8816" t="str">
            <v>SG</v>
          </cell>
          <cell r="N8816" t="str">
            <v>EXP</v>
          </cell>
          <cell r="O8816" t="str">
            <v>PH400</v>
          </cell>
          <cell r="P8816" t="str">
            <v>4256</v>
          </cell>
          <cell r="Q8816" t="str">
            <v>Conference Expenditures</v>
          </cell>
          <cell r="R8816" t="str">
            <v>Other Expenditures</v>
          </cell>
          <cell r="S8816" t="str">
            <v>Non Salary</v>
          </cell>
        </row>
        <row r="8817">
          <cell r="A8817" t="str">
            <v>PH4071</v>
          </cell>
          <cell r="E8817">
            <v>2283.5</v>
          </cell>
          <cell r="F8817">
            <v>360.24</v>
          </cell>
          <cell r="G8817">
            <v>2643.74</v>
          </cell>
          <cell r="H8817">
            <v>239.35</v>
          </cell>
          <cell r="I8817">
            <v>-2404.39</v>
          </cell>
          <cell r="J8817">
            <v>4550.3</v>
          </cell>
          <cell r="L8817">
            <v>41455</v>
          </cell>
          <cell r="M8817" t="str">
            <v>SG</v>
          </cell>
          <cell r="N8817" t="str">
            <v>EXP</v>
          </cell>
          <cell r="O8817" t="str">
            <v>PH400</v>
          </cell>
          <cell r="P8817" t="str">
            <v>4310</v>
          </cell>
          <cell r="Q8817" t="str">
            <v>Training &amp; Development</v>
          </cell>
          <cell r="R8817" t="str">
            <v>Other Expenditures</v>
          </cell>
          <cell r="S8817" t="str">
            <v>Non Salary</v>
          </cell>
        </row>
        <row r="8818">
          <cell r="A8818" t="str">
            <v>PH4071</v>
          </cell>
          <cell r="E8818">
            <v>67.39</v>
          </cell>
          <cell r="F8818">
            <v>178.08</v>
          </cell>
          <cell r="G8818">
            <v>245.47</v>
          </cell>
          <cell r="H8818">
            <v>0</v>
          </cell>
          <cell r="I8818">
            <v>-245.47</v>
          </cell>
          <cell r="J8818">
            <v>0</v>
          </cell>
          <cell r="L8818">
            <v>41455</v>
          </cell>
          <cell r="M8818" t="str">
            <v>SG</v>
          </cell>
          <cell r="N8818" t="str">
            <v>EXP</v>
          </cell>
          <cell r="O8818" t="str">
            <v>PH400</v>
          </cell>
          <cell r="P8818" t="str">
            <v>4406</v>
          </cell>
          <cell r="Q8818" t="str">
            <v>Contracted Services</v>
          </cell>
          <cell r="R8818" t="str">
            <v>Other Expenditures</v>
          </cell>
          <cell r="S8818" t="str">
            <v>Non Salary</v>
          </cell>
        </row>
        <row r="8819">
          <cell r="A8819" t="str">
            <v>PH4071</v>
          </cell>
          <cell r="E8819">
            <v>0</v>
          </cell>
          <cell r="F8819">
            <v>2197.7600000000002</v>
          </cell>
          <cell r="G8819">
            <v>2197.7600000000002</v>
          </cell>
          <cell r="H8819">
            <v>165.46</v>
          </cell>
          <cell r="I8819">
            <v>-2032.3</v>
          </cell>
          <cell r="J8819">
            <v>915.18</v>
          </cell>
          <cell r="L8819">
            <v>41455</v>
          </cell>
          <cell r="M8819" t="str">
            <v>SG</v>
          </cell>
          <cell r="N8819" t="str">
            <v>EXP</v>
          </cell>
          <cell r="O8819" t="str">
            <v>PH400</v>
          </cell>
          <cell r="P8819" t="str">
            <v>4414</v>
          </cell>
          <cell r="Q8819" t="str">
            <v>Contracted Services</v>
          </cell>
          <cell r="R8819" t="str">
            <v>Other Expenditures</v>
          </cell>
          <cell r="S8819" t="str">
            <v>Non Salary</v>
          </cell>
        </row>
        <row r="8820">
          <cell r="A8820" t="str">
            <v>PH4071</v>
          </cell>
          <cell r="E8820">
            <v>0</v>
          </cell>
          <cell r="F8820">
            <v>0</v>
          </cell>
          <cell r="G8820">
            <v>0</v>
          </cell>
          <cell r="H8820">
            <v>87.71</v>
          </cell>
          <cell r="I8820">
            <v>87.71</v>
          </cell>
          <cell r="J8820">
            <v>207.59</v>
          </cell>
          <cell r="L8820">
            <v>41455</v>
          </cell>
          <cell r="M8820" t="str">
            <v>SG</v>
          </cell>
          <cell r="N8820" t="str">
            <v>EXP</v>
          </cell>
          <cell r="O8820" t="str">
            <v>PH400</v>
          </cell>
          <cell r="P8820" t="str">
            <v>4416</v>
          </cell>
          <cell r="Q8820" t="str">
            <v>Contracted Services</v>
          </cell>
          <cell r="R8820" t="str">
            <v>Other Expenditures</v>
          </cell>
          <cell r="S8820" t="str">
            <v>Non Salary</v>
          </cell>
        </row>
        <row r="8821">
          <cell r="A8821" t="str">
            <v>PH4071</v>
          </cell>
          <cell r="E8821">
            <v>0</v>
          </cell>
          <cell r="F8821">
            <v>0</v>
          </cell>
          <cell r="G8821">
            <v>0</v>
          </cell>
          <cell r="H8821">
            <v>43.85</v>
          </cell>
          <cell r="I8821">
            <v>43.85</v>
          </cell>
          <cell r="J8821">
            <v>103.8</v>
          </cell>
          <cell r="L8821">
            <v>41455</v>
          </cell>
          <cell r="M8821" t="str">
            <v>SG</v>
          </cell>
          <cell r="N8821" t="str">
            <v>EXP</v>
          </cell>
          <cell r="O8821" t="str">
            <v>PH400</v>
          </cell>
          <cell r="P8821" t="str">
            <v>4452</v>
          </cell>
          <cell r="Q8821" t="str">
            <v>Contracted Services</v>
          </cell>
          <cell r="R8821" t="str">
            <v>Other Expenditures</v>
          </cell>
          <cell r="S8821" t="str">
            <v>Non Salary</v>
          </cell>
        </row>
        <row r="8822">
          <cell r="A8822" t="str">
            <v>PH4071</v>
          </cell>
          <cell r="E8822">
            <v>550.94000000000005</v>
          </cell>
          <cell r="F8822">
            <v>367.42</v>
          </cell>
          <cell r="G8822">
            <v>918.36</v>
          </cell>
          <cell r="H8822">
            <v>1252.58</v>
          </cell>
          <cell r="I8822">
            <v>334.22</v>
          </cell>
          <cell r="J8822">
            <v>2964.69</v>
          </cell>
          <cell r="L8822">
            <v>41455</v>
          </cell>
          <cell r="M8822" t="str">
            <v>SG</v>
          </cell>
          <cell r="N8822" t="str">
            <v>EXP</v>
          </cell>
          <cell r="O8822" t="str">
            <v>PH400</v>
          </cell>
          <cell r="P8822" t="str">
            <v>4515</v>
          </cell>
          <cell r="Q8822" t="str">
            <v>Contracted Services</v>
          </cell>
          <cell r="R8822" t="str">
            <v>Other Expenditures</v>
          </cell>
          <cell r="S8822" t="str">
            <v>Non Salary</v>
          </cell>
        </row>
        <row r="8823">
          <cell r="A8823" t="str">
            <v>PH4071</v>
          </cell>
          <cell r="E8823">
            <v>0</v>
          </cell>
          <cell r="F8823">
            <v>0</v>
          </cell>
          <cell r="G8823">
            <v>0</v>
          </cell>
          <cell r="H8823">
            <v>25.99</v>
          </cell>
          <cell r="I8823">
            <v>25.99</v>
          </cell>
          <cell r="J8823">
            <v>52.8</v>
          </cell>
          <cell r="L8823">
            <v>41455</v>
          </cell>
          <cell r="M8823" t="str">
            <v>SG</v>
          </cell>
          <cell r="N8823" t="str">
            <v>EXP</v>
          </cell>
          <cell r="O8823" t="str">
            <v>PH400</v>
          </cell>
          <cell r="P8823" t="str">
            <v>4570</v>
          </cell>
          <cell r="Q8823" t="str">
            <v>Contracted Services</v>
          </cell>
          <cell r="R8823" t="str">
            <v>Other Expenditures</v>
          </cell>
          <cell r="S8823" t="str">
            <v>Non Salary</v>
          </cell>
        </row>
        <row r="8824">
          <cell r="A8824" t="str">
            <v>PH4071</v>
          </cell>
          <cell r="E8824">
            <v>425</v>
          </cell>
          <cell r="F8824">
            <v>0</v>
          </cell>
          <cell r="G8824">
            <v>425</v>
          </cell>
          <cell r="H8824">
            <v>246.1</v>
          </cell>
          <cell r="I8824">
            <v>-178.9</v>
          </cell>
          <cell r="J8824">
            <v>500</v>
          </cell>
          <cell r="L8824">
            <v>41455</v>
          </cell>
          <cell r="M8824" t="str">
            <v>SG</v>
          </cell>
          <cell r="N8824" t="str">
            <v>EXP</v>
          </cell>
          <cell r="O8824" t="str">
            <v>PH400</v>
          </cell>
          <cell r="P8824" t="str">
            <v>4760</v>
          </cell>
          <cell r="Q8824" t="str">
            <v>Insurance, Parking &amp; Metrage</v>
          </cell>
          <cell r="R8824" t="str">
            <v>Other Expenditures</v>
          </cell>
          <cell r="S8824" t="str">
            <v>Non Salary</v>
          </cell>
        </row>
        <row r="8825">
          <cell r="A8825" t="str">
            <v>PH4071</v>
          </cell>
          <cell r="E8825">
            <v>10</v>
          </cell>
          <cell r="F8825">
            <v>0</v>
          </cell>
          <cell r="G8825">
            <v>10</v>
          </cell>
          <cell r="H8825">
            <v>99.43</v>
          </cell>
          <cell r="I8825">
            <v>89.43</v>
          </cell>
          <cell r="J8825">
            <v>202</v>
          </cell>
          <cell r="L8825">
            <v>41455</v>
          </cell>
          <cell r="M8825" t="str">
            <v>SG</v>
          </cell>
          <cell r="N8825" t="str">
            <v>EXP</v>
          </cell>
          <cell r="O8825" t="str">
            <v>PH400</v>
          </cell>
          <cell r="P8825" t="str">
            <v>4770</v>
          </cell>
          <cell r="Q8825" t="str">
            <v>Insurance, Parking &amp; Metrage</v>
          </cell>
          <cell r="R8825" t="str">
            <v>Other Expenditures</v>
          </cell>
          <cell r="S8825" t="str">
            <v>Non Salary</v>
          </cell>
        </row>
        <row r="8826">
          <cell r="A8826" t="str">
            <v>PH4071</v>
          </cell>
          <cell r="E8826">
            <v>111.78</v>
          </cell>
          <cell r="F8826">
            <v>0</v>
          </cell>
          <cell r="G8826">
            <v>111.78</v>
          </cell>
          <cell r="H8826">
            <v>200.82</v>
          </cell>
          <cell r="I8826">
            <v>89.04</v>
          </cell>
          <cell r="J8826">
            <v>408</v>
          </cell>
          <cell r="L8826">
            <v>41455</v>
          </cell>
          <cell r="M8826" t="str">
            <v>SG</v>
          </cell>
          <cell r="N8826" t="str">
            <v>EXP</v>
          </cell>
          <cell r="O8826" t="str">
            <v>PH400</v>
          </cell>
          <cell r="P8826" t="str">
            <v>4775</v>
          </cell>
          <cell r="Q8826" t="str">
            <v>Insurance, Parking &amp; Metrage</v>
          </cell>
          <cell r="R8826" t="str">
            <v>Other Expenditures</v>
          </cell>
          <cell r="S8826" t="str">
            <v>Non Salary</v>
          </cell>
        </row>
        <row r="8827">
          <cell r="A8827" t="str">
            <v>PH4071</v>
          </cell>
          <cell r="E8827">
            <v>51.9</v>
          </cell>
          <cell r="F8827">
            <v>0</v>
          </cell>
          <cell r="G8827">
            <v>51.9</v>
          </cell>
          <cell r="H8827">
            <v>0</v>
          </cell>
          <cell r="I8827">
            <v>-51.9</v>
          </cell>
          <cell r="J8827">
            <v>0</v>
          </cell>
          <cell r="L8827">
            <v>41455</v>
          </cell>
          <cell r="M8827" t="str">
            <v>SG</v>
          </cell>
          <cell r="N8827" t="str">
            <v>EXP</v>
          </cell>
          <cell r="O8827" t="str">
            <v>PH400</v>
          </cell>
          <cell r="P8827" t="str">
            <v>4811</v>
          </cell>
          <cell r="Q8827" t="str">
            <v>Other Services</v>
          </cell>
          <cell r="R8827" t="str">
            <v>Other Expenditures</v>
          </cell>
          <cell r="S8827" t="str">
            <v>Non Salary</v>
          </cell>
        </row>
        <row r="8828">
          <cell r="A8828" t="str">
            <v>PH4071</v>
          </cell>
          <cell r="E8828">
            <v>0</v>
          </cell>
          <cell r="F8828">
            <v>0</v>
          </cell>
          <cell r="G8828">
            <v>0</v>
          </cell>
          <cell r="H8828">
            <v>0</v>
          </cell>
          <cell r="I8828">
            <v>0</v>
          </cell>
          <cell r="J8828">
            <v>0</v>
          </cell>
          <cell r="L8828">
            <v>41455</v>
          </cell>
          <cell r="M8828" t="str">
            <v>SG</v>
          </cell>
          <cell r="N8828" t="str">
            <v>EXP</v>
          </cell>
          <cell r="O8828" t="str">
            <v>PH400</v>
          </cell>
          <cell r="P8828" t="str">
            <v>4815</v>
          </cell>
          <cell r="Q8828" t="str">
            <v>Other Services</v>
          </cell>
          <cell r="R8828" t="str">
            <v>Other Expenditures</v>
          </cell>
          <cell r="S8828" t="str">
            <v>Non Salary</v>
          </cell>
        </row>
        <row r="8829">
          <cell r="A8829" t="str">
            <v>PH4071</v>
          </cell>
          <cell r="E8829">
            <v>0</v>
          </cell>
          <cell r="F8829">
            <v>0</v>
          </cell>
          <cell r="G8829">
            <v>0</v>
          </cell>
          <cell r="H8829">
            <v>173.21</v>
          </cell>
          <cell r="I8829">
            <v>173.21</v>
          </cell>
          <cell r="J8829">
            <v>410</v>
          </cell>
          <cell r="L8829">
            <v>41455</v>
          </cell>
          <cell r="M8829" t="str">
            <v>SG</v>
          </cell>
          <cell r="N8829" t="str">
            <v>EXP</v>
          </cell>
          <cell r="O8829" t="str">
            <v>PH400</v>
          </cell>
          <cell r="P8829" t="str">
            <v>4820</v>
          </cell>
          <cell r="Q8829" t="str">
            <v>Other Services</v>
          </cell>
          <cell r="R8829" t="str">
            <v>Other Expenditures</v>
          </cell>
          <cell r="S8829" t="str">
            <v>Non Salary</v>
          </cell>
        </row>
        <row r="8830">
          <cell r="A8830" t="str">
            <v>PH4071</v>
          </cell>
          <cell r="E8830">
            <v>0</v>
          </cell>
          <cell r="F8830">
            <v>0</v>
          </cell>
          <cell r="G8830">
            <v>0</v>
          </cell>
          <cell r="H8830">
            <v>2116.8000000000002</v>
          </cell>
          <cell r="I8830">
            <v>2116.8000000000002</v>
          </cell>
          <cell r="J8830">
            <v>4900</v>
          </cell>
          <cell r="L8830">
            <v>41455</v>
          </cell>
          <cell r="M8830" t="str">
            <v>SG</v>
          </cell>
          <cell r="N8830" t="str">
            <v>EXP</v>
          </cell>
          <cell r="O8830" t="str">
            <v>PH400</v>
          </cell>
          <cell r="P8830" t="str">
            <v>7035</v>
          </cell>
          <cell r="Q8830" t="str">
            <v>IDC's</v>
          </cell>
          <cell r="R8830" t="str">
            <v>Other Expenditures</v>
          </cell>
          <cell r="S8830" t="str">
            <v>Non Salary</v>
          </cell>
        </row>
        <row r="8831">
          <cell r="A8831" t="str">
            <v>PH4071</v>
          </cell>
          <cell r="E8831">
            <v>640</v>
          </cell>
          <cell r="F8831">
            <v>0</v>
          </cell>
          <cell r="G8831">
            <v>640</v>
          </cell>
          <cell r="H8831">
            <v>0</v>
          </cell>
          <cell r="I8831">
            <v>-640</v>
          </cell>
          <cell r="J8831">
            <v>0</v>
          </cell>
          <cell r="L8831">
            <v>41455</v>
          </cell>
          <cell r="M8831" t="str">
            <v>SG</v>
          </cell>
          <cell r="N8831" t="str">
            <v>EXP</v>
          </cell>
          <cell r="O8831" t="str">
            <v>PH400</v>
          </cell>
          <cell r="P8831" t="str">
            <v>7130</v>
          </cell>
          <cell r="Q8831" t="str">
            <v>IDC's</v>
          </cell>
          <cell r="R8831" t="str">
            <v>Other Expenditures</v>
          </cell>
          <cell r="S8831" t="str">
            <v>Non Salary</v>
          </cell>
        </row>
        <row r="8832">
          <cell r="A8832" t="str">
            <v>PH4071</v>
          </cell>
          <cell r="E8832">
            <v>-377475.95</v>
          </cell>
          <cell r="F8832">
            <v>0</v>
          </cell>
          <cell r="G8832">
            <v>-377475.95</v>
          </cell>
          <cell r="H8832">
            <v>-444944.49</v>
          </cell>
          <cell r="I8832">
            <v>-67468.539999999994</v>
          </cell>
          <cell r="J8832">
            <v>-984001.51</v>
          </cell>
          <cell r="L8832">
            <v>41455</v>
          </cell>
          <cell r="M8832" t="str">
            <v>SG</v>
          </cell>
          <cell r="N8832" t="str">
            <v>REV</v>
          </cell>
          <cell r="O8832" t="str">
            <v>PH400</v>
          </cell>
          <cell r="P8832" t="str">
            <v>8010</v>
          </cell>
          <cell r="Q8832" t="str">
            <v>Grants and Subsidies</v>
          </cell>
          <cell r="R8832" t="str">
            <v>Revenue</v>
          </cell>
          <cell r="S8832" t="str">
            <v>Non Salary</v>
          </cell>
        </row>
        <row r="8833">
          <cell r="A8833" t="str">
            <v>PH4071</v>
          </cell>
          <cell r="E8833">
            <v>-49935</v>
          </cell>
          <cell r="F8833">
            <v>0</v>
          </cell>
          <cell r="G8833">
            <v>-49935</v>
          </cell>
          <cell r="H8833">
            <v>0</v>
          </cell>
          <cell r="I8833">
            <v>49935</v>
          </cell>
          <cell r="J8833">
            <v>0</v>
          </cell>
          <cell r="L8833">
            <v>41455</v>
          </cell>
          <cell r="M8833" t="str">
            <v>SG</v>
          </cell>
          <cell r="N8833" t="str">
            <v>REV</v>
          </cell>
          <cell r="O8833" t="str">
            <v>PH400</v>
          </cell>
          <cell r="P8833" t="str">
            <v>9750</v>
          </cell>
          <cell r="Q8833" t="str">
            <v>Other Revenues</v>
          </cell>
          <cell r="R8833" t="str">
            <v>Revenue</v>
          </cell>
          <cell r="S8833" t="str">
            <v>Non Salary</v>
          </cell>
        </row>
        <row r="8834">
          <cell r="A8834" t="str">
            <v>PH4081</v>
          </cell>
          <cell r="E8834">
            <v>0</v>
          </cell>
          <cell r="F8834">
            <v>0</v>
          </cell>
          <cell r="G8834">
            <v>0</v>
          </cell>
          <cell r="H8834">
            <v>0</v>
          </cell>
          <cell r="I8834">
            <v>0</v>
          </cell>
          <cell r="J8834">
            <v>0</v>
          </cell>
          <cell r="L8834">
            <v>41455</v>
          </cell>
          <cell r="M8834" t="str">
            <v>SG</v>
          </cell>
          <cell r="N8834" t="str">
            <v>EXP</v>
          </cell>
          <cell r="O8834" t="str">
            <v>PH400</v>
          </cell>
          <cell r="P8834" t="str">
            <v>1011</v>
          </cell>
          <cell r="Q8834" t="str">
            <v>Salaries &amp; Benefits</v>
          </cell>
          <cell r="R8834" t="str">
            <v>Other Expenditures</v>
          </cell>
          <cell r="S8834" t="str">
            <v>Salaries &amp; Benefits</v>
          </cell>
        </row>
        <row r="8835">
          <cell r="A8835" t="str">
            <v>PH4081</v>
          </cell>
          <cell r="E8835">
            <v>1906736.37</v>
          </cell>
          <cell r="F8835">
            <v>0</v>
          </cell>
          <cell r="G8835">
            <v>1906736.37</v>
          </cell>
          <cell r="H8835">
            <v>2109884.56</v>
          </cell>
          <cell r="I8835">
            <v>203148.19</v>
          </cell>
          <cell r="J8835">
            <v>4747240.26</v>
          </cell>
          <cell r="L8835">
            <v>41455</v>
          </cell>
          <cell r="M8835" t="str">
            <v>SG</v>
          </cell>
          <cell r="N8835" t="str">
            <v>EXP</v>
          </cell>
          <cell r="O8835" t="str">
            <v>PH400</v>
          </cell>
          <cell r="P8835" t="str">
            <v>1015</v>
          </cell>
          <cell r="Q8835" t="str">
            <v>Salaries &amp; Benefits</v>
          </cell>
          <cell r="R8835" t="str">
            <v>Other Expenditures</v>
          </cell>
          <cell r="S8835" t="str">
            <v>Salaries &amp; Benefits</v>
          </cell>
        </row>
        <row r="8836">
          <cell r="A8836" t="str">
            <v>PH4081</v>
          </cell>
          <cell r="E8836">
            <v>22328.36</v>
          </cell>
          <cell r="F8836">
            <v>0</v>
          </cell>
          <cell r="G8836">
            <v>22328.36</v>
          </cell>
          <cell r="H8836">
            <v>23429.51</v>
          </cell>
          <cell r="I8836">
            <v>1101.1500000000001</v>
          </cell>
          <cell r="J8836">
            <v>52733.52</v>
          </cell>
          <cell r="L8836">
            <v>41455</v>
          </cell>
          <cell r="M8836" t="str">
            <v>SG</v>
          </cell>
          <cell r="N8836" t="str">
            <v>EXP</v>
          </cell>
          <cell r="O8836" t="str">
            <v>PH400</v>
          </cell>
          <cell r="P8836" t="str">
            <v>1025</v>
          </cell>
          <cell r="Q8836" t="str">
            <v>Salaries &amp; Benefits</v>
          </cell>
          <cell r="R8836" t="str">
            <v>Other Expenditures</v>
          </cell>
          <cell r="S8836" t="str">
            <v>Overtime</v>
          </cell>
        </row>
        <row r="8837">
          <cell r="A8837" t="str">
            <v>PH4081</v>
          </cell>
          <cell r="E8837">
            <v>879.84</v>
          </cell>
          <cell r="F8837">
            <v>0</v>
          </cell>
          <cell r="G8837">
            <v>879.84</v>
          </cell>
          <cell r="H8837">
            <v>0</v>
          </cell>
          <cell r="I8837">
            <v>-879.84</v>
          </cell>
          <cell r="J8837">
            <v>0</v>
          </cell>
          <cell r="L8837">
            <v>41455</v>
          </cell>
          <cell r="M8837" t="str">
            <v>SG</v>
          </cell>
          <cell r="N8837" t="str">
            <v>EXP</v>
          </cell>
          <cell r="O8837" t="str">
            <v>PH400</v>
          </cell>
          <cell r="P8837" t="str">
            <v>1045</v>
          </cell>
          <cell r="Q8837" t="str">
            <v>Salaries &amp; Benefits</v>
          </cell>
          <cell r="R8837" t="str">
            <v>Other Expenditures</v>
          </cell>
          <cell r="S8837" t="str">
            <v>Salaries &amp; Benefits</v>
          </cell>
        </row>
        <row r="8838">
          <cell r="A8838" t="str">
            <v>PH4081</v>
          </cell>
          <cell r="E8838">
            <v>18988.2</v>
          </cell>
          <cell r="F8838">
            <v>0</v>
          </cell>
          <cell r="G8838">
            <v>18988.2</v>
          </cell>
          <cell r="H8838">
            <v>10228.219999999999</v>
          </cell>
          <cell r="I8838">
            <v>-8759.98</v>
          </cell>
          <cell r="J8838">
            <v>10228.219999999999</v>
          </cell>
          <cell r="L8838">
            <v>41455</v>
          </cell>
          <cell r="M8838" t="str">
            <v>SG</v>
          </cell>
          <cell r="N8838" t="str">
            <v>EXP</v>
          </cell>
          <cell r="O8838" t="str">
            <v>PH400</v>
          </cell>
          <cell r="P8838" t="str">
            <v>1050</v>
          </cell>
          <cell r="Q8838" t="str">
            <v>Salaries &amp; Benefits</v>
          </cell>
          <cell r="R8838" t="str">
            <v>Other Expenditures</v>
          </cell>
          <cell r="S8838" t="str">
            <v>Salaries &amp; Benefits</v>
          </cell>
        </row>
        <row r="8839">
          <cell r="A8839" t="str">
            <v>PH4081</v>
          </cell>
          <cell r="E8839">
            <v>6336.14</v>
          </cell>
          <cell r="F8839">
            <v>0</v>
          </cell>
          <cell r="G8839">
            <v>6336.14</v>
          </cell>
          <cell r="H8839">
            <v>0</v>
          </cell>
          <cell r="I8839">
            <v>-6336.14</v>
          </cell>
          <cell r="J8839">
            <v>0</v>
          </cell>
          <cell r="L8839">
            <v>41455</v>
          </cell>
          <cell r="M8839" t="str">
            <v>SG</v>
          </cell>
          <cell r="N8839" t="str">
            <v>EXP</v>
          </cell>
          <cell r="O8839" t="str">
            <v>PH400</v>
          </cell>
          <cell r="P8839" t="str">
            <v>1060</v>
          </cell>
          <cell r="Q8839" t="str">
            <v>Salaries &amp; Benefits</v>
          </cell>
          <cell r="R8839" t="str">
            <v>Other Expenditures</v>
          </cell>
          <cell r="S8839" t="str">
            <v>Salaries &amp; Benefits</v>
          </cell>
        </row>
        <row r="8840">
          <cell r="A8840" t="str">
            <v>PH4081</v>
          </cell>
          <cell r="E8840">
            <v>0</v>
          </cell>
          <cell r="F8840">
            <v>0</v>
          </cell>
          <cell r="G8840">
            <v>0</v>
          </cell>
          <cell r="H8840">
            <v>-135295.76999999999</v>
          </cell>
          <cell r="I8840">
            <v>-135295.76999999999</v>
          </cell>
          <cell r="J8840">
            <v>-300291.86</v>
          </cell>
          <cell r="L8840">
            <v>41455</v>
          </cell>
          <cell r="M8840" t="str">
            <v>SG</v>
          </cell>
          <cell r="N8840" t="str">
            <v>EXP</v>
          </cell>
          <cell r="O8840" t="str">
            <v>PH400</v>
          </cell>
          <cell r="P8840" t="str">
            <v>1520</v>
          </cell>
          <cell r="Q8840" t="str">
            <v>Salaries &amp; Benefits</v>
          </cell>
          <cell r="R8840" t="str">
            <v>Other Expenditures</v>
          </cell>
          <cell r="S8840" t="str">
            <v>Gapping</v>
          </cell>
        </row>
        <row r="8841">
          <cell r="A8841" t="str">
            <v>PH4081</v>
          </cell>
          <cell r="E8841">
            <v>-30000</v>
          </cell>
          <cell r="F8841">
            <v>0</v>
          </cell>
          <cell r="G8841">
            <v>-30000</v>
          </cell>
          <cell r="H8841">
            <v>0</v>
          </cell>
          <cell r="I8841">
            <v>30000</v>
          </cell>
          <cell r="J8841">
            <v>0</v>
          </cell>
          <cell r="L8841">
            <v>41455</v>
          </cell>
          <cell r="M8841" t="str">
            <v>SG</v>
          </cell>
          <cell r="N8841" t="str">
            <v>EXP</v>
          </cell>
          <cell r="O8841" t="str">
            <v>PH400</v>
          </cell>
          <cell r="P8841" t="str">
            <v>1555</v>
          </cell>
          <cell r="Q8841" t="str">
            <v>Salaries &amp; Benefits</v>
          </cell>
          <cell r="R8841" t="str">
            <v>Other Expenditures</v>
          </cell>
          <cell r="S8841" t="str">
            <v>Salaries &amp; Benefits</v>
          </cell>
        </row>
        <row r="8842">
          <cell r="A8842" t="str">
            <v>PH4081</v>
          </cell>
          <cell r="E8842">
            <v>0</v>
          </cell>
          <cell r="F8842">
            <v>0</v>
          </cell>
          <cell r="G8842">
            <v>0</v>
          </cell>
          <cell r="H8842">
            <v>88.86</v>
          </cell>
          <cell r="I8842">
            <v>88.86</v>
          </cell>
          <cell r="J8842">
            <v>200</v>
          </cell>
          <cell r="L8842">
            <v>41455</v>
          </cell>
          <cell r="M8842" t="str">
            <v>SG</v>
          </cell>
          <cell r="N8842" t="str">
            <v>EXP</v>
          </cell>
          <cell r="O8842" t="str">
            <v>PH400</v>
          </cell>
          <cell r="P8842" t="str">
            <v>1561</v>
          </cell>
          <cell r="Q8842" t="str">
            <v>Salaries &amp; Benefits</v>
          </cell>
          <cell r="R8842" t="str">
            <v>Other Expenditures</v>
          </cell>
          <cell r="S8842" t="str">
            <v>Salaries &amp; Benefits</v>
          </cell>
        </row>
        <row r="8843">
          <cell r="A8843" t="str">
            <v>PH4081</v>
          </cell>
          <cell r="E8843">
            <v>227.66</v>
          </cell>
          <cell r="F8843">
            <v>0</v>
          </cell>
          <cell r="G8843">
            <v>227.66</v>
          </cell>
          <cell r="H8843">
            <v>0</v>
          </cell>
          <cell r="I8843">
            <v>-227.66</v>
          </cell>
          <cell r="J8843">
            <v>0</v>
          </cell>
          <cell r="L8843">
            <v>41455</v>
          </cell>
          <cell r="M8843" t="str">
            <v>SG</v>
          </cell>
          <cell r="N8843" t="str">
            <v>EXP</v>
          </cell>
          <cell r="O8843" t="str">
            <v>PH400</v>
          </cell>
          <cell r="P8843" t="str">
            <v>1580</v>
          </cell>
          <cell r="Q8843" t="str">
            <v>Salaries &amp; Benefits</v>
          </cell>
          <cell r="R8843" t="str">
            <v>Other Expenditures</v>
          </cell>
          <cell r="S8843" t="str">
            <v>Salaries &amp; Benefits</v>
          </cell>
        </row>
        <row r="8844">
          <cell r="A8844" t="str">
            <v>PH4081</v>
          </cell>
          <cell r="E8844">
            <v>124210.97</v>
          </cell>
          <cell r="F8844">
            <v>0</v>
          </cell>
          <cell r="G8844">
            <v>124210.97</v>
          </cell>
          <cell r="H8844">
            <v>141569.85</v>
          </cell>
          <cell r="I8844">
            <v>17358.88</v>
          </cell>
          <cell r="J8844">
            <v>318533.21999999997</v>
          </cell>
          <cell r="L8844">
            <v>41455</v>
          </cell>
          <cell r="M8844" t="str">
            <v>SG</v>
          </cell>
          <cell r="N8844" t="str">
            <v>EXP</v>
          </cell>
          <cell r="O8844" t="str">
            <v>PH400</v>
          </cell>
          <cell r="P8844" t="str">
            <v>1711</v>
          </cell>
          <cell r="Q8844" t="str">
            <v>Salaries &amp; Benefits</v>
          </cell>
          <cell r="R8844" t="str">
            <v>Other Expenditures</v>
          </cell>
          <cell r="S8844" t="str">
            <v>Salaries &amp; Benefits</v>
          </cell>
        </row>
        <row r="8845">
          <cell r="A8845" t="str">
            <v>PH4081</v>
          </cell>
          <cell r="E8845">
            <v>59715.91</v>
          </cell>
          <cell r="F8845">
            <v>0</v>
          </cell>
          <cell r="G8845">
            <v>59715.91</v>
          </cell>
          <cell r="H8845">
            <v>67242.14</v>
          </cell>
          <cell r="I8845">
            <v>7526.23</v>
          </cell>
          <cell r="J8845">
            <v>151296</v>
          </cell>
          <cell r="L8845">
            <v>41455</v>
          </cell>
          <cell r="M8845" t="str">
            <v>SG</v>
          </cell>
          <cell r="N8845" t="str">
            <v>EXP</v>
          </cell>
          <cell r="O8845" t="str">
            <v>PH400</v>
          </cell>
          <cell r="P8845" t="str">
            <v>1712</v>
          </cell>
          <cell r="Q8845" t="str">
            <v>Salaries &amp; Benefits</v>
          </cell>
          <cell r="R8845" t="str">
            <v>Other Expenditures</v>
          </cell>
          <cell r="S8845" t="str">
            <v>Salaries &amp; Benefits</v>
          </cell>
        </row>
        <row r="8846">
          <cell r="A8846" t="str">
            <v>PH4081</v>
          </cell>
          <cell r="E8846">
            <v>47203.59</v>
          </cell>
          <cell r="F8846">
            <v>0</v>
          </cell>
          <cell r="G8846">
            <v>47203.59</v>
          </cell>
          <cell r="H8846">
            <v>42250</v>
          </cell>
          <cell r="I8846">
            <v>-4953.59</v>
          </cell>
          <cell r="J8846">
            <v>94773.62</v>
          </cell>
          <cell r="L8846">
            <v>41455</v>
          </cell>
          <cell r="M8846" t="str">
            <v>SG</v>
          </cell>
          <cell r="N8846" t="str">
            <v>EXP</v>
          </cell>
          <cell r="O8846" t="str">
            <v>PH400</v>
          </cell>
          <cell r="P8846" t="str">
            <v>1720</v>
          </cell>
          <cell r="Q8846" t="str">
            <v>Salaries &amp; Benefits</v>
          </cell>
          <cell r="R8846" t="str">
            <v>Other Expenditures</v>
          </cell>
          <cell r="S8846" t="str">
            <v>Salaries &amp; Benefits</v>
          </cell>
        </row>
        <row r="8847">
          <cell r="A8847" t="str">
            <v>PH4081</v>
          </cell>
          <cell r="E8847">
            <v>14601.4</v>
          </cell>
          <cell r="F8847">
            <v>0</v>
          </cell>
          <cell r="G8847">
            <v>14601.4</v>
          </cell>
          <cell r="H8847">
            <v>15752.66</v>
          </cell>
          <cell r="I8847">
            <v>1151.26</v>
          </cell>
          <cell r="J8847">
            <v>35442.660000000003</v>
          </cell>
          <cell r="L8847">
            <v>41455</v>
          </cell>
          <cell r="M8847" t="str">
            <v>SG</v>
          </cell>
          <cell r="N8847" t="str">
            <v>EXP</v>
          </cell>
          <cell r="O8847" t="str">
            <v>PH400</v>
          </cell>
          <cell r="P8847" t="str">
            <v>1730</v>
          </cell>
          <cell r="Q8847" t="str">
            <v>Salaries &amp; Benefits</v>
          </cell>
          <cell r="R8847" t="str">
            <v>Other Expenditures</v>
          </cell>
          <cell r="S8847" t="str">
            <v>Salaries &amp; Benefits</v>
          </cell>
        </row>
        <row r="8848">
          <cell r="A8848" t="str">
            <v>PH4081</v>
          </cell>
          <cell r="E8848">
            <v>49038.2</v>
          </cell>
          <cell r="F8848">
            <v>0</v>
          </cell>
          <cell r="G8848">
            <v>49038.2</v>
          </cell>
          <cell r="H8848">
            <v>54591.08</v>
          </cell>
          <cell r="I8848">
            <v>5552.88</v>
          </cell>
          <cell r="J8848">
            <v>79079.009999999995</v>
          </cell>
          <cell r="L8848">
            <v>41455</v>
          </cell>
          <cell r="M8848" t="str">
            <v>SG</v>
          </cell>
          <cell r="N8848" t="str">
            <v>EXP</v>
          </cell>
          <cell r="O8848" t="str">
            <v>PH400</v>
          </cell>
          <cell r="P8848" t="str">
            <v>1740</v>
          </cell>
          <cell r="Q8848" t="str">
            <v>Salaries &amp; Benefits</v>
          </cell>
          <cell r="R8848" t="str">
            <v>Other Expenditures</v>
          </cell>
          <cell r="S8848" t="str">
            <v>Salaries &amp; Benefits</v>
          </cell>
        </row>
        <row r="8849">
          <cell r="A8849" t="str">
            <v>PH4081</v>
          </cell>
          <cell r="E8849">
            <v>2216.7800000000002</v>
          </cell>
          <cell r="F8849">
            <v>0</v>
          </cell>
          <cell r="G8849">
            <v>2216.7800000000002</v>
          </cell>
          <cell r="H8849">
            <v>2586.06</v>
          </cell>
          <cell r="I8849">
            <v>369.28</v>
          </cell>
          <cell r="J8849">
            <v>3797.66</v>
          </cell>
          <cell r="L8849">
            <v>41455</v>
          </cell>
          <cell r="M8849" t="str">
            <v>SG</v>
          </cell>
          <cell r="N8849" t="str">
            <v>EXP</v>
          </cell>
          <cell r="O8849" t="str">
            <v>PH400</v>
          </cell>
          <cell r="P8849" t="str">
            <v>1745</v>
          </cell>
          <cell r="Q8849" t="str">
            <v>Salaries &amp; Benefits</v>
          </cell>
          <cell r="R8849" t="str">
            <v>Other Expenditures</v>
          </cell>
          <cell r="S8849" t="str">
            <v>Salaries &amp; Benefits</v>
          </cell>
        </row>
        <row r="8850">
          <cell r="A8850" t="str">
            <v>PH4081</v>
          </cell>
          <cell r="E8850">
            <v>38314.269999999997</v>
          </cell>
          <cell r="F8850">
            <v>0</v>
          </cell>
          <cell r="G8850">
            <v>38314.269999999997</v>
          </cell>
          <cell r="H8850">
            <v>41142.839999999997</v>
          </cell>
          <cell r="I8850">
            <v>2828.57</v>
          </cell>
          <cell r="J8850">
            <v>92571.29</v>
          </cell>
          <cell r="L8850">
            <v>41455</v>
          </cell>
          <cell r="M8850" t="str">
            <v>SG</v>
          </cell>
          <cell r="N8850" t="str">
            <v>EXP</v>
          </cell>
          <cell r="O8850" t="str">
            <v>PH400</v>
          </cell>
          <cell r="P8850" t="str">
            <v>1750</v>
          </cell>
          <cell r="Q8850" t="str">
            <v>Salaries &amp; Benefits</v>
          </cell>
          <cell r="R8850" t="str">
            <v>Other Expenditures</v>
          </cell>
          <cell r="S8850" t="str">
            <v>Salaries &amp; Benefits</v>
          </cell>
        </row>
        <row r="8851">
          <cell r="A8851" t="str">
            <v>PH4081</v>
          </cell>
          <cell r="E8851">
            <v>99315.05</v>
          </cell>
          <cell r="F8851">
            <v>0</v>
          </cell>
          <cell r="G8851">
            <v>99315.05</v>
          </cell>
          <cell r="H8851">
            <v>119007.75</v>
          </cell>
          <cell r="I8851">
            <v>19692.7</v>
          </cell>
          <cell r="J8851">
            <v>174277.42</v>
          </cell>
          <cell r="L8851">
            <v>41455</v>
          </cell>
          <cell r="M8851" t="str">
            <v>SG</v>
          </cell>
          <cell r="N8851" t="str">
            <v>EXP</v>
          </cell>
          <cell r="O8851" t="str">
            <v>PH400</v>
          </cell>
          <cell r="P8851" t="str">
            <v>1760</v>
          </cell>
          <cell r="Q8851" t="str">
            <v>Salaries &amp; Benefits</v>
          </cell>
          <cell r="R8851" t="str">
            <v>Other Expenditures</v>
          </cell>
          <cell r="S8851" t="str">
            <v>Salaries &amp; Benefits</v>
          </cell>
        </row>
        <row r="8852">
          <cell r="A8852" t="str">
            <v>PH4081</v>
          </cell>
          <cell r="E8852">
            <v>181574.37</v>
          </cell>
          <cell r="F8852">
            <v>0</v>
          </cell>
          <cell r="G8852">
            <v>181574.37</v>
          </cell>
          <cell r="H8852">
            <v>214317.91</v>
          </cell>
          <cell r="I8852">
            <v>32743.54</v>
          </cell>
          <cell r="J8852">
            <v>482213.52</v>
          </cell>
          <cell r="L8852">
            <v>41455</v>
          </cell>
          <cell r="M8852" t="str">
            <v>SG</v>
          </cell>
          <cell r="N8852" t="str">
            <v>EXP</v>
          </cell>
          <cell r="O8852" t="str">
            <v>PH400</v>
          </cell>
          <cell r="P8852" t="str">
            <v>1770</v>
          </cell>
          <cell r="Q8852" t="str">
            <v>Salaries &amp; Benefits</v>
          </cell>
          <cell r="R8852" t="str">
            <v>Other Expenditures</v>
          </cell>
          <cell r="S8852" t="str">
            <v>Salaries &amp; Benefits</v>
          </cell>
        </row>
        <row r="8853">
          <cell r="A8853" t="str">
            <v>PH4081</v>
          </cell>
          <cell r="E8853">
            <v>5274.9</v>
          </cell>
          <cell r="F8853">
            <v>0</v>
          </cell>
          <cell r="G8853">
            <v>5274.9</v>
          </cell>
          <cell r="H8853">
            <v>0</v>
          </cell>
          <cell r="I8853">
            <v>-5274.9</v>
          </cell>
          <cell r="J8853">
            <v>0</v>
          </cell>
          <cell r="L8853">
            <v>41455</v>
          </cell>
          <cell r="M8853" t="str">
            <v>SG</v>
          </cell>
          <cell r="N8853" t="str">
            <v>EXP</v>
          </cell>
          <cell r="O8853" t="str">
            <v>PH400</v>
          </cell>
          <cell r="P8853" t="str">
            <v>1840</v>
          </cell>
          <cell r="Q8853" t="str">
            <v>Salaries &amp; Benefits</v>
          </cell>
          <cell r="R8853" t="str">
            <v>Other Expenditures</v>
          </cell>
          <cell r="S8853" t="str">
            <v>Salaries &amp; Benefits</v>
          </cell>
        </row>
        <row r="8854">
          <cell r="A8854" t="str">
            <v>PH4081</v>
          </cell>
          <cell r="E8854">
            <v>0</v>
          </cell>
          <cell r="F8854">
            <v>0</v>
          </cell>
          <cell r="G8854">
            <v>0</v>
          </cell>
          <cell r="H8854">
            <v>0</v>
          </cell>
          <cell r="I8854">
            <v>0</v>
          </cell>
          <cell r="J8854">
            <v>0</v>
          </cell>
          <cell r="L8854">
            <v>41455</v>
          </cell>
          <cell r="M8854" t="str">
            <v>SG</v>
          </cell>
          <cell r="N8854" t="str">
            <v>EXP</v>
          </cell>
          <cell r="O8854" t="str">
            <v>PH400</v>
          </cell>
          <cell r="P8854" t="str">
            <v>1850</v>
          </cell>
          <cell r="Q8854" t="str">
            <v>Salaries &amp; Benefits</v>
          </cell>
          <cell r="R8854" t="str">
            <v>Other Expenditures</v>
          </cell>
          <cell r="S8854" t="str">
            <v>Salaries &amp; Benefits</v>
          </cell>
        </row>
        <row r="8855">
          <cell r="A8855" t="str">
            <v>PH4081</v>
          </cell>
          <cell r="E8855">
            <v>-7452.06</v>
          </cell>
          <cell r="F8855">
            <v>0</v>
          </cell>
          <cell r="G8855">
            <v>-7452.06</v>
          </cell>
          <cell r="H8855">
            <v>0</v>
          </cell>
          <cell r="I8855">
            <v>7452.06</v>
          </cell>
          <cell r="J8855">
            <v>0</v>
          </cell>
          <cell r="L8855">
            <v>41455</v>
          </cell>
          <cell r="M8855" t="str">
            <v>SG</v>
          </cell>
          <cell r="N8855" t="str">
            <v>EXP</v>
          </cell>
          <cell r="O8855" t="str">
            <v>PH400</v>
          </cell>
          <cell r="P8855" t="str">
            <v>1851</v>
          </cell>
          <cell r="Q8855" t="str">
            <v>Salaries &amp; Benefits</v>
          </cell>
          <cell r="R8855" t="str">
            <v>Other Expenditures</v>
          </cell>
          <cell r="S8855" t="str">
            <v>Salaries &amp; Benefits</v>
          </cell>
        </row>
        <row r="8856">
          <cell r="A8856" t="str">
            <v>PH4081</v>
          </cell>
          <cell r="E8856">
            <v>6485.5</v>
          </cell>
          <cell r="F8856">
            <v>0</v>
          </cell>
          <cell r="G8856">
            <v>6485.5</v>
          </cell>
          <cell r="H8856">
            <v>0</v>
          </cell>
          <cell r="I8856">
            <v>-6485.5</v>
          </cell>
          <cell r="J8856">
            <v>0</v>
          </cell>
          <cell r="L8856">
            <v>41455</v>
          </cell>
          <cell r="M8856" t="str">
            <v>SG</v>
          </cell>
          <cell r="N8856" t="str">
            <v>EXP</v>
          </cell>
          <cell r="O8856" t="str">
            <v>PH400</v>
          </cell>
          <cell r="P8856" t="str">
            <v>1970</v>
          </cell>
          <cell r="Q8856" t="str">
            <v>Salaries &amp; Benefits</v>
          </cell>
          <cell r="R8856" t="str">
            <v>Other Expenditures</v>
          </cell>
          <cell r="S8856" t="str">
            <v>Salaries &amp; Benefits</v>
          </cell>
        </row>
        <row r="8857">
          <cell r="A8857" t="str">
            <v>PH4081</v>
          </cell>
          <cell r="E8857">
            <v>2526.1</v>
          </cell>
          <cell r="F8857">
            <v>0</v>
          </cell>
          <cell r="G8857">
            <v>2526.1</v>
          </cell>
          <cell r="H8857">
            <v>0</v>
          </cell>
          <cell r="I8857">
            <v>-2526.1</v>
          </cell>
          <cell r="J8857">
            <v>0</v>
          </cell>
          <cell r="L8857">
            <v>41455</v>
          </cell>
          <cell r="M8857" t="str">
            <v>SG</v>
          </cell>
          <cell r="N8857" t="str">
            <v>EXP</v>
          </cell>
          <cell r="O8857" t="str">
            <v>PH400</v>
          </cell>
          <cell r="P8857" t="str">
            <v>1975</v>
          </cell>
          <cell r="Q8857" t="str">
            <v>Salaries &amp; Benefits</v>
          </cell>
          <cell r="R8857" t="str">
            <v>Other Expenditures</v>
          </cell>
          <cell r="S8857" t="str">
            <v>Salaries &amp; Benefits</v>
          </cell>
        </row>
        <row r="8858">
          <cell r="A8858" t="str">
            <v>PH4081</v>
          </cell>
          <cell r="E8858">
            <v>6405.33</v>
          </cell>
          <cell r="F8858">
            <v>0</v>
          </cell>
          <cell r="G8858">
            <v>6405.33</v>
          </cell>
          <cell r="H8858">
            <v>4730.2299999999996</v>
          </cell>
          <cell r="I8858">
            <v>-1675.1</v>
          </cell>
          <cell r="J8858">
            <v>10949.62</v>
          </cell>
          <cell r="L8858">
            <v>41455</v>
          </cell>
          <cell r="M8858" t="str">
            <v>SG</v>
          </cell>
          <cell r="N8858" t="str">
            <v>EXP</v>
          </cell>
          <cell r="O8858" t="str">
            <v>PH400</v>
          </cell>
          <cell r="P8858" t="str">
            <v>2010</v>
          </cell>
          <cell r="Q8858" t="str">
            <v>Office Supplies</v>
          </cell>
          <cell r="R8858" t="str">
            <v>Other Expenditures</v>
          </cell>
          <cell r="S8858" t="str">
            <v>Non Salary</v>
          </cell>
        </row>
        <row r="8859">
          <cell r="A8859" t="str">
            <v>PH4081</v>
          </cell>
          <cell r="E8859">
            <v>812.69</v>
          </cell>
          <cell r="F8859">
            <v>0</v>
          </cell>
          <cell r="G8859">
            <v>812.69</v>
          </cell>
          <cell r="H8859">
            <v>2509.2399999999998</v>
          </cell>
          <cell r="I8859">
            <v>1696.55</v>
          </cell>
          <cell r="J8859">
            <v>5808.43</v>
          </cell>
          <cell r="L8859">
            <v>41455</v>
          </cell>
          <cell r="M8859" t="str">
            <v>SG</v>
          </cell>
          <cell r="N8859" t="str">
            <v>EXP</v>
          </cell>
          <cell r="O8859" t="str">
            <v>PH400</v>
          </cell>
          <cell r="P8859" t="str">
            <v>2040</v>
          </cell>
          <cell r="Q8859" t="str">
            <v>Office Supplies</v>
          </cell>
          <cell r="R8859" t="str">
            <v>Other Expenditures</v>
          </cell>
          <cell r="S8859" t="str">
            <v>Non Salary</v>
          </cell>
        </row>
        <row r="8860">
          <cell r="A8860" t="str">
            <v>PH4081</v>
          </cell>
          <cell r="E8860">
            <v>236.08</v>
          </cell>
          <cell r="F8860">
            <v>0</v>
          </cell>
          <cell r="G8860">
            <v>236.08</v>
          </cell>
          <cell r="H8860">
            <v>87.86</v>
          </cell>
          <cell r="I8860">
            <v>-148.22</v>
          </cell>
          <cell r="J8860">
            <v>203.36</v>
          </cell>
          <cell r="L8860">
            <v>41455</v>
          </cell>
          <cell r="M8860" t="str">
            <v>SG</v>
          </cell>
          <cell r="N8860" t="str">
            <v>EXP</v>
          </cell>
          <cell r="O8860" t="str">
            <v>PH400</v>
          </cell>
          <cell r="P8860" t="str">
            <v>2099</v>
          </cell>
          <cell r="Q8860" t="str">
            <v>Office Supplies</v>
          </cell>
          <cell r="R8860" t="str">
            <v>Other Expenditures</v>
          </cell>
          <cell r="S8860" t="str">
            <v>Non Salary</v>
          </cell>
        </row>
        <row r="8861">
          <cell r="A8861" t="str">
            <v>PH4081</v>
          </cell>
          <cell r="E8861">
            <v>78.83</v>
          </cell>
          <cell r="F8861">
            <v>0</v>
          </cell>
          <cell r="G8861">
            <v>78.83</v>
          </cell>
          <cell r="H8861">
            <v>0</v>
          </cell>
          <cell r="I8861">
            <v>-78.83</v>
          </cell>
          <cell r="J8861">
            <v>0</v>
          </cell>
          <cell r="L8861">
            <v>41455</v>
          </cell>
          <cell r="M8861" t="str">
            <v>SG</v>
          </cell>
          <cell r="N8861" t="str">
            <v>EXP</v>
          </cell>
          <cell r="O8861" t="str">
            <v>PH400</v>
          </cell>
          <cell r="P8861" t="str">
            <v>2570</v>
          </cell>
          <cell r="Q8861" t="str">
            <v>Other Supplies</v>
          </cell>
          <cell r="R8861" t="str">
            <v>Other Expenditures</v>
          </cell>
          <cell r="S8861" t="str">
            <v>Non Salary</v>
          </cell>
        </row>
        <row r="8862">
          <cell r="A8862" t="str">
            <v>PH4081</v>
          </cell>
          <cell r="E8862">
            <v>0</v>
          </cell>
          <cell r="F8862">
            <v>0</v>
          </cell>
          <cell r="G8862">
            <v>0</v>
          </cell>
          <cell r="H8862">
            <v>82.63</v>
          </cell>
          <cell r="I8862">
            <v>82.63</v>
          </cell>
          <cell r="J8862">
            <v>191.27</v>
          </cell>
          <cell r="L8862">
            <v>41455</v>
          </cell>
          <cell r="M8862" t="str">
            <v>SG</v>
          </cell>
          <cell r="N8862" t="str">
            <v>EXP</v>
          </cell>
          <cell r="O8862" t="str">
            <v>PH400</v>
          </cell>
          <cell r="P8862" t="str">
            <v>2600</v>
          </cell>
          <cell r="Q8862" t="str">
            <v>Other Supplies</v>
          </cell>
          <cell r="R8862" t="str">
            <v>Other Expenditures</v>
          </cell>
          <cell r="S8862" t="str">
            <v>Non Salary</v>
          </cell>
        </row>
        <row r="8863">
          <cell r="A8863" t="str">
            <v>PH4081</v>
          </cell>
          <cell r="E8863">
            <v>12.52</v>
          </cell>
          <cell r="F8863">
            <v>0</v>
          </cell>
          <cell r="G8863">
            <v>12.52</v>
          </cell>
          <cell r="H8863">
            <v>330.52</v>
          </cell>
          <cell r="I8863">
            <v>318</v>
          </cell>
          <cell r="J8863">
            <v>765.08</v>
          </cell>
          <cell r="L8863">
            <v>41455</v>
          </cell>
          <cell r="M8863" t="str">
            <v>SG</v>
          </cell>
          <cell r="N8863" t="str">
            <v>EXP</v>
          </cell>
          <cell r="O8863" t="str">
            <v>PH400</v>
          </cell>
          <cell r="P8863" t="str">
            <v>2650</v>
          </cell>
          <cell r="Q8863" t="str">
            <v>Other Supplies</v>
          </cell>
          <cell r="R8863" t="str">
            <v>Other Expenditures</v>
          </cell>
          <cell r="S8863" t="str">
            <v>Non Salary</v>
          </cell>
        </row>
        <row r="8864">
          <cell r="A8864" t="str">
            <v>PH4081</v>
          </cell>
          <cell r="E8864">
            <v>0</v>
          </cell>
          <cell r="F8864">
            <v>310.31</v>
          </cell>
          <cell r="G8864">
            <v>310.31</v>
          </cell>
          <cell r="H8864">
            <v>0</v>
          </cell>
          <cell r="I8864">
            <v>-310.31</v>
          </cell>
          <cell r="J8864">
            <v>0</v>
          </cell>
          <cell r="L8864">
            <v>41455</v>
          </cell>
          <cell r="M8864" t="str">
            <v>SG</v>
          </cell>
          <cell r="N8864" t="str">
            <v>EXP</v>
          </cell>
          <cell r="O8864" t="str">
            <v>PH400</v>
          </cell>
          <cell r="P8864" t="str">
            <v>2741</v>
          </cell>
          <cell r="Q8864" t="str">
            <v>Other Supplies</v>
          </cell>
          <cell r="R8864" t="str">
            <v>Other Expenditures</v>
          </cell>
          <cell r="S8864" t="str">
            <v>Non Salary</v>
          </cell>
        </row>
        <row r="8865">
          <cell r="A8865" t="str">
            <v>PH4081</v>
          </cell>
          <cell r="E8865">
            <v>5.6</v>
          </cell>
          <cell r="F8865">
            <v>343.44</v>
          </cell>
          <cell r="G8865">
            <v>349.04</v>
          </cell>
          <cell r="H8865">
            <v>0</v>
          </cell>
          <cell r="I8865">
            <v>-349.04</v>
          </cell>
          <cell r="J8865">
            <v>0</v>
          </cell>
          <cell r="L8865">
            <v>41455</v>
          </cell>
          <cell r="M8865" t="str">
            <v>SG</v>
          </cell>
          <cell r="N8865" t="str">
            <v>EXP</v>
          </cell>
          <cell r="O8865" t="str">
            <v>PH400</v>
          </cell>
          <cell r="P8865" t="str">
            <v>2790</v>
          </cell>
          <cell r="Q8865" t="str">
            <v>Other Supplies</v>
          </cell>
          <cell r="R8865" t="str">
            <v>Other Expenditures</v>
          </cell>
          <cell r="S8865" t="str">
            <v>Non Salary</v>
          </cell>
        </row>
        <row r="8866">
          <cell r="A8866" t="str">
            <v>PH4081</v>
          </cell>
          <cell r="E8866">
            <v>47.48</v>
          </cell>
          <cell r="F8866">
            <v>0</v>
          </cell>
          <cell r="G8866">
            <v>47.48</v>
          </cell>
          <cell r="H8866">
            <v>0</v>
          </cell>
          <cell r="I8866">
            <v>-47.48</v>
          </cell>
          <cell r="J8866">
            <v>0</v>
          </cell>
          <cell r="L8866">
            <v>41455</v>
          </cell>
          <cell r="M8866" t="str">
            <v>SG</v>
          </cell>
          <cell r="N8866" t="str">
            <v>EXP</v>
          </cell>
          <cell r="O8866" t="str">
            <v>PH400</v>
          </cell>
          <cell r="P8866" t="str">
            <v>2820</v>
          </cell>
          <cell r="Q8866" t="str">
            <v>Other Supplies</v>
          </cell>
          <cell r="R8866" t="str">
            <v>Other Expenditures</v>
          </cell>
          <cell r="S8866" t="str">
            <v>Non Salary</v>
          </cell>
        </row>
        <row r="8867">
          <cell r="A8867" t="str">
            <v>PH4081</v>
          </cell>
          <cell r="E8867">
            <v>9397.14</v>
          </cell>
          <cell r="F8867">
            <v>11235.66</v>
          </cell>
          <cell r="G8867">
            <v>20632.8</v>
          </cell>
          <cell r="H8867">
            <v>9615.0499999999993</v>
          </cell>
          <cell r="I8867">
            <v>-11017.75</v>
          </cell>
          <cell r="J8867">
            <v>46765.81</v>
          </cell>
          <cell r="L8867">
            <v>41455</v>
          </cell>
          <cell r="M8867" t="str">
            <v>SG</v>
          </cell>
          <cell r="N8867" t="str">
            <v>EXP</v>
          </cell>
          <cell r="O8867" t="str">
            <v>PH400</v>
          </cell>
          <cell r="P8867" t="str">
            <v>2823</v>
          </cell>
          <cell r="Q8867" t="str">
            <v>Other Supplies</v>
          </cell>
          <cell r="R8867" t="str">
            <v>Other Expenditures</v>
          </cell>
          <cell r="S8867" t="str">
            <v>Non Salary</v>
          </cell>
        </row>
        <row r="8868">
          <cell r="A8868" t="str">
            <v>PH4081</v>
          </cell>
          <cell r="E8868">
            <v>71.180000000000007</v>
          </cell>
          <cell r="F8868">
            <v>0</v>
          </cell>
          <cell r="G8868">
            <v>71.180000000000007</v>
          </cell>
          <cell r="H8868">
            <v>0</v>
          </cell>
          <cell r="I8868">
            <v>-71.180000000000007</v>
          </cell>
          <cell r="J8868">
            <v>0</v>
          </cell>
          <cell r="L8868">
            <v>41455</v>
          </cell>
          <cell r="M8868" t="str">
            <v>SG</v>
          </cell>
          <cell r="N8868" t="str">
            <v>EXP</v>
          </cell>
          <cell r="O8868" t="str">
            <v>PH400</v>
          </cell>
          <cell r="P8868" t="str">
            <v>2824</v>
          </cell>
          <cell r="Q8868" t="str">
            <v>Other Supplies</v>
          </cell>
          <cell r="R8868" t="str">
            <v>Other Expenditures</v>
          </cell>
          <cell r="S8868" t="str">
            <v>Non Salary</v>
          </cell>
        </row>
        <row r="8869">
          <cell r="A8869" t="str">
            <v>PH4081</v>
          </cell>
          <cell r="E8869">
            <v>346.4</v>
          </cell>
          <cell r="F8869">
            <v>0</v>
          </cell>
          <cell r="G8869">
            <v>346.4</v>
          </cell>
          <cell r="H8869">
            <v>355.79</v>
          </cell>
          <cell r="I8869">
            <v>9.39</v>
          </cell>
          <cell r="J8869">
            <v>714</v>
          </cell>
          <cell r="L8869">
            <v>41455</v>
          </cell>
          <cell r="M8869" t="str">
            <v>SG</v>
          </cell>
          <cell r="N8869" t="str">
            <v>EXP</v>
          </cell>
          <cell r="O8869" t="str">
            <v>PH400</v>
          </cell>
          <cell r="P8869" t="str">
            <v>2999</v>
          </cell>
          <cell r="Q8869" t="str">
            <v>Other Supplies</v>
          </cell>
          <cell r="R8869" t="str">
            <v>Other Expenditures</v>
          </cell>
          <cell r="S8869" t="str">
            <v>Non Salary</v>
          </cell>
        </row>
        <row r="8870">
          <cell r="A8870" t="str">
            <v>PH4081</v>
          </cell>
          <cell r="E8870">
            <v>5102.6400000000003</v>
          </cell>
          <cell r="F8870">
            <v>0</v>
          </cell>
          <cell r="G8870">
            <v>5102.6400000000003</v>
          </cell>
          <cell r="H8870">
            <v>1728</v>
          </cell>
          <cell r="I8870">
            <v>-3374.64</v>
          </cell>
          <cell r="J8870">
            <v>4000</v>
          </cell>
          <cell r="L8870">
            <v>41455</v>
          </cell>
          <cell r="M8870" t="str">
            <v>SG</v>
          </cell>
          <cell r="N8870" t="str">
            <v>EXP</v>
          </cell>
          <cell r="O8870" t="str">
            <v>PH400</v>
          </cell>
          <cell r="P8870" t="str">
            <v>3020</v>
          </cell>
          <cell r="Q8870" t="str">
            <v>General Equipment</v>
          </cell>
          <cell r="R8870" t="str">
            <v>Other Expenditures</v>
          </cell>
          <cell r="S8870" t="str">
            <v>Non Salary</v>
          </cell>
        </row>
        <row r="8871">
          <cell r="A8871" t="str">
            <v>PH4081</v>
          </cell>
          <cell r="E8871">
            <v>0</v>
          </cell>
          <cell r="F8871">
            <v>0</v>
          </cell>
          <cell r="G8871">
            <v>0</v>
          </cell>
          <cell r="H8871">
            <v>388.8</v>
          </cell>
          <cell r="I8871">
            <v>388.8</v>
          </cell>
          <cell r="J8871">
            <v>900</v>
          </cell>
          <cell r="L8871">
            <v>41455</v>
          </cell>
          <cell r="M8871" t="str">
            <v>SG</v>
          </cell>
          <cell r="N8871" t="str">
            <v>EXP</v>
          </cell>
          <cell r="O8871" t="str">
            <v>PH400</v>
          </cell>
          <cell r="P8871" t="str">
            <v>3030</v>
          </cell>
          <cell r="Q8871" t="str">
            <v>General Equipment</v>
          </cell>
          <cell r="R8871" t="str">
            <v>Other Expenditures</v>
          </cell>
          <cell r="S8871" t="str">
            <v>Non Salary</v>
          </cell>
        </row>
        <row r="8872">
          <cell r="A8872" t="str">
            <v>PH4081</v>
          </cell>
          <cell r="E8872">
            <v>1556.93</v>
          </cell>
          <cell r="F8872">
            <v>0</v>
          </cell>
          <cell r="G8872">
            <v>1556.93</v>
          </cell>
          <cell r="H8872">
            <v>0</v>
          </cell>
          <cell r="I8872">
            <v>-1556.93</v>
          </cell>
          <cell r="J8872">
            <v>0</v>
          </cell>
          <cell r="L8872">
            <v>41455</v>
          </cell>
          <cell r="M8872" t="str">
            <v>SG</v>
          </cell>
          <cell r="N8872" t="str">
            <v>EXP</v>
          </cell>
          <cell r="O8872" t="str">
            <v>PH400</v>
          </cell>
          <cell r="P8872" t="str">
            <v>3099</v>
          </cell>
          <cell r="Q8872" t="str">
            <v>General Equipment</v>
          </cell>
          <cell r="R8872" t="str">
            <v>Other Expenditures</v>
          </cell>
          <cell r="S8872" t="str">
            <v>Non Salary</v>
          </cell>
        </row>
        <row r="8873">
          <cell r="A8873" t="str">
            <v>PH4081</v>
          </cell>
          <cell r="E8873">
            <v>704.18</v>
          </cell>
          <cell r="F8873">
            <v>1453.67</v>
          </cell>
          <cell r="G8873">
            <v>2157.85</v>
          </cell>
          <cell r="H8873">
            <v>0</v>
          </cell>
          <cell r="I8873">
            <v>-2157.85</v>
          </cell>
          <cell r="J8873">
            <v>0</v>
          </cell>
          <cell r="L8873">
            <v>41455</v>
          </cell>
          <cell r="M8873" t="str">
            <v>SG</v>
          </cell>
          <cell r="N8873" t="str">
            <v>EXP</v>
          </cell>
          <cell r="O8873" t="str">
            <v>PH400</v>
          </cell>
          <cell r="P8873" t="str">
            <v>3310</v>
          </cell>
          <cell r="Q8873" t="str">
            <v>Furniture &amp; Furnishings</v>
          </cell>
          <cell r="R8873" t="str">
            <v>Other Expenditures</v>
          </cell>
          <cell r="S8873" t="str">
            <v>Non Salary</v>
          </cell>
        </row>
        <row r="8874">
          <cell r="A8874" t="str">
            <v>PH4081</v>
          </cell>
          <cell r="E8874">
            <v>22201.26</v>
          </cell>
          <cell r="F8874">
            <v>6213.22</v>
          </cell>
          <cell r="G8874">
            <v>28414.48</v>
          </cell>
          <cell r="H8874">
            <v>11555.69</v>
          </cell>
          <cell r="I8874">
            <v>-16858.79</v>
          </cell>
          <cell r="J8874">
            <v>102353.32</v>
          </cell>
          <cell r="L8874">
            <v>41455</v>
          </cell>
          <cell r="M8874" t="str">
            <v>SG</v>
          </cell>
          <cell r="N8874" t="str">
            <v>EXP</v>
          </cell>
          <cell r="O8874" t="str">
            <v>PH400</v>
          </cell>
          <cell r="P8874" t="str">
            <v>4025</v>
          </cell>
          <cell r="Q8874" t="str">
            <v>Professional &amp; Technical</v>
          </cell>
          <cell r="R8874" t="str">
            <v>Other Expenditures</v>
          </cell>
          <cell r="S8874" t="str">
            <v>Non Salary</v>
          </cell>
        </row>
        <row r="8875">
          <cell r="A8875" t="str">
            <v>PH4081</v>
          </cell>
          <cell r="E8875">
            <v>0</v>
          </cell>
          <cell r="F8875">
            <v>0</v>
          </cell>
          <cell r="G8875">
            <v>0</v>
          </cell>
          <cell r="H8875">
            <v>0</v>
          </cell>
          <cell r="I8875">
            <v>0</v>
          </cell>
          <cell r="J8875">
            <v>0</v>
          </cell>
          <cell r="L8875">
            <v>41455</v>
          </cell>
          <cell r="M8875" t="str">
            <v>SG</v>
          </cell>
          <cell r="N8875" t="str">
            <v>EXP</v>
          </cell>
          <cell r="O8875" t="str">
            <v>PH400</v>
          </cell>
          <cell r="P8875" t="str">
            <v>4038</v>
          </cell>
          <cell r="Q8875" t="str">
            <v>Professional &amp; Technical</v>
          </cell>
          <cell r="R8875" t="str">
            <v>Other Expenditures</v>
          </cell>
          <cell r="S8875" t="str">
            <v>Non Salary</v>
          </cell>
        </row>
        <row r="8876">
          <cell r="A8876" t="str">
            <v>PH4081</v>
          </cell>
          <cell r="E8876">
            <v>5679.49</v>
          </cell>
          <cell r="F8876">
            <v>145.57</v>
          </cell>
          <cell r="G8876">
            <v>5825.06</v>
          </cell>
          <cell r="H8876">
            <v>5744.13</v>
          </cell>
          <cell r="I8876">
            <v>-80.930000000000007</v>
          </cell>
          <cell r="J8876">
            <v>20190.27</v>
          </cell>
          <cell r="L8876">
            <v>41455</v>
          </cell>
          <cell r="M8876" t="str">
            <v>SG</v>
          </cell>
          <cell r="N8876" t="str">
            <v>EXP</v>
          </cell>
          <cell r="O8876" t="str">
            <v>PH400</v>
          </cell>
          <cell r="P8876" t="str">
            <v>4086</v>
          </cell>
          <cell r="Q8876" t="str">
            <v>Professional &amp; Technical</v>
          </cell>
          <cell r="R8876" t="str">
            <v>Other Expenditures</v>
          </cell>
          <cell r="S8876" t="str">
            <v>Non Salary</v>
          </cell>
        </row>
        <row r="8877">
          <cell r="A8877" t="str">
            <v>PH4081</v>
          </cell>
          <cell r="E8877">
            <v>293.64999999999998</v>
          </cell>
          <cell r="F8877">
            <v>0</v>
          </cell>
          <cell r="G8877">
            <v>293.64999999999998</v>
          </cell>
          <cell r="H8877">
            <v>650.66</v>
          </cell>
          <cell r="I8877">
            <v>357.01</v>
          </cell>
          <cell r="J8877">
            <v>1540</v>
          </cell>
          <cell r="L8877">
            <v>41455</v>
          </cell>
          <cell r="M8877" t="str">
            <v>SG</v>
          </cell>
          <cell r="N8877" t="str">
            <v>EXP</v>
          </cell>
          <cell r="O8877" t="str">
            <v>PH400</v>
          </cell>
          <cell r="P8877" t="str">
            <v>4225</v>
          </cell>
          <cell r="Q8877" t="str">
            <v>Business Travel Expenses</v>
          </cell>
          <cell r="R8877" t="str">
            <v>Other Expenditures</v>
          </cell>
          <cell r="S8877" t="str">
            <v>Non Salary</v>
          </cell>
        </row>
        <row r="8878">
          <cell r="A8878" t="str">
            <v>PH4081</v>
          </cell>
          <cell r="E8878">
            <v>0</v>
          </cell>
          <cell r="F8878">
            <v>0</v>
          </cell>
          <cell r="G8878">
            <v>0</v>
          </cell>
          <cell r="H8878">
            <v>173.25</v>
          </cell>
          <cell r="I8878">
            <v>173.25</v>
          </cell>
          <cell r="J8878">
            <v>693</v>
          </cell>
          <cell r="L8878">
            <v>41455</v>
          </cell>
          <cell r="M8878" t="str">
            <v>SG</v>
          </cell>
          <cell r="N8878" t="str">
            <v>EXP</v>
          </cell>
          <cell r="O8878" t="str">
            <v>PH400</v>
          </cell>
          <cell r="P8878" t="str">
            <v>4256</v>
          </cell>
          <cell r="Q8878" t="str">
            <v>Conference Expenditures</v>
          </cell>
          <cell r="R8878" t="str">
            <v>Other Expenditures</v>
          </cell>
          <cell r="S8878" t="str">
            <v>Non Salary</v>
          </cell>
        </row>
        <row r="8879">
          <cell r="A8879" t="str">
            <v>PH4081</v>
          </cell>
          <cell r="E8879">
            <v>0</v>
          </cell>
          <cell r="F8879">
            <v>0</v>
          </cell>
          <cell r="G8879">
            <v>0</v>
          </cell>
          <cell r="H8879">
            <v>2370.7600000000002</v>
          </cell>
          <cell r="I8879">
            <v>2370.7600000000002</v>
          </cell>
          <cell r="J8879">
            <v>8318.4500000000007</v>
          </cell>
          <cell r="L8879">
            <v>41455</v>
          </cell>
          <cell r="M8879" t="str">
            <v>SG</v>
          </cell>
          <cell r="N8879" t="str">
            <v>EXP</v>
          </cell>
          <cell r="O8879" t="str">
            <v>PH400</v>
          </cell>
          <cell r="P8879" t="str">
            <v>4310</v>
          </cell>
          <cell r="Q8879" t="str">
            <v>Training &amp; Development</v>
          </cell>
          <cell r="R8879" t="str">
            <v>Other Expenditures</v>
          </cell>
          <cell r="S8879" t="str">
            <v>Non Salary</v>
          </cell>
        </row>
        <row r="8880">
          <cell r="A8880" t="str">
            <v>PH4081</v>
          </cell>
          <cell r="E8880">
            <v>1285.72</v>
          </cell>
          <cell r="F8880">
            <v>0</v>
          </cell>
          <cell r="G8880">
            <v>1285.72</v>
          </cell>
          <cell r="H8880">
            <v>430.96</v>
          </cell>
          <cell r="I8880">
            <v>-854.76</v>
          </cell>
          <cell r="J8880">
            <v>1020</v>
          </cell>
          <cell r="L8880">
            <v>41455</v>
          </cell>
          <cell r="M8880" t="str">
            <v>SG</v>
          </cell>
          <cell r="N8880" t="str">
            <v>EXP</v>
          </cell>
          <cell r="O8880" t="str">
            <v>PH400</v>
          </cell>
          <cell r="P8880" t="str">
            <v>4340</v>
          </cell>
          <cell r="Q8880" t="str">
            <v>Training &amp; Development</v>
          </cell>
          <cell r="R8880" t="str">
            <v>Other Expenditures</v>
          </cell>
          <cell r="S8880" t="str">
            <v>Non Salary</v>
          </cell>
        </row>
        <row r="8881">
          <cell r="A8881" t="str">
            <v>PH4081</v>
          </cell>
          <cell r="E8881">
            <v>174.19</v>
          </cell>
          <cell r="F8881">
            <v>0</v>
          </cell>
          <cell r="G8881">
            <v>174.19</v>
          </cell>
          <cell r="H8881">
            <v>198.06</v>
          </cell>
          <cell r="I8881">
            <v>23.87</v>
          </cell>
          <cell r="J8881">
            <v>468.8</v>
          </cell>
          <cell r="L8881">
            <v>41455</v>
          </cell>
          <cell r="M8881" t="str">
            <v>SG</v>
          </cell>
          <cell r="N8881" t="str">
            <v>EXP</v>
          </cell>
          <cell r="O8881" t="str">
            <v>PH400</v>
          </cell>
          <cell r="P8881" t="str">
            <v>4406</v>
          </cell>
          <cell r="Q8881" t="str">
            <v>Contracted Services</v>
          </cell>
          <cell r="R8881" t="str">
            <v>Other Expenditures</v>
          </cell>
          <cell r="S8881" t="str">
            <v>Non Salary</v>
          </cell>
        </row>
        <row r="8882">
          <cell r="A8882" t="str">
            <v>PH4081</v>
          </cell>
          <cell r="E8882">
            <v>0</v>
          </cell>
          <cell r="F8882">
            <v>1082.08</v>
          </cell>
          <cell r="G8882">
            <v>1082.08</v>
          </cell>
          <cell r="H8882">
            <v>4075.68</v>
          </cell>
          <cell r="I8882">
            <v>2993.6</v>
          </cell>
          <cell r="J8882">
            <v>27613.03</v>
          </cell>
          <cell r="L8882">
            <v>41455</v>
          </cell>
          <cell r="M8882" t="str">
            <v>SG</v>
          </cell>
          <cell r="N8882" t="str">
            <v>EXP</v>
          </cell>
          <cell r="O8882" t="str">
            <v>PH400</v>
          </cell>
          <cell r="P8882" t="str">
            <v>4414</v>
          </cell>
          <cell r="Q8882" t="str">
            <v>Contracted Services</v>
          </cell>
          <cell r="R8882" t="str">
            <v>Other Expenditures</v>
          </cell>
          <cell r="S8882" t="str">
            <v>Non Salary</v>
          </cell>
        </row>
        <row r="8883">
          <cell r="A8883" t="str">
            <v>PH4081</v>
          </cell>
          <cell r="E8883">
            <v>20.260000000000002</v>
          </cell>
          <cell r="F8883">
            <v>0</v>
          </cell>
          <cell r="G8883">
            <v>20.260000000000002</v>
          </cell>
          <cell r="H8883">
            <v>1059.97</v>
          </cell>
          <cell r="I8883">
            <v>1039.71</v>
          </cell>
          <cell r="J8883">
            <v>2508.8000000000002</v>
          </cell>
          <cell r="L8883">
            <v>41455</v>
          </cell>
          <cell r="M8883" t="str">
            <v>SG</v>
          </cell>
          <cell r="N8883" t="str">
            <v>EXP</v>
          </cell>
          <cell r="O8883" t="str">
            <v>PH400</v>
          </cell>
          <cell r="P8883" t="str">
            <v>4452</v>
          </cell>
          <cell r="Q8883" t="str">
            <v>Contracted Services</v>
          </cell>
          <cell r="R8883" t="str">
            <v>Other Expenditures</v>
          </cell>
          <cell r="S8883" t="str">
            <v>Non Salary</v>
          </cell>
        </row>
        <row r="8884">
          <cell r="A8884" t="str">
            <v>PH4081</v>
          </cell>
          <cell r="E8884">
            <v>1174.07</v>
          </cell>
          <cell r="F8884">
            <v>0</v>
          </cell>
          <cell r="G8884">
            <v>1174.07</v>
          </cell>
          <cell r="H8884">
            <v>0</v>
          </cell>
          <cell r="I8884">
            <v>-1174.07</v>
          </cell>
          <cell r="J8884">
            <v>0</v>
          </cell>
          <cell r="L8884">
            <v>41455</v>
          </cell>
          <cell r="M8884" t="str">
            <v>SG</v>
          </cell>
          <cell r="N8884" t="str">
            <v>EXP</v>
          </cell>
          <cell r="O8884" t="str">
            <v>PH400</v>
          </cell>
          <cell r="P8884" t="str">
            <v>4462</v>
          </cell>
          <cell r="Q8884" t="str">
            <v>Contracted Services</v>
          </cell>
          <cell r="R8884" t="str">
            <v>Other Expenditures</v>
          </cell>
          <cell r="S8884" t="str">
            <v>Non Salary</v>
          </cell>
        </row>
        <row r="8885">
          <cell r="A8885" t="str">
            <v>PH4081</v>
          </cell>
          <cell r="E8885">
            <v>0</v>
          </cell>
          <cell r="F8885">
            <v>0</v>
          </cell>
          <cell r="G8885">
            <v>0</v>
          </cell>
          <cell r="H8885">
            <v>1690</v>
          </cell>
          <cell r="I8885">
            <v>1690</v>
          </cell>
          <cell r="J8885">
            <v>4000</v>
          </cell>
          <cell r="L8885">
            <v>41455</v>
          </cell>
          <cell r="M8885" t="str">
            <v>SG</v>
          </cell>
          <cell r="N8885" t="str">
            <v>EXP</v>
          </cell>
          <cell r="O8885" t="str">
            <v>PH400</v>
          </cell>
          <cell r="P8885" t="str">
            <v>4614</v>
          </cell>
          <cell r="Q8885" t="str">
            <v>Repairs &amp; Maintenance</v>
          </cell>
          <cell r="R8885" t="str">
            <v>Other Expenditures</v>
          </cell>
          <cell r="S8885" t="str">
            <v>Non Salary</v>
          </cell>
        </row>
        <row r="8886">
          <cell r="A8886" t="str">
            <v>PH4081</v>
          </cell>
          <cell r="E8886">
            <v>131.51</v>
          </cell>
          <cell r="F8886">
            <v>0</v>
          </cell>
          <cell r="G8886">
            <v>131.51</v>
          </cell>
          <cell r="H8886">
            <v>0</v>
          </cell>
          <cell r="I8886">
            <v>-131.51</v>
          </cell>
          <cell r="J8886">
            <v>0</v>
          </cell>
          <cell r="L8886">
            <v>41455</v>
          </cell>
          <cell r="M8886" t="str">
            <v>SG</v>
          </cell>
          <cell r="N8886" t="str">
            <v>EXP</v>
          </cell>
          <cell r="O8886" t="str">
            <v>PH400</v>
          </cell>
          <cell r="P8886" t="str">
            <v>4690</v>
          </cell>
          <cell r="Q8886" t="str">
            <v>Insurance, Parking &amp; Metrage</v>
          </cell>
          <cell r="R8886" t="str">
            <v>Other Expenditures</v>
          </cell>
          <cell r="S8886" t="str">
            <v>Non Salary</v>
          </cell>
        </row>
        <row r="8887">
          <cell r="A8887" t="str">
            <v>PH4081</v>
          </cell>
          <cell r="E8887">
            <v>2293</v>
          </cell>
          <cell r="F8887">
            <v>0</v>
          </cell>
          <cell r="G8887">
            <v>2293</v>
          </cell>
          <cell r="H8887">
            <v>3283.96</v>
          </cell>
          <cell r="I8887">
            <v>990.96</v>
          </cell>
          <cell r="J8887">
            <v>6672</v>
          </cell>
          <cell r="L8887">
            <v>41455</v>
          </cell>
          <cell r="M8887" t="str">
            <v>SG</v>
          </cell>
          <cell r="N8887" t="str">
            <v>EXP</v>
          </cell>
          <cell r="O8887" t="str">
            <v>PH400</v>
          </cell>
          <cell r="P8887" t="str">
            <v>4770</v>
          </cell>
          <cell r="Q8887" t="str">
            <v>Insurance, Parking &amp; Metrage</v>
          </cell>
          <cell r="R8887" t="str">
            <v>Other Expenditures</v>
          </cell>
          <cell r="S8887" t="str">
            <v>Non Salary</v>
          </cell>
        </row>
        <row r="8888">
          <cell r="A8888" t="str">
            <v>PH4081</v>
          </cell>
          <cell r="E8888">
            <v>15479.54</v>
          </cell>
          <cell r="F8888">
            <v>0</v>
          </cell>
          <cell r="G8888">
            <v>15479.54</v>
          </cell>
          <cell r="H8888">
            <v>24464.28</v>
          </cell>
          <cell r="I8888">
            <v>8984.74</v>
          </cell>
          <cell r="J8888">
            <v>56695.91</v>
          </cell>
          <cell r="L8888">
            <v>41455</v>
          </cell>
          <cell r="M8888" t="str">
            <v>SG</v>
          </cell>
          <cell r="N8888" t="str">
            <v>EXP</v>
          </cell>
          <cell r="O8888" t="str">
            <v>PH400</v>
          </cell>
          <cell r="P8888" t="str">
            <v>4775</v>
          </cell>
          <cell r="Q8888" t="str">
            <v>Insurance, Parking &amp; Metrage</v>
          </cell>
          <cell r="R8888" t="str">
            <v>Other Expenditures</v>
          </cell>
          <cell r="S8888" t="str">
            <v>Non Salary</v>
          </cell>
        </row>
        <row r="8889">
          <cell r="A8889" t="str">
            <v>PH4081</v>
          </cell>
          <cell r="E8889">
            <v>6439.9</v>
          </cell>
          <cell r="F8889">
            <v>0</v>
          </cell>
          <cell r="G8889">
            <v>6439.9</v>
          </cell>
          <cell r="H8889">
            <v>1267.5</v>
          </cell>
          <cell r="I8889">
            <v>-5172.3999999999996</v>
          </cell>
          <cell r="J8889">
            <v>3000</v>
          </cell>
          <cell r="L8889">
            <v>41455</v>
          </cell>
          <cell r="M8889" t="str">
            <v>SG</v>
          </cell>
          <cell r="N8889" t="str">
            <v>EXP</v>
          </cell>
          <cell r="O8889" t="str">
            <v>PH400</v>
          </cell>
          <cell r="P8889" t="str">
            <v>4805</v>
          </cell>
          <cell r="Q8889" t="str">
            <v>Other Services</v>
          </cell>
          <cell r="R8889" t="str">
            <v>Other Expenditures</v>
          </cell>
          <cell r="S8889" t="str">
            <v>Non Salary</v>
          </cell>
        </row>
        <row r="8890">
          <cell r="A8890" t="str">
            <v>PH4081</v>
          </cell>
          <cell r="E8890">
            <v>58.01</v>
          </cell>
          <cell r="F8890">
            <v>0</v>
          </cell>
          <cell r="G8890">
            <v>58.01</v>
          </cell>
          <cell r="H8890">
            <v>0</v>
          </cell>
          <cell r="I8890">
            <v>-58.01</v>
          </cell>
          <cell r="J8890">
            <v>0</v>
          </cell>
          <cell r="L8890">
            <v>41455</v>
          </cell>
          <cell r="M8890" t="str">
            <v>SG</v>
          </cell>
          <cell r="N8890" t="str">
            <v>EXP</v>
          </cell>
          <cell r="O8890" t="str">
            <v>PH400</v>
          </cell>
          <cell r="P8890" t="str">
            <v>4811</v>
          </cell>
          <cell r="Q8890" t="str">
            <v>Other Services</v>
          </cell>
          <cell r="R8890" t="str">
            <v>Other Expenditures</v>
          </cell>
          <cell r="S8890" t="str">
            <v>Non Salary</v>
          </cell>
        </row>
        <row r="8891">
          <cell r="A8891" t="str">
            <v>PH4081</v>
          </cell>
          <cell r="E8891">
            <v>947.75</v>
          </cell>
          <cell r="F8891">
            <v>345.88</v>
          </cell>
          <cell r="G8891">
            <v>1293.6300000000001</v>
          </cell>
          <cell r="H8891">
            <v>1194.05</v>
          </cell>
          <cell r="I8891">
            <v>-99.58</v>
          </cell>
          <cell r="J8891">
            <v>2826.18</v>
          </cell>
          <cell r="L8891">
            <v>41455</v>
          </cell>
          <cell r="M8891" t="str">
            <v>SG</v>
          </cell>
          <cell r="N8891" t="str">
            <v>EXP</v>
          </cell>
          <cell r="O8891" t="str">
            <v>PH400</v>
          </cell>
          <cell r="P8891" t="str">
            <v>4815</v>
          </cell>
          <cell r="Q8891" t="str">
            <v>Other Services</v>
          </cell>
          <cell r="R8891" t="str">
            <v>Other Expenditures</v>
          </cell>
          <cell r="S8891" t="str">
            <v>Non Salary</v>
          </cell>
        </row>
        <row r="8892">
          <cell r="A8892" t="str">
            <v>PH4081</v>
          </cell>
          <cell r="E8892">
            <v>189.11</v>
          </cell>
          <cell r="F8892">
            <v>0</v>
          </cell>
          <cell r="G8892">
            <v>189.11</v>
          </cell>
          <cell r="H8892">
            <v>0</v>
          </cell>
          <cell r="I8892">
            <v>-189.11</v>
          </cell>
          <cell r="J8892">
            <v>0</v>
          </cell>
          <cell r="L8892">
            <v>41455</v>
          </cell>
          <cell r="M8892" t="str">
            <v>SG</v>
          </cell>
          <cell r="N8892" t="str">
            <v>EXP</v>
          </cell>
          <cell r="O8892" t="str">
            <v>PH400</v>
          </cell>
          <cell r="P8892" t="str">
            <v>4820</v>
          </cell>
          <cell r="Q8892" t="str">
            <v>Other Services</v>
          </cell>
          <cell r="R8892" t="str">
            <v>Other Expenditures</v>
          </cell>
          <cell r="S8892" t="str">
            <v>Non Salary</v>
          </cell>
        </row>
        <row r="8893">
          <cell r="A8893" t="str">
            <v>PH4081</v>
          </cell>
          <cell r="E8893">
            <v>4052.15</v>
          </cell>
          <cell r="F8893">
            <v>5070.01</v>
          </cell>
          <cell r="G8893">
            <v>9122.16</v>
          </cell>
          <cell r="H8893">
            <v>5600.98</v>
          </cell>
          <cell r="I8893">
            <v>-3521.18</v>
          </cell>
          <cell r="J8893">
            <v>11379.52</v>
          </cell>
          <cell r="L8893">
            <v>41455</v>
          </cell>
          <cell r="M8893" t="str">
            <v>SG</v>
          </cell>
          <cell r="N8893" t="str">
            <v>EXP</v>
          </cell>
          <cell r="O8893" t="str">
            <v>PH400</v>
          </cell>
          <cell r="P8893" t="str">
            <v>4860</v>
          </cell>
          <cell r="Q8893" t="str">
            <v>Other Services</v>
          </cell>
          <cell r="R8893" t="str">
            <v>Other Expenditures</v>
          </cell>
          <cell r="S8893" t="str">
            <v>Non Salary</v>
          </cell>
        </row>
        <row r="8894">
          <cell r="A8894" t="str">
            <v>PH4081</v>
          </cell>
          <cell r="E8894">
            <v>35</v>
          </cell>
          <cell r="F8894">
            <v>0</v>
          </cell>
          <cell r="G8894">
            <v>35</v>
          </cell>
          <cell r="H8894">
            <v>0</v>
          </cell>
          <cell r="I8894">
            <v>-35</v>
          </cell>
          <cell r="J8894">
            <v>0</v>
          </cell>
          <cell r="L8894">
            <v>41455</v>
          </cell>
          <cell r="M8894" t="str">
            <v>SG</v>
          </cell>
          <cell r="N8894" t="str">
            <v>EXP</v>
          </cell>
          <cell r="O8894" t="str">
            <v>PH400</v>
          </cell>
          <cell r="P8894" t="str">
            <v>6570</v>
          </cell>
          <cell r="Q8894" t="str">
            <v>Other Expenditures</v>
          </cell>
          <cell r="R8894" t="str">
            <v>Other Expenditures</v>
          </cell>
          <cell r="S8894" t="str">
            <v>Non Salary</v>
          </cell>
        </row>
        <row r="8895">
          <cell r="A8895" t="str">
            <v>PH4081</v>
          </cell>
          <cell r="E8895">
            <v>0</v>
          </cell>
          <cell r="F8895">
            <v>0</v>
          </cell>
          <cell r="G8895">
            <v>0</v>
          </cell>
          <cell r="H8895">
            <v>4645.2</v>
          </cell>
          <cell r="I8895">
            <v>4645.2</v>
          </cell>
          <cell r="J8895">
            <v>49000</v>
          </cell>
          <cell r="L8895">
            <v>41455</v>
          </cell>
          <cell r="M8895" t="str">
            <v>SG</v>
          </cell>
          <cell r="N8895" t="str">
            <v>EXP</v>
          </cell>
          <cell r="O8895" t="str">
            <v>PH400</v>
          </cell>
          <cell r="P8895" t="str">
            <v>7030</v>
          </cell>
          <cell r="Q8895" t="str">
            <v>IDC's</v>
          </cell>
          <cell r="R8895" t="str">
            <v>Other Expenditures</v>
          </cell>
          <cell r="S8895" t="str">
            <v>Non Salary</v>
          </cell>
        </row>
        <row r="8896">
          <cell r="A8896" t="str">
            <v>PH4081</v>
          </cell>
          <cell r="E8896">
            <v>77.260000000000005</v>
          </cell>
          <cell r="F8896">
            <v>0</v>
          </cell>
          <cell r="G8896">
            <v>77.260000000000005</v>
          </cell>
          <cell r="H8896">
            <v>10071</v>
          </cell>
          <cell r="I8896">
            <v>9993.74</v>
          </cell>
          <cell r="J8896">
            <v>54000</v>
          </cell>
          <cell r="L8896">
            <v>41455</v>
          </cell>
          <cell r="M8896" t="str">
            <v>SG</v>
          </cell>
          <cell r="N8896" t="str">
            <v>EXP</v>
          </cell>
          <cell r="O8896" t="str">
            <v>PH400</v>
          </cell>
          <cell r="P8896" t="str">
            <v>7035</v>
          </cell>
          <cell r="Q8896" t="str">
            <v>IDC's</v>
          </cell>
          <cell r="R8896" t="str">
            <v>Other Expenditures</v>
          </cell>
          <cell r="S8896" t="str">
            <v>Non Salary</v>
          </cell>
        </row>
        <row r="8897">
          <cell r="A8897" t="str">
            <v>PH4081</v>
          </cell>
          <cell r="E8897">
            <v>1088</v>
          </cell>
          <cell r="F8897">
            <v>0</v>
          </cell>
          <cell r="G8897">
            <v>1088</v>
          </cell>
          <cell r="H8897">
            <v>561.6</v>
          </cell>
          <cell r="I8897">
            <v>-526.4</v>
          </cell>
          <cell r="J8897">
            <v>1300</v>
          </cell>
          <cell r="L8897">
            <v>41455</v>
          </cell>
          <cell r="M8897" t="str">
            <v>SG</v>
          </cell>
          <cell r="N8897" t="str">
            <v>EXP</v>
          </cell>
          <cell r="O8897" t="str">
            <v>PH400</v>
          </cell>
          <cell r="P8897" t="str">
            <v>7097</v>
          </cell>
          <cell r="Q8897" t="str">
            <v>IDC's</v>
          </cell>
          <cell r="R8897" t="str">
            <v>Other Expenditures</v>
          </cell>
          <cell r="S8897" t="str">
            <v>Non Salary</v>
          </cell>
        </row>
        <row r="8898">
          <cell r="A8898" t="str">
            <v>PH4081</v>
          </cell>
          <cell r="E8898">
            <v>-1716370.79</v>
          </cell>
          <cell r="F8898">
            <v>0</v>
          </cell>
          <cell r="G8898">
            <v>-1716370.79</v>
          </cell>
          <cell r="H8898">
            <v>-1826751.96</v>
          </cell>
          <cell r="I8898">
            <v>-110381.17</v>
          </cell>
          <cell r="J8898">
            <v>-4363854.0199999996</v>
          </cell>
          <cell r="L8898">
            <v>41455</v>
          </cell>
          <cell r="M8898" t="str">
            <v>SG</v>
          </cell>
          <cell r="N8898" t="str">
            <v>REV</v>
          </cell>
          <cell r="O8898" t="str">
            <v>PH400</v>
          </cell>
          <cell r="P8898" t="str">
            <v>8010</v>
          </cell>
          <cell r="Q8898" t="str">
            <v>Grants and Subsidies</v>
          </cell>
          <cell r="R8898" t="str">
            <v>Revenue</v>
          </cell>
          <cell r="S8898" t="str">
            <v>Non Salary</v>
          </cell>
        </row>
        <row r="8899">
          <cell r="A8899" t="str">
            <v>PH4081</v>
          </cell>
          <cell r="E8899">
            <v>-121983.5</v>
          </cell>
          <cell r="F8899">
            <v>0</v>
          </cell>
          <cell r="G8899">
            <v>-121983.5</v>
          </cell>
          <cell r="H8899">
            <v>-86121</v>
          </cell>
          <cell r="I8899">
            <v>35862.5</v>
          </cell>
          <cell r="J8899">
            <v>-210000</v>
          </cell>
          <cell r="L8899">
            <v>41455</v>
          </cell>
          <cell r="M8899" t="str">
            <v>SG</v>
          </cell>
          <cell r="N8899" t="str">
            <v>REV</v>
          </cell>
          <cell r="O8899" t="str">
            <v>PH400</v>
          </cell>
          <cell r="P8899" t="str">
            <v>8013</v>
          </cell>
          <cell r="Q8899" t="str">
            <v>Grants and Subsidies</v>
          </cell>
          <cell r="R8899" t="str">
            <v>Revenue</v>
          </cell>
          <cell r="S8899" t="str">
            <v>Non Salary</v>
          </cell>
        </row>
        <row r="8900">
          <cell r="A8900" t="str">
            <v>PH4081</v>
          </cell>
          <cell r="E8900">
            <v>-113765</v>
          </cell>
          <cell r="F8900">
            <v>0</v>
          </cell>
          <cell r="G8900">
            <v>-113765</v>
          </cell>
          <cell r="H8900">
            <v>-159809</v>
          </cell>
          <cell r="I8900">
            <v>-46044</v>
          </cell>
          <cell r="J8900">
            <v>-190000</v>
          </cell>
          <cell r="L8900">
            <v>41455</v>
          </cell>
          <cell r="M8900" t="str">
            <v>SG</v>
          </cell>
          <cell r="N8900" t="str">
            <v>REV</v>
          </cell>
          <cell r="O8900" t="str">
            <v>PH400</v>
          </cell>
          <cell r="P8900" t="str">
            <v>9420</v>
          </cell>
          <cell r="Q8900" t="str">
            <v>Other Revenues</v>
          </cell>
          <cell r="R8900" t="str">
            <v>Revenue</v>
          </cell>
          <cell r="S8900" t="str">
            <v>Non Salary</v>
          </cell>
        </row>
        <row r="8901">
          <cell r="A8901" t="str">
            <v>PH4081</v>
          </cell>
          <cell r="E8901">
            <v>-22.22</v>
          </cell>
          <cell r="F8901">
            <v>0</v>
          </cell>
          <cell r="G8901">
            <v>-22.22</v>
          </cell>
          <cell r="H8901">
            <v>0</v>
          </cell>
          <cell r="I8901">
            <v>22.22</v>
          </cell>
          <cell r="J8901">
            <v>0</v>
          </cell>
          <cell r="L8901">
            <v>41455</v>
          </cell>
          <cell r="M8901" t="str">
            <v>SG</v>
          </cell>
          <cell r="N8901" t="str">
            <v>REV</v>
          </cell>
          <cell r="O8901" t="str">
            <v>PH400</v>
          </cell>
          <cell r="P8901" t="str">
            <v>9451</v>
          </cell>
          <cell r="Q8901" t="str">
            <v>Other Revenues</v>
          </cell>
          <cell r="R8901" t="str">
            <v>Revenue</v>
          </cell>
          <cell r="S8901" t="str">
            <v>Non Salary</v>
          </cell>
        </row>
        <row r="8902">
          <cell r="A8902" t="str">
            <v>PH4081</v>
          </cell>
          <cell r="E8902">
            <v>0</v>
          </cell>
          <cell r="F8902">
            <v>0</v>
          </cell>
          <cell r="G8902">
            <v>0</v>
          </cell>
          <cell r="H8902">
            <v>-6308.25</v>
          </cell>
          <cell r="I8902">
            <v>-6308.25</v>
          </cell>
          <cell r="J8902">
            <v>-7500</v>
          </cell>
          <cell r="L8902">
            <v>41455</v>
          </cell>
          <cell r="M8902" t="str">
            <v>SG</v>
          </cell>
          <cell r="N8902" t="str">
            <v>REV</v>
          </cell>
          <cell r="O8902" t="str">
            <v>PH400</v>
          </cell>
          <cell r="P8902" t="str">
            <v>9605</v>
          </cell>
          <cell r="Q8902" t="str">
            <v>Other Revenues</v>
          </cell>
          <cell r="R8902" t="str">
            <v>Revenue</v>
          </cell>
          <cell r="S8902" t="str">
            <v>Non Salary</v>
          </cell>
        </row>
        <row r="8903">
          <cell r="A8903" t="str">
            <v>PH4081</v>
          </cell>
          <cell r="E8903">
            <v>-132515</v>
          </cell>
          <cell r="F8903">
            <v>0</v>
          </cell>
          <cell r="G8903">
            <v>-132515</v>
          </cell>
          <cell r="H8903">
            <v>-117754</v>
          </cell>
          <cell r="I8903">
            <v>14761</v>
          </cell>
          <cell r="J8903">
            <v>-140000</v>
          </cell>
          <cell r="L8903">
            <v>41455</v>
          </cell>
          <cell r="M8903" t="str">
            <v>SG</v>
          </cell>
          <cell r="N8903" t="str">
            <v>REV</v>
          </cell>
          <cell r="O8903" t="str">
            <v>PH400</v>
          </cell>
          <cell r="P8903" t="str">
            <v>9750</v>
          </cell>
          <cell r="Q8903" t="str">
            <v>Other Revenues</v>
          </cell>
          <cell r="R8903" t="str">
            <v>Revenue</v>
          </cell>
          <cell r="S8903" t="str">
            <v>Non Salary</v>
          </cell>
        </row>
        <row r="8904">
          <cell r="A8904" t="str">
            <v>PH4083</v>
          </cell>
          <cell r="E8904">
            <v>309.83999999999997</v>
          </cell>
          <cell r="F8904">
            <v>0</v>
          </cell>
          <cell r="G8904">
            <v>309.83999999999997</v>
          </cell>
          <cell r="H8904">
            <v>1101.54</v>
          </cell>
          <cell r="I8904">
            <v>791.7</v>
          </cell>
          <cell r="J8904">
            <v>2607.17</v>
          </cell>
          <cell r="L8904">
            <v>41455</v>
          </cell>
          <cell r="M8904" t="str">
            <v>SG</v>
          </cell>
          <cell r="N8904" t="str">
            <v>EXP</v>
          </cell>
          <cell r="O8904" t="str">
            <v>PH400</v>
          </cell>
          <cell r="P8904" t="str">
            <v>4555</v>
          </cell>
          <cell r="Q8904" t="str">
            <v>Contracted Services</v>
          </cell>
          <cell r="R8904" t="str">
            <v>Other Expenditures</v>
          </cell>
          <cell r="S8904" t="str">
            <v>Non Salary</v>
          </cell>
        </row>
        <row r="8905">
          <cell r="A8905" t="str">
            <v>PH4083</v>
          </cell>
          <cell r="E8905">
            <v>-1858.69</v>
          </cell>
          <cell r="F8905">
            <v>0</v>
          </cell>
          <cell r="G8905">
            <v>-1858.69</v>
          </cell>
          <cell r="H8905">
            <v>0</v>
          </cell>
          <cell r="I8905">
            <v>1858.69</v>
          </cell>
          <cell r="J8905">
            <v>0</v>
          </cell>
          <cell r="L8905">
            <v>41455</v>
          </cell>
          <cell r="M8905" t="str">
            <v>SG</v>
          </cell>
          <cell r="N8905" t="str">
            <v>EXP</v>
          </cell>
          <cell r="O8905" t="str">
            <v>PH400</v>
          </cell>
          <cell r="P8905" t="str">
            <v>4810</v>
          </cell>
          <cell r="Q8905" t="str">
            <v>Other Services</v>
          </cell>
          <cell r="R8905" t="str">
            <v>Other Expenditures</v>
          </cell>
          <cell r="S8905" t="str">
            <v>Non Salary</v>
          </cell>
        </row>
        <row r="8906">
          <cell r="A8906" t="str">
            <v>PH4083</v>
          </cell>
          <cell r="E8906">
            <v>21923.94</v>
          </cell>
          <cell r="F8906">
            <v>1150</v>
          </cell>
          <cell r="G8906">
            <v>23073.94</v>
          </cell>
          <cell r="H8906">
            <v>29325.93</v>
          </cell>
          <cell r="I8906">
            <v>6251.99</v>
          </cell>
          <cell r="J8906">
            <v>112403</v>
          </cell>
          <cell r="L8906">
            <v>41455</v>
          </cell>
          <cell r="M8906" t="str">
            <v>SG</v>
          </cell>
          <cell r="N8906" t="str">
            <v>EXP</v>
          </cell>
          <cell r="O8906" t="str">
            <v>PH400</v>
          </cell>
          <cell r="P8906" t="str">
            <v>4811</v>
          </cell>
          <cell r="Q8906" t="str">
            <v>Other Services</v>
          </cell>
          <cell r="R8906" t="str">
            <v>Other Expenditures</v>
          </cell>
          <cell r="S8906" t="str">
            <v>Non Salary</v>
          </cell>
        </row>
        <row r="8907">
          <cell r="A8907" t="str">
            <v>PH4083</v>
          </cell>
          <cell r="E8907">
            <v>1101066.76</v>
          </cell>
          <cell r="F8907">
            <v>0</v>
          </cell>
          <cell r="G8907">
            <v>1101066.76</v>
          </cell>
          <cell r="H8907">
            <v>1101066.76</v>
          </cell>
          <cell r="I8907">
            <v>0</v>
          </cell>
          <cell r="J8907">
            <v>2202133.5</v>
          </cell>
          <cell r="L8907">
            <v>41455</v>
          </cell>
          <cell r="M8907" t="str">
            <v>SG</v>
          </cell>
          <cell r="N8907" t="str">
            <v>EXP</v>
          </cell>
          <cell r="O8907" t="str">
            <v>PH400</v>
          </cell>
          <cell r="P8907" t="str">
            <v>7090</v>
          </cell>
          <cell r="Q8907" t="str">
            <v>IDC's</v>
          </cell>
          <cell r="R8907" t="str">
            <v>Other Expenditures</v>
          </cell>
          <cell r="S8907" t="str">
            <v>Non Salary</v>
          </cell>
        </row>
        <row r="8908">
          <cell r="A8908" t="str">
            <v>PH4083</v>
          </cell>
          <cell r="E8908">
            <v>41987.92</v>
          </cell>
          <cell r="F8908">
            <v>0</v>
          </cell>
          <cell r="G8908">
            <v>41987.92</v>
          </cell>
          <cell r="H8908">
            <v>46740.87</v>
          </cell>
          <cell r="I8908">
            <v>4752.95</v>
          </cell>
          <cell r="J8908">
            <v>186963.48</v>
          </cell>
          <cell r="L8908">
            <v>41455</v>
          </cell>
          <cell r="M8908" t="str">
            <v>SG</v>
          </cell>
          <cell r="N8908" t="str">
            <v>EXP</v>
          </cell>
          <cell r="O8908" t="str">
            <v>PH400</v>
          </cell>
          <cell r="P8908" t="str">
            <v>7125</v>
          </cell>
          <cell r="Q8908" t="str">
            <v>IDC's</v>
          </cell>
          <cell r="R8908" t="str">
            <v>Other Expenditures</v>
          </cell>
          <cell r="S8908" t="str">
            <v>Non Salary</v>
          </cell>
        </row>
        <row r="8909">
          <cell r="A8909" t="str">
            <v>PH4083</v>
          </cell>
          <cell r="E8909">
            <v>-861864.45</v>
          </cell>
          <cell r="F8909">
            <v>0</v>
          </cell>
          <cell r="G8909">
            <v>-861864.45</v>
          </cell>
          <cell r="H8909">
            <v>-883676.33</v>
          </cell>
          <cell r="I8909">
            <v>-21811.88</v>
          </cell>
          <cell r="J8909">
            <v>-1878080.35</v>
          </cell>
          <cell r="L8909">
            <v>41455</v>
          </cell>
          <cell r="M8909" t="str">
            <v>SG</v>
          </cell>
          <cell r="N8909" t="str">
            <v>REV</v>
          </cell>
          <cell r="O8909" t="str">
            <v>PH400</v>
          </cell>
          <cell r="P8909" t="str">
            <v>8010</v>
          </cell>
          <cell r="Q8909" t="str">
            <v>Grants and Subsidies</v>
          </cell>
          <cell r="R8909" t="str">
            <v>Revenue</v>
          </cell>
          <cell r="S8909" t="str">
            <v>Non Salary</v>
          </cell>
        </row>
        <row r="8910">
          <cell r="A8910" t="str">
            <v>PH4094</v>
          </cell>
          <cell r="E8910">
            <v>45837.440000000002</v>
          </cell>
          <cell r="F8910">
            <v>0</v>
          </cell>
          <cell r="G8910">
            <v>45837.440000000002</v>
          </cell>
          <cell r="H8910">
            <v>44984.800000000003</v>
          </cell>
          <cell r="I8910">
            <v>-852.64</v>
          </cell>
          <cell r="J8910">
            <v>101215.8</v>
          </cell>
          <cell r="L8910">
            <v>41455</v>
          </cell>
          <cell r="M8910" t="str">
            <v>OG</v>
          </cell>
          <cell r="N8910" t="str">
            <v>EXP</v>
          </cell>
          <cell r="O8910" t="str">
            <v>PH400</v>
          </cell>
          <cell r="P8910" t="str">
            <v>1015</v>
          </cell>
          <cell r="Q8910" t="str">
            <v>Salaries &amp; Benefits</v>
          </cell>
          <cell r="R8910" t="str">
            <v>Other Expenditures</v>
          </cell>
          <cell r="S8910" t="str">
            <v>Salaries &amp; Benefits</v>
          </cell>
        </row>
        <row r="8911">
          <cell r="A8911" t="str">
            <v>PH4094</v>
          </cell>
          <cell r="E8911">
            <v>1274</v>
          </cell>
          <cell r="F8911">
            <v>0</v>
          </cell>
          <cell r="G8911">
            <v>1274</v>
          </cell>
          <cell r="H8911">
            <v>0</v>
          </cell>
          <cell r="I8911">
            <v>-1274</v>
          </cell>
          <cell r="J8911">
            <v>0</v>
          </cell>
          <cell r="L8911">
            <v>41455</v>
          </cell>
          <cell r="M8911" t="str">
            <v>OG</v>
          </cell>
          <cell r="N8911" t="str">
            <v>EXP</v>
          </cell>
          <cell r="O8911" t="str">
            <v>PH400</v>
          </cell>
          <cell r="P8911" t="str">
            <v>1060</v>
          </cell>
          <cell r="Q8911" t="str">
            <v>Salaries &amp; Benefits</v>
          </cell>
          <cell r="R8911" t="str">
            <v>Other Expenditures</v>
          </cell>
          <cell r="S8911" t="str">
            <v>Salaries &amp; Benefits</v>
          </cell>
        </row>
        <row r="8912">
          <cell r="A8912" t="str">
            <v>PH4094</v>
          </cell>
          <cell r="E8912">
            <v>1829.32</v>
          </cell>
          <cell r="F8912">
            <v>0</v>
          </cell>
          <cell r="G8912">
            <v>1829.32</v>
          </cell>
          <cell r="H8912">
            <v>1749.33</v>
          </cell>
          <cell r="I8912">
            <v>-79.989999999999995</v>
          </cell>
          <cell r="J8912">
            <v>3936</v>
          </cell>
          <cell r="L8912">
            <v>41455</v>
          </cell>
          <cell r="M8912" t="str">
            <v>OG</v>
          </cell>
          <cell r="N8912" t="str">
            <v>EXP</v>
          </cell>
          <cell r="O8912" t="str">
            <v>PH400</v>
          </cell>
          <cell r="P8912" t="str">
            <v>1711</v>
          </cell>
          <cell r="Q8912" t="str">
            <v>Salaries &amp; Benefits</v>
          </cell>
          <cell r="R8912" t="str">
            <v>Other Expenditures</v>
          </cell>
          <cell r="S8912" t="str">
            <v>Salaries &amp; Benefits</v>
          </cell>
        </row>
        <row r="8913">
          <cell r="A8913" t="str">
            <v>PH4094</v>
          </cell>
          <cell r="E8913">
            <v>1037.8499999999999</v>
          </cell>
          <cell r="F8913">
            <v>0</v>
          </cell>
          <cell r="G8913">
            <v>1037.8499999999999</v>
          </cell>
          <cell r="H8913">
            <v>970.68</v>
          </cell>
          <cell r="I8913">
            <v>-67.17</v>
          </cell>
          <cell r="J8913">
            <v>2184</v>
          </cell>
          <cell r="L8913">
            <v>41455</v>
          </cell>
          <cell r="M8913" t="str">
            <v>OG</v>
          </cell>
          <cell r="N8913" t="str">
            <v>EXP</v>
          </cell>
          <cell r="O8913" t="str">
            <v>PH400</v>
          </cell>
          <cell r="P8913" t="str">
            <v>1712</v>
          </cell>
          <cell r="Q8913" t="str">
            <v>Salaries &amp; Benefits</v>
          </cell>
          <cell r="R8913" t="str">
            <v>Other Expenditures</v>
          </cell>
          <cell r="S8913" t="str">
            <v>Salaries &amp; Benefits</v>
          </cell>
        </row>
        <row r="8914">
          <cell r="A8914" t="str">
            <v>PH4094</v>
          </cell>
          <cell r="E8914">
            <v>1133.01</v>
          </cell>
          <cell r="F8914">
            <v>0</v>
          </cell>
          <cell r="G8914">
            <v>1133.01</v>
          </cell>
          <cell r="H8914">
            <v>900.81</v>
          </cell>
          <cell r="I8914">
            <v>-232.2</v>
          </cell>
          <cell r="J8914">
            <v>2026.14</v>
          </cell>
          <cell r="L8914">
            <v>41455</v>
          </cell>
          <cell r="M8914" t="str">
            <v>OG</v>
          </cell>
          <cell r="N8914" t="str">
            <v>EXP</v>
          </cell>
          <cell r="O8914" t="str">
            <v>PH400</v>
          </cell>
          <cell r="P8914" t="str">
            <v>1720</v>
          </cell>
          <cell r="Q8914" t="str">
            <v>Salaries &amp; Benefits</v>
          </cell>
          <cell r="R8914" t="str">
            <v>Other Expenditures</v>
          </cell>
          <cell r="S8914" t="str">
            <v>Salaries &amp; Benefits</v>
          </cell>
        </row>
        <row r="8915">
          <cell r="A8915" t="str">
            <v>PH4094</v>
          </cell>
          <cell r="E8915">
            <v>342.99</v>
          </cell>
          <cell r="F8915">
            <v>0</v>
          </cell>
          <cell r="G8915">
            <v>342.99</v>
          </cell>
          <cell r="H8915">
            <v>335.76</v>
          </cell>
          <cell r="I8915">
            <v>-7.23</v>
          </cell>
          <cell r="J8915">
            <v>755.46</v>
          </cell>
          <cell r="L8915">
            <v>41455</v>
          </cell>
          <cell r="M8915" t="str">
            <v>OG</v>
          </cell>
          <cell r="N8915" t="str">
            <v>EXP</v>
          </cell>
          <cell r="O8915" t="str">
            <v>PH400</v>
          </cell>
          <cell r="P8915" t="str">
            <v>1730</v>
          </cell>
          <cell r="Q8915" t="str">
            <v>Salaries &amp; Benefits</v>
          </cell>
          <cell r="R8915" t="str">
            <v>Other Expenditures</v>
          </cell>
          <cell r="S8915" t="str">
            <v>Salaries &amp; Benefits</v>
          </cell>
        </row>
        <row r="8916">
          <cell r="A8916" t="str">
            <v>PH4094</v>
          </cell>
          <cell r="E8916">
            <v>1071.98</v>
          </cell>
          <cell r="F8916">
            <v>0</v>
          </cell>
          <cell r="G8916">
            <v>1071.98</v>
          </cell>
          <cell r="H8916">
            <v>991.99</v>
          </cell>
          <cell r="I8916">
            <v>-79.989999999999995</v>
          </cell>
          <cell r="J8916">
            <v>991.99</v>
          </cell>
          <cell r="L8916">
            <v>41455</v>
          </cell>
          <cell r="M8916" t="str">
            <v>OG</v>
          </cell>
          <cell r="N8916" t="str">
            <v>EXP</v>
          </cell>
          <cell r="O8916" t="str">
            <v>PH400</v>
          </cell>
          <cell r="P8916" t="str">
            <v>1740</v>
          </cell>
          <cell r="Q8916" t="str">
            <v>Salaries &amp; Benefits</v>
          </cell>
          <cell r="R8916" t="str">
            <v>Other Expenditures</v>
          </cell>
          <cell r="S8916" t="str">
            <v>Salaries &amp; Benefits</v>
          </cell>
        </row>
        <row r="8917">
          <cell r="A8917" t="str">
            <v>PH4094</v>
          </cell>
          <cell r="E8917">
            <v>64.83</v>
          </cell>
          <cell r="F8917">
            <v>0</v>
          </cell>
          <cell r="G8917">
            <v>64.83</v>
          </cell>
          <cell r="H8917">
            <v>80.98</v>
          </cell>
          <cell r="I8917">
            <v>16.149999999999999</v>
          </cell>
          <cell r="J8917">
            <v>80.98</v>
          </cell>
          <cell r="L8917">
            <v>41455</v>
          </cell>
          <cell r="M8917" t="str">
            <v>OG</v>
          </cell>
          <cell r="N8917" t="str">
            <v>EXP</v>
          </cell>
          <cell r="O8917" t="str">
            <v>PH400</v>
          </cell>
          <cell r="P8917" t="str">
            <v>1745</v>
          </cell>
          <cell r="Q8917" t="str">
            <v>Salaries &amp; Benefits</v>
          </cell>
          <cell r="R8917" t="str">
            <v>Other Expenditures</v>
          </cell>
          <cell r="S8917" t="str">
            <v>Salaries &amp; Benefits</v>
          </cell>
        </row>
        <row r="8918">
          <cell r="A8918" t="str">
            <v>PH4094</v>
          </cell>
          <cell r="E8918">
            <v>924.36</v>
          </cell>
          <cell r="F8918">
            <v>0</v>
          </cell>
          <cell r="G8918">
            <v>924.36</v>
          </cell>
          <cell r="H8918">
            <v>877.21</v>
          </cell>
          <cell r="I8918">
            <v>-47.15</v>
          </cell>
          <cell r="J8918">
            <v>1973.74</v>
          </cell>
          <cell r="L8918">
            <v>41455</v>
          </cell>
          <cell r="M8918" t="str">
            <v>OG</v>
          </cell>
          <cell r="N8918" t="str">
            <v>EXP</v>
          </cell>
          <cell r="O8918" t="str">
            <v>PH400</v>
          </cell>
          <cell r="P8918" t="str">
            <v>1750</v>
          </cell>
          <cell r="Q8918" t="str">
            <v>Salaries &amp; Benefits</v>
          </cell>
          <cell r="R8918" t="str">
            <v>Other Expenditures</v>
          </cell>
          <cell r="S8918" t="str">
            <v>Salaries &amp; Benefits</v>
          </cell>
        </row>
        <row r="8919">
          <cell r="A8919" t="str">
            <v>PH4094</v>
          </cell>
          <cell r="E8919">
            <v>2356.1999999999998</v>
          </cell>
          <cell r="F8919">
            <v>0</v>
          </cell>
          <cell r="G8919">
            <v>2356.1999999999998</v>
          </cell>
          <cell r="H8919">
            <v>2306.6999999999998</v>
          </cell>
          <cell r="I8919">
            <v>-49.5</v>
          </cell>
          <cell r="J8919">
            <v>2306.6999999999998</v>
          </cell>
          <cell r="L8919">
            <v>41455</v>
          </cell>
          <cell r="M8919" t="str">
            <v>OG</v>
          </cell>
          <cell r="N8919" t="str">
            <v>EXP</v>
          </cell>
          <cell r="O8919" t="str">
            <v>PH400</v>
          </cell>
          <cell r="P8919" t="str">
            <v>1760</v>
          </cell>
          <cell r="Q8919" t="str">
            <v>Salaries &amp; Benefits</v>
          </cell>
          <cell r="R8919" t="str">
            <v>Other Expenditures</v>
          </cell>
          <cell r="S8919" t="str">
            <v>Salaries &amp; Benefits</v>
          </cell>
        </row>
        <row r="8920">
          <cell r="A8920" t="str">
            <v>PH4094</v>
          </cell>
          <cell r="E8920">
            <v>5608.85</v>
          </cell>
          <cell r="F8920">
            <v>0</v>
          </cell>
          <cell r="G8920">
            <v>5608.85</v>
          </cell>
          <cell r="H8920">
            <v>5320.85</v>
          </cell>
          <cell r="I8920">
            <v>-288</v>
          </cell>
          <cell r="J8920">
            <v>11963.39</v>
          </cell>
          <cell r="L8920">
            <v>41455</v>
          </cell>
          <cell r="M8920" t="str">
            <v>OG</v>
          </cell>
          <cell r="N8920" t="str">
            <v>EXP</v>
          </cell>
          <cell r="O8920" t="str">
            <v>PH400</v>
          </cell>
          <cell r="P8920" t="str">
            <v>1770</v>
          </cell>
          <cell r="Q8920" t="str">
            <v>Salaries &amp; Benefits</v>
          </cell>
          <cell r="R8920" t="str">
            <v>Other Expenditures</v>
          </cell>
          <cell r="S8920" t="str">
            <v>Salaries &amp; Benefits</v>
          </cell>
        </row>
        <row r="8921">
          <cell r="A8921" t="str">
            <v>PH4094</v>
          </cell>
          <cell r="E8921">
            <v>0</v>
          </cell>
          <cell r="F8921">
            <v>0</v>
          </cell>
          <cell r="G8921">
            <v>0</v>
          </cell>
          <cell r="H8921">
            <v>4285.0200000000004</v>
          </cell>
          <cell r="I8921">
            <v>4285.0200000000004</v>
          </cell>
          <cell r="J8921">
            <v>10200</v>
          </cell>
          <cell r="L8921">
            <v>41455</v>
          </cell>
          <cell r="M8921" t="str">
            <v>OG</v>
          </cell>
          <cell r="N8921" t="str">
            <v>EXP</v>
          </cell>
          <cell r="O8921" t="str">
            <v>PH400</v>
          </cell>
          <cell r="P8921" t="str">
            <v>2823</v>
          </cell>
          <cell r="Q8921" t="str">
            <v>Other Supplies</v>
          </cell>
          <cell r="R8921" t="str">
            <v>Other Expenditures</v>
          </cell>
          <cell r="S8921" t="str">
            <v>Non Salary</v>
          </cell>
        </row>
        <row r="8922">
          <cell r="A8922" t="str">
            <v>PH4094</v>
          </cell>
          <cell r="E8922">
            <v>0</v>
          </cell>
          <cell r="F8922">
            <v>0</v>
          </cell>
          <cell r="G8922">
            <v>0</v>
          </cell>
          <cell r="H8922">
            <v>4201</v>
          </cell>
          <cell r="I8922">
            <v>4201</v>
          </cell>
          <cell r="J8922">
            <v>10000</v>
          </cell>
          <cell r="L8922">
            <v>41455</v>
          </cell>
          <cell r="M8922" t="str">
            <v>OG</v>
          </cell>
          <cell r="N8922" t="str">
            <v>EXP</v>
          </cell>
          <cell r="O8922" t="str">
            <v>PH400</v>
          </cell>
          <cell r="P8922" t="str">
            <v>2824</v>
          </cell>
          <cell r="Q8922" t="str">
            <v>Other Supplies</v>
          </cell>
          <cell r="R8922" t="str">
            <v>Other Expenditures</v>
          </cell>
          <cell r="S8922" t="str">
            <v>Non Salary</v>
          </cell>
        </row>
        <row r="8923">
          <cell r="A8923" t="str">
            <v>PH4094</v>
          </cell>
          <cell r="E8923">
            <v>0</v>
          </cell>
          <cell r="F8923">
            <v>0</v>
          </cell>
          <cell r="G8923">
            <v>0</v>
          </cell>
          <cell r="H8923">
            <v>2160</v>
          </cell>
          <cell r="I8923">
            <v>2160</v>
          </cell>
          <cell r="J8923">
            <v>5000</v>
          </cell>
          <cell r="L8923">
            <v>41455</v>
          </cell>
          <cell r="M8923" t="str">
            <v>OG</v>
          </cell>
          <cell r="N8923" t="str">
            <v>EXP</v>
          </cell>
          <cell r="O8923" t="str">
            <v>PH400</v>
          </cell>
          <cell r="P8923" t="str">
            <v>3055</v>
          </cell>
          <cell r="Q8923" t="str">
            <v>General Equipment</v>
          </cell>
          <cell r="R8923" t="str">
            <v>Other Expenditures</v>
          </cell>
          <cell r="S8923" t="str">
            <v>Non Salary</v>
          </cell>
        </row>
        <row r="8924">
          <cell r="A8924" t="str">
            <v>PH4094</v>
          </cell>
          <cell r="E8924">
            <v>450</v>
          </cell>
          <cell r="F8924">
            <v>0</v>
          </cell>
          <cell r="G8924">
            <v>450</v>
          </cell>
          <cell r="H8924">
            <v>0</v>
          </cell>
          <cell r="I8924">
            <v>-450</v>
          </cell>
          <cell r="J8924">
            <v>63558</v>
          </cell>
          <cell r="L8924">
            <v>41455</v>
          </cell>
          <cell r="M8924" t="str">
            <v>OG</v>
          </cell>
          <cell r="N8924" t="str">
            <v>EXP</v>
          </cell>
          <cell r="O8924" t="str">
            <v>PH400</v>
          </cell>
          <cell r="P8924" t="str">
            <v>4025</v>
          </cell>
          <cell r="Q8924" t="str">
            <v>Professional &amp; Technical</v>
          </cell>
          <cell r="R8924" t="str">
            <v>Other Expenditures</v>
          </cell>
          <cell r="S8924" t="str">
            <v>Non Salary</v>
          </cell>
        </row>
        <row r="8925">
          <cell r="A8925" t="str">
            <v>PH4094</v>
          </cell>
          <cell r="E8925">
            <v>2266.4699999999998</v>
          </cell>
          <cell r="F8925">
            <v>0</v>
          </cell>
          <cell r="G8925">
            <v>2266.4699999999998</v>
          </cell>
          <cell r="H8925">
            <v>545.5</v>
          </cell>
          <cell r="I8925">
            <v>-1720.97</v>
          </cell>
          <cell r="J8925">
            <v>2182</v>
          </cell>
          <cell r="L8925">
            <v>41455</v>
          </cell>
          <cell r="M8925" t="str">
            <v>OG</v>
          </cell>
          <cell r="N8925" t="str">
            <v>EXP</v>
          </cell>
          <cell r="O8925" t="str">
            <v>PH400</v>
          </cell>
          <cell r="P8925" t="str">
            <v>4256</v>
          </cell>
          <cell r="Q8925" t="str">
            <v>Conference Expenditures</v>
          </cell>
          <cell r="R8925" t="str">
            <v>Other Expenditures</v>
          </cell>
          <cell r="S8925" t="str">
            <v>Non Salary</v>
          </cell>
        </row>
        <row r="8926">
          <cell r="A8926" t="str">
            <v>PH4094</v>
          </cell>
          <cell r="E8926">
            <v>0</v>
          </cell>
          <cell r="F8926">
            <v>0</v>
          </cell>
          <cell r="G8926">
            <v>0</v>
          </cell>
          <cell r="H8926">
            <v>19458.25</v>
          </cell>
          <cell r="I8926">
            <v>19458.25</v>
          </cell>
          <cell r="J8926">
            <v>46055</v>
          </cell>
          <cell r="L8926">
            <v>41455</v>
          </cell>
          <cell r="M8926" t="str">
            <v>OG</v>
          </cell>
          <cell r="N8926" t="str">
            <v>EXP</v>
          </cell>
          <cell r="O8926" t="str">
            <v>PH400</v>
          </cell>
          <cell r="P8926" t="str">
            <v>4400</v>
          </cell>
          <cell r="Q8926" t="str">
            <v>Contracted Services</v>
          </cell>
          <cell r="R8926" t="str">
            <v>Other Expenditures</v>
          </cell>
          <cell r="S8926" t="str">
            <v>Non Salary</v>
          </cell>
        </row>
        <row r="8927">
          <cell r="A8927" t="str">
            <v>PH4094</v>
          </cell>
          <cell r="E8927">
            <v>0</v>
          </cell>
          <cell r="F8927">
            <v>0</v>
          </cell>
          <cell r="G8927">
            <v>0</v>
          </cell>
          <cell r="H8927">
            <v>2379.33</v>
          </cell>
          <cell r="I8927">
            <v>2379.33</v>
          </cell>
          <cell r="J8927">
            <v>13160</v>
          </cell>
          <cell r="L8927">
            <v>41455</v>
          </cell>
          <cell r="M8927" t="str">
            <v>OG</v>
          </cell>
          <cell r="N8927" t="str">
            <v>EXP</v>
          </cell>
          <cell r="O8927" t="str">
            <v>PH400</v>
          </cell>
          <cell r="P8927" t="str">
            <v>4414</v>
          </cell>
          <cell r="Q8927" t="str">
            <v>Contracted Services</v>
          </cell>
          <cell r="R8927" t="str">
            <v>Other Expenditures</v>
          </cell>
          <cell r="S8927" t="str">
            <v>Non Salary</v>
          </cell>
        </row>
        <row r="8928">
          <cell r="A8928" t="str">
            <v>PH4094</v>
          </cell>
          <cell r="E8928">
            <v>0</v>
          </cell>
          <cell r="F8928">
            <v>0</v>
          </cell>
          <cell r="G8928">
            <v>0</v>
          </cell>
          <cell r="H8928">
            <v>0</v>
          </cell>
          <cell r="I8928">
            <v>0</v>
          </cell>
          <cell r="J8928">
            <v>0</v>
          </cell>
          <cell r="L8928">
            <v>41455</v>
          </cell>
          <cell r="M8928" t="str">
            <v>OG</v>
          </cell>
          <cell r="N8928" t="str">
            <v>EXP</v>
          </cell>
          <cell r="O8928" t="str">
            <v>PH400</v>
          </cell>
          <cell r="P8928" t="str">
            <v>4416</v>
          </cell>
          <cell r="Q8928" t="str">
            <v>Contracted Services</v>
          </cell>
          <cell r="R8928" t="str">
            <v>Other Expenditures</v>
          </cell>
          <cell r="S8928" t="str">
            <v>Non Salary</v>
          </cell>
        </row>
        <row r="8929">
          <cell r="A8929" t="str">
            <v>PH4094</v>
          </cell>
          <cell r="E8929">
            <v>0</v>
          </cell>
          <cell r="F8929">
            <v>0</v>
          </cell>
          <cell r="G8929">
            <v>0</v>
          </cell>
          <cell r="H8929">
            <v>150.61000000000001</v>
          </cell>
          <cell r="I8929">
            <v>150.61000000000001</v>
          </cell>
          <cell r="J8929">
            <v>306</v>
          </cell>
          <cell r="L8929">
            <v>41455</v>
          </cell>
          <cell r="M8929" t="str">
            <v>OG</v>
          </cell>
          <cell r="N8929" t="str">
            <v>EXP</v>
          </cell>
          <cell r="O8929" t="str">
            <v>PH400</v>
          </cell>
          <cell r="P8929" t="str">
            <v>4760</v>
          </cell>
          <cell r="Q8929" t="str">
            <v>Insurance, Parking &amp; Metrage</v>
          </cell>
          <cell r="R8929" t="str">
            <v>Other Expenditures</v>
          </cell>
          <cell r="S8929" t="str">
            <v>Non Salary</v>
          </cell>
        </row>
        <row r="8930">
          <cell r="A8930" t="str">
            <v>PH4094</v>
          </cell>
          <cell r="E8930">
            <v>84.5</v>
          </cell>
          <cell r="F8930">
            <v>0</v>
          </cell>
          <cell r="G8930">
            <v>84.5</v>
          </cell>
          <cell r="H8930">
            <v>548.29999999999995</v>
          </cell>
          <cell r="I8930">
            <v>463.8</v>
          </cell>
          <cell r="J8930">
            <v>1114</v>
          </cell>
          <cell r="L8930">
            <v>41455</v>
          </cell>
          <cell r="M8930" t="str">
            <v>OG</v>
          </cell>
          <cell r="N8930" t="str">
            <v>EXP</v>
          </cell>
          <cell r="O8930" t="str">
            <v>PH400</v>
          </cell>
          <cell r="P8930" t="str">
            <v>4770</v>
          </cell>
          <cell r="Q8930" t="str">
            <v>Insurance, Parking &amp; Metrage</v>
          </cell>
          <cell r="R8930" t="str">
            <v>Other Expenditures</v>
          </cell>
          <cell r="S8930" t="str">
            <v>Non Salary</v>
          </cell>
        </row>
        <row r="8931">
          <cell r="A8931" t="str">
            <v>PH4094</v>
          </cell>
          <cell r="E8931">
            <v>749.94</v>
          </cell>
          <cell r="F8931">
            <v>0</v>
          </cell>
          <cell r="G8931">
            <v>749.94</v>
          </cell>
          <cell r="H8931">
            <v>1606.53</v>
          </cell>
          <cell r="I8931">
            <v>856.59</v>
          </cell>
          <cell r="J8931">
            <v>3264</v>
          </cell>
          <cell r="L8931">
            <v>41455</v>
          </cell>
          <cell r="M8931" t="str">
            <v>OG</v>
          </cell>
          <cell r="N8931" t="str">
            <v>EXP</v>
          </cell>
          <cell r="O8931" t="str">
            <v>PH400</v>
          </cell>
          <cell r="P8931" t="str">
            <v>4775</v>
          </cell>
          <cell r="Q8931" t="str">
            <v>Insurance, Parking &amp; Metrage</v>
          </cell>
          <cell r="R8931" t="str">
            <v>Other Expenditures</v>
          </cell>
          <cell r="S8931" t="str">
            <v>Non Salary</v>
          </cell>
        </row>
        <row r="8932">
          <cell r="A8932" t="str">
            <v>PH4094</v>
          </cell>
          <cell r="E8932">
            <v>-85204.37</v>
          </cell>
          <cell r="F8932">
            <v>0</v>
          </cell>
          <cell r="G8932">
            <v>-85204.37</v>
          </cell>
          <cell r="H8932">
            <v>-93853.65</v>
          </cell>
          <cell r="I8932">
            <v>-8649.2800000000007</v>
          </cell>
          <cell r="J8932">
            <v>-282273.2</v>
          </cell>
          <cell r="L8932">
            <v>41455</v>
          </cell>
          <cell r="M8932" t="str">
            <v>OG</v>
          </cell>
          <cell r="N8932" t="str">
            <v>REV</v>
          </cell>
          <cell r="O8932" t="str">
            <v>PH400</v>
          </cell>
          <cell r="P8932" t="str">
            <v>9420</v>
          </cell>
          <cell r="Q8932" t="str">
            <v>Other Revenues</v>
          </cell>
          <cell r="R8932" t="str">
            <v>Revenue</v>
          </cell>
          <cell r="S8932" t="str">
            <v>Non Salary</v>
          </cell>
        </row>
        <row r="8933">
          <cell r="A8933" t="str">
            <v>PH4110</v>
          </cell>
          <cell r="E8933">
            <v>1659459.43</v>
          </cell>
          <cell r="F8933">
            <v>0</v>
          </cell>
          <cell r="G8933">
            <v>1659459.43</v>
          </cell>
          <cell r="H8933">
            <v>1632355.48</v>
          </cell>
          <cell r="I8933">
            <v>-27103.95</v>
          </cell>
          <cell r="J8933">
            <v>3672799.83</v>
          </cell>
          <cell r="L8933">
            <v>41455</v>
          </cell>
          <cell r="M8933" t="str">
            <v>PF</v>
          </cell>
          <cell r="N8933" t="str">
            <v>EXP</v>
          </cell>
          <cell r="O8933" t="str">
            <v>PH400</v>
          </cell>
          <cell r="P8933" t="str">
            <v>1015</v>
          </cell>
          <cell r="Q8933" t="str">
            <v>Salaries &amp; Benefits</v>
          </cell>
          <cell r="R8933" t="str">
            <v>Other Expenditures</v>
          </cell>
          <cell r="S8933" t="str">
            <v>Salaries &amp; Benefits</v>
          </cell>
        </row>
        <row r="8934">
          <cell r="A8934" t="str">
            <v>PH4110</v>
          </cell>
          <cell r="E8934">
            <v>57515</v>
          </cell>
          <cell r="F8934">
            <v>0</v>
          </cell>
          <cell r="G8934">
            <v>57515</v>
          </cell>
          <cell r="H8934">
            <v>37599.379999999997</v>
          </cell>
          <cell r="I8934">
            <v>-19915.62</v>
          </cell>
          <cell r="J8934">
            <v>84626.08</v>
          </cell>
          <cell r="L8934">
            <v>41455</v>
          </cell>
          <cell r="M8934" t="str">
            <v>PF</v>
          </cell>
          <cell r="N8934" t="str">
            <v>EXP</v>
          </cell>
          <cell r="O8934" t="str">
            <v>PH400</v>
          </cell>
          <cell r="P8934" t="str">
            <v>1025</v>
          </cell>
          <cell r="Q8934" t="str">
            <v>Salaries &amp; Benefits</v>
          </cell>
          <cell r="R8934" t="str">
            <v>Other Expenditures</v>
          </cell>
          <cell r="S8934" t="str">
            <v>Overtime</v>
          </cell>
        </row>
        <row r="8935">
          <cell r="A8935" t="str">
            <v>PH4110</v>
          </cell>
          <cell r="E8935">
            <v>33343.49</v>
          </cell>
          <cell r="F8935">
            <v>0</v>
          </cell>
          <cell r="G8935">
            <v>33343.49</v>
          </cell>
          <cell r="H8935">
            <v>0</v>
          </cell>
          <cell r="I8935">
            <v>-33343.49</v>
          </cell>
          <cell r="J8935">
            <v>0</v>
          </cell>
          <cell r="L8935">
            <v>41455</v>
          </cell>
          <cell r="M8935" t="str">
            <v>PF</v>
          </cell>
          <cell r="N8935" t="str">
            <v>EXP</v>
          </cell>
          <cell r="O8935" t="str">
            <v>PH400</v>
          </cell>
          <cell r="P8935" t="str">
            <v>1050</v>
          </cell>
          <cell r="Q8935" t="str">
            <v>Salaries &amp; Benefits</v>
          </cell>
          <cell r="R8935" t="str">
            <v>Other Expenditures</v>
          </cell>
          <cell r="S8935" t="str">
            <v>Salaries &amp; Benefits</v>
          </cell>
        </row>
        <row r="8936">
          <cell r="A8936" t="str">
            <v>PH4110</v>
          </cell>
          <cell r="E8936">
            <v>10322.24</v>
          </cell>
          <cell r="F8936">
            <v>0</v>
          </cell>
          <cell r="G8936">
            <v>10322.24</v>
          </cell>
          <cell r="H8936">
            <v>0</v>
          </cell>
          <cell r="I8936">
            <v>-10322.24</v>
          </cell>
          <cell r="J8936">
            <v>0</v>
          </cell>
          <cell r="L8936">
            <v>41455</v>
          </cell>
          <cell r="M8936" t="str">
            <v>PF</v>
          </cell>
          <cell r="N8936" t="str">
            <v>EXP</v>
          </cell>
          <cell r="O8936" t="str">
            <v>PH400</v>
          </cell>
          <cell r="P8936" t="str">
            <v>1060</v>
          </cell>
          <cell r="Q8936" t="str">
            <v>Salaries &amp; Benefits</v>
          </cell>
          <cell r="R8936" t="str">
            <v>Other Expenditures</v>
          </cell>
          <cell r="S8936" t="str">
            <v>Salaries &amp; Benefits</v>
          </cell>
        </row>
        <row r="8937">
          <cell r="A8937" t="str">
            <v>PH4110</v>
          </cell>
          <cell r="E8937">
            <v>-845.16</v>
          </cell>
          <cell r="F8937">
            <v>0</v>
          </cell>
          <cell r="G8937">
            <v>-845.16</v>
          </cell>
          <cell r="H8937">
            <v>0</v>
          </cell>
          <cell r="I8937">
            <v>845.16</v>
          </cell>
          <cell r="J8937">
            <v>0</v>
          </cell>
          <cell r="L8937">
            <v>41455</v>
          </cell>
          <cell r="M8937" t="str">
            <v>PF</v>
          </cell>
          <cell r="N8937" t="str">
            <v>EXP</v>
          </cell>
          <cell r="O8937" t="str">
            <v>PH400</v>
          </cell>
          <cell r="P8937" t="str">
            <v>1580</v>
          </cell>
          <cell r="Q8937" t="str">
            <v>Salaries &amp; Benefits</v>
          </cell>
          <cell r="R8937" t="str">
            <v>Other Expenditures</v>
          </cell>
          <cell r="S8937" t="str">
            <v>Salaries &amp; Benefits</v>
          </cell>
        </row>
        <row r="8938">
          <cell r="A8938" t="str">
            <v>PH4110</v>
          </cell>
          <cell r="E8938">
            <v>78068.59</v>
          </cell>
          <cell r="F8938">
            <v>0</v>
          </cell>
          <cell r="G8938">
            <v>78068.59</v>
          </cell>
          <cell r="H8938">
            <v>77077.09</v>
          </cell>
          <cell r="I8938">
            <v>-991.5</v>
          </cell>
          <cell r="J8938">
            <v>173424</v>
          </cell>
          <cell r="L8938">
            <v>41455</v>
          </cell>
          <cell r="M8938" t="str">
            <v>PF</v>
          </cell>
          <cell r="N8938" t="str">
            <v>EXP</v>
          </cell>
          <cell r="O8938" t="str">
            <v>PH400</v>
          </cell>
          <cell r="P8938" t="str">
            <v>1711</v>
          </cell>
          <cell r="Q8938" t="str">
            <v>Salaries &amp; Benefits</v>
          </cell>
          <cell r="R8938" t="str">
            <v>Other Expenditures</v>
          </cell>
          <cell r="S8938" t="str">
            <v>Salaries &amp; Benefits</v>
          </cell>
        </row>
        <row r="8939">
          <cell r="A8939" t="str">
            <v>PH4110</v>
          </cell>
          <cell r="E8939">
            <v>37634.879999999997</v>
          </cell>
          <cell r="F8939">
            <v>0</v>
          </cell>
          <cell r="G8939">
            <v>37634.879999999997</v>
          </cell>
          <cell r="H8939">
            <v>36901.14</v>
          </cell>
          <cell r="I8939">
            <v>-733.74</v>
          </cell>
          <cell r="J8939">
            <v>83028</v>
          </cell>
          <cell r="L8939">
            <v>41455</v>
          </cell>
          <cell r="M8939" t="str">
            <v>PF</v>
          </cell>
          <cell r="N8939" t="str">
            <v>EXP</v>
          </cell>
          <cell r="O8939" t="str">
            <v>PH400</v>
          </cell>
          <cell r="P8939" t="str">
            <v>1712</v>
          </cell>
          <cell r="Q8939" t="str">
            <v>Salaries &amp; Benefits</v>
          </cell>
          <cell r="R8939" t="str">
            <v>Other Expenditures</v>
          </cell>
          <cell r="S8939" t="str">
            <v>Salaries &amp; Benefits</v>
          </cell>
        </row>
        <row r="8940">
          <cell r="A8940" t="str">
            <v>PH4110</v>
          </cell>
          <cell r="E8940">
            <v>39321.129999999997</v>
          </cell>
          <cell r="F8940">
            <v>0</v>
          </cell>
          <cell r="G8940">
            <v>39321.129999999997</v>
          </cell>
          <cell r="H8940">
            <v>32686.1</v>
          </cell>
          <cell r="I8940">
            <v>-6635.03</v>
          </cell>
          <cell r="J8940">
            <v>72577.600000000006</v>
          </cell>
          <cell r="L8940">
            <v>41455</v>
          </cell>
          <cell r="M8940" t="str">
            <v>PF</v>
          </cell>
          <cell r="N8940" t="str">
            <v>EXP</v>
          </cell>
          <cell r="O8940" t="str">
            <v>PH400</v>
          </cell>
          <cell r="P8940" t="str">
            <v>1720</v>
          </cell>
          <cell r="Q8940" t="str">
            <v>Salaries &amp; Benefits</v>
          </cell>
          <cell r="R8940" t="str">
            <v>Other Expenditures</v>
          </cell>
          <cell r="S8940" t="str">
            <v>Salaries &amp; Benefits</v>
          </cell>
        </row>
        <row r="8941">
          <cell r="A8941" t="str">
            <v>PH4110</v>
          </cell>
          <cell r="E8941">
            <v>12120.59</v>
          </cell>
          <cell r="F8941">
            <v>0</v>
          </cell>
          <cell r="G8941">
            <v>12120.59</v>
          </cell>
          <cell r="H8941">
            <v>12186.25</v>
          </cell>
          <cell r="I8941">
            <v>65.66</v>
          </cell>
          <cell r="J8941">
            <v>27419.98</v>
          </cell>
          <cell r="L8941">
            <v>41455</v>
          </cell>
          <cell r="M8941" t="str">
            <v>PF</v>
          </cell>
          <cell r="N8941" t="str">
            <v>EXP</v>
          </cell>
          <cell r="O8941" t="str">
            <v>PH400</v>
          </cell>
          <cell r="P8941" t="str">
            <v>1730</v>
          </cell>
          <cell r="Q8941" t="str">
            <v>Salaries &amp; Benefits</v>
          </cell>
          <cell r="R8941" t="str">
            <v>Other Expenditures</v>
          </cell>
          <cell r="S8941" t="str">
            <v>Salaries &amp; Benefits</v>
          </cell>
        </row>
        <row r="8942">
          <cell r="A8942" t="str">
            <v>PH4110</v>
          </cell>
          <cell r="E8942">
            <v>41421.1</v>
          </cell>
          <cell r="F8942">
            <v>0</v>
          </cell>
          <cell r="G8942">
            <v>41421.1</v>
          </cell>
          <cell r="H8942">
            <v>39251.040000000001</v>
          </cell>
          <cell r="I8942">
            <v>-2170.06</v>
          </cell>
          <cell r="J8942">
            <v>46907.01</v>
          </cell>
          <cell r="L8942">
            <v>41455</v>
          </cell>
          <cell r="M8942" t="str">
            <v>PF</v>
          </cell>
          <cell r="N8942" t="str">
            <v>EXP</v>
          </cell>
          <cell r="O8942" t="str">
            <v>PH400</v>
          </cell>
          <cell r="P8942" t="str">
            <v>1740</v>
          </cell>
          <cell r="Q8942" t="str">
            <v>Salaries &amp; Benefits</v>
          </cell>
          <cell r="R8942" t="str">
            <v>Other Expenditures</v>
          </cell>
          <cell r="S8942" t="str">
            <v>Salaries &amp; Benefits</v>
          </cell>
        </row>
        <row r="8943">
          <cell r="A8943" t="str">
            <v>PH4110</v>
          </cell>
          <cell r="E8943">
            <v>1783.92</v>
          </cell>
          <cell r="F8943">
            <v>0</v>
          </cell>
          <cell r="G8943">
            <v>1783.92</v>
          </cell>
          <cell r="H8943">
            <v>2374.7399999999998</v>
          </cell>
          <cell r="I8943">
            <v>590.82000000000005</v>
          </cell>
          <cell r="J8943">
            <v>2938.14</v>
          </cell>
          <cell r="L8943">
            <v>41455</v>
          </cell>
          <cell r="M8943" t="str">
            <v>PF</v>
          </cell>
          <cell r="N8943" t="str">
            <v>EXP</v>
          </cell>
          <cell r="O8943" t="str">
            <v>PH400</v>
          </cell>
          <cell r="P8943" t="str">
            <v>1745</v>
          </cell>
          <cell r="Q8943" t="str">
            <v>Salaries &amp; Benefits</v>
          </cell>
          <cell r="R8943" t="str">
            <v>Other Expenditures</v>
          </cell>
          <cell r="S8943" t="str">
            <v>Salaries &amp; Benefits</v>
          </cell>
        </row>
        <row r="8944">
          <cell r="A8944" t="str">
            <v>PH4110</v>
          </cell>
          <cell r="E8944">
            <v>34525.26</v>
          </cell>
          <cell r="F8944">
            <v>0</v>
          </cell>
          <cell r="G8944">
            <v>34525.26</v>
          </cell>
          <cell r="H8944">
            <v>31831.13</v>
          </cell>
          <cell r="I8944">
            <v>-2694.13</v>
          </cell>
          <cell r="J8944">
            <v>71619.520000000004</v>
          </cell>
          <cell r="L8944">
            <v>41455</v>
          </cell>
          <cell r="M8944" t="str">
            <v>PF</v>
          </cell>
          <cell r="N8944" t="str">
            <v>EXP</v>
          </cell>
          <cell r="O8944" t="str">
            <v>PH400</v>
          </cell>
          <cell r="P8944" t="str">
            <v>1750</v>
          </cell>
          <cell r="Q8944" t="str">
            <v>Salaries &amp; Benefits</v>
          </cell>
          <cell r="R8944" t="str">
            <v>Other Expenditures</v>
          </cell>
          <cell r="S8944" t="str">
            <v>Salaries &amp; Benefits</v>
          </cell>
        </row>
        <row r="8945">
          <cell r="A8945" t="str">
            <v>PH4110</v>
          </cell>
          <cell r="E8945">
            <v>84793.57</v>
          </cell>
          <cell r="F8945">
            <v>0</v>
          </cell>
          <cell r="G8945">
            <v>84793.57</v>
          </cell>
          <cell r="H8945">
            <v>85944.48</v>
          </cell>
          <cell r="I8945">
            <v>1150.9100000000001</v>
          </cell>
          <cell r="J8945">
            <v>103801.5</v>
          </cell>
          <cell r="L8945">
            <v>41455</v>
          </cell>
          <cell r="M8945" t="str">
            <v>PF</v>
          </cell>
          <cell r="N8945" t="str">
            <v>EXP</v>
          </cell>
          <cell r="O8945" t="str">
            <v>PH400</v>
          </cell>
          <cell r="P8945" t="str">
            <v>1760</v>
          </cell>
          <cell r="Q8945" t="str">
            <v>Salaries &amp; Benefits</v>
          </cell>
          <cell r="R8945" t="str">
            <v>Other Expenditures</v>
          </cell>
          <cell r="S8945" t="str">
            <v>Salaries &amp; Benefits</v>
          </cell>
        </row>
        <row r="8946">
          <cell r="A8946" t="str">
            <v>PH4110</v>
          </cell>
          <cell r="E8946">
            <v>185545.86</v>
          </cell>
          <cell r="F8946">
            <v>0</v>
          </cell>
          <cell r="G8946">
            <v>185545.86</v>
          </cell>
          <cell r="H8946">
            <v>182191.02</v>
          </cell>
          <cell r="I8946">
            <v>-3354.84</v>
          </cell>
          <cell r="J8946">
            <v>409929.33</v>
          </cell>
          <cell r="L8946">
            <v>41455</v>
          </cell>
          <cell r="M8946" t="str">
            <v>PF</v>
          </cell>
          <cell r="N8946" t="str">
            <v>EXP</v>
          </cell>
          <cell r="O8946" t="str">
            <v>PH400</v>
          </cell>
          <cell r="P8946" t="str">
            <v>1770</v>
          </cell>
          <cell r="Q8946" t="str">
            <v>Salaries &amp; Benefits</v>
          </cell>
          <cell r="R8946" t="str">
            <v>Other Expenditures</v>
          </cell>
          <cell r="S8946" t="str">
            <v>Salaries &amp; Benefits</v>
          </cell>
        </row>
        <row r="8947">
          <cell r="A8947" t="str">
            <v>PH4110</v>
          </cell>
          <cell r="E8947">
            <v>-338.29</v>
          </cell>
          <cell r="F8947">
            <v>0</v>
          </cell>
          <cell r="G8947">
            <v>-338.29</v>
          </cell>
          <cell r="H8947">
            <v>0</v>
          </cell>
          <cell r="I8947">
            <v>338.29</v>
          </cell>
          <cell r="J8947">
            <v>0</v>
          </cell>
          <cell r="L8947">
            <v>41455</v>
          </cell>
          <cell r="M8947" t="str">
            <v>PF</v>
          </cell>
          <cell r="N8947" t="str">
            <v>EXP</v>
          </cell>
          <cell r="O8947" t="str">
            <v>PH400</v>
          </cell>
          <cell r="P8947" t="str">
            <v>1850</v>
          </cell>
          <cell r="Q8947" t="str">
            <v>Salaries &amp; Benefits</v>
          </cell>
          <cell r="R8947" t="str">
            <v>Other Expenditures</v>
          </cell>
          <cell r="S8947" t="str">
            <v>Salaries &amp; Benefits</v>
          </cell>
        </row>
        <row r="8948">
          <cell r="A8948" t="str">
            <v>PH4110</v>
          </cell>
          <cell r="E8948">
            <v>5382.55</v>
          </cell>
          <cell r="F8948">
            <v>0</v>
          </cell>
          <cell r="G8948">
            <v>5382.55</v>
          </cell>
          <cell r="H8948">
            <v>2592</v>
          </cell>
          <cell r="I8948">
            <v>-2790.55</v>
          </cell>
          <cell r="J8948">
            <v>6000</v>
          </cell>
          <cell r="L8948">
            <v>41455</v>
          </cell>
          <cell r="M8948" t="str">
            <v>PF</v>
          </cell>
          <cell r="N8948" t="str">
            <v>EXP</v>
          </cell>
          <cell r="O8948" t="str">
            <v>PH400</v>
          </cell>
          <cell r="P8948" t="str">
            <v>2010</v>
          </cell>
          <cell r="Q8948" t="str">
            <v>Office Supplies</v>
          </cell>
          <cell r="R8948" t="str">
            <v>Other Expenditures</v>
          </cell>
          <cell r="S8948" t="str">
            <v>Non Salary</v>
          </cell>
        </row>
        <row r="8949">
          <cell r="A8949" t="str">
            <v>PH4110</v>
          </cell>
          <cell r="E8949">
            <v>798.21</v>
          </cell>
          <cell r="F8949">
            <v>0</v>
          </cell>
          <cell r="G8949">
            <v>798.21</v>
          </cell>
          <cell r="H8949">
            <v>1728</v>
          </cell>
          <cell r="I8949">
            <v>929.79</v>
          </cell>
          <cell r="J8949">
            <v>4000</v>
          </cell>
          <cell r="L8949">
            <v>41455</v>
          </cell>
          <cell r="M8949" t="str">
            <v>PF</v>
          </cell>
          <cell r="N8949" t="str">
            <v>EXP</v>
          </cell>
          <cell r="O8949" t="str">
            <v>PH400</v>
          </cell>
          <cell r="P8949" t="str">
            <v>2020</v>
          </cell>
          <cell r="Q8949" t="str">
            <v>Office Supplies</v>
          </cell>
          <cell r="R8949" t="str">
            <v>Other Expenditures</v>
          </cell>
          <cell r="S8949" t="str">
            <v>Non Salary</v>
          </cell>
        </row>
        <row r="8950">
          <cell r="A8950" t="str">
            <v>PH4110</v>
          </cell>
          <cell r="E8950">
            <v>2771.92</v>
          </cell>
          <cell r="F8950">
            <v>0</v>
          </cell>
          <cell r="G8950">
            <v>2771.92</v>
          </cell>
          <cell r="H8950">
            <v>2160</v>
          </cell>
          <cell r="I8950">
            <v>-611.91999999999996</v>
          </cell>
          <cell r="J8950">
            <v>5000</v>
          </cell>
          <cell r="L8950">
            <v>41455</v>
          </cell>
          <cell r="M8950" t="str">
            <v>PF</v>
          </cell>
          <cell r="N8950" t="str">
            <v>EXP</v>
          </cell>
          <cell r="O8950" t="str">
            <v>PH400</v>
          </cell>
          <cell r="P8950" t="str">
            <v>2040</v>
          </cell>
          <cell r="Q8950" t="str">
            <v>Office Supplies</v>
          </cell>
          <cell r="R8950" t="str">
            <v>Other Expenditures</v>
          </cell>
          <cell r="S8950" t="str">
            <v>Non Salary</v>
          </cell>
        </row>
        <row r="8951">
          <cell r="A8951" t="str">
            <v>PH4110</v>
          </cell>
          <cell r="E8951">
            <v>61.37</v>
          </cell>
          <cell r="F8951">
            <v>0</v>
          </cell>
          <cell r="G8951">
            <v>61.37</v>
          </cell>
          <cell r="H8951">
            <v>0</v>
          </cell>
          <cell r="I8951">
            <v>-61.37</v>
          </cell>
          <cell r="J8951">
            <v>0</v>
          </cell>
          <cell r="L8951">
            <v>41455</v>
          </cell>
          <cell r="M8951" t="str">
            <v>PF</v>
          </cell>
          <cell r="N8951" t="str">
            <v>EXP</v>
          </cell>
          <cell r="O8951" t="str">
            <v>PH400</v>
          </cell>
          <cell r="P8951" t="str">
            <v>2082</v>
          </cell>
          <cell r="Q8951" t="str">
            <v>Office Supplies</v>
          </cell>
          <cell r="R8951" t="str">
            <v>Other Expenditures</v>
          </cell>
          <cell r="S8951" t="str">
            <v>Non Salary</v>
          </cell>
        </row>
        <row r="8952">
          <cell r="A8952" t="str">
            <v>PH4110</v>
          </cell>
          <cell r="E8952">
            <v>0</v>
          </cell>
          <cell r="F8952">
            <v>0</v>
          </cell>
          <cell r="G8952">
            <v>0</v>
          </cell>
          <cell r="H8952">
            <v>1296</v>
          </cell>
          <cell r="I8952">
            <v>1296</v>
          </cell>
          <cell r="J8952">
            <v>3000</v>
          </cell>
          <cell r="L8952">
            <v>41455</v>
          </cell>
          <cell r="M8952" t="str">
            <v>PF</v>
          </cell>
          <cell r="N8952" t="str">
            <v>EXP</v>
          </cell>
          <cell r="O8952" t="str">
            <v>PH400</v>
          </cell>
          <cell r="P8952" t="str">
            <v>2099</v>
          </cell>
          <cell r="Q8952" t="str">
            <v>Office Supplies</v>
          </cell>
          <cell r="R8952" t="str">
            <v>Other Expenditures</v>
          </cell>
          <cell r="S8952" t="str">
            <v>Non Salary</v>
          </cell>
        </row>
        <row r="8953">
          <cell r="A8953" t="str">
            <v>PH4110</v>
          </cell>
          <cell r="E8953">
            <v>0</v>
          </cell>
          <cell r="F8953">
            <v>0</v>
          </cell>
          <cell r="G8953">
            <v>0</v>
          </cell>
          <cell r="H8953">
            <v>756.02</v>
          </cell>
          <cell r="I8953">
            <v>756.02</v>
          </cell>
          <cell r="J8953">
            <v>1750</v>
          </cell>
          <cell r="L8953">
            <v>41455</v>
          </cell>
          <cell r="M8953" t="str">
            <v>PF</v>
          </cell>
          <cell r="N8953" t="str">
            <v>EXP</v>
          </cell>
          <cell r="O8953" t="str">
            <v>PH400</v>
          </cell>
          <cell r="P8953" t="str">
            <v>2650</v>
          </cell>
          <cell r="Q8953" t="str">
            <v>Other Supplies</v>
          </cell>
          <cell r="R8953" t="str">
            <v>Other Expenditures</v>
          </cell>
          <cell r="S8953" t="str">
            <v>Non Salary</v>
          </cell>
        </row>
        <row r="8954">
          <cell r="A8954" t="str">
            <v>PH4110</v>
          </cell>
          <cell r="E8954">
            <v>0</v>
          </cell>
          <cell r="F8954">
            <v>0</v>
          </cell>
          <cell r="G8954">
            <v>0</v>
          </cell>
          <cell r="H8954">
            <v>0</v>
          </cell>
          <cell r="I8954">
            <v>0</v>
          </cell>
          <cell r="J8954">
            <v>670.47</v>
          </cell>
          <cell r="L8954">
            <v>41455</v>
          </cell>
          <cell r="M8954" t="str">
            <v>PF</v>
          </cell>
          <cell r="N8954" t="str">
            <v>EXP</v>
          </cell>
          <cell r="O8954" t="str">
            <v>PH400</v>
          </cell>
          <cell r="P8954" t="str">
            <v>2823</v>
          </cell>
          <cell r="Q8954" t="str">
            <v>Other Supplies</v>
          </cell>
          <cell r="R8954" t="str">
            <v>Other Expenditures</v>
          </cell>
          <cell r="S8954" t="str">
            <v>Non Salary</v>
          </cell>
        </row>
        <row r="8955">
          <cell r="A8955" t="str">
            <v>PH4110</v>
          </cell>
          <cell r="E8955">
            <v>1281.8599999999999</v>
          </cell>
          <cell r="F8955">
            <v>0</v>
          </cell>
          <cell r="G8955">
            <v>1281.8599999999999</v>
          </cell>
          <cell r="H8955">
            <v>0</v>
          </cell>
          <cell r="I8955">
            <v>-1281.8599999999999</v>
          </cell>
          <cell r="J8955">
            <v>0</v>
          </cell>
          <cell r="L8955">
            <v>41455</v>
          </cell>
          <cell r="M8955" t="str">
            <v>PF</v>
          </cell>
          <cell r="N8955" t="str">
            <v>EXP</v>
          </cell>
          <cell r="O8955" t="str">
            <v>PH400</v>
          </cell>
          <cell r="P8955" t="str">
            <v>3020</v>
          </cell>
          <cell r="Q8955" t="str">
            <v>General Equipment</v>
          </cell>
          <cell r="R8955" t="str">
            <v>Other Expenditures</v>
          </cell>
          <cell r="S8955" t="str">
            <v>Non Salary</v>
          </cell>
        </row>
        <row r="8956">
          <cell r="A8956" t="str">
            <v>PH4110</v>
          </cell>
          <cell r="E8956">
            <v>294.08999999999997</v>
          </cell>
          <cell r="F8956">
            <v>0</v>
          </cell>
          <cell r="G8956">
            <v>294.08999999999997</v>
          </cell>
          <cell r="H8956">
            <v>0</v>
          </cell>
          <cell r="I8956">
            <v>-294.08999999999997</v>
          </cell>
          <cell r="J8956">
            <v>0</v>
          </cell>
          <cell r="L8956">
            <v>41455</v>
          </cell>
          <cell r="M8956" t="str">
            <v>PF</v>
          </cell>
          <cell r="N8956" t="str">
            <v>EXP</v>
          </cell>
          <cell r="O8956" t="str">
            <v>PH400</v>
          </cell>
          <cell r="P8956" t="str">
            <v>3420</v>
          </cell>
          <cell r="Q8956" t="str">
            <v>Computer Hardware &amp; Software</v>
          </cell>
          <cell r="R8956" t="str">
            <v>Other Expenditures</v>
          </cell>
          <cell r="S8956" t="str">
            <v>Non Salary</v>
          </cell>
        </row>
        <row r="8957">
          <cell r="A8957" t="str">
            <v>PH4110</v>
          </cell>
          <cell r="E8957">
            <v>0</v>
          </cell>
          <cell r="F8957">
            <v>0</v>
          </cell>
          <cell r="G8957">
            <v>0</v>
          </cell>
          <cell r="H8957">
            <v>0</v>
          </cell>
          <cell r="I8957">
            <v>0</v>
          </cell>
          <cell r="J8957">
            <v>0</v>
          </cell>
          <cell r="L8957">
            <v>41455</v>
          </cell>
          <cell r="M8957" t="str">
            <v>PF</v>
          </cell>
          <cell r="N8957" t="str">
            <v>EXP</v>
          </cell>
          <cell r="O8957" t="str">
            <v>PH400</v>
          </cell>
          <cell r="P8957" t="str">
            <v>4086</v>
          </cell>
          <cell r="Q8957" t="str">
            <v>Professional &amp; Technical</v>
          </cell>
          <cell r="R8957" t="str">
            <v>Other Expenditures</v>
          </cell>
          <cell r="S8957" t="str">
            <v>Non Salary</v>
          </cell>
        </row>
        <row r="8958">
          <cell r="A8958" t="str">
            <v>PH4110</v>
          </cell>
          <cell r="E8958">
            <v>0</v>
          </cell>
          <cell r="F8958">
            <v>0</v>
          </cell>
          <cell r="G8958">
            <v>0</v>
          </cell>
          <cell r="H8958">
            <v>422.5</v>
          </cell>
          <cell r="I8958">
            <v>422.5</v>
          </cell>
          <cell r="J8958">
            <v>1000</v>
          </cell>
          <cell r="L8958">
            <v>41455</v>
          </cell>
          <cell r="M8958" t="str">
            <v>PF</v>
          </cell>
          <cell r="N8958" t="str">
            <v>EXP</v>
          </cell>
          <cell r="O8958" t="str">
            <v>PH400</v>
          </cell>
          <cell r="P8958" t="str">
            <v>4205</v>
          </cell>
          <cell r="Q8958" t="str">
            <v>Business Travel Expenses</v>
          </cell>
          <cell r="R8958" t="str">
            <v>Other Expenditures</v>
          </cell>
          <cell r="S8958" t="str">
            <v>Non Salary</v>
          </cell>
        </row>
        <row r="8959">
          <cell r="A8959" t="str">
            <v>PH4110</v>
          </cell>
          <cell r="E8959">
            <v>0</v>
          </cell>
          <cell r="F8959">
            <v>0</v>
          </cell>
          <cell r="G8959">
            <v>0</v>
          </cell>
          <cell r="H8959">
            <v>861.91</v>
          </cell>
          <cell r="I8959">
            <v>861.91</v>
          </cell>
          <cell r="J8959">
            <v>2040</v>
          </cell>
          <cell r="L8959">
            <v>41455</v>
          </cell>
          <cell r="M8959" t="str">
            <v>PF</v>
          </cell>
          <cell r="N8959" t="str">
            <v>EXP</v>
          </cell>
          <cell r="O8959" t="str">
            <v>PH400</v>
          </cell>
          <cell r="P8959" t="str">
            <v>4215</v>
          </cell>
          <cell r="Q8959" t="str">
            <v>Business Travel Expenses</v>
          </cell>
          <cell r="R8959" t="str">
            <v>Other Expenditures</v>
          </cell>
          <cell r="S8959" t="str">
            <v>Non Salary</v>
          </cell>
        </row>
        <row r="8960">
          <cell r="A8960" t="str">
            <v>PH4110</v>
          </cell>
          <cell r="E8960">
            <v>164.3</v>
          </cell>
          <cell r="F8960">
            <v>0</v>
          </cell>
          <cell r="G8960">
            <v>164.3</v>
          </cell>
          <cell r="H8960">
            <v>689.52</v>
          </cell>
          <cell r="I8960">
            <v>525.22</v>
          </cell>
          <cell r="J8960">
            <v>1632</v>
          </cell>
          <cell r="L8960">
            <v>41455</v>
          </cell>
          <cell r="M8960" t="str">
            <v>PF</v>
          </cell>
          <cell r="N8960" t="str">
            <v>EXP</v>
          </cell>
          <cell r="O8960" t="str">
            <v>PH400</v>
          </cell>
          <cell r="P8960" t="str">
            <v>4225</v>
          </cell>
          <cell r="Q8960" t="str">
            <v>Business Travel Expenses</v>
          </cell>
          <cell r="R8960" t="str">
            <v>Other Expenditures</v>
          </cell>
          <cell r="S8960" t="str">
            <v>Non Salary</v>
          </cell>
        </row>
        <row r="8961">
          <cell r="A8961" t="str">
            <v>PH4110</v>
          </cell>
          <cell r="E8961">
            <v>0</v>
          </cell>
          <cell r="F8961">
            <v>0</v>
          </cell>
          <cell r="G8961">
            <v>0</v>
          </cell>
          <cell r="H8961">
            <v>0</v>
          </cell>
          <cell r="I8961">
            <v>0</v>
          </cell>
          <cell r="J8961">
            <v>0</v>
          </cell>
          <cell r="L8961">
            <v>41455</v>
          </cell>
          <cell r="M8961" t="str">
            <v>PF</v>
          </cell>
          <cell r="N8961" t="str">
            <v>EXP</v>
          </cell>
          <cell r="O8961" t="str">
            <v>PH400</v>
          </cell>
          <cell r="P8961" t="str">
            <v>4250</v>
          </cell>
          <cell r="Q8961" t="str">
            <v>Conference Expenditures</v>
          </cell>
          <cell r="R8961" t="str">
            <v>Other Expenditures</v>
          </cell>
          <cell r="S8961" t="str">
            <v>Non Salary</v>
          </cell>
        </row>
        <row r="8962">
          <cell r="A8962" t="str">
            <v>PH4110</v>
          </cell>
          <cell r="E8962">
            <v>0</v>
          </cell>
          <cell r="F8962">
            <v>0</v>
          </cell>
          <cell r="G8962">
            <v>0</v>
          </cell>
          <cell r="H8962">
            <v>125</v>
          </cell>
          <cell r="I8962">
            <v>125</v>
          </cell>
          <cell r="J8962">
            <v>500</v>
          </cell>
          <cell r="L8962">
            <v>41455</v>
          </cell>
          <cell r="M8962" t="str">
            <v>PF</v>
          </cell>
          <cell r="N8962" t="str">
            <v>EXP</v>
          </cell>
          <cell r="O8962" t="str">
            <v>PH400</v>
          </cell>
          <cell r="P8962" t="str">
            <v>4251</v>
          </cell>
          <cell r="Q8962" t="str">
            <v>Conference Expenditures</v>
          </cell>
          <cell r="R8962" t="str">
            <v>Other Expenditures</v>
          </cell>
          <cell r="S8962" t="str">
            <v>Non Salary</v>
          </cell>
        </row>
        <row r="8963">
          <cell r="A8963" t="str">
            <v>PH4110</v>
          </cell>
          <cell r="E8963">
            <v>0</v>
          </cell>
          <cell r="F8963">
            <v>0</v>
          </cell>
          <cell r="G8963">
            <v>0</v>
          </cell>
          <cell r="H8963">
            <v>1468.75</v>
          </cell>
          <cell r="I8963">
            <v>1468.75</v>
          </cell>
          <cell r="J8963">
            <v>5875</v>
          </cell>
          <cell r="L8963">
            <v>41455</v>
          </cell>
          <cell r="M8963" t="str">
            <v>PF</v>
          </cell>
          <cell r="N8963" t="str">
            <v>EXP</v>
          </cell>
          <cell r="O8963" t="str">
            <v>PH400</v>
          </cell>
          <cell r="P8963" t="str">
            <v>4252</v>
          </cell>
          <cell r="Q8963" t="str">
            <v>Conference Expenditures</v>
          </cell>
          <cell r="R8963" t="str">
            <v>Other Expenditures</v>
          </cell>
          <cell r="S8963" t="str">
            <v>Non Salary</v>
          </cell>
        </row>
        <row r="8964">
          <cell r="A8964" t="str">
            <v>PH4110</v>
          </cell>
          <cell r="E8964">
            <v>0</v>
          </cell>
          <cell r="F8964">
            <v>0</v>
          </cell>
          <cell r="G8964">
            <v>0</v>
          </cell>
          <cell r="H8964">
            <v>750</v>
          </cell>
          <cell r="I8964">
            <v>750</v>
          </cell>
          <cell r="J8964">
            <v>3000</v>
          </cell>
          <cell r="L8964">
            <v>41455</v>
          </cell>
          <cell r="M8964" t="str">
            <v>PF</v>
          </cell>
          <cell r="N8964" t="str">
            <v>EXP</v>
          </cell>
          <cell r="O8964" t="str">
            <v>PH400</v>
          </cell>
          <cell r="P8964" t="str">
            <v>4253</v>
          </cell>
          <cell r="Q8964" t="str">
            <v>Conference Expenditures</v>
          </cell>
          <cell r="R8964" t="str">
            <v>Other Expenditures</v>
          </cell>
          <cell r="S8964" t="str">
            <v>Non Salary</v>
          </cell>
        </row>
        <row r="8965">
          <cell r="A8965" t="str">
            <v>PH4110</v>
          </cell>
          <cell r="E8965">
            <v>14.41</v>
          </cell>
          <cell r="F8965">
            <v>0</v>
          </cell>
          <cell r="G8965">
            <v>14.41</v>
          </cell>
          <cell r="H8965">
            <v>255</v>
          </cell>
          <cell r="I8965">
            <v>240.59</v>
          </cell>
          <cell r="J8965">
            <v>1020</v>
          </cell>
          <cell r="L8965">
            <v>41455</v>
          </cell>
          <cell r="M8965" t="str">
            <v>PF</v>
          </cell>
          <cell r="N8965" t="str">
            <v>EXP</v>
          </cell>
          <cell r="O8965" t="str">
            <v>PH400</v>
          </cell>
          <cell r="P8965" t="str">
            <v>4254</v>
          </cell>
          <cell r="Q8965" t="str">
            <v>Conference Expenditures</v>
          </cell>
          <cell r="R8965" t="str">
            <v>Other Expenditures</v>
          </cell>
          <cell r="S8965" t="str">
            <v>Non Salary</v>
          </cell>
        </row>
        <row r="8966">
          <cell r="A8966" t="str">
            <v>PH4110</v>
          </cell>
          <cell r="E8966">
            <v>0</v>
          </cell>
          <cell r="F8966">
            <v>0</v>
          </cell>
          <cell r="G8966">
            <v>0</v>
          </cell>
          <cell r="H8966">
            <v>750</v>
          </cell>
          <cell r="I8966">
            <v>750</v>
          </cell>
          <cell r="J8966">
            <v>3000</v>
          </cell>
          <cell r="L8966">
            <v>41455</v>
          </cell>
          <cell r="M8966" t="str">
            <v>PF</v>
          </cell>
          <cell r="N8966" t="str">
            <v>EXP</v>
          </cell>
          <cell r="O8966" t="str">
            <v>PH400</v>
          </cell>
          <cell r="P8966" t="str">
            <v>4255</v>
          </cell>
          <cell r="Q8966" t="str">
            <v>Conference Expenditures</v>
          </cell>
          <cell r="R8966" t="str">
            <v>Other Expenditures</v>
          </cell>
          <cell r="S8966" t="str">
            <v>Non Salary</v>
          </cell>
        </row>
        <row r="8967">
          <cell r="A8967" t="str">
            <v>PH4110</v>
          </cell>
          <cell r="E8967">
            <v>4230.3999999999996</v>
          </cell>
          <cell r="F8967">
            <v>0</v>
          </cell>
          <cell r="G8967">
            <v>4230.3999999999996</v>
          </cell>
          <cell r="H8967">
            <v>4051.3</v>
          </cell>
          <cell r="I8967">
            <v>-179.1</v>
          </cell>
          <cell r="J8967">
            <v>16205.1</v>
          </cell>
          <cell r="L8967">
            <v>41455</v>
          </cell>
          <cell r="M8967" t="str">
            <v>PF</v>
          </cell>
          <cell r="N8967" t="str">
            <v>EXP</v>
          </cell>
          <cell r="O8967" t="str">
            <v>PH400</v>
          </cell>
          <cell r="P8967" t="str">
            <v>4256</v>
          </cell>
          <cell r="Q8967" t="str">
            <v>Conference Expenditures</v>
          </cell>
          <cell r="R8967" t="str">
            <v>Other Expenditures</v>
          </cell>
          <cell r="S8967" t="str">
            <v>Non Salary</v>
          </cell>
        </row>
        <row r="8968">
          <cell r="A8968" t="str">
            <v>PH4110</v>
          </cell>
          <cell r="E8968">
            <v>831.38</v>
          </cell>
          <cell r="F8968">
            <v>240.16</v>
          </cell>
          <cell r="G8968">
            <v>1071.54</v>
          </cell>
          <cell r="H8968">
            <v>6337.5</v>
          </cell>
          <cell r="I8968">
            <v>5265.96</v>
          </cell>
          <cell r="J8968">
            <v>15000</v>
          </cell>
          <cell r="L8968">
            <v>41455</v>
          </cell>
          <cell r="M8968" t="str">
            <v>PF</v>
          </cell>
          <cell r="N8968" t="str">
            <v>EXP</v>
          </cell>
          <cell r="O8968" t="str">
            <v>PH400</v>
          </cell>
          <cell r="P8968" t="str">
            <v>4310</v>
          </cell>
          <cell r="Q8968" t="str">
            <v>Training &amp; Development</v>
          </cell>
          <cell r="R8968" t="str">
            <v>Other Expenditures</v>
          </cell>
          <cell r="S8968" t="str">
            <v>Non Salary</v>
          </cell>
        </row>
        <row r="8969">
          <cell r="A8969" t="str">
            <v>PH4110</v>
          </cell>
          <cell r="E8969">
            <v>1724.8</v>
          </cell>
          <cell r="F8969">
            <v>0</v>
          </cell>
          <cell r="G8969">
            <v>1724.8</v>
          </cell>
          <cell r="H8969">
            <v>0</v>
          </cell>
          <cell r="I8969">
            <v>-1724.8</v>
          </cell>
          <cell r="J8969">
            <v>0</v>
          </cell>
          <cell r="L8969">
            <v>41455</v>
          </cell>
          <cell r="M8969" t="str">
            <v>PF</v>
          </cell>
          <cell r="N8969" t="str">
            <v>EXP</v>
          </cell>
          <cell r="O8969" t="str">
            <v>PH400</v>
          </cell>
          <cell r="P8969" t="str">
            <v>4340</v>
          </cell>
          <cell r="Q8969" t="str">
            <v>Training &amp; Development</v>
          </cell>
          <cell r="R8969" t="str">
            <v>Other Expenditures</v>
          </cell>
          <cell r="S8969" t="str">
            <v>Non Salary</v>
          </cell>
        </row>
        <row r="8970">
          <cell r="A8970" t="str">
            <v>PH4110</v>
          </cell>
          <cell r="E8970">
            <v>7639.09</v>
          </cell>
          <cell r="F8970">
            <v>1776.89</v>
          </cell>
          <cell r="G8970">
            <v>9415.98</v>
          </cell>
          <cell r="H8970">
            <v>2055.52</v>
          </cell>
          <cell r="I8970">
            <v>-7360.46</v>
          </cell>
          <cell r="J8970">
            <v>21637.09</v>
          </cell>
          <cell r="L8970">
            <v>41455</v>
          </cell>
          <cell r="M8970" t="str">
            <v>PF</v>
          </cell>
          <cell r="N8970" t="str">
            <v>EXP</v>
          </cell>
          <cell r="O8970" t="str">
            <v>PH400</v>
          </cell>
          <cell r="P8970" t="str">
            <v>4414</v>
          </cell>
          <cell r="Q8970" t="str">
            <v>Contracted Services</v>
          </cell>
          <cell r="R8970" t="str">
            <v>Other Expenditures</v>
          </cell>
          <cell r="S8970" t="str">
            <v>Non Salary</v>
          </cell>
        </row>
        <row r="8971">
          <cell r="A8971" t="str">
            <v>PH4110</v>
          </cell>
          <cell r="E8971">
            <v>0</v>
          </cell>
          <cell r="F8971">
            <v>0</v>
          </cell>
          <cell r="G8971">
            <v>0</v>
          </cell>
          <cell r="H8971">
            <v>0</v>
          </cell>
          <cell r="I8971">
            <v>0</v>
          </cell>
          <cell r="J8971">
            <v>0</v>
          </cell>
          <cell r="L8971">
            <v>41455</v>
          </cell>
          <cell r="M8971" t="str">
            <v>PF</v>
          </cell>
          <cell r="N8971" t="str">
            <v>EXP</v>
          </cell>
          <cell r="O8971" t="str">
            <v>PH400</v>
          </cell>
          <cell r="P8971" t="str">
            <v>4416</v>
          </cell>
          <cell r="Q8971" t="str">
            <v>Contracted Services</v>
          </cell>
          <cell r="R8971" t="str">
            <v>Other Expenditures</v>
          </cell>
          <cell r="S8971" t="str">
            <v>Non Salary</v>
          </cell>
        </row>
        <row r="8972">
          <cell r="A8972" t="str">
            <v>PH4110</v>
          </cell>
          <cell r="E8972">
            <v>0</v>
          </cell>
          <cell r="F8972">
            <v>0</v>
          </cell>
          <cell r="G8972">
            <v>0</v>
          </cell>
          <cell r="H8972">
            <v>42.25</v>
          </cell>
          <cell r="I8972">
            <v>42.25</v>
          </cell>
          <cell r="J8972">
            <v>100</v>
          </cell>
          <cell r="L8972">
            <v>41455</v>
          </cell>
          <cell r="M8972" t="str">
            <v>PF</v>
          </cell>
          <cell r="N8972" t="str">
            <v>EXP</v>
          </cell>
          <cell r="O8972" t="str">
            <v>PH400</v>
          </cell>
          <cell r="P8972" t="str">
            <v>4452</v>
          </cell>
          <cell r="Q8972" t="str">
            <v>Contracted Services</v>
          </cell>
          <cell r="R8972" t="str">
            <v>Other Expenditures</v>
          </cell>
          <cell r="S8972" t="str">
            <v>Non Salary</v>
          </cell>
        </row>
        <row r="8973">
          <cell r="A8973" t="str">
            <v>PH4110</v>
          </cell>
          <cell r="E8973">
            <v>290.89</v>
          </cell>
          <cell r="F8973">
            <v>3344.9</v>
          </cell>
          <cell r="G8973">
            <v>3635.79</v>
          </cell>
          <cell r="H8973">
            <v>3904.74</v>
          </cell>
          <cell r="I8973">
            <v>268.95</v>
          </cell>
          <cell r="J8973">
            <v>9242</v>
          </cell>
          <cell r="L8973">
            <v>41455</v>
          </cell>
          <cell r="M8973" t="str">
            <v>PF</v>
          </cell>
          <cell r="N8973" t="str">
            <v>EXP</v>
          </cell>
          <cell r="O8973" t="str">
            <v>PH400</v>
          </cell>
          <cell r="P8973" t="str">
            <v>4515</v>
          </cell>
          <cell r="Q8973" t="str">
            <v>Contracted Services</v>
          </cell>
          <cell r="R8973" t="str">
            <v>Other Expenditures</v>
          </cell>
          <cell r="S8973" t="str">
            <v>Non Salary</v>
          </cell>
        </row>
        <row r="8974">
          <cell r="A8974" t="str">
            <v>PH4110</v>
          </cell>
          <cell r="E8974">
            <v>5402.52</v>
          </cell>
          <cell r="F8974">
            <v>0</v>
          </cell>
          <cell r="G8974">
            <v>5402.52</v>
          </cell>
          <cell r="H8974">
            <v>0</v>
          </cell>
          <cell r="I8974">
            <v>-5402.52</v>
          </cell>
          <cell r="J8974">
            <v>0</v>
          </cell>
          <cell r="L8974">
            <v>41455</v>
          </cell>
          <cell r="M8974" t="str">
            <v>PF</v>
          </cell>
          <cell r="N8974" t="str">
            <v>EXP</v>
          </cell>
          <cell r="O8974" t="str">
            <v>PH400</v>
          </cell>
          <cell r="P8974" t="str">
            <v>4530</v>
          </cell>
          <cell r="Q8974" t="str">
            <v>Contracted Services</v>
          </cell>
          <cell r="R8974" t="str">
            <v>Other Expenditures</v>
          </cell>
          <cell r="S8974" t="str">
            <v>Non Salary</v>
          </cell>
        </row>
        <row r="8975">
          <cell r="A8975" t="str">
            <v>PH4110</v>
          </cell>
          <cell r="E8975">
            <v>234</v>
          </cell>
          <cell r="F8975">
            <v>0</v>
          </cell>
          <cell r="G8975">
            <v>234</v>
          </cell>
          <cell r="H8975">
            <v>1267.5</v>
          </cell>
          <cell r="I8975">
            <v>1033.5</v>
          </cell>
          <cell r="J8975">
            <v>3000</v>
          </cell>
          <cell r="L8975">
            <v>41455</v>
          </cell>
          <cell r="M8975" t="str">
            <v>PF</v>
          </cell>
          <cell r="N8975" t="str">
            <v>EXP</v>
          </cell>
          <cell r="O8975" t="str">
            <v>PH400</v>
          </cell>
          <cell r="P8975" t="str">
            <v>4555</v>
          </cell>
          <cell r="Q8975" t="str">
            <v>Contracted Services</v>
          </cell>
          <cell r="R8975" t="str">
            <v>Other Expenditures</v>
          </cell>
          <cell r="S8975" t="str">
            <v>Non Salary</v>
          </cell>
        </row>
        <row r="8976">
          <cell r="A8976" t="str">
            <v>PH4110</v>
          </cell>
          <cell r="E8976">
            <v>18722.330000000002</v>
          </cell>
          <cell r="F8976">
            <v>0</v>
          </cell>
          <cell r="G8976">
            <v>18722.330000000002</v>
          </cell>
          <cell r="H8976">
            <v>15855</v>
          </cell>
          <cell r="I8976">
            <v>-2867.33</v>
          </cell>
          <cell r="J8976">
            <v>30000</v>
          </cell>
          <cell r="L8976">
            <v>41455</v>
          </cell>
          <cell r="M8976" t="str">
            <v>PF</v>
          </cell>
          <cell r="N8976" t="str">
            <v>EXP</v>
          </cell>
          <cell r="O8976" t="str">
            <v>PH400</v>
          </cell>
          <cell r="P8976" t="str">
            <v>4570</v>
          </cell>
          <cell r="Q8976" t="str">
            <v>Contracted Services</v>
          </cell>
          <cell r="R8976" t="str">
            <v>Other Expenditures</v>
          </cell>
          <cell r="S8976" t="str">
            <v>Non Salary</v>
          </cell>
        </row>
        <row r="8977">
          <cell r="A8977" t="str">
            <v>PH4110</v>
          </cell>
          <cell r="E8977">
            <v>0</v>
          </cell>
          <cell r="F8977">
            <v>0</v>
          </cell>
          <cell r="G8977">
            <v>0</v>
          </cell>
          <cell r="H8977">
            <v>6013.02</v>
          </cell>
          <cell r="I8977">
            <v>6013.02</v>
          </cell>
          <cell r="J8977">
            <v>12216.63</v>
          </cell>
          <cell r="L8977">
            <v>41455</v>
          </cell>
          <cell r="M8977" t="str">
            <v>PF</v>
          </cell>
          <cell r="N8977" t="str">
            <v>EXP</v>
          </cell>
          <cell r="O8977" t="str">
            <v>PH400</v>
          </cell>
          <cell r="P8977" t="str">
            <v>4760</v>
          </cell>
          <cell r="Q8977" t="str">
            <v>Insurance, Parking &amp; Metrage</v>
          </cell>
          <cell r="R8977" t="str">
            <v>Other Expenditures</v>
          </cell>
          <cell r="S8977" t="str">
            <v>Non Salary</v>
          </cell>
        </row>
        <row r="8978">
          <cell r="A8978" t="str">
            <v>PH4110</v>
          </cell>
          <cell r="E8978">
            <v>2724.61</v>
          </cell>
          <cell r="F8978">
            <v>0</v>
          </cell>
          <cell r="G8978">
            <v>2724.61</v>
          </cell>
          <cell r="H8978">
            <v>4922</v>
          </cell>
          <cell r="I8978">
            <v>2197.39</v>
          </cell>
          <cell r="J8978">
            <v>10000</v>
          </cell>
          <cell r="L8978">
            <v>41455</v>
          </cell>
          <cell r="M8978" t="str">
            <v>PF</v>
          </cell>
          <cell r="N8978" t="str">
            <v>EXP</v>
          </cell>
          <cell r="O8978" t="str">
            <v>PH400</v>
          </cell>
          <cell r="P8978" t="str">
            <v>4770</v>
          </cell>
          <cell r="Q8978" t="str">
            <v>Insurance, Parking &amp; Metrage</v>
          </cell>
          <cell r="R8978" t="str">
            <v>Other Expenditures</v>
          </cell>
          <cell r="S8978" t="str">
            <v>Non Salary</v>
          </cell>
        </row>
        <row r="8979">
          <cell r="A8979" t="str">
            <v>PH4110</v>
          </cell>
          <cell r="E8979">
            <v>3947.15</v>
          </cell>
          <cell r="F8979">
            <v>0</v>
          </cell>
          <cell r="G8979">
            <v>3947.15</v>
          </cell>
          <cell r="H8979">
            <v>7876.19</v>
          </cell>
          <cell r="I8979">
            <v>3929.04</v>
          </cell>
          <cell r="J8979">
            <v>16002</v>
          </cell>
          <cell r="L8979">
            <v>41455</v>
          </cell>
          <cell r="M8979" t="str">
            <v>PF</v>
          </cell>
          <cell r="N8979" t="str">
            <v>EXP</v>
          </cell>
          <cell r="O8979" t="str">
            <v>PH400</v>
          </cell>
          <cell r="P8979" t="str">
            <v>4775</v>
          </cell>
          <cell r="Q8979" t="str">
            <v>Insurance, Parking &amp; Metrage</v>
          </cell>
          <cell r="R8979" t="str">
            <v>Other Expenditures</v>
          </cell>
          <cell r="S8979" t="str">
            <v>Non Salary</v>
          </cell>
        </row>
        <row r="8980">
          <cell r="A8980" t="str">
            <v>PH4110</v>
          </cell>
          <cell r="E8980">
            <v>0</v>
          </cell>
          <cell r="F8980">
            <v>0</v>
          </cell>
          <cell r="G8980">
            <v>0</v>
          </cell>
          <cell r="H8980">
            <v>1267.28</v>
          </cell>
          <cell r="I8980">
            <v>1267.28</v>
          </cell>
          <cell r="J8980">
            <v>2999.5</v>
          </cell>
          <cell r="L8980">
            <v>41455</v>
          </cell>
          <cell r="M8980" t="str">
            <v>PF</v>
          </cell>
          <cell r="N8980" t="str">
            <v>EXP</v>
          </cell>
          <cell r="O8980" t="str">
            <v>PH400</v>
          </cell>
          <cell r="P8980" t="str">
            <v>4805</v>
          </cell>
          <cell r="Q8980" t="str">
            <v>Other Services</v>
          </cell>
          <cell r="R8980" t="str">
            <v>Other Expenditures</v>
          </cell>
          <cell r="S8980" t="str">
            <v>Non Salary</v>
          </cell>
        </row>
        <row r="8981">
          <cell r="A8981" t="str">
            <v>PH4110</v>
          </cell>
          <cell r="E8981">
            <v>0</v>
          </cell>
          <cell r="F8981">
            <v>0</v>
          </cell>
          <cell r="G8981">
            <v>0</v>
          </cell>
          <cell r="H8981">
            <v>211.25</v>
          </cell>
          <cell r="I8981">
            <v>211.25</v>
          </cell>
          <cell r="J8981">
            <v>500</v>
          </cell>
          <cell r="L8981">
            <v>41455</v>
          </cell>
          <cell r="M8981" t="str">
            <v>PF</v>
          </cell>
          <cell r="N8981" t="str">
            <v>EXP</v>
          </cell>
          <cell r="O8981" t="str">
            <v>PH400</v>
          </cell>
          <cell r="P8981" t="str">
            <v>4808</v>
          </cell>
          <cell r="Q8981" t="str">
            <v>Other Services</v>
          </cell>
          <cell r="R8981" t="str">
            <v>Other Expenditures</v>
          </cell>
          <cell r="S8981" t="str">
            <v>Non Salary</v>
          </cell>
        </row>
        <row r="8982">
          <cell r="A8982" t="str">
            <v>PH4110</v>
          </cell>
          <cell r="E8982">
            <v>-1332.42</v>
          </cell>
          <cell r="F8982">
            <v>0</v>
          </cell>
          <cell r="G8982">
            <v>-1332.42</v>
          </cell>
          <cell r="H8982">
            <v>0</v>
          </cell>
          <cell r="I8982">
            <v>1332.42</v>
          </cell>
          <cell r="J8982">
            <v>0</v>
          </cell>
          <cell r="L8982">
            <v>41455</v>
          </cell>
          <cell r="M8982" t="str">
            <v>PF</v>
          </cell>
          <cell r="N8982" t="str">
            <v>EXP</v>
          </cell>
          <cell r="O8982" t="str">
            <v>PH400</v>
          </cell>
          <cell r="P8982" t="str">
            <v>4810</v>
          </cell>
          <cell r="Q8982" t="str">
            <v>Other Services</v>
          </cell>
          <cell r="R8982" t="str">
            <v>Other Expenditures</v>
          </cell>
          <cell r="S8982" t="str">
            <v>Non Salary</v>
          </cell>
        </row>
        <row r="8983">
          <cell r="A8983" t="str">
            <v>PH4110</v>
          </cell>
          <cell r="E8983">
            <v>3146.94</v>
          </cell>
          <cell r="F8983">
            <v>42.39</v>
          </cell>
          <cell r="G8983">
            <v>3189.33</v>
          </cell>
          <cell r="H8983">
            <v>6337.5</v>
          </cell>
          <cell r="I8983">
            <v>3148.17</v>
          </cell>
          <cell r="J8983">
            <v>15000</v>
          </cell>
          <cell r="L8983">
            <v>41455</v>
          </cell>
          <cell r="M8983" t="str">
            <v>PF</v>
          </cell>
          <cell r="N8983" t="str">
            <v>EXP</v>
          </cell>
          <cell r="O8983" t="str">
            <v>PH400</v>
          </cell>
          <cell r="P8983" t="str">
            <v>4811</v>
          </cell>
          <cell r="Q8983" t="str">
            <v>Other Services</v>
          </cell>
          <cell r="R8983" t="str">
            <v>Other Expenditures</v>
          </cell>
          <cell r="S8983" t="str">
            <v>Non Salary</v>
          </cell>
        </row>
        <row r="8984">
          <cell r="A8984" t="str">
            <v>PH4110</v>
          </cell>
          <cell r="E8984">
            <v>0</v>
          </cell>
          <cell r="F8984">
            <v>0</v>
          </cell>
          <cell r="G8984">
            <v>0</v>
          </cell>
          <cell r="H8984">
            <v>633.75</v>
          </cell>
          <cell r="I8984">
            <v>633.75</v>
          </cell>
          <cell r="J8984">
            <v>1500</v>
          </cell>
          <cell r="L8984">
            <v>41455</v>
          </cell>
          <cell r="M8984" t="str">
            <v>PF</v>
          </cell>
          <cell r="N8984" t="str">
            <v>EXP</v>
          </cell>
          <cell r="O8984" t="str">
            <v>PH400</v>
          </cell>
          <cell r="P8984" t="str">
            <v>4815</v>
          </cell>
          <cell r="Q8984" t="str">
            <v>Other Services</v>
          </cell>
          <cell r="R8984" t="str">
            <v>Other Expenditures</v>
          </cell>
          <cell r="S8984" t="str">
            <v>Non Salary</v>
          </cell>
        </row>
        <row r="8985">
          <cell r="A8985" t="str">
            <v>PH4110</v>
          </cell>
          <cell r="E8985">
            <v>0</v>
          </cell>
          <cell r="F8985">
            <v>0</v>
          </cell>
          <cell r="G8985">
            <v>0</v>
          </cell>
          <cell r="H8985">
            <v>0</v>
          </cell>
          <cell r="I8985">
            <v>0</v>
          </cell>
          <cell r="J8985">
            <v>0</v>
          </cell>
          <cell r="L8985">
            <v>41455</v>
          </cell>
          <cell r="M8985" t="str">
            <v>PF</v>
          </cell>
          <cell r="N8985" t="str">
            <v>EXP</v>
          </cell>
          <cell r="O8985" t="str">
            <v>PH400</v>
          </cell>
          <cell r="P8985" t="str">
            <v>4825</v>
          </cell>
          <cell r="Q8985" t="str">
            <v>Other Services</v>
          </cell>
          <cell r="R8985" t="str">
            <v>Other Expenditures</v>
          </cell>
          <cell r="S8985" t="str">
            <v>Non Salary</v>
          </cell>
        </row>
        <row r="8986">
          <cell r="A8986" t="str">
            <v>PH4110</v>
          </cell>
          <cell r="E8986">
            <v>0</v>
          </cell>
          <cell r="F8986">
            <v>0</v>
          </cell>
          <cell r="G8986">
            <v>0</v>
          </cell>
          <cell r="H8986">
            <v>0</v>
          </cell>
          <cell r="I8986">
            <v>0</v>
          </cell>
          <cell r="J8986">
            <v>54885.7</v>
          </cell>
          <cell r="L8986">
            <v>41455</v>
          </cell>
          <cell r="M8986" t="str">
            <v>PF</v>
          </cell>
          <cell r="N8986" t="str">
            <v>EXP</v>
          </cell>
          <cell r="O8986" t="str">
            <v>PH400</v>
          </cell>
          <cell r="P8986" t="str">
            <v>4995</v>
          </cell>
          <cell r="Q8986" t="str">
            <v>Other Services</v>
          </cell>
          <cell r="R8986" t="str">
            <v>Other Expenditures</v>
          </cell>
          <cell r="S8986" t="str">
            <v>Non Salary</v>
          </cell>
        </row>
        <row r="8987">
          <cell r="A8987" t="str">
            <v>PH4110</v>
          </cell>
          <cell r="E8987">
            <v>0</v>
          </cell>
          <cell r="F8987">
            <v>0</v>
          </cell>
          <cell r="G8987">
            <v>0</v>
          </cell>
          <cell r="H8987">
            <v>864</v>
          </cell>
          <cell r="I8987">
            <v>864</v>
          </cell>
          <cell r="J8987">
            <v>2000</v>
          </cell>
          <cell r="L8987">
            <v>41455</v>
          </cell>
          <cell r="M8987" t="str">
            <v>PF</v>
          </cell>
          <cell r="N8987" t="str">
            <v>EXP</v>
          </cell>
          <cell r="O8987" t="str">
            <v>PH400</v>
          </cell>
          <cell r="P8987" t="str">
            <v>7030</v>
          </cell>
          <cell r="Q8987" t="str">
            <v>IDC's</v>
          </cell>
          <cell r="R8987" t="str">
            <v>Other Expenditures</v>
          </cell>
          <cell r="S8987" t="str">
            <v>Non Salary</v>
          </cell>
        </row>
        <row r="8988">
          <cell r="A8988" t="str">
            <v>PH4110</v>
          </cell>
          <cell r="E8988">
            <v>85.32</v>
          </cell>
          <cell r="F8988">
            <v>0</v>
          </cell>
          <cell r="G8988">
            <v>85.32</v>
          </cell>
          <cell r="H8988">
            <v>864</v>
          </cell>
          <cell r="I8988">
            <v>778.68</v>
          </cell>
          <cell r="J8988">
            <v>2000</v>
          </cell>
          <cell r="L8988">
            <v>41455</v>
          </cell>
          <cell r="M8988" t="str">
            <v>PF</v>
          </cell>
          <cell r="N8988" t="str">
            <v>EXP</v>
          </cell>
          <cell r="O8988" t="str">
            <v>PH400</v>
          </cell>
          <cell r="P8988" t="str">
            <v>7035</v>
          </cell>
          <cell r="Q8988" t="str">
            <v>IDC's</v>
          </cell>
          <cell r="R8988" t="str">
            <v>Other Expenditures</v>
          </cell>
          <cell r="S8988" t="str">
            <v>Non Salary</v>
          </cell>
        </row>
        <row r="8989">
          <cell r="A8989" t="str">
            <v>PH4110</v>
          </cell>
          <cell r="E8989">
            <v>4600.2700000000004</v>
          </cell>
          <cell r="F8989">
            <v>0</v>
          </cell>
          <cell r="G8989">
            <v>4600.2700000000004</v>
          </cell>
          <cell r="H8989">
            <v>4096.8100000000004</v>
          </cell>
          <cell r="I8989">
            <v>-503.46</v>
          </cell>
          <cell r="J8989">
            <v>16387.240000000002</v>
          </cell>
          <cell r="L8989">
            <v>41455</v>
          </cell>
          <cell r="M8989" t="str">
            <v>PF</v>
          </cell>
          <cell r="N8989" t="str">
            <v>EXP</v>
          </cell>
          <cell r="O8989" t="str">
            <v>PH400</v>
          </cell>
          <cell r="P8989" t="str">
            <v>7125</v>
          </cell>
          <cell r="Q8989" t="str">
            <v>IDC's</v>
          </cell>
          <cell r="R8989" t="str">
            <v>Other Expenditures</v>
          </cell>
          <cell r="S8989" t="str">
            <v>Non Salary</v>
          </cell>
        </row>
        <row r="8990">
          <cell r="A8990" t="str">
            <v>PH4110</v>
          </cell>
          <cell r="E8990">
            <v>40</v>
          </cell>
          <cell r="F8990">
            <v>0</v>
          </cell>
          <cell r="G8990">
            <v>40</v>
          </cell>
          <cell r="H8990">
            <v>0</v>
          </cell>
          <cell r="I8990">
            <v>-40</v>
          </cell>
          <cell r="J8990">
            <v>0</v>
          </cell>
          <cell r="L8990">
            <v>41455</v>
          </cell>
          <cell r="M8990" t="str">
            <v>PF</v>
          </cell>
          <cell r="N8990" t="str">
            <v>EXP</v>
          </cell>
          <cell r="O8990" t="str">
            <v>PH400</v>
          </cell>
          <cell r="P8990" t="str">
            <v>7130</v>
          </cell>
          <cell r="Q8990" t="str">
            <v>IDC's</v>
          </cell>
          <cell r="R8990" t="str">
            <v>Other Expenditures</v>
          </cell>
          <cell r="S8990" t="str">
            <v>Non Salary</v>
          </cell>
        </row>
        <row r="8991">
          <cell r="A8991" t="str">
            <v>PH4110</v>
          </cell>
          <cell r="E8991">
            <v>-2339121.71</v>
          </cell>
          <cell r="F8991">
            <v>0</v>
          </cell>
          <cell r="G8991">
            <v>-2339121.71</v>
          </cell>
          <cell r="H8991">
            <v>-2250852.16</v>
          </cell>
          <cell r="I8991">
            <v>88269.55</v>
          </cell>
          <cell r="J8991">
            <v>-5016233.72</v>
          </cell>
          <cell r="L8991">
            <v>41455</v>
          </cell>
          <cell r="M8991" t="str">
            <v>PF</v>
          </cell>
          <cell r="N8991" t="str">
            <v>REV</v>
          </cell>
          <cell r="O8991" t="str">
            <v>PH400</v>
          </cell>
          <cell r="P8991" t="str">
            <v>8010</v>
          </cell>
          <cell r="Q8991" t="str">
            <v>Grants and Subsidies</v>
          </cell>
          <cell r="R8991" t="str">
            <v>Revenue</v>
          </cell>
          <cell r="S8991" t="str">
            <v>Non Salary</v>
          </cell>
        </row>
        <row r="8992">
          <cell r="A8992" t="str">
            <v>PH4122</v>
          </cell>
          <cell r="E8992">
            <v>0</v>
          </cell>
          <cell r="F8992">
            <v>0</v>
          </cell>
          <cell r="G8992">
            <v>0</v>
          </cell>
          <cell r="H8992">
            <v>1576.5</v>
          </cell>
          <cell r="I8992">
            <v>1576.5</v>
          </cell>
          <cell r="J8992">
            <v>3731.34</v>
          </cell>
          <cell r="L8992">
            <v>41455</v>
          </cell>
          <cell r="M8992" t="str">
            <v>OG</v>
          </cell>
          <cell r="N8992" t="str">
            <v>EXP</v>
          </cell>
          <cell r="O8992" t="str">
            <v>PH400</v>
          </cell>
          <cell r="P8992" t="str">
            <v>4025</v>
          </cell>
          <cell r="Q8992" t="str">
            <v>Professional &amp; Technical</v>
          </cell>
          <cell r="R8992" t="str">
            <v>Other Expenditures</v>
          </cell>
          <cell r="S8992" t="str">
            <v>Non Salary</v>
          </cell>
        </row>
        <row r="8993">
          <cell r="A8993" t="str">
            <v>PH4122</v>
          </cell>
          <cell r="E8993">
            <v>0</v>
          </cell>
          <cell r="F8993">
            <v>0</v>
          </cell>
          <cell r="G8993">
            <v>0</v>
          </cell>
          <cell r="H8993">
            <v>-1576.5</v>
          </cell>
          <cell r="I8993">
            <v>-1576.5</v>
          </cell>
          <cell r="J8993">
            <v>-3731.34</v>
          </cell>
          <cell r="L8993">
            <v>41455</v>
          </cell>
          <cell r="M8993" t="str">
            <v>OG</v>
          </cell>
          <cell r="N8993" t="str">
            <v>REV</v>
          </cell>
          <cell r="O8993" t="str">
            <v>PH400</v>
          </cell>
          <cell r="P8993" t="str">
            <v>8020</v>
          </cell>
          <cell r="Q8993" t="str">
            <v>Grants and Subsidies</v>
          </cell>
          <cell r="R8993" t="str">
            <v>Revenue</v>
          </cell>
          <cell r="S8993" t="str">
            <v>Non Salary</v>
          </cell>
        </row>
        <row r="8994">
          <cell r="A8994" t="str">
            <v>PH4125</v>
          </cell>
          <cell r="E8994">
            <v>57.46</v>
          </cell>
          <cell r="F8994">
            <v>0</v>
          </cell>
          <cell r="G8994">
            <v>57.46</v>
          </cell>
          <cell r="H8994">
            <v>0</v>
          </cell>
          <cell r="I8994">
            <v>-57.46</v>
          </cell>
          <cell r="J8994">
            <v>0</v>
          </cell>
          <cell r="L8994">
            <v>41455</v>
          </cell>
          <cell r="M8994" t="str">
            <v>OG</v>
          </cell>
          <cell r="N8994" t="str">
            <v>EXP</v>
          </cell>
          <cell r="O8994" t="str">
            <v>PH400</v>
          </cell>
          <cell r="P8994" t="str">
            <v>1015</v>
          </cell>
          <cell r="Q8994" t="str">
            <v>Salaries &amp; Benefits</v>
          </cell>
          <cell r="R8994" t="str">
            <v>Other Expenditures</v>
          </cell>
          <cell r="S8994" t="str">
            <v>Salaries &amp; Benefits</v>
          </cell>
        </row>
        <row r="8995">
          <cell r="A8995" t="str">
            <v>PH4125</v>
          </cell>
          <cell r="E8995">
            <v>376.58</v>
          </cell>
          <cell r="F8995">
            <v>0</v>
          </cell>
          <cell r="G8995">
            <v>376.58</v>
          </cell>
          <cell r="H8995">
            <v>0</v>
          </cell>
          <cell r="I8995">
            <v>-376.58</v>
          </cell>
          <cell r="J8995">
            <v>0</v>
          </cell>
          <cell r="L8995">
            <v>41455</v>
          </cell>
          <cell r="M8995" t="str">
            <v>OG</v>
          </cell>
          <cell r="N8995" t="str">
            <v>EXP</v>
          </cell>
          <cell r="O8995" t="str">
            <v>PH400</v>
          </cell>
          <cell r="P8995" t="str">
            <v>1711</v>
          </cell>
          <cell r="Q8995" t="str">
            <v>Salaries &amp; Benefits</v>
          </cell>
          <cell r="R8995" t="str">
            <v>Other Expenditures</v>
          </cell>
          <cell r="S8995" t="str">
            <v>Salaries &amp; Benefits</v>
          </cell>
        </row>
        <row r="8996">
          <cell r="A8996" t="str">
            <v>PH4125</v>
          </cell>
          <cell r="E8996">
            <v>188.77</v>
          </cell>
          <cell r="F8996">
            <v>0</v>
          </cell>
          <cell r="G8996">
            <v>188.77</v>
          </cell>
          <cell r="H8996">
            <v>0</v>
          </cell>
          <cell r="I8996">
            <v>-188.77</v>
          </cell>
          <cell r="J8996">
            <v>0</v>
          </cell>
          <cell r="L8996">
            <v>41455</v>
          </cell>
          <cell r="M8996" t="str">
            <v>OG</v>
          </cell>
          <cell r="N8996" t="str">
            <v>EXP</v>
          </cell>
          <cell r="O8996" t="str">
            <v>PH400</v>
          </cell>
          <cell r="P8996" t="str">
            <v>1712</v>
          </cell>
          <cell r="Q8996" t="str">
            <v>Salaries &amp; Benefits</v>
          </cell>
          <cell r="R8996" t="str">
            <v>Other Expenditures</v>
          </cell>
          <cell r="S8996" t="str">
            <v>Salaries &amp; Benefits</v>
          </cell>
        </row>
        <row r="8997">
          <cell r="A8997" t="str">
            <v>PH4125</v>
          </cell>
          <cell r="E8997">
            <v>136.97</v>
          </cell>
          <cell r="F8997">
            <v>0</v>
          </cell>
          <cell r="G8997">
            <v>136.97</v>
          </cell>
          <cell r="H8997">
            <v>0</v>
          </cell>
          <cell r="I8997">
            <v>-136.97</v>
          </cell>
          <cell r="J8997">
            <v>0</v>
          </cell>
          <cell r="L8997">
            <v>41455</v>
          </cell>
          <cell r="M8997" t="str">
            <v>OG</v>
          </cell>
          <cell r="N8997" t="str">
            <v>EXP</v>
          </cell>
          <cell r="O8997" t="str">
            <v>PH400</v>
          </cell>
          <cell r="P8997" t="str">
            <v>1720</v>
          </cell>
          <cell r="Q8997" t="str">
            <v>Salaries &amp; Benefits</v>
          </cell>
          <cell r="R8997" t="str">
            <v>Other Expenditures</v>
          </cell>
          <cell r="S8997" t="str">
            <v>Salaries &amp; Benefits</v>
          </cell>
        </row>
        <row r="8998">
          <cell r="A8998" t="str">
            <v>PH4125</v>
          </cell>
          <cell r="E8998">
            <v>51.17</v>
          </cell>
          <cell r="F8998">
            <v>0</v>
          </cell>
          <cell r="G8998">
            <v>51.17</v>
          </cell>
          <cell r="H8998">
            <v>0</v>
          </cell>
          <cell r="I8998">
            <v>-51.17</v>
          </cell>
          <cell r="J8998">
            <v>0</v>
          </cell>
          <cell r="L8998">
            <v>41455</v>
          </cell>
          <cell r="M8998" t="str">
            <v>OG</v>
          </cell>
          <cell r="N8998" t="str">
            <v>EXP</v>
          </cell>
          <cell r="O8998" t="str">
            <v>PH400</v>
          </cell>
          <cell r="P8998" t="str">
            <v>1730</v>
          </cell>
          <cell r="Q8998" t="str">
            <v>Salaries &amp; Benefits</v>
          </cell>
          <cell r="R8998" t="str">
            <v>Other Expenditures</v>
          </cell>
          <cell r="S8998" t="str">
            <v>Salaries &amp; Benefits</v>
          </cell>
        </row>
        <row r="8999">
          <cell r="A8999" t="str">
            <v>PH4125</v>
          </cell>
          <cell r="E8999">
            <v>565.04</v>
          </cell>
          <cell r="F8999">
            <v>0</v>
          </cell>
          <cell r="G8999">
            <v>565.04</v>
          </cell>
          <cell r="H8999">
            <v>0</v>
          </cell>
          <cell r="I8999">
            <v>-565.04</v>
          </cell>
          <cell r="J8999">
            <v>0</v>
          </cell>
          <cell r="L8999">
            <v>41455</v>
          </cell>
          <cell r="M8999" t="str">
            <v>OG</v>
          </cell>
          <cell r="N8999" t="str">
            <v>EXP</v>
          </cell>
          <cell r="O8999" t="str">
            <v>PH400</v>
          </cell>
          <cell r="P8999" t="str">
            <v>1740</v>
          </cell>
          <cell r="Q8999" t="str">
            <v>Salaries &amp; Benefits</v>
          </cell>
          <cell r="R8999" t="str">
            <v>Other Expenditures</v>
          </cell>
          <cell r="S8999" t="str">
            <v>Salaries &amp; Benefits</v>
          </cell>
        </row>
        <row r="9000">
          <cell r="A9000" t="str">
            <v>PH4125</v>
          </cell>
          <cell r="E9000">
            <v>7.0000000000000007E-2</v>
          </cell>
          <cell r="F9000">
            <v>0</v>
          </cell>
          <cell r="G9000">
            <v>7.0000000000000007E-2</v>
          </cell>
          <cell r="H9000">
            <v>0</v>
          </cell>
          <cell r="I9000">
            <v>-7.0000000000000007E-2</v>
          </cell>
          <cell r="J9000">
            <v>0</v>
          </cell>
          <cell r="L9000">
            <v>41455</v>
          </cell>
          <cell r="M9000" t="str">
            <v>OG</v>
          </cell>
          <cell r="N9000" t="str">
            <v>EXP</v>
          </cell>
          <cell r="O9000" t="str">
            <v>PH400</v>
          </cell>
          <cell r="P9000" t="str">
            <v>1745</v>
          </cell>
          <cell r="Q9000" t="str">
            <v>Salaries &amp; Benefits</v>
          </cell>
          <cell r="R9000" t="str">
            <v>Other Expenditures</v>
          </cell>
          <cell r="S9000" t="str">
            <v>Salaries &amp; Benefits</v>
          </cell>
        </row>
        <row r="9001">
          <cell r="A9001" t="str">
            <v>PH4125</v>
          </cell>
          <cell r="E9001">
            <v>139.54</v>
          </cell>
          <cell r="F9001">
            <v>0</v>
          </cell>
          <cell r="G9001">
            <v>139.54</v>
          </cell>
          <cell r="H9001">
            <v>0</v>
          </cell>
          <cell r="I9001">
            <v>-139.54</v>
          </cell>
          <cell r="J9001">
            <v>0</v>
          </cell>
          <cell r="L9001">
            <v>41455</v>
          </cell>
          <cell r="M9001" t="str">
            <v>OG</v>
          </cell>
          <cell r="N9001" t="str">
            <v>EXP</v>
          </cell>
          <cell r="O9001" t="str">
            <v>PH400</v>
          </cell>
          <cell r="P9001" t="str">
            <v>1750</v>
          </cell>
          <cell r="Q9001" t="str">
            <v>Salaries &amp; Benefits</v>
          </cell>
          <cell r="R9001" t="str">
            <v>Other Expenditures</v>
          </cell>
          <cell r="S9001" t="str">
            <v>Salaries &amp; Benefits</v>
          </cell>
        </row>
        <row r="9002">
          <cell r="A9002" t="str">
            <v>PH4125</v>
          </cell>
          <cell r="E9002">
            <v>1179.3499999999999</v>
          </cell>
          <cell r="F9002">
            <v>0</v>
          </cell>
          <cell r="G9002">
            <v>1179.3499999999999</v>
          </cell>
          <cell r="H9002">
            <v>0</v>
          </cell>
          <cell r="I9002">
            <v>-1179.3499999999999</v>
          </cell>
          <cell r="J9002">
            <v>0</v>
          </cell>
          <cell r="L9002">
            <v>41455</v>
          </cell>
          <cell r="M9002" t="str">
            <v>OG</v>
          </cell>
          <cell r="N9002" t="str">
            <v>EXP</v>
          </cell>
          <cell r="O9002" t="str">
            <v>PH400</v>
          </cell>
          <cell r="P9002" t="str">
            <v>1760</v>
          </cell>
          <cell r="Q9002" t="str">
            <v>Salaries &amp; Benefits</v>
          </cell>
          <cell r="R9002" t="str">
            <v>Other Expenditures</v>
          </cell>
          <cell r="S9002" t="str">
            <v>Salaries &amp; Benefits</v>
          </cell>
        </row>
        <row r="9003">
          <cell r="A9003" t="str">
            <v>PH4125</v>
          </cell>
          <cell r="E9003">
            <v>707.21</v>
          </cell>
          <cell r="F9003">
            <v>0</v>
          </cell>
          <cell r="G9003">
            <v>707.21</v>
          </cell>
          <cell r="H9003">
            <v>0</v>
          </cell>
          <cell r="I9003">
            <v>-707.21</v>
          </cell>
          <cell r="J9003">
            <v>0</v>
          </cell>
          <cell r="L9003">
            <v>41455</v>
          </cell>
          <cell r="M9003" t="str">
            <v>OG</v>
          </cell>
          <cell r="N9003" t="str">
            <v>EXP</v>
          </cell>
          <cell r="O9003" t="str">
            <v>PH400</v>
          </cell>
          <cell r="P9003" t="str">
            <v>1770</v>
          </cell>
          <cell r="Q9003" t="str">
            <v>Salaries &amp; Benefits</v>
          </cell>
          <cell r="R9003" t="str">
            <v>Other Expenditures</v>
          </cell>
          <cell r="S9003" t="str">
            <v>Salaries &amp; Benefits</v>
          </cell>
        </row>
        <row r="9004">
          <cell r="A9004" t="str">
            <v>PH4125</v>
          </cell>
          <cell r="E9004">
            <v>-2211.16</v>
          </cell>
          <cell r="F9004">
            <v>0</v>
          </cell>
          <cell r="G9004">
            <v>-2211.16</v>
          </cell>
          <cell r="H9004">
            <v>0</v>
          </cell>
          <cell r="I9004">
            <v>2211.16</v>
          </cell>
          <cell r="J9004">
            <v>0</v>
          </cell>
          <cell r="L9004">
            <v>41455</v>
          </cell>
          <cell r="M9004" t="str">
            <v>OG</v>
          </cell>
          <cell r="N9004" t="str">
            <v>EXP</v>
          </cell>
          <cell r="O9004" t="str">
            <v>PH400</v>
          </cell>
          <cell r="P9004" t="str">
            <v>1850</v>
          </cell>
          <cell r="Q9004" t="str">
            <v>Salaries &amp; Benefits</v>
          </cell>
          <cell r="R9004" t="str">
            <v>Other Expenditures</v>
          </cell>
          <cell r="S9004" t="str">
            <v>Salaries &amp; Benefits</v>
          </cell>
        </row>
        <row r="9005">
          <cell r="A9005" t="str">
            <v>PH4125</v>
          </cell>
          <cell r="E9005">
            <v>174.2</v>
          </cell>
          <cell r="F9005">
            <v>0</v>
          </cell>
          <cell r="G9005">
            <v>174.2</v>
          </cell>
          <cell r="H9005">
            <v>0</v>
          </cell>
          <cell r="I9005">
            <v>-174.2</v>
          </cell>
          <cell r="J9005">
            <v>0</v>
          </cell>
          <cell r="L9005">
            <v>41455</v>
          </cell>
          <cell r="M9005" t="str">
            <v>OG</v>
          </cell>
          <cell r="N9005" t="str">
            <v>EXP</v>
          </cell>
          <cell r="O9005" t="str">
            <v>PH400</v>
          </cell>
          <cell r="P9005" t="str">
            <v>4225</v>
          </cell>
          <cell r="Q9005" t="str">
            <v>Business Travel Expenses</v>
          </cell>
          <cell r="R9005" t="str">
            <v>Other Expenditures</v>
          </cell>
          <cell r="S9005" t="str">
            <v>Non Salary</v>
          </cell>
        </row>
        <row r="9006">
          <cell r="A9006" t="str">
            <v>PH4125</v>
          </cell>
          <cell r="E9006">
            <v>21</v>
          </cell>
          <cell r="F9006">
            <v>0</v>
          </cell>
          <cell r="G9006">
            <v>21</v>
          </cell>
          <cell r="H9006">
            <v>0</v>
          </cell>
          <cell r="I9006">
            <v>-21</v>
          </cell>
          <cell r="J9006">
            <v>0</v>
          </cell>
          <cell r="L9006">
            <v>41455</v>
          </cell>
          <cell r="M9006" t="str">
            <v>OG</v>
          </cell>
          <cell r="N9006" t="str">
            <v>EXP</v>
          </cell>
          <cell r="O9006" t="str">
            <v>PH400</v>
          </cell>
          <cell r="P9006" t="str">
            <v>4770</v>
          </cell>
          <cell r="Q9006" t="str">
            <v>Insurance, Parking &amp; Metrage</v>
          </cell>
          <cell r="R9006" t="str">
            <v>Other Expenditures</v>
          </cell>
          <cell r="S9006" t="str">
            <v>Non Salary</v>
          </cell>
        </row>
        <row r="9007">
          <cell r="A9007" t="str">
            <v>PH4125</v>
          </cell>
          <cell r="E9007">
            <v>5.2</v>
          </cell>
          <cell r="F9007">
            <v>0</v>
          </cell>
          <cell r="G9007">
            <v>5.2</v>
          </cell>
          <cell r="H9007">
            <v>0</v>
          </cell>
          <cell r="I9007">
            <v>-5.2</v>
          </cell>
          <cell r="J9007">
            <v>0</v>
          </cell>
          <cell r="L9007">
            <v>41455</v>
          </cell>
          <cell r="M9007" t="str">
            <v>OG</v>
          </cell>
          <cell r="N9007" t="str">
            <v>EXP</v>
          </cell>
          <cell r="O9007" t="str">
            <v>PH400</v>
          </cell>
          <cell r="P9007" t="str">
            <v>4775</v>
          </cell>
          <cell r="Q9007" t="str">
            <v>Insurance, Parking &amp; Metrage</v>
          </cell>
          <cell r="R9007" t="str">
            <v>Other Expenditures</v>
          </cell>
          <cell r="S9007" t="str">
            <v>Non Salary</v>
          </cell>
        </row>
        <row r="9008">
          <cell r="A9008" t="str">
            <v>PH4126</v>
          </cell>
          <cell r="E9008">
            <v>242620.87</v>
          </cell>
          <cell r="F9008">
            <v>0</v>
          </cell>
          <cell r="G9008">
            <v>242620.87</v>
          </cell>
          <cell r="H9008">
            <v>255171</v>
          </cell>
          <cell r="I9008">
            <v>12550.13</v>
          </cell>
          <cell r="J9008">
            <v>574134.75</v>
          </cell>
          <cell r="L9008">
            <v>41455</v>
          </cell>
          <cell r="M9008" t="str">
            <v>SG</v>
          </cell>
          <cell r="N9008" t="str">
            <v>EXP</v>
          </cell>
          <cell r="O9008" t="str">
            <v>PH400</v>
          </cell>
          <cell r="P9008" t="str">
            <v>1015</v>
          </cell>
          <cell r="Q9008" t="str">
            <v>Salaries &amp; Benefits</v>
          </cell>
          <cell r="R9008" t="str">
            <v>Other Expenditures</v>
          </cell>
          <cell r="S9008" t="str">
            <v>Salaries &amp; Benefits</v>
          </cell>
        </row>
        <row r="9009">
          <cell r="A9009" t="str">
            <v>PH4126</v>
          </cell>
          <cell r="E9009">
            <v>0</v>
          </cell>
          <cell r="F9009">
            <v>0</v>
          </cell>
          <cell r="G9009">
            <v>0</v>
          </cell>
          <cell r="H9009">
            <v>-15998.35</v>
          </cell>
          <cell r="I9009">
            <v>-15998.35</v>
          </cell>
          <cell r="J9009">
            <v>-34705.660000000003</v>
          </cell>
          <cell r="L9009">
            <v>41455</v>
          </cell>
          <cell r="M9009" t="str">
            <v>SG</v>
          </cell>
          <cell r="N9009" t="str">
            <v>EXP</v>
          </cell>
          <cell r="O9009" t="str">
            <v>PH400</v>
          </cell>
          <cell r="P9009" t="str">
            <v>1520</v>
          </cell>
          <cell r="Q9009" t="str">
            <v>Salaries &amp; Benefits</v>
          </cell>
          <cell r="R9009" t="str">
            <v>Other Expenditures</v>
          </cell>
          <cell r="S9009" t="str">
            <v>Gapping</v>
          </cell>
        </row>
        <row r="9010">
          <cell r="A9010" t="str">
            <v>PH4126</v>
          </cell>
          <cell r="E9010">
            <v>9168.67</v>
          </cell>
          <cell r="F9010">
            <v>0</v>
          </cell>
          <cell r="G9010">
            <v>9168.67</v>
          </cell>
          <cell r="H9010">
            <v>11114.63</v>
          </cell>
          <cell r="I9010">
            <v>1945.96</v>
          </cell>
          <cell r="J9010">
            <v>25008</v>
          </cell>
          <cell r="L9010">
            <v>41455</v>
          </cell>
          <cell r="M9010" t="str">
            <v>SG</v>
          </cell>
          <cell r="N9010" t="str">
            <v>EXP</v>
          </cell>
          <cell r="O9010" t="str">
            <v>PH400</v>
          </cell>
          <cell r="P9010" t="str">
            <v>1711</v>
          </cell>
          <cell r="Q9010" t="str">
            <v>Salaries &amp; Benefits</v>
          </cell>
          <cell r="R9010" t="str">
            <v>Other Expenditures</v>
          </cell>
          <cell r="S9010" t="str">
            <v>Salaries &amp; Benefits</v>
          </cell>
        </row>
        <row r="9011">
          <cell r="A9011" t="str">
            <v>PH4126</v>
          </cell>
          <cell r="E9011">
            <v>4450.1899999999996</v>
          </cell>
          <cell r="F9011">
            <v>0</v>
          </cell>
          <cell r="G9011">
            <v>4450.1899999999996</v>
          </cell>
          <cell r="H9011">
            <v>5311.98</v>
          </cell>
          <cell r="I9011">
            <v>861.79</v>
          </cell>
          <cell r="J9011">
            <v>11952</v>
          </cell>
          <cell r="L9011">
            <v>41455</v>
          </cell>
          <cell r="M9011" t="str">
            <v>SG</v>
          </cell>
          <cell r="N9011" t="str">
            <v>EXP</v>
          </cell>
          <cell r="O9011" t="str">
            <v>PH400</v>
          </cell>
          <cell r="P9011" t="str">
            <v>1712</v>
          </cell>
          <cell r="Q9011" t="str">
            <v>Salaries &amp; Benefits</v>
          </cell>
          <cell r="R9011" t="str">
            <v>Other Expenditures</v>
          </cell>
          <cell r="S9011" t="str">
            <v>Salaries &amp; Benefits</v>
          </cell>
        </row>
        <row r="9012">
          <cell r="A9012" t="str">
            <v>PH4126</v>
          </cell>
          <cell r="E9012">
            <v>5843.53</v>
          </cell>
          <cell r="F9012">
            <v>0</v>
          </cell>
          <cell r="G9012">
            <v>5843.53</v>
          </cell>
          <cell r="H9012">
            <v>5109.8500000000004</v>
          </cell>
          <cell r="I9012">
            <v>-733.68</v>
          </cell>
          <cell r="J9012">
            <v>10823.19</v>
          </cell>
          <cell r="L9012">
            <v>41455</v>
          </cell>
          <cell r="M9012" t="str">
            <v>SG</v>
          </cell>
          <cell r="N9012" t="str">
            <v>EXP</v>
          </cell>
          <cell r="O9012" t="str">
            <v>PH400</v>
          </cell>
          <cell r="P9012" t="str">
            <v>1720</v>
          </cell>
          <cell r="Q9012" t="str">
            <v>Salaries &amp; Benefits</v>
          </cell>
          <cell r="R9012" t="str">
            <v>Other Expenditures</v>
          </cell>
          <cell r="S9012" t="str">
            <v>Salaries &amp; Benefits</v>
          </cell>
        </row>
        <row r="9013">
          <cell r="A9013" t="str">
            <v>PH4126</v>
          </cell>
          <cell r="E9013">
            <v>1769.74</v>
          </cell>
          <cell r="F9013">
            <v>0</v>
          </cell>
          <cell r="G9013">
            <v>1769.74</v>
          </cell>
          <cell r="H9013">
            <v>1904.45</v>
          </cell>
          <cell r="I9013">
            <v>134.71</v>
          </cell>
          <cell r="J9013">
            <v>4285.34</v>
          </cell>
          <cell r="L9013">
            <v>41455</v>
          </cell>
          <cell r="M9013" t="str">
            <v>SG</v>
          </cell>
          <cell r="N9013" t="str">
            <v>EXP</v>
          </cell>
          <cell r="O9013" t="str">
            <v>PH400</v>
          </cell>
          <cell r="P9013" t="str">
            <v>1730</v>
          </cell>
          <cell r="Q9013" t="str">
            <v>Salaries &amp; Benefits</v>
          </cell>
          <cell r="R9013" t="str">
            <v>Other Expenditures</v>
          </cell>
          <cell r="S9013" t="str">
            <v>Salaries &amp; Benefits</v>
          </cell>
        </row>
        <row r="9014">
          <cell r="A9014" t="str">
            <v>PH4126</v>
          </cell>
          <cell r="E9014">
            <v>6064.35</v>
          </cell>
          <cell r="F9014">
            <v>0</v>
          </cell>
          <cell r="G9014">
            <v>6064.35</v>
          </cell>
          <cell r="H9014">
            <v>6526.8</v>
          </cell>
          <cell r="I9014">
            <v>462.45</v>
          </cell>
          <cell r="J9014">
            <v>7301.95</v>
          </cell>
          <cell r="L9014">
            <v>41455</v>
          </cell>
          <cell r="M9014" t="str">
            <v>SG</v>
          </cell>
          <cell r="N9014" t="str">
            <v>EXP</v>
          </cell>
          <cell r="O9014" t="str">
            <v>PH400</v>
          </cell>
          <cell r="P9014" t="str">
            <v>1740</v>
          </cell>
          <cell r="Q9014" t="str">
            <v>Salaries &amp; Benefits</v>
          </cell>
          <cell r="R9014" t="str">
            <v>Other Expenditures</v>
          </cell>
          <cell r="S9014" t="str">
            <v>Salaries &amp; Benefits</v>
          </cell>
        </row>
        <row r="9015">
          <cell r="A9015" t="str">
            <v>PH4126</v>
          </cell>
          <cell r="E9015">
            <v>332.56</v>
          </cell>
          <cell r="F9015">
            <v>0</v>
          </cell>
          <cell r="G9015">
            <v>332.56</v>
          </cell>
          <cell r="H9015">
            <v>393.35</v>
          </cell>
          <cell r="I9015">
            <v>60.79</v>
          </cell>
          <cell r="J9015">
            <v>459.3</v>
          </cell>
          <cell r="L9015">
            <v>41455</v>
          </cell>
          <cell r="M9015" t="str">
            <v>SG</v>
          </cell>
          <cell r="N9015" t="str">
            <v>EXP</v>
          </cell>
          <cell r="O9015" t="str">
            <v>PH400</v>
          </cell>
          <cell r="P9015" t="str">
            <v>1745</v>
          </cell>
          <cell r="Q9015" t="str">
            <v>Salaries &amp; Benefits</v>
          </cell>
          <cell r="R9015" t="str">
            <v>Other Expenditures</v>
          </cell>
          <cell r="S9015" t="str">
            <v>Salaries &amp; Benefits</v>
          </cell>
        </row>
        <row r="9016">
          <cell r="A9016" t="str">
            <v>PH4126</v>
          </cell>
          <cell r="E9016">
            <v>4729.9399999999996</v>
          </cell>
          <cell r="F9016">
            <v>0</v>
          </cell>
          <cell r="G9016">
            <v>4729.9399999999996</v>
          </cell>
          <cell r="H9016">
            <v>4975.84</v>
          </cell>
          <cell r="I9016">
            <v>245.9</v>
          </cell>
          <cell r="J9016">
            <v>11195.62</v>
          </cell>
          <cell r="L9016">
            <v>41455</v>
          </cell>
          <cell r="M9016" t="str">
            <v>SG</v>
          </cell>
          <cell r="N9016" t="str">
            <v>EXP</v>
          </cell>
          <cell r="O9016" t="str">
            <v>PH400</v>
          </cell>
          <cell r="P9016" t="str">
            <v>1750</v>
          </cell>
          <cell r="Q9016" t="str">
            <v>Salaries &amp; Benefits</v>
          </cell>
          <cell r="R9016" t="str">
            <v>Other Expenditures</v>
          </cell>
          <cell r="S9016" t="str">
            <v>Salaries &amp; Benefits</v>
          </cell>
        </row>
        <row r="9017">
          <cell r="A9017" t="str">
            <v>PH4126</v>
          </cell>
          <cell r="E9017">
            <v>12760.67</v>
          </cell>
          <cell r="F9017">
            <v>0</v>
          </cell>
          <cell r="G9017">
            <v>12760.67</v>
          </cell>
          <cell r="H9017">
            <v>14264.49</v>
          </cell>
          <cell r="I9017">
            <v>1503.82</v>
          </cell>
          <cell r="J9017">
            <v>16146.9</v>
          </cell>
          <cell r="L9017">
            <v>41455</v>
          </cell>
          <cell r="M9017" t="str">
            <v>SG</v>
          </cell>
          <cell r="N9017" t="str">
            <v>EXP</v>
          </cell>
          <cell r="O9017" t="str">
            <v>PH400</v>
          </cell>
          <cell r="P9017" t="str">
            <v>1760</v>
          </cell>
          <cell r="Q9017" t="str">
            <v>Salaries &amp; Benefits</v>
          </cell>
          <cell r="R9017" t="str">
            <v>Other Expenditures</v>
          </cell>
          <cell r="S9017" t="str">
            <v>Salaries &amp; Benefits</v>
          </cell>
        </row>
        <row r="9018">
          <cell r="A9018" t="str">
            <v>PH4126</v>
          </cell>
          <cell r="E9018">
            <v>26207.18</v>
          </cell>
          <cell r="F9018">
            <v>0</v>
          </cell>
          <cell r="G9018">
            <v>26207.18</v>
          </cell>
          <cell r="H9018">
            <v>28526.53</v>
          </cell>
          <cell r="I9018">
            <v>2319.35</v>
          </cell>
          <cell r="J9018">
            <v>64184.49</v>
          </cell>
          <cell r="L9018">
            <v>41455</v>
          </cell>
          <cell r="M9018" t="str">
            <v>SG</v>
          </cell>
          <cell r="N9018" t="str">
            <v>EXP</v>
          </cell>
          <cell r="O9018" t="str">
            <v>PH400</v>
          </cell>
          <cell r="P9018" t="str">
            <v>1770</v>
          </cell>
          <cell r="Q9018" t="str">
            <v>Salaries &amp; Benefits</v>
          </cell>
          <cell r="R9018" t="str">
            <v>Other Expenditures</v>
          </cell>
          <cell r="S9018" t="str">
            <v>Salaries &amp; Benefits</v>
          </cell>
        </row>
        <row r="9019">
          <cell r="A9019" t="str">
            <v>PH4126</v>
          </cell>
          <cell r="E9019">
            <v>111.84</v>
          </cell>
          <cell r="F9019">
            <v>0</v>
          </cell>
          <cell r="G9019">
            <v>111.84</v>
          </cell>
          <cell r="H9019">
            <v>1130.19</v>
          </cell>
          <cell r="I9019">
            <v>1018.35</v>
          </cell>
          <cell r="J9019">
            <v>2616.19</v>
          </cell>
          <cell r="L9019">
            <v>41455</v>
          </cell>
          <cell r="M9019" t="str">
            <v>SG</v>
          </cell>
          <cell r="N9019" t="str">
            <v>EXP</v>
          </cell>
          <cell r="O9019" t="str">
            <v>PH400</v>
          </cell>
          <cell r="P9019" t="str">
            <v>2010</v>
          </cell>
          <cell r="Q9019" t="str">
            <v>Office Supplies</v>
          </cell>
          <cell r="R9019" t="str">
            <v>Other Expenditures</v>
          </cell>
          <cell r="S9019" t="str">
            <v>Non Salary</v>
          </cell>
        </row>
        <row r="9020">
          <cell r="A9020" t="str">
            <v>PH4126</v>
          </cell>
          <cell r="E9020">
            <v>0</v>
          </cell>
          <cell r="F9020">
            <v>41.5</v>
          </cell>
          <cell r="G9020">
            <v>41.5</v>
          </cell>
          <cell r="H9020">
            <v>425.3</v>
          </cell>
          <cell r="I9020">
            <v>383.8</v>
          </cell>
          <cell r="J9020">
            <v>984.48</v>
          </cell>
          <cell r="L9020">
            <v>41455</v>
          </cell>
          <cell r="M9020" t="str">
            <v>SG</v>
          </cell>
          <cell r="N9020" t="str">
            <v>EXP</v>
          </cell>
          <cell r="O9020" t="str">
            <v>PH400</v>
          </cell>
          <cell r="P9020" t="str">
            <v>2040</v>
          </cell>
          <cell r="Q9020" t="str">
            <v>Office Supplies</v>
          </cell>
          <cell r="R9020" t="str">
            <v>Other Expenditures</v>
          </cell>
          <cell r="S9020" t="str">
            <v>Non Salary</v>
          </cell>
        </row>
        <row r="9021">
          <cell r="A9021" t="str">
            <v>PH4126</v>
          </cell>
          <cell r="E9021">
            <v>0</v>
          </cell>
          <cell r="F9021">
            <v>0</v>
          </cell>
          <cell r="G9021">
            <v>0</v>
          </cell>
          <cell r="H9021">
            <v>216.15</v>
          </cell>
          <cell r="I9021">
            <v>216.15</v>
          </cell>
          <cell r="J9021">
            <v>500.35</v>
          </cell>
          <cell r="L9021">
            <v>41455</v>
          </cell>
          <cell r="M9021" t="str">
            <v>SG</v>
          </cell>
          <cell r="N9021" t="str">
            <v>EXP</v>
          </cell>
          <cell r="O9021" t="str">
            <v>PH400</v>
          </cell>
          <cell r="P9021" t="str">
            <v>2650</v>
          </cell>
          <cell r="Q9021" t="str">
            <v>Other Supplies</v>
          </cell>
          <cell r="R9021" t="str">
            <v>Other Expenditures</v>
          </cell>
          <cell r="S9021" t="str">
            <v>Non Salary</v>
          </cell>
        </row>
        <row r="9022">
          <cell r="A9022" t="str">
            <v>PH4126</v>
          </cell>
          <cell r="E9022">
            <v>1305.54</v>
          </cell>
          <cell r="F9022">
            <v>0</v>
          </cell>
          <cell r="G9022">
            <v>1305.54</v>
          </cell>
          <cell r="H9022">
            <v>3.4</v>
          </cell>
          <cell r="I9022">
            <v>-1302.1400000000001</v>
          </cell>
          <cell r="J9022">
            <v>500</v>
          </cell>
          <cell r="L9022">
            <v>41455</v>
          </cell>
          <cell r="M9022" t="str">
            <v>SG</v>
          </cell>
          <cell r="N9022" t="str">
            <v>EXP</v>
          </cell>
          <cell r="O9022" t="str">
            <v>PH400</v>
          </cell>
          <cell r="P9022" t="str">
            <v>2999</v>
          </cell>
          <cell r="Q9022" t="str">
            <v>Other Supplies</v>
          </cell>
          <cell r="R9022" t="str">
            <v>Other Expenditures</v>
          </cell>
          <cell r="S9022" t="str">
            <v>Non Salary</v>
          </cell>
        </row>
        <row r="9023">
          <cell r="A9023" t="str">
            <v>PH4126</v>
          </cell>
          <cell r="E9023">
            <v>0</v>
          </cell>
          <cell r="F9023">
            <v>0</v>
          </cell>
          <cell r="G9023">
            <v>0</v>
          </cell>
          <cell r="H9023">
            <v>579.36</v>
          </cell>
          <cell r="I9023">
            <v>579.36</v>
          </cell>
          <cell r="J9023">
            <v>1341.09</v>
          </cell>
          <cell r="L9023">
            <v>41455</v>
          </cell>
          <cell r="M9023" t="str">
            <v>SG</v>
          </cell>
          <cell r="N9023" t="str">
            <v>EXP</v>
          </cell>
          <cell r="O9023" t="str">
            <v>PH400</v>
          </cell>
          <cell r="P9023" t="str">
            <v>3410</v>
          </cell>
          <cell r="Q9023" t="str">
            <v>Computer Hardware &amp; Software</v>
          </cell>
          <cell r="R9023" t="str">
            <v>Other Expenditures</v>
          </cell>
          <cell r="S9023" t="str">
            <v>Non Salary</v>
          </cell>
        </row>
        <row r="9024">
          <cell r="A9024" t="str">
            <v>PH4126</v>
          </cell>
          <cell r="E9024">
            <v>0</v>
          </cell>
          <cell r="F9024">
            <v>0</v>
          </cell>
          <cell r="G9024">
            <v>0</v>
          </cell>
          <cell r="H9024">
            <v>619.72</v>
          </cell>
          <cell r="I9024">
            <v>619.72</v>
          </cell>
          <cell r="J9024">
            <v>1434.53</v>
          </cell>
          <cell r="L9024">
            <v>41455</v>
          </cell>
          <cell r="M9024" t="str">
            <v>SG</v>
          </cell>
          <cell r="N9024" t="str">
            <v>EXP</v>
          </cell>
          <cell r="O9024" t="str">
            <v>PH400</v>
          </cell>
          <cell r="P9024" t="str">
            <v>3420</v>
          </cell>
          <cell r="Q9024" t="str">
            <v>Computer Hardware &amp; Software</v>
          </cell>
          <cell r="R9024" t="str">
            <v>Other Expenditures</v>
          </cell>
          <cell r="S9024" t="str">
            <v>Non Salary</v>
          </cell>
        </row>
        <row r="9025">
          <cell r="A9025" t="str">
            <v>PH4126</v>
          </cell>
          <cell r="E9025">
            <v>121.09</v>
          </cell>
          <cell r="F9025">
            <v>0</v>
          </cell>
          <cell r="G9025">
            <v>121.09</v>
          </cell>
          <cell r="H9025">
            <v>457.64</v>
          </cell>
          <cell r="I9025">
            <v>336.55</v>
          </cell>
          <cell r="J9025">
            <v>1083.19</v>
          </cell>
          <cell r="L9025">
            <v>41455</v>
          </cell>
          <cell r="M9025" t="str">
            <v>SG</v>
          </cell>
          <cell r="N9025" t="str">
            <v>EXP</v>
          </cell>
          <cell r="O9025" t="str">
            <v>PH400</v>
          </cell>
          <cell r="P9025" t="str">
            <v>4199</v>
          </cell>
          <cell r="Q9025" t="str">
            <v>Professional &amp; Technical</v>
          </cell>
          <cell r="R9025" t="str">
            <v>Other Expenditures</v>
          </cell>
          <cell r="S9025" t="str">
            <v>Non Salary</v>
          </cell>
        </row>
        <row r="9026">
          <cell r="A9026" t="str">
            <v>PH4126</v>
          </cell>
          <cell r="E9026">
            <v>7.95</v>
          </cell>
          <cell r="F9026">
            <v>0</v>
          </cell>
          <cell r="G9026">
            <v>7.95</v>
          </cell>
          <cell r="H9026">
            <v>422.5</v>
          </cell>
          <cell r="I9026">
            <v>414.55</v>
          </cell>
          <cell r="J9026">
            <v>1000</v>
          </cell>
          <cell r="L9026">
            <v>41455</v>
          </cell>
          <cell r="M9026" t="str">
            <v>SG</v>
          </cell>
          <cell r="N9026" t="str">
            <v>EXP</v>
          </cell>
          <cell r="O9026" t="str">
            <v>PH400</v>
          </cell>
          <cell r="P9026" t="str">
            <v>4225</v>
          </cell>
          <cell r="Q9026" t="str">
            <v>Business Travel Expenses</v>
          </cell>
          <cell r="R9026" t="str">
            <v>Other Expenditures</v>
          </cell>
          <cell r="S9026" t="str">
            <v>Non Salary</v>
          </cell>
        </row>
        <row r="9027">
          <cell r="A9027" t="str">
            <v>PH4126</v>
          </cell>
          <cell r="E9027">
            <v>0</v>
          </cell>
          <cell r="F9027">
            <v>0</v>
          </cell>
          <cell r="G9027">
            <v>0</v>
          </cell>
          <cell r="H9027">
            <v>125</v>
          </cell>
          <cell r="I9027">
            <v>125</v>
          </cell>
          <cell r="J9027">
            <v>500</v>
          </cell>
          <cell r="L9027">
            <v>41455</v>
          </cell>
          <cell r="M9027" t="str">
            <v>SG</v>
          </cell>
          <cell r="N9027" t="str">
            <v>EXP</v>
          </cell>
          <cell r="O9027" t="str">
            <v>PH400</v>
          </cell>
          <cell r="P9027" t="str">
            <v>4251</v>
          </cell>
          <cell r="Q9027" t="str">
            <v>Conference Expenditures</v>
          </cell>
          <cell r="R9027" t="str">
            <v>Other Expenditures</v>
          </cell>
          <cell r="S9027" t="str">
            <v>Non Salary</v>
          </cell>
        </row>
        <row r="9028">
          <cell r="A9028" t="str">
            <v>PH4126</v>
          </cell>
          <cell r="E9028">
            <v>0</v>
          </cell>
          <cell r="F9028">
            <v>0</v>
          </cell>
          <cell r="G9028">
            <v>0</v>
          </cell>
          <cell r="H9028">
            <v>375</v>
          </cell>
          <cell r="I9028">
            <v>375</v>
          </cell>
          <cell r="J9028">
            <v>1500</v>
          </cell>
          <cell r="L9028">
            <v>41455</v>
          </cell>
          <cell r="M9028" t="str">
            <v>SG</v>
          </cell>
          <cell r="N9028" t="str">
            <v>EXP</v>
          </cell>
          <cell r="O9028" t="str">
            <v>PH400</v>
          </cell>
          <cell r="P9028" t="str">
            <v>4252</v>
          </cell>
          <cell r="Q9028" t="str">
            <v>Conference Expenditures</v>
          </cell>
          <cell r="R9028" t="str">
            <v>Other Expenditures</v>
          </cell>
          <cell r="S9028" t="str">
            <v>Non Salary</v>
          </cell>
        </row>
        <row r="9029">
          <cell r="A9029" t="str">
            <v>PH4126</v>
          </cell>
          <cell r="E9029">
            <v>0</v>
          </cell>
          <cell r="F9029">
            <v>0</v>
          </cell>
          <cell r="G9029">
            <v>0</v>
          </cell>
          <cell r="H9029">
            <v>254.4</v>
          </cell>
          <cell r="I9029">
            <v>254.4</v>
          </cell>
          <cell r="J9029">
            <v>1017.6</v>
          </cell>
          <cell r="L9029">
            <v>41455</v>
          </cell>
          <cell r="M9029" t="str">
            <v>SG</v>
          </cell>
          <cell r="N9029" t="str">
            <v>EXP</v>
          </cell>
          <cell r="O9029" t="str">
            <v>PH400</v>
          </cell>
          <cell r="P9029" t="str">
            <v>4253</v>
          </cell>
          <cell r="Q9029" t="str">
            <v>Conference Expenditures</v>
          </cell>
          <cell r="R9029" t="str">
            <v>Other Expenditures</v>
          </cell>
          <cell r="S9029" t="str">
            <v>Non Salary</v>
          </cell>
        </row>
        <row r="9030">
          <cell r="A9030" t="str">
            <v>PH4126</v>
          </cell>
          <cell r="E9030">
            <v>0</v>
          </cell>
          <cell r="F9030">
            <v>0</v>
          </cell>
          <cell r="G9030">
            <v>0</v>
          </cell>
          <cell r="H9030">
            <v>129.4</v>
          </cell>
          <cell r="I9030">
            <v>129.4</v>
          </cell>
          <cell r="J9030">
            <v>517.6</v>
          </cell>
          <cell r="L9030">
            <v>41455</v>
          </cell>
          <cell r="M9030" t="str">
            <v>SG</v>
          </cell>
          <cell r="N9030" t="str">
            <v>EXP</v>
          </cell>
          <cell r="O9030" t="str">
            <v>PH400</v>
          </cell>
          <cell r="P9030" t="str">
            <v>4254</v>
          </cell>
          <cell r="Q9030" t="str">
            <v>Conference Expenditures</v>
          </cell>
          <cell r="R9030" t="str">
            <v>Other Expenditures</v>
          </cell>
          <cell r="S9030" t="str">
            <v>Non Salary</v>
          </cell>
        </row>
        <row r="9031">
          <cell r="A9031" t="str">
            <v>PH4126</v>
          </cell>
          <cell r="E9031">
            <v>0</v>
          </cell>
          <cell r="F9031">
            <v>0</v>
          </cell>
          <cell r="G9031">
            <v>0</v>
          </cell>
          <cell r="H9031">
            <v>250</v>
          </cell>
          <cell r="I9031">
            <v>250</v>
          </cell>
          <cell r="J9031">
            <v>1000</v>
          </cell>
          <cell r="L9031">
            <v>41455</v>
          </cell>
          <cell r="M9031" t="str">
            <v>SG</v>
          </cell>
          <cell r="N9031" t="str">
            <v>EXP</v>
          </cell>
          <cell r="O9031" t="str">
            <v>PH400</v>
          </cell>
          <cell r="P9031" t="str">
            <v>4255</v>
          </cell>
          <cell r="Q9031" t="str">
            <v>Conference Expenditures</v>
          </cell>
          <cell r="R9031" t="str">
            <v>Other Expenditures</v>
          </cell>
          <cell r="S9031" t="str">
            <v>Non Salary</v>
          </cell>
        </row>
        <row r="9032">
          <cell r="A9032" t="str">
            <v>PH4126</v>
          </cell>
          <cell r="E9032">
            <v>1322.88</v>
          </cell>
          <cell r="F9032">
            <v>0</v>
          </cell>
          <cell r="G9032">
            <v>1322.88</v>
          </cell>
          <cell r="H9032">
            <v>1581.75</v>
          </cell>
          <cell r="I9032">
            <v>258.87</v>
          </cell>
          <cell r="J9032">
            <v>6327</v>
          </cell>
          <cell r="L9032">
            <v>41455</v>
          </cell>
          <cell r="M9032" t="str">
            <v>SG</v>
          </cell>
          <cell r="N9032" t="str">
            <v>EXP</v>
          </cell>
          <cell r="O9032" t="str">
            <v>PH400</v>
          </cell>
          <cell r="P9032" t="str">
            <v>4256</v>
          </cell>
          <cell r="Q9032" t="str">
            <v>Conference Expenditures</v>
          </cell>
          <cell r="R9032" t="str">
            <v>Other Expenditures</v>
          </cell>
          <cell r="S9032" t="str">
            <v>Non Salary</v>
          </cell>
        </row>
        <row r="9033">
          <cell r="A9033" t="str">
            <v>PH4126</v>
          </cell>
          <cell r="E9033">
            <v>2757.69</v>
          </cell>
          <cell r="F9033">
            <v>0</v>
          </cell>
          <cell r="G9033">
            <v>2757.69</v>
          </cell>
          <cell r="H9033">
            <v>1482.07</v>
          </cell>
          <cell r="I9033">
            <v>-1275.6199999999999</v>
          </cell>
          <cell r="J9033">
            <v>7604.28</v>
          </cell>
          <cell r="L9033">
            <v>41455</v>
          </cell>
          <cell r="M9033" t="str">
            <v>SG</v>
          </cell>
          <cell r="N9033" t="str">
            <v>EXP</v>
          </cell>
          <cell r="O9033" t="str">
            <v>PH400</v>
          </cell>
          <cell r="P9033" t="str">
            <v>4310</v>
          </cell>
          <cell r="Q9033" t="str">
            <v>Training &amp; Development</v>
          </cell>
          <cell r="R9033" t="str">
            <v>Other Expenditures</v>
          </cell>
          <cell r="S9033" t="str">
            <v>Non Salary</v>
          </cell>
        </row>
        <row r="9034">
          <cell r="A9034" t="str">
            <v>PH4126</v>
          </cell>
          <cell r="E9034">
            <v>0</v>
          </cell>
          <cell r="F9034">
            <v>0</v>
          </cell>
          <cell r="G9034">
            <v>0</v>
          </cell>
          <cell r="H9034">
            <v>861.91</v>
          </cell>
          <cell r="I9034">
            <v>861.91</v>
          </cell>
          <cell r="J9034">
            <v>2040</v>
          </cell>
          <cell r="L9034">
            <v>41455</v>
          </cell>
          <cell r="M9034" t="str">
            <v>SG</v>
          </cell>
          <cell r="N9034" t="str">
            <v>EXP</v>
          </cell>
          <cell r="O9034" t="str">
            <v>PH400</v>
          </cell>
          <cell r="P9034" t="str">
            <v>4340</v>
          </cell>
          <cell r="Q9034" t="str">
            <v>Training &amp; Development</v>
          </cell>
          <cell r="R9034" t="str">
            <v>Other Expenditures</v>
          </cell>
          <cell r="S9034" t="str">
            <v>Non Salary</v>
          </cell>
        </row>
        <row r="9035">
          <cell r="A9035" t="str">
            <v>PH4126</v>
          </cell>
          <cell r="E9035">
            <v>0</v>
          </cell>
          <cell r="F9035">
            <v>0</v>
          </cell>
          <cell r="G9035">
            <v>0</v>
          </cell>
          <cell r="H9035">
            <v>396.14</v>
          </cell>
          <cell r="I9035">
            <v>396.14</v>
          </cell>
          <cell r="J9035">
            <v>937.6</v>
          </cell>
          <cell r="L9035">
            <v>41455</v>
          </cell>
          <cell r="M9035" t="str">
            <v>SG</v>
          </cell>
          <cell r="N9035" t="str">
            <v>EXP</v>
          </cell>
          <cell r="O9035" t="str">
            <v>PH400</v>
          </cell>
          <cell r="P9035" t="str">
            <v>4472</v>
          </cell>
          <cell r="Q9035" t="str">
            <v>Contracted Services</v>
          </cell>
          <cell r="R9035" t="str">
            <v>Other Expenditures</v>
          </cell>
          <cell r="S9035" t="str">
            <v>Non Salary</v>
          </cell>
        </row>
        <row r="9036">
          <cell r="A9036" t="str">
            <v>PH4126</v>
          </cell>
          <cell r="E9036">
            <v>0</v>
          </cell>
          <cell r="F9036">
            <v>0</v>
          </cell>
          <cell r="G9036">
            <v>0</v>
          </cell>
          <cell r="H9036">
            <v>174.36</v>
          </cell>
          <cell r="I9036">
            <v>174.36</v>
          </cell>
          <cell r="J9036">
            <v>412.7</v>
          </cell>
          <cell r="L9036">
            <v>41455</v>
          </cell>
          <cell r="M9036" t="str">
            <v>SG</v>
          </cell>
          <cell r="N9036" t="str">
            <v>EXP</v>
          </cell>
          <cell r="O9036" t="str">
            <v>PH400</v>
          </cell>
          <cell r="P9036" t="str">
            <v>4515</v>
          </cell>
          <cell r="Q9036" t="str">
            <v>Contracted Services</v>
          </cell>
          <cell r="R9036" t="str">
            <v>Other Expenditures</v>
          </cell>
          <cell r="S9036" t="str">
            <v>Non Salary</v>
          </cell>
        </row>
        <row r="9037">
          <cell r="A9037" t="str">
            <v>PH4126</v>
          </cell>
          <cell r="E9037">
            <v>0</v>
          </cell>
          <cell r="F9037">
            <v>0</v>
          </cell>
          <cell r="G9037">
            <v>0</v>
          </cell>
          <cell r="H9037">
            <v>0</v>
          </cell>
          <cell r="I9037">
            <v>0</v>
          </cell>
          <cell r="J9037">
            <v>0</v>
          </cell>
          <cell r="L9037">
            <v>41455</v>
          </cell>
          <cell r="M9037" t="str">
            <v>SG</v>
          </cell>
          <cell r="N9037" t="str">
            <v>EXP</v>
          </cell>
          <cell r="O9037" t="str">
            <v>PH400</v>
          </cell>
          <cell r="P9037" t="str">
            <v>4530</v>
          </cell>
          <cell r="Q9037" t="str">
            <v>Contracted Services</v>
          </cell>
          <cell r="R9037" t="str">
            <v>Other Expenditures</v>
          </cell>
          <cell r="S9037" t="str">
            <v>Non Salary</v>
          </cell>
        </row>
        <row r="9038">
          <cell r="A9038" t="str">
            <v>PH4126</v>
          </cell>
          <cell r="E9038">
            <v>1728.05</v>
          </cell>
          <cell r="F9038">
            <v>0</v>
          </cell>
          <cell r="G9038">
            <v>1728.05</v>
          </cell>
          <cell r="H9038">
            <v>1757.35</v>
          </cell>
          <cell r="I9038">
            <v>29.3</v>
          </cell>
          <cell r="J9038">
            <v>3570.4</v>
          </cell>
          <cell r="L9038">
            <v>41455</v>
          </cell>
          <cell r="M9038" t="str">
            <v>SG</v>
          </cell>
          <cell r="N9038" t="str">
            <v>EXP</v>
          </cell>
          <cell r="O9038" t="str">
            <v>PH400</v>
          </cell>
          <cell r="P9038" t="str">
            <v>4570</v>
          </cell>
          <cell r="Q9038" t="str">
            <v>Contracted Services</v>
          </cell>
          <cell r="R9038" t="str">
            <v>Other Expenditures</v>
          </cell>
          <cell r="S9038" t="str">
            <v>Non Salary</v>
          </cell>
        </row>
        <row r="9039">
          <cell r="A9039" t="str">
            <v>PH4126</v>
          </cell>
          <cell r="E9039">
            <v>111.94</v>
          </cell>
          <cell r="F9039">
            <v>0</v>
          </cell>
          <cell r="G9039">
            <v>111.94</v>
          </cell>
          <cell r="H9039">
            <v>511.89</v>
          </cell>
          <cell r="I9039">
            <v>399.95</v>
          </cell>
          <cell r="J9039">
            <v>1040</v>
          </cell>
          <cell r="L9039">
            <v>41455</v>
          </cell>
          <cell r="M9039" t="str">
            <v>SG</v>
          </cell>
          <cell r="N9039" t="str">
            <v>EXP</v>
          </cell>
          <cell r="O9039" t="str">
            <v>PH400</v>
          </cell>
          <cell r="P9039" t="str">
            <v>4760</v>
          </cell>
          <cell r="Q9039" t="str">
            <v>Insurance, Parking &amp; Metrage</v>
          </cell>
          <cell r="R9039" t="str">
            <v>Other Expenditures</v>
          </cell>
          <cell r="S9039" t="str">
            <v>Non Salary</v>
          </cell>
        </row>
        <row r="9040">
          <cell r="A9040" t="str">
            <v>PH4126</v>
          </cell>
          <cell r="E9040">
            <v>65.5</v>
          </cell>
          <cell r="F9040">
            <v>0</v>
          </cell>
          <cell r="G9040">
            <v>65.5</v>
          </cell>
          <cell r="H9040">
            <v>984.4</v>
          </cell>
          <cell r="I9040">
            <v>918.9</v>
          </cell>
          <cell r="J9040">
            <v>2000</v>
          </cell>
          <cell r="L9040">
            <v>41455</v>
          </cell>
          <cell r="M9040" t="str">
            <v>SG</v>
          </cell>
          <cell r="N9040" t="str">
            <v>EXP</v>
          </cell>
          <cell r="O9040" t="str">
            <v>PH400</v>
          </cell>
          <cell r="P9040" t="str">
            <v>4770</v>
          </cell>
          <cell r="Q9040" t="str">
            <v>Insurance, Parking &amp; Metrage</v>
          </cell>
          <cell r="R9040" t="str">
            <v>Other Expenditures</v>
          </cell>
          <cell r="S9040" t="str">
            <v>Non Salary</v>
          </cell>
        </row>
        <row r="9041">
          <cell r="A9041" t="str">
            <v>PH4126</v>
          </cell>
          <cell r="E9041">
            <v>129.12</v>
          </cell>
          <cell r="F9041">
            <v>0</v>
          </cell>
          <cell r="G9041">
            <v>129.12</v>
          </cell>
          <cell r="H9041">
            <v>492.2</v>
          </cell>
          <cell r="I9041">
            <v>363.08</v>
          </cell>
          <cell r="J9041">
            <v>1000</v>
          </cell>
          <cell r="L9041">
            <v>41455</v>
          </cell>
          <cell r="M9041" t="str">
            <v>SG</v>
          </cell>
          <cell r="N9041" t="str">
            <v>EXP</v>
          </cell>
          <cell r="O9041" t="str">
            <v>PH400</v>
          </cell>
          <cell r="P9041" t="str">
            <v>4775</v>
          </cell>
          <cell r="Q9041" t="str">
            <v>Insurance, Parking &amp; Metrage</v>
          </cell>
          <cell r="R9041" t="str">
            <v>Other Expenditures</v>
          </cell>
          <cell r="S9041" t="str">
            <v>Non Salary</v>
          </cell>
        </row>
        <row r="9042">
          <cell r="A9042" t="str">
            <v>PH4126</v>
          </cell>
          <cell r="E9042">
            <v>160</v>
          </cell>
          <cell r="F9042">
            <v>0</v>
          </cell>
          <cell r="G9042">
            <v>160</v>
          </cell>
          <cell r="H9042">
            <v>0</v>
          </cell>
          <cell r="I9042">
            <v>-160</v>
          </cell>
          <cell r="J9042">
            <v>0</v>
          </cell>
          <cell r="L9042">
            <v>41455</v>
          </cell>
          <cell r="M9042" t="str">
            <v>SG</v>
          </cell>
          <cell r="N9042" t="str">
            <v>EXP</v>
          </cell>
          <cell r="O9042" t="str">
            <v>PH400</v>
          </cell>
          <cell r="P9042" t="str">
            <v>7130</v>
          </cell>
          <cell r="Q9042" t="str">
            <v>IDC's</v>
          </cell>
          <cell r="R9042" t="str">
            <v>Other Expenditures</v>
          </cell>
          <cell r="S9042" t="str">
            <v>Non Salary</v>
          </cell>
        </row>
        <row r="9043">
          <cell r="A9043" t="str">
            <v>PH4126</v>
          </cell>
          <cell r="E9043">
            <v>-241175.74</v>
          </cell>
          <cell r="F9043">
            <v>0</v>
          </cell>
          <cell r="G9043">
            <v>-241175.74</v>
          </cell>
          <cell r="H9043">
            <v>-247898.03</v>
          </cell>
          <cell r="I9043">
            <v>-6722.29</v>
          </cell>
          <cell r="J9043">
            <v>-547284.71</v>
          </cell>
          <cell r="L9043">
            <v>41455</v>
          </cell>
          <cell r="M9043" t="str">
            <v>SG</v>
          </cell>
          <cell r="N9043" t="str">
            <v>REV</v>
          </cell>
          <cell r="O9043" t="str">
            <v>PH400</v>
          </cell>
          <cell r="P9043" t="str">
            <v>8010</v>
          </cell>
          <cell r="Q9043" t="str">
            <v>Grants and Subsidies</v>
          </cell>
          <cell r="R9043" t="str">
            <v>Revenue</v>
          </cell>
          <cell r="S9043" t="str">
            <v>Non Salary</v>
          </cell>
        </row>
        <row r="9044">
          <cell r="A9044" t="str">
            <v>PH4132</v>
          </cell>
          <cell r="E9044">
            <v>0</v>
          </cell>
          <cell r="F9044">
            <v>0</v>
          </cell>
          <cell r="G9044">
            <v>0</v>
          </cell>
          <cell r="H9044">
            <v>0</v>
          </cell>
          <cell r="I9044">
            <v>0</v>
          </cell>
          <cell r="J9044">
            <v>0</v>
          </cell>
          <cell r="L9044">
            <v>41455</v>
          </cell>
          <cell r="M9044" t="str">
            <v>OG</v>
          </cell>
          <cell r="N9044" t="str">
            <v>EXP</v>
          </cell>
          <cell r="O9044" t="str">
            <v>PH400</v>
          </cell>
          <cell r="P9044" t="str">
            <v>1015</v>
          </cell>
          <cell r="Q9044" t="str">
            <v>Salaries &amp; Benefits</v>
          </cell>
          <cell r="R9044" t="str">
            <v>Other Expenditures</v>
          </cell>
          <cell r="S9044" t="str">
            <v>Salaries &amp; Benefits</v>
          </cell>
        </row>
        <row r="9045">
          <cell r="A9045" t="str">
            <v>PH4132</v>
          </cell>
          <cell r="E9045">
            <v>0</v>
          </cell>
          <cell r="F9045">
            <v>0</v>
          </cell>
          <cell r="G9045">
            <v>0</v>
          </cell>
          <cell r="H9045">
            <v>0</v>
          </cell>
          <cell r="I9045">
            <v>0</v>
          </cell>
          <cell r="J9045">
            <v>0</v>
          </cell>
          <cell r="L9045">
            <v>41455</v>
          </cell>
          <cell r="M9045" t="str">
            <v>OG</v>
          </cell>
          <cell r="N9045" t="str">
            <v>EXP</v>
          </cell>
          <cell r="O9045" t="str">
            <v>PH400</v>
          </cell>
          <cell r="P9045" t="str">
            <v>1711</v>
          </cell>
          <cell r="Q9045" t="str">
            <v>Salaries &amp; Benefits</v>
          </cell>
          <cell r="R9045" t="str">
            <v>Other Expenditures</v>
          </cell>
          <cell r="S9045" t="str">
            <v>Salaries &amp; Benefits</v>
          </cell>
        </row>
        <row r="9046">
          <cell r="A9046" t="str">
            <v>PH4132</v>
          </cell>
          <cell r="E9046">
            <v>0</v>
          </cell>
          <cell r="F9046">
            <v>0</v>
          </cell>
          <cell r="G9046">
            <v>0</v>
          </cell>
          <cell r="H9046">
            <v>0</v>
          </cell>
          <cell r="I9046">
            <v>0</v>
          </cell>
          <cell r="J9046">
            <v>0</v>
          </cell>
          <cell r="L9046">
            <v>41455</v>
          </cell>
          <cell r="M9046" t="str">
            <v>OG</v>
          </cell>
          <cell r="N9046" t="str">
            <v>EXP</v>
          </cell>
          <cell r="O9046" t="str">
            <v>PH400</v>
          </cell>
          <cell r="P9046" t="str">
            <v>1712</v>
          </cell>
          <cell r="Q9046" t="str">
            <v>Salaries &amp; Benefits</v>
          </cell>
          <cell r="R9046" t="str">
            <v>Other Expenditures</v>
          </cell>
          <cell r="S9046" t="str">
            <v>Salaries &amp; Benefits</v>
          </cell>
        </row>
        <row r="9047">
          <cell r="A9047" t="str">
            <v>PH4132</v>
          </cell>
          <cell r="E9047">
            <v>0</v>
          </cell>
          <cell r="F9047">
            <v>0</v>
          </cell>
          <cell r="G9047">
            <v>0</v>
          </cell>
          <cell r="H9047">
            <v>0</v>
          </cell>
          <cell r="I9047">
            <v>0</v>
          </cell>
          <cell r="J9047">
            <v>0</v>
          </cell>
          <cell r="L9047">
            <v>41455</v>
          </cell>
          <cell r="M9047" t="str">
            <v>OG</v>
          </cell>
          <cell r="N9047" t="str">
            <v>EXP</v>
          </cell>
          <cell r="O9047" t="str">
            <v>PH400</v>
          </cell>
          <cell r="P9047" t="str">
            <v>1720</v>
          </cell>
          <cell r="Q9047" t="str">
            <v>Salaries &amp; Benefits</v>
          </cell>
          <cell r="R9047" t="str">
            <v>Other Expenditures</v>
          </cell>
          <cell r="S9047" t="str">
            <v>Salaries &amp; Benefits</v>
          </cell>
        </row>
        <row r="9048">
          <cell r="A9048" t="str">
            <v>PH4132</v>
          </cell>
          <cell r="E9048">
            <v>0</v>
          </cell>
          <cell r="F9048">
            <v>0</v>
          </cell>
          <cell r="G9048">
            <v>0</v>
          </cell>
          <cell r="H9048">
            <v>0</v>
          </cell>
          <cell r="I9048">
            <v>0</v>
          </cell>
          <cell r="J9048">
            <v>0</v>
          </cell>
          <cell r="L9048">
            <v>41455</v>
          </cell>
          <cell r="M9048" t="str">
            <v>OG</v>
          </cell>
          <cell r="N9048" t="str">
            <v>EXP</v>
          </cell>
          <cell r="O9048" t="str">
            <v>PH400</v>
          </cell>
          <cell r="P9048" t="str">
            <v>1730</v>
          </cell>
          <cell r="Q9048" t="str">
            <v>Salaries &amp; Benefits</v>
          </cell>
          <cell r="R9048" t="str">
            <v>Other Expenditures</v>
          </cell>
          <cell r="S9048" t="str">
            <v>Salaries &amp; Benefits</v>
          </cell>
        </row>
        <row r="9049">
          <cell r="A9049" t="str">
            <v>PH4132</v>
          </cell>
          <cell r="E9049">
            <v>0</v>
          </cell>
          <cell r="F9049">
            <v>0</v>
          </cell>
          <cell r="G9049">
            <v>0</v>
          </cell>
          <cell r="H9049">
            <v>0</v>
          </cell>
          <cell r="I9049">
            <v>0</v>
          </cell>
          <cell r="J9049">
            <v>0</v>
          </cell>
          <cell r="L9049">
            <v>41455</v>
          </cell>
          <cell r="M9049" t="str">
            <v>OG</v>
          </cell>
          <cell r="N9049" t="str">
            <v>EXP</v>
          </cell>
          <cell r="O9049" t="str">
            <v>PH400</v>
          </cell>
          <cell r="P9049" t="str">
            <v>1740</v>
          </cell>
          <cell r="Q9049" t="str">
            <v>Salaries &amp; Benefits</v>
          </cell>
          <cell r="R9049" t="str">
            <v>Other Expenditures</v>
          </cell>
          <cell r="S9049" t="str">
            <v>Salaries &amp; Benefits</v>
          </cell>
        </row>
        <row r="9050">
          <cell r="A9050" t="str">
            <v>PH4132</v>
          </cell>
          <cell r="E9050">
            <v>0</v>
          </cell>
          <cell r="F9050">
            <v>0</v>
          </cell>
          <cell r="G9050">
            <v>0</v>
          </cell>
          <cell r="H9050">
            <v>0</v>
          </cell>
          <cell r="I9050">
            <v>0</v>
          </cell>
          <cell r="J9050">
            <v>0</v>
          </cell>
          <cell r="L9050">
            <v>41455</v>
          </cell>
          <cell r="M9050" t="str">
            <v>OG</v>
          </cell>
          <cell r="N9050" t="str">
            <v>EXP</v>
          </cell>
          <cell r="O9050" t="str">
            <v>PH400</v>
          </cell>
          <cell r="P9050" t="str">
            <v>1745</v>
          </cell>
          <cell r="Q9050" t="str">
            <v>Salaries &amp; Benefits</v>
          </cell>
          <cell r="R9050" t="str">
            <v>Other Expenditures</v>
          </cell>
          <cell r="S9050" t="str">
            <v>Salaries &amp; Benefits</v>
          </cell>
        </row>
        <row r="9051">
          <cell r="A9051" t="str">
            <v>PH4132</v>
          </cell>
          <cell r="E9051">
            <v>0</v>
          </cell>
          <cell r="F9051">
            <v>0</v>
          </cell>
          <cell r="G9051">
            <v>0</v>
          </cell>
          <cell r="H9051">
            <v>0</v>
          </cell>
          <cell r="I9051">
            <v>0</v>
          </cell>
          <cell r="J9051">
            <v>0</v>
          </cell>
          <cell r="L9051">
            <v>41455</v>
          </cell>
          <cell r="M9051" t="str">
            <v>OG</v>
          </cell>
          <cell r="N9051" t="str">
            <v>EXP</v>
          </cell>
          <cell r="O9051" t="str">
            <v>PH400</v>
          </cell>
          <cell r="P9051" t="str">
            <v>1750</v>
          </cell>
          <cell r="Q9051" t="str">
            <v>Salaries &amp; Benefits</v>
          </cell>
          <cell r="R9051" t="str">
            <v>Other Expenditures</v>
          </cell>
          <cell r="S9051" t="str">
            <v>Salaries &amp; Benefits</v>
          </cell>
        </row>
        <row r="9052">
          <cell r="A9052" t="str">
            <v>PH4132</v>
          </cell>
          <cell r="E9052">
            <v>0</v>
          </cell>
          <cell r="F9052">
            <v>0</v>
          </cell>
          <cell r="G9052">
            <v>0</v>
          </cell>
          <cell r="H9052">
            <v>0</v>
          </cell>
          <cell r="I9052">
            <v>0</v>
          </cell>
          <cell r="J9052">
            <v>0</v>
          </cell>
          <cell r="L9052">
            <v>41455</v>
          </cell>
          <cell r="M9052" t="str">
            <v>OG</v>
          </cell>
          <cell r="N9052" t="str">
            <v>EXP</v>
          </cell>
          <cell r="O9052" t="str">
            <v>PH400</v>
          </cell>
          <cell r="P9052" t="str">
            <v>1760</v>
          </cell>
          <cell r="Q9052" t="str">
            <v>Salaries &amp; Benefits</v>
          </cell>
          <cell r="R9052" t="str">
            <v>Other Expenditures</v>
          </cell>
          <cell r="S9052" t="str">
            <v>Salaries &amp; Benefits</v>
          </cell>
        </row>
        <row r="9053">
          <cell r="A9053" t="str">
            <v>PH4132</v>
          </cell>
          <cell r="E9053">
            <v>0</v>
          </cell>
          <cell r="F9053">
            <v>0</v>
          </cell>
          <cell r="G9053">
            <v>0</v>
          </cell>
          <cell r="H9053">
            <v>0</v>
          </cell>
          <cell r="I9053">
            <v>0</v>
          </cell>
          <cell r="J9053">
            <v>0</v>
          </cell>
          <cell r="L9053">
            <v>41455</v>
          </cell>
          <cell r="M9053" t="str">
            <v>OG</v>
          </cell>
          <cell r="N9053" t="str">
            <v>EXP</v>
          </cell>
          <cell r="O9053" t="str">
            <v>PH400</v>
          </cell>
          <cell r="P9053" t="str">
            <v>1770</v>
          </cell>
          <cell r="Q9053" t="str">
            <v>Salaries &amp; Benefits</v>
          </cell>
          <cell r="R9053" t="str">
            <v>Other Expenditures</v>
          </cell>
          <cell r="S9053" t="str">
            <v>Salaries &amp; Benefits</v>
          </cell>
        </row>
        <row r="9054">
          <cell r="A9054" t="str">
            <v>PH4134</v>
          </cell>
          <cell r="E9054">
            <v>0</v>
          </cell>
          <cell r="F9054">
            <v>0</v>
          </cell>
          <cell r="G9054">
            <v>0</v>
          </cell>
          <cell r="H9054">
            <v>-16294.49</v>
          </cell>
          <cell r="I9054">
            <v>-16294.49</v>
          </cell>
          <cell r="J9054">
            <v>-36674.519999999997</v>
          </cell>
          <cell r="L9054">
            <v>41455</v>
          </cell>
          <cell r="M9054" t="str">
            <v>PF</v>
          </cell>
          <cell r="N9054" t="str">
            <v>EXP</v>
          </cell>
          <cell r="O9054" t="str">
            <v>PH400</v>
          </cell>
          <cell r="P9054" t="str">
            <v>1011</v>
          </cell>
          <cell r="Q9054" t="str">
            <v>Salaries &amp; Benefits</v>
          </cell>
          <cell r="R9054" t="str">
            <v>Other Expenditures</v>
          </cell>
          <cell r="S9054" t="str">
            <v>Salaries &amp; Benefits</v>
          </cell>
        </row>
        <row r="9055">
          <cell r="A9055" t="str">
            <v>PH4134</v>
          </cell>
          <cell r="E9055">
            <v>2206.6799999999998</v>
          </cell>
          <cell r="F9055">
            <v>0</v>
          </cell>
          <cell r="G9055">
            <v>2206.6799999999998</v>
          </cell>
          <cell r="H9055">
            <v>41882.959999999999</v>
          </cell>
          <cell r="I9055">
            <v>39676.28</v>
          </cell>
          <cell r="J9055">
            <v>94236.66</v>
          </cell>
          <cell r="L9055">
            <v>41455</v>
          </cell>
          <cell r="M9055" t="str">
            <v>PF</v>
          </cell>
          <cell r="N9055" t="str">
            <v>EXP</v>
          </cell>
          <cell r="O9055" t="str">
            <v>PH400</v>
          </cell>
          <cell r="P9055" t="str">
            <v>1015</v>
          </cell>
          <cell r="Q9055" t="str">
            <v>Salaries &amp; Benefits</v>
          </cell>
          <cell r="R9055" t="str">
            <v>Other Expenditures</v>
          </cell>
          <cell r="S9055" t="str">
            <v>Salaries &amp; Benefits</v>
          </cell>
        </row>
        <row r="9056">
          <cell r="A9056" t="str">
            <v>PH4134</v>
          </cell>
          <cell r="E9056">
            <v>94.62</v>
          </cell>
          <cell r="F9056">
            <v>0</v>
          </cell>
          <cell r="G9056">
            <v>94.62</v>
          </cell>
          <cell r="H9056">
            <v>1749.33</v>
          </cell>
          <cell r="I9056">
            <v>1654.71</v>
          </cell>
          <cell r="J9056">
            <v>3936</v>
          </cell>
          <cell r="L9056">
            <v>41455</v>
          </cell>
          <cell r="M9056" t="str">
            <v>PF</v>
          </cell>
          <cell r="N9056" t="str">
            <v>EXP</v>
          </cell>
          <cell r="O9056" t="str">
            <v>PH400</v>
          </cell>
          <cell r="P9056" t="str">
            <v>1711</v>
          </cell>
          <cell r="Q9056" t="str">
            <v>Salaries &amp; Benefits</v>
          </cell>
          <cell r="R9056" t="str">
            <v>Other Expenditures</v>
          </cell>
          <cell r="S9056" t="str">
            <v>Salaries &amp; Benefits</v>
          </cell>
        </row>
        <row r="9057">
          <cell r="A9057" t="str">
            <v>PH4134</v>
          </cell>
          <cell r="E9057">
            <v>53.68</v>
          </cell>
          <cell r="F9057">
            <v>0</v>
          </cell>
          <cell r="G9057">
            <v>53.68</v>
          </cell>
          <cell r="H9057">
            <v>970.68</v>
          </cell>
          <cell r="I9057">
            <v>917</v>
          </cell>
          <cell r="J9057">
            <v>2184</v>
          </cell>
          <cell r="L9057">
            <v>41455</v>
          </cell>
          <cell r="M9057" t="str">
            <v>PF</v>
          </cell>
          <cell r="N9057" t="str">
            <v>EXP</v>
          </cell>
          <cell r="O9057" t="str">
            <v>PH400</v>
          </cell>
          <cell r="P9057" t="str">
            <v>1712</v>
          </cell>
          <cell r="Q9057" t="str">
            <v>Salaries &amp; Benefits</v>
          </cell>
          <cell r="R9057" t="str">
            <v>Other Expenditures</v>
          </cell>
          <cell r="S9057" t="str">
            <v>Salaries &amp; Benefits</v>
          </cell>
        </row>
        <row r="9058">
          <cell r="A9058" t="str">
            <v>PH4134</v>
          </cell>
          <cell r="E9058">
            <v>44.12</v>
          </cell>
          <cell r="F9058">
            <v>0</v>
          </cell>
          <cell r="G9058">
            <v>44.12</v>
          </cell>
          <cell r="H9058">
            <v>838.7</v>
          </cell>
          <cell r="I9058">
            <v>794.58</v>
          </cell>
          <cell r="J9058">
            <v>1886.45</v>
          </cell>
          <cell r="L9058">
            <v>41455</v>
          </cell>
          <cell r="M9058" t="str">
            <v>PF</v>
          </cell>
          <cell r="N9058" t="str">
            <v>EXP</v>
          </cell>
          <cell r="O9058" t="str">
            <v>PH400</v>
          </cell>
          <cell r="P9058" t="str">
            <v>1720</v>
          </cell>
          <cell r="Q9058" t="str">
            <v>Salaries &amp; Benefits</v>
          </cell>
          <cell r="R9058" t="str">
            <v>Other Expenditures</v>
          </cell>
          <cell r="S9058" t="str">
            <v>Salaries &amp; Benefits</v>
          </cell>
        </row>
        <row r="9059">
          <cell r="A9059" t="str">
            <v>PH4134</v>
          </cell>
          <cell r="E9059">
            <v>16.510000000000002</v>
          </cell>
          <cell r="F9059">
            <v>0</v>
          </cell>
          <cell r="G9059">
            <v>16.510000000000002</v>
          </cell>
          <cell r="H9059">
            <v>312.61</v>
          </cell>
          <cell r="I9059">
            <v>296.10000000000002</v>
          </cell>
          <cell r="J9059">
            <v>703.38</v>
          </cell>
          <cell r="L9059">
            <v>41455</v>
          </cell>
          <cell r="M9059" t="str">
            <v>PF</v>
          </cell>
          <cell r="N9059" t="str">
            <v>EXP</v>
          </cell>
          <cell r="O9059" t="str">
            <v>PH400</v>
          </cell>
          <cell r="P9059" t="str">
            <v>1730</v>
          </cell>
          <cell r="Q9059" t="str">
            <v>Salaries &amp; Benefits</v>
          </cell>
          <cell r="R9059" t="str">
            <v>Other Expenditures</v>
          </cell>
          <cell r="S9059" t="str">
            <v>Salaries &amp; Benefits</v>
          </cell>
        </row>
        <row r="9060">
          <cell r="A9060" t="str">
            <v>PH4134</v>
          </cell>
          <cell r="E9060">
            <v>162.52000000000001</v>
          </cell>
          <cell r="F9060">
            <v>0</v>
          </cell>
          <cell r="G9060">
            <v>162.52000000000001</v>
          </cell>
          <cell r="H9060">
            <v>991.99</v>
          </cell>
          <cell r="I9060">
            <v>829.47</v>
          </cell>
          <cell r="J9060">
            <v>991.99</v>
          </cell>
          <cell r="L9060">
            <v>41455</v>
          </cell>
          <cell r="M9060" t="str">
            <v>PF</v>
          </cell>
          <cell r="N9060" t="str">
            <v>EXP</v>
          </cell>
          <cell r="O9060" t="str">
            <v>PH400</v>
          </cell>
          <cell r="P9060" t="str">
            <v>1740</v>
          </cell>
          <cell r="Q9060" t="str">
            <v>Salaries &amp; Benefits</v>
          </cell>
          <cell r="R9060" t="str">
            <v>Other Expenditures</v>
          </cell>
          <cell r="S9060" t="str">
            <v>Salaries &amp; Benefits</v>
          </cell>
        </row>
        <row r="9061">
          <cell r="A9061" t="str">
            <v>PH4134</v>
          </cell>
          <cell r="E9061">
            <v>3.41</v>
          </cell>
          <cell r="F9061">
            <v>0</v>
          </cell>
          <cell r="G9061">
            <v>3.41</v>
          </cell>
          <cell r="H9061">
            <v>75.400000000000006</v>
          </cell>
          <cell r="I9061">
            <v>71.989999999999995</v>
          </cell>
          <cell r="J9061">
            <v>75.400000000000006</v>
          </cell>
          <cell r="L9061">
            <v>41455</v>
          </cell>
          <cell r="M9061" t="str">
            <v>PF</v>
          </cell>
          <cell r="N9061" t="str">
            <v>EXP</v>
          </cell>
          <cell r="O9061" t="str">
            <v>PH400</v>
          </cell>
          <cell r="P9061" t="str">
            <v>1745</v>
          </cell>
          <cell r="Q9061" t="str">
            <v>Salaries &amp; Benefits</v>
          </cell>
          <cell r="R9061" t="str">
            <v>Other Expenditures</v>
          </cell>
          <cell r="S9061" t="str">
            <v>Salaries &amp; Benefits</v>
          </cell>
        </row>
        <row r="9062">
          <cell r="A9062" t="str">
            <v>PH4134</v>
          </cell>
          <cell r="E9062">
            <v>41.41</v>
          </cell>
          <cell r="F9062">
            <v>0</v>
          </cell>
          <cell r="G9062">
            <v>41.41</v>
          </cell>
          <cell r="H9062">
            <v>816.71</v>
          </cell>
          <cell r="I9062">
            <v>775.3</v>
          </cell>
          <cell r="J9062">
            <v>1837.62</v>
          </cell>
          <cell r="L9062">
            <v>41455</v>
          </cell>
          <cell r="M9062" t="str">
            <v>PF</v>
          </cell>
          <cell r="N9062" t="str">
            <v>EXP</v>
          </cell>
          <cell r="O9062" t="str">
            <v>PH400</v>
          </cell>
          <cell r="P9062" t="str">
            <v>1750</v>
          </cell>
          <cell r="Q9062" t="str">
            <v>Salaries &amp; Benefits</v>
          </cell>
          <cell r="R9062" t="str">
            <v>Other Expenditures</v>
          </cell>
          <cell r="S9062" t="str">
            <v>Salaries &amp; Benefits</v>
          </cell>
        </row>
        <row r="9063">
          <cell r="A9063" t="str">
            <v>PH4134</v>
          </cell>
          <cell r="E9063">
            <v>345.03</v>
          </cell>
          <cell r="F9063">
            <v>0</v>
          </cell>
          <cell r="G9063">
            <v>345.03</v>
          </cell>
          <cell r="H9063">
            <v>2306.6999999999998</v>
          </cell>
          <cell r="I9063">
            <v>1961.67</v>
          </cell>
          <cell r="J9063">
            <v>2306.6999999999998</v>
          </cell>
          <cell r="L9063">
            <v>41455</v>
          </cell>
          <cell r="M9063" t="str">
            <v>PF</v>
          </cell>
          <cell r="N9063" t="str">
            <v>EXP</v>
          </cell>
          <cell r="O9063" t="str">
            <v>PH400</v>
          </cell>
          <cell r="P9063" t="str">
            <v>1760</v>
          </cell>
          <cell r="Q9063" t="str">
            <v>Salaries &amp; Benefits</v>
          </cell>
          <cell r="R9063" t="str">
            <v>Other Expenditures</v>
          </cell>
          <cell r="S9063" t="str">
            <v>Salaries &amp; Benefits</v>
          </cell>
        </row>
        <row r="9064">
          <cell r="A9064" t="str">
            <v>PH4134</v>
          </cell>
          <cell r="E9064">
            <v>210.99</v>
          </cell>
          <cell r="F9064">
            <v>0</v>
          </cell>
          <cell r="G9064">
            <v>210.99</v>
          </cell>
          <cell r="H9064">
            <v>4860.74</v>
          </cell>
          <cell r="I9064">
            <v>4649.75</v>
          </cell>
          <cell r="J9064">
            <v>10936.65</v>
          </cell>
          <cell r="L9064">
            <v>41455</v>
          </cell>
          <cell r="M9064" t="str">
            <v>PF</v>
          </cell>
          <cell r="N9064" t="str">
            <v>EXP</v>
          </cell>
          <cell r="O9064" t="str">
            <v>PH400</v>
          </cell>
          <cell r="P9064" t="str">
            <v>1770</v>
          </cell>
          <cell r="Q9064" t="str">
            <v>Salaries &amp; Benefits</v>
          </cell>
          <cell r="R9064" t="str">
            <v>Other Expenditures</v>
          </cell>
          <cell r="S9064" t="str">
            <v>Salaries &amp; Benefits</v>
          </cell>
        </row>
        <row r="9065">
          <cell r="A9065" t="str">
            <v>PH4134</v>
          </cell>
          <cell r="E9065">
            <v>42</v>
          </cell>
          <cell r="F9065">
            <v>0</v>
          </cell>
          <cell r="G9065">
            <v>42</v>
          </cell>
          <cell r="H9065">
            <v>0</v>
          </cell>
          <cell r="I9065">
            <v>-42</v>
          </cell>
          <cell r="J9065">
            <v>0</v>
          </cell>
          <cell r="L9065">
            <v>41455</v>
          </cell>
          <cell r="M9065" t="str">
            <v>PF</v>
          </cell>
          <cell r="N9065" t="str">
            <v>EXP</v>
          </cell>
          <cell r="O9065" t="str">
            <v>PH400</v>
          </cell>
          <cell r="P9065" t="str">
            <v>4770</v>
          </cell>
          <cell r="Q9065" t="str">
            <v>Insurance, Parking &amp; Metrage</v>
          </cell>
          <cell r="R9065" t="str">
            <v>Other Expenditures</v>
          </cell>
          <cell r="S9065" t="str">
            <v>Non Salary</v>
          </cell>
        </row>
        <row r="9066">
          <cell r="A9066" t="str">
            <v>PH4134</v>
          </cell>
          <cell r="E9066">
            <v>14.31</v>
          </cell>
          <cell r="F9066">
            <v>0</v>
          </cell>
          <cell r="G9066">
            <v>14.31</v>
          </cell>
          <cell r="H9066">
            <v>0</v>
          </cell>
          <cell r="I9066">
            <v>-14.31</v>
          </cell>
          <cell r="J9066">
            <v>0</v>
          </cell>
          <cell r="L9066">
            <v>41455</v>
          </cell>
          <cell r="M9066" t="str">
            <v>PF</v>
          </cell>
          <cell r="N9066" t="str">
            <v>EXP</v>
          </cell>
          <cell r="O9066" t="str">
            <v>PH400</v>
          </cell>
          <cell r="P9066" t="str">
            <v>4775</v>
          </cell>
          <cell r="Q9066" t="str">
            <v>Insurance, Parking &amp; Metrage</v>
          </cell>
          <cell r="R9066" t="str">
            <v>Other Expenditures</v>
          </cell>
          <cell r="S9066" t="str">
            <v>Non Salary</v>
          </cell>
        </row>
        <row r="9067">
          <cell r="A9067" t="str">
            <v>PH4134</v>
          </cell>
          <cell r="E9067">
            <v>0</v>
          </cell>
          <cell r="F9067">
            <v>0</v>
          </cell>
          <cell r="G9067">
            <v>0</v>
          </cell>
          <cell r="H9067">
            <v>0</v>
          </cell>
          <cell r="I9067">
            <v>0</v>
          </cell>
          <cell r="J9067">
            <v>4472.6899999999996</v>
          </cell>
          <cell r="L9067">
            <v>41455</v>
          </cell>
          <cell r="M9067" t="str">
            <v>PF</v>
          </cell>
          <cell r="N9067" t="str">
            <v>EXP</v>
          </cell>
          <cell r="O9067" t="str">
            <v>PH400</v>
          </cell>
          <cell r="P9067" t="str">
            <v>4995</v>
          </cell>
          <cell r="Q9067" t="str">
            <v>Other Services</v>
          </cell>
          <cell r="R9067" t="str">
            <v>Other Expenditures</v>
          </cell>
          <cell r="S9067" t="str">
            <v>Non Salary</v>
          </cell>
        </row>
        <row r="9068">
          <cell r="A9068" t="str">
            <v>PH4134</v>
          </cell>
          <cell r="E9068">
            <v>-3235.28</v>
          </cell>
          <cell r="F9068">
            <v>0</v>
          </cell>
          <cell r="G9068">
            <v>-3235.28</v>
          </cell>
          <cell r="H9068">
            <v>-38511.33</v>
          </cell>
          <cell r="I9068">
            <v>-35276.050000000003</v>
          </cell>
          <cell r="J9068">
            <v>-86893.02</v>
          </cell>
          <cell r="L9068">
            <v>41455</v>
          </cell>
          <cell r="M9068" t="str">
            <v>PF</v>
          </cell>
          <cell r="N9068" t="str">
            <v>REV</v>
          </cell>
          <cell r="O9068" t="str">
            <v>PH400</v>
          </cell>
          <cell r="P9068" t="str">
            <v>8010</v>
          </cell>
          <cell r="Q9068" t="str">
            <v>Grants and Subsidies</v>
          </cell>
          <cell r="R9068" t="str">
            <v>Revenue</v>
          </cell>
          <cell r="S9068" t="str">
            <v>Non Salary</v>
          </cell>
        </row>
        <row r="9069">
          <cell r="A9069" t="str">
            <v>PH4139</v>
          </cell>
          <cell r="E9069">
            <v>109201.41</v>
          </cell>
          <cell r="F9069">
            <v>0</v>
          </cell>
          <cell r="G9069">
            <v>109201.41</v>
          </cell>
          <cell r="H9069">
            <v>154547.96</v>
          </cell>
          <cell r="I9069">
            <v>45346.55</v>
          </cell>
          <cell r="J9069">
            <v>347732.91</v>
          </cell>
          <cell r="L9069">
            <v>41455</v>
          </cell>
          <cell r="M9069" t="str">
            <v>SG</v>
          </cell>
          <cell r="N9069" t="str">
            <v>EXP</v>
          </cell>
          <cell r="O9069" t="str">
            <v>PH400</v>
          </cell>
          <cell r="P9069" t="str">
            <v>1015</v>
          </cell>
          <cell r="Q9069" t="str">
            <v>Salaries &amp; Benefits</v>
          </cell>
          <cell r="R9069" t="str">
            <v>Other Expenditures</v>
          </cell>
          <cell r="S9069" t="str">
            <v>Salaries &amp; Benefits</v>
          </cell>
        </row>
        <row r="9070">
          <cell r="A9070" t="str">
            <v>PH4139</v>
          </cell>
          <cell r="E9070">
            <v>14121.07</v>
          </cell>
          <cell r="F9070">
            <v>0</v>
          </cell>
          <cell r="G9070">
            <v>14121.07</v>
          </cell>
          <cell r="H9070">
            <v>0</v>
          </cell>
          <cell r="I9070">
            <v>-14121.07</v>
          </cell>
          <cell r="J9070">
            <v>0</v>
          </cell>
          <cell r="L9070">
            <v>41455</v>
          </cell>
          <cell r="M9070" t="str">
            <v>SG</v>
          </cell>
          <cell r="N9070" t="str">
            <v>EXP</v>
          </cell>
          <cell r="O9070" t="str">
            <v>PH400</v>
          </cell>
          <cell r="P9070" t="str">
            <v>1025</v>
          </cell>
          <cell r="Q9070" t="str">
            <v>Salaries &amp; Benefits</v>
          </cell>
          <cell r="R9070" t="str">
            <v>Other Expenditures</v>
          </cell>
          <cell r="S9070" t="str">
            <v>Overtime</v>
          </cell>
        </row>
        <row r="9071">
          <cell r="A9071" t="str">
            <v>PH4139</v>
          </cell>
          <cell r="E9071">
            <v>3510.78</v>
          </cell>
          <cell r="F9071">
            <v>0</v>
          </cell>
          <cell r="G9071">
            <v>3510.78</v>
          </cell>
          <cell r="H9071">
            <v>0</v>
          </cell>
          <cell r="I9071">
            <v>-3510.78</v>
          </cell>
          <cell r="J9071">
            <v>0</v>
          </cell>
          <cell r="L9071">
            <v>41455</v>
          </cell>
          <cell r="M9071" t="str">
            <v>SG</v>
          </cell>
          <cell r="N9071" t="str">
            <v>EXP</v>
          </cell>
          <cell r="O9071" t="str">
            <v>PH400</v>
          </cell>
          <cell r="P9071" t="str">
            <v>1060</v>
          </cell>
          <cell r="Q9071" t="str">
            <v>Salaries &amp; Benefits</v>
          </cell>
          <cell r="R9071" t="str">
            <v>Other Expenditures</v>
          </cell>
          <cell r="S9071" t="str">
            <v>Salaries &amp; Benefits</v>
          </cell>
        </row>
        <row r="9072">
          <cell r="A9072" t="str">
            <v>PH4139</v>
          </cell>
          <cell r="E9072">
            <v>0</v>
          </cell>
          <cell r="F9072">
            <v>0</v>
          </cell>
          <cell r="G9072">
            <v>0</v>
          </cell>
          <cell r="H9072">
            <v>-9650.27</v>
          </cell>
          <cell r="I9072">
            <v>-9650.27</v>
          </cell>
          <cell r="J9072">
            <v>-20889.330000000002</v>
          </cell>
          <cell r="L9072">
            <v>41455</v>
          </cell>
          <cell r="M9072" t="str">
            <v>SG</v>
          </cell>
          <cell r="N9072" t="str">
            <v>EXP</v>
          </cell>
          <cell r="O9072" t="str">
            <v>PH400</v>
          </cell>
          <cell r="P9072" t="str">
            <v>1520</v>
          </cell>
          <cell r="Q9072" t="str">
            <v>Salaries &amp; Benefits</v>
          </cell>
          <cell r="R9072" t="str">
            <v>Other Expenditures</v>
          </cell>
          <cell r="S9072" t="str">
            <v>Gapping</v>
          </cell>
        </row>
        <row r="9073">
          <cell r="A9073" t="str">
            <v>PH4139</v>
          </cell>
          <cell r="E9073">
            <v>3937.18</v>
          </cell>
          <cell r="F9073">
            <v>0</v>
          </cell>
          <cell r="G9073">
            <v>3937.18</v>
          </cell>
          <cell r="H9073">
            <v>6431.98</v>
          </cell>
          <cell r="I9073">
            <v>2494.8000000000002</v>
          </cell>
          <cell r="J9073">
            <v>14472</v>
          </cell>
          <cell r="L9073">
            <v>41455</v>
          </cell>
          <cell r="M9073" t="str">
            <v>SG</v>
          </cell>
          <cell r="N9073" t="str">
            <v>EXP</v>
          </cell>
          <cell r="O9073" t="str">
            <v>PH400</v>
          </cell>
          <cell r="P9073" t="str">
            <v>1711</v>
          </cell>
          <cell r="Q9073" t="str">
            <v>Salaries &amp; Benefits</v>
          </cell>
          <cell r="R9073" t="str">
            <v>Other Expenditures</v>
          </cell>
          <cell r="S9073" t="str">
            <v>Salaries &amp; Benefits</v>
          </cell>
        </row>
        <row r="9074">
          <cell r="A9074" t="str">
            <v>PH4139</v>
          </cell>
          <cell r="E9074">
            <v>1909.88</v>
          </cell>
          <cell r="F9074">
            <v>0</v>
          </cell>
          <cell r="G9074">
            <v>1909.88</v>
          </cell>
          <cell r="H9074">
            <v>3141.33</v>
          </cell>
          <cell r="I9074">
            <v>1231.45</v>
          </cell>
          <cell r="J9074">
            <v>7068</v>
          </cell>
          <cell r="L9074">
            <v>41455</v>
          </cell>
          <cell r="M9074" t="str">
            <v>SG</v>
          </cell>
          <cell r="N9074" t="str">
            <v>EXP</v>
          </cell>
          <cell r="O9074" t="str">
            <v>PH400</v>
          </cell>
          <cell r="P9074" t="str">
            <v>1712</v>
          </cell>
          <cell r="Q9074" t="str">
            <v>Salaries &amp; Benefits</v>
          </cell>
          <cell r="R9074" t="str">
            <v>Other Expenditures</v>
          </cell>
          <cell r="S9074" t="str">
            <v>Salaries &amp; Benefits</v>
          </cell>
        </row>
        <row r="9075">
          <cell r="A9075" t="str">
            <v>PH4139</v>
          </cell>
          <cell r="E9075">
            <v>2694.69</v>
          </cell>
          <cell r="F9075">
            <v>0</v>
          </cell>
          <cell r="G9075">
            <v>2694.69</v>
          </cell>
          <cell r="H9075">
            <v>3094.86</v>
          </cell>
          <cell r="I9075">
            <v>400.17</v>
          </cell>
          <cell r="J9075">
            <v>6868.45</v>
          </cell>
          <cell r="L9075">
            <v>41455</v>
          </cell>
          <cell r="M9075" t="str">
            <v>SG</v>
          </cell>
          <cell r="N9075" t="str">
            <v>EXP</v>
          </cell>
          <cell r="O9075" t="str">
            <v>PH400</v>
          </cell>
          <cell r="P9075" t="str">
            <v>1720</v>
          </cell>
          <cell r="Q9075" t="str">
            <v>Salaries &amp; Benefits</v>
          </cell>
          <cell r="R9075" t="str">
            <v>Other Expenditures</v>
          </cell>
          <cell r="S9075" t="str">
            <v>Salaries &amp; Benefits</v>
          </cell>
        </row>
        <row r="9076">
          <cell r="A9076" t="str">
            <v>PH4139</v>
          </cell>
          <cell r="E9076">
            <v>814.3</v>
          </cell>
          <cell r="F9076">
            <v>0</v>
          </cell>
          <cell r="G9076">
            <v>814.3</v>
          </cell>
          <cell r="H9076">
            <v>1153.54</v>
          </cell>
          <cell r="I9076">
            <v>339.24</v>
          </cell>
          <cell r="J9076">
            <v>2595.4699999999998</v>
          </cell>
          <cell r="L9076">
            <v>41455</v>
          </cell>
          <cell r="M9076" t="str">
            <v>SG</v>
          </cell>
          <cell r="N9076" t="str">
            <v>EXP</v>
          </cell>
          <cell r="O9076" t="str">
            <v>PH400</v>
          </cell>
          <cell r="P9076" t="str">
            <v>1730</v>
          </cell>
          <cell r="Q9076" t="str">
            <v>Salaries &amp; Benefits</v>
          </cell>
          <cell r="R9076" t="str">
            <v>Other Expenditures</v>
          </cell>
          <cell r="S9076" t="str">
            <v>Salaries &amp; Benefits</v>
          </cell>
        </row>
        <row r="9077">
          <cell r="A9077" t="str">
            <v>PH4139</v>
          </cell>
          <cell r="E9077">
            <v>2877.11</v>
          </cell>
          <cell r="F9077">
            <v>0</v>
          </cell>
          <cell r="G9077">
            <v>2877.11</v>
          </cell>
          <cell r="H9077">
            <v>3697.62</v>
          </cell>
          <cell r="I9077">
            <v>820.51</v>
          </cell>
          <cell r="J9077">
            <v>4146.97</v>
          </cell>
          <cell r="L9077">
            <v>41455</v>
          </cell>
          <cell r="M9077" t="str">
            <v>SG</v>
          </cell>
          <cell r="N9077" t="str">
            <v>EXP</v>
          </cell>
          <cell r="O9077" t="str">
            <v>PH400</v>
          </cell>
          <cell r="P9077" t="str">
            <v>1740</v>
          </cell>
          <cell r="Q9077" t="str">
            <v>Salaries &amp; Benefits</v>
          </cell>
          <cell r="R9077" t="str">
            <v>Other Expenditures</v>
          </cell>
          <cell r="S9077" t="str">
            <v>Salaries &amp; Benefits</v>
          </cell>
        </row>
        <row r="9078">
          <cell r="A9078" t="str">
            <v>PH4139</v>
          </cell>
          <cell r="E9078">
            <v>128.56</v>
          </cell>
          <cell r="F9078">
            <v>0</v>
          </cell>
          <cell r="G9078">
            <v>128.56</v>
          </cell>
          <cell r="H9078">
            <v>237.99</v>
          </cell>
          <cell r="I9078">
            <v>109.43</v>
          </cell>
          <cell r="J9078">
            <v>278.18</v>
          </cell>
          <cell r="L9078">
            <v>41455</v>
          </cell>
          <cell r="M9078" t="str">
            <v>SG</v>
          </cell>
          <cell r="N9078" t="str">
            <v>EXP</v>
          </cell>
          <cell r="O9078" t="str">
            <v>PH400</v>
          </cell>
          <cell r="P9078" t="str">
            <v>1745</v>
          </cell>
          <cell r="Q9078" t="str">
            <v>Salaries &amp; Benefits</v>
          </cell>
          <cell r="R9078" t="str">
            <v>Other Expenditures</v>
          </cell>
          <cell r="S9078" t="str">
            <v>Salaries &amp; Benefits</v>
          </cell>
        </row>
        <row r="9079">
          <cell r="A9079" t="str">
            <v>PH4139</v>
          </cell>
          <cell r="E9079">
            <v>2496.71</v>
          </cell>
          <cell r="F9079">
            <v>0</v>
          </cell>
          <cell r="G9079">
            <v>2496.71</v>
          </cell>
          <cell r="H9079">
            <v>3013.69</v>
          </cell>
          <cell r="I9079">
            <v>516.98</v>
          </cell>
          <cell r="J9079">
            <v>6780.78</v>
          </cell>
          <cell r="L9079">
            <v>41455</v>
          </cell>
          <cell r="M9079" t="str">
            <v>SG</v>
          </cell>
          <cell r="N9079" t="str">
            <v>EXP</v>
          </cell>
          <cell r="O9079" t="str">
            <v>PH400</v>
          </cell>
          <cell r="P9079" t="str">
            <v>1750</v>
          </cell>
          <cell r="Q9079" t="str">
            <v>Salaries &amp; Benefits</v>
          </cell>
          <cell r="R9079" t="str">
            <v>Other Expenditures</v>
          </cell>
          <cell r="S9079" t="str">
            <v>Salaries &amp; Benefits</v>
          </cell>
        </row>
        <row r="9080">
          <cell r="A9080" t="str">
            <v>PH4139</v>
          </cell>
          <cell r="E9080">
            <v>6027.15</v>
          </cell>
          <cell r="F9080">
            <v>0</v>
          </cell>
          <cell r="G9080">
            <v>6027.15</v>
          </cell>
          <cell r="H9080">
            <v>8152.08</v>
          </cell>
          <cell r="I9080">
            <v>2124.9299999999998</v>
          </cell>
          <cell r="J9080">
            <v>9226.7999999999993</v>
          </cell>
          <cell r="L9080">
            <v>41455</v>
          </cell>
          <cell r="M9080" t="str">
            <v>SG</v>
          </cell>
          <cell r="N9080" t="str">
            <v>EXP</v>
          </cell>
          <cell r="O9080" t="str">
            <v>PH400</v>
          </cell>
          <cell r="P9080" t="str">
            <v>1760</v>
          </cell>
          <cell r="Q9080" t="str">
            <v>Salaries &amp; Benefits</v>
          </cell>
          <cell r="R9080" t="str">
            <v>Other Expenditures</v>
          </cell>
          <cell r="S9080" t="str">
            <v>Salaries &amp; Benefits</v>
          </cell>
        </row>
        <row r="9081">
          <cell r="A9081" t="str">
            <v>PH4139</v>
          </cell>
          <cell r="E9081">
            <v>13233.66</v>
          </cell>
          <cell r="F9081">
            <v>0</v>
          </cell>
          <cell r="G9081">
            <v>13233.66</v>
          </cell>
          <cell r="H9081">
            <v>17576.27</v>
          </cell>
          <cell r="I9081">
            <v>4342.6099999999997</v>
          </cell>
          <cell r="J9081">
            <v>39546.6</v>
          </cell>
          <cell r="L9081">
            <v>41455</v>
          </cell>
          <cell r="M9081" t="str">
            <v>SG</v>
          </cell>
          <cell r="N9081" t="str">
            <v>EXP</v>
          </cell>
          <cell r="O9081" t="str">
            <v>PH400</v>
          </cell>
          <cell r="P9081" t="str">
            <v>1770</v>
          </cell>
          <cell r="Q9081" t="str">
            <v>Salaries &amp; Benefits</v>
          </cell>
          <cell r="R9081" t="str">
            <v>Other Expenditures</v>
          </cell>
          <cell r="S9081" t="str">
            <v>Salaries &amp; Benefits</v>
          </cell>
        </row>
        <row r="9082">
          <cell r="A9082" t="str">
            <v>PH4139</v>
          </cell>
          <cell r="E9082">
            <v>922.5</v>
          </cell>
          <cell r="F9082">
            <v>0</v>
          </cell>
          <cell r="G9082">
            <v>922.5</v>
          </cell>
          <cell r="H9082">
            <v>0</v>
          </cell>
          <cell r="I9082">
            <v>-922.5</v>
          </cell>
          <cell r="J9082">
            <v>0</v>
          </cell>
          <cell r="L9082">
            <v>41455</v>
          </cell>
          <cell r="M9082" t="str">
            <v>SG</v>
          </cell>
          <cell r="N9082" t="str">
            <v>EXP</v>
          </cell>
          <cell r="O9082" t="str">
            <v>PH400</v>
          </cell>
          <cell r="P9082" t="str">
            <v>1840</v>
          </cell>
          <cell r="Q9082" t="str">
            <v>Salaries &amp; Benefits</v>
          </cell>
          <cell r="R9082" t="str">
            <v>Other Expenditures</v>
          </cell>
          <cell r="S9082" t="str">
            <v>Salaries &amp; Benefits</v>
          </cell>
        </row>
        <row r="9083">
          <cell r="A9083" t="str">
            <v>PH4139</v>
          </cell>
          <cell r="E9083">
            <v>463.1</v>
          </cell>
          <cell r="F9083">
            <v>18</v>
          </cell>
          <cell r="G9083">
            <v>481.1</v>
          </cell>
          <cell r="H9083">
            <v>0</v>
          </cell>
          <cell r="I9083">
            <v>-481.1</v>
          </cell>
          <cell r="J9083">
            <v>0</v>
          </cell>
          <cell r="L9083">
            <v>41455</v>
          </cell>
          <cell r="M9083" t="str">
            <v>SG</v>
          </cell>
          <cell r="N9083" t="str">
            <v>EXP</v>
          </cell>
          <cell r="O9083" t="str">
            <v>PH400</v>
          </cell>
          <cell r="P9083" t="str">
            <v>2010</v>
          </cell>
          <cell r="Q9083" t="str">
            <v>Office Supplies</v>
          </cell>
          <cell r="R9083" t="str">
            <v>Other Expenditures</v>
          </cell>
          <cell r="S9083" t="str">
            <v>Non Salary</v>
          </cell>
        </row>
        <row r="9084">
          <cell r="A9084" t="str">
            <v>PH4139</v>
          </cell>
          <cell r="E9084">
            <v>0</v>
          </cell>
          <cell r="F9084">
            <v>0</v>
          </cell>
          <cell r="G9084">
            <v>0</v>
          </cell>
          <cell r="H9084">
            <v>401.2</v>
          </cell>
          <cell r="I9084">
            <v>401.2</v>
          </cell>
          <cell r="J9084">
            <v>2000</v>
          </cell>
          <cell r="L9084">
            <v>41455</v>
          </cell>
          <cell r="M9084" t="str">
            <v>SG</v>
          </cell>
          <cell r="N9084" t="str">
            <v>EXP</v>
          </cell>
          <cell r="O9084" t="str">
            <v>PH400</v>
          </cell>
          <cell r="P9084" t="str">
            <v>2099</v>
          </cell>
          <cell r="Q9084" t="str">
            <v>Office Supplies</v>
          </cell>
          <cell r="R9084" t="str">
            <v>Other Expenditures</v>
          </cell>
          <cell r="S9084" t="str">
            <v>Non Salary</v>
          </cell>
        </row>
        <row r="9085">
          <cell r="A9085" t="str">
            <v>PH4139</v>
          </cell>
          <cell r="E9085">
            <v>0</v>
          </cell>
          <cell r="F9085">
            <v>302.23</v>
          </cell>
          <cell r="G9085">
            <v>302.23</v>
          </cell>
          <cell r="H9085">
            <v>0</v>
          </cell>
          <cell r="I9085">
            <v>-302.23</v>
          </cell>
          <cell r="J9085">
            <v>0</v>
          </cell>
          <cell r="L9085">
            <v>41455</v>
          </cell>
          <cell r="M9085" t="str">
            <v>SG</v>
          </cell>
          <cell r="N9085" t="str">
            <v>EXP</v>
          </cell>
          <cell r="O9085" t="str">
            <v>PH400</v>
          </cell>
          <cell r="P9085" t="str">
            <v>3020</v>
          </cell>
          <cell r="Q9085" t="str">
            <v>General Equipment</v>
          </cell>
          <cell r="R9085" t="str">
            <v>Other Expenditures</v>
          </cell>
          <cell r="S9085" t="str">
            <v>Non Salary</v>
          </cell>
        </row>
        <row r="9086">
          <cell r="A9086" t="str">
            <v>PH4139</v>
          </cell>
          <cell r="E9086">
            <v>0</v>
          </cell>
          <cell r="F9086">
            <v>961.34</v>
          </cell>
          <cell r="G9086">
            <v>961.34</v>
          </cell>
          <cell r="H9086">
            <v>0</v>
          </cell>
          <cell r="I9086">
            <v>-961.34</v>
          </cell>
          <cell r="J9086">
            <v>0</v>
          </cell>
          <cell r="L9086">
            <v>41455</v>
          </cell>
          <cell r="M9086" t="str">
            <v>SG</v>
          </cell>
          <cell r="N9086" t="str">
            <v>EXP</v>
          </cell>
          <cell r="O9086" t="str">
            <v>PH400</v>
          </cell>
          <cell r="P9086" t="str">
            <v>3310</v>
          </cell>
          <cell r="Q9086" t="str">
            <v>Furniture &amp; Furnishings</v>
          </cell>
          <cell r="R9086" t="str">
            <v>Other Expenditures</v>
          </cell>
          <cell r="S9086" t="str">
            <v>Non Salary</v>
          </cell>
        </row>
        <row r="9087">
          <cell r="A9087" t="str">
            <v>PH4139</v>
          </cell>
          <cell r="E9087">
            <v>30.53</v>
          </cell>
          <cell r="F9087">
            <v>0</v>
          </cell>
          <cell r="G9087">
            <v>30.53</v>
          </cell>
          <cell r="H9087">
            <v>0</v>
          </cell>
          <cell r="I9087">
            <v>-30.53</v>
          </cell>
          <cell r="J9087">
            <v>0</v>
          </cell>
          <cell r="L9087">
            <v>41455</v>
          </cell>
          <cell r="M9087" t="str">
            <v>SG</v>
          </cell>
          <cell r="N9087" t="str">
            <v>EXP</v>
          </cell>
          <cell r="O9087" t="str">
            <v>PH400</v>
          </cell>
          <cell r="P9087" t="str">
            <v>3410</v>
          </cell>
          <cell r="Q9087" t="str">
            <v>Computer Hardware &amp; Software</v>
          </cell>
          <cell r="R9087" t="str">
            <v>Other Expenditures</v>
          </cell>
          <cell r="S9087" t="str">
            <v>Non Salary</v>
          </cell>
        </row>
        <row r="9088">
          <cell r="A9088" t="str">
            <v>PH4139</v>
          </cell>
          <cell r="E9088">
            <v>6.11</v>
          </cell>
          <cell r="F9088">
            <v>0</v>
          </cell>
          <cell r="G9088">
            <v>6.11</v>
          </cell>
          <cell r="H9088">
            <v>0</v>
          </cell>
          <cell r="I9088">
            <v>-6.11</v>
          </cell>
          <cell r="J9088">
            <v>0</v>
          </cell>
          <cell r="L9088">
            <v>41455</v>
          </cell>
          <cell r="M9088" t="str">
            <v>SG</v>
          </cell>
          <cell r="N9088" t="str">
            <v>EXP</v>
          </cell>
          <cell r="O9088" t="str">
            <v>PH400</v>
          </cell>
          <cell r="P9088" t="str">
            <v>3420</v>
          </cell>
          <cell r="Q9088" t="str">
            <v>Computer Hardware &amp; Software</v>
          </cell>
          <cell r="R9088" t="str">
            <v>Other Expenditures</v>
          </cell>
          <cell r="S9088" t="str">
            <v>Non Salary</v>
          </cell>
        </row>
        <row r="9089">
          <cell r="A9089" t="str">
            <v>PH4139</v>
          </cell>
          <cell r="E9089">
            <v>260.77999999999997</v>
          </cell>
          <cell r="F9089">
            <v>0</v>
          </cell>
          <cell r="G9089">
            <v>260.77999999999997</v>
          </cell>
          <cell r="H9089">
            <v>0</v>
          </cell>
          <cell r="I9089">
            <v>-260.77999999999997</v>
          </cell>
          <cell r="J9089">
            <v>0</v>
          </cell>
          <cell r="L9089">
            <v>41455</v>
          </cell>
          <cell r="M9089" t="str">
            <v>SG</v>
          </cell>
          <cell r="N9089" t="str">
            <v>EXP</v>
          </cell>
          <cell r="O9089" t="str">
            <v>PH400</v>
          </cell>
          <cell r="P9089" t="str">
            <v>4225</v>
          </cell>
          <cell r="Q9089" t="str">
            <v>Business Travel Expenses</v>
          </cell>
          <cell r="R9089" t="str">
            <v>Other Expenditures</v>
          </cell>
          <cell r="S9089" t="str">
            <v>Non Salary</v>
          </cell>
        </row>
        <row r="9090">
          <cell r="A9090" t="str">
            <v>PH4139</v>
          </cell>
          <cell r="E9090">
            <v>0</v>
          </cell>
          <cell r="F9090">
            <v>0</v>
          </cell>
          <cell r="G9090">
            <v>0</v>
          </cell>
          <cell r="H9090">
            <v>250</v>
          </cell>
          <cell r="I9090">
            <v>250</v>
          </cell>
          <cell r="J9090">
            <v>1000</v>
          </cell>
          <cell r="L9090">
            <v>41455</v>
          </cell>
          <cell r="M9090" t="str">
            <v>SG</v>
          </cell>
          <cell r="N9090" t="str">
            <v>EXP</v>
          </cell>
          <cell r="O9090" t="str">
            <v>PH400</v>
          </cell>
          <cell r="P9090" t="str">
            <v>4252</v>
          </cell>
          <cell r="Q9090" t="str">
            <v>Conference Expenditures</v>
          </cell>
          <cell r="R9090" t="str">
            <v>Other Expenditures</v>
          </cell>
          <cell r="S9090" t="str">
            <v>Non Salary</v>
          </cell>
        </row>
        <row r="9091">
          <cell r="A9091" t="str">
            <v>PH4139</v>
          </cell>
          <cell r="E9091">
            <v>0</v>
          </cell>
          <cell r="F9091">
            <v>0</v>
          </cell>
          <cell r="G9091">
            <v>0</v>
          </cell>
          <cell r="H9091">
            <v>250</v>
          </cell>
          <cell r="I9091">
            <v>250</v>
          </cell>
          <cell r="J9091">
            <v>1000</v>
          </cell>
          <cell r="L9091">
            <v>41455</v>
          </cell>
          <cell r="M9091" t="str">
            <v>SG</v>
          </cell>
          <cell r="N9091" t="str">
            <v>EXP</v>
          </cell>
          <cell r="O9091" t="str">
            <v>PH400</v>
          </cell>
          <cell r="P9091" t="str">
            <v>4253</v>
          </cell>
          <cell r="Q9091" t="str">
            <v>Conference Expenditures</v>
          </cell>
          <cell r="R9091" t="str">
            <v>Other Expenditures</v>
          </cell>
          <cell r="S9091" t="str">
            <v>Non Salary</v>
          </cell>
        </row>
        <row r="9092">
          <cell r="A9092" t="str">
            <v>PH4139</v>
          </cell>
          <cell r="E9092">
            <v>0</v>
          </cell>
          <cell r="F9092">
            <v>0</v>
          </cell>
          <cell r="G9092">
            <v>0</v>
          </cell>
          <cell r="H9092">
            <v>125</v>
          </cell>
          <cell r="I9092">
            <v>125</v>
          </cell>
          <cell r="J9092">
            <v>500</v>
          </cell>
          <cell r="L9092">
            <v>41455</v>
          </cell>
          <cell r="M9092" t="str">
            <v>SG</v>
          </cell>
          <cell r="N9092" t="str">
            <v>EXP</v>
          </cell>
          <cell r="O9092" t="str">
            <v>PH400</v>
          </cell>
          <cell r="P9092" t="str">
            <v>4255</v>
          </cell>
          <cell r="Q9092" t="str">
            <v>Conference Expenditures</v>
          </cell>
          <cell r="R9092" t="str">
            <v>Other Expenditures</v>
          </cell>
          <cell r="S9092" t="str">
            <v>Non Salary</v>
          </cell>
        </row>
        <row r="9093">
          <cell r="A9093" t="str">
            <v>PH4139</v>
          </cell>
          <cell r="E9093">
            <v>0</v>
          </cell>
          <cell r="F9093">
            <v>0</v>
          </cell>
          <cell r="G9093">
            <v>0</v>
          </cell>
          <cell r="H9093">
            <v>125</v>
          </cell>
          <cell r="I9093">
            <v>125</v>
          </cell>
          <cell r="J9093">
            <v>500</v>
          </cell>
          <cell r="L9093">
            <v>41455</v>
          </cell>
          <cell r="M9093" t="str">
            <v>SG</v>
          </cell>
          <cell r="N9093" t="str">
            <v>EXP</v>
          </cell>
          <cell r="O9093" t="str">
            <v>PH400</v>
          </cell>
          <cell r="P9093" t="str">
            <v>4256</v>
          </cell>
          <cell r="Q9093" t="str">
            <v>Conference Expenditures</v>
          </cell>
          <cell r="R9093" t="str">
            <v>Other Expenditures</v>
          </cell>
          <cell r="S9093" t="str">
            <v>Non Salary</v>
          </cell>
        </row>
        <row r="9094">
          <cell r="A9094" t="str">
            <v>PH4139</v>
          </cell>
          <cell r="E9094">
            <v>0</v>
          </cell>
          <cell r="F9094">
            <v>0</v>
          </cell>
          <cell r="G9094">
            <v>0</v>
          </cell>
          <cell r="H9094">
            <v>0</v>
          </cell>
          <cell r="I9094">
            <v>0</v>
          </cell>
          <cell r="J9094">
            <v>500</v>
          </cell>
          <cell r="L9094">
            <v>41455</v>
          </cell>
          <cell r="M9094" t="str">
            <v>SG</v>
          </cell>
          <cell r="N9094" t="str">
            <v>EXP</v>
          </cell>
          <cell r="O9094" t="str">
            <v>PH400</v>
          </cell>
          <cell r="P9094" t="str">
            <v>4310</v>
          </cell>
          <cell r="Q9094" t="str">
            <v>Training &amp; Development</v>
          </cell>
          <cell r="R9094" t="str">
            <v>Other Expenditures</v>
          </cell>
          <cell r="S9094" t="str">
            <v>Non Salary</v>
          </cell>
        </row>
        <row r="9095">
          <cell r="A9095" t="str">
            <v>PH4139</v>
          </cell>
          <cell r="E9095">
            <v>132.24</v>
          </cell>
          <cell r="F9095">
            <v>0</v>
          </cell>
          <cell r="G9095">
            <v>132.24</v>
          </cell>
          <cell r="H9095">
            <v>0</v>
          </cell>
          <cell r="I9095">
            <v>-132.24</v>
          </cell>
          <cell r="J9095">
            <v>0</v>
          </cell>
          <cell r="L9095">
            <v>41455</v>
          </cell>
          <cell r="M9095" t="str">
            <v>SG</v>
          </cell>
          <cell r="N9095" t="str">
            <v>EXP</v>
          </cell>
          <cell r="O9095" t="str">
            <v>PH400</v>
          </cell>
          <cell r="P9095" t="str">
            <v>4690</v>
          </cell>
          <cell r="Q9095" t="str">
            <v>Insurance, Parking &amp; Metrage</v>
          </cell>
          <cell r="R9095" t="str">
            <v>Other Expenditures</v>
          </cell>
          <cell r="S9095" t="str">
            <v>Non Salary</v>
          </cell>
        </row>
        <row r="9096">
          <cell r="A9096" t="str">
            <v>PH4139</v>
          </cell>
          <cell r="E9096">
            <v>0</v>
          </cell>
          <cell r="F9096">
            <v>0</v>
          </cell>
          <cell r="G9096">
            <v>0</v>
          </cell>
          <cell r="H9096">
            <v>188.15</v>
          </cell>
          <cell r="I9096">
            <v>188.15</v>
          </cell>
          <cell r="J9096">
            <v>500</v>
          </cell>
          <cell r="L9096">
            <v>41455</v>
          </cell>
          <cell r="M9096" t="str">
            <v>SG</v>
          </cell>
          <cell r="N9096" t="str">
            <v>EXP</v>
          </cell>
          <cell r="O9096" t="str">
            <v>PH400</v>
          </cell>
          <cell r="P9096" t="str">
            <v>4760</v>
          </cell>
          <cell r="Q9096" t="str">
            <v>Insurance, Parking &amp; Metrage</v>
          </cell>
          <cell r="R9096" t="str">
            <v>Other Expenditures</v>
          </cell>
          <cell r="S9096" t="str">
            <v>Non Salary</v>
          </cell>
        </row>
        <row r="9097">
          <cell r="A9097" t="str">
            <v>PH4139</v>
          </cell>
          <cell r="E9097">
            <v>596.5</v>
          </cell>
          <cell r="F9097">
            <v>0</v>
          </cell>
          <cell r="G9097">
            <v>596.5</v>
          </cell>
          <cell r="H9097">
            <v>621.65</v>
          </cell>
          <cell r="I9097">
            <v>25.15</v>
          </cell>
          <cell r="J9097">
            <v>1652</v>
          </cell>
          <cell r="L9097">
            <v>41455</v>
          </cell>
          <cell r="M9097" t="str">
            <v>SG</v>
          </cell>
          <cell r="N9097" t="str">
            <v>EXP</v>
          </cell>
          <cell r="O9097" t="str">
            <v>PH400</v>
          </cell>
          <cell r="P9097" t="str">
            <v>4770</v>
          </cell>
          <cell r="Q9097" t="str">
            <v>Insurance, Parking &amp; Metrage</v>
          </cell>
          <cell r="R9097" t="str">
            <v>Other Expenditures</v>
          </cell>
          <cell r="S9097" t="str">
            <v>Non Salary</v>
          </cell>
        </row>
        <row r="9098">
          <cell r="A9098" t="str">
            <v>PH4139</v>
          </cell>
          <cell r="E9098">
            <v>75.92</v>
          </cell>
          <cell r="F9098">
            <v>0</v>
          </cell>
          <cell r="G9098">
            <v>75.92</v>
          </cell>
          <cell r="H9098">
            <v>2168.77</v>
          </cell>
          <cell r="I9098">
            <v>2092.85</v>
          </cell>
          <cell r="J9098">
            <v>4650</v>
          </cell>
          <cell r="L9098">
            <v>41455</v>
          </cell>
          <cell r="M9098" t="str">
            <v>SG</v>
          </cell>
          <cell r="N9098" t="str">
            <v>EXP</v>
          </cell>
          <cell r="O9098" t="str">
            <v>PH400</v>
          </cell>
          <cell r="P9098" t="str">
            <v>4775</v>
          </cell>
          <cell r="Q9098" t="str">
            <v>Insurance, Parking &amp; Metrage</v>
          </cell>
          <cell r="R9098" t="str">
            <v>Other Expenditures</v>
          </cell>
          <cell r="S9098" t="str">
            <v>Non Salary</v>
          </cell>
        </row>
        <row r="9099">
          <cell r="A9099" t="str">
            <v>PH4139</v>
          </cell>
          <cell r="E9099">
            <v>0</v>
          </cell>
          <cell r="F9099">
            <v>2289.6</v>
          </cell>
          <cell r="G9099">
            <v>2289.6</v>
          </cell>
          <cell r="H9099">
            <v>0</v>
          </cell>
          <cell r="I9099">
            <v>-2289.6</v>
          </cell>
          <cell r="J9099">
            <v>0</v>
          </cell>
          <cell r="L9099">
            <v>41455</v>
          </cell>
          <cell r="M9099" t="str">
            <v>SG</v>
          </cell>
          <cell r="N9099" t="str">
            <v>EXP</v>
          </cell>
          <cell r="O9099" t="str">
            <v>PH400</v>
          </cell>
          <cell r="P9099" t="str">
            <v>4830</v>
          </cell>
          <cell r="Q9099" t="str">
            <v>Other Services</v>
          </cell>
          <cell r="R9099" t="str">
            <v>Other Expenditures</v>
          </cell>
          <cell r="S9099" t="str">
            <v>Non Salary</v>
          </cell>
        </row>
        <row r="9100">
          <cell r="A9100" t="str">
            <v>PH4139</v>
          </cell>
          <cell r="E9100">
            <v>0</v>
          </cell>
          <cell r="F9100">
            <v>0</v>
          </cell>
          <cell r="G9100">
            <v>0</v>
          </cell>
          <cell r="H9100">
            <v>53.5</v>
          </cell>
          <cell r="I9100">
            <v>53.5</v>
          </cell>
          <cell r="J9100">
            <v>500</v>
          </cell>
          <cell r="L9100">
            <v>41455</v>
          </cell>
          <cell r="M9100" t="str">
            <v>SG</v>
          </cell>
          <cell r="N9100" t="str">
            <v>EXP</v>
          </cell>
          <cell r="O9100" t="str">
            <v>PH400</v>
          </cell>
          <cell r="P9100" t="str">
            <v>7030</v>
          </cell>
          <cell r="Q9100" t="str">
            <v>IDC's</v>
          </cell>
          <cell r="R9100" t="str">
            <v>Other Expenditures</v>
          </cell>
          <cell r="S9100" t="str">
            <v>Non Salary</v>
          </cell>
        </row>
        <row r="9101">
          <cell r="A9101" t="str">
            <v>PH4139</v>
          </cell>
          <cell r="E9101">
            <v>0</v>
          </cell>
          <cell r="F9101">
            <v>0</v>
          </cell>
          <cell r="G9101">
            <v>0</v>
          </cell>
          <cell r="H9101">
            <v>53.5</v>
          </cell>
          <cell r="I9101">
            <v>53.5</v>
          </cell>
          <cell r="J9101">
            <v>500</v>
          </cell>
          <cell r="L9101">
            <v>41455</v>
          </cell>
          <cell r="M9101" t="str">
            <v>SG</v>
          </cell>
          <cell r="N9101" t="str">
            <v>EXP</v>
          </cell>
          <cell r="O9101" t="str">
            <v>PH400</v>
          </cell>
          <cell r="P9101" t="str">
            <v>7035</v>
          </cell>
          <cell r="Q9101" t="str">
            <v>IDC's</v>
          </cell>
          <cell r="R9101" t="str">
            <v>Other Expenditures</v>
          </cell>
          <cell r="S9101" t="str">
            <v>Non Salary</v>
          </cell>
        </row>
        <row r="9102">
          <cell r="A9102" t="str">
            <v>PH4139</v>
          </cell>
          <cell r="E9102">
            <v>80</v>
          </cell>
          <cell r="F9102">
            <v>0</v>
          </cell>
          <cell r="G9102">
            <v>80</v>
          </cell>
          <cell r="H9102">
            <v>0</v>
          </cell>
          <cell r="I9102">
            <v>-80</v>
          </cell>
          <cell r="J9102">
            <v>0</v>
          </cell>
          <cell r="L9102">
            <v>41455</v>
          </cell>
          <cell r="M9102" t="str">
            <v>SG</v>
          </cell>
          <cell r="N9102" t="str">
            <v>EXP</v>
          </cell>
          <cell r="O9102" t="str">
            <v>PH400</v>
          </cell>
          <cell r="P9102" t="str">
            <v>7130</v>
          </cell>
          <cell r="Q9102" t="str">
            <v>IDC's</v>
          </cell>
          <cell r="R9102" t="str">
            <v>Other Expenditures</v>
          </cell>
          <cell r="S9102" t="str">
            <v>Non Salary</v>
          </cell>
        </row>
        <row r="9103">
          <cell r="A9103" t="str">
            <v>PH4139</v>
          </cell>
          <cell r="E9103">
            <v>-125313.47</v>
          </cell>
          <cell r="F9103">
            <v>0</v>
          </cell>
          <cell r="G9103">
            <v>-125313.47</v>
          </cell>
          <cell r="H9103">
            <v>-146725.38</v>
          </cell>
          <cell r="I9103">
            <v>-21411.91</v>
          </cell>
          <cell r="J9103">
            <v>-323346.59999999998</v>
          </cell>
          <cell r="L9103">
            <v>41455</v>
          </cell>
          <cell r="M9103" t="str">
            <v>SG</v>
          </cell>
          <cell r="N9103" t="str">
            <v>REV</v>
          </cell>
          <cell r="O9103" t="str">
            <v>PH400</v>
          </cell>
          <cell r="P9103" t="str">
            <v>8010</v>
          </cell>
          <cell r="Q9103" t="str">
            <v>Grants and Subsidies</v>
          </cell>
          <cell r="R9103" t="str">
            <v>Revenue</v>
          </cell>
          <cell r="S9103" t="str">
            <v>Non Salary</v>
          </cell>
        </row>
        <row r="9104">
          <cell r="A9104" t="str">
            <v>PH4139</v>
          </cell>
          <cell r="E9104">
            <v>-6.72</v>
          </cell>
          <cell r="F9104">
            <v>0</v>
          </cell>
          <cell r="G9104">
            <v>-6.72</v>
          </cell>
          <cell r="H9104">
            <v>0</v>
          </cell>
          <cell r="I9104">
            <v>6.72</v>
          </cell>
          <cell r="J9104">
            <v>0</v>
          </cell>
          <cell r="L9104">
            <v>41455</v>
          </cell>
          <cell r="M9104" t="str">
            <v>SG</v>
          </cell>
          <cell r="N9104" t="str">
            <v>REV</v>
          </cell>
          <cell r="O9104" t="str">
            <v>PH400</v>
          </cell>
          <cell r="P9104" t="str">
            <v>9451</v>
          </cell>
          <cell r="Q9104" t="str">
            <v>Other Revenues</v>
          </cell>
          <cell r="R9104" t="str">
            <v>Revenue</v>
          </cell>
          <cell r="S9104" t="str">
            <v>Non Salary</v>
          </cell>
        </row>
        <row r="9105">
          <cell r="A9105" t="str">
            <v>PH4140</v>
          </cell>
          <cell r="E9105">
            <v>68816.600000000006</v>
          </cell>
          <cell r="F9105">
            <v>23106.76</v>
          </cell>
          <cell r="G9105">
            <v>91923.36</v>
          </cell>
          <cell r="H9105">
            <v>69720.19</v>
          </cell>
          <cell r="I9105">
            <v>-22203.17</v>
          </cell>
          <cell r="J9105">
            <v>212238</v>
          </cell>
          <cell r="L9105">
            <v>41455</v>
          </cell>
          <cell r="M9105" t="str">
            <v>PF</v>
          </cell>
          <cell r="N9105" t="str">
            <v>EXP</v>
          </cell>
          <cell r="O9105" t="str">
            <v>PH400</v>
          </cell>
          <cell r="P9105" t="str">
            <v>2823</v>
          </cell>
          <cell r="Q9105" t="str">
            <v>Other Supplies</v>
          </cell>
          <cell r="R9105" t="str">
            <v>Other Expenditures</v>
          </cell>
          <cell r="S9105" t="str">
            <v>Non Salary</v>
          </cell>
        </row>
        <row r="9106">
          <cell r="A9106" t="str">
            <v>PH4140</v>
          </cell>
          <cell r="E9106">
            <v>7620.52</v>
          </cell>
          <cell r="F9106">
            <v>11883.82</v>
          </cell>
          <cell r="G9106">
            <v>19504.34</v>
          </cell>
          <cell r="H9106">
            <v>6783.25</v>
          </cell>
          <cell r="I9106">
            <v>-12721.09</v>
          </cell>
          <cell r="J9106">
            <v>25012</v>
          </cell>
          <cell r="L9106">
            <v>41455</v>
          </cell>
          <cell r="M9106" t="str">
            <v>PF</v>
          </cell>
          <cell r="N9106" t="str">
            <v>EXP</v>
          </cell>
          <cell r="O9106" t="str">
            <v>PH400</v>
          </cell>
          <cell r="P9106" t="str">
            <v>4860</v>
          </cell>
          <cell r="Q9106" t="str">
            <v>Other Services</v>
          </cell>
          <cell r="R9106" t="str">
            <v>Other Expenditures</v>
          </cell>
          <cell r="S9106" t="str">
            <v>Non Salary</v>
          </cell>
        </row>
        <row r="9107">
          <cell r="A9107" t="str">
            <v>PH4140</v>
          </cell>
          <cell r="E9107">
            <v>-122050.31</v>
          </cell>
          <cell r="F9107">
            <v>0</v>
          </cell>
          <cell r="G9107">
            <v>-122050.31</v>
          </cell>
          <cell r="H9107">
            <v>-76503.44</v>
          </cell>
          <cell r="I9107">
            <v>45546.87</v>
          </cell>
          <cell r="J9107">
            <v>-237250</v>
          </cell>
          <cell r="L9107">
            <v>41455</v>
          </cell>
          <cell r="M9107" t="str">
            <v>PF</v>
          </cell>
          <cell r="N9107" t="str">
            <v>REV</v>
          </cell>
          <cell r="O9107" t="str">
            <v>PH400</v>
          </cell>
          <cell r="P9107" t="str">
            <v>8010</v>
          </cell>
          <cell r="Q9107" t="str">
            <v>Grants and Subsidies</v>
          </cell>
          <cell r="R9107" t="str">
            <v>Revenue</v>
          </cell>
          <cell r="S9107" t="str">
            <v>Non Salary</v>
          </cell>
        </row>
        <row r="9108">
          <cell r="A9108" t="str">
            <v>PH4142</v>
          </cell>
          <cell r="E9108">
            <v>0</v>
          </cell>
          <cell r="F9108">
            <v>0</v>
          </cell>
          <cell r="G9108">
            <v>0</v>
          </cell>
          <cell r="H9108">
            <v>0</v>
          </cell>
          <cell r="I9108">
            <v>0</v>
          </cell>
          <cell r="J9108">
            <v>0</v>
          </cell>
          <cell r="L9108">
            <v>41455</v>
          </cell>
          <cell r="M9108" t="str">
            <v>OG</v>
          </cell>
          <cell r="N9108" t="str">
            <v>EXP</v>
          </cell>
          <cell r="O9108" t="str">
            <v>PH400</v>
          </cell>
          <cell r="P9108" t="str">
            <v>4414</v>
          </cell>
          <cell r="Q9108" t="str">
            <v>Contracted Services</v>
          </cell>
          <cell r="R9108" t="str">
            <v>Other Expenditures</v>
          </cell>
          <cell r="S9108" t="str">
            <v>Non Salary</v>
          </cell>
        </row>
        <row r="9109">
          <cell r="A9109" t="str">
            <v>PH4143</v>
          </cell>
          <cell r="E9109">
            <v>485</v>
          </cell>
          <cell r="F9109">
            <v>0</v>
          </cell>
          <cell r="G9109">
            <v>485</v>
          </cell>
          <cell r="H9109">
            <v>3500</v>
          </cell>
          <cell r="I9109">
            <v>3015</v>
          </cell>
          <cell r="J9109">
            <v>7000</v>
          </cell>
          <cell r="L9109">
            <v>41455</v>
          </cell>
          <cell r="M9109" t="str">
            <v>PF</v>
          </cell>
          <cell r="N9109" t="str">
            <v>EXP</v>
          </cell>
          <cell r="O9109" t="str">
            <v>PH400</v>
          </cell>
          <cell r="P9109" t="str">
            <v>4414</v>
          </cell>
          <cell r="Q9109" t="str">
            <v>Contracted Services</v>
          </cell>
          <cell r="R9109" t="str">
            <v>Other Expenditures</v>
          </cell>
          <cell r="S9109" t="str">
            <v>Non Salary</v>
          </cell>
        </row>
        <row r="9110">
          <cell r="A9110" t="str">
            <v>PH4143</v>
          </cell>
          <cell r="E9110">
            <v>0</v>
          </cell>
          <cell r="F9110">
            <v>0</v>
          </cell>
          <cell r="G9110">
            <v>0</v>
          </cell>
          <cell r="H9110">
            <v>0</v>
          </cell>
          <cell r="I9110">
            <v>0</v>
          </cell>
          <cell r="J9110">
            <v>0</v>
          </cell>
          <cell r="L9110">
            <v>41455</v>
          </cell>
          <cell r="M9110" t="str">
            <v>PF</v>
          </cell>
          <cell r="N9110" t="str">
            <v>EXP</v>
          </cell>
          <cell r="O9110" t="str">
            <v>PH400</v>
          </cell>
          <cell r="P9110" t="str">
            <v>4425</v>
          </cell>
          <cell r="Q9110" t="str">
            <v>Contracted Services</v>
          </cell>
          <cell r="R9110" t="str">
            <v>Other Expenditures</v>
          </cell>
          <cell r="S9110" t="str">
            <v>Non Salary</v>
          </cell>
        </row>
        <row r="9111">
          <cell r="A9111" t="str">
            <v>PH4143</v>
          </cell>
          <cell r="E9111">
            <v>-485</v>
          </cell>
          <cell r="F9111">
            <v>0</v>
          </cell>
          <cell r="G9111">
            <v>-485</v>
          </cell>
          <cell r="H9111">
            <v>-2634.1</v>
          </cell>
          <cell r="I9111">
            <v>-2149.1</v>
          </cell>
          <cell r="J9111">
            <v>-7000</v>
          </cell>
          <cell r="L9111">
            <v>41455</v>
          </cell>
          <cell r="M9111" t="str">
            <v>PF</v>
          </cell>
          <cell r="N9111" t="str">
            <v>REV</v>
          </cell>
          <cell r="O9111" t="str">
            <v>PH400</v>
          </cell>
          <cell r="P9111" t="str">
            <v>8010</v>
          </cell>
          <cell r="Q9111" t="str">
            <v>Grants and Subsidies</v>
          </cell>
          <cell r="R9111" t="str">
            <v>Revenue</v>
          </cell>
          <cell r="S9111" t="str">
            <v>Non Salary</v>
          </cell>
        </row>
        <row r="9112">
          <cell r="A9112" t="str">
            <v>PH4144</v>
          </cell>
          <cell r="E9112">
            <v>0</v>
          </cell>
          <cell r="F9112">
            <v>0</v>
          </cell>
          <cell r="G9112">
            <v>0</v>
          </cell>
          <cell r="H9112">
            <v>722.19</v>
          </cell>
          <cell r="I9112">
            <v>722.19</v>
          </cell>
          <cell r="J9112">
            <v>1919.18</v>
          </cell>
          <cell r="L9112">
            <v>41455</v>
          </cell>
          <cell r="M9112" t="str">
            <v>OG</v>
          </cell>
          <cell r="N9112" t="str">
            <v>EXP</v>
          </cell>
          <cell r="O9112" t="str">
            <v>PH400</v>
          </cell>
          <cell r="P9112" t="str">
            <v>4110</v>
          </cell>
          <cell r="Q9112" t="str">
            <v>Professional &amp; Technical</v>
          </cell>
          <cell r="R9112" t="str">
            <v>Other Expenditures</v>
          </cell>
          <cell r="S9112" t="str">
            <v>Non Salary</v>
          </cell>
        </row>
        <row r="9113">
          <cell r="A9113" t="str">
            <v>PH4144</v>
          </cell>
          <cell r="E9113">
            <v>-32686.58</v>
          </cell>
          <cell r="F9113">
            <v>0</v>
          </cell>
          <cell r="G9113">
            <v>-32686.58</v>
          </cell>
          <cell r="H9113">
            <v>-722.19</v>
          </cell>
          <cell r="I9113">
            <v>31964.39</v>
          </cell>
          <cell r="J9113">
            <v>-1919.18</v>
          </cell>
          <cell r="L9113">
            <v>41455</v>
          </cell>
          <cell r="M9113" t="str">
            <v>OG</v>
          </cell>
          <cell r="N9113" t="str">
            <v>REV</v>
          </cell>
          <cell r="O9113" t="str">
            <v>PH400</v>
          </cell>
          <cell r="P9113" t="str">
            <v>8510</v>
          </cell>
          <cell r="Q9113" t="str">
            <v>Fees &amp; Service Charges</v>
          </cell>
          <cell r="R9113" t="str">
            <v>Revenue</v>
          </cell>
          <cell r="S9113" t="str">
            <v>Non Salary</v>
          </cell>
        </row>
        <row r="9114">
          <cell r="A9114" t="str">
            <v>PH4145</v>
          </cell>
          <cell r="E9114">
            <v>339254.72</v>
          </cell>
          <cell r="F9114">
            <v>0</v>
          </cell>
          <cell r="G9114">
            <v>339254.72</v>
          </cell>
          <cell r="H9114">
            <v>301174.88</v>
          </cell>
          <cell r="I9114">
            <v>-38079.839999999997</v>
          </cell>
          <cell r="J9114">
            <v>677643.45</v>
          </cell>
          <cell r="L9114">
            <v>41455</v>
          </cell>
          <cell r="M9114" t="str">
            <v>OG</v>
          </cell>
          <cell r="N9114" t="str">
            <v>EXP</v>
          </cell>
          <cell r="O9114" t="str">
            <v>PH400</v>
          </cell>
          <cell r="P9114" t="str">
            <v>1015</v>
          </cell>
          <cell r="Q9114" t="str">
            <v>Salaries &amp; Benefits</v>
          </cell>
          <cell r="R9114" t="str">
            <v>Other Expenditures</v>
          </cell>
          <cell r="S9114" t="str">
            <v>Salaries &amp; Benefits</v>
          </cell>
        </row>
        <row r="9115">
          <cell r="A9115" t="str">
            <v>PH4145</v>
          </cell>
          <cell r="E9115">
            <v>-2780.98</v>
          </cell>
          <cell r="F9115">
            <v>0</v>
          </cell>
          <cell r="G9115">
            <v>-2780.98</v>
          </cell>
          <cell r="H9115">
            <v>0</v>
          </cell>
          <cell r="I9115">
            <v>2780.98</v>
          </cell>
          <cell r="J9115">
            <v>0</v>
          </cell>
          <cell r="L9115">
            <v>41455</v>
          </cell>
          <cell r="M9115" t="str">
            <v>OG</v>
          </cell>
          <cell r="N9115" t="str">
            <v>EXP</v>
          </cell>
          <cell r="O9115" t="str">
            <v>PH400</v>
          </cell>
          <cell r="P9115" t="str">
            <v>1025</v>
          </cell>
          <cell r="Q9115" t="str">
            <v>Salaries &amp; Benefits</v>
          </cell>
          <cell r="R9115" t="str">
            <v>Other Expenditures</v>
          </cell>
          <cell r="S9115" t="str">
            <v>Overtime</v>
          </cell>
        </row>
        <row r="9116">
          <cell r="A9116" t="str">
            <v>PH4145</v>
          </cell>
          <cell r="E9116">
            <v>2178.9</v>
          </cell>
          <cell r="F9116">
            <v>0</v>
          </cell>
          <cell r="G9116">
            <v>2178.9</v>
          </cell>
          <cell r="H9116">
            <v>0</v>
          </cell>
          <cell r="I9116">
            <v>-2178.9</v>
          </cell>
          <cell r="J9116">
            <v>0</v>
          </cell>
          <cell r="L9116">
            <v>41455</v>
          </cell>
          <cell r="M9116" t="str">
            <v>OG</v>
          </cell>
          <cell r="N9116" t="str">
            <v>EXP</v>
          </cell>
          <cell r="O9116" t="str">
            <v>PH400</v>
          </cell>
          <cell r="P9116" t="str">
            <v>1060</v>
          </cell>
          <cell r="Q9116" t="str">
            <v>Salaries &amp; Benefits</v>
          </cell>
          <cell r="R9116" t="str">
            <v>Other Expenditures</v>
          </cell>
          <cell r="S9116" t="str">
            <v>Salaries &amp; Benefits</v>
          </cell>
        </row>
        <row r="9117">
          <cell r="A9117" t="str">
            <v>PH4145</v>
          </cell>
          <cell r="E9117">
            <v>16936.060000000001</v>
          </cell>
          <cell r="F9117">
            <v>0</v>
          </cell>
          <cell r="G9117">
            <v>16936.060000000001</v>
          </cell>
          <cell r="H9117">
            <v>19269.27</v>
          </cell>
          <cell r="I9117">
            <v>2333.21</v>
          </cell>
          <cell r="J9117">
            <v>43356</v>
          </cell>
          <cell r="L9117">
            <v>41455</v>
          </cell>
          <cell r="M9117" t="str">
            <v>OG</v>
          </cell>
          <cell r="N9117" t="str">
            <v>EXP</v>
          </cell>
          <cell r="O9117" t="str">
            <v>PH400</v>
          </cell>
          <cell r="P9117" t="str">
            <v>1711</v>
          </cell>
          <cell r="Q9117" t="str">
            <v>Salaries &amp; Benefits</v>
          </cell>
          <cell r="R9117" t="str">
            <v>Other Expenditures</v>
          </cell>
          <cell r="S9117" t="str">
            <v>Salaries &amp; Benefits</v>
          </cell>
        </row>
        <row r="9118">
          <cell r="A9118" t="str">
            <v>PH4145</v>
          </cell>
          <cell r="E9118">
            <v>8274.98</v>
          </cell>
          <cell r="F9118">
            <v>0</v>
          </cell>
          <cell r="G9118">
            <v>8274.98</v>
          </cell>
          <cell r="H9118">
            <v>9177.2099999999991</v>
          </cell>
          <cell r="I9118">
            <v>902.23</v>
          </cell>
          <cell r="J9118">
            <v>20648.91</v>
          </cell>
          <cell r="L9118">
            <v>41455</v>
          </cell>
          <cell r="M9118" t="str">
            <v>OG</v>
          </cell>
          <cell r="N9118" t="str">
            <v>EXP</v>
          </cell>
          <cell r="O9118" t="str">
            <v>PH400</v>
          </cell>
          <cell r="P9118" t="str">
            <v>1712</v>
          </cell>
          <cell r="Q9118" t="str">
            <v>Salaries &amp; Benefits</v>
          </cell>
          <cell r="R9118" t="str">
            <v>Other Expenditures</v>
          </cell>
          <cell r="S9118" t="str">
            <v>Salaries &amp; Benefits</v>
          </cell>
        </row>
        <row r="9119">
          <cell r="A9119" t="str">
            <v>PH4145</v>
          </cell>
          <cell r="E9119">
            <v>7405.7</v>
          </cell>
          <cell r="F9119">
            <v>0</v>
          </cell>
          <cell r="G9119">
            <v>7405.7</v>
          </cell>
          <cell r="H9119">
            <v>6030.99</v>
          </cell>
          <cell r="I9119">
            <v>-1374.71</v>
          </cell>
          <cell r="J9119">
            <v>13412.73</v>
          </cell>
          <cell r="L9119">
            <v>41455</v>
          </cell>
          <cell r="M9119" t="str">
            <v>OG</v>
          </cell>
          <cell r="N9119" t="str">
            <v>EXP</v>
          </cell>
          <cell r="O9119" t="str">
            <v>PH400</v>
          </cell>
          <cell r="P9119" t="str">
            <v>1720</v>
          </cell>
          <cell r="Q9119" t="str">
            <v>Salaries &amp; Benefits</v>
          </cell>
          <cell r="R9119" t="str">
            <v>Other Expenditures</v>
          </cell>
          <cell r="S9119" t="str">
            <v>Salaries &amp; Benefits</v>
          </cell>
        </row>
        <row r="9120">
          <cell r="A9120" t="str">
            <v>PH4145</v>
          </cell>
          <cell r="E9120">
            <v>2230.7199999999998</v>
          </cell>
          <cell r="F9120">
            <v>0</v>
          </cell>
          <cell r="G9120">
            <v>2230.7199999999998</v>
          </cell>
          <cell r="H9120">
            <v>2248.02</v>
          </cell>
          <cell r="I9120">
            <v>17.3</v>
          </cell>
          <cell r="J9120">
            <v>5057.96</v>
          </cell>
          <cell r="L9120">
            <v>41455</v>
          </cell>
          <cell r="M9120" t="str">
            <v>OG</v>
          </cell>
          <cell r="N9120" t="str">
            <v>EXP</v>
          </cell>
          <cell r="O9120" t="str">
            <v>PH400</v>
          </cell>
          <cell r="P9120" t="str">
            <v>1730</v>
          </cell>
          <cell r="Q9120" t="str">
            <v>Salaries &amp; Benefits</v>
          </cell>
          <cell r="R9120" t="str">
            <v>Other Expenditures</v>
          </cell>
          <cell r="S9120" t="str">
            <v>Salaries &amp; Benefits</v>
          </cell>
        </row>
        <row r="9121">
          <cell r="A9121" t="str">
            <v>PH4145</v>
          </cell>
          <cell r="E9121">
            <v>7195.81</v>
          </cell>
          <cell r="F9121">
            <v>0</v>
          </cell>
          <cell r="G9121">
            <v>7195.81</v>
          </cell>
          <cell r="H9121">
            <v>7855.27</v>
          </cell>
          <cell r="I9121">
            <v>659.46</v>
          </cell>
          <cell r="J9121">
            <v>10358.85</v>
          </cell>
          <cell r="L9121">
            <v>41455</v>
          </cell>
          <cell r="M9121" t="str">
            <v>OG</v>
          </cell>
          <cell r="N9121" t="str">
            <v>EXP</v>
          </cell>
          <cell r="O9121" t="str">
            <v>PH400</v>
          </cell>
          <cell r="P9121" t="str">
            <v>1740</v>
          </cell>
          <cell r="Q9121" t="str">
            <v>Salaries &amp; Benefits</v>
          </cell>
          <cell r="R9121" t="str">
            <v>Other Expenditures</v>
          </cell>
          <cell r="S9121" t="str">
            <v>Salaries &amp; Benefits</v>
          </cell>
        </row>
        <row r="9122">
          <cell r="A9122" t="str">
            <v>PH4145</v>
          </cell>
          <cell r="E9122">
            <v>438.57</v>
          </cell>
          <cell r="F9122">
            <v>0</v>
          </cell>
          <cell r="G9122">
            <v>438.57</v>
          </cell>
          <cell r="H9122">
            <v>397.67</v>
          </cell>
          <cell r="I9122">
            <v>-40.9</v>
          </cell>
          <cell r="J9122">
            <v>540.97</v>
          </cell>
          <cell r="L9122">
            <v>41455</v>
          </cell>
          <cell r="M9122" t="str">
            <v>OG</v>
          </cell>
          <cell r="N9122" t="str">
            <v>EXP</v>
          </cell>
          <cell r="O9122" t="str">
            <v>PH400</v>
          </cell>
          <cell r="P9122" t="str">
            <v>1745</v>
          </cell>
          <cell r="Q9122" t="str">
            <v>Salaries &amp; Benefits</v>
          </cell>
          <cell r="R9122" t="str">
            <v>Other Expenditures</v>
          </cell>
          <cell r="S9122" t="str">
            <v>Salaries &amp; Benefits</v>
          </cell>
        </row>
        <row r="9123">
          <cell r="A9123" t="str">
            <v>PH4145</v>
          </cell>
          <cell r="E9123">
            <v>6129.2</v>
          </cell>
          <cell r="F9123">
            <v>0</v>
          </cell>
          <cell r="G9123">
            <v>6129.2</v>
          </cell>
          <cell r="H9123">
            <v>5872.89</v>
          </cell>
          <cell r="I9123">
            <v>-256.31</v>
          </cell>
          <cell r="J9123">
            <v>13214.03</v>
          </cell>
          <cell r="L9123">
            <v>41455</v>
          </cell>
          <cell r="M9123" t="str">
            <v>OG</v>
          </cell>
          <cell r="N9123" t="str">
            <v>EXP</v>
          </cell>
          <cell r="O9123" t="str">
            <v>PH400</v>
          </cell>
          <cell r="P9123" t="str">
            <v>1750</v>
          </cell>
          <cell r="Q9123" t="str">
            <v>Salaries &amp; Benefits</v>
          </cell>
          <cell r="R9123" t="str">
            <v>Other Expenditures</v>
          </cell>
          <cell r="S9123" t="str">
            <v>Salaries &amp; Benefits</v>
          </cell>
        </row>
        <row r="9124">
          <cell r="A9124" t="str">
            <v>PH4145</v>
          </cell>
          <cell r="E9124">
            <v>15067.87</v>
          </cell>
          <cell r="F9124">
            <v>0</v>
          </cell>
          <cell r="G9124">
            <v>15067.87</v>
          </cell>
          <cell r="H9124">
            <v>17134.310000000001</v>
          </cell>
          <cell r="I9124">
            <v>2066.44</v>
          </cell>
          <cell r="J9124">
            <v>22820.44</v>
          </cell>
          <cell r="L9124">
            <v>41455</v>
          </cell>
          <cell r="M9124" t="str">
            <v>OG</v>
          </cell>
          <cell r="N9124" t="str">
            <v>EXP</v>
          </cell>
          <cell r="O9124" t="str">
            <v>PH400</v>
          </cell>
          <cell r="P9124" t="str">
            <v>1760</v>
          </cell>
          <cell r="Q9124" t="str">
            <v>Salaries &amp; Benefits</v>
          </cell>
          <cell r="R9124" t="str">
            <v>Other Expenditures</v>
          </cell>
          <cell r="S9124" t="str">
            <v>Salaries &amp; Benefits</v>
          </cell>
        </row>
        <row r="9125">
          <cell r="A9125" t="str">
            <v>PH4145</v>
          </cell>
          <cell r="E9125">
            <v>33402.14</v>
          </cell>
          <cell r="F9125">
            <v>0</v>
          </cell>
          <cell r="G9125">
            <v>33402.14</v>
          </cell>
          <cell r="H9125">
            <v>32242.98</v>
          </cell>
          <cell r="I9125">
            <v>-1159.1600000000001</v>
          </cell>
          <cell r="J9125">
            <v>72546.66</v>
          </cell>
          <cell r="L9125">
            <v>41455</v>
          </cell>
          <cell r="M9125" t="str">
            <v>OG</v>
          </cell>
          <cell r="N9125" t="str">
            <v>EXP</v>
          </cell>
          <cell r="O9125" t="str">
            <v>PH400</v>
          </cell>
          <cell r="P9125" t="str">
            <v>1770</v>
          </cell>
          <cell r="Q9125" t="str">
            <v>Salaries &amp; Benefits</v>
          </cell>
          <cell r="R9125" t="str">
            <v>Other Expenditures</v>
          </cell>
          <cell r="S9125" t="str">
            <v>Salaries &amp; Benefits</v>
          </cell>
        </row>
        <row r="9126">
          <cell r="A9126" t="str">
            <v>PH4145</v>
          </cell>
          <cell r="E9126">
            <v>922.5</v>
          </cell>
          <cell r="F9126">
            <v>0</v>
          </cell>
          <cell r="G9126">
            <v>922.5</v>
          </cell>
          <cell r="H9126">
            <v>0</v>
          </cell>
          <cell r="I9126">
            <v>-922.5</v>
          </cell>
          <cell r="J9126">
            <v>0</v>
          </cell>
          <cell r="L9126">
            <v>41455</v>
          </cell>
          <cell r="M9126" t="str">
            <v>OG</v>
          </cell>
          <cell r="N9126" t="str">
            <v>EXP</v>
          </cell>
          <cell r="O9126" t="str">
            <v>PH400</v>
          </cell>
          <cell r="P9126" t="str">
            <v>1840</v>
          </cell>
          <cell r="Q9126" t="str">
            <v>Salaries &amp; Benefits</v>
          </cell>
          <cell r="R9126" t="str">
            <v>Other Expenditures</v>
          </cell>
          <cell r="S9126" t="str">
            <v>Salaries &amp; Benefits</v>
          </cell>
        </row>
        <row r="9127">
          <cell r="A9127" t="str">
            <v>PH4145</v>
          </cell>
          <cell r="E9127">
            <v>8243.2800000000007</v>
          </cell>
          <cell r="F9127">
            <v>0</v>
          </cell>
          <cell r="G9127">
            <v>8243.2800000000007</v>
          </cell>
          <cell r="H9127">
            <v>0</v>
          </cell>
          <cell r="I9127">
            <v>-8243.2800000000007</v>
          </cell>
          <cell r="J9127">
            <v>0</v>
          </cell>
          <cell r="L9127">
            <v>41455</v>
          </cell>
          <cell r="M9127" t="str">
            <v>OG</v>
          </cell>
          <cell r="N9127" t="str">
            <v>EXP</v>
          </cell>
          <cell r="O9127" t="str">
            <v>PH400</v>
          </cell>
          <cell r="P9127" t="str">
            <v>1850</v>
          </cell>
          <cell r="Q9127" t="str">
            <v>Salaries &amp; Benefits</v>
          </cell>
          <cell r="R9127" t="str">
            <v>Other Expenditures</v>
          </cell>
          <cell r="S9127" t="str">
            <v>Salaries &amp; Benefits</v>
          </cell>
        </row>
        <row r="9128">
          <cell r="A9128" t="str">
            <v>PH4145</v>
          </cell>
          <cell r="E9128">
            <v>0</v>
          </cell>
          <cell r="F9128">
            <v>0</v>
          </cell>
          <cell r="G9128">
            <v>0</v>
          </cell>
          <cell r="H9128">
            <v>0</v>
          </cell>
          <cell r="I9128">
            <v>0</v>
          </cell>
          <cell r="J9128">
            <v>0</v>
          </cell>
          <cell r="L9128">
            <v>41455</v>
          </cell>
          <cell r="M9128" t="str">
            <v>OG</v>
          </cell>
          <cell r="N9128" t="str">
            <v>EXP</v>
          </cell>
          <cell r="O9128" t="str">
            <v>PH400</v>
          </cell>
          <cell r="P9128" t="str">
            <v>4256</v>
          </cell>
          <cell r="Q9128" t="str">
            <v>Conference Expenditures</v>
          </cell>
          <cell r="R9128" t="str">
            <v>Other Expenditures</v>
          </cell>
          <cell r="S9128" t="str">
            <v>Non Salary</v>
          </cell>
        </row>
        <row r="9129">
          <cell r="A9129" t="str">
            <v>PH4145</v>
          </cell>
          <cell r="E9129">
            <v>752.5</v>
          </cell>
          <cell r="F9129">
            <v>0</v>
          </cell>
          <cell r="G9129">
            <v>752.5</v>
          </cell>
          <cell r="H9129">
            <v>0</v>
          </cell>
          <cell r="I9129">
            <v>-752.5</v>
          </cell>
          <cell r="J9129">
            <v>0</v>
          </cell>
          <cell r="L9129">
            <v>41455</v>
          </cell>
          <cell r="M9129" t="str">
            <v>OG</v>
          </cell>
          <cell r="N9129" t="str">
            <v>EXP</v>
          </cell>
          <cell r="O9129" t="str">
            <v>PH400</v>
          </cell>
          <cell r="P9129" t="str">
            <v>4770</v>
          </cell>
          <cell r="Q9129" t="str">
            <v>Insurance, Parking &amp; Metrage</v>
          </cell>
          <cell r="R9129" t="str">
            <v>Other Expenditures</v>
          </cell>
          <cell r="S9129" t="str">
            <v>Non Salary</v>
          </cell>
        </row>
        <row r="9130">
          <cell r="A9130" t="str">
            <v>PH4145</v>
          </cell>
          <cell r="E9130">
            <v>145.6</v>
          </cell>
          <cell r="F9130">
            <v>0</v>
          </cell>
          <cell r="G9130">
            <v>145.6</v>
          </cell>
          <cell r="H9130">
            <v>0</v>
          </cell>
          <cell r="I9130">
            <v>-145.6</v>
          </cell>
          <cell r="J9130">
            <v>0</v>
          </cell>
          <cell r="L9130">
            <v>41455</v>
          </cell>
          <cell r="M9130" t="str">
            <v>OG</v>
          </cell>
          <cell r="N9130" t="str">
            <v>EXP</v>
          </cell>
          <cell r="O9130" t="str">
            <v>PH400</v>
          </cell>
          <cell r="P9130" t="str">
            <v>4775</v>
          </cell>
          <cell r="Q9130" t="str">
            <v>Insurance, Parking &amp; Metrage</v>
          </cell>
          <cell r="R9130" t="str">
            <v>Other Expenditures</v>
          </cell>
          <cell r="S9130" t="str">
            <v>Non Salary</v>
          </cell>
        </row>
        <row r="9131">
          <cell r="A9131" t="str">
            <v>PH4145</v>
          </cell>
          <cell r="E9131">
            <v>-446655.62</v>
          </cell>
          <cell r="F9131">
            <v>0</v>
          </cell>
          <cell r="G9131">
            <v>-446655.62</v>
          </cell>
          <cell r="H9131">
            <v>-401403.49</v>
          </cell>
          <cell r="I9131">
            <v>45252.13</v>
          </cell>
          <cell r="J9131">
            <v>-879600</v>
          </cell>
          <cell r="L9131">
            <v>41455</v>
          </cell>
          <cell r="M9131" t="str">
            <v>OG</v>
          </cell>
          <cell r="N9131" t="str">
            <v>REV</v>
          </cell>
          <cell r="O9131" t="str">
            <v>PH400</v>
          </cell>
          <cell r="P9131" t="str">
            <v>9210</v>
          </cell>
          <cell r="Q9131" t="str">
            <v>Other Revenues</v>
          </cell>
          <cell r="R9131" t="str">
            <v>Revenue</v>
          </cell>
          <cell r="S9131" t="str">
            <v>Non Salary</v>
          </cell>
        </row>
        <row r="9132">
          <cell r="A9132" t="str">
            <v>PH4147</v>
          </cell>
          <cell r="E9132">
            <v>6747.09</v>
          </cell>
          <cell r="F9132">
            <v>0</v>
          </cell>
          <cell r="G9132">
            <v>6747.09</v>
          </cell>
          <cell r="H9132">
            <v>0</v>
          </cell>
          <cell r="I9132">
            <v>-6747.09</v>
          </cell>
          <cell r="J9132">
            <v>0</v>
          </cell>
          <cell r="L9132">
            <v>41455</v>
          </cell>
          <cell r="M9132" t="str">
            <v>PF</v>
          </cell>
          <cell r="N9132" t="str">
            <v>EXP</v>
          </cell>
          <cell r="O9132" t="str">
            <v>PH400</v>
          </cell>
          <cell r="P9132" t="str">
            <v>1015</v>
          </cell>
          <cell r="Q9132" t="str">
            <v>Salaries &amp; Benefits</v>
          </cell>
          <cell r="R9132" t="str">
            <v>Other Expenditures</v>
          </cell>
          <cell r="S9132" t="str">
            <v>Salaries &amp; Benefits</v>
          </cell>
        </row>
        <row r="9133">
          <cell r="A9133" t="str">
            <v>PH4147</v>
          </cell>
          <cell r="E9133">
            <v>247.81</v>
          </cell>
          <cell r="F9133">
            <v>0</v>
          </cell>
          <cell r="G9133">
            <v>247.81</v>
          </cell>
          <cell r="H9133">
            <v>0</v>
          </cell>
          <cell r="I9133">
            <v>-247.81</v>
          </cell>
          <cell r="J9133">
            <v>0</v>
          </cell>
          <cell r="L9133">
            <v>41455</v>
          </cell>
          <cell r="M9133" t="str">
            <v>PF</v>
          </cell>
          <cell r="N9133" t="str">
            <v>EXP</v>
          </cell>
          <cell r="O9133" t="str">
            <v>PH400</v>
          </cell>
          <cell r="P9133" t="str">
            <v>1711</v>
          </cell>
          <cell r="Q9133" t="str">
            <v>Salaries &amp; Benefits</v>
          </cell>
          <cell r="R9133" t="str">
            <v>Other Expenditures</v>
          </cell>
          <cell r="S9133" t="str">
            <v>Salaries &amp; Benefits</v>
          </cell>
        </row>
        <row r="9134">
          <cell r="A9134" t="str">
            <v>PH4147</v>
          </cell>
          <cell r="E9134">
            <v>140.6</v>
          </cell>
          <cell r="F9134">
            <v>0</v>
          </cell>
          <cell r="G9134">
            <v>140.6</v>
          </cell>
          <cell r="H9134">
            <v>0</v>
          </cell>
          <cell r="I9134">
            <v>-140.6</v>
          </cell>
          <cell r="J9134">
            <v>0</v>
          </cell>
          <cell r="L9134">
            <v>41455</v>
          </cell>
          <cell r="M9134" t="str">
            <v>PF</v>
          </cell>
          <cell r="N9134" t="str">
            <v>EXP</v>
          </cell>
          <cell r="O9134" t="str">
            <v>PH400</v>
          </cell>
          <cell r="P9134" t="str">
            <v>1712</v>
          </cell>
          <cell r="Q9134" t="str">
            <v>Salaries &amp; Benefits</v>
          </cell>
          <cell r="R9134" t="str">
            <v>Other Expenditures</v>
          </cell>
          <cell r="S9134" t="str">
            <v>Salaries &amp; Benefits</v>
          </cell>
        </row>
        <row r="9135">
          <cell r="A9135" t="str">
            <v>PH4147</v>
          </cell>
          <cell r="E9135">
            <v>143.46</v>
          </cell>
          <cell r="F9135">
            <v>0</v>
          </cell>
          <cell r="G9135">
            <v>143.46</v>
          </cell>
          <cell r="H9135">
            <v>0</v>
          </cell>
          <cell r="I9135">
            <v>-143.46</v>
          </cell>
          <cell r="J9135">
            <v>0</v>
          </cell>
          <cell r="L9135">
            <v>41455</v>
          </cell>
          <cell r="M9135" t="str">
            <v>PF</v>
          </cell>
          <cell r="N9135" t="str">
            <v>EXP</v>
          </cell>
          <cell r="O9135" t="str">
            <v>PH400</v>
          </cell>
          <cell r="P9135" t="str">
            <v>1720</v>
          </cell>
          <cell r="Q9135" t="str">
            <v>Salaries &amp; Benefits</v>
          </cell>
          <cell r="R9135" t="str">
            <v>Other Expenditures</v>
          </cell>
          <cell r="S9135" t="str">
            <v>Salaries &amp; Benefits</v>
          </cell>
        </row>
        <row r="9136">
          <cell r="A9136" t="str">
            <v>PH4147</v>
          </cell>
          <cell r="E9136">
            <v>43.08</v>
          </cell>
          <cell r="F9136">
            <v>0</v>
          </cell>
          <cell r="G9136">
            <v>43.08</v>
          </cell>
          <cell r="H9136">
            <v>0</v>
          </cell>
          <cell r="I9136">
            <v>-43.08</v>
          </cell>
          <cell r="J9136">
            <v>0</v>
          </cell>
          <cell r="L9136">
            <v>41455</v>
          </cell>
          <cell r="M9136" t="str">
            <v>PF</v>
          </cell>
          <cell r="N9136" t="str">
            <v>EXP</v>
          </cell>
          <cell r="O9136" t="str">
            <v>PH400</v>
          </cell>
          <cell r="P9136" t="str">
            <v>1730</v>
          </cell>
          <cell r="Q9136" t="str">
            <v>Salaries &amp; Benefits</v>
          </cell>
          <cell r="R9136" t="str">
            <v>Other Expenditures</v>
          </cell>
          <cell r="S9136" t="str">
            <v>Salaries &amp; Benefits</v>
          </cell>
        </row>
        <row r="9137">
          <cell r="A9137" t="str">
            <v>PH4147</v>
          </cell>
          <cell r="E9137">
            <v>156.05000000000001</v>
          </cell>
          <cell r="F9137">
            <v>0</v>
          </cell>
          <cell r="G9137">
            <v>156.05000000000001</v>
          </cell>
          <cell r="H9137">
            <v>0</v>
          </cell>
          <cell r="I9137">
            <v>-156.05000000000001</v>
          </cell>
          <cell r="J9137">
            <v>0</v>
          </cell>
          <cell r="L9137">
            <v>41455</v>
          </cell>
          <cell r="M9137" t="str">
            <v>PF</v>
          </cell>
          <cell r="N9137" t="str">
            <v>EXP</v>
          </cell>
          <cell r="O9137" t="str">
            <v>PH400</v>
          </cell>
          <cell r="P9137" t="str">
            <v>1740</v>
          </cell>
          <cell r="Q9137" t="str">
            <v>Salaries &amp; Benefits</v>
          </cell>
          <cell r="R9137" t="str">
            <v>Other Expenditures</v>
          </cell>
          <cell r="S9137" t="str">
            <v>Salaries &amp; Benefits</v>
          </cell>
        </row>
        <row r="9138">
          <cell r="A9138" t="str">
            <v>PH4147</v>
          </cell>
          <cell r="E9138">
            <v>5.64</v>
          </cell>
          <cell r="F9138">
            <v>0</v>
          </cell>
          <cell r="G9138">
            <v>5.64</v>
          </cell>
          <cell r="H9138">
            <v>0</v>
          </cell>
          <cell r="I9138">
            <v>-5.64</v>
          </cell>
          <cell r="J9138">
            <v>0</v>
          </cell>
          <cell r="L9138">
            <v>41455</v>
          </cell>
          <cell r="M9138" t="str">
            <v>PF</v>
          </cell>
          <cell r="N9138" t="str">
            <v>EXP</v>
          </cell>
          <cell r="O9138" t="str">
            <v>PH400</v>
          </cell>
          <cell r="P9138" t="str">
            <v>1745</v>
          </cell>
          <cell r="Q9138" t="str">
            <v>Salaries &amp; Benefits</v>
          </cell>
          <cell r="R9138" t="str">
            <v>Other Expenditures</v>
          </cell>
          <cell r="S9138" t="str">
            <v>Salaries &amp; Benefits</v>
          </cell>
        </row>
        <row r="9139">
          <cell r="A9139" t="str">
            <v>PH4147</v>
          </cell>
          <cell r="E9139">
            <v>161.36000000000001</v>
          </cell>
          <cell r="F9139">
            <v>0</v>
          </cell>
          <cell r="G9139">
            <v>161.36000000000001</v>
          </cell>
          <cell r="H9139">
            <v>0</v>
          </cell>
          <cell r="I9139">
            <v>-161.36000000000001</v>
          </cell>
          <cell r="J9139">
            <v>0</v>
          </cell>
          <cell r="L9139">
            <v>41455</v>
          </cell>
          <cell r="M9139" t="str">
            <v>PF</v>
          </cell>
          <cell r="N9139" t="str">
            <v>EXP</v>
          </cell>
          <cell r="O9139" t="str">
            <v>PH400</v>
          </cell>
          <cell r="P9139" t="str">
            <v>1750</v>
          </cell>
          <cell r="Q9139" t="str">
            <v>Salaries &amp; Benefits</v>
          </cell>
          <cell r="R9139" t="str">
            <v>Other Expenditures</v>
          </cell>
          <cell r="S9139" t="str">
            <v>Salaries &amp; Benefits</v>
          </cell>
        </row>
        <row r="9140">
          <cell r="A9140" t="str">
            <v>PH4147</v>
          </cell>
          <cell r="E9140">
            <v>319.64</v>
          </cell>
          <cell r="F9140">
            <v>0</v>
          </cell>
          <cell r="G9140">
            <v>319.64</v>
          </cell>
          <cell r="H9140">
            <v>0</v>
          </cell>
          <cell r="I9140">
            <v>-319.64</v>
          </cell>
          <cell r="J9140">
            <v>0</v>
          </cell>
          <cell r="L9140">
            <v>41455</v>
          </cell>
          <cell r="M9140" t="str">
            <v>PF</v>
          </cell>
          <cell r="N9140" t="str">
            <v>EXP</v>
          </cell>
          <cell r="O9140" t="str">
            <v>PH400</v>
          </cell>
          <cell r="P9140" t="str">
            <v>1760</v>
          </cell>
          <cell r="Q9140" t="str">
            <v>Salaries &amp; Benefits</v>
          </cell>
          <cell r="R9140" t="str">
            <v>Other Expenditures</v>
          </cell>
          <cell r="S9140" t="str">
            <v>Salaries &amp; Benefits</v>
          </cell>
        </row>
        <row r="9141">
          <cell r="A9141" t="str">
            <v>PH4147</v>
          </cell>
          <cell r="E9141">
            <v>427.62</v>
          </cell>
          <cell r="F9141">
            <v>0</v>
          </cell>
          <cell r="G9141">
            <v>427.62</v>
          </cell>
          <cell r="H9141">
            <v>0</v>
          </cell>
          <cell r="I9141">
            <v>-427.62</v>
          </cell>
          <cell r="J9141">
            <v>0</v>
          </cell>
          <cell r="L9141">
            <v>41455</v>
          </cell>
          <cell r="M9141" t="str">
            <v>PF</v>
          </cell>
          <cell r="N9141" t="str">
            <v>EXP</v>
          </cell>
          <cell r="O9141" t="str">
            <v>PH400</v>
          </cell>
          <cell r="P9141" t="str">
            <v>1770</v>
          </cell>
          <cell r="Q9141" t="str">
            <v>Salaries &amp; Benefits</v>
          </cell>
          <cell r="R9141" t="str">
            <v>Other Expenditures</v>
          </cell>
          <cell r="S9141" t="str">
            <v>Salaries &amp; Benefits</v>
          </cell>
        </row>
        <row r="9142">
          <cell r="A9142" t="str">
            <v>PH4147</v>
          </cell>
          <cell r="E9142">
            <v>0</v>
          </cell>
          <cell r="F9142">
            <v>0</v>
          </cell>
          <cell r="G9142">
            <v>0</v>
          </cell>
          <cell r="H9142">
            <v>0</v>
          </cell>
          <cell r="I9142">
            <v>0</v>
          </cell>
          <cell r="J9142">
            <v>0</v>
          </cell>
          <cell r="L9142">
            <v>41455</v>
          </cell>
          <cell r="M9142" t="str">
            <v>PF</v>
          </cell>
          <cell r="N9142" t="str">
            <v>EXP</v>
          </cell>
          <cell r="O9142" t="str">
            <v>PH400</v>
          </cell>
          <cell r="P9142" t="str">
            <v>4225</v>
          </cell>
          <cell r="Q9142" t="str">
            <v>Business Travel Expenses</v>
          </cell>
          <cell r="R9142" t="str">
            <v>Other Expenditures</v>
          </cell>
          <cell r="S9142" t="str">
            <v>Non Salary</v>
          </cell>
        </row>
        <row r="9143">
          <cell r="A9143" t="str">
            <v>PH4147</v>
          </cell>
          <cell r="E9143">
            <v>0</v>
          </cell>
          <cell r="F9143">
            <v>0</v>
          </cell>
          <cell r="G9143">
            <v>0</v>
          </cell>
          <cell r="H9143">
            <v>0</v>
          </cell>
          <cell r="I9143">
            <v>0</v>
          </cell>
          <cell r="J9143">
            <v>0</v>
          </cell>
          <cell r="L9143">
            <v>41455</v>
          </cell>
          <cell r="M9143" t="str">
            <v>PF</v>
          </cell>
          <cell r="N9143" t="str">
            <v>EXP</v>
          </cell>
          <cell r="O9143" t="str">
            <v>PH400</v>
          </cell>
          <cell r="P9143" t="str">
            <v>4770</v>
          </cell>
          <cell r="Q9143" t="str">
            <v>Insurance, Parking &amp; Metrage</v>
          </cell>
          <cell r="R9143" t="str">
            <v>Other Expenditures</v>
          </cell>
          <cell r="S9143" t="str">
            <v>Non Salary</v>
          </cell>
        </row>
        <row r="9144">
          <cell r="A9144" t="str">
            <v>PH4147</v>
          </cell>
          <cell r="E9144">
            <v>0</v>
          </cell>
          <cell r="F9144">
            <v>0</v>
          </cell>
          <cell r="G9144">
            <v>0</v>
          </cell>
          <cell r="H9144">
            <v>0</v>
          </cell>
          <cell r="I9144">
            <v>0</v>
          </cell>
          <cell r="J9144">
            <v>0</v>
          </cell>
          <cell r="L9144">
            <v>41455</v>
          </cell>
          <cell r="M9144" t="str">
            <v>PF</v>
          </cell>
          <cell r="N9144" t="str">
            <v>EXP</v>
          </cell>
          <cell r="O9144" t="str">
            <v>PH400</v>
          </cell>
          <cell r="P9144" t="str">
            <v>4775</v>
          </cell>
          <cell r="Q9144" t="str">
            <v>Insurance, Parking &amp; Metrage</v>
          </cell>
          <cell r="R9144" t="str">
            <v>Other Expenditures</v>
          </cell>
          <cell r="S9144" t="str">
            <v>Non Salary</v>
          </cell>
        </row>
        <row r="9145">
          <cell r="A9145" t="str">
            <v>PH4147</v>
          </cell>
          <cell r="E9145">
            <v>-8392.35</v>
          </cell>
          <cell r="F9145">
            <v>0</v>
          </cell>
          <cell r="G9145">
            <v>-8392.35</v>
          </cell>
          <cell r="H9145">
            <v>0</v>
          </cell>
          <cell r="I9145">
            <v>8392.35</v>
          </cell>
          <cell r="J9145">
            <v>0</v>
          </cell>
          <cell r="L9145">
            <v>41455</v>
          </cell>
          <cell r="M9145" t="str">
            <v>PF</v>
          </cell>
          <cell r="N9145" t="str">
            <v>REV</v>
          </cell>
          <cell r="O9145" t="str">
            <v>PH400</v>
          </cell>
          <cell r="P9145" t="str">
            <v>8010</v>
          </cell>
          <cell r="Q9145" t="str">
            <v>Grants and Subsidies</v>
          </cell>
          <cell r="R9145" t="str">
            <v>Revenue</v>
          </cell>
          <cell r="S9145" t="str">
            <v>Non Salary</v>
          </cell>
        </row>
        <row r="9146">
          <cell r="A9146" t="str">
            <v>PH5011</v>
          </cell>
          <cell r="E9146">
            <v>0</v>
          </cell>
          <cell r="F9146">
            <v>0</v>
          </cell>
          <cell r="G9146">
            <v>0</v>
          </cell>
          <cell r="H9146">
            <v>6664.5</v>
          </cell>
          <cell r="I9146">
            <v>6664.5</v>
          </cell>
          <cell r="J9146">
            <v>15000</v>
          </cell>
          <cell r="L9146">
            <v>41455</v>
          </cell>
          <cell r="M9146" t="str">
            <v>SG</v>
          </cell>
          <cell r="N9146" t="str">
            <v>EXP</v>
          </cell>
          <cell r="O9146" t="str">
            <v>PH500</v>
          </cell>
          <cell r="P9146" t="str">
            <v>1011</v>
          </cell>
          <cell r="Q9146" t="str">
            <v>Salaries &amp; Benefits</v>
          </cell>
          <cell r="R9146" t="str">
            <v>Other Expenditures</v>
          </cell>
          <cell r="S9146" t="str">
            <v>Salaries &amp; Benefits</v>
          </cell>
        </row>
        <row r="9147">
          <cell r="A9147" t="str">
            <v>PH5011</v>
          </cell>
          <cell r="E9147">
            <v>232007.63</v>
          </cell>
          <cell r="F9147">
            <v>0</v>
          </cell>
          <cell r="G9147">
            <v>232007.63</v>
          </cell>
          <cell r="H9147">
            <v>303533.90999999997</v>
          </cell>
          <cell r="I9147">
            <v>71526.28</v>
          </cell>
          <cell r="J9147">
            <v>689582.74</v>
          </cell>
          <cell r="L9147">
            <v>41455</v>
          </cell>
          <cell r="M9147" t="str">
            <v>SG</v>
          </cell>
          <cell r="N9147" t="str">
            <v>EXP</v>
          </cell>
          <cell r="O9147" t="str">
            <v>PH500</v>
          </cell>
          <cell r="P9147" t="str">
            <v>1015</v>
          </cell>
          <cell r="Q9147" t="str">
            <v>Salaries &amp; Benefits</v>
          </cell>
          <cell r="R9147" t="str">
            <v>Other Expenditures</v>
          </cell>
          <cell r="S9147" t="str">
            <v>Salaries &amp; Benefits</v>
          </cell>
        </row>
        <row r="9148">
          <cell r="A9148" t="str">
            <v>PH5011</v>
          </cell>
          <cell r="E9148">
            <v>0</v>
          </cell>
          <cell r="F9148">
            <v>0</v>
          </cell>
          <cell r="G9148">
            <v>0</v>
          </cell>
          <cell r="H9148">
            <v>2665.34</v>
          </cell>
          <cell r="I9148">
            <v>2665.34</v>
          </cell>
          <cell r="J9148">
            <v>5998.97</v>
          </cell>
          <cell r="L9148">
            <v>41455</v>
          </cell>
          <cell r="M9148" t="str">
            <v>SG</v>
          </cell>
          <cell r="N9148" t="str">
            <v>EXP</v>
          </cell>
          <cell r="O9148" t="str">
            <v>PH500</v>
          </cell>
          <cell r="P9148" t="str">
            <v>1025</v>
          </cell>
          <cell r="Q9148" t="str">
            <v>Salaries &amp; Benefits</v>
          </cell>
          <cell r="R9148" t="str">
            <v>Other Expenditures</v>
          </cell>
          <cell r="S9148" t="str">
            <v>Overtime</v>
          </cell>
        </row>
        <row r="9149">
          <cell r="A9149" t="str">
            <v>PH5011</v>
          </cell>
          <cell r="E9149">
            <v>0</v>
          </cell>
          <cell r="F9149">
            <v>0</v>
          </cell>
          <cell r="G9149">
            <v>0</v>
          </cell>
          <cell r="H9149">
            <v>19202.349999999999</v>
          </cell>
          <cell r="I9149">
            <v>19202.349999999999</v>
          </cell>
          <cell r="J9149">
            <v>19202.349999999999</v>
          </cell>
          <cell r="L9149">
            <v>41455</v>
          </cell>
          <cell r="M9149" t="str">
            <v>SG</v>
          </cell>
          <cell r="N9149" t="str">
            <v>EXP</v>
          </cell>
          <cell r="O9149" t="str">
            <v>PH500</v>
          </cell>
          <cell r="P9149" t="str">
            <v>1050</v>
          </cell>
          <cell r="Q9149" t="str">
            <v>Salaries &amp; Benefits</v>
          </cell>
          <cell r="R9149" t="str">
            <v>Other Expenditures</v>
          </cell>
          <cell r="S9149" t="str">
            <v>Salaries &amp; Benefits</v>
          </cell>
        </row>
        <row r="9150">
          <cell r="A9150" t="str">
            <v>PH5011</v>
          </cell>
          <cell r="E9150">
            <v>12361.17</v>
          </cell>
          <cell r="F9150">
            <v>0</v>
          </cell>
          <cell r="G9150">
            <v>12361.17</v>
          </cell>
          <cell r="H9150">
            <v>0</v>
          </cell>
          <cell r="I9150">
            <v>-12361.17</v>
          </cell>
          <cell r="J9150">
            <v>0</v>
          </cell>
          <cell r="L9150">
            <v>41455</v>
          </cell>
          <cell r="M9150" t="str">
            <v>SG</v>
          </cell>
          <cell r="N9150" t="str">
            <v>EXP</v>
          </cell>
          <cell r="O9150" t="str">
            <v>PH500</v>
          </cell>
          <cell r="P9150" t="str">
            <v>1060</v>
          </cell>
          <cell r="Q9150" t="str">
            <v>Salaries &amp; Benefits</v>
          </cell>
          <cell r="R9150" t="str">
            <v>Other Expenditures</v>
          </cell>
          <cell r="S9150" t="str">
            <v>Salaries &amp; Benefits</v>
          </cell>
        </row>
        <row r="9151">
          <cell r="A9151" t="str">
            <v>PH5011</v>
          </cell>
          <cell r="E9151">
            <v>0</v>
          </cell>
          <cell r="F9151">
            <v>0</v>
          </cell>
          <cell r="G9151">
            <v>0</v>
          </cell>
          <cell r="H9151">
            <v>-20320.580000000002</v>
          </cell>
          <cell r="I9151">
            <v>-20320.580000000002</v>
          </cell>
          <cell r="J9151">
            <v>-42824.42</v>
          </cell>
          <cell r="L9151">
            <v>41455</v>
          </cell>
          <cell r="M9151" t="str">
            <v>SG</v>
          </cell>
          <cell r="N9151" t="str">
            <v>EXP</v>
          </cell>
          <cell r="O9151" t="str">
            <v>PH500</v>
          </cell>
          <cell r="P9151" t="str">
            <v>1520</v>
          </cell>
          <cell r="Q9151" t="str">
            <v>Salaries &amp; Benefits</v>
          </cell>
          <cell r="R9151" t="str">
            <v>Other Expenditures</v>
          </cell>
          <cell r="S9151" t="str">
            <v>Gapping</v>
          </cell>
        </row>
        <row r="9152">
          <cell r="A9152" t="str">
            <v>PH5011</v>
          </cell>
          <cell r="E9152">
            <v>7500</v>
          </cell>
          <cell r="F9152">
            <v>0</v>
          </cell>
          <cell r="G9152">
            <v>7500</v>
          </cell>
          <cell r="H9152">
            <v>3332.25</v>
          </cell>
          <cell r="I9152">
            <v>-4167.75</v>
          </cell>
          <cell r="J9152">
            <v>7500</v>
          </cell>
          <cell r="L9152">
            <v>41455</v>
          </cell>
          <cell r="M9152" t="str">
            <v>SG</v>
          </cell>
          <cell r="N9152" t="str">
            <v>EXP</v>
          </cell>
          <cell r="O9152" t="str">
            <v>PH500</v>
          </cell>
          <cell r="P9152" t="str">
            <v>1540</v>
          </cell>
          <cell r="Q9152" t="str">
            <v>Salaries &amp; Benefits</v>
          </cell>
          <cell r="R9152" t="str">
            <v>Other Expenditures</v>
          </cell>
          <cell r="S9152" t="str">
            <v>Salaries &amp; Benefits</v>
          </cell>
        </row>
        <row r="9153">
          <cell r="A9153" t="str">
            <v>PH5011</v>
          </cell>
          <cell r="E9153">
            <v>4000</v>
          </cell>
          <cell r="F9153">
            <v>0</v>
          </cell>
          <cell r="G9153">
            <v>4000</v>
          </cell>
          <cell r="H9153">
            <v>0</v>
          </cell>
          <cell r="I9153">
            <v>-4000</v>
          </cell>
          <cell r="J9153">
            <v>0</v>
          </cell>
          <cell r="L9153">
            <v>41455</v>
          </cell>
          <cell r="M9153" t="str">
            <v>SG</v>
          </cell>
          <cell r="N9153" t="str">
            <v>EXP</v>
          </cell>
          <cell r="O9153" t="str">
            <v>PH500</v>
          </cell>
          <cell r="P9153" t="str">
            <v>1561</v>
          </cell>
          <cell r="Q9153" t="str">
            <v>Salaries &amp; Benefits</v>
          </cell>
          <cell r="R9153" t="str">
            <v>Other Expenditures</v>
          </cell>
          <cell r="S9153" t="str">
            <v>Salaries &amp; Benefits</v>
          </cell>
        </row>
        <row r="9154">
          <cell r="A9154" t="str">
            <v>PH5011</v>
          </cell>
          <cell r="E9154">
            <v>7844.9</v>
          </cell>
          <cell r="F9154">
            <v>0</v>
          </cell>
          <cell r="G9154">
            <v>7844.9</v>
          </cell>
          <cell r="H9154">
            <v>8945.84</v>
          </cell>
          <cell r="I9154">
            <v>1100.94</v>
          </cell>
          <cell r="J9154">
            <v>20128.13</v>
          </cell>
          <cell r="L9154">
            <v>41455</v>
          </cell>
          <cell r="M9154" t="str">
            <v>SG</v>
          </cell>
          <cell r="N9154" t="str">
            <v>EXP</v>
          </cell>
          <cell r="O9154" t="str">
            <v>PH500</v>
          </cell>
          <cell r="P9154" t="str">
            <v>1711</v>
          </cell>
          <cell r="Q9154" t="str">
            <v>Salaries &amp; Benefits</v>
          </cell>
          <cell r="R9154" t="str">
            <v>Other Expenditures</v>
          </cell>
          <cell r="S9154" t="str">
            <v>Salaries &amp; Benefits</v>
          </cell>
        </row>
        <row r="9155">
          <cell r="A9155" t="str">
            <v>PH5011</v>
          </cell>
          <cell r="E9155">
            <v>4267.74</v>
          </cell>
          <cell r="F9155">
            <v>0</v>
          </cell>
          <cell r="G9155">
            <v>4267.74</v>
          </cell>
          <cell r="H9155">
            <v>4794.71</v>
          </cell>
          <cell r="I9155">
            <v>526.97</v>
          </cell>
          <cell r="J9155">
            <v>10788</v>
          </cell>
          <cell r="L9155">
            <v>41455</v>
          </cell>
          <cell r="M9155" t="str">
            <v>SG</v>
          </cell>
          <cell r="N9155" t="str">
            <v>EXP</v>
          </cell>
          <cell r="O9155" t="str">
            <v>PH500</v>
          </cell>
          <cell r="P9155" t="str">
            <v>1712</v>
          </cell>
          <cell r="Q9155" t="str">
            <v>Salaries &amp; Benefits</v>
          </cell>
          <cell r="R9155" t="str">
            <v>Other Expenditures</v>
          </cell>
          <cell r="S9155" t="str">
            <v>Salaries &amp; Benefits</v>
          </cell>
        </row>
        <row r="9156">
          <cell r="A9156" t="str">
            <v>PH5011</v>
          </cell>
          <cell r="E9156">
            <v>3861.73</v>
          </cell>
          <cell r="F9156">
            <v>0</v>
          </cell>
          <cell r="G9156">
            <v>3861.73</v>
          </cell>
          <cell r="H9156">
            <v>6097.43</v>
          </cell>
          <cell r="I9156">
            <v>2235.6999999999998</v>
          </cell>
          <cell r="J9156">
            <v>13717.98</v>
          </cell>
          <cell r="L9156">
            <v>41455</v>
          </cell>
          <cell r="M9156" t="str">
            <v>SG</v>
          </cell>
          <cell r="N9156" t="str">
            <v>EXP</v>
          </cell>
          <cell r="O9156" t="str">
            <v>PH500</v>
          </cell>
          <cell r="P9156" t="str">
            <v>1720</v>
          </cell>
          <cell r="Q9156" t="str">
            <v>Salaries &amp; Benefits</v>
          </cell>
          <cell r="R9156" t="str">
            <v>Other Expenditures</v>
          </cell>
          <cell r="S9156" t="str">
            <v>Salaries &amp; Benefits</v>
          </cell>
        </row>
        <row r="9157">
          <cell r="A9157" t="str">
            <v>PH5011</v>
          </cell>
          <cell r="E9157">
            <v>1108.6600000000001</v>
          </cell>
          <cell r="F9157">
            <v>0</v>
          </cell>
          <cell r="G9157">
            <v>1108.6600000000001</v>
          </cell>
          <cell r="H9157">
            <v>2272.6999999999998</v>
          </cell>
          <cell r="I9157">
            <v>1164.04</v>
          </cell>
          <cell r="J9157">
            <v>5113.6400000000003</v>
          </cell>
          <cell r="L9157">
            <v>41455</v>
          </cell>
          <cell r="M9157" t="str">
            <v>SG</v>
          </cell>
          <cell r="N9157" t="str">
            <v>EXP</v>
          </cell>
          <cell r="O9157" t="str">
            <v>PH500</v>
          </cell>
          <cell r="P9157" t="str">
            <v>1730</v>
          </cell>
          <cell r="Q9157" t="str">
            <v>Salaries &amp; Benefits</v>
          </cell>
          <cell r="R9157" t="str">
            <v>Other Expenditures</v>
          </cell>
          <cell r="S9157" t="str">
            <v>Salaries &amp; Benefits</v>
          </cell>
        </row>
        <row r="9158">
          <cell r="A9158" t="str">
            <v>PH5011</v>
          </cell>
          <cell r="E9158">
            <v>4882.58</v>
          </cell>
          <cell r="F9158">
            <v>0</v>
          </cell>
          <cell r="G9158">
            <v>4882.58</v>
          </cell>
          <cell r="H9158">
            <v>4677.2700000000004</v>
          </cell>
          <cell r="I9158">
            <v>-205.31</v>
          </cell>
          <cell r="J9158">
            <v>5019.62</v>
          </cell>
          <cell r="L9158">
            <v>41455</v>
          </cell>
          <cell r="M9158" t="str">
            <v>SG</v>
          </cell>
          <cell r="N9158" t="str">
            <v>EXP</v>
          </cell>
          <cell r="O9158" t="str">
            <v>PH500</v>
          </cell>
          <cell r="P9158" t="str">
            <v>1740</v>
          </cell>
          <cell r="Q9158" t="str">
            <v>Salaries &amp; Benefits</v>
          </cell>
          <cell r="R9158" t="str">
            <v>Other Expenditures</v>
          </cell>
          <cell r="S9158" t="str">
            <v>Salaries &amp; Benefits</v>
          </cell>
        </row>
        <row r="9159">
          <cell r="A9159" t="str">
            <v>PH5011</v>
          </cell>
          <cell r="E9159">
            <v>270.66000000000003</v>
          </cell>
          <cell r="F9159">
            <v>0</v>
          </cell>
          <cell r="G9159">
            <v>270.66000000000003</v>
          </cell>
          <cell r="H9159">
            <v>529.91999999999996</v>
          </cell>
          <cell r="I9159">
            <v>259.26</v>
          </cell>
          <cell r="J9159">
            <v>548.09</v>
          </cell>
          <cell r="L9159">
            <v>41455</v>
          </cell>
          <cell r="M9159" t="str">
            <v>SG</v>
          </cell>
          <cell r="N9159" t="str">
            <v>EXP</v>
          </cell>
          <cell r="O9159" t="str">
            <v>PH500</v>
          </cell>
          <cell r="P9159" t="str">
            <v>1745</v>
          </cell>
          <cell r="Q9159" t="str">
            <v>Salaries &amp; Benefits</v>
          </cell>
          <cell r="R9159" t="str">
            <v>Other Expenditures</v>
          </cell>
          <cell r="S9159" t="str">
            <v>Salaries &amp; Benefits</v>
          </cell>
        </row>
        <row r="9160">
          <cell r="A9160" t="str">
            <v>PH5011</v>
          </cell>
          <cell r="E9160">
            <v>4777.04</v>
          </cell>
          <cell r="F9160">
            <v>0</v>
          </cell>
          <cell r="G9160">
            <v>4777.04</v>
          </cell>
          <cell r="H9160">
            <v>5937.6</v>
          </cell>
          <cell r="I9160">
            <v>1160.56</v>
          </cell>
          <cell r="J9160">
            <v>13359.57</v>
          </cell>
          <cell r="L9160">
            <v>41455</v>
          </cell>
          <cell r="M9160" t="str">
            <v>SG</v>
          </cell>
          <cell r="N9160" t="str">
            <v>EXP</v>
          </cell>
          <cell r="O9160" t="str">
            <v>PH500</v>
          </cell>
          <cell r="P9160" t="str">
            <v>1750</v>
          </cell>
          <cell r="Q9160" t="str">
            <v>Salaries &amp; Benefits</v>
          </cell>
          <cell r="R9160" t="str">
            <v>Other Expenditures</v>
          </cell>
          <cell r="S9160" t="str">
            <v>Salaries &amp; Benefits</v>
          </cell>
        </row>
        <row r="9161">
          <cell r="A9161" t="str">
            <v>PH5011</v>
          </cell>
          <cell r="E9161">
            <v>8261.3799999999992</v>
          </cell>
          <cell r="F9161">
            <v>0</v>
          </cell>
          <cell r="G9161">
            <v>8261.3799999999992</v>
          </cell>
          <cell r="H9161">
            <v>10759.24</v>
          </cell>
          <cell r="I9161">
            <v>2497.86</v>
          </cell>
          <cell r="J9161">
            <v>11533.5</v>
          </cell>
          <cell r="L9161">
            <v>41455</v>
          </cell>
          <cell r="M9161" t="str">
            <v>SG</v>
          </cell>
          <cell r="N9161" t="str">
            <v>EXP</v>
          </cell>
          <cell r="O9161" t="str">
            <v>PH500</v>
          </cell>
          <cell r="P9161" t="str">
            <v>1760</v>
          </cell>
          <cell r="Q9161" t="str">
            <v>Salaries &amp; Benefits</v>
          </cell>
          <cell r="R9161" t="str">
            <v>Other Expenditures</v>
          </cell>
          <cell r="S9161" t="str">
            <v>Salaries &amp; Benefits</v>
          </cell>
        </row>
        <row r="9162">
          <cell r="A9162" t="str">
            <v>PH5011</v>
          </cell>
          <cell r="E9162">
            <v>29883.9</v>
          </cell>
          <cell r="F9162">
            <v>0</v>
          </cell>
          <cell r="G9162">
            <v>29883.9</v>
          </cell>
          <cell r="H9162">
            <v>38810.19</v>
          </cell>
          <cell r="I9162">
            <v>8926.2900000000009</v>
          </cell>
          <cell r="J9162">
            <v>87322.94</v>
          </cell>
          <cell r="L9162">
            <v>41455</v>
          </cell>
          <cell r="M9162" t="str">
            <v>SG</v>
          </cell>
          <cell r="N9162" t="str">
            <v>EXP</v>
          </cell>
          <cell r="O9162" t="str">
            <v>PH500</v>
          </cell>
          <cell r="P9162" t="str">
            <v>1770</v>
          </cell>
          <cell r="Q9162" t="str">
            <v>Salaries &amp; Benefits</v>
          </cell>
          <cell r="R9162" t="str">
            <v>Other Expenditures</v>
          </cell>
          <cell r="S9162" t="str">
            <v>Salaries &amp; Benefits</v>
          </cell>
        </row>
        <row r="9163">
          <cell r="A9163" t="str">
            <v>PH5011</v>
          </cell>
          <cell r="E9163">
            <v>0</v>
          </cell>
          <cell r="F9163">
            <v>0</v>
          </cell>
          <cell r="G9163">
            <v>0</v>
          </cell>
          <cell r="H9163">
            <v>2057.34</v>
          </cell>
          <cell r="I9163">
            <v>2057.34</v>
          </cell>
          <cell r="J9163">
            <v>4630.5</v>
          </cell>
          <cell r="L9163">
            <v>41455</v>
          </cell>
          <cell r="M9163" t="str">
            <v>SG</v>
          </cell>
          <cell r="N9163" t="str">
            <v>EXP</v>
          </cell>
          <cell r="O9163" t="str">
            <v>PH500</v>
          </cell>
          <cell r="P9163" t="str">
            <v>1850</v>
          </cell>
          <cell r="Q9163" t="str">
            <v>Salaries &amp; Benefits</v>
          </cell>
          <cell r="R9163" t="str">
            <v>Other Expenditures</v>
          </cell>
          <cell r="S9163" t="str">
            <v>Salaries &amp; Benefits</v>
          </cell>
        </row>
        <row r="9164">
          <cell r="A9164" t="str">
            <v>PH5011</v>
          </cell>
          <cell r="E9164">
            <v>0</v>
          </cell>
          <cell r="F9164">
            <v>0</v>
          </cell>
          <cell r="G9164">
            <v>0</v>
          </cell>
          <cell r="H9164">
            <v>5730.07</v>
          </cell>
          <cell r="I9164">
            <v>5730.07</v>
          </cell>
          <cell r="J9164">
            <v>12896.81</v>
          </cell>
          <cell r="L9164">
            <v>41455</v>
          </cell>
          <cell r="M9164" t="str">
            <v>SG</v>
          </cell>
          <cell r="N9164" t="str">
            <v>EXP</v>
          </cell>
          <cell r="O9164" t="str">
            <v>PH500</v>
          </cell>
          <cell r="P9164" t="str">
            <v>1970</v>
          </cell>
          <cell r="Q9164" t="str">
            <v>Salaries &amp; Benefits</v>
          </cell>
          <cell r="R9164" t="str">
            <v>Other Expenditures</v>
          </cell>
          <cell r="S9164" t="str">
            <v>Salaries &amp; Benefits</v>
          </cell>
        </row>
        <row r="9165">
          <cell r="A9165" t="str">
            <v>PH5011</v>
          </cell>
          <cell r="E9165">
            <v>104.73</v>
          </cell>
          <cell r="F9165">
            <v>0</v>
          </cell>
          <cell r="G9165">
            <v>104.73</v>
          </cell>
          <cell r="H9165">
            <v>68.75</v>
          </cell>
          <cell r="I9165">
            <v>-35.979999999999997</v>
          </cell>
          <cell r="J9165">
            <v>196.9</v>
          </cell>
          <cell r="L9165">
            <v>41455</v>
          </cell>
          <cell r="M9165" t="str">
            <v>SG</v>
          </cell>
          <cell r="N9165" t="str">
            <v>EXP</v>
          </cell>
          <cell r="O9165" t="str">
            <v>PH500</v>
          </cell>
          <cell r="P9165" t="str">
            <v>2010</v>
          </cell>
          <cell r="Q9165" t="str">
            <v>Office Supplies</v>
          </cell>
          <cell r="R9165" t="str">
            <v>Other Expenditures</v>
          </cell>
          <cell r="S9165" t="str">
            <v>Non Salary</v>
          </cell>
        </row>
        <row r="9166">
          <cell r="A9166" t="str">
            <v>PH5011</v>
          </cell>
          <cell r="E9166">
            <v>966.72</v>
          </cell>
          <cell r="F9166">
            <v>0</v>
          </cell>
          <cell r="G9166">
            <v>966.72</v>
          </cell>
          <cell r="H9166">
            <v>0</v>
          </cell>
          <cell r="I9166">
            <v>-966.72</v>
          </cell>
          <cell r="J9166">
            <v>0</v>
          </cell>
          <cell r="L9166">
            <v>41455</v>
          </cell>
          <cell r="M9166" t="str">
            <v>SG</v>
          </cell>
          <cell r="N9166" t="str">
            <v>EXP</v>
          </cell>
          <cell r="O9166" t="str">
            <v>PH500</v>
          </cell>
          <cell r="P9166" t="str">
            <v>2040</v>
          </cell>
          <cell r="Q9166" t="str">
            <v>Office Supplies</v>
          </cell>
          <cell r="R9166" t="str">
            <v>Other Expenditures</v>
          </cell>
          <cell r="S9166" t="str">
            <v>Non Salary</v>
          </cell>
        </row>
        <row r="9167">
          <cell r="A9167" t="str">
            <v>PH5011</v>
          </cell>
          <cell r="E9167">
            <v>0</v>
          </cell>
          <cell r="F9167">
            <v>0</v>
          </cell>
          <cell r="G9167">
            <v>0</v>
          </cell>
          <cell r="H9167">
            <v>59.23</v>
          </cell>
          <cell r="I9167">
            <v>59.23</v>
          </cell>
          <cell r="J9167">
            <v>169.65</v>
          </cell>
          <cell r="L9167">
            <v>41455</v>
          </cell>
          <cell r="M9167" t="str">
            <v>SG</v>
          </cell>
          <cell r="N9167" t="str">
            <v>EXP</v>
          </cell>
          <cell r="O9167" t="str">
            <v>PH500</v>
          </cell>
          <cell r="P9167" t="str">
            <v>2750</v>
          </cell>
          <cell r="Q9167" t="str">
            <v>Other Supplies</v>
          </cell>
          <cell r="R9167" t="str">
            <v>Other Expenditures</v>
          </cell>
          <cell r="S9167" t="str">
            <v>Non Salary</v>
          </cell>
        </row>
        <row r="9168">
          <cell r="A9168" t="str">
            <v>PH5011</v>
          </cell>
          <cell r="E9168">
            <v>0</v>
          </cell>
          <cell r="F9168">
            <v>0</v>
          </cell>
          <cell r="G9168">
            <v>0</v>
          </cell>
          <cell r="H9168">
            <v>774.64</v>
          </cell>
          <cell r="I9168">
            <v>774.64</v>
          </cell>
          <cell r="J9168">
            <v>2218.36</v>
          </cell>
          <cell r="L9168">
            <v>41455</v>
          </cell>
          <cell r="M9168" t="str">
            <v>SG</v>
          </cell>
          <cell r="N9168" t="str">
            <v>EXP</v>
          </cell>
          <cell r="O9168" t="str">
            <v>PH500</v>
          </cell>
          <cell r="P9168" t="str">
            <v>2790</v>
          </cell>
          <cell r="Q9168" t="str">
            <v>Other Supplies</v>
          </cell>
          <cell r="R9168" t="str">
            <v>Other Expenditures</v>
          </cell>
          <cell r="S9168" t="str">
            <v>Non Salary</v>
          </cell>
        </row>
        <row r="9169">
          <cell r="A9169" t="str">
            <v>PH5011</v>
          </cell>
          <cell r="E9169">
            <v>1272</v>
          </cell>
          <cell r="F9169">
            <v>0</v>
          </cell>
          <cell r="G9169">
            <v>1272</v>
          </cell>
          <cell r="H9169">
            <v>0</v>
          </cell>
          <cell r="I9169">
            <v>-1272</v>
          </cell>
          <cell r="J9169">
            <v>0</v>
          </cell>
          <cell r="L9169">
            <v>41455</v>
          </cell>
          <cell r="M9169" t="str">
            <v>SG</v>
          </cell>
          <cell r="N9169" t="str">
            <v>EXP</v>
          </cell>
          <cell r="O9169" t="str">
            <v>PH500</v>
          </cell>
          <cell r="P9169" t="str">
            <v>3099</v>
          </cell>
          <cell r="Q9169" t="str">
            <v>General Equipment</v>
          </cell>
          <cell r="R9169" t="str">
            <v>Other Expenditures</v>
          </cell>
          <cell r="S9169" t="str">
            <v>Non Salary</v>
          </cell>
        </row>
        <row r="9170">
          <cell r="A9170" t="str">
            <v>PH5011</v>
          </cell>
          <cell r="E9170">
            <v>0</v>
          </cell>
          <cell r="F9170">
            <v>0</v>
          </cell>
          <cell r="G9170">
            <v>0</v>
          </cell>
          <cell r="H9170">
            <v>13867.32</v>
          </cell>
          <cell r="I9170">
            <v>13867.32</v>
          </cell>
          <cell r="J9170">
            <v>27846</v>
          </cell>
          <cell r="L9170">
            <v>41455</v>
          </cell>
          <cell r="M9170" t="str">
            <v>SG</v>
          </cell>
          <cell r="N9170" t="str">
            <v>EXP</v>
          </cell>
          <cell r="O9170" t="str">
            <v>PH500</v>
          </cell>
          <cell r="P9170" t="str">
            <v>4025</v>
          </cell>
          <cell r="Q9170" t="str">
            <v>Professional &amp; Technical</v>
          </cell>
          <cell r="R9170" t="str">
            <v>Other Expenditures</v>
          </cell>
          <cell r="S9170" t="str">
            <v>Non Salary</v>
          </cell>
        </row>
        <row r="9171">
          <cell r="A9171" t="str">
            <v>PH5011</v>
          </cell>
          <cell r="E9171">
            <v>35</v>
          </cell>
          <cell r="F9171">
            <v>0</v>
          </cell>
          <cell r="G9171">
            <v>35</v>
          </cell>
          <cell r="H9171">
            <v>0</v>
          </cell>
          <cell r="I9171">
            <v>-35</v>
          </cell>
          <cell r="J9171">
            <v>0</v>
          </cell>
          <cell r="L9171">
            <v>41455</v>
          </cell>
          <cell r="M9171" t="str">
            <v>SG</v>
          </cell>
          <cell r="N9171" t="str">
            <v>EXP</v>
          </cell>
          <cell r="O9171" t="str">
            <v>PH500</v>
          </cell>
          <cell r="P9171" t="str">
            <v>4122</v>
          </cell>
          <cell r="Q9171" t="str">
            <v>Professional &amp; Technical</v>
          </cell>
          <cell r="R9171" t="str">
            <v>Other Expenditures</v>
          </cell>
          <cell r="S9171" t="str">
            <v>Non Salary</v>
          </cell>
        </row>
        <row r="9172">
          <cell r="A9172" t="str">
            <v>PH5011</v>
          </cell>
          <cell r="E9172">
            <v>202.6</v>
          </cell>
          <cell r="F9172">
            <v>0</v>
          </cell>
          <cell r="G9172">
            <v>202.6</v>
          </cell>
          <cell r="H9172">
            <v>286.54000000000002</v>
          </cell>
          <cell r="I9172">
            <v>83.94</v>
          </cell>
          <cell r="J9172">
            <v>1224</v>
          </cell>
          <cell r="L9172">
            <v>41455</v>
          </cell>
          <cell r="M9172" t="str">
            <v>SG</v>
          </cell>
          <cell r="N9172" t="str">
            <v>EXP</v>
          </cell>
          <cell r="O9172" t="str">
            <v>PH500</v>
          </cell>
          <cell r="P9172" t="str">
            <v>4225</v>
          </cell>
          <cell r="Q9172" t="str">
            <v>Business Travel Expenses</v>
          </cell>
          <cell r="R9172" t="str">
            <v>Other Expenditures</v>
          </cell>
          <cell r="S9172" t="str">
            <v>Non Salary</v>
          </cell>
        </row>
        <row r="9173">
          <cell r="A9173" t="str">
            <v>PH5011</v>
          </cell>
          <cell r="E9173">
            <v>3614.06</v>
          </cell>
          <cell r="F9173">
            <v>0</v>
          </cell>
          <cell r="G9173">
            <v>3614.06</v>
          </cell>
          <cell r="H9173">
            <v>4450.01</v>
          </cell>
          <cell r="I9173">
            <v>835.95</v>
          </cell>
          <cell r="J9173">
            <v>19009</v>
          </cell>
          <cell r="L9173">
            <v>41455</v>
          </cell>
          <cell r="M9173" t="str">
            <v>SG</v>
          </cell>
          <cell r="N9173" t="str">
            <v>EXP</v>
          </cell>
          <cell r="O9173" t="str">
            <v>PH500</v>
          </cell>
          <cell r="P9173" t="str">
            <v>4256</v>
          </cell>
          <cell r="Q9173" t="str">
            <v>Conference Expenditures</v>
          </cell>
          <cell r="R9173" t="str">
            <v>Other Expenditures</v>
          </cell>
          <cell r="S9173" t="str">
            <v>Non Salary</v>
          </cell>
        </row>
        <row r="9174">
          <cell r="A9174" t="str">
            <v>PH5011</v>
          </cell>
          <cell r="E9174">
            <v>625</v>
          </cell>
          <cell r="F9174">
            <v>0</v>
          </cell>
          <cell r="G9174">
            <v>625</v>
          </cell>
          <cell r="H9174">
            <v>8220.94</v>
          </cell>
          <cell r="I9174">
            <v>7595.94</v>
          </cell>
          <cell r="J9174">
            <v>8220.94</v>
          </cell>
          <cell r="L9174">
            <v>41455</v>
          </cell>
          <cell r="M9174" t="str">
            <v>SG</v>
          </cell>
          <cell r="N9174" t="str">
            <v>EXP</v>
          </cell>
          <cell r="O9174" t="str">
            <v>PH500</v>
          </cell>
          <cell r="P9174" t="str">
            <v>4310</v>
          </cell>
          <cell r="Q9174" t="str">
            <v>Training &amp; Development</v>
          </cell>
          <cell r="R9174" t="str">
            <v>Other Expenditures</v>
          </cell>
          <cell r="S9174" t="str">
            <v>Non Salary</v>
          </cell>
        </row>
        <row r="9175">
          <cell r="A9175" t="str">
            <v>PH5011</v>
          </cell>
          <cell r="E9175">
            <v>0</v>
          </cell>
          <cell r="F9175">
            <v>0</v>
          </cell>
          <cell r="G9175">
            <v>0</v>
          </cell>
          <cell r="H9175">
            <v>131.71</v>
          </cell>
          <cell r="I9175">
            <v>131.71</v>
          </cell>
          <cell r="J9175">
            <v>562.55999999999995</v>
          </cell>
          <cell r="L9175">
            <v>41455</v>
          </cell>
          <cell r="M9175" t="str">
            <v>SG</v>
          </cell>
          <cell r="N9175" t="str">
            <v>EXP</v>
          </cell>
          <cell r="O9175" t="str">
            <v>PH500</v>
          </cell>
          <cell r="P9175" t="str">
            <v>4441</v>
          </cell>
          <cell r="Q9175" t="str">
            <v>Contracted Services</v>
          </cell>
          <cell r="R9175" t="str">
            <v>Other Expenditures</v>
          </cell>
          <cell r="S9175" t="str">
            <v>Non Salary</v>
          </cell>
        </row>
        <row r="9176">
          <cell r="A9176" t="str">
            <v>PH5011</v>
          </cell>
          <cell r="E9176">
            <v>0</v>
          </cell>
          <cell r="F9176">
            <v>0</v>
          </cell>
          <cell r="G9176">
            <v>0</v>
          </cell>
          <cell r="H9176">
            <v>24.3</v>
          </cell>
          <cell r="I9176">
            <v>24.3</v>
          </cell>
          <cell r="J9176">
            <v>103.8</v>
          </cell>
          <cell r="L9176">
            <v>41455</v>
          </cell>
          <cell r="M9176" t="str">
            <v>SG</v>
          </cell>
          <cell r="N9176" t="str">
            <v>EXP</v>
          </cell>
          <cell r="O9176" t="str">
            <v>PH500</v>
          </cell>
          <cell r="P9176" t="str">
            <v>4452</v>
          </cell>
          <cell r="Q9176" t="str">
            <v>Contracted Services</v>
          </cell>
          <cell r="R9176" t="str">
            <v>Other Expenditures</v>
          </cell>
          <cell r="S9176" t="str">
            <v>Non Salary</v>
          </cell>
        </row>
        <row r="9177">
          <cell r="A9177" t="str">
            <v>PH5011</v>
          </cell>
          <cell r="E9177">
            <v>0</v>
          </cell>
          <cell r="F9177">
            <v>0</v>
          </cell>
          <cell r="G9177">
            <v>0</v>
          </cell>
          <cell r="H9177">
            <v>0</v>
          </cell>
          <cell r="I9177">
            <v>0</v>
          </cell>
          <cell r="J9177">
            <v>0</v>
          </cell>
          <cell r="L9177">
            <v>41455</v>
          </cell>
          <cell r="M9177" t="str">
            <v>SG</v>
          </cell>
          <cell r="N9177" t="str">
            <v>EXP</v>
          </cell>
          <cell r="O9177" t="str">
            <v>PH500</v>
          </cell>
          <cell r="P9177" t="str">
            <v>4710</v>
          </cell>
          <cell r="Q9177" t="str">
            <v>Insurance, Parking &amp; Metrage</v>
          </cell>
          <cell r="R9177" t="str">
            <v>Other Expenditures</v>
          </cell>
          <cell r="S9177" t="str">
            <v>Non Salary</v>
          </cell>
        </row>
        <row r="9178">
          <cell r="A9178" t="str">
            <v>PH5011</v>
          </cell>
          <cell r="E9178">
            <v>5698.55</v>
          </cell>
          <cell r="F9178">
            <v>0</v>
          </cell>
          <cell r="G9178">
            <v>5698.55</v>
          </cell>
          <cell r="H9178">
            <v>2244.5500000000002</v>
          </cell>
          <cell r="I9178">
            <v>-3454</v>
          </cell>
          <cell r="J9178">
            <v>9588</v>
          </cell>
          <cell r="L9178">
            <v>41455</v>
          </cell>
          <cell r="M9178" t="str">
            <v>SG</v>
          </cell>
          <cell r="N9178" t="str">
            <v>EXP</v>
          </cell>
          <cell r="O9178" t="str">
            <v>PH500</v>
          </cell>
          <cell r="P9178" t="str">
            <v>4760</v>
          </cell>
          <cell r="Q9178" t="str">
            <v>Insurance, Parking &amp; Metrage</v>
          </cell>
          <cell r="R9178" t="str">
            <v>Other Expenditures</v>
          </cell>
          <cell r="S9178" t="str">
            <v>Non Salary</v>
          </cell>
        </row>
        <row r="9179">
          <cell r="A9179" t="str">
            <v>PH5011</v>
          </cell>
          <cell r="E9179">
            <v>835</v>
          </cell>
          <cell r="F9179">
            <v>0</v>
          </cell>
          <cell r="G9179">
            <v>835</v>
          </cell>
          <cell r="H9179">
            <v>47.76</v>
          </cell>
          <cell r="I9179">
            <v>-787.24</v>
          </cell>
          <cell r="J9179">
            <v>204</v>
          </cell>
          <cell r="L9179">
            <v>41455</v>
          </cell>
          <cell r="M9179" t="str">
            <v>SG</v>
          </cell>
          <cell r="N9179" t="str">
            <v>EXP</v>
          </cell>
          <cell r="O9179" t="str">
            <v>PH500</v>
          </cell>
          <cell r="P9179" t="str">
            <v>4770</v>
          </cell>
          <cell r="Q9179" t="str">
            <v>Insurance, Parking &amp; Metrage</v>
          </cell>
          <cell r="R9179" t="str">
            <v>Other Expenditures</v>
          </cell>
          <cell r="S9179" t="str">
            <v>Non Salary</v>
          </cell>
        </row>
        <row r="9180">
          <cell r="A9180" t="str">
            <v>PH5011</v>
          </cell>
          <cell r="E9180">
            <v>729.92</v>
          </cell>
          <cell r="F9180">
            <v>0</v>
          </cell>
          <cell r="G9180">
            <v>729.92</v>
          </cell>
          <cell r="H9180">
            <v>0</v>
          </cell>
          <cell r="I9180">
            <v>-729.92</v>
          </cell>
          <cell r="J9180">
            <v>0</v>
          </cell>
          <cell r="L9180">
            <v>41455</v>
          </cell>
          <cell r="M9180" t="str">
            <v>SG</v>
          </cell>
          <cell r="N9180" t="str">
            <v>EXP</v>
          </cell>
          <cell r="O9180" t="str">
            <v>PH500</v>
          </cell>
          <cell r="P9180" t="str">
            <v>4775</v>
          </cell>
          <cell r="Q9180" t="str">
            <v>Insurance, Parking &amp; Metrage</v>
          </cell>
          <cell r="R9180" t="str">
            <v>Other Expenditures</v>
          </cell>
          <cell r="S9180" t="str">
            <v>Non Salary</v>
          </cell>
        </row>
        <row r="9181">
          <cell r="A9181" t="str">
            <v>PH5011</v>
          </cell>
          <cell r="E9181">
            <v>165.89</v>
          </cell>
          <cell r="F9181">
            <v>0</v>
          </cell>
          <cell r="G9181">
            <v>165.89</v>
          </cell>
          <cell r="H9181">
            <v>0</v>
          </cell>
          <cell r="I9181">
            <v>-165.89</v>
          </cell>
          <cell r="J9181">
            <v>0</v>
          </cell>
          <cell r="L9181">
            <v>41455</v>
          </cell>
          <cell r="M9181" t="str">
            <v>SG</v>
          </cell>
          <cell r="N9181" t="str">
            <v>EXP</v>
          </cell>
          <cell r="O9181" t="str">
            <v>PH500</v>
          </cell>
          <cell r="P9181" t="str">
            <v>4810</v>
          </cell>
          <cell r="Q9181" t="str">
            <v>Other Services</v>
          </cell>
          <cell r="R9181" t="str">
            <v>Other Expenditures</v>
          </cell>
          <cell r="S9181" t="str">
            <v>Non Salary</v>
          </cell>
        </row>
        <row r="9182">
          <cell r="A9182" t="str">
            <v>PH5011</v>
          </cell>
          <cell r="E9182">
            <v>25.95</v>
          </cell>
          <cell r="F9182">
            <v>0</v>
          </cell>
          <cell r="G9182">
            <v>25.95</v>
          </cell>
          <cell r="H9182">
            <v>0</v>
          </cell>
          <cell r="I9182">
            <v>-25.95</v>
          </cell>
          <cell r="J9182">
            <v>0</v>
          </cell>
          <cell r="L9182">
            <v>41455</v>
          </cell>
          <cell r="M9182" t="str">
            <v>SG</v>
          </cell>
          <cell r="N9182" t="str">
            <v>EXP</v>
          </cell>
          <cell r="O9182" t="str">
            <v>PH500</v>
          </cell>
          <cell r="P9182" t="str">
            <v>4811</v>
          </cell>
          <cell r="Q9182" t="str">
            <v>Other Services</v>
          </cell>
          <cell r="R9182" t="str">
            <v>Other Expenditures</v>
          </cell>
          <cell r="S9182" t="str">
            <v>Non Salary</v>
          </cell>
        </row>
        <row r="9183">
          <cell r="A9183" t="str">
            <v>PH5011</v>
          </cell>
          <cell r="E9183">
            <v>0</v>
          </cell>
          <cell r="F9183">
            <v>0</v>
          </cell>
          <cell r="G9183">
            <v>0</v>
          </cell>
          <cell r="H9183">
            <v>71.63</v>
          </cell>
          <cell r="I9183">
            <v>71.63</v>
          </cell>
          <cell r="J9183">
            <v>306</v>
          </cell>
          <cell r="L9183">
            <v>41455</v>
          </cell>
          <cell r="M9183" t="str">
            <v>SG</v>
          </cell>
          <cell r="N9183" t="str">
            <v>EXP</v>
          </cell>
          <cell r="O9183" t="str">
            <v>PH500</v>
          </cell>
          <cell r="P9183" t="str">
            <v>4820</v>
          </cell>
          <cell r="Q9183" t="str">
            <v>Other Services</v>
          </cell>
          <cell r="R9183" t="str">
            <v>Other Expenditures</v>
          </cell>
          <cell r="S9183" t="str">
            <v>Non Salary</v>
          </cell>
        </row>
        <row r="9184">
          <cell r="A9184" t="str">
            <v>PH5011</v>
          </cell>
          <cell r="E9184">
            <v>35</v>
          </cell>
          <cell r="F9184">
            <v>0</v>
          </cell>
          <cell r="G9184">
            <v>35</v>
          </cell>
          <cell r="H9184">
            <v>0</v>
          </cell>
          <cell r="I9184">
            <v>-35</v>
          </cell>
          <cell r="J9184">
            <v>0</v>
          </cell>
          <cell r="L9184">
            <v>41455</v>
          </cell>
          <cell r="M9184" t="str">
            <v>SG</v>
          </cell>
          <cell r="N9184" t="str">
            <v>EXP</v>
          </cell>
          <cell r="O9184" t="str">
            <v>PH500</v>
          </cell>
          <cell r="P9184" t="str">
            <v>6570</v>
          </cell>
          <cell r="Q9184" t="str">
            <v>Other Expenditures</v>
          </cell>
          <cell r="R9184" t="str">
            <v>Other Expenditures</v>
          </cell>
          <cell r="S9184" t="str">
            <v>Non Salary</v>
          </cell>
        </row>
        <row r="9185">
          <cell r="A9185" t="str">
            <v>PH5011</v>
          </cell>
          <cell r="E9185">
            <v>-250067.63</v>
          </cell>
          <cell r="F9185">
            <v>0</v>
          </cell>
          <cell r="G9185">
            <v>-250067.63</v>
          </cell>
          <cell r="H9185">
            <v>-326953.09999999998</v>
          </cell>
          <cell r="I9185">
            <v>-76885.47</v>
          </cell>
          <cell r="J9185">
            <v>-711875.71</v>
          </cell>
          <cell r="L9185">
            <v>41455</v>
          </cell>
          <cell r="M9185" t="str">
            <v>SG</v>
          </cell>
          <cell r="N9185" t="str">
            <v>REV</v>
          </cell>
          <cell r="O9185" t="str">
            <v>PH500</v>
          </cell>
          <cell r="P9185" t="str">
            <v>8010</v>
          </cell>
          <cell r="Q9185" t="str">
            <v>Grants and Subsidies</v>
          </cell>
          <cell r="R9185" t="str">
            <v>Revenue</v>
          </cell>
          <cell r="S9185" t="str">
            <v>Non Salary</v>
          </cell>
        </row>
        <row r="9186">
          <cell r="A9186" t="str">
            <v>PH5029</v>
          </cell>
          <cell r="E9186">
            <v>0</v>
          </cell>
          <cell r="F9186">
            <v>0</v>
          </cell>
          <cell r="G9186">
            <v>0</v>
          </cell>
          <cell r="H9186">
            <v>0</v>
          </cell>
          <cell r="I9186">
            <v>0</v>
          </cell>
          <cell r="J9186">
            <v>0</v>
          </cell>
          <cell r="L9186">
            <v>41455</v>
          </cell>
          <cell r="M9186" t="str">
            <v>SG</v>
          </cell>
          <cell r="N9186" t="str">
            <v>EXP</v>
          </cell>
          <cell r="O9186" t="str">
            <v>PH500</v>
          </cell>
          <cell r="P9186" t="str">
            <v>1015</v>
          </cell>
          <cell r="Q9186" t="str">
            <v>Salaries &amp; Benefits</v>
          </cell>
          <cell r="R9186" t="str">
            <v>Other Expenditures</v>
          </cell>
          <cell r="S9186" t="str">
            <v>Salaries &amp; Benefits</v>
          </cell>
        </row>
        <row r="9187">
          <cell r="A9187" t="str">
            <v>PH5029</v>
          </cell>
          <cell r="E9187">
            <v>0</v>
          </cell>
          <cell r="F9187">
            <v>0</v>
          </cell>
          <cell r="G9187">
            <v>0</v>
          </cell>
          <cell r="H9187">
            <v>0</v>
          </cell>
          <cell r="I9187">
            <v>0</v>
          </cell>
          <cell r="J9187">
            <v>0</v>
          </cell>
          <cell r="L9187">
            <v>41455</v>
          </cell>
          <cell r="M9187" t="str">
            <v>SG</v>
          </cell>
          <cell r="N9187" t="str">
            <v>EXP</v>
          </cell>
          <cell r="O9187" t="str">
            <v>PH500</v>
          </cell>
          <cell r="P9187" t="str">
            <v>1025</v>
          </cell>
          <cell r="Q9187" t="str">
            <v>Salaries &amp; Benefits</v>
          </cell>
          <cell r="R9187" t="str">
            <v>Other Expenditures</v>
          </cell>
          <cell r="S9187" t="str">
            <v>Overtime</v>
          </cell>
        </row>
        <row r="9188">
          <cell r="A9188" t="str">
            <v>PH5029</v>
          </cell>
          <cell r="E9188">
            <v>0</v>
          </cell>
          <cell r="F9188">
            <v>0</v>
          </cell>
          <cell r="G9188">
            <v>0</v>
          </cell>
          <cell r="H9188">
            <v>0</v>
          </cell>
          <cell r="I9188">
            <v>0</v>
          </cell>
          <cell r="J9188">
            <v>0</v>
          </cell>
          <cell r="L9188">
            <v>41455</v>
          </cell>
          <cell r="M9188" t="str">
            <v>SG</v>
          </cell>
          <cell r="N9188" t="str">
            <v>EXP</v>
          </cell>
          <cell r="O9188" t="str">
            <v>PH500</v>
          </cell>
          <cell r="P9188" t="str">
            <v>1520</v>
          </cell>
          <cell r="Q9188" t="str">
            <v>Salaries &amp; Benefits</v>
          </cell>
          <cell r="R9188" t="str">
            <v>Other Expenditures</v>
          </cell>
          <cell r="S9188" t="str">
            <v>Gapping</v>
          </cell>
        </row>
        <row r="9189">
          <cell r="A9189" t="str">
            <v>PH5029</v>
          </cell>
          <cell r="E9189">
            <v>0</v>
          </cell>
          <cell r="F9189">
            <v>0</v>
          </cell>
          <cell r="G9189">
            <v>0</v>
          </cell>
          <cell r="H9189">
            <v>0</v>
          </cell>
          <cell r="I9189">
            <v>0</v>
          </cell>
          <cell r="J9189">
            <v>0</v>
          </cell>
          <cell r="L9189">
            <v>41455</v>
          </cell>
          <cell r="M9189" t="str">
            <v>SG</v>
          </cell>
          <cell r="N9189" t="str">
            <v>EXP</v>
          </cell>
          <cell r="O9189" t="str">
            <v>PH500</v>
          </cell>
          <cell r="P9189" t="str">
            <v>1850</v>
          </cell>
          <cell r="Q9189" t="str">
            <v>Salaries &amp; Benefits</v>
          </cell>
          <cell r="R9189" t="str">
            <v>Other Expenditures</v>
          </cell>
          <cell r="S9189" t="str">
            <v>Salaries &amp; Benefits</v>
          </cell>
        </row>
        <row r="9190">
          <cell r="A9190" t="str">
            <v>PH5029</v>
          </cell>
          <cell r="E9190">
            <v>5923.01</v>
          </cell>
          <cell r="F9190">
            <v>446.8</v>
          </cell>
          <cell r="G9190">
            <v>6369.81</v>
          </cell>
          <cell r="H9190">
            <v>10358.85</v>
          </cell>
          <cell r="I9190">
            <v>3989.04</v>
          </cell>
          <cell r="J9190">
            <v>26231.56</v>
          </cell>
          <cell r="L9190">
            <v>41455</v>
          </cell>
          <cell r="M9190" t="str">
            <v>SG</v>
          </cell>
          <cell r="N9190" t="str">
            <v>EXP</v>
          </cell>
          <cell r="O9190" t="str">
            <v>PH500</v>
          </cell>
          <cell r="P9190" t="str">
            <v>2010</v>
          </cell>
          <cell r="Q9190" t="str">
            <v>Office Supplies</v>
          </cell>
          <cell r="R9190" t="str">
            <v>Other Expenditures</v>
          </cell>
          <cell r="S9190" t="str">
            <v>Non Salary</v>
          </cell>
        </row>
        <row r="9191">
          <cell r="A9191" t="str">
            <v>PH5029</v>
          </cell>
          <cell r="E9191">
            <v>2896.01</v>
          </cell>
          <cell r="F9191">
            <v>0</v>
          </cell>
          <cell r="G9191">
            <v>2896.01</v>
          </cell>
          <cell r="H9191">
            <v>687.56</v>
          </cell>
          <cell r="I9191">
            <v>-2208.4499999999998</v>
          </cell>
          <cell r="J9191">
            <v>1968.96</v>
          </cell>
          <cell r="L9191">
            <v>41455</v>
          </cell>
          <cell r="M9191" t="str">
            <v>SG</v>
          </cell>
          <cell r="N9191" t="str">
            <v>EXP</v>
          </cell>
          <cell r="O9191" t="str">
            <v>PH500</v>
          </cell>
          <cell r="P9191" t="str">
            <v>2040</v>
          </cell>
          <cell r="Q9191" t="str">
            <v>Office Supplies</v>
          </cell>
          <cell r="R9191" t="str">
            <v>Other Expenditures</v>
          </cell>
          <cell r="S9191" t="str">
            <v>Non Salary</v>
          </cell>
        </row>
        <row r="9192">
          <cell r="A9192" t="str">
            <v>PH5029</v>
          </cell>
          <cell r="E9192">
            <v>16.16</v>
          </cell>
          <cell r="F9192">
            <v>0</v>
          </cell>
          <cell r="G9192">
            <v>16.16</v>
          </cell>
          <cell r="H9192">
            <v>412.53</v>
          </cell>
          <cell r="I9192">
            <v>396.37</v>
          </cell>
          <cell r="J9192">
            <v>1181.3800000000001</v>
          </cell>
          <cell r="L9192">
            <v>41455</v>
          </cell>
          <cell r="M9192" t="str">
            <v>SG</v>
          </cell>
          <cell r="N9192" t="str">
            <v>EXP</v>
          </cell>
          <cell r="O9192" t="str">
            <v>PH500</v>
          </cell>
          <cell r="P9192" t="str">
            <v>2080</v>
          </cell>
          <cell r="Q9192" t="str">
            <v>Office Supplies</v>
          </cell>
          <cell r="R9192" t="str">
            <v>Other Expenditures</v>
          </cell>
          <cell r="S9192" t="str">
            <v>Non Salary</v>
          </cell>
        </row>
        <row r="9193">
          <cell r="A9193" t="str">
            <v>PH5029</v>
          </cell>
          <cell r="E9193">
            <v>1228.7</v>
          </cell>
          <cell r="F9193">
            <v>0</v>
          </cell>
          <cell r="G9193">
            <v>1228.7</v>
          </cell>
          <cell r="H9193">
            <v>982.23</v>
          </cell>
          <cell r="I9193">
            <v>-246.47</v>
          </cell>
          <cell r="J9193">
            <v>2812.8</v>
          </cell>
          <cell r="L9193">
            <v>41455</v>
          </cell>
          <cell r="M9193" t="str">
            <v>SG</v>
          </cell>
          <cell r="N9193" t="str">
            <v>EXP</v>
          </cell>
          <cell r="O9193" t="str">
            <v>PH500</v>
          </cell>
          <cell r="P9193" t="str">
            <v>2082</v>
          </cell>
          <cell r="Q9193" t="str">
            <v>Office Supplies</v>
          </cell>
          <cell r="R9193" t="str">
            <v>Other Expenditures</v>
          </cell>
          <cell r="S9193" t="str">
            <v>Non Salary</v>
          </cell>
        </row>
        <row r="9194">
          <cell r="A9194" t="str">
            <v>PH5029</v>
          </cell>
          <cell r="E9194">
            <v>166.61</v>
          </cell>
          <cell r="F9194">
            <v>0</v>
          </cell>
          <cell r="G9194">
            <v>166.61</v>
          </cell>
          <cell r="H9194">
            <v>676.1</v>
          </cell>
          <cell r="I9194">
            <v>509.49</v>
          </cell>
          <cell r="J9194">
            <v>1936.14</v>
          </cell>
          <cell r="L9194">
            <v>41455</v>
          </cell>
          <cell r="M9194" t="str">
            <v>SG</v>
          </cell>
          <cell r="N9194" t="str">
            <v>EXP</v>
          </cell>
          <cell r="O9194" t="str">
            <v>PH500</v>
          </cell>
          <cell r="P9194" t="str">
            <v>2099</v>
          </cell>
          <cell r="Q9194" t="str">
            <v>Office Supplies</v>
          </cell>
          <cell r="R9194" t="str">
            <v>Other Expenditures</v>
          </cell>
          <cell r="S9194" t="str">
            <v>Non Salary</v>
          </cell>
        </row>
        <row r="9195">
          <cell r="A9195" t="str">
            <v>PH5029</v>
          </cell>
          <cell r="E9195">
            <v>5.1100000000000003</v>
          </cell>
          <cell r="F9195">
            <v>0</v>
          </cell>
          <cell r="G9195">
            <v>5.1100000000000003</v>
          </cell>
          <cell r="H9195">
            <v>0</v>
          </cell>
          <cell r="I9195">
            <v>-5.1100000000000003</v>
          </cell>
          <cell r="J9195">
            <v>0</v>
          </cell>
          <cell r="L9195">
            <v>41455</v>
          </cell>
          <cell r="M9195" t="str">
            <v>SG</v>
          </cell>
          <cell r="N9195" t="str">
            <v>EXP</v>
          </cell>
          <cell r="O9195" t="str">
            <v>PH500</v>
          </cell>
          <cell r="P9195" t="str">
            <v>2570</v>
          </cell>
          <cell r="Q9195" t="str">
            <v>Other Supplies</v>
          </cell>
          <cell r="R9195" t="str">
            <v>Other Expenditures</v>
          </cell>
          <cell r="S9195" t="str">
            <v>Non Salary</v>
          </cell>
        </row>
        <row r="9196">
          <cell r="A9196" t="str">
            <v>PH5029</v>
          </cell>
          <cell r="E9196">
            <v>0</v>
          </cell>
          <cell r="F9196">
            <v>0</v>
          </cell>
          <cell r="G9196">
            <v>0</v>
          </cell>
          <cell r="H9196">
            <v>69.84</v>
          </cell>
          <cell r="I9196">
            <v>69.84</v>
          </cell>
          <cell r="J9196">
            <v>200</v>
          </cell>
          <cell r="L9196">
            <v>41455</v>
          </cell>
          <cell r="M9196" t="str">
            <v>SG</v>
          </cell>
          <cell r="N9196" t="str">
            <v>EXP</v>
          </cell>
          <cell r="O9196" t="str">
            <v>PH500</v>
          </cell>
          <cell r="P9196" t="str">
            <v>2590</v>
          </cell>
          <cell r="Q9196" t="str">
            <v>Other Supplies</v>
          </cell>
          <cell r="R9196" t="str">
            <v>Other Expenditures</v>
          </cell>
          <cell r="S9196" t="str">
            <v>Non Salary</v>
          </cell>
        </row>
        <row r="9197">
          <cell r="A9197" t="str">
            <v>PH5029</v>
          </cell>
          <cell r="E9197">
            <v>0</v>
          </cell>
          <cell r="F9197">
            <v>0</v>
          </cell>
          <cell r="G9197">
            <v>0</v>
          </cell>
          <cell r="H9197">
            <v>66.790000000000006</v>
          </cell>
          <cell r="I9197">
            <v>66.790000000000006</v>
          </cell>
          <cell r="J9197">
            <v>191.27</v>
          </cell>
          <cell r="L9197">
            <v>41455</v>
          </cell>
          <cell r="M9197" t="str">
            <v>SG</v>
          </cell>
          <cell r="N9197" t="str">
            <v>EXP</v>
          </cell>
          <cell r="O9197" t="str">
            <v>PH500</v>
          </cell>
          <cell r="P9197" t="str">
            <v>2600</v>
          </cell>
          <cell r="Q9197" t="str">
            <v>Other Supplies</v>
          </cell>
          <cell r="R9197" t="str">
            <v>Other Expenditures</v>
          </cell>
          <cell r="S9197" t="str">
            <v>Non Salary</v>
          </cell>
        </row>
        <row r="9198">
          <cell r="A9198" t="str">
            <v>PH5029</v>
          </cell>
          <cell r="E9198">
            <v>509.84</v>
          </cell>
          <cell r="F9198">
            <v>0</v>
          </cell>
          <cell r="G9198">
            <v>509.84</v>
          </cell>
          <cell r="H9198">
            <v>0</v>
          </cell>
          <cell r="I9198">
            <v>-509.84</v>
          </cell>
          <cell r="J9198">
            <v>0</v>
          </cell>
          <cell r="L9198">
            <v>41455</v>
          </cell>
          <cell r="M9198" t="str">
            <v>SG</v>
          </cell>
          <cell r="N9198" t="str">
            <v>EXP</v>
          </cell>
          <cell r="O9198" t="str">
            <v>PH500</v>
          </cell>
          <cell r="P9198" t="str">
            <v>2650</v>
          </cell>
          <cell r="Q9198" t="str">
            <v>Other Supplies</v>
          </cell>
          <cell r="R9198" t="str">
            <v>Other Expenditures</v>
          </cell>
          <cell r="S9198" t="str">
            <v>Non Salary</v>
          </cell>
        </row>
        <row r="9199">
          <cell r="A9199" t="str">
            <v>PH5029</v>
          </cell>
          <cell r="E9199">
            <v>3117.51</v>
          </cell>
          <cell r="F9199">
            <v>0</v>
          </cell>
          <cell r="G9199">
            <v>3117.51</v>
          </cell>
          <cell r="H9199">
            <v>1690.86</v>
          </cell>
          <cell r="I9199">
            <v>-1426.65</v>
          </cell>
          <cell r="J9199">
            <v>4842.09</v>
          </cell>
          <cell r="L9199">
            <v>41455</v>
          </cell>
          <cell r="M9199" t="str">
            <v>SG</v>
          </cell>
          <cell r="N9199" t="str">
            <v>EXP</v>
          </cell>
          <cell r="O9199" t="str">
            <v>PH500</v>
          </cell>
          <cell r="P9199" t="str">
            <v>2660</v>
          </cell>
          <cell r="Q9199" t="str">
            <v>Other Supplies</v>
          </cell>
          <cell r="R9199" t="str">
            <v>Other Expenditures</v>
          </cell>
          <cell r="S9199" t="str">
            <v>Non Salary</v>
          </cell>
        </row>
        <row r="9200">
          <cell r="A9200" t="str">
            <v>PH5029</v>
          </cell>
          <cell r="E9200">
            <v>149.30000000000001</v>
          </cell>
          <cell r="F9200">
            <v>0</v>
          </cell>
          <cell r="G9200">
            <v>149.30000000000001</v>
          </cell>
          <cell r="H9200">
            <v>1335.84</v>
          </cell>
          <cell r="I9200">
            <v>1186.54</v>
          </cell>
          <cell r="J9200">
            <v>3825.41</v>
          </cell>
          <cell r="L9200">
            <v>41455</v>
          </cell>
          <cell r="M9200" t="str">
            <v>SG</v>
          </cell>
          <cell r="N9200" t="str">
            <v>EXP</v>
          </cell>
          <cell r="O9200" t="str">
            <v>PH500</v>
          </cell>
          <cell r="P9200" t="str">
            <v>2665</v>
          </cell>
          <cell r="Q9200" t="str">
            <v>Other Supplies</v>
          </cell>
          <cell r="R9200" t="str">
            <v>Other Expenditures</v>
          </cell>
          <cell r="S9200" t="str">
            <v>Non Salary</v>
          </cell>
        </row>
        <row r="9201">
          <cell r="A9201" t="str">
            <v>PH5029</v>
          </cell>
          <cell r="E9201">
            <v>47.83</v>
          </cell>
          <cell r="F9201">
            <v>8425.73</v>
          </cell>
          <cell r="G9201">
            <v>8473.56</v>
          </cell>
          <cell r="H9201">
            <v>1769.32</v>
          </cell>
          <cell r="I9201">
            <v>-6704.24</v>
          </cell>
          <cell r="J9201">
            <v>5066.79</v>
          </cell>
          <cell r="L9201">
            <v>41455</v>
          </cell>
          <cell r="M9201" t="str">
            <v>SG</v>
          </cell>
          <cell r="N9201" t="str">
            <v>EXP</v>
          </cell>
          <cell r="O9201" t="str">
            <v>PH500</v>
          </cell>
          <cell r="P9201" t="str">
            <v>2670</v>
          </cell>
          <cell r="Q9201" t="str">
            <v>Other Supplies</v>
          </cell>
          <cell r="R9201" t="str">
            <v>Other Expenditures</v>
          </cell>
          <cell r="S9201" t="str">
            <v>Non Salary</v>
          </cell>
        </row>
        <row r="9202">
          <cell r="A9202" t="str">
            <v>PH5029</v>
          </cell>
          <cell r="E9202">
            <v>0</v>
          </cell>
          <cell r="F9202">
            <v>4630.08</v>
          </cell>
          <cell r="G9202">
            <v>4630.08</v>
          </cell>
          <cell r="H9202">
            <v>1339.77</v>
          </cell>
          <cell r="I9202">
            <v>-3290.31</v>
          </cell>
          <cell r="J9202">
            <v>3836.66</v>
          </cell>
          <cell r="L9202">
            <v>41455</v>
          </cell>
          <cell r="M9202" t="str">
            <v>SG</v>
          </cell>
          <cell r="N9202" t="str">
            <v>EXP</v>
          </cell>
          <cell r="O9202" t="str">
            <v>PH500</v>
          </cell>
          <cell r="P9202" t="str">
            <v>2710</v>
          </cell>
          <cell r="Q9202" t="str">
            <v>Other Supplies</v>
          </cell>
          <cell r="R9202" t="str">
            <v>Other Expenditures</v>
          </cell>
          <cell r="S9202" t="str">
            <v>Non Salary</v>
          </cell>
        </row>
        <row r="9203">
          <cell r="A9203" t="str">
            <v>PH5029</v>
          </cell>
          <cell r="E9203">
            <v>38.64</v>
          </cell>
          <cell r="F9203">
            <v>50.88</v>
          </cell>
          <cell r="G9203">
            <v>89.52</v>
          </cell>
          <cell r="H9203">
            <v>701.31</v>
          </cell>
          <cell r="I9203">
            <v>611.79</v>
          </cell>
          <cell r="J9203">
            <v>2008.34</v>
          </cell>
          <cell r="L9203">
            <v>41455</v>
          </cell>
          <cell r="M9203" t="str">
            <v>SG</v>
          </cell>
          <cell r="N9203" t="str">
            <v>EXP</v>
          </cell>
          <cell r="O9203" t="str">
            <v>PH500</v>
          </cell>
          <cell r="P9203" t="str">
            <v>2790</v>
          </cell>
          <cell r="Q9203" t="str">
            <v>Other Supplies</v>
          </cell>
          <cell r="R9203" t="str">
            <v>Other Expenditures</v>
          </cell>
          <cell r="S9203" t="str">
            <v>Non Salary</v>
          </cell>
        </row>
        <row r="9204">
          <cell r="A9204" t="str">
            <v>PH5029</v>
          </cell>
          <cell r="E9204">
            <v>0</v>
          </cell>
          <cell r="F9204">
            <v>0</v>
          </cell>
          <cell r="G9204">
            <v>0</v>
          </cell>
          <cell r="H9204">
            <v>3117.65</v>
          </cell>
          <cell r="I9204">
            <v>3117.65</v>
          </cell>
          <cell r="J9204">
            <v>8928</v>
          </cell>
          <cell r="L9204">
            <v>41455</v>
          </cell>
          <cell r="M9204" t="str">
            <v>SG</v>
          </cell>
          <cell r="N9204" t="str">
            <v>EXP</v>
          </cell>
          <cell r="O9204" t="str">
            <v>PH500</v>
          </cell>
          <cell r="P9204" t="str">
            <v>2823</v>
          </cell>
          <cell r="Q9204" t="str">
            <v>Other Supplies</v>
          </cell>
          <cell r="R9204" t="str">
            <v>Other Expenditures</v>
          </cell>
          <cell r="S9204" t="str">
            <v>Non Salary</v>
          </cell>
        </row>
        <row r="9205">
          <cell r="A9205" t="str">
            <v>PH5029</v>
          </cell>
          <cell r="E9205">
            <v>259.3</v>
          </cell>
          <cell r="F9205">
            <v>0</v>
          </cell>
          <cell r="G9205">
            <v>259.3</v>
          </cell>
          <cell r="H9205">
            <v>0</v>
          </cell>
          <cell r="I9205">
            <v>-259.3</v>
          </cell>
          <cell r="J9205">
            <v>0</v>
          </cell>
          <cell r="L9205">
            <v>41455</v>
          </cell>
          <cell r="M9205" t="str">
            <v>SG</v>
          </cell>
          <cell r="N9205" t="str">
            <v>EXP</v>
          </cell>
          <cell r="O9205" t="str">
            <v>PH500</v>
          </cell>
          <cell r="P9205" t="str">
            <v>2999</v>
          </cell>
          <cell r="Q9205" t="str">
            <v>Other Supplies</v>
          </cell>
          <cell r="R9205" t="str">
            <v>Other Expenditures</v>
          </cell>
          <cell r="S9205" t="str">
            <v>Non Salary</v>
          </cell>
        </row>
        <row r="9206">
          <cell r="A9206" t="str">
            <v>PH5029</v>
          </cell>
          <cell r="E9206">
            <v>0</v>
          </cell>
          <cell r="F9206">
            <v>0</v>
          </cell>
          <cell r="G9206">
            <v>0</v>
          </cell>
          <cell r="H9206">
            <v>348.24</v>
          </cell>
          <cell r="I9206">
            <v>348.24</v>
          </cell>
          <cell r="J9206">
            <v>1210</v>
          </cell>
          <cell r="L9206">
            <v>41455</v>
          </cell>
          <cell r="M9206" t="str">
            <v>SG</v>
          </cell>
          <cell r="N9206" t="str">
            <v>EXP</v>
          </cell>
          <cell r="O9206" t="str">
            <v>PH500</v>
          </cell>
          <cell r="P9206" t="str">
            <v>3030</v>
          </cell>
          <cell r="Q9206" t="str">
            <v>General Equipment</v>
          </cell>
          <cell r="R9206" t="str">
            <v>Other Expenditures</v>
          </cell>
          <cell r="S9206" t="str">
            <v>Non Salary</v>
          </cell>
        </row>
        <row r="9207">
          <cell r="A9207" t="str">
            <v>PH5029</v>
          </cell>
          <cell r="E9207">
            <v>0</v>
          </cell>
          <cell r="F9207">
            <v>0</v>
          </cell>
          <cell r="G9207">
            <v>0</v>
          </cell>
          <cell r="H9207">
            <v>234.85</v>
          </cell>
          <cell r="I9207">
            <v>234.85</v>
          </cell>
          <cell r="J9207">
            <v>816</v>
          </cell>
          <cell r="L9207">
            <v>41455</v>
          </cell>
          <cell r="M9207" t="str">
            <v>SG</v>
          </cell>
          <cell r="N9207" t="str">
            <v>EXP</v>
          </cell>
          <cell r="O9207" t="str">
            <v>PH500</v>
          </cell>
          <cell r="P9207" t="str">
            <v>3055</v>
          </cell>
          <cell r="Q9207" t="str">
            <v>General Equipment</v>
          </cell>
          <cell r="R9207" t="str">
            <v>Other Expenditures</v>
          </cell>
          <cell r="S9207" t="str">
            <v>Non Salary</v>
          </cell>
        </row>
        <row r="9208">
          <cell r="A9208" t="str">
            <v>PH5029</v>
          </cell>
          <cell r="E9208">
            <v>2767.87</v>
          </cell>
          <cell r="F9208">
            <v>3127.63</v>
          </cell>
          <cell r="G9208">
            <v>5895.5</v>
          </cell>
          <cell r="H9208">
            <v>0</v>
          </cell>
          <cell r="I9208">
            <v>-5895.5</v>
          </cell>
          <cell r="J9208">
            <v>0</v>
          </cell>
          <cell r="L9208">
            <v>41455</v>
          </cell>
          <cell r="M9208" t="str">
            <v>SG</v>
          </cell>
          <cell r="N9208" t="str">
            <v>EXP</v>
          </cell>
          <cell r="O9208" t="str">
            <v>PH500</v>
          </cell>
          <cell r="P9208" t="str">
            <v>3310</v>
          </cell>
          <cell r="Q9208" t="str">
            <v>Furniture &amp; Furnishings</v>
          </cell>
          <cell r="R9208" t="str">
            <v>Other Expenditures</v>
          </cell>
          <cell r="S9208" t="str">
            <v>Non Salary</v>
          </cell>
        </row>
        <row r="9209">
          <cell r="A9209" t="str">
            <v>PH5029</v>
          </cell>
          <cell r="E9209">
            <v>0</v>
          </cell>
          <cell r="F9209">
            <v>0</v>
          </cell>
          <cell r="G9209">
            <v>0</v>
          </cell>
          <cell r="H9209">
            <v>688.1</v>
          </cell>
          <cell r="I9209">
            <v>688.1</v>
          </cell>
          <cell r="J9209">
            <v>2390.88</v>
          </cell>
          <cell r="L9209">
            <v>41455</v>
          </cell>
          <cell r="M9209" t="str">
            <v>SG</v>
          </cell>
          <cell r="N9209" t="str">
            <v>EXP</v>
          </cell>
          <cell r="O9209" t="str">
            <v>PH500</v>
          </cell>
          <cell r="P9209" t="str">
            <v>3410</v>
          </cell>
          <cell r="Q9209" t="str">
            <v>Computer Hardware &amp; Software</v>
          </cell>
          <cell r="R9209" t="str">
            <v>Other Expenditures</v>
          </cell>
          <cell r="S9209" t="str">
            <v>Non Salary</v>
          </cell>
        </row>
        <row r="9210">
          <cell r="A9210" t="str">
            <v>PH5029</v>
          </cell>
          <cell r="E9210">
            <v>0.01</v>
          </cell>
          <cell r="F9210">
            <v>224.57</v>
          </cell>
          <cell r="G9210">
            <v>224.58</v>
          </cell>
          <cell r="H9210">
            <v>291.58999999999997</v>
          </cell>
          <cell r="I9210">
            <v>67.010000000000005</v>
          </cell>
          <cell r="J9210">
            <v>1245.54</v>
          </cell>
          <cell r="L9210">
            <v>41455</v>
          </cell>
          <cell r="M9210" t="str">
            <v>SG</v>
          </cell>
          <cell r="N9210" t="str">
            <v>EXP</v>
          </cell>
          <cell r="O9210" t="str">
            <v>PH500</v>
          </cell>
          <cell r="P9210" t="str">
            <v>4082</v>
          </cell>
          <cell r="Q9210" t="str">
            <v>Professional &amp; Technical</v>
          </cell>
          <cell r="R9210" t="str">
            <v>Other Expenditures</v>
          </cell>
          <cell r="S9210" t="str">
            <v>Non Salary</v>
          </cell>
        </row>
        <row r="9211">
          <cell r="A9211" t="str">
            <v>PH5029</v>
          </cell>
          <cell r="E9211">
            <v>187.62</v>
          </cell>
          <cell r="F9211">
            <v>0</v>
          </cell>
          <cell r="G9211">
            <v>187.62</v>
          </cell>
          <cell r="H9211">
            <v>373.36</v>
          </cell>
          <cell r="I9211">
            <v>185.74</v>
          </cell>
          <cell r="J9211">
            <v>1594.88</v>
          </cell>
          <cell r="L9211">
            <v>41455</v>
          </cell>
          <cell r="M9211" t="str">
            <v>SG</v>
          </cell>
          <cell r="N9211" t="str">
            <v>EXP</v>
          </cell>
          <cell r="O9211" t="str">
            <v>PH500</v>
          </cell>
          <cell r="P9211" t="str">
            <v>4086</v>
          </cell>
          <cell r="Q9211" t="str">
            <v>Professional &amp; Technical</v>
          </cell>
          <cell r="R9211" t="str">
            <v>Other Expenditures</v>
          </cell>
          <cell r="S9211" t="str">
            <v>Non Salary</v>
          </cell>
        </row>
        <row r="9212">
          <cell r="A9212" t="str">
            <v>PH5029</v>
          </cell>
          <cell r="E9212">
            <v>906.05</v>
          </cell>
          <cell r="F9212">
            <v>0</v>
          </cell>
          <cell r="G9212">
            <v>906.05</v>
          </cell>
          <cell r="H9212">
            <v>0</v>
          </cell>
          <cell r="I9212">
            <v>-906.05</v>
          </cell>
          <cell r="J9212">
            <v>0</v>
          </cell>
          <cell r="L9212">
            <v>41455</v>
          </cell>
          <cell r="M9212" t="str">
            <v>SG</v>
          </cell>
          <cell r="N9212" t="str">
            <v>EXP</v>
          </cell>
          <cell r="O9212" t="str">
            <v>PH500</v>
          </cell>
          <cell r="P9212" t="str">
            <v>4144</v>
          </cell>
          <cell r="Q9212" t="str">
            <v>Professional &amp; Technical</v>
          </cell>
          <cell r="R9212" t="str">
            <v>Other Expenditures</v>
          </cell>
          <cell r="S9212" t="str">
            <v>Non Salary</v>
          </cell>
        </row>
        <row r="9213">
          <cell r="A9213" t="str">
            <v>PH5029</v>
          </cell>
          <cell r="E9213">
            <v>47.8</v>
          </cell>
          <cell r="F9213">
            <v>91.61</v>
          </cell>
          <cell r="G9213">
            <v>139.41</v>
          </cell>
          <cell r="H9213">
            <v>0</v>
          </cell>
          <cell r="I9213">
            <v>-139.41</v>
          </cell>
          <cell r="J9213">
            <v>0</v>
          </cell>
          <cell r="L9213">
            <v>41455</v>
          </cell>
          <cell r="M9213" t="str">
            <v>SG</v>
          </cell>
          <cell r="N9213" t="str">
            <v>EXP</v>
          </cell>
          <cell r="O9213" t="str">
            <v>PH500</v>
          </cell>
          <cell r="P9213" t="str">
            <v>4199</v>
          </cell>
          <cell r="Q9213" t="str">
            <v>Professional &amp; Technical</v>
          </cell>
          <cell r="R9213" t="str">
            <v>Other Expenditures</v>
          </cell>
          <cell r="S9213" t="str">
            <v>Non Salary</v>
          </cell>
        </row>
        <row r="9214">
          <cell r="A9214" t="str">
            <v>PH5029</v>
          </cell>
          <cell r="E9214">
            <v>391.58</v>
          </cell>
          <cell r="F9214">
            <v>0</v>
          </cell>
          <cell r="G9214">
            <v>391.58</v>
          </cell>
          <cell r="H9214">
            <v>23387.91</v>
          </cell>
          <cell r="I9214">
            <v>22996.33</v>
          </cell>
          <cell r="J9214">
            <v>50700</v>
          </cell>
          <cell r="L9214">
            <v>41455</v>
          </cell>
          <cell r="M9214" t="str">
            <v>SG</v>
          </cell>
          <cell r="N9214" t="str">
            <v>EXP</v>
          </cell>
          <cell r="O9214" t="str">
            <v>PH500</v>
          </cell>
          <cell r="P9214" t="str">
            <v>4225</v>
          </cell>
          <cell r="Q9214" t="str">
            <v>Business Travel Expenses</v>
          </cell>
          <cell r="R9214" t="str">
            <v>Other Expenditures</v>
          </cell>
          <cell r="S9214" t="str">
            <v>Non Salary</v>
          </cell>
        </row>
        <row r="9215">
          <cell r="A9215" t="str">
            <v>PH5029</v>
          </cell>
          <cell r="E9215">
            <v>0</v>
          </cell>
          <cell r="F9215">
            <v>0</v>
          </cell>
          <cell r="G9215">
            <v>0</v>
          </cell>
          <cell r="H9215">
            <v>100.2</v>
          </cell>
          <cell r="I9215">
            <v>100.2</v>
          </cell>
          <cell r="J9215">
            <v>428</v>
          </cell>
          <cell r="L9215">
            <v>41455</v>
          </cell>
          <cell r="M9215" t="str">
            <v>SG</v>
          </cell>
          <cell r="N9215" t="str">
            <v>EXP</v>
          </cell>
          <cell r="O9215" t="str">
            <v>PH500</v>
          </cell>
          <cell r="P9215" t="str">
            <v>4230</v>
          </cell>
          <cell r="Q9215" t="str">
            <v>Business Travel Expenses</v>
          </cell>
          <cell r="R9215" t="str">
            <v>Other Expenditures</v>
          </cell>
          <cell r="S9215" t="str">
            <v>Non Salary</v>
          </cell>
        </row>
        <row r="9216">
          <cell r="A9216" t="str">
            <v>PH5029</v>
          </cell>
          <cell r="E9216">
            <v>1223.5</v>
          </cell>
          <cell r="F9216">
            <v>0</v>
          </cell>
          <cell r="G9216">
            <v>1223.5</v>
          </cell>
          <cell r="H9216">
            <v>0</v>
          </cell>
          <cell r="I9216">
            <v>-1223.5</v>
          </cell>
          <cell r="J9216">
            <v>0</v>
          </cell>
          <cell r="L9216">
            <v>41455</v>
          </cell>
          <cell r="M9216" t="str">
            <v>SG</v>
          </cell>
          <cell r="N9216" t="str">
            <v>EXP</v>
          </cell>
          <cell r="O9216" t="str">
            <v>PH500</v>
          </cell>
          <cell r="P9216" t="str">
            <v>4256</v>
          </cell>
          <cell r="Q9216" t="str">
            <v>Conference Expenditures</v>
          </cell>
          <cell r="R9216" t="str">
            <v>Other Expenditures</v>
          </cell>
          <cell r="S9216" t="str">
            <v>Non Salary</v>
          </cell>
        </row>
        <row r="9217">
          <cell r="A9217" t="str">
            <v>PH5029</v>
          </cell>
          <cell r="E9217">
            <v>3700</v>
          </cell>
          <cell r="F9217">
            <v>0</v>
          </cell>
          <cell r="G9217">
            <v>3700</v>
          </cell>
          <cell r="H9217">
            <v>0</v>
          </cell>
          <cell r="I9217">
            <v>-3700</v>
          </cell>
          <cell r="J9217">
            <v>0</v>
          </cell>
          <cell r="L9217">
            <v>41455</v>
          </cell>
          <cell r="M9217" t="str">
            <v>SG</v>
          </cell>
          <cell r="N9217" t="str">
            <v>EXP</v>
          </cell>
          <cell r="O9217" t="str">
            <v>PH500</v>
          </cell>
          <cell r="P9217" t="str">
            <v>4310</v>
          </cell>
          <cell r="Q9217" t="str">
            <v>Training &amp; Development</v>
          </cell>
          <cell r="R9217" t="str">
            <v>Other Expenditures</v>
          </cell>
          <cell r="S9217" t="str">
            <v>Non Salary</v>
          </cell>
        </row>
        <row r="9218">
          <cell r="A9218" t="str">
            <v>PH5029</v>
          </cell>
          <cell r="E9218">
            <v>0</v>
          </cell>
          <cell r="F9218">
            <v>0</v>
          </cell>
          <cell r="G9218">
            <v>0</v>
          </cell>
          <cell r="H9218">
            <v>315.86</v>
          </cell>
          <cell r="I9218">
            <v>315.86</v>
          </cell>
          <cell r="J9218">
            <v>1349.24</v>
          </cell>
          <cell r="L9218">
            <v>41455</v>
          </cell>
          <cell r="M9218" t="str">
            <v>SG</v>
          </cell>
          <cell r="N9218" t="str">
            <v>EXP</v>
          </cell>
          <cell r="O9218" t="str">
            <v>PH500</v>
          </cell>
          <cell r="P9218" t="str">
            <v>4416</v>
          </cell>
          <cell r="Q9218" t="str">
            <v>Contracted Services</v>
          </cell>
          <cell r="R9218" t="str">
            <v>Other Expenditures</v>
          </cell>
          <cell r="S9218" t="str">
            <v>Non Salary</v>
          </cell>
        </row>
        <row r="9219">
          <cell r="A9219" t="str">
            <v>PH5029</v>
          </cell>
          <cell r="E9219">
            <v>0</v>
          </cell>
          <cell r="F9219">
            <v>0</v>
          </cell>
          <cell r="G9219">
            <v>0</v>
          </cell>
          <cell r="H9219">
            <v>114.95</v>
          </cell>
          <cell r="I9219">
            <v>114.95</v>
          </cell>
          <cell r="J9219">
            <v>491.08</v>
          </cell>
          <cell r="L9219">
            <v>41455</v>
          </cell>
          <cell r="M9219" t="str">
            <v>SG</v>
          </cell>
          <cell r="N9219" t="str">
            <v>EXP</v>
          </cell>
          <cell r="O9219" t="str">
            <v>PH500</v>
          </cell>
          <cell r="P9219" t="str">
            <v>4419</v>
          </cell>
          <cell r="Q9219" t="str">
            <v>Contracted Services</v>
          </cell>
          <cell r="R9219" t="str">
            <v>Other Expenditures</v>
          </cell>
          <cell r="S9219" t="str">
            <v>Non Salary</v>
          </cell>
        </row>
        <row r="9220">
          <cell r="A9220" t="str">
            <v>PH5029</v>
          </cell>
          <cell r="E9220">
            <v>1000</v>
          </cell>
          <cell r="F9220">
            <v>82.43</v>
          </cell>
          <cell r="G9220">
            <v>1082.43</v>
          </cell>
          <cell r="H9220">
            <v>508.51</v>
          </cell>
          <cell r="I9220">
            <v>-573.91999999999996</v>
          </cell>
          <cell r="J9220">
            <v>2172.16</v>
          </cell>
          <cell r="L9220">
            <v>41455</v>
          </cell>
          <cell r="M9220" t="str">
            <v>SG</v>
          </cell>
          <cell r="N9220" t="str">
            <v>EXP</v>
          </cell>
          <cell r="O9220" t="str">
            <v>PH500</v>
          </cell>
          <cell r="P9220" t="str">
            <v>4424</v>
          </cell>
          <cell r="Q9220" t="str">
            <v>Contracted Services</v>
          </cell>
          <cell r="R9220" t="str">
            <v>Other Expenditures</v>
          </cell>
          <cell r="S9220" t="str">
            <v>Non Salary</v>
          </cell>
        </row>
        <row r="9221">
          <cell r="A9221" t="str">
            <v>PH5029</v>
          </cell>
          <cell r="E9221">
            <v>0</v>
          </cell>
          <cell r="F9221">
            <v>0</v>
          </cell>
          <cell r="G9221">
            <v>0</v>
          </cell>
          <cell r="H9221">
            <v>91.26</v>
          </cell>
          <cell r="I9221">
            <v>91.26</v>
          </cell>
          <cell r="J9221">
            <v>389.88</v>
          </cell>
          <cell r="L9221">
            <v>41455</v>
          </cell>
          <cell r="M9221" t="str">
            <v>SG</v>
          </cell>
          <cell r="N9221" t="str">
            <v>EXP</v>
          </cell>
          <cell r="O9221" t="str">
            <v>PH500</v>
          </cell>
          <cell r="P9221" t="str">
            <v>4440</v>
          </cell>
          <cell r="Q9221" t="str">
            <v>Contracted Services</v>
          </cell>
          <cell r="R9221" t="str">
            <v>Other Expenditures</v>
          </cell>
          <cell r="S9221" t="str">
            <v>Non Salary</v>
          </cell>
        </row>
        <row r="9222">
          <cell r="A9222" t="str">
            <v>PH5029</v>
          </cell>
          <cell r="E9222">
            <v>2368.85</v>
          </cell>
          <cell r="F9222">
            <v>3352.6</v>
          </cell>
          <cell r="G9222">
            <v>5721.45</v>
          </cell>
          <cell r="H9222">
            <v>2238.8200000000002</v>
          </cell>
          <cell r="I9222">
            <v>-3482.63</v>
          </cell>
          <cell r="J9222">
            <v>9563.52</v>
          </cell>
          <cell r="L9222">
            <v>41455</v>
          </cell>
          <cell r="M9222" t="str">
            <v>SG</v>
          </cell>
          <cell r="N9222" t="str">
            <v>EXP</v>
          </cell>
          <cell r="O9222" t="str">
            <v>PH500</v>
          </cell>
          <cell r="P9222" t="str">
            <v>4515</v>
          </cell>
          <cell r="Q9222" t="str">
            <v>Contracted Services</v>
          </cell>
          <cell r="R9222" t="str">
            <v>Other Expenditures</v>
          </cell>
          <cell r="S9222" t="str">
            <v>Non Salary</v>
          </cell>
        </row>
        <row r="9223">
          <cell r="A9223" t="str">
            <v>PH5029</v>
          </cell>
          <cell r="E9223">
            <v>389.69</v>
          </cell>
          <cell r="F9223">
            <v>0</v>
          </cell>
          <cell r="G9223">
            <v>389.69</v>
          </cell>
          <cell r="H9223">
            <v>0</v>
          </cell>
          <cell r="I9223">
            <v>-389.69</v>
          </cell>
          <cell r="J9223">
            <v>0</v>
          </cell>
          <cell r="L9223">
            <v>41455</v>
          </cell>
          <cell r="M9223" t="str">
            <v>SG</v>
          </cell>
          <cell r="N9223" t="str">
            <v>EXP</v>
          </cell>
          <cell r="O9223" t="str">
            <v>PH500</v>
          </cell>
          <cell r="P9223" t="str">
            <v>4690</v>
          </cell>
          <cell r="Q9223" t="str">
            <v>Insurance, Parking &amp; Metrage</v>
          </cell>
          <cell r="R9223" t="str">
            <v>Other Expenditures</v>
          </cell>
          <cell r="S9223" t="str">
            <v>Non Salary</v>
          </cell>
        </row>
        <row r="9224">
          <cell r="A9224" t="str">
            <v>PH5029</v>
          </cell>
          <cell r="E9224">
            <v>0</v>
          </cell>
          <cell r="F9224">
            <v>0</v>
          </cell>
          <cell r="G9224">
            <v>0</v>
          </cell>
          <cell r="H9224">
            <v>0</v>
          </cell>
          <cell r="I9224">
            <v>0</v>
          </cell>
          <cell r="J9224">
            <v>0</v>
          </cell>
          <cell r="L9224">
            <v>41455</v>
          </cell>
          <cell r="M9224" t="str">
            <v>SG</v>
          </cell>
          <cell r="N9224" t="str">
            <v>EXP</v>
          </cell>
          <cell r="O9224" t="str">
            <v>PH500</v>
          </cell>
          <cell r="P9224" t="str">
            <v>4760</v>
          </cell>
          <cell r="Q9224" t="str">
            <v>Insurance, Parking &amp; Metrage</v>
          </cell>
          <cell r="R9224" t="str">
            <v>Other Expenditures</v>
          </cell>
          <cell r="S9224" t="str">
            <v>Non Salary</v>
          </cell>
        </row>
        <row r="9225">
          <cell r="A9225" t="str">
            <v>PH5029</v>
          </cell>
          <cell r="E9225">
            <v>0</v>
          </cell>
          <cell r="F9225">
            <v>0</v>
          </cell>
          <cell r="G9225">
            <v>0</v>
          </cell>
          <cell r="H9225">
            <v>1557.24</v>
          </cell>
          <cell r="I9225">
            <v>1557.24</v>
          </cell>
          <cell r="J9225">
            <v>6652</v>
          </cell>
          <cell r="L9225">
            <v>41455</v>
          </cell>
          <cell r="M9225" t="str">
            <v>SG</v>
          </cell>
          <cell r="N9225" t="str">
            <v>EXP</v>
          </cell>
          <cell r="O9225" t="str">
            <v>PH500</v>
          </cell>
          <cell r="P9225" t="str">
            <v>4770</v>
          </cell>
          <cell r="Q9225" t="str">
            <v>Insurance, Parking &amp; Metrage</v>
          </cell>
          <cell r="R9225" t="str">
            <v>Other Expenditures</v>
          </cell>
          <cell r="S9225" t="str">
            <v>Non Salary</v>
          </cell>
        </row>
        <row r="9226">
          <cell r="A9226" t="str">
            <v>PH5029</v>
          </cell>
          <cell r="E9226">
            <v>0</v>
          </cell>
          <cell r="F9226">
            <v>0</v>
          </cell>
          <cell r="G9226">
            <v>0</v>
          </cell>
          <cell r="H9226">
            <v>97298.2</v>
          </cell>
          <cell r="I9226">
            <v>97298.2</v>
          </cell>
          <cell r="J9226">
            <v>211748</v>
          </cell>
          <cell r="L9226">
            <v>41455</v>
          </cell>
          <cell r="M9226" t="str">
            <v>SG</v>
          </cell>
          <cell r="N9226" t="str">
            <v>EXP</v>
          </cell>
          <cell r="O9226" t="str">
            <v>PH500</v>
          </cell>
          <cell r="P9226" t="str">
            <v>4775</v>
          </cell>
          <cell r="Q9226" t="str">
            <v>Insurance, Parking &amp; Metrage</v>
          </cell>
          <cell r="R9226" t="str">
            <v>Other Expenditures</v>
          </cell>
          <cell r="S9226" t="str">
            <v>Non Salary</v>
          </cell>
        </row>
        <row r="9227">
          <cell r="A9227" t="str">
            <v>PH5029</v>
          </cell>
          <cell r="E9227">
            <v>0</v>
          </cell>
          <cell r="F9227">
            <v>0</v>
          </cell>
          <cell r="G9227">
            <v>0</v>
          </cell>
          <cell r="H9227">
            <v>247.4</v>
          </cell>
          <cell r="I9227">
            <v>247.4</v>
          </cell>
          <cell r="J9227">
            <v>1056.78</v>
          </cell>
          <cell r="L9227">
            <v>41455</v>
          </cell>
          <cell r="M9227" t="str">
            <v>SG</v>
          </cell>
          <cell r="N9227" t="str">
            <v>EXP</v>
          </cell>
          <cell r="O9227" t="str">
            <v>PH500</v>
          </cell>
          <cell r="P9227" t="str">
            <v>4805</v>
          </cell>
          <cell r="Q9227" t="str">
            <v>Other Services</v>
          </cell>
          <cell r="R9227" t="str">
            <v>Other Expenditures</v>
          </cell>
          <cell r="S9227" t="str">
            <v>Non Salary</v>
          </cell>
        </row>
        <row r="9228">
          <cell r="A9228" t="str">
            <v>PH5029</v>
          </cell>
          <cell r="E9228">
            <v>13277.78</v>
          </cell>
          <cell r="F9228">
            <v>0</v>
          </cell>
          <cell r="G9228">
            <v>13277.78</v>
          </cell>
          <cell r="H9228">
            <v>0</v>
          </cell>
          <cell r="I9228">
            <v>-13277.78</v>
          </cell>
          <cell r="J9228">
            <v>0</v>
          </cell>
          <cell r="L9228">
            <v>41455</v>
          </cell>
          <cell r="M9228" t="str">
            <v>SG</v>
          </cell>
          <cell r="N9228" t="str">
            <v>EXP</v>
          </cell>
          <cell r="O9228" t="str">
            <v>PH500</v>
          </cell>
          <cell r="P9228" t="str">
            <v>4811</v>
          </cell>
          <cell r="Q9228" t="str">
            <v>Other Services</v>
          </cell>
          <cell r="R9228" t="str">
            <v>Other Expenditures</v>
          </cell>
          <cell r="S9228" t="str">
            <v>Non Salary</v>
          </cell>
        </row>
        <row r="9229">
          <cell r="A9229" t="str">
            <v>PH5029</v>
          </cell>
          <cell r="E9229">
            <v>-0.01</v>
          </cell>
          <cell r="F9229">
            <v>0</v>
          </cell>
          <cell r="G9229">
            <v>-0.01</v>
          </cell>
          <cell r="H9229">
            <v>172.75</v>
          </cell>
          <cell r="I9229">
            <v>172.76</v>
          </cell>
          <cell r="J9229">
            <v>737.95</v>
          </cell>
          <cell r="L9229">
            <v>41455</v>
          </cell>
          <cell r="M9229" t="str">
            <v>SG</v>
          </cell>
          <cell r="N9229" t="str">
            <v>EXP</v>
          </cell>
          <cell r="O9229" t="str">
            <v>PH500</v>
          </cell>
          <cell r="P9229" t="str">
            <v>4815</v>
          </cell>
          <cell r="Q9229" t="str">
            <v>Other Services</v>
          </cell>
          <cell r="R9229" t="str">
            <v>Other Expenditures</v>
          </cell>
          <cell r="S9229" t="str">
            <v>Non Salary</v>
          </cell>
        </row>
        <row r="9230">
          <cell r="A9230" t="str">
            <v>PH5029</v>
          </cell>
          <cell r="E9230">
            <v>0</v>
          </cell>
          <cell r="F9230">
            <v>0</v>
          </cell>
          <cell r="G9230">
            <v>0</v>
          </cell>
          <cell r="H9230">
            <v>115.65</v>
          </cell>
          <cell r="I9230">
            <v>115.65</v>
          </cell>
          <cell r="J9230">
            <v>494</v>
          </cell>
          <cell r="L9230">
            <v>41455</v>
          </cell>
          <cell r="M9230" t="str">
            <v>SG</v>
          </cell>
          <cell r="N9230" t="str">
            <v>EXP</v>
          </cell>
          <cell r="O9230" t="str">
            <v>PH500</v>
          </cell>
          <cell r="P9230" t="str">
            <v>4825</v>
          </cell>
          <cell r="Q9230" t="str">
            <v>Other Services</v>
          </cell>
          <cell r="R9230" t="str">
            <v>Other Expenditures</v>
          </cell>
          <cell r="S9230" t="str">
            <v>Non Salary</v>
          </cell>
        </row>
        <row r="9231">
          <cell r="A9231" t="str">
            <v>PH5029</v>
          </cell>
          <cell r="E9231">
            <v>25.77</v>
          </cell>
          <cell r="F9231">
            <v>0</v>
          </cell>
          <cell r="G9231">
            <v>25.77</v>
          </cell>
          <cell r="H9231">
            <v>13226.5</v>
          </cell>
          <cell r="I9231">
            <v>13200.73</v>
          </cell>
          <cell r="J9231">
            <v>35000</v>
          </cell>
          <cell r="L9231">
            <v>41455</v>
          </cell>
          <cell r="M9231" t="str">
            <v>SG</v>
          </cell>
          <cell r="N9231" t="str">
            <v>EXP</v>
          </cell>
          <cell r="O9231" t="str">
            <v>PH500</v>
          </cell>
          <cell r="P9231" t="str">
            <v>7030</v>
          </cell>
          <cell r="Q9231" t="str">
            <v>IDC's</v>
          </cell>
          <cell r="R9231" t="str">
            <v>Other Expenditures</v>
          </cell>
          <cell r="S9231" t="str">
            <v>Non Salary</v>
          </cell>
        </row>
        <row r="9232">
          <cell r="A9232" t="str">
            <v>PH5029</v>
          </cell>
          <cell r="E9232">
            <v>4.6399999999999997</v>
          </cell>
          <cell r="F9232">
            <v>0</v>
          </cell>
          <cell r="G9232">
            <v>4.6399999999999997</v>
          </cell>
          <cell r="H9232">
            <v>2099.35</v>
          </cell>
          <cell r="I9232">
            <v>2094.71</v>
          </cell>
          <cell r="J9232">
            <v>5500</v>
          </cell>
          <cell r="L9232">
            <v>41455</v>
          </cell>
          <cell r="M9232" t="str">
            <v>SG</v>
          </cell>
          <cell r="N9232" t="str">
            <v>EXP</v>
          </cell>
          <cell r="O9232" t="str">
            <v>PH500</v>
          </cell>
          <cell r="P9232" t="str">
            <v>7035</v>
          </cell>
          <cell r="Q9232" t="str">
            <v>IDC's</v>
          </cell>
          <cell r="R9232" t="str">
            <v>Other Expenditures</v>
          </cell>
          <cell r="S9232" t="str">
            <v>Non Salary</v>
          </cell>
        </row>
        <row r="9233">
          <cell r="A9233" t="str">
            <v>PH5029</v>
          </cell>
          <cell r="E9233">
            <v>16408.62</v>
          </cell>
          <cell r="F9233">
            <v>0</v>
          </cell>
          <cell r="G9233">
            <v>16408.62</v>
          </cell>
          <cell r="H9233">
            <v>-58116.71</v>
          </cell>
          <cell r="I9233">
            <v>-74525.33</v>
          </cell>
          <cell r="J9233">
            <v>-167776.38</v>
          </cell>
          <cell r="L9233">
            <v>41455</v>
          </cell>
          <cell r="M9233" t="str">
            <v>SG</v>
          </cell>
          <cell r="N9233" t="str">
            <v>REV</v>
          </cell>
          <cell r="O9233" t="str">
            <v>PH500</v>
          </cell>
          <cell r="P9233" t="str">
            <v>8010</v>
          </cell>
          <cell r="Q9233" t="str">
            <v>Grants and Subsidies</v>
          </cell>
          <cell r="R9233" t="str">
            <v>Revenue</v>
          </cell>
          <cell r="S9233" t="str">
            <v>Non Salary</v>
          </cell>
        </row>
        <row r="9234">
          <cell r="A9234" t="str">
            <v>PH5029</v>
          </cell>
          <cell r="E9234">
            <v>-76427.44</v>
          </cell>
          <cell r="F9234">
            <v>0</v>
          </cell>
          <cell r="G9234">
            <v>-76427.44</v>
          </cell>
          <cell r="H9234">
            <v>-89130.46</v>
          </cell>
          <cell r="I9234">
            <v>-12703.02</v>
          </cell>
          <cell r="J9234">
            <v>-172867.46</v>
          </cell>
          <cell r="L9234">
            <v>41455</v>
          </cell>
          <cell r="M9234" t="str">
            <v>SG</v>
          </cell>
          <cell r="N9234" t="str">
            <v>REV</v>
          </cell>
          <cell r="O9234" t="str">
            <v>PH500</v>
          </cell>
          <cell r="P9234" t="str">
            <v>8510</v>
          </cell>
          <cell r="Q9234" t="str">
            <v>Fees &amp; Service Charges</v>
          </cell>
          <cell r="R9234" t="str">
            <v>Revenue</v>
          </cell>
          <cell r="S9234" t="str">
            <v>Non Salary</v>
          </cell>
        </row>
        <row r="9235">
          <cell r="A9235" t="str">
            <v>PH5029</v>
          </cell>
          <cell r="E9235">
            <v>-27.2</v>
          </cell>
          <cell r="F9235">
            <v>0</v>
          </cell>
          <cell r="G9235">
            <v>-27.2</v>
          </cell>
          <cell r="H9235">
            <v>0</v>
          </cell>
          <cell r="I9235">
            <v>27.2</v>
          </cell>
          <cell r="J9235">
            <v>0</v>
          </cell>
          <cell r="L9235">
            <v>41455</v>
          </cell>
          <cell r="M9235" t="str">
            <v>SG</v>
          </cell>
          <cell r="N9235" t="str">
            <v>REV</v>
          </cell>
          <cell r="O9235" t="str">
            <v>PH500</v>
          </cell>
          <cell r="P9235" t="str">
            <v>9451</v>
          </cell>
          <cell r="Q9235" t="str">
            <v>Other Revenues</v>
          </cell>
          <cell r="R9235" t="str">
            <v>Revenue</v>
          </cell>
          <cell r="S9235" t="str">
            <v>Non Salary</v>
          </cell>
        </row>
        <row r="9236">
          <cell r="A9236" t="str">
            <v>PH5037</v>
          </cell>
          <cell r="E9236">
            <v>162.32</v>
          </cell>
          <cell r="F9236">
            <v>0</v>
          </cell>
          <cell r="G9236">
            <v>162.32</v>
          </cell>
          <cell r="H9236">
            <v>0</v>
          </cell>
          <cell r="I9236">
            <v>-162.32</v>
          </cell>
          <cell r="J9236">
            <v>0</v>
          </cell>
          <cell r="L9236">
            <v>41455</v>
          </cell>
          <cell r="M9236" t="str">
            <v>SG</v>
          </cell>
          <cell r="N9236" t="str">
            <v>EXP</v>
          </cell>
          <cell r="O9236" t="str">
            <v>PH500</v>
          </cell>
          <cell r="P9236" t="str">
            <v>4811</v>
          </cell>
          <cell r="Q9236" t="str">
            <v>Other Services</v>
          </cell>
          <cell r="R9236" t="str">
            <v>Other Expenditures</v>
          </cell>
          <cell r="S9236" t="str">
            <v>Non Salary</v>
          </cell>
        </row>
        <row r="9237">
          <cell r="A9237" t="str">
            <v>PH5037</v>
          </cell>
          <cell r="E9237">
            <v>-39.619999999999997</v>
          </cell>
          <cell r="F9237">
            <v>0</v>
          </cell>
          <cell r="G9237">
            <v>-39.619999999999997</v>
          </cell>
          <cell r="H9237">
            <v>0</v>
          </cell>
          <cell r="I9237">
            <v>39.619999999999997</v>
          </cell>
          <cell r="J9237">
            <v>0</v>
          </cell>
          <cell r="L9237">
            <v>41455</v>
          </cell>
          <cell r="M9237" t="str">
            <v>SG</v>
          </cell>
          <cell r="N9237" t="str">
            <v>REV</v>
          </cell>
          <cell r="O9237" t="str">
            <v>PH500</v>
          </cell>
          <cell r="P9237" t="str">
            <v>8010</v>
          </cell>
          <cell r="Q9237" t="str">
            <v>Grants and Subsidies</v>
          </cell>
          <cell r="R9237" t="str">
            <v>Revenue</v>
          </cell>
          <cell r="S9237" t="str">
            <v>Non Salary</v>
          </cell>
        </row>
        <row r="9238">
          <cell r="A9238" t="str">
            <v>PH5038</v>
          </cell>
          <cell r="E9238">
            <v>178.07</v>
          </cell>
          <cell r="F9238">
            <v>0</v>
          </cell>
          <cell r="G9238">
            <v>178.07</v>
          </cell>
          <cell r="H9238">
            <v>0</v>
          </cell>
          <cell r="I9238">
            <v>-178.07</v>
          </cell>
          <cell r="J9238">
            <v>0</v>
          </cell>
          <cell r="L9238">
            <v>41455</v>
          </cell>
          <cell r="M9238" t="str">
            <v>SG</v>
          </cell>
          <cell r="N9238" t="str">
            <v>EXP</v>
          </cell>
          <cell r="O9238" t="str">
            <v>PH500</v>
          </cell>
          <cell r="P9238" t="str">
            <v>4808</v>
          </cell>
          <cell r="Q9238" t="str">
            <v>Other Services</v>
          </cell>
          <cell r="R9238" t="str">
            <v>Other Expenditures</v>
          </cell>
          <cell r="S9238" t="str">
            <v>Non Salary</v>
          </cell>
        </row>
        <row r="9239">
          <cell r="A9239" t="str">
            <v>PH5038</v>
          </cell>
          <cell r="E9239">
            <v>-146.53</v>
          </cell>
          <cell r="F9239">
            <v>0</v>
          </cell>
          <cell r="G9239">
            <v>-146.53</v>
          </cell>
          <cell r="H9239">
            <v>0</v>
          </cell>
          <cell r="I9239">
            <v>146.53</v>
          </cell>
          <cell r="J9239">
            <v>0</v>
          </cell>
          <cell r="L9239">
            <v>41455</v>
          </cell>
          <cell r="M9239" t="str">
            <v>SG</v>
          </cell>
          <cell r="N9239" t="str">
            <v>EXP</v>
          </cell>
          <cell r="O9239" t="str">
            <v>PH500</v>
          </cell>
          <cell r="P9239" t="str">
            <v>4810</v>
          </cell>
          <cell r="Q9239" t="str">
            <v>Other Services</v>
          </cell>
          <cell r="R9239" t="str">
            <v>Other Expenditures</v>
          </cell>
          <cell r="S9239" t="str">
            <v>Non Salary</v>
          </cell>
        </row>
        <row r="9240">
          <cell r="A9240" t="str">
            <v>PH5038</v>
          </cell>
          <cell r="E9240">
            <v>11212.21</v>
          </cell>
          <cell r="F9240">
            <v>727.99</v>
          </cell>
          <cell r="G9240">
            <v>11940.2</v>
          </cell>
          <cell r="H9240">
            <v>27397.73</v>
          </cell>
          <cell r="I9240">
            <v>15457.53</v>
          </cell>
          <cell r="J9240">
            <v>158919.53</v>
          </cell>
          <cell r="L9240">
            <v>41455</v>
          </cell>
          <cell r="M9240" t="str">
            <v>SG</v>
          </cell>
          <cell r="N9240" t="str">
            <v>EXP</v>
          </cell>
          <cell r="O9240" t="str">
            <v>PH500</v>
          </cell>
          <cell r="P9240" t="str">
            <v>4811</v>
          </cell>
          <cell r="Q9240" t="str">
            <v>Other Services</v>
          </cell>
          <cell r="R9240" t="str">
            <v>Other Expenditures</v>
          </cell>
          <cell r="S9240" t="str">
            <v>Non Salary</v>
          </cell>
        </row>
        <row r="9241">
          <cell r="A9241" t="str">
            <v>PH5038</v>
          </cell>
          <cell r="E9241">
            <v>210.03</v>
          </cell>
          <cell r="F9241">
            <v>0</v>
          </cell>
          <cell r="G9241">
            <v>210.03</v>
          </cell>
          <cell r="H9241">
            <v>763.4</v>
          </cell>
          <cell r="I9241">
            <v>553.37</v>
          </cell>
          <cell r="J9241">
            <v>2000</v>
          </cell>
          <cell r="L9241">
            <v>41455</v>
          </cell>
          <cell r="M9241" t="str">
            <v>SG</v>
          </cell>
          <cell r="N9241" t="str">
            <v>EXP</v>
          </cell>
          <cell r="O9241" t="str">
            <v>PH500</v>
          </cell>
          <cell r="P9241" t="str">
            <v>7060</v>
          </cell>
          <cell r="Q9241" t="str">
            <v>IDC's</v>
          </cell>
          <cell r="R9241" t="str">
            <v>Other Expenditures</v>
          </cell>
          <cell r="S9241" t="str">
            <v>Non Salary</v>
          </cell>
        </row>
        <row r="9242">
          <cell r="A9242" t="str">
            <v>PH5038</v>
          </cell>
          <cell r="E9242">
            <v>663129.26</v>
          </cell>
          <cell r="F9242">
            <v>0</v>
          </cell>
          <cell r="G9242">
            <v>663129.26</v>
          </cell>
          <cell r="H9242">
            <v>663129.26</v>
          </cell>
          <cell r="I9242">
            <v>0</v>
          </cell>
          <cell r="J9242">
            <v>1326258.5</v>
          </cell>
          <cell r="L9242">
            <v>41455</v>
          </cell>
          <cell r="M9242" t="str">
            <v>SG</v>
          </cell>
          <cell r="N9242" t="str">
            <v>EXP</v>
          </cell>
          <cell r="O9242" t="str">
            <v>PH500</v>
          </cell>
          <cell r="P9242" t="str">
            <v>7090</v>
          </cell>
          <cell r="Q9242" t="str">
            <v>IDC's</v>
          </cell>
          <cell r="R9242" t="str">
            <v>Other Expenditures</v>
          </cell>
          <cell r="S9242" t="str">
            <v>Non Salary</v>
          </cell>
        </row>
        <row r="9243">
          <cell r="A9243" t="str">
            <v>PH5038</v>
          </cell>
          <cell r="E9243">
            <v>16929.189999999999</v>
          </cell>
          <cell r="F9243">
            <v>0</v>
          </cell>
          <cell r="G9243">
            <v>16929.189999999999</v>
          </cell>
          <cell r="H9243">
            <v>18435.86</v>
          </cell>
          <cell r="I9243">
            <v>1506.67</v>
          </cell>
          <cell r="J9243">
            <v>73743.44</v>
          </cell>
          <cell r="L9243">
            <v>41455</v>
          </cell>
          <cell r="M9243" t="str">
            <v>SG</v>
          </cell>
          <cell r="N9243" t="str">
            <v>EXP</v>
          </cell>
          <cell r="O9243" t="str">
            <v>PH500</v>
          </cell>
          <cell r="P9243" t="str">
            <v>7125</v>
          </cell>
          <cell r="Q9243" t="str">
            <v>IDC's</v>
          </cell>
          <cell r="R9243" t="str">
            <v>Other Expenditures</v>
          </cell>
          <cell r="S9243" t="str">
            <v>Non Salary</v>
          </cell>
        </row>
        <row r="9244">
          <cell r="A9244" t="str">
            <v>PH5038</v>
          </cell>
          <cell r="E9244">
            <v>-513510.62</v>
          </cell>
          <cell r="F9244">
            <v>0</v>
          </cell>
          <cell r="G9244">
            <v>-513510.62</v>
          </cell>
          <cell r="H9244">
            <v>-532294.69999999995</v>
          </cell>
          <cell r="I9244">
            <v>-18784.080000000002</v>
          </cell>
          <cell r="J9244">
            <v>-1170691.1000000001</v>
          </cell>
          <cell r="L9244">
            <v>41455</v>
          </cell>
          <cell r="M9244" t="str">
            <v>SG</v>
          </cell>
          <cell r="N9244" t="str">
            <v>REV</v>
          </cell>
          <cell r="O9244" t="str">
            <v>PH500</v>
          </cell>
          <cell r="P9244" t="str">
            <v>8010</v>
          </cell>
          <cell r="Q9244" t="str">
            <v>Grants and Subsidies</v>
          </cell>
          <cell r="R9244" t="str">
            <v>Revenue</v>
          </cell>
          <cell r="S9244" t="str">
            <v>Non Salary</v>
          </cell>
        </row>
        <row r="9245">
          <cell r="A9245" t="str">
            <v>PH5102</v>
          </cell>
          <cell r="E9245">
            <v>195657.46</v>
          </cell>
          <cell r="F9245">
            <v>0</v>
          </cell>
          <cell r="G9245">
            <v>195657.46</v>
          </cell>
          <cell r="H9245">
            <v>191226</v>
          </cell>
          <cell r="I9245">
            <v>-4431.46</v>
          </cell>
          <cell r="J9245">
            <v>430258.5</v>
          </cell>
          <cell r="L9245">
            <v>41455</v>
          </cell>
          <cell r="M9245" t="str">
            <v>SG</v>
          </cell>
          <cell r="N9245" t="str">
            <v>EXP</v>
          </cell>
          <cell r="O9245" t="str">
            <v>PH500</v>
          </cell>
          <cell r="P9245" t="str">
            <v>1015</v>
          </cell>
          <cell r="Q9245" t="str">
            <v>Salaries &amp; Benefits</v>
          </cell>
          <cell r="R9245" t="str">
            <v>Other Expenditures</v>
          </cell>
          <cell r="S9245" t="str">
            <v>Salaries &amp; Benefits</v>
          </cell>
        </row>
        <row r="9246">
          <cell r="A9246" t="str">
            <v>PH5102</v>
          </cell>
          <cell r="E9246">
            <v>3581.57</v>
          </cell>
          <cell r="F9246">
            <v>0</v>
          </cell>
          <cell r="G9246">
            <v>3581.57</v>
          </cell>
          <cell r="H9246">
            <v>1450.48</v>
          </cell>
          <cell r="I9246">
            <v>-2131.09</v>
          </cell>
          <cell r="J9246">
            <v>3264.68</v>
          </cell>
          <cell r="L9246">
            <v>41455</v>
          </cell>
          <cell r="M9246" t="str">
            <v>SG</v>
          </cell>
          <cell r="N9246" t="str">
            <v>EXP</v>
          </cell>
          <cell r="O9246" t="str">
            <v>PH500</v>
          </cell>
          <cell r="P9246" t="str">
            <v>1025</v>
          </cell>
          <cell r="Q9246" t="str">
            <v>Salaries &amp; Benefits</v>
          </cell>
          <cell r="R9246" t="str">
            <v>Other Expenditures</v>
          </cell>
          <cell r="S9246" t="str">
            <v>Overtime</v>
          </cell>
        </row>
        <row r="9247">
          <cell r="A9247" t="str">
            <v>PH5102</v>
          </cell>
          <cell r="E9247">
            <v>6094.08</v>
          </cell>
          <cell r="F9247">
            <v>0</v>
          </cell>
          <cell r="G9247">
            <v>6094.08</v>
          </cell>
          <cell r="H9247">
            <v>0</v>
          </cell>
          <cell r="I9247">
            <v>-6094.08</v>
          </cell>
          <cell r="J9247">
            <v>0</v>
          </cell>
          <cell r="L9247">
            <v>41455</v>
          </cell>
          <cell r="M9247" t="str">
            <v>SG</v>
          </cell>
          <cell r="N9247" t="str">
            <v>EXP</v>
          </cell>
          <cell r="O9247" t="str">
            <v>PH500</v>
          </cell>
          <cell r="P9247" t="str">
            <v>1060</v>
          </cell>
          <cell r="Q9247" t="str">
            <v>Salaries &amp; Benefits</v>
          </cell>
          <cell r="R9247" t="str">
            <v>Other Expenditures</v>
          </cell>
          <cell r="S9247" t="str">
            <v>Salaries &amp; Benefits</v>
          </cell>
        </row>
        <row r="9248">
          <cell r="A9248" t="str">
            <v>PH5102</v>
          </cell>
          <cell r="E9248">
            <v>0</v>
          </cell>
          <cell r="F9248">
            <v>0</v>
          </cell>
          <cell r="G9248">
            <v>0</v>
          </cell>
          <cell r="H9248">
            <v>-12057.38</v>
          </cell>
          <cell r="I9248">
            <v>-12057.38</v>
          </cell>
          <cell r="J9248">
            <v>-26200.17</v>
          </cell>
          <cell r="L9248">
            <v>41455</v>
          </cell>
          <cell r="M9248" t="str">
            <v>SG</v>
          </cell>
          <cell r="N9248" t="str">
            <v>EXP</v>
          </cell>
          <cell r="O9248" t="str">
            <v>PH500</v>
          </cell>
          <cell r="P9248" t="str">
            <v>1520</v>
          </cell>
          <cell r="Q9248" t="str">
            <v>Salaries &amp; Benefits</v>
          </cell>
          <cell r="R9248" t="str">
            <v>Other Expenditures</v>
          </cell>
          <cell r="S9248" t="str">
            <v>Gapping</v>
          </cell>
        </row>
        <row r="9249">
          <cell r="A9249" t="str">
            <v>PH5102</v>
          </cell>
          <cell r="E9249">
            <v>9426.86</v>
          </cell>
          <cell r="F9249">
            <v>0</v>
          </cell>
          <cell r="G9249">
            <v>9426.86</v>
          </cell>
          <cell r="H9249">
            <v>9141.31</v>
          </cell>
          <cell r="I9249">
            <v>-285.55</v>
          </cell>
          <cell r="J9249">
            <v>20568</v>
          </cell>
          <cell r="L9249">
            <v>41455</v>
          </cell>
          <cell r="M9249" t="str">
            <v>SG</v>
          </cell>
          <cell r="N9249" t="str">
            <v>EXP</v>
          </cell>
          <cell r="O9249" t="str">
            <v>PH500</v>
          </cell>
          <cell r="P9249" t="str">
            <v>1711</v>
          </cell>
          <cell r="Q9249" t="str">
            <v>Salaries &amp; Benefits</v>
          </cell>
          <cell r="R9249" t="str">
            <v>Other Expenditures</v>
          </cell>
          <cell r="S9249" t="str">
            <v>Salaries &amp; Benefits</v>
          </cell>
        </row>
        <row r="9250">
          <cell r="A9250" t="str">
            <v>PH5102</v>
          </cell>
          <cell r="E9250">
            <v>4982.25</v>
          </cell>
          <cell r="F9250">
            <v>0</v>
          </cell>
          <cell r="G9250">
            <v>4982.25</v>
          </cell>
          <cell r="H9250">
            <v>4736.0200000000004</v>
          </cell>
          <cell r="I9250">
            <v>-246.23</v>
          </cell>
          <cell r="J9250">
            <v>10656</v>
          </cell>
          <cell r="L9250">
            <v>41455</v>
          </cell>
          <cell r="M9250" t="str">
            <v>SG</v>
          </cell>
          <cell r="N9250" t="str">
            <v>EXP</v>
          </cell>
          <cell r="O9250" t="str">
            <v>PH500</v>
          </cell>
          <cell r="P9250" t="str">
            <v>1712</v>
          </cell>
          <cell r="Q9250" t="str">
            <v>Salaries &amp; Benefits</v>
          </cell>
          <cell r="R9250" t="str">
            <v>Other Expenditures</v>
          </cell>
          <cell r="S9250" t="str">
            <v>Salaries &amp; Benefits</v>
          </cell>
        </row>
        <row r="9251">
          <cell r="A9251" t="str">
            <v>PH5102</v>
          </cell>
          <cell r="E9251">
            <v>4788.1000000000004</v>
          </cell>
          <cell r="F9251">
            <v>0</v>
          </cell>
          <cell r="G9251">
            <v>4788.1000000000004</v>
          </cell>
          <cell r="H9251">
            <v>3829.31</v>
          </cell>
          <cell r="I9251">
            <v>-958.79</v>
          </cell>
          <cell r="J9251">
            <v>8613.7999999999993</v>
          </cell>
          <cell r="L9251">
            <v>41455</v>
          </cell>
          <cell r="M9251" t="str">
            <v>SG</v>
          </cell>
          <cell r="N9251" t="str">
            <v>EXP</v>
          </cell>
          <cell r="O9251" t="str">
            <v>PH500</v>
          </cell>
          <cell r="P9251" t="str">
            <v>1720</v>
          </cell>
          <cell r="Q9251" t="str">
            <v>Salaries &amp; Benefits</v>
          </cell>
          <cell r="R9251" t="str">
            <v>Other Expenditures</v>
          </cell>
          <cell r="S9251" t="str">
            <v>Salaries &amp; Benefits</v>
          </cell>
        </row>
        <row r="9252">
          <cell r="A9252" t="str">
            <v>PH5102</v>
          </cell>
          <cell r="E9252">
            <v>1451.04</v>
          </cell>
          <cell r="F9252">
            <v>0</v>
          </cell>
          <cell r="G9252">
            <v>1451.04</v>
          </cell>
          <cell r="H9252">
            <v>1427.32</v>
          </cell>
          <cell r="I9252">
            <v>-23.72</v>
          </cell>
          <cell r="J9252">
            <v>3211.45</v>
          </cell>
          <cell r="L9252">
            <v>41455</v>
          </cell>
          <cell r="M9252" t="str">
            <v>SG</v>
          </cell>
          <cell r="N9252" t="str">
            <v>EXP</v>
          </cell>
          <cell r="O9252" t="str">
            <v>PH500</v>
          </cell>
          <cell r="P9252" t="str">
            <v>1730</v>
          </cell>
          <cell r="Q9252" t="str">
            <v>Salaries &amp; Benefits</v>
          </cell>
          <cell r="R9252" t="str">
            <v>Other Expenditures</v>
          </cell>
          <cell r="S9252" t="str">
            <v>Salaries &amp; Benefits</v>
          </cell>
        </row>
        <row r="9253">
          <cell r="A9253" t="str">
            <v>PH5102</v>
          </cell>
          <cell r="E9253">
            <v>4743.03</v>
          </cell>
          <cell r="F9253">
            <v>0</v>
          </cell>
          <cell r="G9253">
            <v>4743.03</v>
          </cell>
          <cell r="H9253">
            <v>4437.96</v>
          </cell>
          <cell r="I9253">
            <v>-305.07</v>
          </cell>
          <cell r="J9253">
            <v>5079.29</v>
          </cell>
          <cell r="L9253">
            <v>41455</v>
          </cell>
          <cell r="M9253" t="str">
            <v>SG</v>
          </cell>
          <cell r="N9253" t="str">
            <v>EXP</v>
          </cell>
          <cell r="O9253" t="str">
            <v>PH500</v>
          </cell>
          <cell r="P9253" t="str">
            <v>1740</v>
          </cell>
          <cell r="Q9253" t="str">
            <v>Salaries &amp; Benefits</v>
          </cell>
          <cell r="R9253" t="str">
            <v>Other Expenditures</v>
          </cell>
          <cell r="S9253" t="str">
            <v>Salaries &amp; Benefits</v>
          </cell>
        </row>
        <row r="9254">
          <cell r="A9254" t="str">
            <v>PH5102</v>
          </cell>
          <cell r="E9254">
            <v>250.96</v>
          </cell>
          <cell r="F9254">
            <v>0</v>
          </cell>
          <cell r="G9254">
            <v>250.96</v>
          </cell>
          <cell r="H9254">
            <v>306.76</v>
          </cell>
          <cell r="I9254">
            <v>55.8</v>
          </cell>
          <cell r="J9254">
            <v>344.2</v>
          </cell>
          <cell r="L9254">
            <v>41455</v>
          </cell>
          <cell r="M9254" t="str">
            <v>SG</v>
          </cell>
          <cell r="N9254" t="str">
            <v>EXP</v>
          </cell>
          <cell r="O9254" t="str">
            <v>PH500</v>
          </cell>
          <cell r="P9254" t="str">
            <v>1745</v>
          </cell>
          <cell r="Q9254" t="str">
            <v>Salaries &amp; Benefits</v>
          </cell>
          <cell r="R9254" t="str">
            <v>Other Expenditures</v>
          </cell>
          <cell r="S9254" t="str">
            <v>Salaries &amp; Benefits</v>
          </cell>
        </row>
        <row r="9255">
          <cell r="A9255" t="str">
            <v>PH5102</v>
          </cell>
          <cell r="E9255">
            <v>4026.3</v>
          </cell>
          <cell r="F9255">
            <v>0</v>
          </cell>
          <cell r="G9255">
            <v>4026.3</v>
          </cell>
          <cell r="H9255">
            <v>3728.94</v>
          </cell>
          <cell r="I9255">
            <v>-297.36</v>
          </cell>
          <cell r="J9255">
            <v>8390.0300000000007</v>
          </cell>
          <cell r="L9255">
            <v>41455</v>
          </cell>
          <cell r="M9255" t="str">
            <v>SG</v>
          </cell>
          <cell r="N9255" t="str">
            <v>EXP</v>
          </cell>
          <cell r="O9255" t="str">
            <v>PH500</v>
          </cell>
          <cell r="P9255" t="str">
            <v>1750</v>
          </cell>
          <cell r="Q9255" t="str">
            <v>Salaries &amp; Benefits</v>
          </cell>
          <cell r="R9255" t="str">
            <v>Other Expenditures</v>
          </cell>
          <cell r="S9255" t="str">
            <v>Salaries &amp; Benefits</v>
          </cell>
        </row>
        <row r="9256">
          <cell r="A9256" t="str">
            <v>PH5102</v>
          </cell>
          <cell r="E9256">
            <v>10090.92</v>
          </cell>
          <cell r="F9256">
            <v>0</v>
          </cell>
          <cell r="G9256">
            <v>10090.92</v>
          </cell>
          <cell r="H9256">
            <v>10078.69</v>
          </cell>
          <cell r="I9256">
            <v>-12.23</v>
          </cell>
          <cell r="J9256">
            <v>11533.5</v>
          </cell>
          <cell r="L9256">
            <v>41455</v>
          </cell>
          <cell r="M9256" t="str">
            <v>SG</v>
          </cell>
          <cell r="N9256" t="str">
            <v>EXP</v>
          </cell>
          <cell r="O9256" t="str">
            <v>PH500</v>
          </cell>
          <cell r="P9256" t="str">
            <v>1760</v>
          </cell>
          <cell r="Q9256" t="str">
            <v>Salaries &amp; Benefits</v>
          </cell>
          <cell r="R9256" t="str">
            <v>Other Expenditures</v>
          </cell>
          <cell r="S9256" t="str">
            <v>Salaries &amp; Benefits</v>
          </cell>
        </row>
        <row r="9257">
          <cell r="A9257" t="str">
            <v>PH5102</v>
          </cell>
          <cell r="E9257">
            <v>23228.16</v>
          </cell>
          <cell r="F9257">
            <v>0</v>
          </cell>
          <cell r="G9257">
            <v>23228.16</v>
          </cell>
          <cell r="H9257">
            <v>21684.35</v>
          </cell>
          <cell r="I9257">
            <v>-1543.81</v>
          </cell>
          <cell r="J9257">
            <v>48789.75</v>
          </cell>
          <cell r="L9257">
            <v>41455</v>
          </cell>
          <cell r="M9257" t="str">
            <v>SG</v>
          </cell>
          <cell r="N9257" t="str">
            <v>EXP</v>
          </cell>
          <cell r="O9257" t="str">
            <v>PH500</v>
          </cell>
          <cell r="P9257" t="str">
            <v>1770</v>
          </cell>
          <cell r="Q9257" t="str">
            <v>Salaries &amp; Benefits</v>
          </cell>
          <cell r="R9257" t="str">
            <v>Other Expenditures</v>
          </cell>
          <cell r="S9257" t="str">
            <v>Salaries &amp; Benefits</v>
          </cell>
        </row>
        <row r="9258">
          <cell r="A9258" t="str">
            <v>PH5102</v>
          </cell>
          <cell r="E9258">
            <v>0</v>
          </cell>
          <cell r="F9258">
            <v>0</v>
          </cell>
          <cell r="G9258">
            <v>0</v>
          </cell>
          <cell r="H9258">
            <v>598.70000000000005</v>
          </cell>
          <cell r="I9258">
            <v>598.70000000000005</v>
          </cell>
          <cell r="J9258">
            <v>1347.5</v>
          </cell>
          <cell r="L9258">
            <v>41455</v>
          </cell>
          <cell r="M9258" t="str">
            <v>SG</v>
          </cell>
          <cell r="N9258" t="str">
            <v>EXP</v>
          </cell>
          <cell r="O9258" t="str">
            <v>PH500</v>
          </cell>
          <cell r="P9258" t="str">
            <v>1850</v>
          </cell>
          <cell r="Q9258" t="str">
            <v>Salaries &amp; Benefits</v>
          </cell>
          <cell r="R9258" t="str">
            <v>Other Expenditures</v>
          </cell>
          <cell r="S9258" t="str">
            <v>Salaries &amp; Benefits</v>
          </cell>
        </row>
        <row r="9259">
          <cell r="A9259" t="str">
            <v>PH5102</v>
          </cell>
          <cell r="E9259">
            <v>0</v>
          </cell>
          <cell r="F9259">
            <v>0</v>
          </cell>
          <cell r="G9259">
            <v>0</v>
          </cell>
          <cell r="H9259">
            <v>616.09</v>
          </cell>
          <cell r="I9259">
            <v>616.09</v>
          </cell>
          <cell r="J9259">
            <v>1764.3</v>
          </cell>
          <cell r="L9259">
            <v>41455</v>
          </cell>
          <cell r="M9259" t="str">
            <v>SG</v>
          </cell>
          <cell r="N9259" t="str">
            <v>EXP</v>
          </cell>
          <cell r="O9259" t="str">
            <v>PH500</v>
          </cell>
          <cell r="P9259" t="str">
            <v>2010</v>
          </cell>
          <cell r="Q9259" t="str">
            <v>Office Supplies</v>
          </cell>
          <cell r="R9259" t="str">
            <v>Other Expenditures</v>
          </cell>
          <cell r="S9259" t="str">
            <v>Non Salary</v>
          </cell>
        </row>
        <row r="9260">
          <cell r="A9260" t="str">
            <v>PH5102</v>
          </cell>
          <cell r="E9260">
            <v>0</v>
          </cell>
          <cell r="F9260">
            <v>3315.34</v>
          </cell>
          <cell r="G9260">
            <v>3315.34</v>
          </cell>
          <cell r="H9260">
            <v>0</v>
          </cell>
          <cell r="I9260">
            <v>-3315.34</v>
          </cell>
          <cell r="J9260">
            <v>0</v>
          </cell>
          <cell r="L9260">
            <v>41455</v>
          </cell>
          <cell r="M9260" t="str">
            <v>SG</v>
          </cell>
          <cell r="N9260" t="str">
            <v>EXP</v>
          </cell>
          <cell r="O9260" t="str">
            <v>PH500</v>
          </cell>
          <cell r="P9260" t="str">
            <v>2013</v>
          </cell>
          <cell r="Q9260" t="str">
            <v>Office Supplies</v>
          </cell>
          <cell r="R9260" t="str">
            <v>Other Expenditures</v>
          </cell>
          <cell r="S9260" t="str">
            <v>Non Salary</v>
          </cell>
        </row>
        <row r="9261">
          <cell r="A9261" t="str">
            <v>PH5102</v>
          </cell>
          <cell r="E9261">
            <v>19.23</v>
          </cell>
          <cell r="F9261">
            <v>0</v>
          </cell>
          <cell r="G9261">
            <v>19.23</v>
          </cell>
          <cell r="H9261">
            <v>687.56</v>
          </cell>
          <cell r="I9261">
            <v>668.33</v>
          </cell>
          <cell r="J9261">
            <v>1968.96</v>
          </cell>
          <cell r="L9261">
            <v>41455</v>
          </cell>
          <cell r="M9261" t="str">
            <v>SG</v>
          </cell>
          <cell r="N9261" t="str">
            <v>EXP</v>
          </cell>
          <cell r="O9261" t="str">
            <v>PH500</v>
          </cell>
          <cell r="P9261" t="str">
            <v>2040</v>
          </cell>
          <cell r="Q9261" t="str">
            <v>Office Supplies</v>
          </cell>
          <cell r="R9261" t="str">
            <v>Other Expenditures</v>
          </cell>
          <cell r="S9261" t="str">
            <v>Non Salary</v>
          </cell>
        </row>
        <row r="9262">
          <cell r="A9262" t="str">
            <v>PH5102</v>
          </cell>
          <cell r="E9262">
            <v>0</v>
          </cell>
          <cell r="F9262">
            <v>0</v>
          </cell>
          <cell r="G9262">
            <v>0</v>
          </cell>
          <cell r="H9262">
            <v>137.51</v>
          </cell>
          <cell r="I9262">
            <v>137.51</v>
          </cell>
          <cell r="J9262">
            <v>393.79</v>
          </cell>
          <cell r="L9262">
            <v>41455</v>
          </cell>
          <cell r="M9262" t="str">
            <v>SG</v>
          </cell>
          <cell r="N9262" t="str">
            <v>EXP</v>
          </cell>
          <cell r="O9262" t="str">
            <v>PH500</v>
          </cell>
          <cell r="P9262" t="str">
            <v>2080</v>
          </cell>
          <cell r="Q9262" t="str">
            <v>Office Supplies</v>
          </cell>
          <cell r="R9262" t="str">
            <v>Other Expenditures</v>
          </cell>
          <cell r="S9262" t="str">
            <v>Non Salary</v>
          </cell>
        </row>
        <row r="9263">
          <cell r="A9263" t="str">
            <v>PH5102</v>
          </cell>
          <cell r="E9263">
            <v>0</v>
          </cell>
          <cell r="F9263">
            <v>0</v>
          </cell>
          <cell r="G9263">
            <v>0</v>
          </cell>
          <cell r="H9263">
            <v>142.99</v>
          </cell>
          <cell r="I9263">
            <v>142.99</v>
          </cell>
          <cell r="J9263">
            <v>409.47</v>
          </cell>
          <cell r="L9263">
            <v>41455</v>
          </cell>
          <cell r="M9263" t="str">
            <v>SG</v>
          </cell>
          <cell r="N9263" t="str">
            <v>EXP</v>
          </cell>
          <cell r="O9263" t="str">
            <v>PH500</v>
          </cell>
          <cell r="P9263" t="str">
            <v>2099</v>
          </cell>
          <cell r="Q9263" t="str">
            <v>Office Supplies</v>
          </cell>
          <cell r="R9263" t="str">
            <v>Other Expenditures</v>
          </cell>
          <cell r="S9263" t="str">
            <v>Non Salary</v>
          </cell>
        </row>
        <row r="9264">
          <cell r="A9264" t="str">
            <v>PH5102</v>
          </cell>
          <cell r="E9264">
            <v>1416.61</v>
          </cell>
          <cell r="F9264">
            <v>272.48</v>
          </cell>
          <cell r="G9264">
            <v>1689.09</v>
          </cell>
          <cell r="H9264">
            <v>0</v>
          </cell>
          <cell r="I9264">
            <v>-1689.09</v>
          </cell>
          <cell r="J9264">
            <v>0</v>
          </cell>
          <cell r="L9264">
            <v>41455</v>
          </cell>
          <cell r="M9264" t="str">
            <v>SG</v>
          </cell>
          <cell r="N9264" t="str">
            <v>EXP</v>
          </cell>
          <cell r="O9264" t="str">
            <v>PH500</v>
          </cell>
          <cell r="P9264" t="str">
            <v>2650</v>
          </cell>
          <cell r="Q9264" t="str">
            <v>Other Supplies</v>
          </cell>
          <cell r="R9264" t="str">
            <v>Other Expenditures</v>
          </cell>
          <cell r="S9264" t="str">
            <v>Non Salary</v>
          </cell>
        </row>
        <row r="9265">
          <cell r="A9265" t="str">
            <v>PH5102</v>
          </cell>
          <cell r="E9265">
            <v>0</v>
          </cell>
          <cell r="F9265">
            <v>0</v>
          </cell>
          <cell r="G9265">
            <v>0</v>
          </cell>
          <cell r="H9265">
            <v>133.58000000000001</v>
          </cell>
          <cell r="I9265">
            <v>133.58000000000001</v>
          </cell>
          <cell r="J9265">
            <v>382.54</v>
          </cell>
          <cell r="L9265">
            <v>41455</v>
          </cell>
          <cell r="M9265" t="str">
            <v>SG</v>
          </cell>
          <cell r="N9265" t="str">
            <v>EXP</v>
          </cell>
          <cell r="O9265" t="str">
            <v>PH500</v>
          </cell>
          <cell r="P9265" t="str">
            <v>2660</v>
          </cell>
          <cell r="Q9265" t="str">
            <v>Other Supplies</v>
          </cell>
          <cell r="R9265" t="str">
            <v>Other Expenditures</v>
          </cell>
          <cell r="S9265" t="str">
            <v>Non Salary</v>
          </cell>
        </row>
        <row r="9266">
          <cell r="A9266" t="str">
            <v>PH5102</v>
          </cell>
          <cell r="E9266">
            <v>0</v>
          </cell>
          <cell r="F9266">
            <v>0</v>
          </cell>
          <cell r="G9266">
            <v>0</v>
          </cell>
          <cell r="H9266">
            <v>166.97</v>
          </cell>
          <cell r="I9266">
            <v>166.97</v>
          </cell>
          <cell r="J9266">
            <v>478.18</v>
          </cell>
          <cell r="L9266">
            <v>41455</v>
          </cell>
          <cell r="M9266" t="str">
            <v>SG</v>
          </cell>
          <cell r="N9266" t="str">
            <v>EXP</v>
          </cell>
          <cell r="O9266" t="str">
            <v>PH500</v>
          </cell>
          <cell r="P9266" t="str">
            <v>2665</v>
          </cell>
          <cell r="Q9266" t="str">
            <v>Other Supplies</v>
          </cell>
          <cell r="R9266" t="str">
            <v>Other Expenditures</v>
          </cell>
          <cell r="S9266" t="str">
            <v>Non Salary</v>
          </cell>
        </row>
        <row r="9267">
          <cell r="A9267" t="str">
            <v>PH5102</v>
          </cell>
          <cell r="E9267">
            <v>0</v>
          </cell>
          <cell r="F9267">
            <v>0</v>
          </cell>
          <cell r="G9267">
            <v>0</v>
          </cell>
          <cell r="H9267">
            <v>133.58000000000001</v>
          </cell>
          <cell r="I9267">
            <v>133.58000000000001</v>
          </cell>
          <cell r="J9267">
            <v>382.54</v>
          </cell>
          <cell r="L9267">
            <v>41455</v>
          </cell>
          <cell r="M9267" t="str">
            <v>SG</v>
          </cell>
          <cell r="N9267" t="str">
            <v>EXP</v>
          </cell>
          <cell r="O9267" t="str">
            <v>PH500</v>
          </cell>
          <cell r="P9267" t="str">
            <v>2670</v>
          </cell>
          <cell r="Q9267" t="str">
            <v>Other Supplies</v>
          </cell>
          <cell r="R9267" t="str">
            <v>Other Expenditures</v>
          </cell>
          <cell r="S9267" t="str">
            <v>Non Salary</v>
          </cell>
        </row>
        <row r="9268">
          <cell r="A9268" t="str">
            <v>PH5102</v>
          </cell>
          <cell r="E9268">
            <v>0</v>
          </cell>
          <cell r="F9268">
            <v>0</v>
          </cell>
          <cell r="G9268">
            <v>0</v>
          </cell>
          <cell r="H9268">
            <v>508.39</v>
          </cell>
          <cell r="I9268">
            <v>508.39</v>
          </cell>
          <cell r="J9268">
            <v>1455.84</v>
          </cell>
          <cell r="L9268">
            <v>41455</v>
          </cell>
          <cell r="M9268" t="str">
            <v>SG</v>
          </cell>
          <cell r="N9268" t="str">
            <v>EXP</v>
          </cell>
          <cell r="O9268" t="str">
            <v>PH500</v>
          </cell>
          <cell r="P9268" t="str">
            <v>2823</v>
          </cell>
          <cell r="Q9268" t="str">
            <v>Other Supplies</v>
          </cell>
          <cell r="R9268" t="str">
            <v>Other Expenditures</v>
          </cell>
          <cell r="S9268" t="str">
            <v>Non Salary</v>
          </cell>
        </row>
        <row r="9269">
          <cell r="A9269" t="str">
            <v>PH5102</v>
          </cell>
          <cell r="E9269">
            <v>0</v>
          </cell>
          <cell r="F9269">
            <v>0</v>
          </cell>
          <cell r="G9269">
            <v>0</v>
          </cell>
          <cell r="H9269">
            <v>275.24</v>
          </cell>
          <cell r="I9269">
            <v>275.24</v>
          </cell>
          <cell r="J9269">
            <v>956.35</v>
          </cell>
          <cell r="L9269">
            <v>41455</v>
          </cell>
          <cell r="M9269" t="str">
            <v>SG</v>
          </cell>
          <cell r="N9269" t="str">
            <v>EXP</v>
          </cell>
          <cell r="O9269" t="str">
            <v>PH500</v>
          </cell>
          <cell r="P9269" t="str">
            <v>3032</v>
          </cell>
          <cell r="Q9269" t="str">
            <v>General Equipment</v>
          </cell>
          <cell r="R9269" t="str">
            <v>Other Expenditures</v>
          </cell>
          <cell r="S9269" t="str">
            <v>Non Salary</v>
          </cell>
        </row>
        <row r="9270">
          <cell r="A9270" t="str">
            <v>PH5102</v>
          </cell>
          <cell r="E9270">
            <v>0</v>
          </cell>
          <cell r="F9270">
            <v>0</v>
          </cell>
          <cell r="G9270">
            <v>0</v>
          </cell>
          <cell r="H9270">
            <v>24.3</v>
          </cell>
          <cell r="I9270">
            <v>24.3</v>
          </cell>
          <cell r="J9270">
            <v>103.8</v>
          </cell>
          <cell r="L9270">
            <v>41455</v>
          </cell>
          <cell r="M9270" t="str">
            <v>SG</v>
          </cell>
          <cell r="N9270" t="str">
            <v>EXP</v>
          </cell>
          <cell r="O9270" t="str">
            <v>PH500</v>
          </cell>
          <cell r="P9270" t="str">
            <v>4082</v>
          </cell>
          <cell r="Q9270" t="str">
            <v>Professional &amp; Technical</v>
          </cell>
          <cell r="R9270" t="str">
            <v>Other Expenditures</v>
          </cell>
          <cell r="S9270" t="str">
            <v>Non Salary</v>
          </cell>
        </row>
        <row r="9271">
          <cell r="A9271" t="str">
            <v>PH5102</v>
          </cell>
          <cell r="E9271">
            <v>0</v>
          </cell>
          <cell r="F9271">
            <v>0</v>
          </cell>
          <cell r="G9271">
            <v>0</v>
          </cell>
          <cell r="H9271">
            <v>795.31</v>
          </cell>
          <cell r="I9271">
            <v>795.31</v>
          </cell>
          <cell r="J9271">
            <v>3397.35</v>
          </cell>
          <cell r="L9271">
            <v>41455</v>
          </cell>
          <cell r="M9271" t="str">
            <v>SG</v>
          </cell>
          <cell r="N9271" t="str">
            <v>EXP</v>
          </cell>
          <cell r="O9271" t="str">
            <v>PH500</v>
          </cell>
          <cell r="P9271" t="str">
            <v>4199</v>
          </cell>
          <cell r="Q9271" t="str">
            <v>Professional &amp; Technical</v>
          </cell>
          <cell r="R9271" t="str">
            <v>Other Expenditures</v>
          </cell>
          <cell r="S9271" t="str">
            <v>Non Salary</v>
          </cell>
        </row>
        <row r="9272">
          <cell r="A9272" t="str">
            <v>PH5102</v>
          </cell>
          <cell r="E9272">
            <v>101</v>
          </cell>
          <cell r="F9272">
            <v>0</v>
          </cell>
          <cell r="G9272">
            <v>101</v>
          </cell>
          <cell r="H9272">
            <v>310.42</v>
          </cell>
          <cell r="I9272">
            <v>209.42</v>
          </cell>
          <cell r="J9272">
            <v>1326</v>
          </cell>
          <cell r="L9272">
            <v>41455</v>
          </cell>
          <cell r="M9272" t="str">
            <v>SG</v>
          </cell>
          <cell r="N9272" t="str">
            <v>EXP</v>
          </cell>
          <cell r="O9272" t="str">
            <v>PH500</v>
          </cell>
          <cell r="P9272" t="str">
            <v>4225</v>
          </cell>
          <cell r="Q9272" t="str">
            <v>Business Travel Expenses</v>
          </cell>
          <cell r="R9272" t="str">
            <v>Other Expenditures</v>
          </cell>
          <cell r="S9272" t="str">
            <v>Non Salary</v>
          </cell>
        </row>
        <row r="9273">
          <cell r="A9273" t="str">
            <v>PH5102</v>
          </cell>
          <cell r="E9273">
            <v>475.66</v>
          </cell>
          <cell r="F9273">
            <v>1614.03</v>
          </cell>
          <cell r="G9273">
            <v>2089.69</v>
          </cell>
          <cell r="H9273">
            <v>447.76</v>
          </cell>
          <cell r="I9273">
            <v>-1641.93</v>
          </cell>
          <cell r="J9273">
            <v>1912.7</v>
          </cell>
          <cell r="L9273">
            <v>41455</v>
          </cell>
          <cell r="M9273" t="str">
            <v>SG</v>
          </cell>
          <cell r="N9273" t="str">
            <v>EXP</v>
          </cell>
          <cell r="O9273" t="str">
            <v>PH500</v>
          </cell>
          <cell r="P9273" t="str">
            <v>4515</v>
          </cell>
          <cell r="Q9273" t="str">
            <v>Contracted Services</v>
          </cell>
          <cell r="R9273" t="str">
            <v>Other Expenditures</v>
          </cell>
          <cell r="S9273" t="str">
            <v>Non Salary</v>
          </cell>
        </row>
        <row r="9274">
          <cell r="A9274" t="str">
            <v>PH5102</v>
          </cell>
          <cell r="E9274">
            <v>100</v>
          </cell>
          <cell r="F9274">
            <v>0</v>
          </cell>
          <cell r="G9274">
            <v>100</v>
          </cell>
          <cell r="H9274">
            <v>167.14</v>
          </cell>
          <cell r="I9274">
            <v>67.14</v>
          </cell>
          <cell r="J9274">
            <v>714</v>
          </cell>
          <cell r="L9274">
            <v>41455</v>
          </cell>
          <cell r="M9274" t="str">
            <v>SG</v>
          </cell>
          <cell r="N9274" t="str">
            <v>EXP</v>
          </cell>
          <cell r="O9274" t="str">
            <v>PH500</v>
          </cell>
          <cell r="P9274" t="str">
            <v>4760</v>
          </cell>
          <cell r="Q9274" t="str">
            <v>Insurance, Parking &amp; Metrage</v>
          </cell>
          <cell r="R9274" t="str">
            <v>Other Expenditures</v>
          </cell>
          <cell r="S9274" t="str">
            <v>Non Salary</v>
          </cell>
        </row>
        <row r="9275">
          <cell r="A9275" t="str">
            <v>PH5102</v>
          </cell>
          <cell r="E9275">
            <v>248.3</v>
          </cell>
          <cell r="F9275">
            <v>0</v>
          </cell>
          <cell r="G9275">
            <v>248.3</v>
          </cell>
          <cell r="H9275">
            <v>238.78</v>
          </cell>
          <cell r="I9275">
            <v>-9.52</v>
          </cell>
          <cell r="J9275">
            <v>1020</v>
          </cell>
          <cell r="L9275">
            <v>41455</v>
          </cell>
          <cell r="M9275" t="str">
            <v>SG</v>
          </cell>
          <cell r="N9275" t="str">
            <v>EXP</v>
          </cell>
          <cell r="O9275" t="str">
            <v>PH500</v>
          </cell>
          <cell r="P9275" t="str">
            <v>4770</v>
          </cell>
          <cell r="Q9275" t="str">
            <v>Insurance, Parking &amp; Metrage</v>
          </cell>
          <cell r="R9275" t="str">
            <v>Other Expenditures</v>
          </cell>
          <cell r="S9275" t="str">
            <v>Non Salary</v>
          </cell>
        </row>
        <row r="9276">
          <cell r="A9276" t="str">
            <v>PH5102</v>
          </cell>
          <cell r="E9276">
            <v>293.98</v>
          </cell>
          <cell r="F9276">
            <v>0</v>
          </cell>
          <cell r="G9276">
            <v>293.98</v>
          </cell>
          <cell r="H9276">
            <v>3892.15</v>
          </cell>
          <cell r="I9276">
            <v>3598.17</v>
          </cell>
          <cell r="J9276">
            <v>16626</v>
          </cell>
          <cell r="L9276">
            <v>41455</v>
          </cell>
          <cell r="M9276" t="str">
            <v>SG</v>
          </cell>
          <cell r="N9276" t="str">
            <v>EXP</v>
          </cell>
          <cell r="O9276" t="str">
            <v>PH500</v>
          </cell>
          <cell r="P9276" t="str">
            <v>4775</v>
          </cell>
          <cell r="Q9276" t="str">
            <v>Insurance, Parking &amp; Metrage</v>
          </cell>
          <cell r="R9276" t="str">
            <v>Other Expenditures</v>
          </cell>
          <cell r="S9276" t="str">
            <v>Non Salary</v>
          </cell>
        </row>
        <row r="9277">
          <cell r="A9277" t="str">
            <v>PH5102</v>
          </cell>
          <cell r="E9277">
            <v>2.39</v>
          </cell>
          <cell r="F9277">
            <v>0</v>
          </cell>
          <cell r="G9277">
            <v>2.39</v>
          </cell>
          <cell r="H9277">
            <v>0</v>
          </cell>
          <cell r="I9277">
            <v>-2.39</v>
          </cell>
          <cell r="J9277">
            <v>0</v>
          </cell>
          <cell r="L9277">
            <v>41455</v>
          </cell>
          <cell r="M9277" t="str">
            <v>SG</v>
          </cell>
          <cell r="N9277" t="str">
            <v>EXP</v>
          </cell>
          <cell r="O9277" t="str">
            <v>PH500</v>
          </cell>
          <cell r="P9277" t="str">
            <v>7030</v>
          </cell>
          <cell r="Q9277" t="str">
            <v>IDC's</v>
          </cell>
          <cell r="R9277" t="str">
            <v>Other Expenditures</v>
          </cell>
          <cell r="S9277" t="str">
            <v>Non Salary</v>
          </cell>
        </row>
        <row r="9278">
          <cell r="A9278" t="str">
            <v>PH5102</v>
          </cell>
          <cell r="E9278">
            <v>300</v>
          </cell>
          <cell r="F9278">
            <v>0</v>
          </cell>
          <cell r="G9278">
            <v>300</v>
          </cell>
          <cell r="H9278">
            <v>0</v>
          </cell>
          <cell r="I9278">
            <v>-300</v>
          </cell>
          <cell r="J9278">
            <v>0</v>
          </cell>
          <cell r="L9278">
            <v>41455</v>
          </cell>
          <cell r="M9278" t="str">
            <v>SG</v>
          </cell>
          <cell r="N9278" t="str">
            <v>EXP</v>
          </cell>
          <cell r="O9278" t="str">
            <v>PH500</v>
          </cell>
          <cell r="P9278" t="str">
            <v>7080</v>
          </cell>
          <cell r="Q9278" t="str">
            <v>IDC's</v>
          </cell>
          <cell r="R9278" t="str">
            <v>Other Expenditures</v>
          </cell>
          <cell r="S9278" t="str">
            <v>Non Salary</v>
          </cell>
        </row>
        <row r="9279">
          <cell r="A9279" t="str">
            <v>PH5102</v>
          </cell>
          <cell r="E9279">
            <v>-204871.52</v>
          </cell>
          <cell r="F9279">
            <v>0</v>
          </cell>
          <cell r="G9279">
            <v>-204871.52</v>
          </cell>
          <cell r="H9279">
            <v>-186949.68</v>
          </cell>
          <cell r="I9279">
            <v>17921.84</v>
          </cell>
          <cell r="J9279">
            <v>-419361.28000000003</v>
          </cell>
          <cell r="L9279">
            <v>41455</v>
          </cell>
          <cell r="M9279" t="str">
            <v>SG</v>
          </cell>
          <cell r="N9279" t="str">
            <v>REV</v>
          </cell>
          <cell r="O9279" t="str">
            <v>PH500</v>
          </cell>
          <cell r="P9279" t="str">
            <v>8010</v>
          </cell>
          <cell r="Q9279" t="str">
            <v>Grants and Subsidies</v>
          </cell>
          <cell r="R9279" t="str">
            <v>Revenue</v>
          </cell>
          <cell r="S9279" t="str">
            <v>Non Salary</v>
          </cell>
        </row>
        <row r="9280">
          <cell r="A9280" t="str">
            <v>PH5103</v>
          </cell>
          <cell r="E9280">
            <v>162330.85</v>
          </cell>
          <cell r="F9280">
            <v>0</v>
          </cell>
          <cell r="G9280">
            <v>162330.85</v>
          </cell>
          <cell r="H9280">
            <v>225687.28</v>
          </cell>
          <cell r="I9280">
            <v>63356.43</v>
          </cell>
          <cell r="J9280">
            <v>507796.38</v>
          </cell>
          <cell r="L9280">
            <v>41455</v>
          </cell>
          <cell r="M9280" t="str">
            <v>OG</v>
          </cell>
          <cell r="N9280" t="str">
            <v>EXP</v>
          </cell>
          <cell r="O9280" t="str">
            <v>PH500</v>
          </cell>
          <cell r="P9280" t="str">
            <v>1015</v>
          </cell>
          <cell r="Q9280" t="str">
            <v>Salaries &amp; Benefits</v>
          </cell>
          <cell r="R9280" t="str">
            <v>Other Expenditures</v>
          </cell>
          <cell r="S9280" t="str">
            <v>Salaries &amp; Benefits</v>
          </cell>
        </row>
        <row r="9281">
          <cell r="A9281" t="str">
            <v>PH5103</v>
          </cell>
          <cell r="E9281">
            <v>7292.11</v>
          </cell>
          <cell r="F9281">
            <v>0</v>
          </cell>
          <cell r="G9281">
            <v>7292.11</v>
          </cell>
          <cell r="H9281">
            <v>6134.46</v>
          </cell>
          <cell r="I9281">
            <v>-1157.6500000000001</v>
          </cell>
          <cell r="J9281">
            <v>13807</v>
          </cell>
          <cell r="L9281">
            <v>41455</v>
          </cell>
          <cell r="M9281" t="str">
            <v>OG</v>
          </cell>
          <cell r="N9281" t="str">
            <v>EXP</v>
          </cell>
          <cell r="O9281" t="str">
            <v>PH500</v>
          </cell>
          <cell r="P9281" t="str">
            <v>1025</v>
          </cell>
          <cell r="Q9281" t="str">
            <v>Salaries &amp; Benefits</v>
          </cell>
          <cell r="R9281" t="str">
            <v>Other Expenditures</v>
          </cell>
          <cell r="S9281" t="str">
            <v>Overtime</v>
          </cell>
        </row>
        <row r="9282">
          <cell r="A9282" t="str">
            <v>PH5103</v>
          </cell>
          <cell r="E9282">
            <v>0</v>
          </cell>
          <cell r="F9282">
            <v>0</v>
          </cell>
          <cell r="G9282">
            <v>0</v>
          </cell>
          <cell r="H9282">
            <v>0</v>
          </cell>
          <cell r="I9282">
            <v>0</v>
          </cell>
          <cell r="J9282">
            <v>0</v>
          </cell>
          <cell r="L9282">
            <v>41455</v>
          </cell>
          <cell r="M9282" t="str">
            <v>OG</v>
          </cell>
          <cell r="N9282" t="str">
            <v>EXP</v>
          </cell>
          <cell r="O9282" t="str">
            <v>PH500</v>
          </cell>
          <cell r="P9282" t="str">
            <v>1030</v>
          </cell>
          <cell r="Q9282" t="str">
            <v>Salaries &amp; Benefits</v>
          </cell>
          <cell r="R9282" t="str">
            <v>Other Expenditures</v>
          </cell>
          <cell r="S9282" t="str">
            <v>Salaries &amp; Benefits</v>
          </cell>
        </row>
        <row r="9283">
          <cell r="A9283" t="str">
            <v>PH5103</v>
          </cell>
          <cell r="E9283">
            <v>0</v>
          </cell>
          <cell r="F9283">
            <v>0</v>
          </cell>
          <cell r="G9283">
            <v>0</v>
          </cell>
          <cell r="H9283">
            <v>-35617.21</v>
          </cell>
          <cell r="I9283">
            <v>-35617.21</v>
          </cell>
          <cell r="J9283">
            <v>-80164.800000000003</v>
          </cell>
          <cell r="L9283">
            <v>41455</v>
          </cell>
          <cell r="M9283" t="str">
            <v>OG</v>
          </cell>
          <cell r="N9283" t="str">
            <v>EXP</v>
          </cell>
          <cell r="O9283" t="str">
            <v>PH500</v>
          </cell>
          <cell r="P9283" t="str">
            <v>1520</v>
          </cell>
          <cell r="Q9283" t="str">
            <v>Salaries &amp; Benefits</v>
          </cell>
          <cell r="R9283" t="str">
            <v>Other Expenditures</v>
          </cell>
          <cell r="S9283" t="str">
            <v>Gapping</v>
          </cell>
        </row>
        <row r="9284">
          <cell r="A9284" t="str">
            <v>PH5103</v>
          </cell>
          <cell r="E9284">
            <v>8258.2000000000007</v>
          </cell>
          <cell r="F9284">
            <v>0</v>
          </cell>
          <cell r="G9284">
            <v>8258.2000000000007</v>
          </cell>
          <cell r="H9284">
            <v>10074.64</v>
          </cell>
          <cell r="I9284">
            <v>1816.44</v>
          </cell>
          <cell r="J9284">
            <v>22668</v>
          </cell>
          <cell r="L9284">
            <v>41455</v>
          </cell>
          <cell r="M9284" t="str">
            <v>OG</v>
          </cell>
          <cell r="N9284" t="str">
            <v>EXP</v>
          </cell>
          <cell r="O9284" t="str">
            <v>PH500</v>
          </cell>
          <cell r="P9284" t="str">
            <v>1711</v>
          </cell>
          <cell r="Q9284" t="str">
            <v>Salaries &amp; Benefits</v>
          </cell>
          <cell r="R9284" t="str">
            <v>Other Expenditures</v>
          </cell>
          <cell r="S9284" t="str">
            <v>Salaries &amp; Benefits</v>
          </cell>
        </row>
        <row r="9285">
          <cell r="A9285" t="str">
            <v>PH5103</v>
          </cell>
          <cell r="E9285">
            <v>3852.61</v>
          </cell>
          <cell r="F9285">
            <v>0</v>
          </cell>
          <cell r="G9285">
            <v>3852.61</v>
          </cell>
          <cell r="H9285">
            <v>4719.9799999999996</v>
          </cell>
          <cell r="I9285">
            <v>867.37</v>
          </cell>
          <cell r="J9285">
            <v>10620</v>
          </cell>
          <cell r="L9285">
            <v>41455</v>
          </cell>
          <cell r="M9285" t="str">
            <v>OG</v>
          </cell>
          <cell r="N9285" t="str">
            <v>EXP</v>
          </cell>
          <cell r="O9285" t="str">
            <v>PH500</v>
          </cell>
          <cell r="P9285" t="str">
            <v>1712</v>
          </cell>
          <cell r="Q9285" t="str">
            <v>Salaries &amp; Benefits</v>
          </cell>
          <cell r="R9285" t="str">
            <v>Other Expenditures</v>
          </cell>
          <cell r="S9285" t="str">
            <v>Salaries &amp; Benefits</v>
          </cell>
        </row>
        <row r="9286">
          <cell r="A9286" t="str">
            <v>PH5103</v>
          </cell>
          <cell r="E9286">
            <v>4382.46</v>
          </cell>
          <cell r="F9286">
            <v>0</v>
          </cell>
          <cell r="G9286">
            <v>4382.46</v>
          </cell>
          <cell r="H9286">
            <v>4519.38</v>
          </cell>
          <cell r="I9286">
            <v>136.91999999999999</v>
          </cell>
          <cell r="J9286">
            <v>10167.959999999999</v>
          </cell>
          <cell r="L9286">
            <v>41455</v>
          </cell>
          <cell r="M9286" t="str">
            <v>OG</v>
          </cell>
          <cell r="N9286" t="str">
            <v>EXP</v>
          </cell>
          <cell r="O9286" t="str">
            <v>PH500</v>
          </cell>
          <cell r="P9286" t="str">
            <v>1720</v>
          </cell>
          <cell r="Q9286" t="str">
            <v>Salaries &amp; Benefits</v>
          </cell>
          <cell r="R9286" t="str">
            <v>Other Expenditures</v>
          </cell>
          <cell r="S9286" t="str">
            <v>Salaries &amp; Benefits</v>
          </cell>
        </row>
        <row r="9287">
          <cell r="A9287" t="str">
            <v>PH5103</v>
          </cell>
          <cell r="E9287">
            <v>1329.57</v>
          </cell>
          <cell r="F9287">
            <v>0</v>
          </cell>
          <cell r="G9287">
            <v>1329.57</v>
          </cell>
          <cell r="H9287">
            <v>1684.52</v>
          </cell>
          <cell r="I9287">
            <v>354.95</v>
          </cell>
          <cell r="J9287">
            <v>3790.19</v>
          </cell>
          <cell r="L9287">
            <v>41455</v>
          </cell>
          <cell r="M9287" t="str">
            <v>OG</v>
          </cell>
          <cell r="N9287" t="str">
            <v>EXP</v>
          </cell>
          <cell r="O9287" t="str">
            <v>PH500</v>
          </cell>
          <cell r="P9287" t="str">
            <v>1730</v>
          </cell>
          <cell r="Q9287" t="str">
            <v>Salaries &amp; Benefits</v>
          </cell>
          <cell r="R9287" t="str">
            <v>Other Expenditures</v>
          </cell>
          <cell r="S9287" t="str">
            <v>Salaries &amp; Benefits</v>
          </cell>
        </row>
        <row r="9288">
          <cell r="A9288" t="str">
            <v>PH5103</v>
          </cell>
          <cell r="E9288">
            <v>4063.04</v>
          </cell>
          <cell r="F9288">
            <v>0</v>
          </cell>
          <cell r="G9288">
            <v>4063.04</v>
          </cell>
          <cell r="H9288">
            <v>5852.69</v>
          </cell>
          <cell r="I9288">
            <v>1789.65</v>
          </cell>
          <cell r="J9288">
            <v>7301.95</v>
          </cell>
          <cell r="L9288">
            <v>41455</v>
          </cell>
          <cell r="M9288" t="str">
            <v>OG</v>
          </cell>
          <cell r="N9288" t="str">
            <v>EXP</v>
          </cell>
          <cell r="O9288" t="str">
            <v>PH500</v>
          </cell>
          <cell r="P9288" t="str">
            <v>1740</v>
          </cell>
          <cell r="Q9288" t="str">
            <v>Salaries &amp; Benefits</v>
          </cell>
          <cell r="R9288" t="str">
            <v>Other Expenditures</v>
          </cell>
          <cell r="S9288" t="str">
            <v>Salaries &amp; Benefits</v>
          </cell>
        </row>
        <row r="9289">
          <cell r="A9289" t="str">
            <v>PH5103</v>
          </cell>
          <cell r="E9289">
            <v>180.9</v>
          </cell>
          <cell r="F9289">
            <v>0</v>
          </cell>
          <cell r="G9289">
            <v>180.9</v>
          </cell>
          <cell r="H9289">
            <v>310.38</v>
          </cell>
          <cell r="I9289">
            <v>129.47999999999999</v>
          </cell>
          <cell r="J9289">
            <v>406.22</v>
          </cell>
          <cell r="L9289">
            <v>41455</v>
          </cell>
          <cell r="M9289" t="str">
            <v>OG</v>
          </cell>
          <cell r="N9289" t="str">
            <v>EXP</v>
          </cell>
          <cell r="O9289" t="str">
            <v>PH500</v>
          </cell>
          <cell r="P9289" t="str">
            <v>1745</v>
          </cell>
          <cell r="Q9289" t="str">
            <v>Salaries &amp; Benefits</v>
          </cell>
          <cell r="R9289" t="str">
            <v>Other Expenditures</v>
          </cell>
          <cell r="S9289" t="str">
            <v>Salaries &amp; Benefits</v>
          </cell>
        </row>
        <row r="9290">
          <cell r="A9290" t="str">
            <v>PH5103</v>
          </cell>
          <cell r="E9290">
            <v>3363.79</v>
          </cell>
          <cell r="F9290">
            <v>0</v>
          </cell>
          <cell r="G9290">
            <v>3363.79</v>
          </cell>
          <cell r="H9290">
            <v>4400.93</v>
          </cell>
          <cell r="I9290">
            <v>1037.1400000000001</v>
          </cell>
          <cell r="J9290">
            <v>9902.02</v>
          </cell>
          <cell r="L9290">
            <v>41455</v>
          </cell>
          <cell r="M9290" t="str">
            <v>OG</v>
          </cell>
          <cell r="N9290" t="str">
            <v>EXP</v>
          </cell>
          <cell r="O9290" t="str">
            <v>PH500</v>
          </cell>
          <cell r="P9290" t="str">
            <v>1750</v>
          </cell>
          <cell r="Q9290" t="str">
            <v>Salaries &amp; Benefits</v>
          </cell>
          <cell r="R9290" t="str">
            <v>Other Expenditures</v>
          </cell>
          <cell r="S9290" t="str">
            <v>Salaries &amp; Benefits</v>
          </cell>
        </row>
        <row r="9291">
          <cell r="A9291" t="str">
            <v>PH5103</v>
          </cell>
          <cell r="E9291">
            <v>9165.6299999999992</v>
          </cell>
          <cell r="F9291">
            <v>0</v>
          </cell>
          <cell r="G9291">
            <v>9165.6299999999992</v>
          </cell>
          <cell r="H9291">
            <v>12807.88</v>
          </cell>
          <cell r="I9291">
            <v>3642.25</v>
          </cell>
          <cell r="J9291">
            <v>16146.9</v>
          </cell>
          <cell r="L9291">
            <v>41455</v>
          </cell>
          <cell r="M9291" t="str">
            <v>OG</v>
          </cell>
          <cell r="N9291" t="str">
            <v>EXP</v>
          </cell>
          <cell r="O9291" t="str">
            <v>PH500</v>
          </cell>
          <cell r="P9291" t="str">
            <v>1760</v>
          </cell>
          <cell r="Q9291" t="str">
            <v>Salaries &amp; Benefits</v>
          </cell>
          <cell r="R9291" t="str">
            <v>Other Expenditures</v>
          </cell>
          <cell r="S9291" t="str">
            <v>Salaries &amp; Benefits</v>
          </cell>
        </row>
        <row r="9292">
          <cell r="A9292" t="str">
            <v>PH5103</v>
          </cell>
          <cell r="E9292">
            <v>14807.24</v>
          </cell>
          <cell r="F9292">
            <v>0</v>
          </cell>
          <cell r="G9292">
            <v>14807.24</v>
          </cell>
          <cell r="H9292">
            <v>23511.58</v>
          </cell>
          <cell r="I9292">
            <v>8704.34</v>
          </cell>
          <cell r="J9292">
            <v>52900.95</v>
          </cell>
          <cell r="L9292">
            <v>41455</v>
          </cell>
          <cell r="M9292" t="str">
            <v>OG</v>
          </cell>
          <cell r="N9292" t="str">
            <v>EXP</v>
          </cell>
          <cell r="O9292" t="str">
            <v>PH500</v>
          </cell>
          <cell r="P9292" t="str">
            <v>1770</v>
          </cell>
          <cell r="Q9292" t="str">
            <v>Salaries &amp; Benefits</v>
          </cell>
          <cell r="R9292" t="str">
            <v>Other Expenditures</v>
          </cell>
          <cell r="S9292" t="str">
            <v>Salaries &amp; Benefits</v>
          </cell>
        </row>
        <row r="9293">
          <cell r="A9293" t="str">
            <v>PH5103</v>
          </cell>
          <cell r="E9293">
            <v>807.21</v>
          </cell>
          <cell r="F9293">
            <v>0</v>
          </cell>
          <cell r="G9293">
            <v>807.21</v>
          </cell>
          <cell r="H9293">
            <v>4836</v>
          </cell>
          <cell r="I9293">
            <v>4028.79</v>
          </cell>
          <cell r="J9293">
            <v>7500</v>
          </cell>
          <cell r="L9293">
            <v>41455</v>
          </cell>
          <cell r="M9293" t="str">
            <v>OG</v>
          </cell>
          <cell r="N9293" t="str">
            <v>EXP</v>
          </cell>
          <cell r="O9293" t="str">
            <v>PH500</v>
          </cell>
          <cell r="P9293" t="str">
            <v>2010</v>
          </cell>
          <cell r="Q9293" t="str">
            <v>Office Supplies</v>
          </cell>
          <cell r="R9293" t="str">
            <v>Other Expenditures</v>
          </cell>
          <cell r="S9293" t="str">
            <v>Non Salary</v>
          </cell>
        </row>
        <row r="9294">
          <cell r="A9294" t="str">
            <v>PH5103</v>
          </cell>
          <cell r="E9294">
            <v>1166.25</v>
          </cell>
          <cell r="F9294">
            <v>0</v>
          </cell>
          <cell r="G9294">
            <v>1166.25</v>
          </cell>
          <cell r="H9294">
            <v>0</v>
          </cell>
          <cell r="I9294">
            <v>-1166.25</v>
          </cell>
          <cell r="J9294">
            <v>0</v>
          </cell>
          <cell r="L9294">
            <v>41455</v>
          </cell>
          <cell r="M9294" t="str">
            <v>OG</v>
          </cell>
          <cell r="N9294" t="str">
            <v>EXP</v>
          </cell>
          <cell r="O9294" t="str">
            <v>PH500</v>
          </cell>
          <cell r="P9294" t="str">
            <v>2040</v>
          </cell>
          <cell r="Q9294" t="str">
            <v>Office Supplies</v>
          </cell>
          <cell r="R9294" t="str">
            <v>Other Expenditures</v>
          </cell>
          <cell r="S9294" t="str">
            <v>Non Salary</v>
          </cell>
        </row>
        <row r="9295">
          <cell r="A9295" t="str">
            <v>PH5103</v>
          </cell>
          <cell r="E9295">
            <v>0</v>
          </cell>
          <cell r="F9295">
            <v>0</v>
          </cell>
          <cell r="G9295">
            <v>0</v>
          </cell>
          <cell r="H9295">
            <v>0</v>
          </cell>
          <cell r="I9295">
            <v>0</v>
          </cell>
          <cell r="J9295">
            <v>0</v>
          </cell>
          <cell r="L9295">
            <v>41455</v>
          </cell>
          <cell r="M9295" t="str">
            <v>OG</v>
          </cell>
          <cell r="N9295" t="str">
            <v>EXP</v>
          </cell>
          <cell r="O9295" t="str">
            <v>PH500</v>
          </cell>
          <cell r="P9295" t="str">
            <v>2600</v>
          </cell>
          <cell r="Q9295" t="str">
            <v>Other Supplies</v>
          </cell>
          <cell r="R9295" t="str">
            <v>Other Expenditures</v>
          </cell>
          <cell r="S9295" t="str">
            <v>Non Salary</v>
          </cell>
        </row>
        <row r="9296">
          <cell r="A9296" t="str">
            <v>PH5103</v>
          </cell>
          <cell r="E9296">
            <v>33.549999999999997</v>
          </cell>
          <cell r="F9296">
            <v>0</v>
          </cell>
          <cell r="G9296">
            <v>33.549999999999997</v>
          </cell>
          <cell r="H9296">
            <v>0</v>
          </cell>
          <cell r="I9296">
            <v>-33.549999999999997</v>
          </cell>
          <cell r="J9296">
            <v>0</v>
          </cell>
          <cell r="L9296">
            <v>41455</v>
          </cell>
          <cell r="M9296" t="str">
            <v>OG</v>
          </cell>
          <cell r="N9296" t="str">
            <v>EXP</v>
          </cell>
          <cell r="O9296" t="str">
            <v>PH500</v>
          </cell>
          <cell r="P9296" t="str">
            <v>2730</v>
          </cell>
          <cell r="Q9296" t="str">
            <v>Other Supplies</v>
          </cell>
          <cell r="R9296" t="str">
            <v>Other Expenditures</v>
          </cell>
          <cell r="S9296" t="str">
            <v>Non Salary</v>
          </cell>
        </row>
        <row r="9297">
          <cell r="A9297" t="str">
            <v>PH5103</v>
          </cell>
          <cell r="E9297">
            <v>0</v>
          </cell>
          <cell r="F9297">
            <v>0</v>
          </cell>
          <cell r="G9297">
            <v>0</v>
          </cell>
          <cell r="H9297">
            <v>1500</v>
          </cell>
          <cell r="I9297">
            <v>1500</v>
          </cell>
          <cell r="J9297">
            <v>1500</v>
          </cell>
          <cell r="L9297">
            <v>41455</v>
          </cell>
          <cell r="M9297" t="str">
            <v>OG</v>
          </cell>
          <cell r="N9297" t="str">
            <v>EXP</v>
          </cell>
          <cell r="O9297" t="str">
            <v>PH500</v>
          </cell>
          <cell r="P9297" t="str">
            <v>2999</v>
          </cell>
          <cell r="Q9297" t="str">
            <v>Other Supplies</v>
          </cell>
          <cell r="R9297" t="str">
            <v>Other Expenditures</v>
          </cell>
          <cell r="S9297" t="str">
            <v>Non Salary</v>
          </cell>
        </row>
        <row r="9298">
          <cell r="A9298" t="str">
            <v>PH5103</v>
          </cell>
          <cell r="E9298">
            <v>0</v>
          </cell>
          <cell r="F9298">
            <v>46.81</v>
          </cell>
          <cell r="G9298">
            <v>46.81</v>
          </cell>
          <cell r="H9298">
            <v>0</v>
          </cell>
          <cell r="I9298">
            <v>-46.81</v>
          </cell>
          <cell r="J9298">
            <v>0</v>
          </cell>
          <cell r="L9298">
            <v>41455</v>
          </cell>
          <cell r="M9298" t="str">
            <v>OG</v>
          </cell>
          <cell r="N9298" t="str">
            <v>EXP</v>
          </cell>
          <cell r="O9298" t="str">
            <v>PH500</v>
          </cell>
          <cell r="P9298" t="str">
            <v>3020</v>
          </cell>
          <cell r="Q9298" t="str">
            <v>General Equipment</v>
          </cell>
          <cell r="R9298" t="str">
            <v>Other Expenditures</v>
          </cell>
          <cell r="S9298" t="str">
            <v>Non Salary</v>
          </cell>
        </row>
        <row r="9299">
          <cell r="A9299" t="str">
            <v>PH5103</v>
          </cell>
          <cell r="E9299">
            <v>104.65</v>
          </cell>
          <cell r="F9299">
            <v>0</v>
          </cell>
          <cell r="G9299">
            <v>104.65</v>
          </cell>
          <cell r="H9299">
            <v>0</v>
          </cell>
          <cell r="I9299">
            <v>-104.65</v>
          </cell>
          <cell r="J9299">
            <v>0</v>
          </cell>
          <cell r="L9299">
            <v>41455</v>
          </cell>
          <cell r="M9299" t="str">
            <v>OG</v>
          </cell>
          <cell r="N9299" t="str">
            <v>EXP</v>
          </cell>
          <cell r="O9299" t="str">
            <v>PH500</v>
          </cell>
          <cell r="P9299" t="str">
            <v>4225</v>
          </cell>
          <cell r="Q9299" t="str">
            <v>Business Travel Expenses</v>
          </cell>
          <cell r="R9299" t="str">
            <v>Other Expenditures</v>
          </cell>
          <cell r="S9299" t="str">
            <v>Non Salary</v>
          </cell>
        </row>
        <row r="9300">
          <cell r="A9300" t="str">
            <v>PH5103</v>
          </cell>
          <cell r="E9300">
            <v>180</v>
          </cell>
          <cell r="F9300">
            <v>0</v>
          </cell>
          <cell r="G9300">
            <v>180</v>
          </cell>
          <cell r="H9300">
            <v>0</v>
          </cell>
          <cell r="I9300">
            <v>-180</v>
          </cell>
          <cell r="J9300">
            <v>0</v>
          </cell>
          <cell r="L9300">
            <v>41455</v>
          </cell>
          <cell r="M9300" t="str">
            <v>OG</v>
          </cell>
          <cell r="N9300" t="str">
            <v>EXP</v>
          </cell>
          <cell r="O9300" t="str">
            <v>PH500</v>
          </cell>
          <cell r="P9300" t="str">
            <v>4256</v>
          </cell>
          <cell r="Q9300" t="str">
            <v>Conference Expenditures</v>
          </cell>
          <cell r="R9300" t="str">
            <v>Other Expenditures</v>
          </cell>
          <cell r="S9300" t="str">
            <v>Non Salary</v>
          </cell>
        </row>
        <row r="9301">
          <cell r="A9301" t="str">
            <v>PH5103</v>
          </cell>
          <cell r="E9301">
            <v>165.75</v>
          </cell>
          <cell r="F9301">
            <v>0</v>
          </cell>
          <cell r="G9301">
            <v>165.75</v>
          </cell>
          <cell r="H9301">
            <v>702.3</v>
          </cell>
          <cell r="I9301">
            <v>536.54999999999995</v>
          </cell>
          <cell r="J9301">
            <v>3000</v>
          </cell>
          <cell r="L9301">
            <v>41455</v>
          </cell>
          <cell r="M9301" t="str">
            <v>OG</v>
          </cell>
          <cell r="N9301" t="str">
            <v>EXP</v>
          </cell>
          <cell r="O9301" t="str">
            <v>PH500</v>
          </cell>
          <cell r="P9301" t="str">
            <v>4770</v>
          </cell>
          <cell r="Q9301" t="str">
            <v>Insurance, Parking &amp; Metrage</v>
          </cell>
          <cell r="R9301" t="str">
            <v>Other Expenditures</v>
          </cell>
          <cell r="S9301" t="str">
            <v>Non Salary</v>
          </cell>
        </row>
        <row r="9302">
          <cell r="A9302" t="str">
            <v>PH5103</v>
          </cell>
          <cell r="E9302">
            <v>67.81</v>
          </cell>
          <cell r="F9302">
            <v>0</v>
          </cell>
          <cell r="G9302">
            <v>67.81</v>
          </cell>
          <cell r="H9302">
            <v>2809.2</v>
          </cell>
          <cell r="I9302">
            <v>2741.39</v>
          </cell>
          <cell r="J9302">
            <v>12000</v>
          </cell>
          <cell r="L9302">
            <v>41455</v>
          </cell>
          <cell r="M9302" t="str">
            <v>OG</v>
          </cell>
          <cell r="N9302" t="str">
            <v>EXP</v>
          </cell>
          <cell r="O9302" t="str">
            <v>PH500</v>
          </cell>
          <cell r="P9302" t="str">
            <v>4775</v>
          </cell>
          <cell r="Q9302" t="str">
            <v>Insurance, Parking &amp; Metrage</v>
          </cell>
          <cell r="R9302" t="str">
            <v>Other Expenditures</v>
          </cell>
          <cell r="S9302" t="str">
            <v>Non Salary</v>
          </cell>
        </row>
        <row r="9303">
          <cell r="A9303" t="str">
            <v>PH5103</v>
          </cell>
          <cell r="E9303">
            <v>0</v>
          </cell>
          <cell r="F9303">
            <v>0</v>
          </cell>
          <cell r="G9303">
            <v>0</v>
          </cell>
          <cell r="H9303">
            <v>0</v>
          </cell>
          <cell r="I9303">
            <v>0</v>
          </cell>
          <cell r="J9303">
            <v>6346.88</v>
          </cell>
          <cell r="L9303">
            <v>41455</v>
          </cell>
          <cell r="M9303" t="str">
            <v>OG</v>
          </cell>
          <cell r="N9303" t="str">
            <v>EXP</v>
          </cell>
          <cell r="O9303" t="str">
            <v>PH500</v>
          </cell>
          <cell r="P9303" t="str">
            <v>4995</v>
          </cell>
          <cell r="Q9303" t="str">
            <v>Other Services</v>
          </cell>
          <cell r="R9303" t="str">
            <v>Other Expenditures</v>
          </cell>
          <cell r="S9303" t="str">
            <v>Non Salary</v>
          </cell>
        </row>
        <row r="9304">
          <cell r="A9304" t="str">
            <v>PH5103</v>
          </cell>
          <cell r="E9304">
            <v>5.65</v>
          </cell>
          <cell r="F9304">
            <v>0</v>
          </cell>
          <cell r="G9304">
            <v>5.65</v>
          </cell>
          <cell r="H9304">
            <v>0</v>
          </cell>
          <cell r="I9304">
            <v>-5.65</v>
          </cell>
          <cell r="J9304">
            <v>0</v>
          </cell>
          <cell r="L9304">
            <v>41455</v>
          </cell>
          <cell r="M9304" t="str">
            <v>OG</v>
          </cell>
          <cell r="N9304" t="str">
            <v>EXP</v>
          </cell>
          <cell r="O9304" t="str">
            <v>PH500</v>
          </cell>
          <cell r="P9304" t="str">
            <v>6570</v>
          </cell>
          <cell r="Q9304" t="str">
            <v>Other Expenditures</v>
          </cell>
          <cell r="R9304" t="str">
            <v>Other Expenditures</v>
          </cell>
          <cell r="S9304" t="str">
            <v>Non Salary</v>
          </cell>
        </row>
        <row r="9305">
          <cell r="A9305" t="str">
            <v>PH5103</v>
          </cell>
          <cell r="E9305">
            <v>0</v>
          </cell>
          <cell r="F9305">
            <v>0</v>
          </cell>
          <cell r="G9305">
            <v>0</v>
          </cell>
          <cell r="H9305">
            <v>271.8</v>
          </cell>
          <cell r="I9305">
            <v>271.8</v>
          </cell>
          <cell r="J9305">
            <v>2000</v>
          </cell>
          <cell r="L9305">
            <v>41455</v>
          </cell>
          <cell r="M9305" t="str">
            <v>OG</v>
          </cell>
          <cell r="N9305" t="str">
            <v>EXP</v>
          </cell>
          <cell r="O9305" t="str">
            <v>PH500</v>
          </cell>
          <cell r="P9305" t="str">
            <v>6580</v>
          </cell>
          <cell r="Q9305" t="str">
            <v>Other Expenditures</v>
          </cell>
          <cell r="R9305" t="str">
            <v>Other Expenditures</v>
          </cell>
          <cell r="S9305" t="str">
            <v>Non Salary</v>
          </cell>
        </row>
        <row r="9306">
          <cell r="A9306" t="str">
            <v>PH5103</v>
          </cell>
          <cell r="E9306">
            <v>44.55</v>
          </cell>
          <cell r="F9306">
            <v>0</v>
          </cell>
          <cell r="G9306">
            <v>44.55</v>
          </cell>
          <cell r="H9306">
            <v>1223.0999999999999</v>
          </cell>
          <cell r="I9306">
            <v>1178.55</v>
          </cell>
          <cell r="J9306">
            <v>9000</v>
          </cell>
          <cell r="L9306">
            <v>41455</v>
          </cell>
          <cell r="M9306" t="str">
            <v>OG</v>
          </cell>
          <cell r="N9306" t="str">
            <v>EXP</v>
          </cell>
          <cell r="O9306" t="str">
            <v>PH500</v>
          </cell>
          <cell r="P9306" t="str">
            <v>6610</v>
          </cell>
          <cell r="Q9306" t="str">
            <v>Other Expenditures</v>
          </cell>
          <cell r="R9306" t="str">
            <v>Other Expenditures</v>
          </cell>
          <cell r="S9306" t="str">
            <v>Non Salary</v>
          </cell>
        </row>
        <row r="9307">
          <cell r="A9307" t="str">
            <v>PH5103</v>
          </cell>
          <cell r="E9307">
            <v>0</v>
          </cell>
          <cell r="F9307">
            <v>0</v>
          </cell>
          <cell r="G9307">
            <v>0</v>
          </cell>
          <cell r="H9307">
            <v>7634</v>
          </cell>
          <cell r="I9307">
            <v>7634</v>
          </cell>
          <cell r="J9307">
            <v>20000</v>
          </cell>
          <cell r="L9307">
            <v>41455</v>
          </cell>
          <cell r="M9307" t="str">
            <v>OG</v>
          </cell>
          <cell r="N9307" t="str">
            <v>EXP</v>
          </cell>
          <cell r="O9307" t="str">
            <v>PH500</v>
          </cell>
          <cell r="P9307" t="str">
            <v>7030</v>
          </cell>
          <cell r="Q9307" t="str">
            <v>IDC's</v>
          </cell>
          <cell r="R9307" t="str">
            <v>Other Expenditures</v>
          </cell>
          <cell r="S9307" t="str">
            <v>Non Salary</v>
          </cell>
        </row>
        <row r="9308">
          <cell r="A9308" t="str">
            <v>PH5103</v>
          </cell>
          <cell r="E9308">
            <v>0</v>
          </cell>
          <cell r="F9308">
            <v>0</v>
          </cell>
          <cell r="G9308">
            <v>0</v>
          </cell>
          <cell r="H9308">
            <v>3817</v>
          </cell>
          <cell r="I9308">
            <v>3817</v>
          </cell>
          <cell r="J9308">
            <v>10000</v>
          </cell>
          <cell r="L9308">
            <v>41455</v>
          </cell>
          <cell r="M9308" t="str">
            <v>OG</v>
          </cell>
          <cell r="N9308" t="str">
            <v>EXP</v>
          </cell>
          <cell r="O9308" t="str">
            <v>PH500</v>
          </cell>
          <cell r="P9308" t="str">
            <v>7035</v>
          </cell>
          <cell r="Q9308" t="str">
            <v>IDC's</v>
          </cell>
          <cell r="R9308" t="str">
            <v>Other Expenditures</v>
          </cell>
          <cell r="S9308" t="str">
            <v>Non Salary</v>
          </cell>
        </row>
        <row r="9309">
          <cell r="A9309" t="str">
            <v>PH5103</v>
          </cell>
          <cell r="E9309">
            <v>736.04</v>
          </cell>
          <cell r="F9309">
            <v>0</v>
          </cell>
          <cell r="G9309">
            <v>736.04</v>
          </cell>
          <cell r="H9309">
            <v>819.36</v>
          </cell>
          <cell r="I9309">
            <v>83.32</v>
          </cell>
          <cell r="J9309">
            <v>3277.45</v>
          </cell>
          <cell r="L9309">
            <v>41455</v>
          </cell>
          <cell r="M9309" t="str">
            <v>OG</v>
          </cell>
          <cell r="N9309" t="str">
            <v>EXP</v>
          </cell>
          <cell r="O9309" t="str">
            <v>PH500</v>
          </cell>
          <cell r="P9309" t="str">
            <v>7125</v>
          </cell>
          <cell r="Q9309" t="str">
            <v>IDC's</v>
          </cell>
          <cell r="R9309" t="str">
            <v>Other Expenditures</v>
          </cell>
          <cell r="S9309" t="str">
            <v>Non Salary</v>
          </cell>
        </row>
        <row r="9310">
          <cell r="A9310" t="str">
            <v>PH5103</v>
          </cell>
          <cell r="E9310">
            <v>-2863.2</v>
          </cell>
          <cell r="F9310">
            <v>0</v>
          </cell>
          <cell r="G9310">
            <v>-2863.2</v>
          </cell>
          <cell r="H9310">
            <v>0</v>
          </cell>
          <cell r="I9310">
            <v>2863.2</v>
          </cell>
          <cell r="J9310">
            <v>0</v>
          </cell>
          <cell r="L9310">
            <v>41455</v>
          </cell>
          <cell r="M9310" t="str">
            <v>OG</v>
          </cell>
          <cell r="N9310" t="str">
            <v>REV</v>
          </cell>
          <cell r="O9310" t="str">
            <v>PH500</v>
          </cell>
          <cell r="P9310" t="str">
            <v>7540</v>
          </cell>
          <cell r="Q9310" t="str">
            <v>IDR's</v>
          </cell>
          <cell r="R9310" t="str">
            <v>Revenue</v>
          </cell>
          <cell r="S9310" t="str">
            <v>Non Salary</v>
          </cell>
        </row>
        <row r="9311">
          <cell r="A9311" t="str">
            <v>PH5103</v>
          </cell>
          <cell r="E9311">
            <v>0</v>
          </cell>
          <cell r="F9311">
            <v>0</v>
          </cell>
          <cell r="G9311">
            <v>0</v>
          </cell>
          <cell r="H9311">
            <v>0</v>
          </cell>
          <cell r="I9311">
            <v>0</v>
          </cell>
          <cell r="J9311">
            <v>0</v>
          </cell>
          <cell r="L9311">
            <v>41455</v>
          </cell>
          <cell r="M9311" t="str">
            <v>OG</v>
          </cell>
          <cell r="N9311" t="str">
            <v>REV</v>
          </cell>
          <cell r="O9311" t="str">
            <v>PH500</v>
          </cell>
          <cell r="P9311" t="str">
            <v>7680</v>
          </cell>
          <cell r="Q9311" t="str">
            <v>IDR's</v>
          </cell>
          <cell r="R9311" t="str">
            <v>Revenue</v>
          </cell>
          <cell r="S9311" t="str">
            <v>Non Salary</v>
          </cell>
        </row>
        <row r="9312">
          <cell r="A9312" t="str">
            <v>PH5103</v>
          </cell>
          <cell r="E9312">
            <v>0</v>
          </cell>
          <cell r="F9312">
            <v>0</v>
          </cell>
          <cell r="G9312">
            <v>0</v>
          </cell>
          <cell r="H9312">
            <v>0</v>
          </cell>
          <cell r="I9312">
            <v>0</v>
          </cell>
          <cell r="J9312">
            <v>0</v>
          </cell>
          <cell r="L9312">
            <v>41455</v>
          </cell>
          <cell r="M9312" t="str">
            <v>OG</v>
          </cell>
          <cell r="N9312" t="str">
            <v>REV</v>
          </cell>
          <cell r="O9312" t="str">
            <v>PH500</v>
          </cell>
          <cell r="P9312" t="str">
            <v>7710</v>
          </cell>
          <cell r="Q9312" t="str">
            <v>IDR's</v>
          </cell>
          <cell r="R9312" t="str">
            <v>Revenue</v>
          </cell>
          <cell r="S9312" t="str">
            <v>Non Salary</v>
          </cell>
        </row>
        <row r="9313">
          <cell r="A9313" t="str">
            <v>PH5103</v>
          </cell>
          <cell r="E9313">
            <v>0</v>
          </cell>
          <cell r="F9313">
            <v>0</v>
          </cell>
          <cell r="G9313">
            <v>0</v>
          </cell>
          <cell r="H9313">
            <v>-366.42</v>
          </cell>
          <cell r="I9313">
            <v>-366.42</v>
          </cell>
          <cell r="J9313">
            <v>-630</v>
          </cell>
          <cell r="L9313">
            <v>41455</v>
          </cell>
          <cell r="M9313" t="str">
            <v>OG</v>
          </cell>
          <cell r="N9313" t="str">
            <v>REV</v>
          </cell>
          <cell r="O9313" t="str">
            <v>PH500</v>
          </cell>
          <cell r="P9313" t="str">
            <v>7720</v>
          </cell>
          <cell r="Q9313" t="str">
            <v>IDR's</v>
          </cell>
          <cell r="R9313" t="str">
            <v>Revenue</v>
          </cell>
          <cell r="S9313" t="str">
            <v>Non Salary</v>
          </cell>
        </row>
        <row r="9314">
          <cell r="A9314" t="str">
            <v>PH5103</v>
          </cell>
          <cell r="E9314">
            <v>0</v>
          </cell>
          <cell r="F9314">
            <v>0</v>
          </cell>
          <cell r="G9314">
            <v>0</v>
          </cell>
          <cell r="H9314">
            <v>0</v>
          </cell>
          <cell r="I9314">
            <v>0</v>
          </cell>
          <cell r="J9314">
            <v>0</v>
          </cell>
          <cell r="L9314">
            <v>41455</v>
          </cell>
          <cell r="M9314" t="str">
            <v>OG</v>
          </cell>
          <cell r="N9314" t="str">
            <v>REV</v>
          </cell>
          <cell r="O9314" t="str">
            <v>PH500</v>
          </cell>
          <cell r="P9314" t="str">
            <v>7730</v>
          </cell>
          <cell r="Q9314" t="str">
            <v>IDR's</v>
          </cell>
          <cell r="R9314" t="str">
            <v>Revenue</v>
          </cell>
          <cell r="S9314" t="str">
            <v>Non Salary</v>
          </cell>
        </row>
        <row r="9315">
          <cell r="A9315" t="str">
            <v>PH5103</v>
          </cell>
          <cell r="E9315">
            <v>0</v>
          </cell>
          <cell r="F9315">
            <v>0</v>
          </cell>
          <cell r="G9315">
            <v>0</v>
          </cell>
          <cell r="H9315">
            <v>0</v>
          </cell>
          <cell r="I9315">
            <v>0</v>
          </cell>
          <cell r="J9315">
            <v>0</v>
          </cell>
          <cell r="L9315">
            <v>41455</v>
          </cell>
          <cell r="M9315" t="str">
            <v>OG</v>
          </cell>
          <cell r="N9315" t="str">
            <v>REV</v>
          </cell>
          <cell r="O9315" t="str">
            <v>PH500</v>
          </cell>
          <cell r="P9315" t="str">
            <v>7732</v>
          </cell>
          <cell r="Q9315" t="str">
            <v>IDR's</v>
          </cell>
          <cell r="R9315" t="str">
            <v>Revenue</v>
          </cell>
          <cell r="S9315" t="str">
            <v>Non Salary</v>
          </cell>
        </row>
        <row r="9316">
          <cell r="A9316" t="str">
            <v>PH5103</v>
          </cell>
          <cell r="E9316">
            <v>0</v>
          </cell>
          <cell r="F9316">
            <v>0</v>
          </cell>
          <cell r="G9316">
            <v>0</v>
          </cell>
          <cell r="H9316">
            <v>0</v>
          </cell>
          <cell r="I9316">
            <v>0</v>
          </cell>
          <cell r="J9316">
            <v>0</v>
          </cell>
          <cell r="L9316">
            <v>41455</v>
          </cell>
          <cell r="M9316" t="str">
            <v>OG</v>
          </cell>
          <cell r="N9316" t="str">
            <v>REV</v>
          </cell>
          <cell r="O9316" t="str">
            <v>PH500</v>
          </cell>
          <cell r="P9316" t="str">
            <v>7735</v>
          </cell>
          <cell r="Q9316" t="str">
            <v>IDR's</v>
          </cell>
          <cell r="R9316" t="str">
            <v>Revenue</v>
          </cell>
          <cell r="S9316" t="str">
            <v>Non Salary</v>
          </cell>
        </row>
        <row r="9317">
          <cell r="A9317" t="str">
            <v>PH5103</v>
          </cell>
          <cell r="E9317">
            <v>0</v>
          </cell>
          <cell r="F9317">
            <v>0</v>
          </cell>
          <cell r="G9317">
            <v>0</v>
          </cell>
          <cell r="H9317">
            <v>0</v>
          </cell>
          <cell r="I9317">
            <v>0</v>
          </cell>
          <cell r="J9317">
            <v>0</v>
          </cell>
          <cell r="L9317">
            <v>41455</v>
          </cell>
          <cell r="M9317" t="str">
            <v>OG</v>
          </cell>
          <cell r="N9317" t="str">
            <v>REV</v>
          </cell>
          <cell r="O9317" t="str">
            <v>PH500</v>
          </cell>
          <cell r="P9317" t="str">
            <v>8510</v>
          </cell>
          <cell r="Q9317" t="str">
            <v>Fees &amp; Service Charges</v>
          </cell>
          <cell r="R9317" t="str">
            <v>Revenue</v>
          </cell>
          <cell r="S9317" t="str">
            <v>Non Salary</v>
          </cell>
        </row>
        <row r="9318">
          <cell r="A9318" t="str">
            <v>PH5103</v>
          </cell>
          <cell r="E9318">
            <v>-91595.76</v>
          </cell>
          <cell r="F9318">
            <v>0</v>
          </cell>
          <cell r="G9318">
            <v>-91595.76</v>
          </cell>
          <cell r="H9318">
            <v>-287332.84999999998</v>
          </cell>
          <cell r="I9318">
            <v>-195737.09</v>
          </cell>
          <cell r="J9318">
            <v>-649337.1</v>
          </cell>
          <cell r="L9318">
            <v>41455</v>
          </cell>
          <cell r="M9318" t="str">
            <v>OG</v>
          </cell>
          <cell r="N9318" t="str">
            <v>REV</v>
          </cell>
          <cell r="O9318" t="str">
            <v>PH500</v>
          </cell>
          <cell r="P9318" t="str">
            <v>8515</v>
          </cell>
          <cell r="Q9318" t="str">
            <v>Fees &amp; Service Charges</v>
          </cell>
          <cell r="R9318" t="str">
            <v>Revenue</v>
          </cell>
          <cell r="S9318" t="str">
            <v>Non Salary</v>
          </cell>
        </row>
        <row r="9319">
          <cell r="A9319" t="str">
            <v>PH5104</v>
          </cell>
          <cell r="E9319">
            <v>615999.18000000005</v>
          </cell>
          <cell r="F9319">
            <v>0</v>
          </cell>
          <cell r="G9319">
            <v>615999.18000000005</v>
          </cell>
          <cell r="H9319">
            <v>662068.4</v>
          </cell>
          <cell r="I9319">
            <v>46069.22</v>
          </cell>
          <cell r="J9319">
            <v>1495700.96</v>
          </cell>
          <cell r="L9319">
            <v>41455</v>
          </cell>
          <cell r="M9319" t="str">
            <v>SG</v>
          </cell>
          <cell r="N9319" t="str">
            <v>EXP</v>
          </cell>
          <cell r="O9319" t="str">
            <v>PH500</v>
          </cell>
          <cell r="P9319" t="str">
            <v>1015</v>
          </cell>
          <cell r="Q9319" t="str">
            <v>Salaries &amp; Benefits</v>
          </cell>
          <cell r="R9319" t="str">
            <v>Other Expenditures</v>
          </cell>
          <cell r="S9319" t="str">
            <v>Salaries &amp; Benefits</v>
          </cell>
        </row>
        <row r="9320">
          <cell r="A9320" t="str">
            <v>PH5104</v>
          </cell>
          <cell r="E9320">
            <v>16740.79</v>
          </cell>
          <cell r="F9320">
            <v>0</v>
          </cell>
          <cell r="G9320">
            <v>16740.79</v>
          </cell>
          <cell r="H9320">
            <v>15195.01</v>
          </cell>
          <cell r="I9320">
            <v>-1545.78</v>
          </cell>
          <cell r="J9320">
            <v>34199.879999999997</v>
          </cell>
          <cell r="L9320">
            <v>41455</v>
          </cell>
          <cell r="M9320" t="str">
            <v>SG</v>
          </cell>
          <cell r="N9320" t="str">
            <v>EXP</v>
          </cell>
          <cell r="O9320" t="str">
            <v>PH500</v>
          </cell>
          <cell r="P9320" t="str">
            <v>1025</v>
          </cell>
          <cell r="Q9320" t="str">
            <v>Salaries &amp; Benefits</v>
          </cell>
          <cell r="R9320" t="str">
            <v>Other Expenditures</v>
          </cell>
          <cell r="S9320" t="str">
            <v>Overtime</v>
          </cell>
        </row>
        <row r="9321">
          <cell r="A9321" t="str">
            <v>PH5104</v>
          </cell>
          <cell r="E9321">
            <v>0</v>
          </cell>
          <cell r="F9321">
            <v>0</v>
          </cell>
          <cell r="G9321">
            <v>0</v>
          </cell>
          <cell r="H9321">
            <v>1066.8</v>
          </cell>
          <cell r="I9321">
            <v>1066.8</v>
          </cell>
          <cell r="J9321">
            <v>1066.8</v>
          </cell>
          <cell r="L9321">
            <v>41455</v>
          </cell>
          <cell r="M9321" t="str">
            <v>SG</v>
          </cell>
          <cell r="N9321" t="str">
            <v>EXP</v>
          </cell>
          <cell r="O9321" t="str">
            <v>PH500</v>
          </cell>
          <cell r="P9321" t="str">
            <v>1050</v>
          </cell>
          <cell r="Q9321" t="str">
            <v>Salaries &amp; Benefits</v>
          </cell>
          <cell r="R9321" t="str">
            <v>Other Expenditures</v>
          </cell>
          <cell r="S9321" t="str">
            <v>Salaries &amp; Benefits</v>
          </cell>
        </row>
        <row r="9322">
          <cell r="A9322" t="str">
            <v>PH5104</v>
          </cell>
          <cell r="E9322">
            <v>0</v>
          </cell>
          <cell r="F9322">
            <v>0</v>
          </cell>
          <cell r="G9322">
            <v>0</v>
          </cell>
          <cell r="H9322">
            <v>0</v>
          </cell>
          <cell r="I9322">
            <v>0</v>
          </cell>
          <cell r="J9322">
            <v>0</v>
          </cell>
          <cell r="L9322">
            <v>41455</v>
          </cell>
          <cell r="M9322" t="str">
            <v>SG</v>
          </cell>
          <cell r="N9322" t="str">
            <v>EXP</v>
          </cell>
          <cell r="O9322" t="str">
            <v>PH500</v>
          </cell>
          <cell r="P9322" t="str">
            <v>1060</v>
          </cell>
          <cell r="Q9322" t="str">
            <v>Salaries &amp; Benefits</v>
          </cell>
          <cell r="R9322" t="str">
            <v>Other Expenditures</v>
          </cell>
          <cell r="S9322" t="str">
            <v>Salaries &amp; Benefits</v>
          </cell>
        </row>
        <row r="9323">
          <cell r="A9323" t="str">
            <v>PH5104</v>
          </cell>
          <cell r="E9323">
            <v>0</v>
          </cell>
          <cell r="F9323">
            <v>0</v>
          </cell>
          <cell r="G9323">
            <v>0</v>
          </cell>
          <cell r="H9323">
            <v>-41993.63</v>
          </cell>
          <cell r="I9323">
            <v>-41993.63</v>
          </cell>
          <cell r="J9323">
            <v>-91974.58</v>
          </cell>
          <cell r="L9323">
            <v>41455</v>
          </cell>
          <cell r="M9323" t="str">
            <v>SG</v>
          </cell>
          <cell r="N9323" t="str">
            <v>EXP</v>
          </cell>
          <cell r="O9323" t="str">
            <v>PH500</v>
          </cell>
          <cell r="P9323" t="str">
            <v>1520</v>
          </cell>
          <cell r="Q9323" t="str">
            <v>Salaries &amp; Benefits</v>
          </cell>
          <cell r="R9323" t="str">
            <v>Other Expenditures</v>
          </cell>
          <cell r="S9323" t="str">
            <v>Gapping</v>
          </cell>
        </row>
        <row r="9324">
          <cell r="A9324" t="str">
            <v>PH5104</v>
          </cell>
          <cell r="E9324">
            <v>34627.4</v>
          </cell>
          <cell r="F9324">
            <v>0</v>
          </cell>
          <cell r="G9324">
            <v>34627.4</v>
          </cell>
          <cell r="H9324">
            <v>39066.800000000003</v>
          </cell>
          <cell r="I9324">
            <v>4439.3999999999996</v>
          </cell>
          <cell r="J9324">
            <v>88645.2</v>
          </cell>
          <cell r="L9324">
            <v>41455</v>
          </cell>
          <cell r="M9324" t="str">
            <v>SG</v>
          </cell>
          <cell r="N9324" t="str">
            <v>EXP</v>
          </cell>
          <cell r="O9324" t="str">
            <v>PH500</v>
          </cell>
          <cell r="P9324" t="str">
            <v>1711</v>
          </cell>
          <cell r="Q9324" t="str">
            <v>Salaries &amp; Benefits</v>
          </cell>
          <cell r="R9324" t="str">
            <v>Other Expenditures</v>
          </cell>
          <cell r="S9324" t="str">
            <v>Salaries &amp; Benefits</v>
          </cell>
        </row>
        <row r="9325">
          <cell r="A9325" t="str">
            <v>PH5104</v>
          </cell>
          <cell r="E9325">
            <v>16433.740000000002</v>
          </cell>
          <cell r="F9325">
            <v>0</v>
          </cell>
          <cell r="G9325">
            <v>16433.740000000002</v>
          </cell>
          <cell r="H9325">
            <v>18453.53</v>
          </cell>
          <cell r="I9325">
            <v>2019.79</v>
          </cell>
          <cell r="J9325">
            <v>41869.68</v>
          </cell>
          <cell r="L9325">
            <v>41455</v>
          </cell>
          <cell r="M9325" t="str">
            <v>SG</v>
          </cell>
          <cell r="N9325" t="str">
            <v>EXP</v>
          </cell>
          <cell r="O9325" t="str">
            <v>PH500</v>
          </cell>
          <cell r="P9325" t="str">
            <v>1712</v>
          </cell>
          <cell r="Q9325" t="str">
            <v>Salaries &amp; Benefits</v>
          </cell>
          <cell r="R9325" t="str">
            <v>Other Expenditures</v>
          </cell>
          <cell r="S9325" t="str">
            <v>Salaries &amp; Benefits</v>
          </cell>
        </row>
        <row r="9326">
          <cell r="A9326" t="str">
            <v>PH5104</v>
          </cell>
          <cell r="E9326">
            <v>14592</v>
          </cell>
          <cell r="F9326">
            <v>0</v>
          </cell>
          <cell r="G9326">
            <v>14592</v>
          </cell>
          <cell r="H9326">
            <v>13258</v>
          </cell>
          <cell r="I9326">
            <v>-1334</v>
          </cell>
          <cell r="J9326">
            <v>29950.58</v>
          </cell>
          <cell r="L9326">
            <v>41455</v>
          </cell>
          <cell r="M9326" t="str">
            <v>SG</v>
          </cell>
          <cell r="N9326" t="str">
            <v>EXP</v>
          </cell>
          <cell r="O9326" t="str">
            <v>PH500</v>
          </cell>
          <cell r="P9326" t="str">
            <v>1720</v>
          </cell>
          <cell r="Q9326" t="str">
            <v>Salaries &amp; Benefits</v>
          </cell>
          <cell r="R9326" t="str">
            <v>Other Expenditures</v>
          </cell>
          <cell r="S9326" t="str">
            <v>Salaries &amp; Benefits</v>
          </cell>
        </row>
        <row r="9327">
          <cell r="A9327" t="str">
            <v>PH5104</v>
          </cell>
          <cell r="E9327">
            <v>4413.1899999999996</v>
          </cell>
          <cell r="F9327">
            <v>0</v>
          </cell>
          <cell r="G9327">
            <v>4413.1899999999996</v>
          </cell>
          <cell r="H9327">
            <v>4941.5600000000004</v>
          </cell>
          <cell r="I9327">
            <v>528.37</v>
          </cell>
          <cell r="J9327">
            <v>11163.9</v>
          </cell>
          <cell r="L9327">
            <v>41455</v>
          </cell>
          <cell r="M9327" t="str">
            <v>SG</v>
          </cell>
          <cell r="N9327" t="str">
            <v>EXP</v>
          </cell>
          <cell r="O9327" t="str">
            <v>PH500</v>
          </cell>
          <cell r="P9327" t="str">
            <v>1730</v>
          </cell>
          <cell r="Q9327" t="str">
            <v>Salaries &amp; Benefits</v>
          </cell>
          <cell r="R9327" t="str">
            <v>Other Expenditures</v>
          </cell>
          <cell r="S9327" t="str">
            <v>Salaries &amp; Benefits</v>
          </cell>
        </row>
        <row r="9328">
          <cell r="A9328" t="str">
            <v>PH5104</v>
          </cell>
          <cell r="E9328">
            <v>16444.18</v>
          </cell>
          <cell r="F9328">
            <v>0</v>
          </cell>
          <cell r="G9328">
            <v>16444.18</v>
          </cell>
          <cell r="H9328">
            <v>17110.189999999999</v>
          </cell>
          <cell r="I9328">
            <v>666.01</v>
          </cell>
          <cell r="J9328">
            <v>21254.62</v>
          </cell>
          <cell r="L9328">
            <v>41455</v>
          </cell>
          <cell r="M9328" t="str">
            <v>SG</v>
          </cell>
          <cell r="N9328" t="str">
            <v>EXP</v>
          </cell>
          <cell r="O9328" t="str">
            <v>PH500</v>
          </cell>
          <cell r="P9328" t="str">
            <v>1740</v>
          </cell>
          <cell r="Q9328" t="str">
            <v>Salaries &amp; Benefits</v>
          </cell>
          <cell r="R9328" t="str">
            <v>Other Expenditures</v>
          </cell>
          <cell r="S9328" t="str">
            <v>Salaries &amp; Benefits</v>
          </cell>
        </row>
        <row r="9329">
          <cell r="A9329" t="str">
            <v>PH5104</v>
          </cell>
          <cell r="E9329">
            <v>836.83</v>
          </cell>
          <cell r="F9329">
            <v>0</v>
          </cell>
          <cell r="G9329">
            <v>836.83</v>
          </cell>
          <cell r="H9329">
            <v>894.34</v>
          </cell>
          <cell r="I9329">
            <v>57.51</v>
          </cell>
          <cell r="J9329">
            <v>1196.5</v>
          </cell>
          <cell r="L9329">
            <v>41455</v>
          </cell>
          <cell r="M9329" t="str">
            <v>SG</v>
          </cell>
          <cell r="N9329" t="str">
            <v>EXP</v>
          </cell>
          <cell r="O9329" t="str">
            <v>PH500</v>
          </cell>
          <cell r="P9329" t="str">
            <v>1745</v>
          </cell>
          <cell r="Q9329" t="str">
            <v>Salaries &amp; Benefits</v>
          </cell>
          <cell r="R9329" t="str">
            <v>Other Expenditures</v>
          </cell>
          <cell r="S9329" t="str">
            <v>Salaries &amp; Benefits</v>
          </cell>
        </row>
        <row r="9330">
          <cell r="A9330" t="str">
            <v>PH5104</v>
          </cell>
          <cell r="E9330">
            <v>12613.18</v>
          </cell>
          <cell r="F9330">
            <v>0</v>
          </cell>
          <cell r="G9330">
            <v>12613.18</v>
          </cell>
          <cell r="H9330">
            <v>12910.41</v>
          </cell>
          <cell r="I9330">
            <v>297.23</v>
          </cell>
          <cell r="J9330">
            <v>29166.13</v>
          </cell>
          <cell r="L9330">
            <v>41455</v>
          </cell>
          <cell r="M9330" t="str">
            <v>SG</v>
          </cell>
          <cell r="N9330" t="str">
            <v>EXP</v>
          </cell>
          <cell r="O9330" t="str">
            <v>PH500</v>
          </cell>
          <cell r="P9330" t="str">
            <v>1750</v>
          </cell>
          <cell r="Q9330" t="str">
            <v>Salaries &amp; Benefits</v>
          </cell>
          <cell r="R9330" t="str">
            <v>Other Expenditures</v>
          </cell>
          <cell r="S9330" t="str">
            <v>Salaries &amp; Benefits</v>
          </cell>
        </row>
        <row r="9331">
          <cell r="A9331" t="str">
            <v>PH5104</v>
          </cell>
          <cell r="E9331">
            <v>33811.440000000002</v>
          </cell>
          <cell r="F9331">
            <v>0</v>
          </cell>
          <cell r="G9331">
            <v>33811.440000000002</v>
          </cell>
          <cell r="H9331">
            <v>37128.879999999997</v>
          </cell>
          <cell r="I9331">
            <v>3317.44</v>
          </cell>
          <cell r="J9331">
            <v>46741.279999999999</v>
          </cell>
          <cell r="L9331">
            <v>41455</v>
          </cell>
          <cell r="M9331" t="str">
            <v>SG</v>
          </cell>
          <cell r="N9331" t="str">
            <v>EXP</v>
          </cell>
          <cell r="O9331" t="str">
            <v>PH500</v>
          </cell>
          <cell r="P9331" t="str">
            <v>1760</v>
          </cell>
          <cell r="Q9331" t="str">
            <v>Salaries &amp; Benefits</v>
          </cell>
          <cell r="R9331" t="str">
            <v>Other Expenditures</v>
          </cell>
          <cell r="S9331" t="str">
            <v>Salaries &amp; Benefits</v>
          </cell>
        </row>
        <row r="9332">
          <cell r="A9332" t="str">
            <v>PH5104</v>
          </cell>
          <cell r="E9332">
            <v>64673.63</v>
          </cell>
          <cell r="F9332">
            <v>0</v>
          </cell>
          <cell r="G9332">
            <v>64673.63</v>
          </cell>
          <cell r="H9332">
            <v>65192.57</v>
          </cell>
          <cell r="I9332">
            <v>518.94000000000005</v>
          </cell>
          <cell r="J9332">
            <v>147227.41</v>
          </cell>
          <cell r="L9332">
            <v>41455</v>
          </cell>
          <cell r="M9332" t="str">
            <v>SG</v>
          </cell>
          <cell r="N9332" t="str">
            <v>EXP</v>
          </cell>
          <cell r="O9332" t="str">
            <v>PH500</v>
          </cell>
          <cell r="P9332" t="str">
            <v>1770</v>
          </cell>
          <cell r="Q9332" t="str">
            <v>Salaries &amp; Benefits</v>
          </cell>
          <cell r="R9332" t="str">
            <v>Other Expenditures</v>
          </cell>
          <cell r="S9332" t="str">
            <v>Salaries &amp; Benefits</v>
          </cell>
        </row>
        <row r="9333">
          <cell r="A9333" t="str">
            <v>PH5104</v>
          </cell>
          <cell r="E9333">
            <v>10561.08</v>
          </cell>
          <cell r="F9333">
            <v>0</v>
          </cell>
          <cell r="G9333">
            <v>10561.08</v>
          </cell>
          <cell r="H9333">
            <v>0</v>
          </cell>
          <cell r="I9333">
            <v>-10561.08</v>
          </cell>
          <cell r="J9333">
            <v>0</v>
          </cell>
          <cell r="L9333">
            <v>41455</v>
          </cell>
          <cell r="M9333" t="str">
            <v>SG</v>
          </cell>
          <cell r="N9333" t="str">
            <v>EXP</v>
          </cell>
          <cell r="O9333" t="str">
            <v>PH500</v>
          </cell>
          <cell r="P9333" t="str">
            <v>1840</v>
          </cell>
          <cell r="Q9333" t="str">
            <v>Salaries &amp; Benefits</v>
          </cell>
          <cell r="R9333" t="str">
            <v>Other Expenditures</v>
          </cell>
          <cell r="S9333" t="str">
            <v>Salaries &amp; Benefits</v>
          </cell>
        </row>
        <row r="9334">
          <cell r="A9334" t="str">
            <v>PH5104</v>
          </cell>
          <cell r="E9334">
            <v>0</v>
          </cell>
          <cell r="F9334">
            <v>0</v>
          </cell>
          <cell r="G9334">
            <v>0</v>
          </cell>
          <cell r="H9334">
            <v>2775.77</v>
          </cell>
          <cell r="I9334">
            <v>2775.77</v>
          </cell>
          <cell r="J9334">
            <v>6247.5</v>
          </cell>
          <cell r="L9334">
            <v>41455</v>
          </cell>
          <cell r="M9334" t="str">
            <v>SG</v>
          </cell>
          <cell r="N9334" t="str">
            <v>EXP</v>
          </cell>
          <cell r="O9334" t="str">
            <v>PH500</v>
          </cell>
          <cell r="P9334" t="str">
            <v>1850</v>
          </cell>
          <cell r="Q9334" t="str">
            <v>Salaries &amp; Benefits</v>
          </cell>
          <cell r="R9334" t="str">
            <v>Other Expenditures</v>
          </cell>
          <cell r="S9334" t="str">
            <v>Salaries &amp; Benefits</v>
          </cell>
        </row>
        <row r="9335">
          <cell r="A9335" t="str">
            <v>PH5104</v>
          </cell>
          <cell r="E9335">
            <v>0</v>
          </cell>
          <cell r="F9335">
            <v>0</v>
          </cell>
          <cell r="G9335">
            <v>0</v>
          </cell>
          <cell r="H9335">
            <v>0</v>
          </cell>
          <cell r="I9335">
            <v>0</v>
          </cell>
          <cell r="J9335">
            <v>0</v>
          </cell>
          <cell r="L9335">
            <v>41455</v>
          </cell>
          <cell r="M9335" t="str">
            <v>SG</v>
          </cell>
          <cell r="N9335" t="str">
            <v>EXP</v>
          </cell>
          <cell r="O9335" t="str">
            <v>PH500</v>
          </cell>
          <cell r="P9335" t="str">
            <v>4225</v>
          </cell>
          <cell r="Q9335" t="str">
            <v>Business Travel Expenses</v>
          </cell>
          <cell r="R9335" t="str">
            <v>Other Expenditures</v>
          </cell>
          <cell r="S9335" t="str">
            <v>Non Salary</v>
          </cell>
        </row>
        <row r="9336">
          <cell r="A9336" t="str">
            <v>PH5104</v>
          </cell>
          <cell r="E9336">
            <v>1084.25</v>
          </cell>
          <cell r="F9336">
            <v>0</v>
          </cell>
          <cell r="G9336">
            <v>1084.25</v>
          </cell>
          <cell r="H9336">
            <v>0</v>
          </cell>
          <cell r="I9336">
            <v>-1084.25</v>
          </cell>
          <cell r="J9336">
            <v>0</v>
          </cell>
          <cell r="L9336">
            <v>41455</v>
          </cell>
          <cell r="M9336" t="str">
            <v>SG</v>
          </cell>
          <cell r="N9336" t="str">
            <v>EXP</v>
          </cell>
          <cell r="O9336" t="str">
            <v>PH500</v>
          </cell>
          <cell r="P9336" t="str">
            <v>4770</v>
          </cell>
          <cell r="Q9336" t="str">
            <v>Insurance, Parking &amp; Metrage</v>
          </cell>
          <cell r="R9336" t="str">
            <v>Other Expenditures</v>
          </cell>
          <cell r="S9336" t="str">
            <v>Non Salary</v>
          </cell>
        </row>
        <row r="9337">
          <cell r="A9337" t="str">
            <v>PH5104</v>
          </cell>
          <cell r="E9337">
            <v>8711.6</v>
          </cell>
          <cell r="F9337">
            <v>0</v>
          </cell>
          <cell r="G9337">
            <v>8711.6</v>
          </cell>
          <cell r="H9337">
            <v>0</v>
          </cell>
          <cell r="I9337">
            <v>-8711.6</v>
          </cell>
          <cell r="J9337">
            <v>0</v>
          </cell>
          <cell r="L9337">
            <v>41455</v>
          </cell>
          <cell r="M9337" t="str">
            <v>SG</v>
          </cell>
          <cell r="N9337" t="str">
            <v>EXP</v>
          </cell>
          <cell r="O9337" t="str">
            <v>PH500</v>
          </cell>
          <cell r="P9337" t="str">
            <v>4775</v>
          </cell>
          <cell r="Q9337" t="str">
            <v>Insurance, Parking &amp; Metrage</v>
          </cell>
          <cell r="R9337" t="str">
            <v>Other Expenditures</v>
          </cell>
          <cell r="S9337" t="str">
            <v>Non Salary</v>
          </cell>
        </row>
        <row r="9338">
          <cell r="A9338" t="str">
            <v>PH5104</v>
          </cell>
          <cell r="E9338">
            <v>-638656.87</v>
          </cell>
          <cell r="F9338">
            <v>0</v>
          </cell>
          <cell r="G9338">
            <v>-638656.87</v>
          </cell>
          <cell r="H9338">
            <v>-636051.47</v>
          </cell>
          <cell r="I9338">
            <v>2605.4</v>
          </cell>
          <cell r="J9338">
            <v>-1396841.75</v>
          </cell>
          <cell r="L9338">
            <v>41455</v>
          </cell>
          <cell r="M9338" t="str">
            <v>SG</v>
          </cell>
          <cell r="N9338" t="str">
            <v>REV</v>
          </cell>
          <cell r="O9338" t="str">
            <v>PH500</v>
          </cell>
          <cell r="P9338" t="str">
            <v>8010</v>
          </cell>
          <cell r="Q9338" t="str">
            <v>Grants and Subsidies</v>
          </cell>
          <cell r="R9338" t="str">
            <v>Revenue</v>
          </cell>
          <cell r="S9338" t="str">
            <v>Non Salary</v>
          </cell>
        </row>
        <row r="9339">
          <cell r="A9339" t="str">
            <v>PH5105</v>
          </cell>
          <cell r="E9339">
            <v>0</v>
          </cell>
          <cell r="F9339">
            <v>0</v>
          </cell>
          <cell r="G9339">
            <v>0</v>
          </cell>
          <cell r="H9339">
            <v>22.67</v>
          </cell>
          <cell r="I9339">
            <v>22.67</v>
          </cell>
          <cell r="J9339">
            <v>51</v>
          </cell>
          <cell r="L9339">
            <v>41455</v>
          </cell>
          <cell r="M9339" t="str">
            <v>SG</v>
          </cell>
          <cell r="N9339" t="str">
            <v>EXP</v>
          </cell>
          <cell r="O9339" t="str">
            <v>PH500</v>
          </cell>
          <cell r="P9339" t="str">
            <v>1011</v>
          </cell>
          <cell r="Q9339" t="str">
            <v>Salaries &amp; Benefits</v>
          </cell>
          <cell r="R9339" t="str">
            <v>Other Expenditures</v>
          </cell>
          <cell r="S9339" t="str">
            <v>Salaries &amp; Benefits</v>
          </cell>
        </row>
        <row r="9340">
          <cell r="A9340" t="str">
            <v>PH5105</v>
          </cell>
          <cell r="E9340">
            <v>556188.65</v>
          </cell>
          <cell r="F9340">
            <v>0</v>
          </cell>
          <cell r="G9340">
            <v>556188.65</v>
          </cell>
          <cell r="H9340">
            <v>570158.12</v>
          </cell>
          <cell r="I9340">
            <v>13969.47</v>
          </cell>
          <cell r="J9340">
            <v>1288902.83</v>
          </cell>
          <cell r="L9340">
            <v>41455</v>
          </cell>
          <cell r="M9340" t="str">
            <v>SG</v>
          </cell>
          <cell r="N9340" t="str">
            <v>EXP</v>
          </cell>
          <cell r="O9340" t="str">
            <v>PH500</v>
          </cell>
          <cell r="P9340" t="str">
            <v>1015</v>
          </cell>
          <cell r="Q9340" t="str">
            <v>Salaries &amp; Benefits</v>
          </cell>
          <cell r="R9340" t="str">
            <v>Other Expenditures</v>
          </cell>
          <cell r="S9340" t="str">
            <v>Salaries &amp; Benefits</v>
          </cell>
        </row>
        <row r="9341">
          <cell r="A9341" t="str">
            <v>PH5105</v>
          </cell>
          <cell r="E9341">
            <v>5305.59</v>
          </cell>
          <cell r="F9341">
            <v>0</v>
          </cell>
          <cell r="G9341">
            <v>5305.59</v>
          </cell>
          <cell r="H9341">
            <v>8460.49</v>
          </cell>
          <cell r="I9341">
            <v>3154.9</v>
          </cell>
          <cell r="J9341">
            <v>19042.29</v>
          </cell>
          <cell r="L9341">
            <v>41455</v>
          </cell>
          <cell r="M9341" t="str">
            <v>SG</v>
          </cell>
          <cell r="N9341" t="str">
            <v>EXP</v>
          </cell>
          <cell r="O9341" t="str">
            <v>PH500</v>
          </cell>
          <cell r="P9341" t="str">
            <v>1025</v>
          </cell>
          <cell r="Q9341" t="str">
            <v>Salaries &amp; Benefits</v>
          </cell>
          <cell r="R9341" t="str">
            <v>Other Expenditures</v>
          </cell>
          <cell r="S9341" t="str">
            <v>Overtime</v>
          </cell>
        </row>
        <row r="9342">
          <cell r="A9342" t="str">
            <v>PH5105</v>
          </cell>
          <cell r="E9342">
            <v>6356.58</v>
          </cell>
          <cell r="F9342">
            <v>0</v>
          </cell>
          <cell r="G9342">
            <v>6356.58</v>
          </cell>
          <cell r="H9342">
            <v>0</v>
          </cell>
          <cell r="I9342">
            <v>-6356.58</v>
          </cell>
          <cell r="J9342">
            <v>0</v>
          </cell>
          <cell r="L9342">
            <v>41455</v>
          </cell>
          <cell r="M9342" t="str">
            <v>SG</v>
          </cell>
          <cell r="N9342" t="str">
            <v>EXP</v>
          </cell>
          <cell r="O9342" t="str">
            <v>PH500</v>
          </cell>
          <cell r="P9342" t="str">
            <v>1050</v>
          </cell>
          <cell r="Q9342" t="str">
            <v>Salaries &amp; Benefits</v>
          </cell>
          <cell r="R9342" t="str">
            <v>Other Expenditures</v>
          </cell>
          <cell r="S9342" t="str">
            <v>Salaries &amp; Benefits</v>
          </cell>
        </row>
        <row r="9343">
          <cell r="A9343" t="str">
            <v>PH5105</v>
          </cell>
          <cell r="E9343">
            <v>2340.52</v>
          </cell>
          <cell r="F9343">
            <v>0</v>
          </cell>
          <cell r="G9343">
            <v>2340.52</v>
          </cell>
          <cell r="H9343">
            <v>0</v>
          </cell>
          <cell r="I9343">
            <v>-2340.52</v>
          </cell>
          <cell r="J9343">
            <v>0</v>
          </cell>
          <cell r="L9343">
            <v>41455</v>
          </cell>
          <cell r="M9343" t="str">
            <v>SG</v>
          </cell>
          <cell r="N9343" t="str">
            <v>EXP</v>
          </cell>
          <cell r="O9343" t="str">
            <v>PH500</v>
          </cell>
          <cell r="P9343" t="str">
            <v>1060</v>
          </cell>
          <cell r="Q9343" t="str">
            <v>Salaries &amp; Benefits</v>
          </cell>
          <cell r="R9343" t="str">
            <v>Other Expenditures</v>
          </cell>
          <cell r="S9343" t="str">
            <v>Salaries &amp; Benefits</v>
          </cell>
        </row>
        <row r="9344">
          <cell r="A9344" t="str">
            <v>PH5105</v>
          </cell>
          <cell r="E9344">
            <v>0</v>
          </cell>
          <cell r="F9344">
            <v>0</v>
          </cell>
          <cell r="G9344">
            <v>0</v>
          </cell>
          <cell r="H9344">
            <v>-36227.39</v>
          </cell>
          <cell r="I9344">
            <v>-36227.39</v>
          </cell>
          <cell r="J9344">
            <v>-79386.320000000007</v>
          </cell>
          <cell r="L9344">
            <v>41455</v>
          </cell>
          <cell r="M9344" t="str">
            <v>SG</v>
          </cell>
          <cell r="N9344" t="str">
            <v>EXP</v>
          </cell>
          <cell r="O9344" t="str">
            <v>PH500</v>
          </cell>
          <cell r="P9344" t="str">
            <v>1520</v>
          </cell>
          <cell r="Q9344" t="str">
            <v>Salaries &amp; Benefits</v>
          </cell>
          <cell r="R9344" t="str">
            <v>Other Expenditures</v>
          </cell>
          <cell r="S9344" t="str">
            <v>Gapping</v>
          </cell>
        </row>
        <row r="9345">
          <cell r="A9345" t="str">
            <v>PH5105</v>
          </cell>
          <cell r="E9345">
            <v>30199.06</v>
          </cell>
          <cell r="F9345">
            <v>0</v>
          </cell>
          <cell r="G9345">
            <v>30199.06</v>
          </cell>
          <cell r="H9345">
            <v>32069.49</v>
          </cell>
          <cell r="I9345">
            <v>1870.43</v>
          </cell>
          <cell r="J9345">
            <v>72901.2</v>
          </cell>
          <cell r="L9345">
            <v>41455</v>
          </cell>
          <cell r="M9345" t="str">
            <v>SG</v>
          </cell>
          <cell r="N9345" t="str">
            <v>EXP</v>
          </cell>
          <cell r="O9345" t="str">
            <v>PH500</v>
          </cell>
          <cell r="P9345" t="str">
            <v>1711</v>
          </cell>
          <cell r="Q9345" t="str">
            <v>Salaries &amp; Benefits</v>
          </cell>
          <cell r="R9345" t="str">
            <v>Other Expenditures</v>
          </cell>
          <cell r="S9345" t="str">
            <v>Salaries &amp; Benefits</v>
          </cell>
        </row>
        <row r="9346">
          <cell r="A9346" t="str">
            <v>PH5105</v>
          </cell>
          <cell r="E9346">
            <v>14473.77</v>
          </cell>
          <cell r="F9346">
            <v>0</v>
          </cell>
          <cell r="G9346">
            <v>14473.77</v>
          </cell>
          <cell r="H9346">
            <v>15152.24</v>
          </cell>
          <cell r="I9346">
            <v>678.47</v>
          </cell>
          <cell r="J9346">
            <v>34441.68</v>
          </cell>
          <cell r="L9346">
            <v>41455</v>
          </cell>
          <cell r="M9346" t="str">
            <v>SG</v>
          </cell>
          <cell r="N9346" t="str">
            <v>EXP</v>
          </cell>
          <cell r="O9346" t="str">
            <v>PH500</v>
          </cell>
          <cell r="P9346" t="str">
            <v>1712</v>
          </cell>
          <cell r="Q9346" t="str">
            <v>Salaries &amp; Benefits</v>
          </cell>
          <cell r="R9346" t="str">
            <v>Other Expenditures</v>
          </cell>
          <cell r="S9346" t="str">
            <v>Salaries &amp; Benefits</v>
          </cell>
        </row>
        <row r="9347">
          <cell r="A9347" t="str">
            <v>PH5105</v>
          </cell>
          <cell r="E9347">
            <v>13218.94</v>
          </cell>
          <cell r="F9347">
            <v>0</v>
          </cell>
          <cell r="G9347">
            <v>13218.94</v>
          </cell>
          <cell r="H9347">
            <v>11417.5</v>
          </cell>
          <cell r="I9347">
            <v>-1801.44</v>
          </cell>
          <cell r="J9347">
            <v>25810.26</v>
          </cell>
          <cell r="L9347">
            <v>41455</v>
          </cell>
          <cell r="M9347" t="str">
            <v>SG</v>
          </cell>
          <cell r="N9347" t="str">
            <v>EXP</v>
          </cell>
          <cell r="O9347" t="str">
            <v>PH500</v>
          </cell>
          <cell r="P9347" t="str">
            <v>1720</v>
          </cell>
          <cell r="Q9347" t="str">
            <v>Salaries &amp; Benefits</v>
          </cell>
          <cell r="R9347" t="str">
            <v>Other Expenditures</v>
          </cell>
          <cell r="S9347" t="str">
            <v>Salaries &amp; Benefits</v>
          </cell>
        </row>
        <row r="9348">
          <cell r="A9348" t="str">
            <v>PH5105</v>
          </cell>
          <cell r="E9348">
            <v>3992.18</v>
          </cell>
          <cell r="F9348">
            <v>0</v>
          </cell>
          <cell r="G9348">
            <v>3992.18</v>
          </cell>
          <cell r="H9348">
            <v>4255.55</v>
          </cell>
          <cell r="I9348">
            <v>263.37</v>
          </cell>
          <cell r="J9348">
            <v>9620.36</v>
          </cell>
          <cell r="L9348">
            <v>41455</v>
          </cell>
          <cell r="M9348" t="str">
            <v>SG</v>
          </cell>
          <cell r="N9348" t="str">
            <v>EXP</v>
          </cell>
          <cell r="O9348" t="str">
            <v>PH500</v>
          </cell>
          <cell r="P9348" t="str">
            <v>1730</v>
          </cell>
          <cell r="Q9348" t="str">
            <v>Salaries &amp; Benefits</v>
          </cell>
          <cell r="R9348" t="str">
            <v>Other Expenditures</v>
          </cell>
          <cell r="S9348" t="str">
            <v>Salaries &amp; Benefits</v>
          </cell>
        </row>
        <row r="9349">
          <cell r="A9349" t="str">
            <v>PH5105</v>
          </cell>
          <cell r="E9349">
            <v>14735.26</v>
          </cell>
          <cell r="F9349">
            <v>0</v>
          </cell>
          <cell r="G9349">
            <v>14735.26</v>
          </cell>
          <cell r="H9349">
            <v>14680.22</v>
          </cell>
          <cell r="I9349">
            <v>-55.04</v>
          </cell>
          <cell r="J9349">
            <v>18099.64</v>
          </cell>
          <cell r="L9349">
            <v>41455</v>
          </cell>
          <cell r="M9349" t="str">
            <v>SG</v>
          </cell>
          <cell r="N9349" t="str">
            <v>EXP</v>
          </cell>
          <cell r="O9349" t="str">
            <v>PH500</v>
          </cell>
          <cell r="P9349" t="str">
            <v>1740</v>
          </cell>
          <cell r="Q9349" t="str">
            <v>Salaries &amp; Benefits</v>
          </cell>
          <cell r="R9349" t="str">
            <v>Other Expenditures</v>
          </cell>
          <cell r="S9349" t="str">
            <v>Salaries &amp; Benefits</v>
          </cell>
        </row>
        <row r="9350">
          <cell r="A9350" t="str">
            <v>PH5105</v>
          </cell>
          <cell r="E9350">
            <v>606.97</v>
          </cell>
          <cell r="F9350">
            <v>0</v>
          </cell>
          <cell r="G9350">
            <v>606.97</v>
          </cell>
          <cell r="H9350">
            <v>776.83</v>
          </cell>
          <cell r="I9350">
            <v>169.86</v>
          </cell>
          <cell r="J9350">
            <v>1031.07</v>
          </cell>
          <cell r="L9350">
            <v>41455</v>
          </cell>
          <cell r="M9350" t="str">
            <v>SG</v>
          </cell>
          <cell r="N9350" t="str">
            <v>EXP</v>
          </cell>
          <cell r="O9350" t="str">
            <v>PH500</v>
          </cell>
          <cell r="P9350" t="str">
            <v>1745</v>
          </cell>
          <cell r="Q9350" t="str">
            <v>Salaries &amp; Benefits</v>
          </cell>
          <cell r="R9350" t="str">
            <v>Other Expenditures</v>
          </cell>
          <cell r="S9350" t="str">
            <v>Salaries &amp; Benefits</v>
          </cell>
        </row>
        <row r="9351">
          <cell r="A9351" t="str">
            <v>PH5105</v>
          </cell>
          <cell r="E9351">
            <v>11262.08</v>
          </cell>
          <cell r="F9351">
            <v>0</v>
          </cell>
          <cell r="G9351">
            <v>11262.08</v>
          </cell>
          <cell r="H9351">
            <v>11118.15</v>
          </cell>
          <cell r="I9351">
            <v>-143.93</v>
          </cell>
          <cell r="J9351">
            <v>25133.57</v>
          </cell>
          <cell r="L9351">
            <v>41455</v>
          </cell>
          <cell r="M9351" t="str">
            <v>SG</v>
          </cell>
          <cell r="N9351" t="str">
            <v>EXP</v>
          </cell>
          <cell r="O9351" t="str">
            <v>PH500</v>
          </cell>
          <cell r="P9351" t="str">
            <v>1750</v>
          </cell>
          <cell r="Q9351" t="str">
            <v>Salaries &amp; Benefits</v>
          </cell>
          <cell r="R9351" t="str">
            <v>Other Expenditures</v>
          </cell>
          <cell r="S9351" t="str">
            <v>Salaries &amp; Benefits</v>
          </cell>
        </row>
        <row r="9352">
          <cell r="A9352" t="str">
            <v>PH5105</v>
          </cell>
          <cell r="E9352">
            <v>29782.65</v>
          </cell>
          <cell r="F9352">
            <v>0</v>
          </cell>
          <cell r="G9352">
            <v>29782.65</v>
          </cell>
          <cell r="H9352">
            <v>31879.119999999999</v>
          </cell>
          <cell r="I9352">
            <v>2096.4699999999998</v>
          </cell>
          <cell r="J9352">
            <v>39821.18</v>
          </cell>
          <cell r="L9352">
            <v>41455</v>
          </cell>
          <cell r="M9352" t="str">
            <v>SG</v>
          </cell>
          <cell r="N9352" t="str">
            <v>EXP</v>
          </cell>
          <cell r="O9352" t="str">
            <v>PH500</v>
          </cell>
          <cell r="P9352" t="str">
            <v>1760</v>
          </cell>
          <cell r="Q9352" t="str">
            <v>Salaries &amp; Benefits</v>
          </cell>
          <cell r="R9352" t="str">
            <v>Other Expenditures</v>
          </cell>
          <cell r="S9352" t="str">
            <v>Salaries &amp; Benefits</v>
          </cell>
        </row>
        <row r="9353">
          <cell r="A9353" t="str">
            <v>PH5105</v>
          </cell>
          <cell r="E9353">
            <v>58880.06</v>
          </cell>
          <cell r="F9353">
            <v>0</v>
          </cell>
          <cell r="G9353">
            <v>58880.06</v>
          </cell>
          <cell r="H9353">
            <v>61890.400000000001</v>
          </cell>
          <cell r="I9353">
            <v>3010.34</v>
          </cell>
          <cell r="J9353">
            <v>139797.59</v>
          </cell>
          <cell r="L9353">
            <v>41455</v>
          </cell>
          <cell r="M9353" t="str">
            <v>SG</v>
          </cell>
          <cell r="N9353" t="str">
            <v>EXP</v>
          </cell>
          <cell r="O9353" t="str">
            <v>PH500</v>
          </cell>
          <cell r="P9353" t="str">
            <v>1770</v>
          </cell>
          <cell r="Q9353" t="str">
            <v>Salaries &amp; Benefits</v>
          </cell>
          <cell r="R9353" t="str">
            <v>Other Expenditures</v>
          </cell>
          <cell r="S9353" t="str">
            <v>Salaries &amp; Benefits</v>
          </cell>
        </row>
        <row r="9354">
          <cell r="A9354" t="str">
            <v>PH5105</v>
          </cell>
          <cell r="E9354">
            <v>1590</v>
          </cell>
          <cell r="F9354">
            <v>0</v>
          </cell>
          <cell r="G9354">
            <v>1590</v>
          </cell>
          <cell r="H9354">
            <v>0</v>
          </cell>
          <cell r="I9354">
            <v>-1590</v>
          </cell>
          <cell r="J9354">
            <v>0</v>
          </cell>
          <cell r="L9354">
            <v>41455</v>
          </cell>
          <cell r="M9354" t="str">
            <v>SG</v>
          </cell>
          <cell r="N9354" t="str">
            <v>EXP</v>
          </cell>
          <cell r="O9354" t="str">
            <v>PH500</v>
          </cell>
          <cell r="P9354" t="str">
            <v>1840</v>
          </cell>
          <cell r="Q9354" t="str">
            <v>Salaries &amp; Benefits</v>
          </cell>
          <cell r="R9354" t="str">
            <v>Other Expenditures</v>
          </cell>
          <cell r="S9354" t="str">
            <v>Salaries &amp; Benefits</v>
          </cell>
        </row>
        <row r="9355">
          <cell r="A9355" t="str">
            <v>PH5105</v>
          </cell>
          <cell r="E9355">
            <v>-806.79</v>
          </cell>
          <cell r="F9355">
            <v>0</v>
          </cell>
          <cell r="G9355">
            <v>-806.79</v>
          </cell>
          <cell r="H9355">
            <v>1317.12</v>
          </cell>
          <cell r="I9355">
            <v>2123.91</v>
          </cell>
          <cell r="J9355">
            <v>2964.5</v>
          </cell>
          <cell r="L9355">
            <v>41455</v>
          </cell>
          <cell r="M9355" t="str">
            <v>SG</v>
          </cell>
          <cell r="N9355" t="str">
            <v>EXP</v>
          </cell>
          <cell r="O9355" t="str">
            <v>PH500</v>
          </cell>
          <cell r="P9355" t="str">
            <v>1850</v>
          </cell>
          <cell r="Q9355" t="str">
            <v>Salaries &amp; Benefits</v>
          </cell>
          <cell r="R9355" t="str">
            <v>Other Expenditures</v>
          </cell>
          <cell r="S9355" t="str">
            <v>Salaries &amp; Benefits</v>
          </cell>
        </row>
        <row r="9356">
          <cell r="A9356" t="str">
            <v>PH5105</v>
          </cell>
          <cell r="E9356">
            <v>114.37</v>
          </cell>
          <cell r="F9356">
            <v>0</v>
          </cell>
          <cell r="G9356">
            <v>114.37</v>
          </cell>
          <cell r="H9356">
            <v>0</v>
          </cell>
          <cell r="I9356">
            <v>-114.37</v>
          </cell>
          <cell r="J9356">
            <v>0</v>
          </cell>
          <cell r="L9356">
            <v>41455</v>
          </cell>
          <cell r="M9356" t="str">
            <v>SG</v>
          </cell>
          <cell r="N9356" t="str">
            <v>EXP</v>
          </cell>
          <cell r="O9356" t="str">
            <v>PH500</v>
          </cell>
          <cell r="P9356" t="str">
            <v>2040</v>
          </cell>
          <cell r="Q9356" t="str">
            <v>Office Supplies</v>
          </cell>
          <cell r="R9356" t="str">
            <v>Other Expenditures</v>
          </cell>
          <cell r="S9356" t="str">
            <v>Non Salary</v>
          </cell>
        </row>
        <row r="9357">
          <cell r="A9357" t="str">
            <v>PH5105</v>
          </cell>
          <cell r="E9357">
            <v>15.6</v>
          </cell>
          <cell r="F9357">
            <v>0</v>
          </cell>
          <cell r="G9357">
            <v>15.6</v>
          </cell>
          <cell r="H9357">
            <v>0</v>
          </cell>
          <cell r="I9357">
            <v>-15.6</v>
          </cell>
          <cell r="J9357">
            <v>0</v>
          </cell>
          <cell r="L9357">
            <v>41455</v>
          </cell>
          <cell r="M9357" t="str">
            <v>SG</v>
          </cell>
          <cell r="N9357" t="str">
            <v>EXP</v>
          </cell>
          <cell r="O9357" t="str">
            <v>PH500</v>
          </cell>
          <cell r="P9357" t="str">
            <v>4225</v>
          </cell>
          <cell r="Q9357" t="str">
            <v>Business Travel Expenses</v>
          </cell>
          <cell r="R9357" t="str">
            <v>Other Expenditures</v>
          </cell>
          <cell r="S9357" t="str">
            <v>Non Salary</v>
          </cell>
        </row>
        <row r="9358">
          <cell r="A9358" t="str">
            <v>PH5105</v>
          </cell>
          <cell r="E9358">
            <v>849.74</v>
          </cell>
          <cell r="F9358">
            <v>0</v>
          </cell>
          <cell r="G9358">
            <v>849.74</v>
          </cell>
          <cell r="H9358">
            <v>0</v>
          </cell>
          <cell r="I9358">
            <v>-849.74</v>
          </cell>
          <cell r="J9358">
            <v>0</v>
          </cell>
          <cell r="L9358">
            <v>41455</v>
          </cell>
          <cell r="M9358" t="str">
            <v>SG</v>
          </cell>
          <cell r="N9358" t="str">
            <v>EXP</v>
          </cell>
          <cell r="O9358" t="str">
            <v>PH500</v>
          </cell>
          <cell r="P9358" t="str">
            <v>4770</v>
          </cell>
          <cell r="Q9358" t="str">
            <v>Insurance, Parking &amp; Metrage</v>
          </cell>
          <cell r="R9358" t="str">
            <v>Other Expenditures</v>
          </cell>
          <cell r="S9358" t="str">
            <v>Non Salary</v>
          </cell>
        </row>
        <row r="9359">
          <cell r="A9359" t="str">
            <v>PH5105</v>
          </cell>
          <cell r="E9359">
            <v>11028.87</v>
          </cell>
          <cell r="F9359">
            <v>0</v>
          </cell>
          <cell r="G9359">
            <v>11028.87</v>
          </cell>
          <cell r="H9359">
            <v>0</v>
          </cell>
          <cell r="I9359">
            <v>-11028.87</v>
          </cell>
          <cell r="J9359">
            <v>0</v>
          </cell>
          <cell r="L9359">
            <v>41455</v>
          </cell>
          <cell r="M9359" t="str">
            <v>SG</v>
          </cell>
          <cell r="N9359" t="str">
            <v>EXP</v>
          </cell>
          <cell r="O9359" t="str">
            <v>PH500</v>
          </cell>
          <cell r="P9359" t="str">
            <v>4775</v>
          </cell>
          <cell r="Q9359" t="str">
            <v>Insurance, Parking &amp; Metrage</v>
          </cell>
          <cell r="R9359" t="str">
            <v>Other Expenditures</v>
          </cell>
          <cell r="S9359" t="str">
            <v>Non Salary</v>
          </cell>
        </row>
        <row r="9360">
          <cell r="A9360" t="str">
            <v>PH5105</v>
          </cell>
          <cell r="E9360">
            <v>0</v>
          </cell>
          <cell r="F9360">
            <v>0</v>
          </cell>
          <cell r="G9360">
            <v>0</v>
          </cell>
          <cell r="H9360">
            <v>0</v>
          </cell>
          <cell r="I9360">
            <v>0</v>
          </cell>
          <cell r="J9360">
            <v>0</v>
          </cell>
          <cell r="L9360">
            <v>41455</v>
          </cell>
          <cell r="M9360" t="str">
            <v>SG</v>
          </cell>
          <cell r="N9360" t="str">
            <v>EXP</v>
          </cell>
          <cell r="O9360" t="str">
            <v>PH500</v>
          </cell>
          <cell r="P9360" t="str">
            <v>7030</v>
          </cell>
          <cell r="Q9360" t="str">
            <v>IDC's</v>
          </cell>
          <cell r="R9360" t="str">
            <v>Other Expenditures</v>
          </cell>
          <cell r="S9360" t="str">
            <v>Non Salary</v>
          </cell>
        </row>
        <row r="9361">
          <cell r="A9361" t="str">
            <v>PH5105</v>
          </cell>
          <cell r="E9361">
            <v>-570100.57999999996</v>
          </cell>
          <cell r="F9361">
            <v>0</v>
          </cell>
          <cell r="G9361">
            <v>-570100.57999999996</v>
          </cell>
          <cell r="H9361">
            <v>-545227.9</v>
          </cell>
          <cell r="I9361">
            <v>24872.68</v>
          </cell>
          <cell r="J9361">
            <v>-1198672.99</v>
          </cell>
          <cell r="L9361">
            <v>41455</v>
          </cell>
          <cell r="M9361" t="str">
            <v>SG</v>
          </cell>
          <cell r="N9361" t="str">
            <v>REV</v>
          </cell>
          <cell r="O9361" t="str">
            <v>PH500</v>
          </cell>
          <cell r="P9361" t="str">
            <v>8010</v>
          </cell>
          <cell r="Q9361" t="str">
            <v>Grants and Subsidies</v>
          </cell>
          <cell r="R9361" t="str">
            <v>Revenue</v>
          </cell>
          <cell r="S9361" t="str">
            <v>Non Salary</v>
          </cell>
        </row>
        <row r="9362">
          <cell r="A9362" t="str">
            <v>PH5106</v>
          </cell>
          <cell r="E9362">
            <v>507917.16</v>
          </cell>
          <cell r="F9362">
            <v>0</v>
          </cell>
          <cell r="G9362">
            <v>507917.16</v>
          </cell>
          <cell r="H9362">
            <v>583346.61</v>
          </cell>
          <cell r="I9362">
            <v>75429.45</v>
          </cell>
          <cell r="J9362">
            <v>1317509.17</v>
          </cell>
          <cell r="L9362">
            <v>41455</v>
          </cell>
          <cell r="M9362" t="str">
            <v>SG</v>
          </cell>
          <cell r="N9362" t="str">
            <v>EXP</v>
          </cell>
          <cell r="O9362" t="str">
            <v>PH500</v>
          </cell>
          <cell r="P9362" t="str">
            <v>1015</v>
          </cell>
          <cell r="Q9362" t="str">
            <v>Salaries &amp; Benefits</v>
          </cell>
          <cell r="R9362" t="str">
            <v>Other Expenditures</v>
          </cell>
          <cell r="S9362" t="str">
            <v>Salaries &amp; Benefits</v>
          </cell>
        </row>
        <row r="9363">
          <cell r="A9363" t="str">
            <v>PH5106</v>
          </cell>
          <cell r="E9363">
            <v>16856.849999999999</v>
          </cell>
          <cell r="F9363">
            <v>0</v>
          </cell>
          <cell r="G9363">
            <v>16856.849999999999</v>
          </cell>
          <cell r="H9363">
            <v>13699.06</v>
          </cell>
          <cell r="I9363">
            <v>-3157.79</v>
          </cell>
          <cell r="J9363">
            <v>30832.89</v>
          </cell>
          <cell r="L9363">
            <v>41455</v>
          </cell>
          <cell r="M9363" t="str">
            <v>SG</v>
          </cell>
          <cell r="N9363" t="str">
            <v>EXP</v>
          </cell>
          <cell r="O9363" t="str">
            <v>PH500</v>
          </cell>
          <cell r="P9363" t="str">
            <v>1025</v>
          </cell>
          <cell r="Q9363" t="str">
            <v>Salaries &amp; Benefits</v>
          </cell>
          <cell r="R9363" t="str">
            <v>Other Expenditures</v>
          </cell>
          <cell r="S9363" t="str">
            <v>Overtime</v>
          </cell>
        </row>
        <row r="9364">
          <cell r="A9364" t="str">
            <v>PH5106</v>
          </cell>
          <cell r="E9364">
            <v>3492.6</v>
          </cell>
          <cell r="F9364">
            <v>0</v>
          </cell>
          <cell r="G9364">
            <v>3492.6</v>
          </cell>
          <cell r="H9364">
            <v>0</v>
          </cell>
          <cell r="I9364">
            <v>-3492.6</v>
          </cell>
          <cell r="J9364">
            <v>0</v>
          </cell>
          <cell r="L9364">
            <v>41455</v>
          </cell>
          <cell r="M9364" t="str">
            <v>SG</v>
          </cell>
          <cell r="N9364" t="str">
            <v>EXP</v>
          </cell>
          <cell r="O9364" t="str">
            <v>PH500</v>
          </cell>
          <cell r="P9364" t="str">
            <v>1050</v>
          </cell>
          <cell r="Q9364" t="str">
            <v>Salaries &amp; Benefits</v>
          </cell>
          <cell r="R9364" t="str">
            <v>Other Expenditures</v>
          </cell>
          <cell r="S9364" t="str">
            <v>Salaries &amp; Benefits</v>
          </cell>
        </row>
        <row r="9365">
          <cell r="A9365" t="str">
            <v>PH5106</v>
          </cell>
          <cell r="E9365">
            <v>2340.52</v>
          </cell>
          <cell r="F9365">
            <v>0</v>
          </cell>
          <cell r="G9365">
            <v>2340.52</v>
          </cell>
          <cell r="H9365">
            <v>0</v>
          </cell>
          <cell r="I9365">
            <v>-2340.52</v>
          </cell>
          <cell r="J9365">
            <v>0</v>
          </cell>
          <cell r="L9365">
            <v>41455</v>
          </cell>
          <cell r="M9365" t="str">
            <v>SG</v>
          </cell>
          <cell r="N9365" t="str">
            <v>EXP</v>
          </cell>
          <cell r="O9365" t="str">
            <v>PH500</v>
          </cell>
          <cell r="P9365" t="str">
            <v>1060</v>
          </cell>
          <cell r="Q9365" t="str">
            <v>Salaries &amp; Benefits</v>
          </cell>
          <cell r="R9365" t="str">
            <v>Other Expenditures</v>
          </cell>
          <cell r="S9365" t="str">
            <v>Salaries &amp; Benefits</v>
          </cell>
        </row>
        <row r="9366">
          <cell r="A9366" t="str">
            <v>PH5106</v>
          </cell>
          <cell r="E9366">
            <v>0</v>
          </cell>
          <cell r="F9366">
            <v>0</v>
          </cell>
          <cell r="G9366">
            <v>0</v>
          </cell>
          <cell r="H9366">
            <v>-37042.94</v>
          </cell>
          <cell r="I9366">
            <v>-37042.94</v>
          </cell>
          <cell r="J9366">
            <v>-81157.98</v>
          </cell>
          <cell r="L9366">
            <v>41455</v>
          </cell>
          <cell r="M9366" t="str">
            <v>SG</v>
          </cell>
          <cell r="N9366" t="str">
            <v>EXP</v>
          </cell>
          <cell r="O9366" t="str">
            <v>PH500</v>
          </cell>
          <cell r="P9366" t="str">
            <v>1520</v>
          </cell>
          <cell r="Q9366" t="str">
            <v>Salaries &amp; Benefits</v>
          </cell>
          <cell r="R9366" t="str">
            <v>Other Expenditures</v>
          </cell>
          <cell r="S9366" t="str">
            <v>Gapping</v>
          </cell>
        </row>
        <row r="9367">
          <cell r="A9367" t="str">
            <v>PH5106</v>
          </cell>
          <cell r="E9367">
            <v>24767.46</v>
          </cell>
          <cell r="F9367">
            <v>0</v>
          </cell>
          <cell r="G9367">
            <v>24767.46</v>
          </cell>
          <cell r="H9367">
            <v>32792.65</v>
          </cell>
          <cell r="I9367">
            <v>8025.19</v>
          </cell>
          <cell r="J9367">
            <v>74528.320000000007</v>
          </cell>
          <cell r="L9367">
            <v>41455</v>
          </cell>
          <cell r="M9367" t="str">
            <v>SG</v>
          </cell>
          <cell r="N9367" t="str">
            <v>EXP</v>
          </cell>
          <cell r="O9367" t="str">
            <v>PH500</v>
          </cell>
          <cell r="P9367" t="str">
            <v>1711</v>
          </cell>
          <cell r="Q9367" t="str">
            <v>Salaries &amp; Benefits</v>
          </cell>
          <cell r="R9367" t="str">
            <v>Other Expenditures</v>
          </cell>
          <cell r="S9367" t="str">
            <v>Salaries &amp; Benefits</v>
          </cell>
        </row>
        <row r="9368">
          <cell r="A9368" t="str">
            <v>PH5106</v>
          </cell>
          <cell r="E9368">
            <v>11849.16</v>
          </cell>
          <cell r="F9368">
            <v>0</v>
          </cell>
          <cell r="G9368">
            <v>11849.16</v>
          </cell>
          <cell r="H9368">
            <v>15498.91</v>
          </cell>
          <cell r="I9368">
            <v>3649.75</v>
          </cell>
          <cell r="J9368">
            <v>35221.68</v>
          </cell>
          <cell r="L9368">
            <v>41455</v>
          </cell>
          <cell r="M9368" t="str">
            <v>SG</v>
          </cell>
          <cell r="N9368" t="str">
            <v>EXP</v>
          </cell>
          <cell r="O9368" t="str">
            <v>PH500</v>
          </cell>
          <cell r="P9368" t="str">
            <v>1712</v>
          </cell>
          <cell r="Q9368" t="str">
            <v>Salaries &amp; Benefits</v>
          </cell>
          <cell r="R9368" t="str">
            <v>Other Expenditures</v>
          </cell>
          <cell r="S9368" t="str">
            <v>Salaries &amp; Benefits</v>
          </cell>
        </row>
        <row r="9369">
          <cell r="A9369" t="str">
            <v>PH5106</v>
          </cell>
          <cell r="E9369">
            <v>12112.34</v>
          </cell>
          <cell r="F9369">
            <v>0</v>
          </cell>
          <cell r="G9369">
            <v>12112.34</v>
          </cell>
          <cell r="H9369">
            <v>11672.12</v>
          </cell>
          <cell r="I9369">
            <v>-440.22</v>
          </cell>
          <cell r="J9369">
            <v>26382.29</v>
          </cell>
          <cell r="L9369">
            <v>41455</v>
          </cell>
          <cell r="M9369" t="str">
            <v>SG</v>
          </cell>
          <cell r="N9369" t="str">
            <v>EXP</v>
          </cell>
          <cell r="O9369" t="str">
            <v>PH500</v>
          </cell>
          <cell r="P9369" t="str">
            <v>1720</v>
          </cell>
          <cell r="Q9369" t="str">
            <v>Salaries &amp; Benefits</v>
          </cell>
          <cell r="R9369" t="str">
            <v>Other Expenditures</v>
          </cell>
          <cell r="S9369" t="str">
            <v>Salaries &amp; Benefits</v>
          </cell>
        </row>
        <row r="9370">
          <cell r="A9370" t="str">
            <v>PH5106</v>
          </cell>
          <cell r="E9370">
            <v>3657.18</v>
          </cell>
          <cell r="F9370">
            <v>0</v>
          </cell>
          <cell r="G9370">
            <v>3657.18</v>
          </cell>
          <cell r="H9370">
            <v>4351.83</v>
          </cell>
          <cell r="I9370">
            <v>694.65</v>
          </cell>
          <cell r="J9370">
            <v>9837</v>
          </cell>
          <cell r="L9370">
            <v>41455</v>
          </cell>
          <cell r="M9370" t="str">
            <v>SG</v>
          </cell>
          <cell r="N9370" t="str">
            <v>EXP</v>
          </cell>
          <cell r="O9370" t="str">
            <v>PH500</v>
          </cell>
          <cell r="P9370" t="str">
            <v>1730</v>
          </cell>
          <cell r="Q9370" t="str">
            <v>Salaries &amp; Benefits</v>
          </cell>
          <cell r="R9370" t="str">
            <v>Other Expenditures</v>
          </cell>
          <cell r="S9370" t="str">
            <v>Salaries &amp; Benefits</v>
          </cell>
        </row>
        <row r="9371">
          <cell r="A9371" t="str">
            <v>PH5106</v>
          </cell>
          <cell r="E9371">
            <v>13377.94</v>
          </cell>
          <cell r="F9371">
            <v>0</v>
          </cell>
          <cell r="G9371">
            <v>13377.94</v>
          </cell>
          <cell r="H9371">
            <v>14986.08</v>
          </cell>
          <cell r="I9371">
            <v>1608.14</v>
          </cell>
          <cell r="J9371">
            <v>18735.5</v>
          </cell>
          <cell r="L9371">
            <v>41455</v>
          </cell>
          <cell r="M9371" t="str">
            <v>SG</v>
          </cell>
          <cell r="N9371" t="str">
            <v>EXP</v>
          </cell>
          <cell r="O9371" t="str">
            <v>PH500</v>
          </cell>
          <cell r="P9371" t="str">
            <v>1740</v>
          </cell>
          <cell r="Q9371" t="str">
            <v>Salaries &amp; Benefits</v>
          </cell>
          <cell r="R9371" t="str">
            <v>Other Expenditures</v>
          </cell>
          <cell r="S9371" t="str">
            <v>Salaries &amp; Benefits</v>
          </cell>
        </row>
        <row r="9372">
          <cell r="A9372" t="str">
            <v>PH5106</v>
          </cell>
          <cell r="E9372">
            <v>545.5</v>
          </cell>
          <cell r="F9372">
            <v>0</v>
          </cell>
          <cell r="G9372">
            <v>545.5</v>
          </cell>
          <cell r="H9372">
            <v>787.14</v>
          </cell>
          <cell r="I9372">
            <v>241.64</v>
          </cell>
          <cell r="J9372">
            <v>1053.96</v>
          </cell>
          <cell r="L9372">
            <v>41455</v>
          </cell>
          <cell r="M9372" t="str">
            <v>SG</v>
          </cell>
          <cell r="N9372" t="str">
            <v>EXP</v>
          </cell>
          <cell r="O9372" t="str">
            <v>PH500</v>
          </cell>
          <cell r="P9372" t="str">
            <v>1745</v>
          </cell>
          <cell r="Q9372" t="str">
            <v>Salaries &amp; Benefits</v>
          </cell>
          <cell r="R9372" t="str">
            <v>Other Expenditures</v>
          </cell>
          <cell r="S9372" t="str">
            <v>Salaries &amp; Benefits</v>
          </cell>
        </row>
        <row r="9373">
          <cell r="A9373" t="str">
            <v>PH5106</v>
          </cell>
          <cell r="E9373">
            <v>10589.67</v>
          </cell>
          <cell r="F9373">
            <v>0</v>
          </cell>
          <cell r="G9373">
            <v>10589.67</v>
          </cell>
          <cell r="H9373">
            <v>11375.33</v>
          </cell>
          <cell r="I9373">
            <v>785.66</v>
          </cell>
          <cell r="J9373">
            <v>25691.4</v>
          </cell>
          <cell r="L9373">
            <v>41455</v>
          </cell>
          <cell r="M9373" t="str">
            <v>SG</v>
          </cell>
          <cell r="N9373" t="str">
            <v>EXP</v>
          </cell>
          <cell r="O9373" t="str">
            <v>PH500</v>
          </cell>
          <cell r="P9373" t="str">
            <v>1750</v>
          </cell>
          <cell r="Q9373" t="str">
            <v>Salaries &amp; Benefits</v>
          </cell>
          <cell r="R9373" t="str">
            <v>Other Expenditures</v>
          </cell>
          <cell r="S9373" t="str">
            <v>Salaries &amp; Benefits</v>
          </cell>
        </row>
        <row r="9374">
          <cell r="A9374" t="str">
            <v>PH5106</v>
          </cell>
          <cell r="E9374">
            <v>27032.799999999999</v>
          </cell>
          <cell r="F9374">
            <v>0</v>
          </cell>
          <cell r="G9374">
            <v>27032.799999999999</v>
          </cell>
          <cell r="H9374">
            <v>32582.23</v>
          </cell>
          <cell r="I9374">
            <v>5549.43</v>
          </cell>
          <cell r="J9374">
            <v>41194.910000000003</v>
          </cell>
          <cell r="L9374">
            <v>41455</v>
          </cell>
          <cell r="M9374" t="str">
            <v>SG</v>
          </cell>
          <cell r="N9374" t="str">
            <v>EXP</v>
          </cell>
          <cell r="O9374" t="str">
            <v>PH500</v>
          </cell>
          <cell r="P9374" t="str">
            <v>1760</v>
          </cell>
          <cell r="Q9374" t="str">
            <v>Salaries &amp; Benefits</v>
          </cell>
          <cell r="R9374" t="str">
            <v>Other Expenditures</v>
          </cell>
          <cell r="S9374" t="str">
            <v>Salaries &amp; Benefits</v>
          </cell>
        </row>
        <row r="9375">
          <cell r="A9375" t="str">
            <v>PH5106</v>
          </cell>
          <cell r="E9375">
            <v>55626.43</v>
          </cell>
          <cell r="F9375">
            <v>0</v>
          </cell>
          <cell r="G9375">
            <v>55626.43</v>
          </cell>
          <cell r="H9375">
            <v>63104.81</v>
          </cell>
          <cell r="I9375">
            <v>7478.38</v>
          </cell>
          <cell r="J9375">
            <v>142571.31</v>
          </cell>
          <cell r="L9375">
            <v>41455</v>
          </cell>
          <cell r="M9375" t="str">
            <v>SG</v>
          </cell>
          <cell r="N9375" t="str">
            <v>EXP</v>
          </cell>
          <cell r="O9375" t="str">
            <v>PH500</v>
          </cell>
          <cell r="P9375" t="str">
            <v>1770</v>
          </cell>
          <cell r="Q9375" t="str">
            <v>Salaries &amp; Benefits</v>
          </cell>
          <cell r="R9375" t="str">
            <v>Other Expenditures</v>
          </cell>
          <cell r="S9375" t="str">
            <v>Salaries &amp; Benefits</v>
          </cell>
        </row>
        <row r="9376">
          <cell r="A9376" t="str">
            <v>PH5106</v>
          </cell>
          <cell r="E9376">
            <v>0</v>
          </cell>
          <cell r="F9376">
            <v>0</v>
          </cell>
          <cell r="G9376">
            <v>0</v>
          </cell>
          <cell r="H9376">
            <v>1230.06</v>
          </cell>
          <cell r="I9376">
            <v>1230.06</v>
          </cell>
          <cell r="J9376">
            <v>2768.5</v>
          </cell>
          <cell r="L9376">
            <v>41455</v>
          </cell>
          <cell r="M9376" t="str">
            <v>SG</v>
          </cell>
          <cell r="N9376" t="str">
            <v>EXP</v>
          </cell>
          <cell r="O9376" t="str">
            <v>PH500</v>
          </cell>
          <cell r="P9376" t="str">
            <v>1850</v>
          </cell>
          <cell r="Q9376" t="str">
            <v>Salaries &amp; Benefits</v>
          </cell>
          <cell r="R9376" t="str">
            <v>Other Expenditures</v>
          </cell>
          <cell r="S9376" t="str">
            <v>Salaries &amp; Benefits</v>
          </cell>
        </row>
        <row r="9377">
          <cell r="A9377" t="str">
            <v>PH5106</v>
          </cell>
          <cell r="E9377">
            <v>751.29</v>
          </cell>
          <cell r="F9377">
            <v>0</v>
          </cell>
          <cell r="G9377">
            <v>751.29</v>
          </cell>
          <cell r="H9377">
            <v>0</v>
          </cell>
          <cell r="I9377">
            <v>-751.29</v>
          </cell>
          <cell r="J9377">
            <v>0</v>
          </cell>
          <cell r="L9377">
            <v>41455</v>
          </cell>
          <cell r="M9377" t="str">
            <v>SG</v>
          </cell>
          <cell r="N9377" t="str">
            <v>EXP</v>
          </cell>
          <cell r="O9377" t="str">
            <v>PH500</v>
          </cell>
          <cell r="P9377" t="str">
            <v>4340</v>
          </cell>
          <cell r="Q9377" t="str">
            <v>Training &amp; Development</v>
          </cell>
          <cell r="R9377" t="str">
            <v>Other Expenditures</v>
          </cell>
          <cell r="S9377" t="str">
            <v>Non Salary</v>
          </cell>
        </row>
        <row r="9378">
          <cell r="A9378" t="str">
            <v>PH5106</v>
          </cell>
          <cell r="E9378">
            <v>550.01</v>
          </cell>
          <cell r="F9378">
            <v>0</v>
          </cell>
          <cell r="G9378">
            <v>550.01</v>
          </cell>
          <cell r="H9378">
            <v>0</v>
          </cell>
          <cell r="I9378">
            <v>-550.01</v>
          </cell>
          <cell r="J9378">
            <v>0</v>
          </cell>
          <cell r="L9378">
            <v>41455</v>
          </cell>
          <cell r="M9378" t="str">
            <v>SG</v>
          </cell>
          <cell r="N9378" t="str">
            <v>EXP</v>
          </cell>
          <cell r="O9378" t="str">
            <v>PH500</v>
          </cell>
          <cell r="P9378" t="str">
            <v>4770</v>
          </cell>
          <cell r="Q9378" t="str">
            <v>Insurance, Parking &amp; Metrage</v>
          </cell>
          <cell r="R9378" t="str">
            <v>Other Expenditures</v>
          </cell>
          <cell r="S9378" t="str">
            <v>Non Salary</v>
          </cell>
        </row>
        <row r="9379">
          <cell r="A9379" t="str">
            <v>PH5106</v>
          </cell>
          <cell r="E9379">
            <v>9141.44</v>
          </cell>
          <cell r="F9379">
            <v>0</v>
          </cell>
          <cell r="G9379">
            <v>9141.44</v>
          </cell>
          <cell r="H9379">
            <v>0</v>
          </cell>
          <cell r="I9379">
            <v>-9141.44</v>
          </cell>
          <cell r="J9379">
            <v>0</v>
          </cell>
          <cell r="L9379">
            <v>41455</v>
          </cell>
          <cell r="M9379" t="str">
            <v>SG</v>
          </cell>
          <cell r="N9379" t="str">
            <v>EXP</v>
          </cell>
          <cell r="O9379" t="str">
            <v>PH500</v>
          </cell>
          <cell r="P9379" t="str">
            <v>4775</v>
          </cell>
          <cell r="Q9379" t="str">
            <v>Insurance, Parking &amp; Metrage</v>
          </cell>
          <cell r="R9379" t="str">
            <v>Other Expenditures</v>
          </cell>
          <cell r="S9379" t="str">
            <v>Non Salary</v>
          </cell>
        </row>
        <row r="9380">
          <cell r="A9380" t="str">
            <v>PH5106</v>
          </cell>
          <cell r="E9380">
            <v>-525456.26</v>
          </cell>
          <cell r="F9380">
            <v>0</v>
          </cell>
          <cell r="G9380">
            <v>-525456.26</v>
          </cell>
          <cell r="H9380">
            <v>-561287.91</v>
          </cell>
          <cell r="I9380">
            <v>-35831.65</v>
          </cell>
          <cell r="J9380">
            <v>-1233876.6299999999</v>
          </cell>
          <cell r="L9380">
            <v>41455</v>
          </cell>
          <cell r="M9380" t="str">
            <v>SG</v>
          </cell>
          <cell r="N9380" t="str">
            <v>REV</v>
          </cell>
          <cell r="O9380" t="str">
            <v>PH500</v>
          </cell>
          <cell r="P9380" t="str">
            <v>8010</v>
          </cell>
          <cell r="Q9380" t="str">
            <v>Grants and Subsidies</v>
          </cell>
          <cell r="R9380" t="str">
            <v>Revenue</v>
          </cell>
          <cell r="S9380" t="str">
            <v>Non Salary</v>
          </cell>
        </row>
        <row r="9381">
          <cell r="A9381" t="str">
            <v>PH5107</v>
          </cell>
          <cell r="E9381">
            <v>886314.49</v>
          </cell>
          <cell r="F9381">
            <v>0</v>
          </cell>
          <cell r="G9381">
            <v>886314.49</v>
          </cell>
          <cell r="H9381">
            <v>931218.4</v>
          </cell>
          <cell r="I9381">
            <v>44903.91</v>
          </cell>
          <cell r="J9381">
            <v>2106800.4900000002</v>
          </cell>
          <cell r="L9381">
            <v>41455</v>
          </cell>
          <cell r="M9381" t="str">
            <v>SG</v>
          </cell>
          <cell r="N9381" t="str">
            <v>EXP</v>
          </cell>
          <cell r="O9381" t="str">
            <v>PH500</v>
          </cell>
          <cell r="P9381" t="str">
            <v>1015</v>
          </cell>
          <cell r="Q9381" t="str">
            <v>Salaries &amp; Benefits</v>
          </cell>
          <cell r="R9381" t="str">
            <v>Other Expenditures</v>
          </cell>
          <cell r="S9381" t="str">
            <v>Salaries &amp; Benefits</v>
          </cell>
        </row>
        <row r="9382">
          <cell r="A9382" t="str">
            <v>PH5107</v>
          </cell>
          <cell r="E9382">
            <v>33184.410000000003</v>
          </cell>
          <cell r="F9382">
            <v>0</v>
          </cell>
          <cell r="G9382">
            <v>33184.410000000003</v>
          </cell>
          <cell r="H9382">
            <v>34981.49</v>
          </cell>
          <cell r="I9382">
            <v>1797.08</v>
          </cell>
          <cell r="J9382">
            <v>78733.929999999993</v>
          </cell>
          <cell r="L9382">
            <v>41455</v>
          </cell>
          <cell r="M9382" t="str">
            <v>SG</v>
          </cell>
          <cell r="N9382" t="str">
            <v>EXP</v>
          </cell>
          <cell r="O9382" t="str">
            <v>PH500</v>
          </cell>
          <cell r="P9382" t="str">
            <v>1025</v>
          </cell>
          <cell r="Q9382" t="str">
            <v>Salaries &amp; Benefits</v>
          </cell>
          <cell r="R9382" t="str">
            <v>Other Expenditures</v>
          </cell>
          <cell r="S9382" t="str">
            <v>Overtime</v>
          </cell>
        </row>
        <row r="9383">
          <cell r="A9383" t="str">
            <v>PH5107</v>
          </cell>
          <cell r="E9383">
            <v>8830.39</v>
          </cell>
          <cell r="F9383">
            <v>0</v>
          </cell>
          <cell r="G9383">
            <v>8830.39</v>
          </cell>
          <cell r="H9383">
            <v>6397.19</v>
          </cell>
          <cell r="I9383">
            <v>-2433.1999999999998</v>
          </cell>
          <cell r="J9383">
            <v>6397.19</v>
          </cell>
          <cell r="L9383">
            <v>41455</v>
          </cell>
          <cell r="M9383" t="str">
            <v>SG</v>
          </cell>
          <cell r="N9383" t="str">
            <v>EXP</v>
          </cell>
          <cell r="O9383" t="str">
            <v>PH500</v>
          </cell>
          <cell r="P9383" t="str">
            <v>1050</v>
          </cell>
          <cell r="Q9383" t="str">
            <v>Salaries &amp; Benefits</v>
          </cell>
          <cell r="R9383" t="str">
            <v>Other Expenditures</v>
          </cell>
          <cell r="S9383" t="str">
            <v>Salaries &amp; Benefits</v>
          </cell>
        </row>
        <row r="9384">
          <cell r="A9384" t="str">
            <v>PH5107</v>
          </cell>
          <cell r="E9384">
            <v>2340.52</v>
          </cell>
          <cell r="F9384">
            <v>0</v>
          </cell>
          <cell r="G9384">
            <v>2340.52</v>
          </cell>
          <cell r="H9384">
            <v>0</v>
          </cell>
          <cell r="I9384">
            <v>-2340.52</v>
          </cell>
          <cell r="J9384">
            <v>0</v>
          </cell>
          <cell r="L9384">
            <v>41455</v>
          </cell>
          <cell r="M9384" t="str">
            <v>SG</v>
          </cell>
          <cell r="N9384" t="str">
            <v>EXP</v>
          </cell>
          <cell r="O9384" t="str">
            <v>PH500</v>
          </cell>
          <cell r="P9384" t="str">
            <v>1060</v>
          </cell>
          <cell r="Q9384" t="str">
            <v>Salaries &amp; Benefits</v>
          </cell>
          <cell r="R9384" t="str">
            <v>Other Expenditures</v>
          </cell>
          <cell r="S9384" t="str">
            <v>Salaries &amp; Benefits</v>
          </cell>
        </row>
        <row r="9385">
          <cell r="A9385" t="str">
            <v>PH5107</v>
          </cell>
          <cell r="E9385">
            <v>0</v>
          </cell>
          <cell r="F9385">
            <v>0</v>
          </cell>
          <cell r="G9385">
            <v>0</v>
          </cell>
          <cell r="H9385">
            <v>-59198.05</v>
          </cell>
          <cell r="I9385">
            <v>-59198.05</v>
          </cell>
          <cell r="J9385">
            <v>-129294.51</v>
          </cell>
          <cell r="L9385">
            <v>41455</v>
          </cell>
          <cell r="M9385" t="str">
            <v>SG</v>
          </cell>
          <cell r="N9385" t="str">
            <v>EXP</v>
          </cell>
          <cell r="O9385" t="str">
            <v>PH500</v>
          </cell>
          <cell r="P9385" t="str">
            <v>1520</v>
          </cell>
          <cell r="Q9385" t="str">
            <v>Salaries &amp; Benefits</v>
          </cell>
          <cell r="R9385" t="str">
            <v>Other Expenditures</v>
          </cell>
          <cell r="S9385" t="str">
            <v>Gapping</v>
          </cell>
        </row>
        <row r="9386">
          <cell r="A9386" t="str">
            <v>PH5107</v>
          </cell>
          <cell r="E9386">
            <v>46866.36</v>
          </cell>
          <cell r="F9386">
            <v>0</v>
          </cell>
          <cell r="G9386">
            <v>46866.36</v>
          </cell>
          <cell r="H9386">
            <v>50995.69</v>
          </cell>
          <cell r="I9386">
            <v>4129.33</v>
          </cell>
          <cell r="J9386">
            <v>114987.84</v>
          </cell>
          <cell r="L9386">
            <v>41455</v>
          </cell>
          <cell r="M9386" t="str">
            <v>SG</v>
          </cell>
          <cell r="N9386" t="str">
            <v>EXP</v>
          </cell>
          <cell r="O9386" t="str">
            <v>PH500</v>
          </cell>
          <cell r="P9386" t="str">
            <v>1711</v>
          </cell>
          <cell r="Q9386" t="str">
            <v>Salaries &amp; Benefits</v>
          </cell>
          <cell r="R9386" t="str">
            <v>Other Expenditures</v>
          </cell>
          <cell r="S9386" t="str">
            <v>Salaries &amp; Benefits</v>
          </cell>
        </row>
        <row r="9387">
          <cell r="A9387" t="str">
            <v>PH5107</v>
          </cell>
          <cell r="E9387">
            <v>22340.25</v>
          </cell>
          <cell r="F9387">
            <v>0</v>
          </cell>
          <cell r="G9387">
            <v>22340.25</v>
          </cell>
          <cell r="H9387">
            <v>23501.39</v>
          </cell>
          <cell r="I9387">
            <v>1161.1400000000001</v>
          </cell>
          <cell r="J9387">
            <v>54037.2</v>
          </cell>
          <cell r="L9387">
            <v>41455</v>
          </cell>
          <cell r="M9387" t="str">
            <v>SG</v>
          </cell>
          <cell r="N9387" t="str">
            <v>EXP</v>
          </cell>
          <cell r="O9387" t="str">
            <v>PH500</v>
          </cell>
          <cell r="P9387" t="str">
            <v>1712</v>
          </cell>
          <cell r="Q9387" t="str">
            <v>Salaries &amp; Benefits</v>
          </cell>
          <cell r="R9387" t="str">
            <v>Other Expenditures</v>
          </cell>
          <cell r="S9387" t="str">
            <v>Salaries &amp; Benefits</v>
          </cell>
        </row>
        <row r="9388">
          <cell r="A9388" t="str">
            <v>PH5107</v>
          </cell>
          <cell r="E9388">
            <v>21004.720000000001</v>
          </cell>
          <cell r="F9388">
            <v>0</v>
          </cell>
          <cell r="G9388">
            <v>21004.720000000001</v>
          </cell>
          <cell r="H9388">
            <v>17982.23</v>
          </cell>
          <cell r="I9388">
            <v>-3022.49</v>
          </cell>
          <cell r="J9388">
            <v>40546.26</v>
          </cell>
          <cell r="L9388">
            <v>41455</v>
          </cell>
          <cell r="M9388" t="str">
            <v>SG</v>
          </cell>
          <cell r="N9388" t="str">
            <v>EXP</v>
          </cell>
          <cell r="O9388" t="str">
            <v>PH500</v>
          </cell>
          <cell r="P9388" t="str">
            <v>1720</v>
          </cell>
          <cell r="Q9388" t="str">
            <v>Salaries &amp; Benefits</v>
          </cell>
          <cell r="R9388" t="str">
            <v>Other Expenditures</v>
          </cell>
          <cell r="S9388" t="str">
            <v>Salaries &amp; Benefits</v>
          </cell>
        </row>
        <row r="9389">
          <cell r="A9389" t="str">
            <v>PH5107</v>
          </cell>
          <cell r="E9389">
            <v>6409.83</v>
          </cell>
          <cell r="F9389">
            <v>0</v>
          </cell>
          <cell r="G9389">
            <v>6409.83</v>
          </cell>
          <cell r="H9389">
            <v>6702.32</v>
          </cell>
          <cell r="I9389">
            <v>292.49</v>
          </cell>
          <cell r="J9389">
            <v>15166.99</v>
          </cell>
          <cell r="L9389">
            <v>41455</v>
          </cell>
          <cell r="M9389" t="str">
            <v>SG</v>
          </cell>
          <cell r="N9389" t="str">
            <v>EXP</v>
          </cell>
          <cell r="O9389" t="str">
            <v>PH500</v>
          </cell>
          <cell r="P9389" t="str">
            <v>1730</v>
          </cell>
          <cell r="Q9389" t="str">
            <v>Salaries &amp; Benefits</v>
          </cell>
          <cell r="R9389" t="str">
            <v>Other Expenditures</v>
          </cell>
          <cell r="S9389" t="str">
            <v>Salaries &amp; Benefits</v>
          </cell>
        </row>
        <row r="9390">
          <cell r="A9390" t="str">
            <v>PH5107</v>
          </cell>
          <cell r="E9390">
            <v>25513.85</v>
          </cell>
          <cell r="F9390">
            <v>0</v>
          </cell>
          <cell r="G9390">
            <v>25513.85</v>
          </cell>
          <cell r="H9390">
            <v>24199.759999999998</v>
          </cell>
          <cell r="I9390">
            <v>-1314.09</v>
          </cell>
          <cell r="J9390">
            <v>30221.82</v>
          </cell>
          <cell r="L9390">
            <v>41455</v>
          </cell>
          <cell r="M9390" t="str">
            <v>SG</v>
          </cell>
          <cell r="N9390" t="str">
            <v>EXP</v>
          </cell>
          <cell r="O9390" t="str">
            <v>PH500</v>
          </cell>
          <cell r="P9390" t="str">
            <v>1740</v>
          </cell>
          <cell r="Q9390" t="str">
            <v>Salaries &amp; Benefits</v>
          </cell>
          <cell r="R9390" t="str">
            <v>Other Expenditures</v>
          </cell>
          <cell r="S9390" t="str">
            <v>Salaries &amp; Benefits</v>
          </cell>
        </row>
        <row r="9391">
          <cell r="A9391" t="str">
            <v>PH5107</v>
          </cell>
          <cell r="E9391">
            <v>925.82</v>
          </cell>
          <cell r="F9391">
            <v>0</v>
          </cell>
          <cell r="G9391">
            <v>925.82</v>
          </cell>
          <cell r="H9391">
            <v>1253.81</v>
          </cell>
          <cell r="I9391">
            <v>327.99</v>
          </cell>
          <cell r="J9391">
            <v>1685.36</v>
          </cell>
          <cell r="L9391">
            <v>41455</v>
          </cell>
          <cell r="M9391" t="str">
            <v>SG</v>
          </cell>
          <cell r="N9391" t="str">
            <v>EXP</v>
          </cell>
          <cell r="O9391" t="str">
            <v>PH500</v>
          </cell>
          <cell r="P9391" t="str">
            <v>1745</v>
          </cell>
          <cell r="Q9391" t="str">
            <v>Salaries &amp; Benefits</v>
          </cell>
          <cell r="R9391" t="str">
            <v>Other Expenditures</v>
          </cell>
          <cell r="S9391" t="str">
            <v>Salaries &amp; Benefits</v>
          </cell>
        </row>
        <row r="9392">
          <cell r="A9392" t="str">
            <v>PH5107</v>
          </cell>
          <cell r="E9392">
            <v>18247.59</v>
          </cell>
          <cell r="F9392">
            <v>0</v>
          </cell>
          <cell r="G9392">
            <v>18247.59</v>
          </cell>
          <cell r="H9392">
            <v>18158.87</v>
          </cell>
          <cell r="I9392">
            <v>-88.72</v>
          </cell>
          <cell r="J9392">
            <v>41082.559999999998</v>
          </cell>
          <cell r="L9392">
            <v>41455</v>
          </cell>
          <cell r="M9392" t="str">
            <v>SG</v>
          </cell>
          <cell r="N9392" t="str">
            <v>EXP</v>
          </cell>
          <cell r="O9392" t="str">
            <v>PH500</v>
          </cell>
          <cell r="P9392" t="str">
            <v>1750</v>
          </cell>
          <cell r="Q9392" t="str">
            <v>Salaries &amp; Benefits</v>
          </cell>
          <cell r="R9392" t="str">
            <v>Other Expenditures</v>
          </cell>
          <cell r="S9392" t="str">
            <v>Salaries &amp; Benefits</v>
          </cell>
        </row>
        <row r="9393">
          <cell r="A9393" t="str">
            <v>PH5107</v>
          </cell>
          <cell r="E9393">
            <v>50543</v>
          </cell>
          <cell r="F9393">
            <v>0</v>
          </cell>
          <cell r="G9393">
            <v>50543</v>
          </cell>
          <cell r="H9393">
            <v>52445.440000000002</v>
          </cell>
          <cell r="I9393">
            <v>1902.44</v>
          </cell>
          <cell r="J9393">
            <v>66391.58</v>
          </cell>
          <cell r="L9393">
            <v>41455</v>
          </cell>
          <cell r="M9393" t="str">
            <v>SG</v>
          </cell>
          <cell r="N9393" t="str">
            <v>EXP</v>
          </cell>
          <cell r="O9393" t="str">
            <v>PH500</v>
          </cell>
          <cell r="P9393" t="str">
            <v>1760</v>
          </cell>
          <cell r="Q9393" t="str">
            <v>Salaries &amp; Benefits</v>
          </cell>
          <cell r="R9393" t="str">
            <v>Other Expenditures</v>
          </cell>
          <cell r="S9393" t="str">
            <v>Salaries &amp; Benefits</v>
          </cell>
        </row>
        <row r="9394">
          <cell r="A9394" t="str">
            <v>PH5107</v>
          </cell>
          <cell r="E9394">
            <v>77778.91</v>
          </cell>
          <cell r="F9394">
            <v>0</v>
          </cell>
          <cell r="G9394">
            <v>77778.91</v>
          </cell>
          <cell r="H9394">
            <v>96819.06</v>
          </cell>
          <cell r="I9394">
            <v>19040.150000000001</v>
          </cell>
          <cell r="J9394">
            <v>218883.06</v>
          </cell>
          <cell r="L9394">
            <v>41455</v>
          </cell>
          <cell r="M9394" t="str">
            <v>SG</v>
          </cell>
          <cell r="N9394" t="str">
            <v>EXP</v>
          </cell>
          <cell r="O9394" t="str">
            <v>PH500</v>
          </cell>
          <cell r="P9394" t="str">
            <v>1770</v>
          </cell>
          <cell r="Q9394" t="str">
            <v>Salaries &amp; Benefits</v>
          </cell>
          <cell r="R9394" t="str">
            <v>Other Expenditures</v>
          </cell>
          <cell r="S9394" t="str">
            <v>Salaries &amp; Benefits</v>
          </cell>
        </row>
        <row r="9395">
          <cell r="A9395" t="str">
            <v>PH5107</v>
          </cell>
          <cell r="E9395">
            <v>1821</v>
          </cell>
          <cell r="F9395">
            <v>0</v>
          </cell>
          <cell r="G9395">
            <v>1821</v>
          </cell>
          <cell r="H9395">
            <v>0</v>
          </cell>
          <cell r="I9395">
            <v>-1821</v>
          </cell>
          <cell r="J9395">
            <v>0</v>
          </cell>
          <cell r="L9395">
            <v>41455</v>
          </cell>
          <cell r="M9395" t="str">
            <v>SG</v>
          </cell>
          <cell r="N9395" t="str">
            <v>EXP</v>
          </cell>
          <cell r="O9395" t="str">
            <v>PH500</v>
          </cell>
          <cell r="P9395" t="str">
            <v>1840</v>
          </cell>
          <cell r="Q9395" t="str">
            <v>Salaries &amp; Benefits</v>
          </cell>
          <cell r="R9395" t="str">
            <v>Other Expenditures</v>
          </cell>
          <cell r="S9395" t="str">
            <v>Salaries &amp; Benefits</v>
          </cell>
        </row>
        <row r="9396">
          <cell r="A9396" t="str">
            <v>PH5107</v>
          </cell>
          <cell r="E9396">
            <v>134.43</v>
          </cell>
          <cell r="F9396">
            <v>0</v>
          </cell>
          <cell r="G9396">
            <v>134.43</v>
          </cell>
          <cell r="H9396">
            <v>3618.61</v>
          </cell>
          <cell r="I9396">
            <v>3484.18</v>
          </cell>
          <cell r="J9396">
            <v>8144.54</v>
          </cell>
          <cell r="L9396">
            <v>41455</v>
          </cell>
          <cell r="M9396" t="str">
            <v>SG</v>
          </cell>
          <cell r="N9396" t="str">
            <v>EXP</v>
          </cell>
          <cell r="O9396" t="str">
            <v>PH500</v>
          </cell>
          <cell r="P9396" t="str">
            <v>1850</v>
          </cell>
          <cell r="Q9396" t="str">
            <v>Salaries &amp; Benefits</v>
          </cell>
          <cell r="R9396" t="str">
            <v>Other Expenditures</v>
          </cell>
          <cell r="S9396" t="str">
            <v>Salaries &amp; Benefits</v>
          </cell>
        </row>
        <row r="9397">
          <cell r="A9397" t="str">
            <v>PH5107</v>
          </cell>
          <cell r="E9397">
            <v>5569.75</v>
          </cell>
          <cell r="F9397">
            <v>0</v>
          </cell>
          <cell r="G9397">
            <v>5569.75</v>
          </cell>
          <cell r="H9397">
            <v>0</v>
          </cell>
          <cell r="I9397">
            <v>-5569.75</v>
          </cell>
          <cell r="J9397">
            <v>0</v>
          </cell>
          <cell r="L9397">
            <v>41455</v>
          </cell>
          <cell r="M9397" t="str">
            <v>SG</v>
          </cell>
          <cell r="N9397" t="str">
            <v>EXP</v>
          </cell>
          <cell r="O9397" t="str">
            <v>PH500</v>
          </cell>
          <cell r="P9397" t="str">
            <v>4225</v>
          </cell>
          <cell r="Q9397" t="str">
            <v>Business Travel Expenses</v>
          </cell>
          <cell r="R9397" t="str">
            <v>Other Expenditures</v>
          </cell>
          <cell r="S9397" t="str">
            <v>Non Salary</v>
          </cell>
        </row>
        <row r="9398">
          <cell r="A9398" t="str">
            <v>PH5107</v>
          </cell>
          <cell r="E9398">
            <v>1500</v>
          </cell>
          <cell r="F9398">
            <v>0</v>
          </cell>
          <cell r="G9398">
            <v>1500</v>
          </cell>
          <cell r="H9398">
            <v>0</v>
          </cell>
          <cell r="I9398">
            <v>-1500</v>
          </cell>
          <cell r="J9398">
            <v>0</v>
          </cell>
          <cell r="L9398">
            <v>41455</v>
          </cell>
          <cell r="M9398" t="str">
            <v>SG</v>
          </cell>
          <cell r="N9398" t="str">
            <v>EXP</v>
          </cell>
          <cell r="O9398" t="str">
            <v>PH500</v>
          </cell>
          <cell r="P9398" t="str">
            <v>4340</v>
          </cell>
          <cell r="Q9398" t="str">
            <v>Training &amp; Development</v>
          </cell>
          <cell r="R9398" t="str">
            <v>Other Expenditures</v>
          </cell>
          <cell r="S9398" t="str">
            <v>Non Salary</v>
          </cell>
        </row>
        <row r="9399">
          <cell r="A9399" t="str">
            <v>PH5107</v>
          </cell>
          <cell r="E9399">
            <v>1365.5</v>
          </cell>
          <cell r="F9399">
            <v>0</v>
          </cell>
          <cell r="G9399">
            <v>1365.5</v>
          </cell>
          <cell r="H9399">
            <v>0</v>
          </cell>
          <cell r="I9399">
            <v>-1365.5</v>
          </cell>
          <cell r="J9399">
            <v>0</v>
          </cell>
          <cell r="L9399">
            <v>41455</v>
          </cell>
          <cell r="M9399" t="str">
            <v>SG</v>
          </cell>
          <cell r="N9399" t="str">
            <v>EXP</v>
          </cell>
          <cell r="O9399" t="str">
            <v>PH500</v>
          </cell>
          <cell r="P9399" t="str">
            <v>4770</v>
          </cell>
          <cell r="Q9399" t="str">
            <v>Insurance, Parking &amp; Metrage</v>
          </cell>
          <cell r="R9399" t="str">
            <v>Other Expenditures</v>
          </cell>
          <cell r="S9399" t="str">
            <v>Non Salary</v>
          </cell>
        </row>
        <row r="9400">
          <cell r="A9400" t="str">
            <v>PH5107</v>
          </cell>
          <cell r="E9400">
            <v>7377.06</v>
          </cell>
          <cell r="F9400">
            <v>0</v>
          </cell>
          <cell r="G9400">
            <v>7377.06</v>
          </cell>
          <cell r="H9400">
            <v>0</v>
          </cell>
          <cell r="I9400">
            <v>-7377.06</v>
          </cell>
          <cell r="J9400">
            <v>0</v>
          </cell>
          <cell r="L9400">
            <v>41455</v>
          </cell>
          <cell r="M9400" t="str">
            <v>SG</v>
          </cell>
          <cell r="N9400" t="str">
            <v>EXP</v>
          </cell>
          <cell r="O9400" t="str">
            <v>PH500</v>
          </cell>
          <cell r="P9400" t="str">
            <v>4775</v>
          </cell>
          <cell r="Q9400" t="str">
            <v>Insurance, Parking &amp; Metrage</v>
          </cell>
          <cell r="R9400" t="str">
            <v>Other Expenditures</v>
          </cell>
          <cell r="S9400" t="str">
            <v>Non Salary</v>
          </cell>
        </row>
        <row r="9401">
          <cell r="A9401" t="str">
            <v>PH5107</v>
          </cell>
          <cell r="E9401">
            <v>-913550.91</v>
          </cell>
          <cell r="F9401">
            <v>0</v>
          </cell>
          <cell r="G9401">
            <v>-913550.91</v>
          </cell>
          <cell r="H9401">
            <v>-906807.17</v>
          </cell>
          <cell r="I9401">
            <v>6743.74</v>
          </cell>
          <cell r="J9401">
            <v>-1990338.02</v>
          </cell>
          <cell r="L9401">
            <v>41455</v>
          </cell>
          <cell r="M9401" t="str">
            <v>SG</v>
          </cell>
          <cell r="N9401" t="str">
            <v>REV</v>
          </cell>
          <cell r="O9401" t="str">
            <v>PH500</v>
          </cell>
          <cell r="P9401" t="str">
            <v>8010</v>
          </cell>
          <cell r="Q9401" t="str">
            <v>Grants and Subsidies</v>
          </cell>
          <cell r="R9401" t="str">
            <v>Revenue</v>
          </cell>
          <cell r="S9401" t="str">
            <v>Non Salary</v>
          </cell>
        </row>
        <row r="9402">
          <cell r="A9402" t="str">
            <v>PH5108</v>
          </cell>
          <cell r="E9402">
            <v>425065.74</v>
          </cell>
          <cell r="F9402">
            <v>0</v>
          </cell>
          <cell r="G9402">
            <v>425065.74</v>
          </cell>
          <cell r="H9402">
            <v>446003.32</v>
          </cell>
          <cell r="I9402">
            <v>20937.580000000002</v>
          </cell>
          <cell r="J9402">
            <v>1009554.53</v>
          </cell>
          <cell r="L9402">
            <v>41455</v>
          </cell>
          <cell r="M9402" t="str">
            <v>SG</v>
          </cell>
          <cell r="N9402" t="str">
            <v>EXP</v>
          </cell>
          <cell r="O9402" t="str">
            <v>PH500</v>
          </cell>
          <cell r="P9402" t="str">
            <v>1015</v>
          </cell>
          <cell r="Q9402" t="str">
            <v>Salaries &amp; Benefits</v>
          </cell>
          <cell r="R9402" t="str">
            <v>Other Expenditures</v>
          </cell>
          <cell r="S9402" t="str">
            <v>Salaries &amp; Benefits</v>
          </cell>
        </row>
        <row r="9403">
          <cell r="A9403" t="str">
            <v>PH5108</v>
          </cell>
          <cell r="E9403">
            <v>7146.41</v>
          </cell>
          <cell r="F9403">
            <v>0</v>
          </cell>
          <cell r="G9403">
            <v>7146.41</v>
          </cell>
          <cell r="H9403">
            <v>8803.92</v>
          </cell>
          <cell r="I9403">
            <v>1657.51</v>
          </cell>
          <cell r="J9403">
            <v>19815.25</v>
          </cell>
          <cell r="L9403">
            <v>41455</v>
          </cell>
          <cell r="M9403" t="str">
            <v>SG</v>
          </cell>
          <cell r="N9403" t="str">
            <v>EXP</v>
          </cell>
          <cell r="O9403" t="str">
            <v>PH500</v>
          </cell>
          <cell r="P9403" t="str">
            <v>1025</v>
          </cell>
          <cell r="Q9403" t="str">
            <v>Salaries &amp; Benefits</v>
          </cell>
          <cell r="R9403" t="str">
            <v>Other Expenditures</v>
          </cell>
          <cell r="S9403" t="str">
            <v>Overtime</v>
          </cell>
        </row>
        <row r="9404">
          <cell r="A9404" t="str">
            <v>PH5108</v>
          </cell>
          <cell r="E9404">
            <v>0</v>
          </cell>
          <cell r="F9404">
            <v>0</v>
          </cell>
          <cell r="G9404">
            <v>0</v>
          </cell>
          <cell r="H9404">
            <v>836.43</v>
          </cell>
          <cell r="I9404">
            <v>836.43</v>
          </cell>
          <cell r="J9404">
            <v>836.43</v>
          </cell>
          <cell r="L9404">
            <v>41455</v>
          </cell>
          <cell r="M9404" t="str">
            <v>SG</v>
          </cell>
          <cell r="N9404" t="str">
            <v>EXP</v>
          </cell>
          <cell r="O9404" t="str">
            <v>PH500</v>
          </cell>
          <cell r="P9404" t="str">
            <v>1050</v>
          </cell>
          <cell r="Q9404" t="str">
            <v>Salaries &amp; Benefits</v>
          </cell>
          <cell r="R9404" t="str">
            <v>Other Expenditures</v>
          </cell>
          <cell r="S9404" t="str">
            <v>Salaries &amp; Benefits</v>
          </cell>
        </row>
        <row r="9405">
          <cell r="A9405" t="str">
            <v>PH5108</v>
          </cell>
          <cell r="E9405">
            <v>2340.52</v>
          </cell>
          <cell r="F9405">
            <v>0</v>
          </cell>
          <cell r="G9405">
            <v>2340.52</v>
          </cell>
          <cell r="H9405">
            <v>0</v>
          </cell>
          <cell r="I9405">
            <v>-2340.52</v>
          </cell>
          <cell r="J9405">
            <v>0</v>
          </cell>
          <cell r="L9405">
            <v>41455</v>
          </cell>
          <cell r="M9405" t="str">
            <v>SG</v>
          </cell>
          <cell r="N9405" t="str">
            <v>EXP</v>
          </cell>
          <cell r="O9405" t="str">
            <v>PH500</v>
          </cell>
          <cell r="P9405" t="str">
            <v>1060</v>
          </cell>
          <cell r="Q9405" t="str">
            <v>Salaries &amp; Benefits</v>
          </cell>
          <cell r="R9405" t="str">
            <v>Other Expenditures</v>
          </cell>
          <cell r="S9405" t="str">
            <v>Salaries &amp; Benefits</v>
          </cell>
        </row>
        <row r="9406">
          <cell r="A9406" t="str">
            <v>PH5108</v>
          </cell>
          <cell r="E9406">
            <v>0</v>
          </cell>
          <cell r="F9406">
            <v>0</v>
          </cell>
          <cell r="G9406">
            <v>0</v>
          </cell>
          <cell r="H9406">
            <v>-28412.33</v>
          </cell>
          <cell r="I9406">
            <v>-28412.33</v>
          </cell>
          <cell r="J9406">
            <v>-62249.62</v>
          </cell>
          <cell r="L9406">
            <v>41455</v>
          </cell>
          <cell r="M9406" t="str">
            <v>SG</v>
          </cell>
          <cell r="N9406" t="str">
            <v>EXP</v>
          </cell>
          <cell r="O9406" t="str">
            <v>PH500</v>
          </cell>
          <cell r="P9406" t="str">
            <v>1520</v>
          </cell>
          <cell r="Q9406" t="str">
            <v>Salaries &amp; Benefits</v>
          </cell>
          <cell r="R9406" t="str">
            <v>Other Expenditures</v>
          </cell>
          <cell r="S9406" t="str">
            <v>Gapping</v>
          </cell>
        </row>
        <row r="9407">
          <cell r="A9407" t="str">
            <v>PH5108</v>
          </cell>
          <cell r="E9407">
            <v>22804.12</v>
          </cell>
          <cell r="F9407">
            <v>0</v>
          </cell>
          <cell r="G9407">
            <v>22804.12</v>
          </cell>
          <cell r="H9407">
            <v>25440.18</v>
          </cell>
          <cell r="I9407">
            <v>2636.06</v>
          </cell>
          <cell r="J9407">
            <v>57985.2</v>
          </cell>
          <cell r="L9407">
            <v>41455</v>
          </cell>
          <cell r="M9407" t="str">
            <v>SG</v>
          </cell>
          <cell r="N9407" t="str">
            <v>EXP</v>
          </cell>
          <cell r="O9407" t="str">
            <v>PH500</v>
          </cell>
          <cell r="P9407" t="str">
            <v>1711</v>
          </cell>
          <cell r="Q9407" t="str">
            <v>Salaries &amp; Benefits</v>
          </cell>
          <cell r="R9407" t="str">
            <v>Other Expenditures</v>
          </cell>
          <cell r="S9407" t="str">
            <v>Salaries &amp; Benefits</v>
          </cell>
        </row>
        <row r="9408">
          <cell r="A9408" t="str">
            <v>PH5108</v>
          </cell>
          <cell r="E9408">
            <v>10951.2</v>
          </cell>
          <cell r="F9408">
            <v>0</v>
          </cell>
          <cell r="G9408">
            <v>10951.2</v>
          </cell>
          <cell r="H9408">
            <v>12069.6</v>
          </cell>
          <cell r="I9408">
            <v>1118.4000000000001</v>
          </cell>
          <cell r="J9408">
            <v>27505.68</v>
          </cell>
          <cell r="L9408">
            <v>41455</v>
          </cell>
          <cell r="M9408" t="str">
            <v>SG</v>
          </cell>
          <cell r="N9408" t="str">
            <v>EXP</v>
          </cell>
          <cell r="O9408" t="str">
            <v>PH500</v>
          </cell>
          <cell r="P9408" t="str">
            <v>1712</v>
          </cell>
          <cell r="Q9408" t="str">
            <v>Salaries &amp; Benefits</v>
          </cell>
          <cell r="R9408" t="str">
            <v>Other Expenditures</v>
          </cell>
          <cell r="S9408" t="str">
            <v>Salaries &amp; Benefits</v>
          </cell>
        </row>
        <row r="9409">
          <cell r="A9409" t="str">
            <v>PH5108</v>
          </cell>
          <cell r="E9409">
            <v>10636.79</v>
          </cell>
          <cell r="F9409">
            <v>0</v>
          </cell>
          <cell r="G9409">
            <v>10636.79</v>
          </cell>
          <cell r="H9409">
            <v>8931.2900000000009</v>
          </cell>
          <cell r="I9409">
            <v>-1705.5</v>
          </cell>
          <cell r="J9409">
            <v>20216.310000000001</v>
          </cell>
          <cell r="L9409">
            <v>41455</v>
          </cell>
          <cell r="M9409" t="str">
            <v>SG</v>
          </cell>
          <cell r="N9409" t="str">
            <v>EXP</v>
          </cell>
          <cell r="O9409" t="str">
            <v>PH500</v>
          </cell>
          <cell r="P9409" t="str">
            <v>1720</v>
          </cell>
          <cell r="Q9409" t="str">
            <v>Salaries &amp; Benefits</v>
          </cell>
          <cell r="R9409" t="str">
            <v>Other Expenditures</v>
          </cell>
          <cell r="S9409" t="str">
            <v>Salaries &amp; Benefits</v>
          </cell>
        </row>
        <row r="9410">
          <cell r="A9410" t="str">
            <v>PH5108</v>
          </cell>
          <cell r="E9410">
            <v>3210.25</v>
          </cell>
          <cell r="F9410">
            <v>0</v>
          </cell>
          <cell r="G9410">
            <v>3210.25</v>
          </cell>
          <cell r="H9410">
            <v>3328.89</v>
          </cell>
          <cell r="I9410">
            <v>118.64</v>
          </cell>
          <cell r="J9410">
            <v>7535.3</v>
          </cell>
          <cell r="L9410">
            <v>41455</v>
          </cell>
          <cell r="M9410" t="str">
            <v>SG</v>
          </cell>
          <cell r="N9410" t="str">
            <v>EXP</v>
          </cell>
          <cell r="O9410" t="str">
            <v>PH500</v>
          </cell>
          <cell r="P9410" t="str">
            <v>1730</v>
          </cell>
          <cell r="Q9410" t="str">
            <v>Salaries &amp; Benefits</v>
          </cell>
          <cell r="R9410" t="str">
            <v>Other Expenditures</v>
          </cell>
          <cell r="S9410" t="str">
            <v>Salaries &amp; Benefits</v>
          </cell>
        </row>
        <row r="9411">
          <cell r="A9411" t="str">
            <v>PH5108</v>
          </cell>
          <cell r="E9411">
            <v>10533.88</v>
          </cell>
          <cell r="F9411">
            <v>0</v>
          </cell>
          <cell r="G9411">
            <v>10533.88</v>
          </cell>
          <cell r="H9411">
            <v>11396.71</v>
          </cell>
          <cell r="I9411">
            <v>862.83</v>
          </cell>
          <cell r="J9411">
            <v>13893</v>
          </cell>
          <cell r="L9411">
            <v>41455</v>
          </cell>
          <cell r="M9411" t="str">
            <v>SG</v>
          </cell>
          <cell r="N9411" t="str">
            <v>EXP</v>
          </cell>
          <cell r="O9411" t="str">
            <v>PH500</v>
          </cell>
          <cell r="P9411" t="str">
            <v>1740</v>
          </cell>
          <cell r="Q9411" t="str">
            <v>Salaries &amp; Benefits</v>
          </cell>
          <cell r="R9411" t="str">
            <v>Other Expenditures</v>
          </cell>
          <cell r="S9411" t="str">
            <v>Salaries &amp; Benefits</v>
          </cell>
        </row>
        <row r="9412">
          <cell r="A9412" t="str">
            <v>PH5108</v>
          </cell>
          <cell r="E9412">
            <v>522.52</v>
          </cell>
          <cell r="F9412">
            <v>0</v>
          </cell>
          <cell r="G9412">
            <v>522.52</v>
          </cell>
          <cell r="H9412">
            <v>616.16999999999996</v>
          </cell>
          <cell r="I9412">
            <v>93.65</v>
          </cell>
          <cell r="J9412">
            <v>807.6</v>
          </cell>
          <cell r="L9412">
            <v>41455</v>
          </cell>
          <cell r="M9412" t="str">
            <v>SG</v>
          </cell>
          <cell r="N9412" t="str">
            <v>EXP</v>
          </cell>
          <cell r="O9412" t="str">
            <v>PH500</v>
          </cell>
          <cell r="P9412" t="str">
            <v>1745</v>
          </cell>
          <cell r="Q9412" t="str">
            <v>Salaries &amp; Benefits</v>
          </cell>
          <cell r="R9412" t="str">
            <v>Other Expenditures</v>
          </cell>
          <cell r="S9412" t="str">
            <v>Salaries &amp; Benefits</v>
          </cell>
        </row>
        <row r="9413">
          <cell r="A9413" t="str">
            <v>PH5108</v>
          </cell>
          <cell r="E9413">
            <v>8585.19</v>
          </cell>
          <cell r="F9413">
            <v>0</v>
          </cell>
          <cell r="G9413">
            <v>8585.19</v>
          </cell>
          <cell r="H9413">
            <v>8697.1200000000008</v>
          </cell>
          <cell r="I9413">
            <v>111.93</v>
          </cell>
          <cell r="J9413">
            <v>19686.28</v>
          </cell>
          <cell r="L9413">
            <v>41455</v>
          </cell>
          <cell r="M9413" t="str">
            <v>SG</v>
          </cell>
          <cell r="N9413" t="str">
            <v>EXP</v>
          </cell>
          <cell r="O9413" t="str">
            <v>PH500</v>
          </cell>
          <cell r="P9413" t="str">
            <v>1750</v>
          </cell>
          <cell r="Q9413" t="str">
            <v>Salaries &amp; Benefits</v>
          </cell>
          <cell r="R9413" t="str">
            <v>Other Expenditures</v>
          </cell>
          <cell r="S9413" t="str">
            <v>Salaries &amp; Benefits</v>
          </cell>
        </row>
        <row r="9414">
          <cell r="A9414" t="str">
            <v>PH5108</v>
          </cell>
          <cell r="E9414">
            <v>22179.599999999999</v>
          </cell>
          <cell r="F9414">
            <v>0</v>
          </cell>
          <cell r="G9414">
            <v>22179.599999999999</v>
          </cell>
          <cell r="H9414">
            <v>24785.360000000001</v>
          </cell>
          <cell r="I9414">
            <v>2605.7600000000002</v>
          </cell>
          <cell r="J9414">
            <v>30594.38</v>
          </cell>
          <cell r="L9414">
            <v>41455</v>
          </cell>
          <cell r="M9414" t="str">
            <v>SG</v>
          </cell>
          <cell r="N9414" t="str">
            <v>EXP</v>
          </cell>
          <cell r="O9414" t="str">
            <v>PH500</v>
          </cell>
          <cell r="P9414" t="str">
            <v>1760</v>
          </cell>
          <cell r="Q9414" t="str">
            <v>Salaries &amp; Benefits</v>
          </cell>
          <cell r="R9414" t="str">
            <v>Other Expenditures</v>
          </cell>
          <cell r="S9414" t="str">
            <v>Salaries &amp; Benefits</v>
          </cell>
        </row>
        <row r="9415">
          <cell r="A9415" t="str">
            <v>PH5108</v>
          </cell>
          <cell r="E9415">
            <v>44842.47</v>
          </cell>
          <cell r="F9415">
            <v>0</v>
          </cell>
          <cell r="G9415">
            <v>44842.47</v>
          </cell>
          <cell r="H9415">
            <v>48751.519999999997</v>
          </cell>
          <cell r="I9415">
            <v>3909.05</v>
          </cell>
          <cell r="J9415">
            <v>110235.14</v>
          </cell>
          <cell r="L9415">
            <v>41455</v>
          </cell>
          <cell r="M9415" t="str">
            <v>SG</v>
          </cell>
          <cell r="N9415" t="str">
            <v>EXP</v>
          </cell>
          <cell r="O9415" t="str">
            <v>PH500</v>
          </cell>
          <cell r="P9415" t="str">
            <v>1770</v>
          </cell>
          <cell r="Q9415" t="str">
            <v>Salaries &amp; Benefits</v>
          </cell>
          <cell r="R9415" t="str">
            <v>Other Expenditures</v>
          </cell>
          <cell r="S9415" t="str">
            <v>Salaries &amp; Benefits</v>
          </cell>
        </row>
        <row r="9416">
          <cell r="A9416" t="str">
            <v>PH5108</v>
          </cell>
          <cell r="E9416">
            <v>3838.02</v>
          </cell>
          <cell r="F9416">
            <v>0</v>
          </cell>
          <cell r="G9416">
            <v>3838.02</v>
          </cell>
          <cell r="H9416">
            <v>0</v>
          </cell>
          <cell r="I9416">
            <v>-3838.02</v>
          </cell>
          <cell r="J9416">
            <v>0</v>
          </cell>
          <cell r="L9416">
            <v>41455</v>
          </cell>
          <cell r="M9416" t="str">
            <v>SG</v>
          </cell>
          <cell r="N9416" t="str">
            <v>EXP</v>
          </cell>
          <cell r="O9416" t="str">
            <v>PH500</v>
          </cell>
          <cell r="P9416" t="str">
            <v>1840</v>
          </cell>
          <cell r="Q9416" t="str">
            <v>Salaries &amp; Benefits</v>
          </cell>
          <cell r="R9416" t="str">
            <v>Other Expenditures</v>
          </cell>
          <cell r="S9416" t="str">
            <v>Salaries &amp; Benefits</v>
          </cell>
        </row>
        <row r="9417">
          <cell r="A9417" t="str">
            <v>PH5108</v>
          </cell>
          <cell r="E9417">
            <v>134.43</v>
          </cell>
          <cell r="F9417">
            <v>0</v>
          </cell>
          <cell r="G9417">
            <v>134.43</v>
          </cell>
          <cell r="H9417">
            <v>1066.77</v>
          </cell>
          <cell r="I9417">
            <v>932.34</v>
          </cell>
          <cell r="J9417">
            <v>2401</v>
          </cell>
          <cell r="L9417">
            <v>41455</v>
          </cell>
          <cell r="M9417" t="str">
            <v>SG</v>
          </cell>
          <cell r="N9417" t="str">
            <v>EXP</v>
          </cell>
          <cell r="O9417" t="str">
            <v>PH500</v>
          </cell>
          <cell r="P9417" t="str">
            <v>1850</v>
          </cell>
          <cell r="Q9417" t="str">
            <v>Salaries &amp; Benefits</v>
          </cell>
          <cell r="R9417" t="str">
            <v>Other Expenditures</v>
          </cell>
          <cell r="S9417" t="str">
            <v>Salaries &amp; Benefits</v>
          </cell>
        </row>
        <row r="9418">
          <cell r="A9418" t="str">
            <v>PH5108</v>
          </cell>
          <cell r="E9418">
            <v>10.6</v>
          </cell>
          <cell r="F9418">
            <v>0</v>
          </cell>
          <cell r="G9418">
            <v>10.6</v>
          </cell>
          <cell r="H9418">
            <v>0</v>
          </cell>
          <cell r="I9418">
            <v>-10.6</v>
          </cell>
          <cell r="J9418">
            <v>0</v>
          </cell>
          <cell r="L9418">
            <v>41455</v>
          </cell>
          <cell r="M9418" t="str">
            <v>SG</v>
          </cell>
          <cell r="N9418" t="str">
            <v>EXP</v>
          </cell>
          <cell r="O9418" t="str">
            <v>PH500</v>
          </cell>
          <cell r="P9418" t="str">
            <v>4225</v>
          </cell>
          <cell r="Q9418" t="str">
            <v>Business Travel Expenses</v>
          </cell>
          <cell r="R9418" t="str">
            <v>Other Expenditures</v>
          </cell>
          <cell r="S9418" t="str">
            <v>Non Salary</v>
          </cell>
        </row>
        <row r="9419">
          <cell r="A9419" t="str">
            <v>PH5108</v>
          </cell>
          <cell r="E9419">
            <v>0</v>
          </cell>
          <cell r="F9419">
            <v>0</v>
          </cell>
          <cell r="G9419">
            <v>0</v>
          </cell>
          <cell r="H9419">
            <v>0</v>
          </cell>
          <cell r="I9419">
            <v>0</v>
          </cell>
          <cell r="J9419">
            <v>0</v>
          </cell>
          <cell r="L9419">
            <v>41455</v>
          </cell>
          <cell r="M9419" t="str">
            <v>SG</v>
          </cell>
          <cell r="N9419" t="str">
            <v>EXP</v>
          </cell>
          <cell r="O9419" t="str">
            <v>PH500</v>
          </cell>
          <cell r="P9419" t="str">
            <v>4340</v>
          </cell>
          <cell r="Q9419" t="str">
            <v>Training &amp; Development</v>
          </cell>
          <cell r="R9419" t="str">
            <v>Other Expenditures</v>
          </cell>
          <cell r="S9419" t="str">
            <v>Non Salary</v>
          </cell>
        </row>
        <row r="9420">
          <cell r="A9420" t="str">
            <v>PH5108</v>
          </cell>
          <cell r="E9420">
            <v>1096</v>
          </cell>
          <cell r="F9420">
            <v>0</v>
          </cell>
          <cell r="G9420">
            <v>1096</v>
          </cell>
          <cell r="H9420">
            <v>0</v>
          </cell>
          <cell r="I9420">
            <v>-1096</v>
          </cell>
          <cell r="J9420">
            <v>0</v>
          </cell>
          <cell r="L9420">
            <v>41455</v>
          </cell>
          <cell r="M9420" t="str">
            <v>SG</v>
          </cell>
          <cell r="N9420" t="str">
            <v>EXP</v>
          </cell>
          <cell r="O9420" t="str">
            <v>PH500</v>
          </cell>
          <cell r="P9420" t="str">
            <v>4770</v>
          </cell>
          <cell r="Q9420" t="str">
            <v>Insurance, Parking &amp; Metrage</v>
          </cell>
          <cell r="R9420" t="str">
            <v>Other Expenditures</v>
          </cell>
          <cell r="S9420" t="str">
            <v>Non Salary</v>
          </cell>
        </row>
        <row r="9421">
          <cell r="A9421" t="str">
            <v>PH5108</v>
          </cell>
          <cell r="E9421">
            <v>8038.87</v>
          </cell>
          <cell r="F9421">
            <v>0</v>
          </cell>
          <cell r="G9421">
            <v>8038.87</v>
          </cell>
          <cell r="H9421">
            <v>0</v>
          </cell>
          <cell r="I9421">
            <v>-8038.87</v>
          </cell>
          <cell r="J9421">
            <v>0</v>
          </cell>
          <cell r="L9421">
            <v>41455</v>
          </cell>
          <cell r="M9421" t="str">
            <v>SG</v>
          </cell>
          <cell r="N9421" t="str">
            <v>EXP</v>
          </cell>
          <cell r="O9421" t="str">
            <v>PH500</v>
          </cell>
          <cell r="P9421" t="str">
            <v>4775</v>
          </cell>
          <cell r="Q9421" t="str">
            <v>Insurance, Parking &amp; Metrage</v>
          </cell>
          <cell r="R9421" t="str">
            <v>Other Expenditures</v>
          </cell>
          <cell r="S9421" t="str">
            <v>Non Salary</v>
          </cell>
        </row>
        <row r="9422">
          <cell r="A9422" t="str">
            <v>PH5108</v>
          </cell>
          <cell r="E9422">
            <v>-436452.46</v>
          </cell>
          <cell r="F9422">
            <v>0</v>
          </cell>
          <cell r="G9422">
            <v>-436452.46</v>
          </cell>
          <cell r="H9422">
            <v>-429236.21</v>
          </cell>
          <cell r="I9422">
            <v>7216.25</v>
          </cell>
          <cell r="J9422">
            <v>-944112.25</v>
          </cell>
          <cell r="L9422">
            <v>41455</v>
          </cell>
          <cell r="M9422" t="str">
            <v>SG</v>
          </cell>
          <cell r="N9422" t="str">
            <v>REV</v>
          </cell>
          <cell r="O9422" t="str">
            <v>PH500</v>
          </cell>
          <cell r="P9422" t="str">
            <v>8010</v>
          </cell>
          <cell r="Q9422" t="str">
            <v>Grants and Subsidies</v>
          </cell>
          <cell r="R9422" t="str">
            <v>Revenue</v>
          </cell>
          <cell r="S9422" t="str">
            <v>Non Salary</v>
          </cell>
        </row>
        <row r="9423">
          <cell r="A9423" t="str">
            <v>PH5109</v>
          </cell>
          <cell r="E9423">
            <v>328520.55</v>
          </cell>
          <cell r="F9423">
            <v>0</v>
          </cell>
          <cell r="G9423">
            <v>328520.55</v>
          </cell>
          <cell r="H9423">
            <v>370966.4</v>
          </cell>
          <cell r="I9423">
            <v>42445.85</v>
          </cell>
          <cell r="J9423">
            <v>840721.46</v>
          </cell>
          <cell r="L9423">
            <v>41455</v>
          </cell>
          <cell r="M9423" t="str">
            <v>SG</v>
          </cell>
          <cell r="N9423" t="str">
            <v>EXP</v>
          </cell>
          <cell r="O9423" t="str">
            <v>PH500</v>
          </cell>
          <cell r="P9423" t="str">
            <v>1015</v>
          </cell>
          <cell r="Q9423" t="str">
            <v>Salaries &amp; Benefits</v>
          </cell>
          <cell r="R9423" t="str">
            <v>Other Expenditures</v>
          </cell>
          <cell r="S9423" t="str">
            <v>Salaries &amp; Benefits</v>
          </cell>
        </row>
        <row r="9424">
          <cell r="A9424" t="str">
            <v>PH5109</v>
          </cell>
          <cell r="E9424">
            <v>5779.44</v>
          </cell>
          <cell r="F9424">
            <v>0</v>
          </cell>
          <cell r="G9424">
            <v>5779.44</v>
          </cell>
          <cell r="H9424">
            <v>6555.23</v>
          </cell>
          <cell r="I9424">
            <v>775.79</v>
          </cell>
          <cell r="J9424">
            <v>14754.1</v>
          </cell>
          <cell r="L9424">
            <v>41455</v>
          </cell>
          <cell r="M9424" t="str">
            <v>SG</v>
          </cell>
          <cell r="N9424" t="str">
            <v>EXP</v>
          </cell>
          <cell r="O9424" t="str">
            <v>PH500</v>
          </cell>
          <cell r="P9424" t="str">
            <v>1025</v>
          </cell>
          <cell r="Q9424" t="str">
            <v>Salaries &amp; Benefits</v>
          </cell>
          <cell r="R9424" t="str">
            <v>Other Expenditures</v>
          </cell>
          <cell r="S9424" t="str">
            <v>Overtime</v>
          </cell>
        </row>
        <row r="9425">
          <cell r="A9425" t="str">
            <v>PH5109</v>
          </cell>
          <cell r="E9425">
            <v>0</v>
          </cell>
          <cell r="F9425">
            <v>0</v>
          </cell>
          <cell r="G9425">
            <v>0</v>
          </cell>
          <cell r="H9425">
            <v>-23504.54</v>
          </cell>
          <cell r="I9425">
            <v>-23504.54</v>
          </cell>
          <cell r="J9425">
            <v>-51637.46</v>
          </cell>
          <cell r="L9425">
            <v>41455</v>
          </cell>
          <cell r="M9425" t="str">
            <v>SG</v>
          </cell>
          <cell r="N9425" t="str">
            <v>EXP</v>
          </cell>
          <cell r="O9425" t="str">
            <v>PH500</v>
          </cell>
          <cell r="P9425" t="str">
            <v>1520</v>
          </cell>
          <cell r="Q9425" t="str">
            <v>Salaries &amp; Benefits</v>
          </cell>
          <cell r="R9425" t="str">
            <v>Other Expenditures</v>
          </cell>
          <cell r="S9425" t="str">
            <v>Gapping</v>
          </cell>
        </row>
        <row r="9426">
          <cell r="A9426" t="str">
            <v>PH5109</v>
          </cell>
          <cell r="E9426">
            <v>18084.11</v>
          </cell>
          <cell r="F9426">
            <v>0</v>
          </cell>
          <cell r="G9426">
            <v>18084.11</v>
          </cell>
          <cell r="H9426">
            <v>20389.53</v>
          </cell>
          <cell r="I9426">
            <v>2305.42</v>
          </cell>
          <cell r="J9426">
            <v>46621.2</v>
          </cell>
          <cell r="L9426">
            <v>41455</v>
          </cell>
          <cell r="M9426" t="str">
            <v>SG</v>
          </cell>
          <cell r="N9426" t="str">
            <v>EXP</v>
          </cell>
          <cell r="O9426" t="str">
            <v>PH500</v>
          </cell>
          <cell r="P9426" t="str">
            <v>1711</v>
          </cell>
          <cell r="Q9426" t="str">
            <v>Salaries &amp; Benefits</v>
          </cell>
          <cell r="R9426" t="str">
            <v>Other Expenditures</v>
          </cell>
          <cell r="S9426" t="str">
            <v>Salaries &amp; Benefits</v>
          </cell>
        </row>
        <row r="9427">
          <cell r="A9427" t="str">
            <v>PH5109</v>
          </cell>
          <cell r="E9427">
            <v>8721.6299999999992</v>
          </cell>
          <cell r="F9427">
            <v>0</v>
          </cell>
          <cell r="G9427">
            <v>8721.6299999999992</v>
          </cell>
          <cell r="H9427">
            <v>9680.2999999999993</v>
          </cell>
          <cell r="I9427">
            <v>958.67</v>
          </cell>
          <cell r="J9427">
            <v>22129.68</v>
          </cell>
          <cell r="L9427">
            <v>41455</v>
          </cell>
          <cell r="M9427" t="str">
            <v>SG</v>
          </cell>
          <cell r="N9427" t="str">
            <v>EXP</v>
          </cell>
          <cell r="O9427" t="str">
            <v>PH500</v>
          </cell>
          <cell r="P9427" t="str">
            <v>1712</v>
          </cell>
          <cell r="Q9427" t="str">
            <v>Salaries &amp; Benefits</v>
          </cell>
          <cell r="R9427" t="str">
            <v>Other Expenditures</v>
          </cell>
          <cell r="S9427" t="str">
            <v>Salaries &amp; Benefits</v>
          </cell>
        </row>
        <row r="9428">
          <cell r="A9428" t="str">
            <v>PH5109</v>
          </cell>
          <cell r="E9428">
            <v>8132.56</v>
          </cell>
          <cell r="F9428">
            <v>0</v>
          </cell>
          <cell r="G9428">
            <v>8132.56</v>
          </cell>
          <cell r="H9428">
            <v>7428.66</v>
          </cell>
          <cell r="I9428">
            <v>-703.9</v>
          </cell>
          <cell r="J9428">
            <v>16834.62</v>
          </cell>
          <cell r="L9428">
            <v>41455</v>
          </cell>
          <cell r="M9428" t="str">
            <v>SG</v>
          </cell>
          <cell r="N9428" t="str">
            <v>EXP</v>
          </cell>
          <cell r="O9428" t="str">
            <v>PH500</v>
          </cell>
          <cell r="P9428" t="str">
            <v>1720</v>
          </cell>
          <cell r="Q9428" t="str">
            <v>Salaries &amp; Benefits</v>
          </cell>
          <cell r="R9428" t="str">
            <v>Other Expenditures</v>
          </cell>
          <cell r="S9428" t="str">
            <v>Salaries &amp; Benefits</v>
          </cell>
        </row>
        <row r="9429">
          <cell r="A9429" t="str">
            <v>PH5109</v>
          </cell>
          <cell r="E9429">
            <v>2457.7399999999998</v>
          </cell>
          <cell r="F9429">
            <v>0</v>
          </cell>
          <cell r="G9429">
            <v>2457.7399999999998</v>
          </cell>
          <cell r="H9429">
            <v>2770.2</v>
          </cell>
          <cell r="I9429">
            <v>312.45999999999998</v>
          </cell>
          <cell r="J9429">
            <v>6278.25</v>
          </cell>
          <cell r="L9429">
            <v>41455</v>
          </cell>
          <cell r="M9429" t="str">
            <v>SG</v>
          </cell>
          <cell r="N9429" t="str">
            <v>EXP</v>
          </cell>
          <cell r="O9429" t="str">
            <v>PH500</v>
          </cell>
          <cell r="P9429" t="str">
            <v>1730</v>
          </cell>
          <cell r="Q9429" t="str">
            <v>Salaries &amp; Benefits</v>
          </cell>
          <cell r="R9429" t="str">
            <v>Other Expenditures</v>
          </cell>
          <cell r="S9429" t="str">
            <v>Salaries &amp; Benefits</v>
          </cell>
        </row>
        <row r="9430">
          <cell r="A9430" t="str">
            <v>PH5109</v>
          </cell>
          <cell r="E9430">
            <v>8618.77</v>
          </cell>
          <cell r="F9430">
            <v>0</v>
          </cell>
          <cell r="G9430">
            <v>8618.77</v>
          </cell>
          <cell r="H9430">
            <v>9411.4699999999993</v>
          </cell>
          <cell r="I9430">
            <v>792.7</v>
          </cell>
          <cell r="J9430">
            <v>11789.68</v>
          </cell>
          <cell r="L9430">
            <v>41455</v>
          </cell>
          <cell r="M9430" t="str">
            <v>SG</v>
          </cell>
          <cell r="N9430" t="str">
            <v>EXP</v>
          </cell>
          <cell r="O9430" t="str">
            <v>PH500</v>
          </cell>
          <cell r="P9430" t="str">
            <v>1740</v>
          </cell>
          <cell r="Q9430" t="str">
            <v>Salaries &amp; Benefits</v>
          </cell>
          <cell r="R9430" t="str">
            <v>Other Expenditures</v>
          </cell>
          <cell r="S9430" t="str">
            <v>Salaries &amp; Benefits</v>
          </cell>
        </row>
        <row r="9431">
          <cell r="A9431" t="str">
            <v>PH5109</v>
          </cell>
          <cell r="E9431">
            <v>360.17</v>
          </cell>
          <cell r="F9431">
            <v>0</v>
          </cell>
          <cell r="G9431">
            <v>360.17</v>
          </cell>
          <cell r="H9431">
            <v>510.4</v>
          </cell>
          <cell r="I9431">
            <v>150.22999999999999</v>
          </cell>
          <cell r="J9431">
            <v>672.54</v>
          </cell>
          <cell r="L9431">
            <v>41455</v>
          </cell>
          <cell r="M9431" t="str">
            <v>SG</v>
          </cell>
          <cell r="N9431" t="str">
            <v>EXP</v>
          </cell>
          <cell r="O9431" t="str">
            <v>PH500</v>
          </cell>
          <cell r="P9431" t="str">
            <v>1745</v>
          </cell>
          <cell r="Q9431" t="str">
            <v>Salaries &amp; Benefits</v>
          </cell>
          <cell r="R9431" t="str">
            <v>Other Expenditures</v>
          </cell>
          <cell r="S9431" t="str">
            <v>Salaries &amp; Benefits</v>
          </cell>
        </row>
        <row r="9432">
          <cell r="A9432" t="str">
            <v>PH5109</v>
          </cell>
          <cell r="E9432">
            <v>6558.5</v>
          </cell>
          <cell r="F9432">
            <v>0</v>
          </cell>
          <cell r="G9432">
            <v>6558.5</v>
          </cell>
          <cell r="H9432">
            <v>7233.9</v>
          </cell>
          <cell r="I9432">
            <v>675.4</v>
          </cell>
          <cell r="J9432">
            <v>16394.04</v>
          </cell>
          <cell r="L9432">
            <v>41455</v>
          </cell>
          <cell r="M9432" t="str">
            <v>SG</v>
          </cell>
          <cell r="N9432" t="str">
            <v>EXP</v>
          </cell>
          <cell r="O9432" t="str">
            <v>PH500</v>
          </cell>
          <cell r="P9432" t="str">
            <v>1750</v>
          </cell>
          <cell r="Q9432" t="str">
            <v>Salaries &amp; Benefits</v>
          </cell>
          <cell r="R9432" t="str">
            <v>Other Expenditures</v>
          </cell>
          <cell r="S9432" t="str">
            <v>Salaries &amp; Benefits</v>
          </cell>
        </row>
        <row r="9433">
          <cell r="A9433" t="str">
            <v>PH5109</v>
          </cell>
          <cell r="E9433">
            <v>17691.98</v>
          </cell>
          <cell r="F9433">
            <v>0</v>
          </cell>
          <cell r="G9433">
            <v>17691.98</v>
          </cell>
          <cell r="H9433">
            <v>20496.37</v>
          </cell>
          <cell r="I9433">
            <v>2804.39</v>
          </cell>
          <cell r="J9433">
            <v>25980.98</v>
          </cell>
          <cell r="L9433">
            <v>41455</v>
          </cell>
          <cell r="M9433" t="str">
            <v>SG</v>
          </cell>
          <cell r="N9433" t="str">
            <v>EXP</v>
          </cell>
          <cell r="O9433" t="str">
            <v>PH500</v>
          </cell>
          <cell r="P9433" t="str">
            <v>1760</v>
          </cell>
          <cell r="Q9433" t="str">
            <v>Salaries &amp; Benefits</v>
          </cell>
          <cell r="R9433" t="str">
            <v>Other Expenditures</v>
          </cell>
          <cell r="S9433" t="str">
            <v>Salaries &amp; Benefits</v>
          </cell>
        </row>
        <row r="9434">
          <cell r="A9434" t="str">
            <v>PH5109</v>
          </cell>
          <cell r="E9434">
            <v>33831.11</v>
          </cell>
          <cell r="F9434">
            <v>0</v>
          </cell>
          <cell r="G9434">
            <v>33831.11</v>
          </cell>
          <cell r="H9434">
            <v>40290</v>
          </cell>
          <cell r="I9434">
            <v>6458.89</v>
          </cell>
          <cell r="J9434">
            <v>91196.71</v>
          </cell>
          <cell r="L9434">
            <v>41455</v>
          </cell>
          <cell r="M9434" t="str">
            <v>SG</v>
          </cell>
          <cell r="N9434" t="str">
            <v>EXP</v>
          </cell>
          <cell r="O9434" t="str">
            <v>PH500</v>
          </cell>
          <cell r="P9434" t="str">
            <v>1770</v>
          </cell>
          <cell r="Q9434" t="str">
            <v>Salaries &amp; Benefits</v>
          </cell>
          <cell r="R9434" t="str">
            <v>Other Expenditures</v>
          </cell>
          <cell r="S9434" t="str">
            <v>Salaries &amp; Benefits</v>
          </cell>
        </row>
        <row r="9435">
          <cell r="A9435" t="str">
            <v>PH5109</v>
          </cell>
          <cell r="E9435">
            <v>0</v>
          </cell>
          <cell r="F9435">
            <v>0</v>
          </cell>
          <cell r="G9435">
            <v>0</v>
          </cell>
          <cell r="H9435">
            <v>500.73</v>
          </cell>
          <cell r="I9435">
            <v>500.73</v>
          </cell>
          <cell r="J9435">
            <v>1127</v>
          </cell>
          <cell r="L9435">
            <v>41455</v>
          </cell>
          <cell r="M9435" t="str">
            <v>SG</v>
          </cell>
          <cell r="N9435" t="str">
            <v>EXP</v>
          </cell>
          <cell r="O9435" t="str">
            <v>PH500</v>
          </cell>
          <cell r="P9435" t="str">
            <v>1850</v>
          </cell>
          <cell r="Q9435" t="str">
            <v>Salaries &amp; Benefits</v>
          </cell>
          <cell r="R9435" t="str">
            <v>Other Expenditures</v>
          </cell>
          <cell r="S9435" t="str">
            <v>Salaries &amp; Benefits</v>
          </cell>
        </row>
        <row r="9436">
          <cell r="A9436" t="str">
            <v>PH5109</v>
          </cell>
          <cell r="E9436">
            <v>-82.69</v>
          </cell>
          <cell r="F9436">
            <v>0</v>
          </cell>
          <cell r="G9436">
            <v>-82.69</v>
          </cell>
          <cell r="H9436">
            <v>0</v>
          </cell>
          <cell r="I9436">
            <v>82.69</v>
          </cell>
          <cell r="J9436">
            <v>0</v>
          </cell>
          <cell r="L9436">
            <v>41455</v>
          </cell>
          <cell r="M9436" t="str">
            <v>SG</v>
          </cell>
          <cell r="N9436" t="str">
            <v>EXP</v>
          </cell>
          <cell r="O9436" t="str">
            <v>PH500</v>
          </cell>
          <cell r="P9436" t="str">
            <v>1851</v>
          </cell>
          <cell r="Q9436" t="str">
            <v>Salaries &amp; Benefits</v>
          </cell>
          <cell r="R9436" t="str">
            <v>Other Expenditures</v>
          </cell>
          <cell r="S9436" t="str">
            <v>Salaries &amp; Benefits</v>
          </cell>
        </row>
        <row r="9437">
          <cell r="A9437" t="str">
            <v>PH5109</v>
          </cell>
          <cell r="E9437">
            <v>438.3</v>
          </cell>
          <cell r="F9437">
            <v>0</v>
          </cell>
          <cell r="G9437">
            <v>438.3</v>
          </cell>
          <cell r="H9437">
            <v>0</v>
          </cell>
          <cell r="I9437">
            <v>-438.3</v>
          </cell>
          <cell r="J9437">
            <v>0</v>
          </cell>
          <cell r="L9437">
            <v>41455</v>
          </cell>
          <cell r="M9437" t="str">
            <v>SG</v>
          </cell>
          <cell r="N9437" t="str">
            <v>EXP</v>
          </cell>
          <cell r="O9437" t="str">
            <v>PH500</v>
          </cell>
          <cell r="P9437" t="str">
            <v>4770</v>
          </cell>
          <cell r="Q9437" t="str">
            <v>Insurance, Parking &amp; Metrage</v>
          </cell>
          <cell r="R9437" t="str">
            <v>Other Expenditures</v>
          </cell>
          <cell r="S9437" t="str">
            <v>Non Salary</v>
          </cell>
        </row>
        <row r="9438">
          <cell r="A9438" t="str">
            <v>PH5109</v>
          </cell>
          <cell r="E9438">
            <v>3546.32</v>
          </cell>
          <cell r="F9438">
            <v>0</v>
          </cell>
          <cell r="G9438">
            <v>3546.32</v>
          </cell>
          <cell r="H9438">
            <v>0</v>
          </cell>
          <cell r="I9438">
            <v>-3546.32</v>
          </cell>
          <cell r="J9438">
            <v>0</v>
          </cell>
          <cell r="L9438">
            <v>41455</v>
          </cell>
          <cell r="M9438" t="str">
            <v>SG</v>
          </cell>
          <cell r="N9438" t="str">
            <v>EXP</v>
          </cell>
          <cell r="O9438" t="str">
            <v>PH500</v>
          </cell>
          <cell r="P9438" t="str">
            <v>4775</v>
          </cell>
          <cell r="Q9438" t="str">
            <v>Insurance, Parking &amp; Metrage</v>
          </cell>
          <cell r="R9438" t="str">
            <v>Other Expenditures</v>
          </cell>
          <cell r="S9438" t="str">
            <v>Non Salary</v>
          </cell>
        </row>
        <row r="9439">
          <cell r="A9439" t="str">
            <v>PH5109</v>
          </cell>
          <cell r="E9439">
            <v>-331993.87</v>
          </cell>
          <cell r="F9439">
            <v>0</v>
          </cell>
          <cell r="G9439">
            <v>-331993.87</v>
          </cell>
          <cell r="H9439">
            <v>-354546.49</v>
          </cell>
          <cell r="I9439">
            <v>-22552.62</v>
          </cell>
          <cell r="J9439">
            <v>-782147.05</v>
          </cell>
          <cell r="L9439">
            <v>41455</v>
          </cell>
          <cell r="M9439" t="str">
            <v>SG</v>
          </cell>
          <cell r="N9439" t="str">
            <v>REV</v>
          </cell>
          <cell r="O9439" t="str">
            <v>PH500</v>
          </cell>
          <cell r="P9439" t="str">
            <v>8010</v>
          </cell>
          <cell r="Q9439" t="str">
            <v>Grants and Subsidies</v>
          </cell>
          <cell r="R9439" t="str">
            <v>Revenue</v>
          </cell>
          <cell r="S9439" t="str">
            <v>Non Salary</v>
          </cell>
        </row>
        <row r="9440">
          <cell r="A9440" t="str">
            <v>PH5110</v>
          </cell>
          <cell r="E9440">
            <v>419940.16</v>
          </cell>
          <cell r="F9440">
            <v>0</v>
          </cell>
          <cell r="G9440">
            <v>419940.16</v>
          </cell>
          <cell r="H9440">
            <v>455097.72</v>
          </cell>
          <cell r="I9440">
            <v>35157.56</v>
          </cell>
          <cell r="J9440">
            <v>1030016.93</v>
          </cell>
          <cell r="L9440">
            <v>41455</v>
          </cell>
          <cell r="M9440" t="str">
            <v>SG</v>
          </cell>
          <cell r="N9440" t="str">
            <v>EXP</v>
          </cell>
          <cell r="O9440" t="str">
            <v>PH500</v>
          </cell>
          <cell r="P9440" t="str">
            <v>1015</v>
          </cell>
          <cell r="Q9440" t="str">
            <v>Salaries &amp; Benefits</v>
          </cell>
          <cell r="R9440" t="str">
            <v>Other Expenditures</v>
          </cell>
          <cell r="S9440" t="str">
            <v>Salaries &amp; Benefits</v>
          </cell>
        </row>
        <row r="9441">
          <cell r="A9441" t="str">
            <v>PH5110</v>
          </cell>
          <cell r="E9441">
            <v>10627.61</v>
          </cell>
          <cell r="F9441">
            <v>0</v>
          </cell>
          <cell r="G9441">
            <v>10627.61</v>
          </cell>
          <cell r="H9441">
            <v>4746.12</v>
          </cell>
          <cell r="I9441">
            <v>-5881.49</v>
          </cell>
          <cell r="J9441">
            <v>10682.28</v>
          </cell>
          <cell r="L9441">
            <v>41455</v>
          </cell>
          <cell r="M9441" t="str">
            <v>SG</v>
          </cell>
          <cell r="N9441" t="str">
            <v>EXP</v>
          </cell>
          <cell r="O9441" t="str">
            <v>PH500</v>
          </cell>
          <cell r="P9441" t="str">
            <v>1025</v>
          </cell>
          <cell r="Q9441" t="str">
            <v>Salaries &amp; Benefits</v>
          </cell>
          <cell r="R9441" t="str">
            <v>Other Expenditures</v>
          </cell>
          <cell r="S9441" t="str">
            <v>Overtime</v>
          </cell>
        </row>
        <row r="9442">
          <cell r="A9442" t="str">
            <v>PH5110</v>
          </cell>
          <cell r="E9442">
            <v>7150.01</v>
          </cell>
          <cell r="F9442">
            <v>0</v>
          </cell>
          <cell r="G9442">
            <v>7150.01</v>
          </cell>
          <cell r="H9442">
            <v>1254.6500000000001</v>
          </cell>
          <cell r="I9442">
            <v>-5895.36</v>
          </cell>
          <cell r="J9442">
            <v>1254.6500000000001</v>
          </cell>
          <cell r="L9442">
            <v>41455</v>
          </cell>
          <cell r="M9442" t="str">
            <v>SG</v>
          </cell>
          <cell r="N9442" t="str">
            <v>EXP</v>
          </cell>
          <cell r="O9442" t="str">
            <v>PH500</v>
          </cell>
          <cell r="P9442" t="str">
            <v>1050</v>
          </cell>
          <cell r="Q9442" t="str">
            <v>Salaries &amp; Benefits</v>
          </cell>
          <cell r="R9442" t="str">
            <v>Other Expenditures</v>
          </cell>
          <cell r="S9442" t="str">
            <v>Salaries &amp; Benefits</v>
          </cell>
        </row>
        <row r="9443">
          <cell r="A9443" t="str">
            <v>PH5110</v>
          </cell>
          <cell r="E9443">
            <v>3510.78</v>
          </cell>
          <cell r="F9443">
            <v>0</v>
          </cell>
          <cell r="G9443">
            <v>3510.78</v>
          </cell>
          <cell r="H9443">
            <v>0</v>
          </cell>
          <cell r="I9443">
            <v>-3510.78</v>
          </cell>
          <cell r="J9443">
            <v>0</v>
          </cell>
          <cell r="L9443">
            <v>41455</v>
          </cell>
          <cell r="M9443" t="str">
            <v>SG</v>
          </cell>
          <cell r="N9443" t="str">
            <v>EXP</v>
          </cell>
          <cell r="O9443" t="str">
            <v>PH500</v>
          </cell>
          <cell r="P9443" t="str">
            <v>1060</v>
          </cell>
          <cell r="Q9443" t="str">
            <v>Salaries &amp; Benefits</v>
          </cell>
          <cell r="R9443" t="str">
            <v>Other Expenditures</v>
          </cell>
          <cell r="S9443" t="str">
            <v>Salaries &amp; Benefits</v>
          </cell>
        </row>
        <row r="9444">
          <cell r="A9444" t="str">
            <v>PH5110</v>
          </cell>
          <cell r="E9444">
            <v>0</v>
          </cell>
          <cell r="F9444">
            <v>0</v>
          </cell>
          <cell r="G9444">
            <v>0</v>
          </cell>
          <cell r="H9444">
            <v>-28931.49</v>
          </cell>
          <cell r="I9444">
            <v>-28931.49</v>
          </cell>
          <cell r="J9444">
            <v>-63361.05</v>
          </cell>
          <cell r="L9444">
            <v>41455</v>
          </cell>
          <cell r="M9444" t="str">
            <v>SG</v>
          </cell>
          <cell r="N9444" t="str">
            <v>EXP</v>
          </cell>
          <cell r="O9444" t="str">
            <v>PH500</v>
          </cell>
          <cell r="P9444" t="str">
            <v>1520</v>
          </cell>
          <cell r="Q9444" t="str">
            <v>Salaries &amp; Benefits</v>
          </cell>
          <cell r="R9444" t="str">
            <v>Other Expenditures</v>
          </cell>
          <cell r="S9444" t="str">
            <v>Gapping</v>
          </cell>
        </row>
        <row r="9445">
          <cell r="A9445" t="str">
            <v>PH5110</v>
          </cell>
          <cell r="E9445">
            <v>20636.12</v>
          </cell>
          <cell r="F9445">
            <v>0</v>
          </cell>
          <cell r="G9445">
            <v>20636.12</v>
          </cell>
          <cell r="H9445">
            <v>25072.18</v>
          </cell>
          <cell r="I9445">
            <v>4436.0600000000004</v>
          </cell>
          <cell r="J9445">
            <v>57157.2</v>
          </cell>
          <cell r="L9445">
            <v>41455</v>
          </cell>
          <cell r="M9445" t="str">
            <v>SG</v>
          </cell>
          <cell r="N9445" t="str">
            <v>EXP</v>
          </cell>
          <cell r="O9445" t="str">
            <v>PH500</v>
          </cell>
          <cell r="P9445" t="str">
            <v>1711</v>
          </cell>
          <cell r="Q9445" t="str">
            <v>Salaries &amp; Benefits</v>
          </cell>
          <cell r="R9445" t="str">
            <v>Other Expenditures</v>
          </cell>
          <cell r="S9445" t="str">
            <v>Salaries &amp; Benefits</v>
          </cell>
        </row>
        <row r="9446">
          <cell r="A9446" t="str">
            <v>PH5110</v>
          </cell>
          <cell r="E9446">
            <v>9893.2900000000009</v>
          </cell>
          <cell r="F9446">
            <v>0</v>
          </cell>
          <cell r="G9446">
            <v>9893.2900000000009</v>
          </cell>
          <cell r="H9446">
            <v>11850.95</v>
          </cell>
          <cell r="I9446">
            <v>1957.66</v>
          </cell>
          <cell r="J9446">
            <v>27013.68</v>
          </cell>
          <cell r="L9446">
            <v>41455</v>
          </cell>
          <cell r="M9446" t="str">
            <v>SG</v>
          </cell>
          <cell r="N9446" t="str">
            <v>EXP</v>
          </cell>
          <cell r="O9446" t="str">
            <v>PH500</v>
          </cell>
          <cell r="P9446" t="str">
            <v>1712</v>
          </cell>
          <cell r="Q9446" t="str">
            <v>Salaries &amp; Benefits</v>
          </cell>
          <cell r="R9446" t="str">
            <v>Other Expenditures</v>
          </cell>
          <cell r="S9446" t="str">
            <v>Salaries &amp; Benefits</v>
          </cell>
        </row>
        <row r="9447">
          <cell r="A9447" t="str">
            <v>PH5110</v>
          </cell>
          <cell r="E9447">
            <v>9895.58</v>
          </cell>
          <cell r="F9447">
            <v>0</v>
          </cell>
          <cell r="G9447">
            <v>9895.58</v>
          </cell>
          <cell r="H9447">
            <v>9113.41</v>
          </cell>
          <cell r="I9447">
            <v>-782.17</v>
          </cell>
          <cell r="J9447">
            <v>20480.330000000002</v>
          </cell>
          <cell r="L9447">
            <v>41455</v>
          </cell>
          <cell r="M9447" t="str">
            <v>SG</v>
          </cell>
          <cell r="N9447" t="str">
            <v>EXP</v>
          </cell>
          <cell r="O9447" t="str">
            <v>PH500</v>
          </cell>
          <cell r="P9447" t="str">
            <v>1720</v>
          </cell>
          <cell r="Q9447" t="str">
            <v>Salaries &amp; Benefits</v>
          </cell>
          <cell r="R9447" t="str">
            <v>Other Expenditures</v>
          </cell>
          <cell r="S9447" t="str">
            <v>Salaries &amp; Benefits</v>
          </cell>
        </row>
        <row r="9448">
          <cell r="A9448" t="str">
            <v>PH5110</v>
          </cell>
          <cell r="E9448">
            <v>3023.49</v>
          </cell>
          <cell r="F9448">
            <v>0</v>
          </cell>
          <cell r="G9448">
            <v>3023.49</v>
          </cell>
          <cell r="H9448">
            <v>3396.66</v>
          </cell>
          <cell r="I9448">
            <v>373.17</v>
          </cell>
          <cell r="J9448">
            <v>7688.05</v>
          </cell>
          <cell r="L9448">
            <v>41455</v>
          </cell>
          <cell r="M9448" t="str">
            <v>SG</v>
          </cell>
          <cell r="N9448" t="str">
            <v>EXP</v>
          </cell>
          <cell r="O9448" t="str">
            <v>PH500</v>
          </cell>
          <cell r="P9448" t="str">
            <v>1730</v>
          </cell>
          <cell r="Q9448" t="str">
            <v>Salaries &amp; Benefits</v>
          </cell>
          <cell r="R9448" t="str">
            <v>Other Expenditures</v>
          </cell>
          <cell r="S9448" t="str">
            <v>Salaries &amp; Benefits</v>
          </cell>
        </row>
        <row r="9449">
          <cell r="A9449" t="str">
            <v>PH5110</v>
          </cell>
          <cell r="E9449">
            <v>11738.29</v>
          </cell>
          <cell r="F9449">
            <v>0</v>
          </cell>
          <cell r="G9449">
            <v>11738.29</v>
          </cell>
          <cell r="H9449">
            <v>11636.7</v>
          </cell>
          <cell r="I9449">
            <v>-101.59</v>
          </cell>
          <cell r="J9449">
            <v>14944.66</v>
          </cell>
          <cell r="L9449">
            <v>41455</v>
          </cell>
          <cell r="M9449" t="str">
            <v>SG</v>
          </cell>
          <cell r="N9449" t="str">
            <v>EXP</v>
          </cell>
          <cell r="O9449" t="str">
            <v>PH500</v>
          </cell>
          <cell r="P9449" t="str">
            <v>1740</v>
          </cell>
          <cell r="Q9449" t="str">
            <v>Salaries &amp; Benefits</v>
          </cell>
          <cell r="R9449" t="str">
            <v>Other Expenditures</v>
          </cell>
          <cell r="S9449" t="str">
            <v>Salaries &amp; Benefits</v>
          </cell>
        </row>
        <row r="9450">
          <cell r="A9450" t="str">
            <v>PH5110</v>
          </cell>
          <cell r="E9450">
            <v>509.33</v>
          </cell>
          <cell r="F9450">
            <v>0</v>
          </cell>
          <cell r="G9450">
            <v>509.33</v>
          </cell>
          <cell r="H9450">
            <v>619.41999999999996</v>
          </cell>
          <cell r="I9450">
            <v>110.09</v>
          </cell>
          <cell r="J9450">
            <v>823.98</v>
          </cell>
          <cell r="L9450">
            <v>41455</v>
          </cell>
          <cell r="M9450" t="str">
            <v>SG</v>
          </cell>
          <cell r="N9450" t="str">
            <v>EXP</v>
          </cell>
          <cell r="O9450" t="str">
            <v>PH500</v>
          </cell>
          <cell r="P9450" t="str">
            <v>1745</v>
          </cell>
          <cell r="Q9450" t="str">
            <v>Salaries &amp; Benefits</v>
          </cell>
          <cell r="R9450" t="str">
            <v>Other Expenditures</v>
          </cell>
          <cell r="S9450" t="str">
            <v>Salaries &amp; Benefits</v>
          </cell>
        </row>
        <row r="9451">
          <cell r="A9451" t="str">
            <v>PH5110</v>
          </cell>
          <cell r="E9451">
            <v>8917.09</v>
          </cell>
          <cell r="F9451">
            <v>0</v>
          </cell>
          <cell r="G9451">
            <v>8917.09</v>
          </cell>
          <cell r="H9451">
            <v>8874.4699999999993</v>
          </cell>
          <cell r="I9451">
            <v>-42.62</v>
          </cell>
          <cell r="J9451">
            <v>20085.310000000001</v>
          </cell>
          <cell r="L9451">
            <v>41455</v>
          </cell>
          <cell r="M9451" t="str">
            <v>SG</v>
          </cell>
          <cell r="N9451" t="str">
            <v>EXP</v>
          </cell>
          <cell r="O9451" t="str">
            <v>PH500</v>
          </cell>
          <cell r="P9451" t="str">
            <v>1750</v>
          </cell>
          <cell r="Q9451" t="str">
            <v>Salaries &amp; Benefits</v>
          </cell>
          <cell r="R9451" t="str">
            <v>Other Expenditures</v>
          </cell>
          <cell r="S9451" t="str">
            <v>Salaries &amp; Benefits</v>
          </cell>
        </row>
        <row r="9452">
          <cell r="A9452" t="str">
            <v>PH5110</v>
          </cell>
          <cell r="E9452">
            <v>24019.3</v>
          </cell>
          <cell r="F9452">
            <v>0</v>
          </cell>
          <cell r="G9452">
            <v>24019.3</v>
          </cell>
          <cell r="H9452">
            <v>25303.79</v>
          </cell>
          <cell r="I9452">
            <v>1284.49</v>
          </cell>
          <cell r="J9452">
            <v>32901.08</v>
          </cell>
          <cell r="L9452">
            <v>41455</v>
          </cell>
          <cell r="M9452" t="str">
            <v>SG</v>
          </cell>
          <cell r="N9452" t="str">
            <v>EXP</v>
          </cell>
          <cell r="O9452" t="str">
            <v>PH500</v>
          </cell>
          <cell r="P9452" t="str">
            <v>1760</v>
          </cell>
          <cell r="Q9452" t="str">
            <v>Salaries &amp; Benefits</v>
          </cell>
          <cell r="R9452" t="str">
            <v>Other Expenditures</v>
          </cell>
          <cell r="S9452" t="str">
            <v>Salaries &amp; Benefits</v>
          </cell>
        </row>
        <row r="9453">
          <cell r="A9453" t="str">
            <v>PH5110</v>
          </cell>
          <cell r="E9453">
            <v>45013.54</v>
          </cell>
          <cell r="F9453">
            <v>0</v>
          </cell>
          <cell r="G9453">
            <v>45013.54</v>
          </cell>
          <cell r="H9453">
            <v>48832.39</v>
          </cell>
          <cell r="I9453">
            <v>3818.85</v>
          </cell>
          <cell r="J9453">
            <v>110417.04</v>
          </cell>
          <cell r="L9453">
            <v>41455</v>
          </cell>
          <cell r="M9453" t="str">
            <v>SG</v>
          </cell>
          <cell r="N9453" t="str">
            <v>EXP</v>
          </cell>
          <cell r="O9453" t="str">
            <v>PH500</v>
          </cell>
          <cell r="P9453" t="str">
            <v>1770</v>
          </cell>
          <cell r="Q9453" t="str">
            <v>Salaries &amp; Benefits</v>
          </cell>
          <cell r="R9453" t="str">
            <v>Other Expenditures</v>
          </cell>
          <cell r="S9453" t="str">
            <v>Salaries &amp; Benefits</v>
          </cell>
        </row>
        <row r="9454">
          <cell r="A9454" t="str">
            <v>PH5110</v>
          </cell>
          <cell r="E9454">
            <v>1380</v>
          </cell>
          <cell r="F9454">
            <v>0</v>
          </cell>
          <cell r="G9454">
            <v>1380</v>
          </cell>
          <cell r="H9454">
            <v>0</v>
          </cell>
          <cell r="I9454">
            <v>-1380</v>
          </cell>
          <cell r="J9454">
            <v>0</v>
          </cell>
          <cell r="L9454">
            <v>41455</v>
          </cell>
          <cell r="M9454" t="str">
            <v>SG</v>
          </cell>
          <cell r="N9454" t="str">
            <v>EXP</v>
          </cell>
          <cell r="O9454" t="str">
            <v>PH500</v>
          </cell>
          <cell r="P9454" t="str">
            <v>1840</v>
          </cell>
          <cell r="Q9454" t="str">
            <v>Salaries &amp; Benefits</v>
          </cell>
          <cell r="R9454" t="str">
            <v>Other Expenditures</v>
          </cell>
          <cell r="S9454" t="str">
            <v>Salaries &amp; Benefits</v>
          </cell>
        </row>
        <row r="9455">
          <cell r="A9455" t="str">
            <v>PH5110</v>
          </cell>
          <cell r="E9455">
            <v>-967.18</v>
          </cell>
          <cell r="F9455">
            <v>0</v>
          </cell>
          <cell r="G9455">
            <v>-967.18</v>
          </cell>
          <cell r="H9455">
            <v>1687.23</v>
          </cell>
          <cell r="I9455">
            <v>2654.41</v>
          </cell>
          <cell r="J9455">
            <v>3797.5</v>
          </cell>
          <cell r="L9455">
            <v>41455</v>
          </cell>
          <cell r="M9455" t="str">
            <v>SG</v>
          </cell>
          <cell r="N9455" t="str">
            <v>EXP</v>
          </cell>
          <cell r="O9455" t="str">
            <v>PH500</v>
          </cell>
          <cell r="P9455" t="str">
            <v>1850</v>
          </cell>
          <cell r="Q9455" t="str">
            <v>Salaries &amp; Benefits</v>
          </cell>
          <cell r="R9455" t="str">
            <v>Other Expenditures</v>
          </cell>
          <cell r="S9455" t="str">
            <v>Salaries &amp; Benefits</v>
          </cell>
        </row>
        <row r="9456">
          <cell r="A9456" t="str">
            <v>PH5110</v>
          </cell>
          <cell r="E9456">
            <v>1426.05</v>
          </cell>
          <cell r="F9456">
            <v>0</v>
          </cell>
          <cell r="G9456">
            <v>1426.05</v>
          </cell>
          <cell r="H9456">
            <v>1404.6</v>
          </cell>
          <cell r="I9456">
            <v>-21.45</v>
          </cell>
          <cell r="J9456">
            <v>6000</v>
          </cell>
          <cell r="L9456">
            <v>41455</v>
          </cell>
          <cell r="M9456" t="str">
            <v>SG</v>
          </cell>
          <cell r="N9456" t="str">
            <v>EXP</v>
          </cell>
          <cell r="O9456" t="str">
            <v>PH500</v>
          </cell>
          <cell r="P9456" t="str">
            <v>4225</v>
          </cell>
          <cell r="Q9456" t="str">
            <v>Business Travel Expenses</v>
          </cell>
          <cell r="R9456" t="str">
            <v>Other Expenditures</v>
          </cell>
          <cell r="S9456" t="str">
            <v>Non Salary</v>
          </cell>
        </row>
        <row r="9457">
          <cell r="A9457" t="str">
            <v>PH5110</v>
          </cell>
          <cell r="E9457">
            <v>279.10000000000002</v>
          </cell>
          <cell r="F9457">
            <v>0</v>
          </cell>
          <cell r="G9457">
            <v>279.10000000000002</v>
          </cell>
          <cell r="H9457">
            <v>0</v>
          </cell>
          <cell r="I9457">
            <v>-279.10000000000002</v>
          </cell>
          <cell r="J9457">
            <v>0</v>
          </cell>
          <cell r="L9457">
            <v>41455</v>
          </cell>
          <cell r="M9457" t="str">
            <v>SG</v>
          </cell>
          <cell r="N9457" t="str">
            <v>EXP</v>
          </cell>
          <cell r="O9457" t="str">
            <v>PH500</v>
          </cell>
          <cell r="P9457" t="str">
            <v>4770</v>
          </cell>
          <cell r="Q9457" t="str">
            <v>Insurance, Parking &amp; Metrage</v>
          </cell>
          <cell r="R9457" t="str">
            <v>Other Expenditures</v>
          </cell>
          <cell r="S9457" t="str">
            <v>Non Salary</v>
          </cell>
        </row>
        <row r="9458">
          <cell r="A9458" t="str">
            <v>PH5110</v>
          </cell>
          <cell r="E9458">
            <v>1845.65</v>
          </cell>
          <cell r="F9458">
            <v>0</v>
          </cell>
          <cell r="G9458">
            <v>1845.65</v>
          </cell>
          <cell r="H9458">
            <v>0</v>
          </cell>
          <cell r="I9458">
            <v>-1845.65</v>
          </cell>
          <cell r="J9458">
            <v>0</v>
          </cell>
          <cell r="L9458">
            <v>41455</v>
          </cell>
          <cell r="M9458" t="str">
            <v>SG</v>
          </cell>
          <cell r="N9458" t="str">
            <v>EXP</v>
          </cell>
          <cell r="O9458" t="str">
            <v>PH500</v>
          </cell>
          <cell r="P9458" t="str">
            <v>4775</v>
          </cell>
          <cell r="Q9458" t="str">
            <v>Insurance, Parking &amp; Metrage</v>
          </cell>
          <cell r="R9458" t="str">
            <v>Other Expenditures</v>
          </cell>
          <cell r="S9458" t="str">
            <v>Non Salary</v>
          </cell>
        </row>
        <row r="9459">
          <cell r="A9459" t="str">
            <v>PH5110</v>
          </cell>
          <cell r="E9459">
            <v>2.39</v>
          </cell>
          <cell r="F9459">
            <v>0</v>
          </cell>
          <cell r="G9459">
            <v>2.39</v>
          </cell>
          <cell r="H9459">
            <v>0</v>
          </cell>
          <cell r="I9459">
            <v>-2.39</v>
          </cell>
          <cell r="J9459">
            <v>0</v>
          </cell>
          <cell r="L9459">
            <v>41455</v>
          </cell>
          <cell r="M9459" t="str">
            <v>SG</v>
          </cell>
          <cell r="N9459" t="str">
            <v>EXP</v>
          </cell>
          <cell r="O9459" t="str">
            <v>PH500</v>
          </cell>
          <cell r="P9459" t="str">
            <v>7030</v>
          </cell>
          <cell r="Q9459" t="str">
            <v>IDC's</v>
          </cell>
          <cell r="R9459" t="str">
            <v>Other Expenditures</v>
          </cell>
          <cell r="S9459" t="str">
            <v>Non Salary</v>
          </cell>
        </row>
        <row r="9460">
          <cell r="A9460" t="str">
            <v>PH5110</v>
          </cell>
          <cell r="E9460">
            <v>-434128.66</v>
          </cell>
          <cell r="F9460">
            <v>0</v>
          </cell>
          <cell r="G9460">
            <v>-434128.66</v>
          </cell>
          <cell r="H9460">
            <v>-434969.11</v>
          </cell>
          <cell r="I9460">
            <v>-840.45</v>
          </cell>
          <cell r="J9460">
            <v>-959926.18</v>
          </cell>
          <cell r="L9460">
            <v>41455</v>
          </cell>
          <cell r="M9460" t="str">
            <v>SG</v>
          </cell>
          <cell r="N9460" t="str">
            <v>REV</v>
          </cell>
          <cell r="O9460" t="str">
            <v>PH500</v>
          </cell>
          <cell r="P9460" t="str">
            <v>8010</v>
          </cell>
          <cell r="Q9460" t="str">
            <v>Grants and Subsidies</v>
          </cell>
          <cell r="R9460" t="str">
            <v>Revenue</v>
          </cell>
          <cell r="S9460" t="str">
            <v>Non Salary</v>
          </cell>
        </row>
        <row r="9461">
          <cell r="A9461" t="str">
            <v>PH5111</v>
          </cell>
          <cell r="E9461">
            <v>259774.88</v>
          </cell>
          <cell r="F9461">
            <v>0</v>
          </cell>
          <cell r="G9461">
            <v>259774.88</v>
          </cell>
          <cell r="H9461">
            <v>278836.88</v>
          </cell>
          <cell r="I9461">
            <v>19062</v>
          </cell>
          <cell r="J9461">
            <v>633430.04</v>
          </cell>
          <cell r="L9461">
            <v>41455</v>
          </cell>
          <cell r="M9461" t="str">
            <v>SG</v>
          </cell>
          <cell r="N9461" t="str">
            <v>EXP</v>
          </cell>
          <cell r="O9461" t="str">
            <v>PH500</v>
          </cell>
          <cell r="P9461" t="str">
            <v>1015</v>
          </cell>
          <cell r="Q9461" t="str">
            <v>Salaries &amp; Benefits</v>
          </cell>
          <cell r="R9461" t="str">
            <v>Other Expenditures</v>
          </cell>
          <cell r="S9461" t="str">
            <v>Salaries &amp; Benefits</v>
          </cell>
        </row>
        <row r="9462">
          <cell r="A9462" t="str">
            <v>PH5111</v>
          </cell>
          <cell r="E9462">
            <v>2037.19</v>
          </cell>
          <cell r="F9462">
            <v>0</v>
          </cell>
          <cell r="G9462">
            <v>2037.19</v>
          </cell>
          <cell r="H9462">
            <v>8592.2099999999991</v>
          </cell>
          <cell r="I9462">
            <v>6555.02</v>
          </cell>
          <cell r="J9462">
            <v>19338.77</v>
          </cell>
          <cell r="L9462">
            <v>41455</v>
          </cell>
          <cell r="M9462" t="str">
            <v>SG</v>
          </cell>
          <cell r="N9462" t="str">
            <v>EXP</v>
          </cell>
          <cell r="O9462" t="str">
            <v>PH500</v>
          </cell>
          <cell r="P9462" t="str">
            <v>1025</v>
          </cell>
          <cell r="Q9462" t="str">
            <v>Salaries &amp; Benefits</v>
          </cell>
          <cell r="R9462" t="str">
            <v>Other Expenditures</v>
          </cell>
          <cell r="S9462" t="str">
            <v>Overtime</v>
          </cell>
        </row>
        <row r="9463">
          <cell r="A9463" t="str">
            <v>PH5111</v>
          </cell>
          <cell r="E9463">
            <v>2340.52</v>
          </cell>
          <cell r="F9463">
            <v>0</v>
          </cell>
          <cell r="G9463">
            <v>2340.52</v>
          </cell>
          <cell r="H9463">
            <v>0</v>
          </cell>
          <cell r="I9463">
            <v>-2340.52</v>
          </cell>
          <cell r="J9463">
            <v>0</v>
          </cell>
          <cell r="L9463">
            <v>41455</v>
          </cell>
          <cell r="M9463" t="str">
            <v>SG</v>
          </cell>
          <cell r="N9463" t="str">
            <v>EXP</v>
          </cell>
          <cell r="O9463" t="str">
            <v>PH500</v>
          </cell>
          <cell r="P9463" t="str">
            <v>1060</v>
          </cell>
          <cell r="Q9463" t="str">
            <v>Salaries &amp; Benefits</v>
          </cell>
          <cell r="R9463" t="str">
            <v>Other Expenditures</v>
          </cell>
          <cell r="S9463" t="str">
            <v>Salaries &amp; Benefits</v>
          </cell>
        </row>
        <row r="9464">
          <cell r="A9464" t="str">
            <v>PH5111</v>
          </cell>
          <cell r="E9464">
            <v>0</v>
          </cell>
          <cell r="F9464">
            <v>0</v>
          </cell>
          <cell r="G9464">
            <v>0</v>
          </cell>
          <cell r="H9464">
            <v>-17741.93</v>
          </cell>
          <cell r="I9464">
            <v>-17741.93</v>
          </cell>
          <cell r="J9464">
            <v>-39034.379999999997</v>
          </cell>
          <cell r="L9464">
            <v>41455</v>
          </cell>
          <cell r="M9464" t="str">
            <v>SG</v>
          </cell>
          <cell r="N9464" t="str">
            <v>EXP</v>
          </cell>
          <cell r="O9464" t="str">
            <v>PH500</v>
          </cell>
          <cell r="P9464" t="str">
            <v>1520</v>
          </cell>
          <cell r="Q9464" t="str">
            <v>Salaries &amp; Benefits</v>
          </cell>
          <cell r="R9464" t="str">
            <v>Other Expenditures</v>
          </cell>
          <cell r="S9464" t="str">
            <v>Gapping</v>
          </cell>
        </row>
        <row r="9465">
          <cell r="A9465" t="str">
            <v>PH5111</v>
          </cell>
          <cell r="E9465">
            <v>13986.74</v>
          </cell>
          <cell r="F9465">
            <v>0</v>
          </cell>
          <cell r="G9465">
            <v>13986.74</v>
          </cell>
          <cell r="H9465">
            <v>15706.88</v>
          </cell>
          <cell r="I9465">
            <v>1720.14</v>
          </cell>
          <cell r="J9465">
            <v>36085.199999999997</v>
          </cell>
          <cell r="L9465">
            <v>41455</v>
          </cell>
          <cell r="M9465" t="str">
            <v>SG</v>
          </cell>
          <cell r="N9465" t="str">
            <v>EXP</v>
          </cell>
          <cell r="O9465" t="str">
            <v>PH500</v>
          </cell>
          <cell r="P9465" t="str">
            <v>1711</v>
          </cell>
          <cell r="Q9465" t="str">
            <v>Salaries &amp; Benefits</v>
          </cell>
          <cell r="R9465" t="str">
            <v>Other Expenditures</v>
          </cell>
          <cell r="S9465" t="str">
            <v>Salaries &amp; Benefits</v>
          </cell>
        </row>
        <row r="9466">
          <cell r="A9466" t="str">
            <v>PH5111</v>
          </cell>
          <cell r="E9466">
            <v>6805.49</v>
          </cell>
          <cell r="F9466">
            <v>0</v>
          </cell>
          <cell r="G9466">
            <v>6805.49</v>
          </cell>
          <cell r="H9466">
            <v>7509.65</v>
          </cell>
          <cell r="I9466">
            <v>704.16</v>
          </cell>
          <cell r="J9466">
            <v>17245.68</v>
          </cell>
          <cell r="L9466">
            <v>41455</v>
          </cell>
          <cell r="M9466" t="str">
            <v>SG</v>
          </cell>
          <cell r="N9466" t="str">
            <v>EXP</v>
          </cell>
          <cell r="O9466" t="str">
            <v>PH500</v>
          </cell>
          <cell r="P9466" t="str">
            <v>1712</v>
          </cell>
          <cell r="Q9466" t="str">
            <v>Salaries &amp; Benefits</v>
          </cell>
          <cell r="R9466" t="str">
            <v>Other Expenditures</v>
          </cell>
          <cell r="S9466" t="str">
            <v>Salaries &amp; Benefits</v>
          </cell>
        </row>
        <row r="9467">
          <cell r="A9467" t="str">
            <v>PH5111</v>
          </cell>
          <cell r="E9467">
            <v>6185.5</v>
          </cell>
          <cell r="F9467">
            <v>0</v>
          </cell>
          <cell r="G9467">
            <v>6185.5</v>
          </cell>
          <cell r="H9467">
            <v>5583.76</v>
          </cell>
          <cell r="I9467">
            <v>-601.74</v>
          </cell>
          <cell r="J9467">
            <v>12683.62</v>
          </cell>
          <cell r="L9467">
            <v>41455</v>
          </cell>
          <cell r="M9467" t="str">
            <v>SG</v>
          </cell>
          <cell r="N9467" t="str">
            <v>EXP</v>
          </cell>
          <cell r="O9467" t="str">
            <v>PH500</v>
          </cell>
          <cell r="P9467" t="str">
            <v>1720</v>
          </cell>
          <cell r="Q9467" t="str">
            <v>Salaries &amp; Benefits</v>
          </cell>
          <cell r="R9467" t="str">
            <v>Other Expenditures</v>
          </cell>
          <cell r="S9467" t="str">
            <v>Salaries &amp; Benefits</v>
          </cell>
        </row>
        <row r="9468">
          <cell r="A9468" t="str">
            <v>PH5111</v>
          </cell>
          <cell r="E9468">
            <v>1870.15</v>
          </cell>
          <cell r="F9468">
            <v>0</v>
          </cell>
          <cell r="G9468">
            <v>1870.15</v>
          </cell>
          <cell r="H9468">
            <v>2082.5700000000002</v>
          </cell>
          <cell r="I9468">
            <v>212.42</v>
          </cell>
          <cell r="J9468">
            <v>4731.04</v>
          </cell>
          <cell r="L9468">
            <v>41455</v>
          </cell>
          <cell r="M9468" t="str">
            <v>SG</v>
          </cell>
          <cell r="N9468" t="str">
            <v>EXP</v>
          </cell>
          <cell r="O9468" t="str">
            <v>PH500</v>
          </cell>
          <cell r="P9468" t="str">
            <v>1730</v>
          </cell>
          <cell r="Q9468" t="str">
            <v>Salaries &amp; Benefits</v>
          </cell>
          <cell r="R9468" t="str">
            <v>Other Expenditures</v>
          </cell>
          <cell r="S9468" t="str">
            <v>Salaries &amp; Benefits</v>
          </cell>
        </row>
        <row r="9469">
          <cell r="A9469" t="str">
            <v>PH5111</v>
          </cell>
          <cell r="E9469">
            <v>6494.02</v>
          </cell>
          <cell r="F9469">
            <v>0</v>
          </cell>
          <cell r="G9469">
            <v>6494.02</v>
          </cell>
          <cell r="H9469">
            <v>6975.73</v>
          </cell>
          <cell r="I9469">
            <v>481.71</v>
          </cell>
          <cell r="J9469">
            <v>8634.7000000000007</v>
          </cell>
          <cell r="L9469">
            <v>41455</v>
          </cell>
          <cell r="M9469" t="str">
            <v>SG</v>
          </cell>
          <cell r="N9469" t="str">
            <v>EXP</v>
          </cell>
          <cell r="O9469" t="str">
            <v>PH500</v>
          </cell>
          <cell r="P9469" t="str">
            <v>1740</v>
          </cell>
          <cell r="Q9469" t="str">
            <v>Salaries &amp; Benefits</v>
          </cell>
          <cell r="R9469" t="str">
            <v>Other Expenditures</v>
          </cell>
          <cell r="S9469" t="str">
            <v>Salaries &amp; Benefits</v>
          </cell>
        </row>
        <row r="9470">
          <cell r="A9470" t="str">
            <v>PH5111</v>
          </cell>
          <cell r="E9470">
            <v>292.7</v>
          </cell>
          <cell r="F9470">
            <v>0</v>
          </cell>
          <cell r="G9470">
            <v>292.7</v>
          </cell>
          <cell r="H9470">
            <v>392.44</v>
          </cell>
          <cell r="I9470">
            <v>99.74</v>
          </cell>
          <cell r="J9470">
            <v>506.72</v>
          </cell>
          <cell r="L9470">
            <v>41455</v>
          </cell>
          <cell r="M9470" t="str">
            <v>SG</v>
          </cell>
          <cell r="N9470" t="str">
            <v>EXP</v>
          </cell>
          <cell r="O9470" t="str">
            <v>PH500</v>
          </cell>
          <cell r="P9470" t="str">
            <v>1745</v>
          </cell>
          <cell r="Q9470" t="str">
            <v>Salaries &amp; Benefits</v>
          </cell>
          <cell r="R9470" t="str">
            <v>Other Expenditures</v>
          </cell>
          <cell r="S9470" t="str">
            <v>Salaries &amp; Benefits</v>
          </cell>
        </row>
        <row r="9471">
          <cell r="A9471" t="str">
            <v>PH5111</v>
          </cell>
          <cell r="E9471">
            <v>5177.7700000000004</v>
          </cell>
          <cell r="F9471">
            <v>0</v>
          </cell>
          <cell r="G9471">
            <v>5177.7700000000004</v>
          </cell>
          <cell r="H9471">
            <v>5437.35</v>
          </cell>
          <cell r="I9471">
            <v>259.58</v>
          </cell>
          <cell r="J9471">
            <v>12351.87</v>
          </cell>
          <cell r="L9471">
            <v>41455</v>
          </cell>
          <cell r="M9471" t="str">
            <v>SG</v>
          </cell>
          <cell r="N9471" t="str">
            <v>EXP</v>
          </cell>
          <cell r="O9471" t="str">
            <v>PH500</v>
          </cell>
          <cell r="P9471" t="str">
            <v>1750</v>
          </cell>
          <cell r="Q9471" t="str">
            <v>Salaries &amp; Benefits</v>
          </cell>
          <cell r="R9471" t="str">
            <v>Other Expenditures</v>
          </cell>
          <cell r="S9471" t="str">
            <v>Salaries &amp; Benefits</v>
          </cell>
        </row>
        <row r="9472">
          <cell r="A9472" t="str">
            <v>PH5111</v>
          </cell>
          <cell r="E9472">
            <v>13293.7</v>
          </cell>
          <cell r="F9472">
            <v>0</v>
          </cell>
          <cell r="G9472">
            <v>13293.7</v>
          </cell>
          <cell r="H9472">
            <v>15234.12</v>
          </cell>
          <cell r="I9472">
            <v>1940.42</v>
          </cell>
          <cell r="J9472">
            <v>19060.88</v>
          </cell>
          <cell r="L9472">
            <v>41455</v>
          </cell>
          <cell r="M9472" t="str">
            <v>SG</v>
          </cell>
          <cell r="N9472" t="str">
            <v>EXP</v>
          </cell>
          <cell r="O9472" t="str">
            <v>PH500</v>
          </cell>
          <cell r="P9472" t="str">
            <v>1760</v>
          </cell>
          <cell r="Q9472" t="str">
            <v>Salaries &amp; Benefits</v>
          </cell>
          <cell r="R9472" t="str">
            <v>Other Expenditures</v>
          </cell>
          <cell r="S9472" t="str">
            <v>Salaries &amp; Benefits</v>
          </cell>
        </row>
        <row r="9473">
          <cell r="A9473" t="str">
            <v>PH5111</v>
          </cell>
          <cell r="E9473">
            <v>28027.1</v>
          </cell>
          <cell r="F9473">
            <v>0</v>
          </cell>
          <cell r="G9473">
            <v>28027.1</v>
          </cell>
          <cell r="H9473">
            <v>30579.88</v>
          </cell>
          <cell r="I9473">
            <v>2552.7800000000002</v>
          </cell>
          <cell r="J9473">
            <v>69348.960000000006</v>
          </cell>
          <cell r="L9473">
            <v>41455</v>
          </cell>
          <cell r="M9473" t="str">
            <v>SG</v>
          </cell>
          <cell r="N9473" t="str">
            <v>EXP</v>
          </cell>
          <cell r="O9473" t="str">
            <v>PH500</v>
          </cell>
          <cell r="P9473" t="str">
            <v>1770</v>
          </cell>
          <cell r="Q9473" t="str">
            <v>Salaries &amp; Benefits</v>
          </cell>
          <cell r="R9473" t="str">
            <v>Other Expenditures</v>
          </cell>
          <cell r="S9473" t="str">
            <v>Salaries &amp; Benefits</v>
          </cell>
        </row>
        <row r="9474">
          <cell r="A9474" t="str">
            <v>PH5111</v>
          </cell>
          <cell r="E9474">
            <v>0</v>
          </cell>
          <cell r="F9474">
            <v>0</v>
          </cell>
          <cell r="G9474">
            <v>0</v>
          </cell>
          <cell r="H9474">
            <v>1284.47</v>
          </cell>
          <cell r="I9474">
            <v>1284.47</v>
          </cell>
          <cell r="J9474">
            <v>2891</v>
          </cell>
          <cell r="L9474">
            <v>41455</v>
          </cell>
          <cell r="M9474" t="str">
            <v>SG</v>
          </cell>
          <cell r="N9474" t="str">
            <v>EXP</v>
          </cell>
          <cell r="O9474" t="str">
            <v>PH500</v>
          </cell>
          <cell r="P9474" t="str">
            <v>1850</v>
          </cell>
          <cell r="Q9474" t="str">
            <v>Salaries &amp; Benefits</v>
          </cell>
          <cell r="R9474" t="str">
            <v>Other Expenditures</v>
          </cell>
          <cell r="S9474" t="str">
            <v>Salaries &amp; Benefits</v>
          </cell>
        </row>
        <row r="9475">
          <cell r="A9475" t="str">
            <v>PH5111</v>
          </cell>
          <cell r="E9475">
            <v>702.05</v>
          </cell>
          <cell r="F9475">
            <v>0</v>
          </cell>
          <cell r="G9475">
            <v>702.05</v>
          </cell>
          <cell r="H9475">
            <v>0</v>
          </cell>
          <cell r="I9475">
            <v>-702.05</v>
          </cell>
          <cell r="J9475">
            <v>0</v>
          </cell>
          <cell r="L9475">
            <v>41455</v>
          </cell>
          <cell r="M9475" t="str">
            <v>SG</v>
          </cell>
          <cell r="N9475" t="str">
            <v>EXP</v>
          </cell>
          <cell r="O9475" t="str">
            <v>PH500</v>
          </cell>
          <cell r="P9475" t="str">
            <v>4770</v>
          </cell>
          <cell r="Q9475" t="str">
            <v>Insurance, Parking &amp; Metrage</v>
          </cell>
          <cell r="R9475" t="str">
            <v>Other Expenditures</v>
          </cell>
          <cell r="S9475" t="str">
            <v>Non Salary</v>
          </cell>
        </row>
        <row r="9476">
          <cell r="A9476" t="str">
            <v>PH5111</v>
          </cell>
          <cell r="E9476">
            <v>6183.73</v>
          </cell>
          <cell r="F9476">
            <v>0</v>
          </cell>
          <cell r="G9476">
            <v>6183.73</v>
          </cell>
          <cell r="H9476">
            <v>0</v>
          </cell>
          <cell r="I9476">
            <v>-6183.73</v>
          </cell>
          <cell r="J9476">
            <v>0</v>
          </cell>
          <cell r="L9476">
            <v>41455</v>
          </cell>
          <cell r="M9476" t="str">
            <v>SG</v>
          </cell>
          <cell r="N9476" t="str">
            <v>EXP</v>
          </cell>
          <cell r="O9476" t="str">
            <v>PH500</v>
          </cell>
          <cell r="P9476" t="str">
            <v>4775</v>
          </cell>
          <cell r="Q9476" t="str">
            <v>Insurance, Parking &amp; Metrage</v>
          </cell>
          <cell r="R9476" t="str">
            <v>Other Expenditures</v>
          </cell>
          <cell r="S9476" t="str">
            <v>Non Salary</v>
          </cell>
        </row>
        <row r="9477">
          <cell r="A9477" t="str">
            <v>PH5111</v>
          </cell>
          <cell r="E9477">
            <v>-264878.65999999997</v>
          </cell>
          <cell r="F9477">
            <v>0</v>
          </cell>
          <cell r="G9477">
            <v>-264878.65999999997</v>
          </cell>
          <cell r="H9477">
            <v>-270355.51</v>
          </cell>
          <cell r="I9477">
            <v>-5476.85</v>
          </cell>
          <cell r="J9477">
            <v>-597955.54</v>
          </cell>
          <cell r="L9477">
            <v>41455</v>
          </cell>
          <cell r="M9477" t="str">
            <v>SG</v>
          </cell>
          <cell r="N9477" t="str">
            <v>REV</v>
          </cell>
          <cell r="O9477" t="str">
            <v>PH500</v>
          </cell>
          <cell r="P9477" t="str">
            <v>8010</v>
          </cell>
          <cell r="Q9477" t="str">
            <v>Grants and Subsidies</v>
          </cell>
          <cell r="R9477" t="str">
            <v>Revenue</v>
          </cell>
          <cell r="S9477" t="str">
            <v>Non Salary</v>
          </cell>
        </row>
        <row r="9478">
          <cell r="A9478" t="str">
            <v>PH5112</v>
          </cell>
          <cell r="E9478">
            <v>2252.89</v>
          </cell>
          <cell r="F9478">
            <v>415.03</v>
          </cell>
          <cell r="G9478">
            <v>2667.92</v>
          </cell>
          <cell r="H9478">
            <v>3172.54</v>
          </cell>
          <cell r="I9478">
            <v>504.62</v>
          </cell>
          <cell r="J9478">
            <v>9085.15</v>
          </cell>
          <cell r="L9478">
            <v>41455</v>
          </cell>
          <cell r="M9478" t="str">
            <v>SG</v>
          </cell>
          <cell r="N9478" t="str">
            <v>EXP</v>
          </cell>
          <cell r="O9478" t="str">
            <v>PH500</v>
          </cell>
          <cell r="P9478" t="str">
            <v>2010</v>
          </cell>
          <cell r="Q9478" t="str">
            <v>Office Supplies</v>
          </cell>
          <cell r="R9478" t="str">
            <v>Other Expenditures</v>
          </cell>
          <cell r="S9478" t="str">
            <v>Non Salary</v>
          </cell>
        </row>
        <row r="9479">
          <cell r="A9479" t="str">
            <v>PH5112</v>
          </cell>
          <cell r="E9479">
            <v>0</v>
          </cell>
          <cell r="F9479">
            <v>0</v>
          </cell>
          <cell r="G9479">
            <v>0</v>
          </cell>
          <cell r="H9479">
            <v>63.33</v>
          </cell>
          <cell r="I9479">
            <v>63.33</v>
          </cell>
          <cell r="J9479">
            <v>181.38</v>
          </cell>
          <cell r="L9479">
            <v>41455</v>
          </cell>
          <cell r="M9479" t="str">
            <v>SG</v>
          </cell>
          <cell r="N9479" t="str">
            <v>EXP</v>
          </cell>
          <cell r="O9479" t="str">
            <v>PH500</v>
          </cell>
          <cell r="P9479" t="str">
            <v>2035</v>
          </cell>
          <cell r="Q9479" t="str">
            <v>Office Supplies</v>
          </cell>
          <cell r="R9479" t="str">
            <v>Other Expenditures</v>
          </cell>
          <cell r="S9479" t="str">
            <v>Non Salary</v>
          </cell>
        </row>
        <row r="9480">
          <cell r="A9480" t="str">
            <v>PH5112</v>
          </cell>
          <cell r="E9480">
            <v>549.29</v>
          </cell>
          <cell r="F9480">
            <v>0</v>
          </cell>
          <cell r="G9480">
            <v>549.29</v>
          </cell>
          <cell r="H9480">
            <v>1174.28</v>
          </cell>
          <cell r="I9480">
            <v>624.99</v>
          </cell>
          <cell r="J9480">
            <v>3362.75</v>
          </cell>
          <cell r="L9480">
            <v>41455</v>
          </cell>
          <cell r="M9480" t="str">
            <v>SG</v>
          </cell>
          <cell r="N9480" t="str">
            <v>EXP</v>
          </cell>
          <cell r="O9480" t="str">
            <v>PH500</v>
          </cell>
          <cell r="P9480" t="str">
            <v>2040</v>
          </cell>
          <cell r="Q9480" t="str">
            <v>Office Supplies</v>
          </cell>
          <cell r="R9480" t="str">
            <v>Other Expenditures</v>
          </cell>
          <cell r="S9480" t="str">
            <v>Non Salary</v>
          </cell>
        </row>
        <row r="9481">
          <cell r="A9481" t="str">
            <v>PH5112</v>
          </cell>
          <cell r="E9481">
            <v>0</v>
          </cell>
          <cell r="F9481">
            <v>0</v>
          </cell>
          <cell r="G9481">
            <v>0</v>
          </cell>
          <cell r="H9481">
            <v>291.38</v>
          </cell>
          <cell r="I9481">
            <v>291.38</v>
          </cell>
          <cell r="J9481">
            <v>834.46</v>
          </cell>
          <cell r="L9481">
            <v>41455</v>
          </cell>
          <cell r="M9481" t="str">
            <v>SG</v>
          </cell>
          <cell r="N9481" t="str">
            <v>EXP</v>
          </cell>
          <cell r="O9481" t="str">
            <v>PH500</v>
          </cell>
          <cell r="P9481" t="str">
            <v>2080</v>
          </cell>
          <cell r="Q9481" t="str">
            <v>Office Supplies</v>
          </cell>
          <cell r="R9481" t="str">
            <v>Other Expenditures</v>
          </cell>
          <cell r="S9481" t="str">
            <v>Non Salary</v>
          </cell>
        </row>
        <row r="9482">
          <cell r="A9482" t="str">
            <v>PH5112</v>
          </cell>
          <cell r="E9482">
            <v>0</v>
          </cell>
          <cell r="F9482">
            <v>0</v>
          </cell>
          <cell r="G9482">
            <v>0</v>
          </cell>
          <cell r="H9482">
            <v>327.41000000000003</v>
          </cell>
          <cell r="I9482">
            <v>327.41000000000003</v>
          </cell>
          <cell r="J9482">
            <v>937.6</v>
          </cell>
          <cell r="L9482">
            <v>41455</v>
          </cell>
          <cell r="M9482" t="str">
            <v>SG</v>
          </cell>
          <cell r="N9482" t="str">
            <v>EXP</v>
          </cell>
          <cell r="O9482" t="str">
            <v>PH500</v>
          </cell>
          <cell r="P9482" t="str">
            <v>2082</v>
          </cell>
          <cell r="Q9482" t="str">
            <v>Office Supplies</v>
          </cell>
          <cell r="R9482" t="str">
            <v>Other Expenditures</v>
          </cell>
          <cell r="S9482" t="str">
            <v>Non Salary</v>
          </cell>
        </row>
        <row r="9483">
          <cell r="A9483" t="str">
            <v>PH5112</v>
          </cell>
          <cell r="E9483">
            <v>14.98</v>
          </cell>
          <cell r="F9483">
            <v>76.319999999999993</v>
          </cell>
          <cell r="G9483">
            <v>91.3</v>
          </cell>
          <cell r="H9483">
            <v>779.31</v>
          </cell>
          <cell r="I9483">
            <v>688.01</v>
          </cell>
          <cell r="J9483">
            <v>2231.6799999999998</v>
          </cell>
          <cell r="L9483">
            <v>41455</v>
          </cell>
          <cell r="M9483" t="str">
            <v>SG</v>
          </cell>
          <cell r="N9483" t="str">
            <v>EXP</v>
          </cell>
          <cell r="O9483" t="str">
            <v>PH500</v>
          </cell>
          <cell r="P9483" t="str">
            <v>2099</v>
          </cell>
          <cell r="Q9483" t="str">
            <v>Office Supplies</v>
          </cell>
          <cell r="R9483" t="str">
            <v>Other Expenditures</v>
          </cell>
          <cell r="S9483" t="str">
            <v>Non Salary</v>
          </cell>
        </row>
        <row r="9484">
          <cell r="A9484" t="str">
            <v>PH5112</v>
          </cell>
          <cell r="E9484">
            <v>1308.6300000000001</v>
          </cell>
          <cell r="F9484">
            <v>1236.18</v>
          </cell>
          <cell r="G9484">
            <v>2544.81</v>
          </cell>
          <cell r="H9484">
            <v>0</v>
          </cell>
          <cell r="I9484">
            <v>-2544.81</v>
          </cell>
          <cell r="J9484">
            <v>0</v>
          </cell>
          <cell r="L9484">
            <v>41455</v>
          </cell>
          <cell r="M9484" t="str">
            <v>SG</v>
          </cell>
          <cell r="N9484" t="str">
            <v>EXP</v>
          </cell>
          <cell r="O9484" t="str">
            <v>PH500</v>
          </cell>
          <cell r="P9484" t="str">
            <v>2450</v>
          </cell>
          <cell r="Q9484" t="str">
            <v>Chemicals</v>
          </cell>
          <cell r="R9484" t="str">
            <v>Other Expenditures</v>
          </cell>
          <cell r="S9484" t="str">
            <v>Non Salary</v>
          </cell>
        </row>
        <row r="9485">
          <cell r="A9485" t="str">
            <v>PH5112</v>
          </cell>
          <cell r="E9485">
            <v>1011.91</v>
          </cell>
          <cell r="F9485">
            <v>0</v>
          </cell>
          <cell r="G9485">
            <v>1011.91</v>
          </cell>
          <cell r="H9485">
            <v>0</v>
          </cell>
          <cell r="I9485">
            <v>-1011.91</v>
          </cell>
          <cell r="J9485">
            <v>0</v>
          </cell>
          <cell r="L9485">
            <v>41455</v>
          </cell>
          <cell r="M9485" t="str">
            <v>SG</v>
          </cell>
          <cell r="N9485" t="str">
            <v>EXP</v>
          </cell>
          <cell r="O9485" t="str">
            <v>PH500</v>
          </cell>
          <cell r="P9485" t="str">
            <v>2460</v>
          </cell>
          <cell r="Q9485" t="str">
            <v>Chemicals</v>
          </cell>
          <cell r="R9485" t="str">
            <v>Other Expenditures</v>
          </cell>
          <cell r="S9485" t="str">
            <v>Non Salary</v>
          </cell>
        </row>
        <row r="9486">
          <cell r="A9486" t="str">
            <v>PH5112</v>
          </cell>
          <cell r="E9486">
            <v>0</v>
          </cell>
          <cell r="F9486">
            <v>0</v>
          </cell>
          <cell r="G9486">
            <v>0</v>
          </cell>
          <cell r="H9486">
            <v>1059.8900000000001</v>
          </cell>
          <cell r="I9486">
            <v>1059.8900000000001</v>
          </cell>
          <cell r="J9486">
            <v>3035.2</v>
          </cell>
          <cell r="L9486">
            <v>41455</v>
          </cell>
          <cell r="M9486" t="str">
            <v>SG</v>
          </cell>
          <cell r="N9486" t="str">
            <v>EXP</v>
          </cell>
          <cell r="O9486" t="str">
            <v>PH500</v>
          </cell>
          <cell r="P9486" t="str">
            <v>2499</v>
          </cell>
          <cell r="Q9486" t="str">
            <v>Chemicals</v>
          </cell>
          <cell r="R9486" t="str">
            <v>Other Expenditures</v>
          </cell>
          <cell r="S9486" t="str">
            <v>Non Salary</v>
          </cell>
        </row>
        <row r="9487">
          <cell r="A9487" t="str">
            <v>PH5112</v>
          </cell>
          <cell r="E9487">
            <v>0</v>
          </cell>
          <cell r="F9487">
            <v>0</v>
          </cell>
          <cell r="G9487">
            <v>0</v>
          </cell>
          <cell r="H9487">
            <v>352.11</v>
          </cell>
          <cell r="I9487">
            <v>352.11</v>
          </cell>
          <cell r="J9487">
            <v>1008.34</v>
          </cell>
          <cell r="L9487">
            <v>41455</v>
          </cell>
          <cell r="M9487" t="str">
            <v>SG</v>
          </cell>
          <cell r="N9487" t="str">
            <v>EXP</v>
          </cell>
          <cell r="O9487" t="str">
            <v>PH500</v>
          </cell>
          <cell r="P9487" t="str">
            <v>2600</v>
          </cell>
          <cell r="Q9487" t="str">
            <v>Other Supplies</v>
          </cell>
          <cell r="R9487" t="str">
            <v>Other Expenditures</v>
          </cell>
          <cell r="S9487" t="str">
            <v>Non Salary</v>
          </cell>
        </row>
        <row r="9488">
          <cell r="A9488" t="str">
            <v>PH5112</v>
          </cell>
          <cell r="E9488">
            <v>29.3</v>
          </cell>
          <cell r="F9488">
            <v>0</v>
          </cell>
          <cell r="G9488">
            <v>29.3</v>
          </cell>
          <cell r="H9488">
            <v>333.96</v>
          </cell>
          <cell r="I9488">
            <v>304.66000000000003</v>
          </cell>
          <cell r="J9488">
            <v>956.35</v>
          </cell>
          <cell r="L9488">
            <v>41455</v>
          </cell>
          <cell r="M9488" t="str">
            <v>SG</v>
          </cell>
          <cell r="N9488" t="str">
            <v>EXP</v>
          </cell>
          <cell r="O9488" t="str">
            <v>PH500</v>
          </cell>
          <cell r="P9488" t="str">
            <v>2650</v>
          </cell>
          <cell r="Q9488" t="str">
            <v>Other Supplies</v>
          </cell>
          <cell r="R9488" t="str">
            <v>Other Expenditures</v>
          </cell>
          <cell r="S9488" t="str">
            <v>Non Salary</v>
          </cell>
        </row>
        <row r="9489">
          <cell r="A9489" t="str">
            <v>PH5112</v>
          </cell>
          <cell r="E9489">
            <v>338.69</v>
          </cell>
          <cell r="F9489">
            <v>0</v>
          </cell>
          <cell r="G9489">
            <v>338.69</v>
          </cell>
          <cell r="H9489">
            <v>834.9</v>
          </cell>
          <cell r="I9489">
            <v>496.21</v>
          </cell>
          <cell r="J9489">
            <v>2390.88</v>
          </cell>
          <cell r="L9489">
            <v>41455</v>
          </cell>
          <cell r="M9489" t="str">
            <v>SG</v>
          </cell>
          <cell r="N9489" t="str">
            <v>EXP</v>
          </cell>
          <cell r="O9489" t="str">
            <v>PH500</v>
          </cell>
          <cell r="P9489" t="str">
            <v>2660</v>
          </cell>
          <cell r="Q9489" t="str">
            <v>Other Supplies</v>
          </cell>
          <cell r="R9489" t="str">
            <v>Other Expenditures</v>
          </cell>
          <cell r="S9489" t="str">
            <v>Non Salary</v>
          </cell>
        </row>
        <row r="9490">
          <cell r="A9490" t="str">
            <v>PH5112</v>
          </cell>
          <cell r="E9490">
            <v>0</v>
          </cell>
          <cell r="F9490">
            <v>0</v>
          </cell>
          <cell r="G9490">
            <v>0</v>
          </cell>
          <cell r="H9490">
            <v>333.96</v>
          </cell>
          <cell r="I9490">
            <v>333.96</v>
          </cell>
          <cell r="J9490">
            <v>956.35</v>
          </cell>
          <cell r="L9490">
            <v>41455</v>
          </cell>
          <cell r="M9490" t="str">
            <v>SG</v>
          </cell>
          <cell r="N9490" t="str">
            <v>EXP</v>
          </cell>
          <cell r="O9490" t="str">
            <v>PH500</v>
          </cell>
          <cell r="P9490" t="str">
            <v>2665</v>
          </cell>
          <cell r="Q9490" t="str">
            <v>Other Supplies</v>
          </cell>
          <cell r="R9490" t="str">
            <v>Other Expenditures</v>
          </cell>
          <cell r="S9490" t="str">
            <v>Non Salary</v>
          </cell>
        </row>
        <row r="9491">
          <cell r="A9491" t="str">
            <v>PH5112</v>
          </cell>
          <cell r="E9491">
            <v>0</v>
          </cell>
          <cell r="F9491">
            <v>0</v>
          </cell>
          <cell r="G9491">
            <v>0</v>
          </cell>
          <cell r="H9491">
            <v>100.19</v>
          </cell>
          <cell r="I9491">
            <v>100.19</v>
          </cell>
          <cell r="J9491">
            <v>286.91000000000003</v>
          </cell>
          <cell r="L9491">
            <v>41455</v>
          </cell>
          <cell r="M9491" t="str">
            <v>SG</v>
          </cell>
          <cell r="N9491" t="str">
            <v>EXP</v>
          </cell>
          <cell r="O9491" t="str">
            <v>PH500</v>
          </cell>
          <cell r="P9491" t="str">
            <v>2710</v>
          </cell>
          <cell r="Q9491" t="str">
            <v>Other Supplies</v>
          </cell>
          <cell r="R9491" t="str">
            <v>Other Expenditures</v>
          </cell>
          <cell r="S9491" t="str">
            <v>Non Salary</v>
          </cell>
        </row>
        <row r="9492">
          <cell r="A9492" t="str">
            <v>PH5112</v>
          </cell>
          <cell r="E9492">
            <v>15.2</v>
          </cell>
          <cell r="F9492">
            <v>0</v>
          </cell>
          <cell r="G9492">
            <v>15.2</v>
          </cell>
          <cell r="H9492">
            <v>0</v>
          </cell>
          <cell r="I9492">
            <v>-15.2</v>
          </cell>
          <cell r="J9492">
            <v>0</v>
          </cell>
          <cell r="L9492">
            <v>41455</v>
          </cell>
          <cell r="M9492" t="str">
            <v>SG</v>
          </cell>
          <cell r="N9492" t="str">
            <v>EXP</v>
          </cell>
          <cell r="O9492" t="str">
            <v>PH500</v>
          </cell>
          <cell r="P9492" t="str">
            <v>2823</v>
          </cell>
          <cell r="Q9492" t="str">
            <v>Other Supplies</v>
          </cell>
          <cell r="R9492" t="str">
            <v>Other Expenditures</v>
          </cell>
          <cell r="S9492" t="str">
            <v>Non Salary</v>
          </cell>
        </row>
        <row r="9493">
          <cell r="A9493" t="str">
            <v>PH5112</v>
          </cell>
          <cell r="E9493">
            <v>989.24</v>
          </cell>
          <cell r="F9493">
            <v>0</v>
          </cell>
          <cell r="G9493">
            <v>989.24</v>
          </cell>
          <cell r="H9493">
            <v>0</v>
          </cell>
          <cell r="I9493">
            <v>-989.24</v>
          </cell>
          <cell r="J9493">
            <v>0</v>
          </cell>
          <cell r="L9493">
            <v>41455</v>
          </cell>
          <cell r="M9493" t="str">
            <v>SG</v>
          </cell>
          <cell r="N9493" t="str">
            <v>EXP</v>
          </cell>
          <cell r="O9493" t="str">
            <v>PH500</v>
          </cell>
          <cell r="P9493" t="str">
            <v>2999</v>
          </cell>
          <cell r="Q9493" t="str">
            <v>Other Supplies</v>
          </cell>
          <cell r="R9493" t="str">
            <v>Other Expenditures</v>
          </cell>
          <cell r="S9493" t="str">
            <v>Non Salary</v>
          </cell>
        </row>
        <row r="9494">
          <cell r="A9494" t="str">
            <v>PH5112</v>
          </cell>
          <cell r="E9494">
            <v>0</v>
          </cell>
          <cell r="F9494">
            <v>0</v>
          </cell>
          <cell r="G9494">
            <v>0</v>
          </cell>
          <cell r="H9494">
            <v>218.73</v>
          </cell>
          <cell r="I9494">
            <v>218.73</v>
          </cell>
          <cell r="J9494">
            <v>760</v>
          </cell>
          <cell r="L9494">
            <v>41455</v>
          </cell>
          <cell r="M9494" t="str">
            <v>SG</v>
          </cell>
          <cell r="N9494" t="str">
            <v>EXP</v>
          </cell>
          <cell r="O9494" t="str">
            <v>PH500</v>
          </cell>
          <cell r="P9494" t="str">
            <v>3030</v>
          </cell>
          <cell r="Q9494" t="str">
            <v>General Equipment</v>
          </cell>
          <cell r="R9494" t="str">
            <v>Other Expenditures</v>
          </cell>
          <cell r="S9494" t="str">
            <v>Non Salary</v>
          </cell>
        </row>
        <row r="9495">
          <cell r="A9495" t="str">
            <v>PH5112</v>
          </cell>
          <cell r="E9495">
            <v>6.99</v>
          </cell>
          <cell r="F9495">
            <v>0</v>
          </cell>
          <cell r="G9495">
            <v>6.99</v>
          </cell>
          <cell r="H9495">
            <v>0</v>
          </cell>
          <cell r="I9495">
            <v>-6.99</v>
          </cell>
          <cell r="J9495">
            <v>0</v>
          </cell>
          <cell r="L9495">
            <v>41455</v>
          </cell>
          <cell r="M9495" t="str">
            <v>SG</v>
          </cell>
          <cell r="N9495" t="str">
            <v>EXP</v>
          </cell>
          <cell r="O9495" t="str">
            <v>PH500</v>
          </cell>
          <cell r="P9495" t="str">
            <v>3032</v>
          </cell>
          <cell r="Q9495" t="str">
            <v>General Equipment</v>
          </cell>
          <cell r="R9495" t="str">
            <v>Other Expenditures</v>
          </cell>
          <cell r="S9495" t="str">
            <v>Non Salary</v>
          </cell>
        </row>
        <row r="9496">
          <cell r="A9496" t="str">
            <v>PH5112</v>
          </cell>
          <cell r="E9496">
            <v>0</v>
          </cell>
          <cell r="F9496">
            <v>0</v>
          </cell>
          <cell r="G9496">
            <v>0</v>
          </cell>
          <cell r="H9496">
            <v>4004.75</v>
          </cell>
          <cell r="I9496">
            <v>4004.75</v>
          </cell>
          <cell r="J9496">
            <v>13915</v>
          </cell>
          <cell r="L9496">
            <v>41455</v>
          </cell>
          <cell r="M9496" t="str">
            <v>SG</v>
          </cell>
          <cell r="N9496" t="str">
            <v>EXP</v>
          </cell>
          <cell r="O9496" t="str">
            <v>PH500</v>
          </cell>
          <cell r="P9496" t="str">
            <v>3055</v>
          </cell>
          <cell r="Q9496" t="str">
            <v>General Equipment</v>
          </cell>
          <cell r="R9496" t="str">
            <v>Other Expenditures</v>
          </cell>
          <cell r="S9496" t="str">
            <v>Non Salary</v>
          </cell>
        </row>
        <row r="9497">
          <cell r="A9497" t="str">
            <v>PH5112</v>
          </cell>
          <cell r="E9497">
            <v>0</v>
          </cell>
          <cell r="F9497">
            <v>0</v>
          </cell>
          <cell r="G9497">
            <v>0</v>
          </cell>
          <cell r="H9497">
            <v>688.1</v>
          </cell>
          <cell r="I9497">
            <v>688.1</v>
          </cell>
          <cell r="J9497">
            <v>2390.88</v>
          </cell>
          <cell r="L9497">
            <v>41455</v>
          </cell>
          <cell r="M9497" t="str">
            <v>SG</v>
          </cell>
          <cell r="N9497" t="str">
            <v>EXP</v>
          </cell>
          <cell r="O9497" t="str">
            <v>PH500</v>
          </cell>
          <cell r="P9497" t="str">
            <v>3410</v>
          </cell>
          <cell r="Q9497" t="str">
            <v>Computer Hardware &amp; Software</v>
          </cell>
          <cell r="R9497" t="str">
            <v>Other Expenditures</v>
          </cell>
          <cell r="S9497" t="str">
            <v>Non Salary</v>
          </cell>
        </row>
        <row r="9498">
          <cell r="A9498" t="str">
            <v>PH5112</v>
          </cell>
          <cell r="E9498">
            <v>0</v>
          </cell>
          <cell r="F9498">
            <v>0</v>
          </cell>
          <cell r="G9498">
            <v>0</v>
          </cell>
          <cell r="H9498">
            <v>106.07</v>
          </cell>
          <cell r="I9498">
            <v>106.07</v>
          </cell>
          <cell r="J9498">
            <v>453.13</v>
          </cell>
          <cell r="L9498">
            <v>41455</v>
          </cell>
          <cell r="M9498" t="str">
            <v>SG</v>
          </cell>
          <cell r="N9498" t="str">
            <v>EXP</v>
          </cell>
          <cell r="O9498" t="str">
            <v>PH500</v>
          </cell>
          <cell r="P9498" t="str">
            <v>4082</v>
          </cell>
          <cell r="Q9498" t="str">
            <v>Professional &amp; Technical</v>
          </cell>
          <cell r="R9498" t="str">
            <v>Other Expenditures</v>
          </cell>
          <cell r="S9498" t="str">
            <v>Non Salary</v>
          </cell>
        </row>
        <row r="9499">
          <cell r="A9499" t="str">
            <v>PH5112</v>
          </cell>
          <cell r="E9499">
            <v>11.93</v>
          </cell>
          <cell r="F9499">
            <v>22.87</v>
          </cell>
          <cell r="G9499">
            <v>34.799999999999997</v>
          </cell>
          <cell r="H9499">
            <v>514.05999999999995</v>
          </cell>
          <cell r="I9499">
            <v>479.26</v>
          </cell>
          <cell r="J9499">
            <v>2195.92</v>
          </cell>
          <cell r="L9499">
            <v>41455</v>
          </cell>
          <cell r="M9499" t="str">
            <v>SG</v>
          </cell>
          <cell r="N9499" t="str">
            <v>EXP</v>
          </cell>
          <cell r="O9499" t="str">
            <v>PH500</v>
          </cell>
          <cell r="P9499" t="str">
            <v>4199</v>
          </cell>
          <cell r="Q9499" t="str">
            <v>Professional &amp; Technical</v>
          </cell>
          <cell r="R9499" t="str">
            <v>Other Expenditures</v>
          </cell>
          <cell r="S9499" t="str">
            <v>Non Salary</v>
          </cell>
        </row>
        <row r="9500">
          <cell r="A9500" t="str">
            <v>PH5112</v>
          </cell>
          <cell r="E9500">
            <v>-0.01</v>
          </cell>
          <cell r="F9500">
            <v>0</v>
          </cell>
          <cell r="G9500">
            <v>-0.01</v>
          </cell>
          <cell r="H9500">
            <v>1713.61</v>
          </cell>
          <cell r="I9500">
            <v>1713.62</v>
          </cell>
          <cell r="J9500">
            <v>7320</v>
          </cell>
          <cell r="L9500">
            <v>41455</v>
          </cell>
          <cell r="M9500" t="str">
            <v>SG</v>
          </cell>
          <cell r="N9500" t="str">
            <v>EXP</v>
          </cell>
          <cell r="O9500" t="str">
            <v>PH500</v>
          </cell>
          <cell r="P9500" t="str">
            <v>4225</v>
          </cell>
          <cell r="Q9500" t="str">
            <v>Business Travel Expenses</v>
          </cell>
          <cell r="R9500" t="str">
            <v>Other Expenditures</v>
          </cell>
          <cell r="S9500" t="str">
            <v>Non Salary</v>
          </cell>
        </row>
        <row r="9501">
          <cell r="A9501" t="str">
            <v>PH5112</v>
          </cell>
          <cell r="E9501">
            <v>0</v>
          </cell>
          <cell r="F9501">
            <v>0</v>
          </cell>
          <cell r="G9501">
            <v>0</v>
          </cell>
          <cell r="H9501">
            <v>49.63</v>
          </cell>
          <cell r="I9501">
            <v>49.63</v>
          </cell>
          <cell r="J9501">
            <v>212</v>
          </cell>
          <cell r="L9501">
            <v>41455</v>
          </cell>
          <cell r="M9501" t="str">
            <v>SG</v>
          </cell>
          <cell r="N9501" t="str">
            <v>EXP</v>
          </cell>
          <cell r="O9501" t="str">
            <v>PH500</v>
          </cell>
          <cell r="P9501" t="str">
            <v>4230</v>
          </cell>
          <cell r="Q9501" t="str">
            <v>Business Travel Expenses</v>
          </cell>
          <cell r="R9501" t="str">
            <v>Other Expenditures</v>
          </cell>
          <cell r="S9501" t="str">
            <v>Non Salary</v>
          </cell>
        </row>
        <row r="9502">
          <cell r="A9502" t="str">
            <v>PH5112</v>
          </cell>
          <cell r="E9502">
            <v>0</v>
          </cell>
          <cell r="F9502">
            <v>0</v>
          </cell>
          <cell r="G9502">
            <v>0</v>
          </cell>
          <cell r="H9502">
            <v>234.1</v>
          </cell>
          <cell r="I9502">
            <v>234.1</v>
          </cell>
          <cell r="J9502">
            <v>1000</v>
          </cell>
          <cell r="L9502">
            <v>41455</v>
          </cell>
          <cell r="M9502" t="str">
            <v>SG</v>
          </cell>
          <cell r="N9502" t="str">
            <v>EXP</v>
          </cell>
          <cell r="O9502" t="str">
            <v>PH500</v>
          </cell>
          <cell r="P9502" t="str">
            <v>4251</v>
          </cell>
          <cell r="Q9502" t="str">
            <v>Conference Expenditures</v>
          </cell>
          <cell r="R9502" t="str">
            <v>Other Expenditures</v>
          </cell>
          <cell r="S9502" t="str">
            <v>Non Salary</v>
          </cell>
        </row>
        <row r="9503">
          <cell r="A9503" t="str">
            <v>PH5112</v>
          </cell>
          <cell r="E9503">
            <v>1070.6500000000001</v>
          </cell>
          <cell r="F9503">
            <v>0</v>
          </cell>
          <cell r="G9503">
            <v>1070.6500000000001</v>
          </cell>
          <cell r="H9503">
            <v>0</v>
          </cell>
          <cell r="I9503">
            <v>-1070.6500000000001</v>
          </cell>
          <cell r="J9503">
            <v>0</v>
          </cell>
          <cell r="L9503">
            <v>41455</v>
          </cell>
          <cell r="M9503" t="str">
            <v>SG</v>
          </cell>
          <cell r="N9503" t="str">
            <v>EXP</v>
          </cell>
          <cell r="O9503" t="str">
            <v>PH500</v>
          </cell>
          <cell r="P9503" t="str">
            <v>4256</v>
          </cell>
          <cell r="Q9503" t="str">
            <v>Conference Expenditures</v>
          </cell>
          <cell r="R9503" t="str">
            <v>Other Expenditures</v>
          </cell>
          <cell r="S9503" t="str">
            <v>Non Salary</v>
          </cell>
        </row>
        <row r="9504">
          <cell r="A9504" t="str">
            <v>PH5112</v>
          </cell>
          <cell r="E9504">
            <v>1419.55</v>
          </cell>
          <cell r="F9504">
            <v>0</v>
          </cell>
          <cell r="G9504">
            <v>1419.55</v>
          </cell>
          <cell r="H9504">
            <v>0</v>
          </cell>
          <cell r="I9504">
            <v>-1419.55</v>
          </cell>
          <cell r="J9504">
            <v>0</v>
          </cell>
          <cell r="L9504">
            <v>41455</v>
          </cell>
          <cell r="M9504" t="str">
            <v>SG</v>
          </cell>
          <cell r="N9504" t="str">
            <v>EXP</v>
          </cell>
          <cell r="O9504" t="str">
            <v>PH500</v>
          </cell>
          <cell r="P9504" t="str">
            <v>4310</v>
          </cell>
          <cell r="Q9504" t="str">
            <v>Training &amp; Development</v>
          </cell>
          <cell r="R9504" t="str">
            <v>Other Expenditures</v>
          </cell>
          <cell r="S9504" t="str">
            <v>Non Salary</v>
          </cell>
        </row>
        <row r="9505">
          <cell r="A9505" t="str">
            <v>PH5112</v>
          </cell>
          <cell r="E9505">
            <v>0</v>
          </cell>
          <cell r="F9505">
            <v>0</v>
          </cell>
          <cell r="G9505">
            <v>0</v>
          </cell>
          <cell r="H9505">
            <v>0</v>
          </cell>
          <cell r="I9505">
            <v>0</v>
          </cell>
          <cell r="J9505">
            <v>0</v>
          </cell>
          <cell r="L9505">
            <v>41455</v>
          </cell>
          <cell r="M9505" t="str">
            <v>SG</v>
          </cell>
          <cell r="N9505" t="str">
            <v>EXP</v>
          </cell>
          <cell r="O9505" t="str">
            <v>PH500</v>
          </cell>
          <cell r="P9505" t="str">
            <v>4410</v>
          </cell>
          <cell r="Q9505" t="str">
            <v>Contracted Services</v>
          </cell>
          <cell r="R9505" t="str">
            <v>Other Expenditures</v>
          </cell>
          <cell r="S9505" t="str">
            <v>Non Salary</v>
          </cell>
        </row>
        <row r="9506">
          <cell r="A9506" t="str">
            <v>PH5112</v>
          </cell>
          <cell r="E9506">
            <v>0</v>
          </cell>
          <cell r="F9506">
            <v>0</v>
          </cell>
          <cell r="G9506">
            <v>0</v>
          </cell>
          <cell r="H9506">
            <v>0</v>
          </cell>
          <cell r="I9506">
            <v>0</v>
          </cell>
          <cell r="J9506">
            <v>0</v>
          </cell>
          <cell r="L9506">
            <v>41455</v>
          </cell>
          <cell r="M9506" t="str">
            <v>SG</v>
          </cell>
          <cell r="N9506" t="str">
            <v>EXP</v>
          </cell>
          <cell r="O9506" t="str">
            <v>PH500</v>
          </cell>
          <cell r="P9506" t="str">
            <v>4414</v>
          </cell>
          <cell r="Q9506" t="str">
            <v>Contracted Services</v>
          </cell>
          <cell r="R9506" t="str">
            <v>Other Expenditures</v>
          </cell>
          <cell r="S9506" t="str">
            <v>Non Salary</v>
          </cell>
        </row>
        <row r="9507">
          <cell r="A9507" t="str">
            <v>PH5112</v>
          </cell>
          <cell r="E9507">
            <v>2002.5</v>
          </cell>
          <cell r="F9507">
            <v>0</v>
          </cell>
          <cell r="G9507">
            <v>2002.5</v>
          </cell>
          <cell r="H9507">
            <v>262.64999999999998</v>
          </cell>
          <cell r="I9507">
            <v>-1739.85</v>
          </cell>
          <cell r="J9507">
            <v>1122</v>
          </cell>
          <cell r="L9507">
            <v>41455</v>
          </cell>
          <cell r="M9507" t="str">
            <v>SG</v>
          </cell>
          <cell r="N9507" t="str">
            <v>EXP</v>
          </cell>
          <cell r="O9507" t="str">
            <v>PH500</v>
          </cell>
          <cell r="P9507" t="str">
            <v>4424</v>
          </cell>
          <cell r="Q9507" t="str">
            <v>Contracted Services</v>
          </cell>
          <cell r="R9507" t="str">
            <v>Other Expenditures</v>
          </cell>
          <cell r="S9507" t="str">
            <v>Non Salary</v>
          </cell>
        </row>
        <row r="9508">
          <cell r="A9508" t="str">
            <v>PH5112</v>
          </cell>
          <cell r="E9508">
            <v>0</v>
          </cell>
          <cell r="F9508">
            <v>1370.1</v>
          </cell>
          <cell r="G9508">
            <v>1370.1</v>
          </cell>
          <cell r="H9508">
            <v>0</v>
          </cell>
          <cell r="I9508">
            <v>-1370.1</v>
          </cell>
          <cell r="J9508">
            <v>0</v>
          </cell>
          <cell r="L9508">
            <v>41455</v>
          </cell>
          <cell r="M9508" t="str">
            <v>SG</v>
          </cell>
          <cell r="N9508" t="str">
            <v>EXP</v>
          </cell>
          <cell r="O9508" t="str">
            <v>PH500</v>
          </cell>
          <cell r="P9508" t="str">
            <v>4435</v>
          </cell>
          <cell r="Q9508" t="str">
            <v>Contracted Services</v>
          </cell>
          <cell r="R9508" t="str">
            <v>Other Expenditures</v>
          </cell>
          <cell r="S9508" t="str">
            <v>Non Salary</v>
          </cell>
        </row>
        <row r="9509">
          <cell r="A9509" t="str">
            <v>PH5112</v>
          </cell>
          <cell r="E9509">
            <v>0</v>
          </cell>
          <cell r="F9509">
            <v>0</v>
          </cell>
          <cell r="G9509">
            <v>0</v>
          </cell>
          <cell r="H9509">
            <v>119.11</v>
          </cell>
          <cell r="I9509">
            <v>119.11</v>
          </cell>
          <cell r="J9509">
            <v>508.8</v>
          </cell>
          <cell r="L9509">
            <v>41455</v>
          </cell>
          <cell r="M9509" t="str">
            <v>SG</v>
          </cell>
          <cell r="N9509" t="str">
            <v>EXP</v>
          </cell>
          <cell r="O9509" t="str">
            <v>PH500</v>
          </cell>
          <cell r="P9509" t="str">
            <v>4440</v>
          </cell>
          <cell r="Q9509" t="str">
            <v>Contracted Services</v>
          </cell>
          <cell r="R9509" t="str">
            <v>Other Expenditures</v>
          </cell>
          <cell r="S9509" t="str">
            <v>Non Salary</v>
          </cell>
        </row>
        <row r="9510">
          <cell r="A9510" t="str">
            <v>PH5112</v>
          </cell>
          <cell r="E9510">
            <v>523.82000000000005</v>
          </cell>
          <cell r="F9510">
            <v>652.63</v>
          </cell>
          <cell r="G9510">
            <v>1176.45</v>
          </cell>
          <cell r="H9510">
            <v>1567.19</v>
          </cell>
          <cell r="I9510">
            <v>390.74</v>
          </cell>
          <cell r="J9510">
            <v>6694.46</v>
          </cell>
          <cell r="L9510">
            <v>41455</v>
          </cell>
          <cell r="M9510" t="str">
            <v>SG</v>
          </cell>
          <cell r="N9510" t="str">
            <v>EXP</v>
          </cell>
          <cell r="O9510" t="str">
            <v>PH500</v>
          </cell>
          <cell r="P9510" t="str">
            <v>4515</v>
          </cell>
          <cell r="Q9510" t="str">
            <v>Contracted Services</v>
          </cell>
          <cell r="R9510" t="str">
            <v>Other Expenditures</v>
          </cell>
          <cell r="S9510" t="str">
            <v>Non Salary</v>
          </cell>
        </row>
        <row r="9511">
          <cell r="A9511" t="str">
            <v>PH5112</v>
          </cell>
          <cell r="E9511">
            <v>0</v>
          </cell>
          <cell r="F9511">
            <v>0</v>
          </cell>
          <cell r="G9511">
            <v>0</v>
          </cell>
          <cell r="H9511">
            <v>405.93</v>
          </cell>
          <cell r="I9511">
            <v>405.93</v>
          </cell>
          <cell r="J9511">
            <v>1734</v>
          </cell>
          <cell r="L9511">
            <v>41455</v>
          </cell>
          <cell r="M9511" t="str">
            <v>SG</v>
          </cell>
          <cell r="N9511" t="str">
            <v>EXP</v>
          </cell>
          <cell r="O9511" t="str">
            <v>PH500</v>
          </cell>
          <cell r="P9511" t="str">
            <v>4760</v>
          </cell>
          <cell r="Q9511" t="str">
            <v>Insurance, Parking &amp; Metrage</v>
          </cell>
          <cell r="R9511" t="str">
            <v>Other Expenditures</v>
          </cell>
          <cell r="S9511" t="str">
            <v>Non Salary</v>
          </cell>
        </row>
        <row r="9512">
          <cell r="A9512" t="str">
            <v>PH5112</v>
          </cell>
          <cell r="E9512">
            <v>0</v>
          </cell>
          <cell r="F9512">
            <v>0</v>
          </cell>
          <cell r="G9512">
            <v>0</v>
          </cell>
          <cell r="H9512">
            <v>1748.26</v>
          </cell>
          <cell r="I9512">
            <v>1748.26</v>
          </cell>
          <cell r="J9512">
            <v>7468</v>
          </cell>
          <cell r="L9512">
            <v>41455</v>
          </cell>
          <cell r="M9512" t="str">
            <v>SG</v>
          </cell>
          <cell r="N9512" t="str">
            <v>EXP</v>
          </cell>
          <cell r="O9512" t="str">
            <v>PH500</v>
          </cell>
          <cell r="P9512" t="str">
            <v>4770</v>
          </cell>
          <cell r="Q9512" t="str">
            <v>Insurance, Parking &amp; Metrage</v>
          </cell>
          <cell r="R9512" t="str">
            <v>Other Expenditures</v>
          </cell>
          <cell r="S9512" t="str">
            <v>Non Salary</v>
          </cell>
        </row>
        <row r="9513">
          <cell r="A9513" t="str">
            <v>PH5112</v>
          </cell>
          <cell r="E9513">
            <v>0</v>
          </cell>
          <cell r="F9513">
            <v>0</v>
          </cell>
          <cell r="G9513">
            <v>0</v>
          </cell>
          <cell r="H9513">
            <v>56363.1</v>
          </cell>
          <cell r="I9513">
            <v>56363.1</v>
          </cell>
          <cell r="J9513">
            <v>57528</v>
          </cell>
          <cell r="L9513">
            <v>41455</v>
          </cell>
          <cell r="M9513" t="str">
            <v>SG</v>
          </cell>
          <cell r="N9513" t="str">
            <v>EXP</v>
          </cell>
          <cell r="O9513" t="str">
            <v>PH500</v>
          </cell>
          <cell r="P9513" t="str">
            <v>4775</v>
          </cell>
          <cell r="Q9513" t="str">
            <v>Insurance, Parking &amp; Metrage</v>
          </cell>
          <cell r="R9513" t="str">
            <v>Other Expenditures</v>
          </cell>
          <cell r="S9513" t="str">
            <v>Non Salary</v>
          </cell>
        </row>
        <row r="9514">
          <cell r="A9514" t="str">
            <v>PH5112</v>
          </cell>
          <cell r="E9514">
            <v>83.96</v>
          </cell>
          <cell r="F9514">
            <v>0</v>
          </cell>
          <cell r="G9514">
            <v>83.96</v>
          </cell>
          <cell r="H9514">
            <v>0</v>
          </cell>
          <cell r="I9514">
            <v>-83.96</v>
          </cell>
          <cell r="J9514">
            <v>0</v>
          </cell>
          <cell r="L9514">
            <v>41455</v>
          </cell>
          <cell r="M9514" t="str">
            <v>SG</v>
          </cell>
          <cell r="N9514" t="str">
            <v>EXP</v>
          </cell>
          <cell r="O9514" t="str">
            <v>PH500</v>
          </cell>
          <cell r="P9514" t="str">
            <v>4811</v>
          </cell>
          <cell r="Q9514" t="str">
            <v>Other Services</v>
          </cell>
          <cell r="R9514" t="str">
            <v>Other Expenditures</v>
          </cell>
          <cell r="S9514" t="str">
            <v>Non Salary</v>
          </cell>
        </row>
        <row r="9515">
          <cell r="A9515" t="str">
            <v>PH5112</v>
          </cell>
          <cell r="E9515">
            <v>0</v>
          </cell>
          <cell r="F9515">
            <v>381.56</v>
          </cell>
          <cell r="G9515">
            <v>381.56</v>
          </cell>
          <cell r="H9515">
            <v>437.37</v>
          </cell>
          <cell r="I9515">
            <v>55.81</v>
          </cell>
          <cell r="J9515">
            <v>1868.31</v>
          </cell>
          <cell r="L9515">
            <v>41455</v>
          </cell>
          <cell r="M9515" t="str">
            <v>SG</v>
          </cell>
          <cell r="N9515" t="str">
            <v>EXP</v>
          </cell>
          <cell r="O9515" t="str">
            <v>PH500</v>
          </cell>
          <cell r="P9515" t="str">
            <v>4815</v>
          </cell>
          <cell r="Q9515" t="str">
            <v>Other Services</v>
          </cell>
          <cell r="R9515" t="str">
            <v>Other Expenditures</v>
          </cell>
          <cell r="S9515" t="str">
            <v>Non Salary</v>
          </cell>
        </row>
        <row r="9516">
          <cell r="A9516" t="str">
            <v>PH5112</v>
          </cell>
          <cell r="E9516">
            <v>0</v>
          </cell>
          <cell r="F9516">
            <v>0</v>
          </cell>
          <cell r="G9516">
            <v>0</v>
          </cell>
          <cell r="H9516">
            <v>71.63</v>
          </cell>
          <cell r="I9516">
            <v>71.63</v>
          </cell>
          <cell r="J9516">
            <v>306</v>
          </cell>
          <cell r="L9516">
            <v>41455</v>
          </cell>
          <cell r="M9516" t="str">
            <v>SG</v>
          </cell>
          <cell r="N9516" t="str">
            <v>EXP</v>
          </cell>
          <cell r="O9516" t="str">
            <v>PH500</v>
          </cell>
          <cell r="P9516" t="str">
            <v>4825</v>
          </cell>
          <cell r="Q9516" t="str">
            <v>Other Services</v>
          </cell>
          <cell r="R9516" t="str">
            <v>Other Expenditures</v>
          </cell>
          <cell r="S9516" t="str">
            <v>Non Salary</v>
          </cell>
        </row>
        <row r="9517">
          <cell r="A9517" t="str">
            <v>PH5112</v>
          </cell>
          <cell r="E9517">
            <v>35</v>
          </cell>
          <cell r="F9517">
            <v>0</v>
          </cell>
          <cell r="G9517">
            <v>35</v>
          </cell>
          <cell r="H9517">
            <v>0</v>
          </cell>
          <cell r="I9517">
            <v>-35</v>
          </cell>
          <cell r="J9517">
            <v>0</v>
          </cell>
          <cell r="L9517">
            <v>41455</v>
          </cell>
          <cell r="M9517" t="str">
            <v>SG</v>
          </cell>
          <cell r="N9517" t="str">
            <v>EXP</v>
          </cell>
          <cell r="O9517" t="str">
            <v>PH500</v>
          </cell>
          <cell r="P9517" t="str">
            <v>6570</v>
          </cell>
          <cell r="Q9517" t="str">
            <v>Other Expenditures</v>
          </cell>
          <cell r="R9517" t="str">
            <v>Other Expenditures</v>
          </cell>
          <cell r="S9517" t="str">
            <v>Non Salary</v>
          </cell>
        </row>
        <row r="9518">
          <cell r="A9518" t="str">
            <v>PH5112</v>
          </cell>
          <cell r="E9518">
            <v>15.95</v>
          </cell>
          <cell r="F9518">
            <v>0</v>
          </cell>
          <cell r="G9518">
            <v>15.95</v>
          </cell>
          <cell r="H9518">
            <v>6578.42</v>
          </cell>
          <cell r="I9518">
            <v>6562.47</v>
          </cell>
          <cell r="J9518">
            <v>17234.53</v>
          </cell>
          <cell r="L9518">
            <v>41455</v>
          </cell>
          <cell r="M9518" t="str">
            <v>SG</v>
          </cell>
          <cell r="N9518" t="str">
            <v>EXP</v>
          </cell>
          <cell r="O9518" t="str">
            <v>PH500</v>
          </cell>
          <cell r="P9518" t="str">
            <v>7030</v>
          </cell>
          <cell r="Q9518" t="str">
            <v>IDC's</v>
          </cell>
          <cell r="R9518" t="str">
            <v>Other Expenditures</v>
          </cell>
          <cell r="S9518" t="str">
            <v>Non Salary</v>
          </cell>
        </row>
        <row r="9519">
          <cell r="A9519" t="str">
            <v>PH5112</v>
          </cell>
          <cell r="E9519">
            <v>0</v>
          </cell>
          <cell r="F9519">
            <v>0</v>
          </cell>
          <cell r="G9519">
            <v>0</v>
          </cell>
          <cell r="H9519">
            <v>1908.5</v>
          </cell>
          <cell r="I9519">
            <v>1908.5</v>
          </cell>
          <cell r="J9519">
            <v>5000</v>
          </cell>
          <cell r="L9519">
            <v>41455</v>
          </cell>
          <cell r="M9519" t="str">
            <v>SG</v>
          </cell>
          <cell r="N9519" t="str">
            <v>EXP</v>
          </cell>
          <cell r="O9519" t="str">
            <v>PH500</v>
          </cell>
          <cell r="P9519" t="str">
            <v>7035</v>
          </cell>
          <cell r="Q9519" t="str">
            <v>IDC's</v>
          </cell>
          <cell r="R9519" t="str">
            <v>Other Expenditures</v>
          </cell>
          <cell r="S9519" t="str">
            <v>Non Salary</v>
          </cell>
        </row>
        <row r="9520">
          <cell r="A9520" t="str">
            <v>PH5112</v>
          </cell>
          <cell r="E9520">
            <v>40</v>
          </cell>
          <cell r="F9520">
            <v>0</v>
          </cell>
          <cell r="G9520">
            <v>40</v>
          </cell>
          <cell r="H9520">
            <v>0</v>
          </cell>
          <cell r="I9520">
            <v>-40</v>
          </cell>
          <cell r="J9520">
            <v>0</v>
          </cell>
          <cell r="L9520">
            <v>41455</v>
          </cell>
          <cell r="M9520" t="str">
            <v>SG</v>
          </cell>
          <cell r="N9520" t="str">
            <v>EXP</v>
          </cell>
          <cell r="O9520" t="str">
            <v>PH500</v>
          </cell>
          <cell r="P9520" t="str">
            <v>7130</v>
          </cell>
          <cell r="Q9520" t="str">
            <v>IDC's</v>
          </cell>
          <cell r="R9520" t="str">
            <v>Other Expenditures</v>
          </cell>
          <cell r="S9520" t="str">
            <v>Non Salary</v>
          </cell>
        </row>
        <row r="9521">
          <cell r="A9521" t="str">
            <v>PH5112</v>
          </cell>
          <cell r="E9521">
            <v>25</v>
          </cell>
          <cell r="F9521">
            <v>0</v>
          </cell>
          <cell r="G9521">
            <v>25</v>
          </cell>
          <cell r="H9521">
            <v>0</v>
          </cell>
          <cell r="I9521">
            <v>-25</v>
          </cell>
          <cell r="J9521">
            <v>0</v>
          </cell>
          <cell r="L9521">
            <v>41455</v>
          </cell>
          <cell r="M9521" t="str">
            <v>SG</v>
          </cell>
          <cell r="N9521" t="str">
            <v>EXP</v>
          </cell>
          <cell r="O9521" t="str">
            <v>PH500</v>
          </cell>
          <cell r="P9521" t="str">
            <v>7170</v>
          </cell>
          <cell r="Q9521" t="str">
            <v>IDC's</v>
          </cell>
          <cell r="R9521" t="str">
            <v>Other Expenditures</v>
          </cell>
          <cell r="S9521" t="str">
            <v>Non Salary</v>
          </cell>
        </row>
        <row r="9522">
          <cell r="A9522" t="str">
            <v>PH5112</v>
          </cell>
          <cell r="E9522">
            <v>-173.32</v>
          </cell>
          <cell r="F9522">
            <v>0</v>
          </cell>
          <cell r="G9522">
            <v>-173.32</v>
          </cell>
          <cell r="H9522">
            <v>0</v>
          </cell>
          <cell r="I9522">
            <v>173.32</v>
          </cell>
          <cell r="J9522">
            <v>0</v>
          </cell>
          <cell r="L9522">
            <v>41455</v>
          </cell>
          <cell r="M9522" t="str">
            <v>SG</v>
          </cell>
          <cell r="N9522" t="str">
            <v>REV</v>
          </cell>
          <cell r="O9522" t="str">
            <v>PH500</v>
          </cell>
          <cell r="P9522" t="str">
            <v>7590</v>
          </cell>
          <cell r="Q9522" t="str">
            <v>IDR's</v>
          </cell>
          <cell r="R9522" t="str">
            <v>Revenue</v>
          </cell>
          <cell r="S9522" t="str">
            <v>Non Salary</v>
          </cell>
        </row>
        <row r="9523">
          <cell r="A9523" t="str">
            <v>PH5112</v>
          </cell>
          <cell r="E9523">
            <v>55024.35</v>
          </cell>
          <cell r="F9523">
            <v>0</v>
          </cell>
          <cell r="G9523">
            <v>55024.35</v>
          </cell>
          <cell r="H9523">
            <v>-29222.84</v>
          </cell>
          <cell r="I9523">
            <v>-84247.19</v>
          </cell>
          <cell r="J9523">
            <v>-37929.120000000003</v>
          </cell>
          <cell r="L9523">
            <v>41455</v>
          </cell>
          <cell r="M9523" t="str">
            <v>SG</v>
          </cell>
          <cell r="N9523" t="str">
            <v>REV</v>
          </cell>
          <cell r="O9523" t="str">
            <v>PH500</v>
          </cell>
          <cell r="P9523" t="str">
            <v>8010</v>
          </cell>
          <cell r="Q9523" t="str">
            <v>Grants and Subsidies</v>
          </cell>
          <cell r="R9523" t="str">
            <v>Revenue</v>
          </cell>
          <cell r="S9523" t="str">
            <v>Non Salary</v>
          </cell>
        </row>
        <row r="9524">
          <cell r="A9524" t="str">
            <v>PH5112</v>
          </cell>
          <cell r="E9524">
            <v>-77977.91</v>
          </cell>
          <cell r="F9524">
            <v>0</v>
          </cell>
          <cell r="G9524">
            <v>-77977.91</v>
          </cell>
          <cell r="H9524">
            <v>-46850.7</v>
          </cell>
          <cell r="I9524">
            <v>31127.21</v>
          </cell>
          <cell r="J9524">
            <v>-102405.91</v>
          </cell>
          <cell r="L9524">
            <v>41455</v>
          </cell>
          <cell r="M9524" t="str">
            <v>SG</v>
          </cell>
          <cell r="N9524" t="str">
            <v>REV</v>
          </cell>
          <cell r="O9524" t="str">
            <v>PH500</v>
          </cell>
          <cell r="P9524" t="str">
            <v>8510</v>
          </cell>
          <cell r="Q9524" t="str">
            <v>Fees &amp; Service Charges</v>
          </cell>
          <cell r="R9524" t="str">
            <v>Revenue</v>
          </cell>
          <cell r="S9524" t="str">
            <v>Non Salary</v>
          </cell>
        </row>
        <row r="9525">
          <cell r="A9525" t="str">
            <v>PH5112</v>
          </cell>
          <cell r="E9525">
            <v>-13500</v>
          </cell>
          <cell r="F9525">
            <v>0</v>
          </cell>
          <cell r="G9525">
            <v>-13500</v>
          </cell>
          <cell r="H9525">
            <v>0</v>
          </cell>
          <cell r="I9525">
            <v>13500</v>
          </cell>
          <cell r="J9525">
            <v>0</v>
          </cell>
          <cell r="L9525">
            <v>41455</v>
          </cell>
          <cell r="M9525" t="str">
            <v>SG</v>
          </cell>
          <cell r="N9525" t="str">
            <v>REV</v>
          </cell>
          <cell r="O9525" t="str">
            <v>PH500</v>
          </cell>
          <cell r="P9525" t="str">
            <v>9010</v>
          </cell>
          <cell r="Q9525" t="str">
            <v>Other Revenues</v>
          </cell>
          <cell r="R9525" t="str">
            <v>Revenue</v>
          </cell>
          <cell r="S9525" t="str">
            <v>Non Salary</v>
          </cell>
        </row>
        <row r="9526">
          <cell r="A9526" t="str">
            <v>PH5119</v>
          </cell>
          <cell r="E9526">
            <v>316377.69</v>
          </cell>
          <cell r="F9526">
            <v>0</v>
          </cell>
          <cell r="G9526">
            <v>316377.69</v>
          </cell>
          <cell r="H9526">
            <v>420088.2</v>
          </cell>
          <cell r="I9526">
            <v>103710.51</v>
          </cell>
          <cell r="J9526">
            <v>945198.45</v>
          </cell>
          <cell r="L9526">
            <v>41455</v>
          </cell>
          <cell r="M9526" t="str">
            <v>PF</v>
          </cell>
          <cell r="N9526" t="str">
            <v>EXP</v>
          </cell>
          <cell r="O9526" t="str">
            <v>PH500</v>
          </cell>
          <cell r="P9526" t="str">
            <v>1015</v>
          </cell>
          <cell r="Q9526" t="str">
            <v>Salaries &amp; Benefits</v>
          </cell>
          <cell r="R9526" t="str">
            <v>Other Expenditures</v>
          </cell>
          <cell r="S9526" t="str">
            <v>Salaries &amp; Benefits</v>
          </cell>
        </row>
        <row r="9527">
          <cell r="A9527" t="str">
            <v>PH5119</v>
          </cell>
          <cell r="E9527">
            <v>16668.97</v>
          </cell>
          <cell r="F9527">
            <v>0</v>
          </cell>
          <cell r="G9527">
            <v>16668.97</v>
          </cell>
          <cell r="H9527">
            <v>36550.29</v>
          </cell>
          <cell r="I9527">
            <v>19881.32</v>
          </cell>
          <cell r="J9527">
            <v>82264.92</v>
          </cell>
          <cell r="L9527">
            <v>41455</v>
          </cell>
          <cell r="M9527" t="str">
            <v>PF</v>
          </cell>
          <cell r="N9527" t="str">
            <v>EXP</v>
          </cell>
          <cell r="O9527" t="str">
            <v>PH500</v>
          </cell>
          <cell r="P9527" t="str">
            <v>1025</v>
          </cell>
          <cell r="Q9527" t="str">
            <v>Salaries &amp; Benefits</v>
          </cell>
          <cell r="R9527" t="str">
            <v>Other Expenditures</v>
          </cell>
          <cell r="S9527" t="str">
            <v>Overtime</v>
          </cell>
        </row>
        <row r="9528">
          <cell r="A9528" t="str">
            <v>PH5119</v>
          </cell>
          <cell r="E9528">
            <v>3481.6</v>
          </cell>
          <cell r="F9528">
            <v>0</v>
          </cell>
          <cell r="G9528">
            <v>3481.6</v>
          </cell>
          <cell r="H9528">
            <v>0</v>
          </cell>
          <cell r="I9528">
            <v>-3481.6</v>
          </cell>
          <cell r="J9528">
            <v>0</v>
          </cell>
          <cell r="L9528">
            <v>41455</v>
          </cell>
          <cell r="M9528" t="str">
            <v>PF</v>
          </cell>
          <cell r="N9528" t="str">
            <v>EXP</v>
          </cell>
          <cell r="O9528" t="str">
            <v>PH500</v>
          </cell>
          <cell r="P9528" t="str">
            <v>1029</v>
          </cell>
          <cell r="Q9528" t="str">
            <v>Salaries &amp; Benefits</v>
          </cell>
          <cell r="R9528" t="str">
            <v>Other Expenditures</v>
          </cell>
          <cell r="S9528" t="str">
            <v>Salaries &amp; Benefits</v>
          </cell>
        </row>
        <row r="9529">
          <cell r="A9529" t="str">
            <v>PH5119</v>
          </cell>
          <cell r="E9529">
            <v>1310.4000000000001</v>
          </cell>
          <cell r="F9529">
            <v>0</v>
          </cell>
          <cell r="G9529">
            <v>1310.4000000000001</v>
          </cell>
          <cell r="H9529">
            <v>0</v>
          </cell>
          <cell r="I9529">
            <v>-1310.4000000000001</v>
          </cell>
          <cell r="J9529">
            <v>0</v>
          </cell>
          <cell r="L9529">
            <v>41455</v>
          </cell>
          <cell r="M9529" t="str">
            <v>PF</v>
          </cell>
          <cell r="N9529" t="str">
            <v>EXP</v>
          </cell>
          <cell r="O9529" t="str">
            <v>PH500</v>
          </cell>
          <cell r="P9529" t="str">
            <v>1045</v>
          </cell>
          <cell r="Q9529" t="str">
            <v>Salaries &amp; Benefits</v>
          </cell>
          <cell r="R9529" t="str">
            <v>Other Expenditures</v>
          </cell>
          <cell r="S9529" t="str">
            <v>Salaries &amp; Benefits</v>
          </cell>
        </row>
        <row r="9530">
          <cell r="A9530" t="str">
            <v>PH5119</v>
          </cell>
          <cell r="E9530">
            <v>3641.4</v>
          </cell>
          <cell r="F9530">
            <v>0</v>
          </cell>
          <cell r="G9530">
            <v>3641.4</v>
          </cell>
          <cell r="H9530">
            <v>0</v>
          </cell>
          <cell r="I9530">
            <v>-3641.4</v>
          </cell>
          <cell r="J9530">
            <v>0</v>
          </cell>
          <cell r="L9530">
            <v>41455</v>
          </cell>
          <cell r="M9530" t="str">
            <v>PF</v>
          </cell>
          <cell r="N9530" t="str">
            <v>EXP</v>
          </cell>
          <cell r="O9530" t="str">
            <v>PH500</v>
          </cell>
          <cell r="P9530" t="str">
            <v>1050</v>
          </cell>
          <cell r="Q9530" t="str">
            <v>Salaries &amp; Benefits</v>
          </cell>
          <cell r="R9530" t="str">
            <v>Other Expenditures</v>
          </cell>
          <cell r="S9530" t="str">
            <v>Salaries &amp; Benefits</v>
          </cell>
        </row>
        <row r="9531">
          <cell r="A9531" t="str">
            <v>PH5119</v>
          </cell>
          <cell r="E9531">
            <v>18229.25</v>
          </cell>
          <cell r="F9531">
            <v>0</v>
          </cell>
          <cell r="G9531">
            <v>18229.25</v>
          </cell>
          <cell r="H9531">
            <v>24741.25</v>
          </cell>
          <cell r="I9531">
            <v>6512</v>
          </cell>
          <cell r="J9531">
            <v>55668</v>
          </cell>
          <cell r="L9531">
            <v>41455</v>
          </cell>
          <cell r="M9531" t="str">
            <v>PF</v>
          </cell>
          <cell r="N9531" t="str">
            <v>EXP</v>
          </cell>
          <cell r="O9531" t="str">
            <v>PH500</v>
          </cell>
          <cell r="P9531" t="str">
            <v>1711</v>
          </cell>
          <cell r="Q9531" t="str">
            <v>Salaries &amp; Benefits</v>
          </cell>
          <cell r="R9531" t="str">
            <v>Other Expenditures</v>
          </cell>
          <cell r="S9531" t="str">
            <v>Salaries &amp; Benefits</v>
          </cell>
        </row>
        <row r="9532">
          <cell r="A9532" t="str">
            <v>PH5119</v>
          </cell>
          <cell r="E9532">
            <v>8772.48</v>
          </cell>
          <cell r="F9532">
            <v>0</v>
          </cell>
          <cell r="G9532">
            <v>8772.48</v>
          </cell>
          <cell r="H9532">
            <v>11695.91</v>
          </cell>
          <cell r="I9532">
            <v>2923.43</v>
          </cell>
          <cell r="J9532">
            <v>26316</v>
          </cell>
          <cell r="L9532">
            <v>41455</v>
          </cell>
          <cell r="M9532" t="str">
            <v>PF</v>
          </cell>
          <cell r="N9532" t="str">
            <v>EXP</v>
          </cell>
          <cell r="O9532" t="str">
            <v>PH500</v>
          </cell>
          <cell r="P9532" t="str">
            <v>1712</v>
          </cell>
          <cell r="Q9532" t="str">
            <v>Salaries &amp; Benefits</v>
          </cell>
          <cell r="R9532" t="str">
            <v>Other Expenditures</v>
          </cell>
          <cell r="S9532" t="str">
            <v>Salaries &amp; Benefits</v>
          </cell>
        </row>
        <row r="9533">
          <cell r="A9533" t="str">
            <v>PH5119</v>
          </cell>
          <cell r="E9533">
            <v>7626.38</v>
          </cell>
          <cell r="F9533">
            <v>0</v>
          </cell>
          <cell r="G9533">
            <v>7626.38</v>
          </cell>
          <cell r="H9533">
            <v>8412.14</v>
          </cell>
          <cell r="I9533">
            <v>785.76</v>
          </cell>
          <cell r="J9533">
            <v>18926.78</v>
          </cell>
          <cell r="L9533">
            <v>41455</v>
          </cell>
          <cell r="M9533" t="str">
            <v>PF</v>
          </cell>
          <cell r="N9533" t="str">
            <v>EXP</v>
          </cell>
          <cell r="O9533" t="str">
            <v>PH500</v>
          </cell>
          <cell r="P9533" t="str">
            <v>1720</v>
          </cell>
          <cell r="Q9533" t="str">
            <v>Salaries &amp; Benefits</v>
          </cell>
          <cell r="R9533" t="str">
            <v>Other Expenditures</v>
          </cell>
          <cell r="S9533" t="str">
            <v>Salaries &amp; Benefits</v>
          </cell>
        </row>
        <row r="9534">
          <cell r="A9534" t="str">
            <v>PH5119</v>
          </cell>
          <cell r="E9534">
            <v>2323.37</v>
          </cell>
          <cell r="F9534">
            <v>0</v>
          </cell>
          <cell r="G9534">
            <v>2323.37</v>
          </cell>
          <cell r="H9534">
            <v>3135.83</v>
          </cell>
          <cell r="I9534">
            <v>812.46</v>
          </cell>
          <cell r="J9534">
            <v>7054.96</v>
          </cell>
          <cell r="L9534">
            <v>41455</v>
          </cell>
          <cell r="M9534" t="str">
            <v>PF</v>
          </cell>
          <cell r="N9534" t="str">
            <v>EXP</v>
          </cell>
          <cell r="O9534" t="str">
            <v>PH500</v>
          </cell>
          <cell r="P9534" t="str">
            <v>1730</v>
          </cell>
          <cell r="Q9534" t="str">
            <v>Salaries &amp; Benefits</v>
          </cell>
          <cell r="R9534" t="str">
            <v>Other Expenditures</v>
          </cell>
          <cell r="S9534" t="str">
            <v>Salaries &amp; Benefits</v>
          </cell>
        </row>
        <row r="9535">
          <cell r="A9535" t="str">
            <v>PH5119</v>
          </cell>
          <cell r="E9535">
            <v>8865.74</v>
          </cell>
          <cell r="F9535">
            <v>0</v>
          </cell>
          <cell r="G9535">
            <v>8865.74</v>
          </cell>
          <cell r="H9535">
            <v>10721.19</v>
          </cell>
          <cell r="I9535">
            <v>1855.45</v>
          </cell>
          <cell r="J9535">
            <v>14663.57</v>
          </cell>
          <cell r="L9535">
            <v>41455</v>
          </cell>
          <cell r="M9535" t="str">
            <v>PF</v>
          </cell>
          <cell r="N9535" t="str">
            <v>EXP</v>
          </cell>
          <cell r="O9535" t="str">
            <v>PH500</v>
          </cell>
          <cell r="P9535" t="str">
            <v>1740</v>
          </cell>
          <cell r="Q9535" t="str">
            <v>Salaries &amp; Benefits</v>
          </cell>
          <cell r="R9535" t="str">
            <v>Other Expenditures</v>
          </cell>
          <cell r="S9535" t="str">
            <v>Salaries &amp; Benefits</v>
          </cell>
        </row>
        <row r="9536">
          <cell r="A9536" t="str">
            <v>PH5119</v>
          </cell>
          <cell r="E9536">
            <v>391.16</v>
          </cell>
          <cell r="F9536">
            <v>0</v>
          </cell>
          <cell r="G9536">
            <v>391.16</v>
          </cell>
          <cell r="H9536">
            <v>507.12</v>
          </cell>
          <cell r="I9536">
            <v>115.96</v>
          </cell>
          <cell r="J9536">
            <v>756.2</v>
          </cell>
          <cell r="L9536">
            <v>41455</v>
          </cell>
          <cell r="M9536" t="str">
            <v>PF</v>
          </cell>
          <cell r="N9536" t="str">
            <v>EXP</v>
          </cell>
          <cell r="O9536" t="str">
            <v>PH500</v>
          </cell>
          <cell r="P9536" t="str">
            <v>1745</v>
          </cell>
          <cell r="Q9536" t="str">
            <v>Salaries &amp; Benefits</v>
          </cell>
          <cell r="R9536" t="str">
            <v>Other Expenditures</v>
          </cell>
          <cell r="S9536" t="str">
            <v>Salaries &amp; Benefits</v>
          </cell>
        </row>
        <row r="9537">
          <cell r="A9537" t="str">
            <v>PH5119</v>
          </cell>
          <cell r="E9537">
            <v>6714.75</v>
          </cell>
          <cell r="F9537">
            <v>0</v>
          </cell>
          <cell r="G9537">
            <v>6714.75</v>
          </cell>
          <cell r="H9537">
            <v>8191.66</v>
          </cell>
          <cell r="I9537">
            <v>1476.91</v>
          </cell>
          <cell r="J9537">
            <v>18431.32</v>
          </cell>
          <cell r="L9537">
            <v>41455</v>
          </cell>
          <cell r="M9537" t="str">
            <v>PF</v>
          </cell>
          <cell r="N9537" t="str">
            <v>EXP</v>
          </cell>
          <cell r="O9537" t="str">
            <v>PH500</v>
          </cell>
          <cell r="P9537" t="str">
            <v>1750</v>
          </cell>
          <cell r="Q9537" t="str">
            <v>Salaries &amp; Benefits</v>
          </cell>
          <cell r="R9537" t="str">
            <v>Other Expenditures</v>
          </cell>
          <cell r="S9537" t="str">
            <v>Salaries &amp; Benefits</v>
          </cell>
        </row>
        <row r="9538">
          <cell r="A9538" t="str">
            <v>PH5119</v>
          </cell>
          <cell r="E9538">
            <v>18026.59</v>
          </cell>
          <cell r="F9538">
            <v>0</v>
          </cell>
          <cell r="G9538">
            <v>18026.59</v>
          </cell>
          <cell r="H9538">
            <v>23326.01</v>
          </cell>
          <cell r="I9538">
            <v>5299.42</v>
          </cell>
          <cell r="J9538">
            <v>32293.8</v>
          </cell>
          <cell r="L9538">
            <v>41455</v>
          </cell>
          <cell r="M9538" t="str">
            <v>PF</v>
          </cell>
          <cell r="N9538" t="str">
            <v>EXP</v>
          </cell>
          <cell r="O9538" t="str">
            <v>PH500</v>
          </cell>
          <cell r="P9538" t="str">
            <v>1760</v>
          </cell>
          <cell r="Q9538" t="str">
            <v>Salaries &amp; Benefits</v>
          </cell>
          <cell r="R9538" t="str">
            <v>Other Expenditures</v>
          </cell>
          <cell r="S9538" t="str">
            <v>Salaries &amp; Benefits</v>
          </cell>
        </row>
        <row r="9539">
          <cell r="A9539" t="str">
            <v>PH5119</v>
          </cell>
          <cell r="E9539">
            <v>29595.439999999999</v>
          </cell>
          <cell r="F9539">
            <v>0</v>
          </cell>
          <cell r="G9539">
            <v>29595.439999999999</v>
          </cell>
          <cell r="H9539">
            <v>43865.45</v>
          </cell>
          <cell r="I9539">
            <v>14270.01</v>
          </cell>
          <cell r="J9539">
            <v>98696.81</v>
          </cell>
          <cell r="L9539">
            <v>41455</v>
          </cell>
          <cell r="M9539" t="str">
            <v>PF</v>
          </cell>
          <cell r="N9539" t="str">
            <v>EXP</v>
          </cell>
          <cell r="O9539" t="str">
            <v>PH500</v>
          </cell>
          <cell r="P9539" t="str">
            <v>1770</v>
          </cell>
          <cell r="Q9539" t="str">
            <v>Salaries &amp; Benefits</v>
          </cell>
          <cell r="R9539" t="str">
            <v>Other Expenditures</v>
          </cell>
          <cell r="S9539" t="str">
            <v>Salaries &amp; Benefits</v>
          </cell>
        </row>
        <row r="9540">
          <cell r="A9540" t="str">
            <v>PH5119</v>
          </cell>
          <cell r="E9540">
            <v>1821</v>
          </cell>
          <cell r="F9540">
            <v>0</v>
          </cell>
          <cell r="G9540">
            <v>1821</v>
          </cell>
          <cell r="H9540">
            <v>0</v>
          </cell>
          <cell r="I9540">
            <v>-1821</v>
          </cell>
          <cell r="J9540">
            <v>0</v>
          </cell>
          <cell r="L9540">
            <v>41455</v>
          </cell>
          <cell r="M9540" t="str">
            <v>PF</v>
          </cell>
          <cell r="N9540" t="str">
            <v>EXP</v>
          </cell>
          <cell r="O9540" t="str">
            <v>PH500</v>
          </cell>
          <cell r="P9540" t="str">
            <v>1840</v>
          </cell>
          <cell r="Q9540" t="str">
            <v>Salaries &amp; Benefits</v>
          </cell>
          <cell r="R9540" t="str">
            <v>Other Expenditures</v>
          </cell>
          <cell r="S9540" t="str">
            <v>Salaries &amp; Benefits</v>
          </cell>
        </row>
        <row r="9541">
          <cell r="A9541" t="str">
            <v>PH5119</v>
          </cell>
          <cell r="E9541">
            <v>114.19</v>
          </cell>
          <cell r="F9541">
            <v>387.32</v>
          </cell>
          <cell r="G9541">
            <v>501.51</v>
          </cell>
          <cell r="H9541">
            <v>1396.8</v>
          </cell>
          <cell r="I9541">
            <v>895.29</v>
          </cell>
          <cell r="J9541">
            <v>4000</v>
          </cell>
          <cell r="L9541">
            <v>41455</v>
          </cell>
          <cell r="M9541" t="str">
            <v>PF</v>
          </cell>
          <cell r="N9541" t="str">
            <v>EXP</v>
          </cell>
          <cell r="O9541" t="str">
            <v>PH500</v>
          </cell>
          <cell r="P9541" t="str">
            <v>2010</v>
          </cell>
          <cell r="Q9541" t="str">
            <v>Office Supplies</v>
          </cell>
          <cell r="R9541" t="str">
            <v>Other Expenditures</v>
          </cell>
          <cell r="S9541" t="str">
            <v>Non Salary</v>
          </cell>
        </row>
        <row r="9542">
          <cell r="A9542" t="str">
            <v>PH5119</v>
          </cell>
          <cell r="E9542">
            <v>219.7</v>
          </cell>
          <cell r="F9542">
            <v>0</v>
          </cell>
          <cell r="G9542">
            <v>219.7</v>
          </cell>
          <cell r="H9542">
            <v>349.2</v>
          </cell>
          <cell r="I9542">
            <v>129.5</v>
          </cell>
          <cell r="J9542">
            <v>1000</v>
          </cell>
          <cell r="L9542">
            <v>41455</v>
          </cell>
          <cell r="M9542" t="str">
            <v>PF</v>
          </cell>
          <cell r="N9542" t="str">
            <v>EXP</v>
          </cell>
          <cell r="O9542" t="str">
            <v>PH500</v>
          </cell>
          <cell r="P9542" t="str">
            <v>2660</v>
          </cell>
          <cell r="Q9542" t="str">
            <v>Other Supplies</v>
          </cell>
          <cell r="R9542" t="str">
            <v>Other Expenditures</v>
          </cell>
          <cell r="S9542" t="str">
            <v>Non Salary</v>
          </cell>
        </row>
        <row r="9543">
          <cell r="A9543" t="str">
            <v>PH5119</v>
          </cell>
          <cell r="E9543">
            <v>5300.13</v>
          </cell>
          <cell r="F9543">
            <v>282.5</v>
          </cell>
          <cell r="G9543">
            <v>5582.63</v>
          </cell>
          <cell r="H9543">
            <v>4436.24</v>
          </cell>
          <cell r="I9543">
            <v>-1146.3900000000001</v>
          </cell>
          <cell r="J9543">
            <v>18950.18</v>
          </cell>
          <cell r="L9543">
            <v>41455</v>
          </cell>
          <cell r="M9543" t="str">
            <v>PF</v>
          </cell>
          <cell r="N9543" t="str">
            <v>EXP</v>
          </cell>
          <cell r="O9543" t="str">
            <v>PH500</v>
          </cell>
          <cell r="P9543" t="str">
            <v>4144</v>
          </cell>
          <cell r="Q9543" t="str">
            <v>Professional &amp; Technical</v>
          </cell>
          <cell r="R9543" t="str">
            <v>Other Expenditures</v>
          </cell>
          <cell r="S9543" t="str">
            <v>Non Salary</v>
          </cell>
        </row>
        <row r="9544">
          <cell r="A9544" t="str">
            <v>PH5119</v>
          </cell>
          <cell r="E9544">
            <v>60.76</v>
          </cell>
          <cell r="F9544">
            <v>115.52</v>
          </cell>
          <cell r="G9544">
            <v>176.28</v>
          </cell>
          <cell r="H9544">
            <v>0</v>
          </cell>
          <cell r="I9544">
            <v>-176.28</v>
          </cell>
          <cell r="J9544">
            <v>0</v>
          </cell>
          <cell r="L9544">
            <v>41455</v>
          </cell>
          <cell r="M9544" t="str">
            <v>PF</v>
          </cell>
          <cell r="N9544" t="str">
            <v>EXP</v>
          </cell>
          <cell r="O9544" t="str">
            <v>PH500</v>
          </cell>
          <cell r="P9544" t="str">
            <v>4199</v>
          </cell>
          <cell r="Q9544" t="str">
            <v>Professional &amp; Technical</v>
          </cell>
          <cell r="R9544" t="str">
            <v>Other Expenditures</v>
          </cell>
          <cell r="S9544" t="str">
            <v>Non Salary</v>
          </cell>
        </row>
        <row r="9545">
          <cell r="A9545" t="str">
            <v>PH5119</v>
          </cell>
          <cell r="E9545">
            <v>250</v>
          </cell>
          <cell r="F9545">
            <v>0</v>
          </cell>
          <cell r="G9545">
            <v>250</v>
          </cell>
          <cell r="H9545">
            <v>0</v>
          </cell>
          <cell r="I9545">
            <v>-250</v>
          </cell>
          <cell r="J9545">
            <v>0</v>
          </cell>
          <cell r="L9545">
            <v>41455</v>
          </cell>
          <cell r="M9545" t="str">
            <v>PF</v>
          </cell>
          <cell r="N9545" t="str">
            <v>EXP</v>
          </cell>
          <cell r="O9545" t="str">
            <v>PH500</v>
          </cell>
          <cell r="P9545" t="str">
            <v>4256</v>
          </cell>
          <cell r="Q9545" t="str">
            <v>Conference Expenditures</v>
          </cell>
          <cell r="R9545" t="str">
            <v>Other Expenditures</v>
          </cell>
          <cell r="S9545" t="str">
            <v>Non Salary</v>
          </cell>
        </row>
        <row r="9546">
          <cell r="A9546" t="str">
            <v>PH5119</v>
          </cell>
          <cell r="E9546">
            <v>1696.2</v>
          </cell>
          <cell r="F9546">
            <v>0</v>
          </cell>
          <cell r="G9546">
            <v>1696.2</v>
          </cell>
          <cell r="H9546">
            <v>468.2</v>
          </cell>
          <cell r="I9546">
            <v>-1228</v>
          </cell>
          <cell r="J9546">
            <v>2000</v>
          </cell>
          <cell r="L9546">
            <v>41455</v>
          </cell>
          <cell r="M9546" t="str">
            <v>PF</v>
          </cell>
          <cell r="N9546" t="str">
            <v>EXP</v>
          </cell>
          <cell r="O9546" t="str">
            <v>PH500</v>
          </cell>
          <cell r="P9546" t="str">
            <v>4770</v>
          </cell>
          <cell r="Q9546" t="str">
            <v>Insurance, Parking &amp; Metrage</v>
          </cell>
          <cell r="R9546" t="str">
            <v>Other Expenditures</v>
          </cell>
          <cell r="S9546" t="str">
            <v>Non Salary</v>
          </cell>
        </row>
        <row r="9547">
          <cell r="A9547" t="str">
            <v>PH5119</v>
          </cell>
          <cell r="E9547">
            <v>11455.97</v>
          </cell>
          <cell r="F9547">
            <v>0</v>
          </cell>
          <cell r="G9547">
            <v>11455.97</v>
          </cell>
          <cell r="H9547">
            <v>37341.379999999997</v>
          </cell>
          <cell r="I9547">
            <v>25885.41</v>
          </cell>
          <cell r="J9547">
            <v>80114.53</v>
          </cell>
          <cell r="L9547">
            <v>41455</v>
          </cell>
          <cell r="M9547" t="str">
            <v>PF</v>
          </cell>
          <cell r="N9547" t="str">
            <v>EXP</v>
          </cell>
          <cell r="O9547" t="str">
            <v>PH500</v>
          </cell>
          <cell r="P9547" t="str">
            <v>4775</v>
          </cell>
          <cell r="Q9547" t="str">
            <v>Insurance, Parking &amp; Metrage</v>
          </cell>
          <cell r="R9547" t="str">
            <v>Other Expenditures</v>
          </cell>
          <cell r="S9547" t="str">
            <v>Non Salary</v>
          </cell>
        </row>
        <row r="9548">
          <cell r="A9548" t="str">
            <v>PH5119</v>
          </cell>
          <cell r="E9548">
            <v>1418.09</v>
          </cell>
          <cell r="F9548">
            <v>0</v>
          </cell>
          <cell r="G9548">
            <v>1418.09</v>
          </cell>
          <cell r="H9548">
            <v>2341</v>
          </cell>
          <cell r="I9548">
            <v>922.91</v>
          </cell>
          <cell r="J9548">
            <v>10000</v>
          </cell>
          <cell r="L9548">
            <v>41455</v>
          </cell>
          <cell r="M9548" t="str">
            <v>PF</v>
          </cell>
          <cell r="N9548" t="str">
            <v>EXP</v>
          </cell>
          <cell r="O9548" t="str">
            <v>PH500</v>
          </cell>
          <cell r="P9548" t="str">
            <v>4811</v>
          </cell>
          <cell r="Q9548" t="str">
            <v>Other Services</v>
          </cell>
          <cell r="R9548" t="str">
            <v>Other Expenditures</v>
          </cell>
          <cell r="S9548" t="str">
            <v>Non Salary</v>
          </cell>
        </row>
        <row r="9549">
          <cell r="A9549" t="str">
            <v>PH5119</v>
          </cell>
          <cell r="E9549">
            <v>0</v>
          </cell>
          <cell r="F9549">
            <v>0</v>
          </cell>
          <cell r="G9549">
            <v>0</v>
          </cell>
          <cell r="H9549">
            <v>0</v>
          </cell>
          <cell r="I9549">
            <v>0</v>
          </cell>
          <cell r="J9549">
            <v>5238.3500000000004</v>
          </cell>
          <cell r="L9549">
            <v>41455</v>
          </cell>
          <cell r="M9549" t="str">
            <v>PF</v>
          </cell>
          <cell r="N9549" t="str">
            <v>EXP</v>
          </cell>
          <cell r="O9549" t="str">
            <v>PH500</v>
          </cell>
          <cell r="P9549" t="str">
            <v>4995</v>
          </cell>
          <cell r="Q9549" t="str">
            <v>Other Services</v>
          </cell>
          <cell r="R9549" t="str">
            <v>Other Expenditures</v>
          </cell>
          <cell r="S9549" t="str">
            <v>Non Salary</v>
          </cell>
        </row>
        <row r="9550">
          <cell r="A9550" t="str">
            <v>PH5119</v>
          </cell>
          <cell r="E9550">
            <v>4.5199999999999996</v>
          </cell>
          <cell r="F9550">
            <v>0</v>
          </cell>
          <cell r="G9550">
            <v>4.5199999999999996</v>
          </cell>
          <cell r="H9550">
            <v>1526.8</v>
          </cell>
          <cell r="I9550">
            <v>1522.28</v>
          </cell>
          <cell r="J9550">
            <v>4000</v>
          </cell>
          <cell r="L9550">
            <v>41455</v>
          </cell>
          <cell r="M9550" t="str">
            <v>PF</v>
          </cell>
          <cell r="N9550" t="str">
            <v>EXP</v>
          </cell>
          <cell r="O9550" t="str">
            <v>PH500</v>
          </cell>
          <cell r="P9550" t="str">
            <v>7030</v>
          </cell>
          <cell r="Q9550" t="str">
            <v>IDC's</v>
          </cell>
          <cell r="R9550" t="str">
            <v>Other Expenditures</v>
          </cell>
          <cell r="S9550" t="str">
            <v>Non Salary</v>
          </cell>
        </row>
        <row r="9551">
          <cell r="A9551" t="str">
            <v>PH5119</v>
          </cell>
          <cell r="E9551">
            <v>0</v>
          </cell>
          <cell r="F9551">
            <v>0</v>
          </cell>
          <cell r="G9551">
            <v>0</v>
          </cell>
          <cell r="H9551">
            <v>1526.8</v>
          </cell>
          <cell r="I9551">
            <v>1526.8</v>
          </cell>
          <cell r="J9551">
            <v>4000</v>
          </cell>
          <cell r="L9551">
            <v>41455</v>
          </cell>
          <cell r="M9551" t="str">
            <v>PF</v>
          </cell>
          <cell r="N9551" t="str">
            <v>EXP</v>
          </cell>
          <cell r="O9551" t="str">
            <v>PH500</v>
          </cell>
          <cell r="P9551" t="str">
            <v>7035</v>
          </cell>
          <cell r="Q9551" t="str">
            <v>IDC's</v>
          </cell>
          <cell r="R9551" t="str">
            <v>Other Expenditures</v>
          </cell>
          <cell r="S9551" t="str">
            <v>Non Salary</v>
          </cell>
        </row>
        <row r="9552">
          <cell r="A9552" t="str">
            <v>PH5119</v>
          </cell>
          <cell r="E9552">
            <v>-463915.34</v>
          </cell>
          <cell r="F9552">
            <v>0</v>
          </cell>
          <cell r="G9552">
            <v>-463915.34</v>
          </cell>
          <cell r="H9552">
            <v>-640621.47</v>
          </cell>
          <cell r="I9552">
            <v>-176706.13</v>
          </cell>
          <cell r="J9552">
            <v>-1429573.87</v>
          </cell>
          <cell r="L9552">
            <v>41455</v>
          </cell>
          <cell r="M9552" t="str">
            <v>PF</v>
          </cell>
          <cell r="N9552" t="str">
            <v>REV</v>
          </cell>
          <cell r="O9552" t="str">
            <v>PH500</v>
          </cell>
          <cell r="P9552" t="str">
            <v>8010</v>
          </cell>
          <cell r="Q9552" t="str">
            <v>Grants and Subsidies</v>
          </cell>
          <cell r="R9552" t="str">
            <v>Revenue</v>
          </cell>
          <cell r="S9552" t="str">
            <v>Non Salary</v>
          </cell>
        </row>
        <row r="9553">
          <cell r="A9553" t="str">
            <v>PH5121</v>
          </cell>
          <cell r="E9553">
            <v>0</v>
          </cell>
          <cell r="F9553">
            <v>0</v>
          </cell>
          <cell r="G9553">
            <v>0</v>
          </cell>
          <cell r="H9553">
            <v>174.76</v>
          </cell>
          <cell r="I9553">
            <v>174.76</v>
          </cell>
          <cell r="J9553">
            <v>500.44</v>
          </cell>
          <cell r="L9553">
            <v>41455</v>
          </cell>
          <cell r="M9553" t="str">
            <v>SG</v>
          </cell>
          <cell r="N9553" t="str">
            <v>EXP</v>
          </cell>
          <cell r="O9553" t="str">
            <v>PH500</v>
          </cell>
          <cell r="P9553" t="str">
            <v>2010</v>
          </cell>
          <cell r="Q9553" t="str">
            <v>Office Supplies</v>
          </cell>
          <cell r="R9553" t="str">
            <v>Other Expenditures</v>
          </cell>
          <cell r="S9553" t="str">
            <v>Non Salary</v>
          </cell>
        </row>
        <row r="9554">
          <cell r="A9554" t="str">
            <v>PH5121</v>
          </cell>
          <cell r="E9554">
            <v>0</v>
          </cell>
          <cell r="F9554">
            <v>1201.5899999999999</v>
          </cell>
          <cell r="G9554">
            <v>1201.5899999999999</v>
          </cell>
          <cell r="H9554">
            <v>0</v>
          </cell>
          <cell r="I9554">
            <v>-1201.5899999999999</v>
          </cell>
          <cell r="J9554">
            <v>0</v>
          </cell>
          <cell r="L9554">
            <v>41455</v>
          </cell>
          <cell r="M9554" t="str">
            <v>SG</v>
          </cell>
          <cell r="N9554" t="str">
            <v>EXP</v>
          </cell>
          <cell r="O9554" t="str">
            <v>PH500</v>
          </cell>
          <cell r="P9554" t="str">
            <v>2082</v>
          </cell>
          <cell r="Q9554" t="str">
            <v>Office Supplies</v>
          </cell>
          <cell r="R9554" t="str">
            <v>Other Expenditures</v>
          </cell>
          <cell r="S9554" t="str">
            <v>Non Salary</v>
          </cell>
        </row>
        <row r="9555">
          <cell r="A9555" t="str">
            <v>PH5121</v>
          </cell>
          <cell r="E9555">
            <v>0</v>
          </cell>
          <cell r="F9555">
            <v>0</v>
          </cell>
          <cell r="G9555">
            <v>0</v>
          </cell>
          <cell r="H9555">
            <v>413.16</v>
          </cell>
          <cell r="I9555">
            <v>413.16</v>
          </cell>
          <cell r="J9555">
            <v>1435.59</v>
          </cell>
          <cell r="L9555">
            <v>41455</v>
          </cell>
          <cell r="M9555" t="str">
            <v>SG</v>
          </cell>
          <cell r="N9555" t="str">
            <v>EXP</v>
          </cell>
          <cell r="O9555" t="str">
            <v>PH500</v>
          </cell>
          <cell r="P9555" t="str">
            <v>3410</v>
          </cell>
          <cell r="Q9555" t="str">
            <v>Computer Hardware &amp; Software</v>
          </cell>
          <cell r="R9555" t="str">
            <v>Other Expenditures</v>
          </cell>
          <cell r="S9555" t="str">
            <v>Non Salary</v>
          </cell>
        </row>
        <row r="9556">
          <cell r="A9556" t="str">
            <v>PH5121</v>
          </cell>
          <cell r="E9556">
            <v>0</v>
          </cell>
          <cell r="F9556">
            <v>0</v>
          </cell>
          <cell r="G9556">
            <v>0</v>
          </cell>
          <cell r="H9556">
            <v>0</v>
          </cell>
          <cell r="I9556">
            <v>0</v>
          </cell>
          <cell r="J9556">
            <v>51000</v>
          </cell>
          <cell r="L9556">
            <v>41455</v>
          </cell>
          <cell r="M9556" t="str">
            <v>SG</v>
          </cell>
          <cell r="N9556" t="str">
            <v>EXP</v>
          </cell>
          <cell r="O9556" t="str">
            <v>PH500</v>
          </cell>
          <cell r="P9556" t="str">
            <v>4424</v>
          </cell>
          <cell r="Q9556" t="str">
            <v>Contracted Services</v>
          </cell>
          <cell r="R9556" t="str">
            <v>Other Expenditures</v>
          </cell>
          <cell r="S9556" t="str">
            <v>Non Salary</v>
          </cell>
        </row>
        <row r="9557">
          <cell r="A9557" t="str">
            <v>PH5121</v>
          </cell>
          <cell r="E9557">
            <v>0</v>
          </cell>
          <cell r="F9557">
            <v>0</v>
          </cell>
          <cell r="G9557">
            <v>0</v>
          </cell>
          <cell r="H9557">
            <v>1170.5</v>
          </cell>
          <cell r="I9557">
            <v>1170.5</v>
          </cell>
          <cell r="J9557">
            <v>5000</v>
          </cell>
          <cell r="L9557">
            <v>41455</v>
          </cell>
          <cell r="M9557" t="str">
            <v>SG</v>
          </cell>
          <cell r="N9557" t="str">
            <v>EXP</v>
          </cell>
          <cell r="O9557" t="str">
            <v>PH500</v>
          </cell>
          <cell r="P9557" t="str">
            <v>4690</v>
          </cell>
          <cell r="Q9557" t="str">
            <v>Insurance, Parking &amp; Metrage</v>
          </cell>
          <cell r="R9557" t="str">
            <v>Other Expenditures</v>
          </cell>
          <cell r="S9557" t="str">
            <v>Non Salary</v>
          </cell>
        </row>
        <row r="9558">
          <cell r="A9558" t="str">
            <v>PH5121</v>
          </cell>
          <cell r="E9558">
            <v>0</v>
          </cell>
          <cell r="F9558">
            <v>0</v>
          </cell>
          <cell r="G9558">
            <v>0</v>
          </cell>
          <cell r="H9558">
            <v>119.39</v>
          </cell>
          <cell r="I9558">
            <v>119.39</v>
          </cell>
          <cell r="J9558">
            <v>510</v>
          </cell>
          <cell r="L9558">
            <v>41455</v>
          </cell>
          <cell r="M9558" t="str">
            <v>SG</v>
          </cell>
          <cell r="N9558" t="str">
            <v>EXP</v>
          </cell>
          <cell r="O9558" t="str">
            <v>PH500</v>
          </cell>
          <cell r="P9558" t="str">
            <v>4770</v>
          </cell>
          <cell r="Q9558" t="str">
            <v>Insurance, Parking &amp; Metrage</v>
          </cell>
          <cell r="R9558" t="str">
            <v>Other Expenditures</v>
          </cell>
          <cell r="S9558" t="str">
            <v>Non Salary</v>
          </cell>
        </row>
        <row r="9559">
          <cell r="A9559" t="str">
            <v>PH5121</v>
          </cell>
          <cell r="E9559">
            <v>0</v>
          </cell>
          <cell r="F9559">
            <v>0</v>
          </cell>
          <cell r="G9559">
            <v>0</v>
          </cell>
          <cell r="H9559">
            <v>1671.48</v>
          </cell>
          <cell r="I9559">
            <v>1671.48</v>
          </cell>
          <cell r="J9559">
            <v>7140</v>
          </cell>
          <cell r="L9559">
            <v>41455</v>
          </cell>
          <cell r="M9559" t="str">
            <v>SG</v>
          </cell>
          <cell r="N9559" t="str">
            <v>EXP</v>
          </cell>
          <cell r="O9559" t="str">
            <v>PH500</v>
          </cell>
          <cell r="P9559" t="str">
            <v>4775</v>
          </cell>
          <cell r="Q9559" t="str">
            <v>Insurance, Parking &amp; Metrage</v>
          </cell>
          <cell r="R9559" t="str">
            <v>Other Expenditures</v>
          </cell>
          <cell r="S9559" t="str">
            <v>Non Salary</v>
          </cell>
        </row>
        <row r="9560">
          <cell r="A9560" t="str">
            <v>PH5121</v>
          </cell>
          <cell r="E9560">
            <v>153.37</v>
          </cell>
          <cell r="F9560">
            <v>0</v>
          </cell>
          <cell r="G9560">
            <v>153.37</v>
          </cell>
          <cell r="H9560">
            <v>179.1</v>
          </cell>
          <cell r="I9560">
            <v>25.73</v>
          </cell>
          <cell r="J9560">
            <v>765.08</v>
          </cell>
          <cell r="L9560">
            <v>41455</v>
          </cell>
          <cell r="M9560" t="str">
            <v>SG</v>
          </cell>
          <cell r="N9560" t="str">
            <v>EXP</v>
          </cell>
          <cell r="O9560" t="str">
            <v>PH500</v>
          </cell>
          <cell r="P9560" t="str">
            <v>4811</v>
          </cell>
          <cell r="Q9560" t="str">
            <v>Other Services</v>
          </cell>
          <cell r="R9560" t="str">
            <v>Other Expenditures</v>
          </cell>
          <cell r="S9560" t="str">
            <v>Non Salary</v>
          </cell>
        </row>
        <row r="9561">
          <cell r="A9561" t="str">
            <v>PH5121</v>
          </cell>
          <cell r="E9561">
            <v>263.97000000000003</v>
          </cell>
          <cell r="F9561">
            <v>0</v>
          </cell>
          <cell r="G9561">
            <v>263.97000000000003</v>
          </cell>
          <cell r="H9561">
            <v>293.85000000000002</v>
          </cell>
          <cell r="I9561">
            <v>29.88</v>
          </cell>
          <cell r="J9561">
            <v>1175.4000000000001</v>
          </cell>
          <cell r="L9561">
            <v>41455</v>
          </cell>
          <cell r="M9561" t="str">
            <v>SG</v>
          </cell>
          <cell r="N9561" t="str">
            <v>EXP</v>
          </cell>
          <cell r="O9561" t="str">
            <v>PH500</v>
          </cell>
          <cell r="P9561" t="str">
            <v>7125</v>
          </cell>
          <cell r="Q9561" t="str">
            <v>IDC's</v>
          </cell>
          <cell r="R9561" t="str">
            <v>Other Expenditures</v>
          </cell>
          <cell r="S9561" t="str">
            <v>Non Salary</v>
          </cell>
        </row>
        <row r="9562">
          <cell r="A9562" t="str">
            <v>PH5121</v>
          </cell>
          <cell r="E9562">
            <v>-1137.8800000000001</v>
          </cell>
          <cell r="F9562">
            <v>0</v>
          </cell>
          <cell r="G9562">
            <v>-1137.8800000000001</v>
          </cell>
          <cell r="H9562">
            <v>-3016.69</v>
          </cell>
          <cell r="I9562">
            <v>-1878.81</v>
          </cell>
          <cell r="J9562">
            <v>-50644.88</v>
          </cell>
          <cell r="L9562">
            <v>41455</v>
          </cell>
          <cell r="M9562" t="str">
            <v>SG</v>
          </cell>
          <cell r="N9562" t="str">
            <v>REV</v>
          </cell>
          <cell r="O9562" t="str">
            <v>PH500</v>
          </cell>
          <cell r="P9562" t="str">
            <v>8010</v>
          </cell>
          <cell r="Q9562" t="str">
            <v>Grants and Subsidies</v>
          </cell>
          <cell r="R9562" t="str">
            <v>Revenue</v>
          </cell>
          <cell r="S9562" t="str">
            <v>Non Salary</v>
          </cell>
        </row>
        <row r="9563">
          <cell r="A9563" t="str">
            <v>PH5122</v>
          </cell>
          <cell r="E9563">
            <v>60290.18</v>
          </cell>
          <cell r="F9563">
            <v>0</v>
          </cell>
          <cell r="G9563">
            <v>60290.18</v>
          </cell>
          <cell r="H9563">
            <v>84115.11</v>
          </cell>
          <cell r="I9563">
            <v>23824.93</v>
          </cell>
          <cell r="J9563">
            <v>189258.93</v>
          </cell>
          <cell r="L9563">
            <v>41455</v>
          </cell>
          <cell r="M9563" t="str">
            <v>SG</v>
          </cell>
          <cell r="N9563" t="str">
            <v>EXP</v>
          </cell>
          <cell r="O9563" t="str">
            <v>PH500</v>
          </cell>
          <cell r="P9563" t="str">
            <v>1015</v>
          </cell>
          <cell r="Q9563" t="str">
            <v>Salaries &amp; Benefits</v>
          </cell>
          <cell r="R9563" t="str">
            <v>Other Expenditures</v>
          </cell>
          <cell r="S9563" t="str">
            <v>Salaries &amp; Benefits</v>
          </cell>
        </row>
        <row r="9564">
          <cell r="A9564" t="str">
            <v>PH5122</v>
          </cell>
          <cell r="E9564">
            <v>552.57000000000005</v>
          </cell>
          <cell r="F9564">
            <v>0</v>
          </cell>
          <cell r="G9564">
            <v>552.57000000000005</v>
          </cell>
          <cell r="H9564">
            <v>5643.31</v>
          </cell>
          <cell r="I9564">
            <v>5090.74</v>
          </cell>
          <cell r="J9564">
            <v>12701.54</v>
          </cell>
          <cell r="L9564">
            <v>41455</v>
          </cell>
          <cell r="M9564" t="str">
            <v>SG</v>
          </cell>
          <cell r="N9564" t="str">
            <v>EXP</v>
          </cell>
          <cell r="O9564" t="str">
            <v>PH500</v>
          </cell>
          <cell r="P9564" t="str">
            <v>1025</v>
          </cell>
          <cell r="Q9564" t="str">
            <v>Salaries &amp; Benefits</v>
          </cell>
          <cell r="R9564" t="str">
            <v>Other Expenditures</v>
          </cell>
          <cell r="S9564" t="str">
            <v>Overtime</v>
          </cell>
        </row>
        <row r="9565">
          <cell r="A9565" t="str">
            <v>PH5122</v>
          </cell>
          <cell r="E9565">
            <v>0</v>
          </cell>
          <cell r="F9565">
            <v>0</v>
          </cell>
          <cell r="G9565">
            <v>0</v>
          </cell>
          <cell r="H9565">
            <v>930.93</v>
          </cell>
          <cell r="I9565">
            <v>930.93</v>
          </cell>
          <cell r="J9565">
            <v>930.93</v>
          </cell>
          <cell r="L9565">
            <v>41455</v>
          </cell>
          <cell r="M9565" t="str">
            <v>SG</v>
          </cell>
          <cell r="N9565" t="str">
            <v>EXP</v>
          </cell>
          <cell r="O9565" t="str">
            <v>PH500</v>
          </cell>
          <cell r="P9565" t="str">
            <v>1050</v>
          </cell>
          <cell r="Q9565" t="str">
            <v>Salaries &amp; Benefits</v>
          </cell>
          <cell r="R9565" t="str">
            <v>Other Expenditures</v>
          </cell>
          <cell r="S9565" t="str">
            <v>Salaries &amp; Benefits</v>
          </cell>
        </row>
        <row r="9566">
          <cell r="A9566" t="str">
            <v>PH5122</v>
          </cell>
          <cell r="E9566">
            <v>0</v>
          </cell>
          <cell r="F9566">
            <v>0</v>
          </cell>
          <cell r="G9566">
            <v>0</v>
          </cell>
          <cell r="H9566">
            <v>-5473.69</v>
          </cell>
          <cell r="I9566">
            <v>-5473.69</v>
          </cell>
          <cell r="J9566">
            <v>-12661.24</v>
          </cell>
          <cell r="L9566">
            <v>41455</v>
          </cell>
          <cell r="M9566" t="str">
            <v>SG</v>
          </cell>
          <cell r="N9566" t="str">
            <v>EXP</v>
          </cell>
          <cell r="O9566" t="str">
            <v>PH500</v>
          </cell>
          <cell r="P9566" t="str">
            <v>1520</v>
          </cell>
          <cell r="Q9566" t="str">
            <v>Salaries &amp; Benefits</v>
          </cell>
          <cell r="R9566" t="str">
            <v>Other Expenditures</v>
          </cell>
          <cell r="S9566" t="str">
            <v>Gapping</v>
          </cell>
        </row>
        <row r="9567">
          <cell r="A9567" t="str">
            <v>PH5122</v>
          </cell>
          <cell r="E9567">
            <v>3186.31</v>
          </cell>
          <cell r="F9567">
            <v>0</v>
          </cell>
          <cell r="G9567">
            <v>3186.31</v>
          </cell>
          <cell r="H9567">
            <v>3893.2</v>
          </cell>
          <cell r="I9567">
            <v>706.89</v>
          </cell>
          <cell r="J9567">
            <v>8759.76</v>
          </cell>
          <cell r="L9567">
            <v>41455</v>
          </cell>
          <cell r="M9567" t="str">
            <v>SG</v>
          </cell>
          <cell r="N9567" t="str">
            <v>EXP</v>
          </cell>
          <cell r="O9567" t="str">
            <v>PH500</v>
          </cell>
          <cell r="P9567" t="str">
            <v>1711</v>
          </cell>
          <cell r="Q9567" t="str">
            <v>Salaries &amp; Benefits</v>
          </cell>
          <cell r="R9567" t="str">
            <v>Other Expenditures</v>
          </cell>
          <cell r="S9567" t="str">
            <v>Salaries &amp; Benefits</v>
          </cell>
        </row>
        <row r="9568">
          <cell r="A9568" t="str">
            <v>PH5122</v>
          </cell>
          <cell r="E9568">
            <v>1511.28</v>
          </cell>
          <cell r="F9568">
            <v>0</v>
          </cell>
          <cell r="G9568">
            <v>1511.28</v>
          </cell>
          <cell r="H9568">
            <v>4333.0600000000004</v>
          </cell>
          <cell r="I9568">
            <v>2821.78</v>
          </cell>
          <cell r="J9568">
            <v>9749.5</v>
          </cell>
          <cell r="L9568">
            <v>41455</v>
          </cell>
          <cell r="M9568" t="str">
            <v>SG</v>
          </cell>
          <cell r="N9568" t="str">
            <v>EXP</v>
          </cell>
          <cell r="O9568" t="str">
            <v>PH500</v>
          </cell>
          <cell r="P9568" t="str">
            <v>1712</v>
          </cell>
          <cell r="Q9568" t="str">
            <v>Salaries &amp; Benefits</v>
          </cell>
          <cell r="R9568" t="str">
            <v>Other Expenditures</v>
          </cell>
          <cell r="S9568" t="str">
            <v>Salaries &amp; Benefits</v>
          </cell>
        </row>
        <row r="9569">
          <cell r="A9569" t="str">
            <v>PH5122</v>
          </cell>
          <cell r="E9569">
            <v>1187.94</v>
          </cell>
          <cell r="F9569">
            <v>0</v>
          </cell>
          <cell r="G9569">
            <v>1187.94</v>
          </cell>
          <cell r="H9569">
            <v>1684.44</v>
          </cell>
          <cell r="I9569">
            <v>496.5</v>
          </cell>
          <cell r="J9569">
            <v>3789.92</v>
          </cell>
          <cell r="L9569">
            <v>41455</v>
          </cell>
          <cell r="M9569" t="str">
            <v>SG</v>
          </cell>
          <cell r="N9569" t="str">
            <v>EXP</v>
          </cell>
          <cell r="O9569" t="str">
            <v>PH500</v>
          </cell>
          <cell r="P9569" t="str">
            <v>1720</v>
          </cell>
          <cell r="Q9569" t="str">
            <v>Salaries &amp; Benefits</v>
          </cell>
          <cell r="R9569" t="str">
            <v>Other Expenditures</v>
          </cell>
          <cell r="S9569" t="str">
            <v>Salaries &amp; Benefits</v>
          </cell>
        </row>
        <row r="9570">
          <cell r="A9570" t="str">
            <v>PH5122</v>
          </cell>
          <cell r="E9570">
            <v>358.18</v>
          </cell>
          <cell r="F9570">
            <v>0</v>
          </cell>
          <cell r="G9570">
            <v>358.18</v>
          </cell>
          <cell r="H9570">
            <v>627.79</v>
          </cell>
          <cell r="I9570">
            <v>269.61</v>
          </cell>
          <cell r="J9570">
            <v>1412.63</v>
          </cell>
          <cell r="L9570">
            <v>41455</v>
          </cell>
          <cell r="M9570" t="str">
            <v>SG</v>
          </cell>
          <cell r="N9570" t="str">
            <v>EXP</v>
          </cell>
          <cell r="O9570" t="str">
            <v>PH500</v>
          </cell>
          <cell r="P9570" t="str">
            <v>1730</v>
          </cell>
          <cell r="Q9570" t="str">
            <v>Salaries &amp; Benefits</v>
          </cell>
          <cell r="R9570" t="str">
            <v>Other Expenditures</v>
          </cell>
          <cell r="S9570" t="str">
            <v>Salaries &amp; Benefits</v>
          </cell>
        </row>
        <row r="9571">
          <cell r="A9571" t="str">
            <v>PH5122</v>
          </cell>
          <cell r="E9571">
            <v>1505.51</v>
          </cell>
          <cell r="F9571">
            <v>0</v>
          </cell>
          <cell r="G9571">
            <v>1505.51</v>
          </cell>
          <cell r="H9571">
            <v>2204.98</v>
          </cell>
          <cell r="I9571">
            <v>699.47</v>
          </cell>
          <cell r="J9571">
            <v>3414.8</v>
          </cell>
          <cell r="L9571">
            <v>41455</v>
          </cell>
          <cell r="M9571" t="str">
            <v>SG</v>
          </cell>
          <cell r="N9571" t="str">
            <v>EXP</v>
          </cell>
          <cell r="O9571" t="str">
            <v>PH500</v>
          </cell>
          <cell r="P9571" t="str">
            <v>1740</v>
          </cell>
          <cell r="Q9571" t="str">
            <v>Salaries &amp; Benefits</v>
          </cell>
          <cell r="R9571" t="str">
            <v>Other Expenditures</v>
          </cell>
          <cell r="S9571" t="str">
            <v>Salaries &amp; Benefits</v>
          </cell>
        </row>
        <row r="9572">
          <cell r="A9572" t="str">
            <v>PH5122</v>
          </cell>
          <cell r="E9572">
            <v>74.849999999999994</v>
          </cell>
          <cell r="F9572">
            <v>0</v>
          </cell>
          <cell r="G9572">
            <v>74.849999999999994</v>
          </cell>
          <cell r="H9572">
            <v>93.4</v>
          </cell>
          <cell r="I9572">
            <v>18.55</v>
          </cell>
          <cell r="J9572">
            <v>151.4</v>
          </cell>
          <cell r="L9572">
            <v>41455</v>
          </cell>
          <cell r="M9572" t="str">
            <v>SG</v>
          </cell>
          <cell r="N9572" t="str">
            <v>EXP</v>
          </cell>
          <cell r="O9572" t="str">
            <v>PH500</v>
          </cell>
          <cell r="P9572" t="str">
            <v>1745</v>
          </cell>
          <cell r="Q9572" t="str">
            <v>Salaries &amp; Benefits</v>
          </cell>
          <cell r="R9572" t="str">
            <v>Other Expenditures</v>
          </cell>
          <cell r="S9572" t="str">
            <v>Salaries &amp; Benefits</v>
          </cell>
        </row>
        <row r="9573">
          <cell r="A9573" t="str">
            <v>PH5122</v>
          </cell>
          <cell r="E9573">
            <v>1191.81</v>
          </cell>
          <cell r="F9573">
            <v>0</v>
          </cell>
          <cell r="G9573">
            <v>1191.81</v>
          </cell>
          <cell r="H9573">
            <v>1640.29</v>
          </cell>
          <cell r="I9573">
            <v>448.48</v>
          </cell>
          <cell r="J9573">
            <v>3690.55</v>
          </cell>
          <cell r="L9573">
            <v>41455</v>
          </cell>
          <cell r="M9573" t="str">
            <v>SG</v>
          </cell>
          <cell r="N9573" t="str">
            <v>EXP</v>
          </cell>
          <cell r="O9573" t="str">
            <v>PH500</v>
          </cell>
          <cell r="P9573" t="str">
            <v>1750</v>
          </cell>
          <cell r="Q9573" t="str">
            <v>Salaries &amp; Benefits</v>
          </cell>
          <cell r="R9573" t="str">
            <v>Other Expenditures</v>
          </cell>
          <cell r="S9573" t="str">
            <v>Salaries &amp; Benefits</v>
          </cell>
        </row>
        <row r="9574">
          <cell r="A9574" t="str">
            <v>PH5122</v>
          </cell>
          <cell r="E9574">
            <v>3042.17</v>
          </cell>
          <cell r="F9574">
            <v>0</v>
          </cell>
          <cell r="G9574">
            <v>3042.17</v>
          </cell>
          <cell r="H9574">
            <v>4763.75</v>
          </cell>
          <cell r="I9574">
            <v>1721.58</v>
          </cell>
          <cell r="J9574">
            <v>7446.77</v>
          </cell>
          <cell r="L9574">
            <v>41455</v>
          </cell>
          <cell r="M9574" t="str">
            <v>SG</v>
          </cell>
          <cell r="N9574" t="str">
            <v>EXP</v>
          </cell>
          <cell r="O9574" t="str">
            <v>PH500</v>
          </cell>
          <cell r="P9574" t="str">
            <v>1760</v>
          </cell>
          <cell r="Q9574" t="str">
            <v>Salaries &amp; Benefits</v>
          </cell>
          <cell r="R9574" t="str">
            <v>Other Expenditures</v>
          </cell>
          <cell r="S9574" t="str">
            <v>Salaries &amp; Benefits</v>
          </cell>
        </row>
        <row r="9575">
          <cell r="A9575" t="str">
            <v>PH5122</v>
          </cell>
          <cell r="E9575">
            <v>4976.13</v>
          </cell>
          <cell r="F9575">
            <v>0</v>
          </cell>
          <cell r="G9575">
            <v>4976.13</v>
          </cell>
          <cell r="H9575">
            <v>8540.02</v>
          </cell>
          <cell r="I9575">
            <v>3563.89</v>
          </cell>
          <cell r="J9575">
            <v>19215.25</v>
          </cell>
          <cell r="L9575">
            <v>41455</v>
          </cell>
          <cell r="M9575" t="str">
            <v>SG</v>
          </cell>
          <cell r="N9575" t="str">
            <v>EXP</v>
          </cell>
          <cell r="O9575" t="str">
            <v>PH500</v>
          </cell>
          <cell r="P9575" t="str">
            <v>1770</v>
          </cell>
          <cell r="Q9575" t="str">
            <v>Salaries &amp; Benefits</v>
          </cell>
          <cell r="R9575" t="str">
            <v>Other Expenditures</v>
          </cell>
          <cell r="S9575" t="str">
            <v>Salaries &amp; Benefits</v>
          </cell>
        </row>
        <row r="9576">
          <cell r="A9576" t="str">
            <v>PH5122</v>
          </cell>
          <cell r="E9576">
            <v>0</v>
          </cell>
          <cell r="F9576">
            <v>0</v>
          </cell>
          <cell r="G9576">
            <v>0</v>
          </cell>
          <cell r="H9576">
            <v>1208.26</v>
          </cell>
          <cell r="I9576">
            <v>1208.26</v>
          </cell>
          <cell r="J9576">
            <v>2719.5</v>
          </cell>
          <cell r="L9576">
            <v>41455</v>
          </cell>
          <cell r="M9576" t="str">
            <v>SG</v>
          </cell>
          <cell r="N9576" t="str">
            <v>EXP</v>
          </cell>
          <cell r="O9576" t="str">
            <v>PH500</v>
          </cell>
          <cell r="P9576" t="str">
            <v>1850</v>
          </cell>
          <cell r="Q9576" t="str">
            <v>Salaries &amp; Benefits</v>
          </cell>
          <cell r="R9576" t="str">
            <v>Other Expenditures</v>
          </cell>
          <cell r="S9576" t="str">
            <v>Salaries &amp; Benefits</v>
          </cell>
        </row>
        <row r="9577">
          <cell r="A9577" t="str">
            <v>PH5122</v>
          </cell>
          <cell r="E9577">
            <v>0</v>
          </cell>
          <cell r="F9577">
            <v>0</v>
          </cell>
          <cell r="G9577">
            <v>0</v>
          </cell>
          <cell r="H9577">
            <v>169.18</v>
          </cell>
          <cell r="I9577">
            <v>169.18</v>
          </cell>
          <cell r="J9577">
            <v>484.48</v>
          </cell>
          <cell r="L9577">
            <v>41455</v>
          </cell>
          <cell r="M9577" t="str">
            <v>SG</v>
          </cell>
          <cell r="N9577" t="str">
            <v>EXP</v>
          </cell>
          <cell r="O9577" t="str">
            <v>PH500</v>
          </cell>
          <cell r="P9577" t="str">
            <v>2040</v>
          </cell>
          <cell r="Q9577" t="str">
            <v>Office Supplies</v>
          </cell>
          <cell r="R9577" t="str">
            <v>Other Expenditures</v>
          </cell>
          <cell r="S9577" t="str">
            <v>Non Salary</v>
          </cell>
        </row>
        <row r="9578">
          <cell r="A9578" t="str">
            <v>PH5122</v>
          </cell>
          <cell r="E9578">
            <v>0</v>
          </cell>
          <cell r="F9578">
            <v>0</v>
          </cell>
          <cell r="G9578">
            <v>0</v>
          </cell>
          <cell r="H9578">
            <v>120.12</v>
          </cell>
          <cell r="I9578">
            <v>120.12</v>
          </cell>
          <cell r="J9578">
            <v>344</v>
          </cell>
          <cell r="L9578">
            <v>41455</v>
          </cell>
          <cell r="M9578" t="str">
            <v>SG</v>
          </cell>
          <cell r="N9578" t="str">
            <v>EXP</v>
          </cell>
          <cell r="O9578" t="str">
            <v>PH500</v>
          </cell>
          <cell r="P9578" t="str">
            <v>2080</v>
          </cell>
          <cell r="Q9578" t="str">
            <v>Office Supplies</v>
          </cell>
          <cell r="R9578" t="str">
            <v>Other Expenditures</v>
          </cell>
          <cell r="S9578" t="str">
            <v>Non Salary</v>
          </cell>
        </row>
        <row r="9579">
          <cell r="A9579" t="str">
            <v>PH5122</v>
          </cell>
          <cell r="E9579">
            <v>0</v>
          </cell>
          <cell r="F9579">
            <v>0</v>
          </cell>
          <cell r="G9579">
            <v>0</v>
          </cell>
          <cell r="H9579">
            <v>0</v>
          </cell>
          <cell r="I9579">
            <v>0</v>
          </cell>
          <cell r="J9579">
            <v>0</v>
          </cell>
          <cell r="L9579">
            <v>41455</v>
          </cell>
          <cell r="M9579" t="str">
            <v>SG</v>
          </cell>
          <cell r="N9579" t="str">
            <v>EXP</v>
          </cell>
          <cell r="O9579" t="str">
            <v>PH500</v>
          </cell>
          <cell r="P9579" t="str">
            <v>2199</v>
          </cell>
          <cell r="Q9579" t="str">
            <v>Equipment Parts</v>
          </cell>
          <cell r="R9579" t="str">
            <v>Other Expenditures</v>
          </cell>
          <cell r="S9579" t="str">
            <v>Non Salary</v>
          </cell>
        </row>
        <row r="9580">
          <cell r="A9580" t="str">
            <v>PH5122</v>
          </cell>
          <cell r="E9580">
            <v>1490.99</v>
          </cell>
          <cell r="F9580">
            <v>1490.99</v>
          </cell>
          <cell r="G9580">
            <v>2981.98</v>
          </cell>
          <cell r="H9580">
            <v>2917.5</v>
          </cell>
          <cell r="I9580">
            <v>-64.48</v>
          </cell>
          <cell r="J9580">
            <v>8354.7999999999993</v>
          </cell>
          <cell r="L9580">
            <v>41455</v>
          </cell>
          <cell r="M9580" t="str">
            <v>SG</v>
          </cell>
          <cell r="N9580" t="str">
            <v>EXP</v>
          </cell>
          <cell r="O9580" t="str">
            <v>PH500</v>
          </cell>
          <cell r="P9580" t="str">
            <v>2499</v>
          </cell>
          <cell r="Q9580" t="str">
            <v>Chemicals</v>
          </cell>
          <cell r="R9580" t="str">
            <v>Other Expenditures</v>
          </cell>
          <cell r="S9580" t="str">
            <v>Non Salary</v>
          </cell>
        </row>
        <row r="9581">
          <cell r="A9581" t="str">
            <v>PH5122</v>
          </cell>
          <cell r="E9581">
            <v>0</v>
          </cell>
          <cell r="F9581">
            <v>0</v>
          </cell>
          <cell r="G9581">
            <v>0</v>
          </cell>
          <cell r="H9581">
            <v>151.72999999999999</v>
          </cell>
          <cell r="I9581">
            <v>151.72999999999999</v>
          </cell>
          <cell r="J9581">
            <v>434.53</v>
          </cell>
          <cell r="L9581">
            <v>41455</v>
          </cell>
          <cell r="M9581" t="str">
            <v>SG</v>
          </cell>
          <cell r="N9581" t="str">
            <v>EXP</v>
          </cell>
          <cell r="O9581" t="str">
            <v>PH500</v>
          </cell>
          <cell r="P9581" t="str">
            <v>2650</v>
          </cell>
          <cell r="Q9581" t="str">
            <v>Other Supplies</v>
          </cell>
          <cell r="R9581" t="str">
            <v>Other Expenditures</v>
          </cell>
          <cell r="S9581" t="str">
            <v>Non Salary</v>
          </cell>
        </row>
        <row r="9582">
          <cell r="A9582" t="str">
            <v>PH5122</v>
          </cell>
          <cell r="E9582">
            <v>195.84</v>
          </cell>
          <cell r="F9582">
            <v>0</v>
          </cell>
          <cell r="G9582">
            <v>195.84</v>
          </cell>
          <cell r="H9582">
            <v>333.96</v>
          </cell>
          <cell r="I9582">
            <v>138.12</v>
          </cell>
          <cell r="J9582">
            <v>956.35</v>
          </cell>
          <cell r="L9582">
            <v>41455</v>
          </cell>
          <cell r="M9582" t="str">
            <v>SG</v>
          </cell>
          <cell r="N9582" t="str">
            <v>EXP</v>
          </cell>
          <cell r="O9582" t="str">
            <v>PH500</v>
          </cell>
          <cell r="P9582" t="str">
            <v>2660</v>
          </cell>
          <cell r="Q9582" t="str">
            <v>Other Supplies</v>
          </cell>
          <cell r="R9582" t="str">
            <v>Other Expenditures</v>
          </cell>
          <cell r="S9582" t="str">
            <v>Non Salary</v>
          </cell>
        </row>
        <row r="9583">
          <cell r="A9583" t="str">
            <v>PH5122</v>
          </cell>
          <cell r="E9583">
            <v>0</v>
          </cell>
          <cell r="F9583">
            <v>0</v>
          </cell>
          <cell r="G9583">
            <v>0</v>
          </cell>
          <cell r="H9583">
            <v>194.28</v>
          </cell>
          <cell r="I9583">
            <v>194.28</v>
          </cell>
          <cell r="J9583">
            <v>556.35</v>
          </cell>
          <cell r="L9583">
            <v>41455</v>
          </cell>
          <cell r="M9583" t="str">
            <v>SG</v>
          </cell>
          <cell r="N9583" t="str">
            <v>EXP</v>
          </cell>
          <cell r="O9583" t="str">
            <v>PH500</v>
          </cell>
          <cell r="P9583" t="str">
            <v>2665</v>
          </cell>
          <cell r="Q9583" t="str">
            <v>Other Supplies</v>
          </cell>
          <cell r="R9583" t="str">
            <v>Other Expenditures</v>
          </cell>
          <cell r="S9583" t="str">
            <v>Non Salary</v>
          </cell>
        </row>
        <row r="9584">
          <cell r="A9584" t="str">
            <v>PH5122</v>
          </cell>
          <cell r="E9584">
            <v>442.66</v>
          </cell>
          <cell r="F9584">
            <v>351.99</v>
          </cell>
          <cell r="G9584">
            <v>794.65</v>
          </cell>
          <cell r="H9584">
            <v>0</v>
          </cell>
          <cell r="I9584">
            <v>-794.65</v>
          </cell>
          <cell r="J9584">
            <v>0</v>
          </cell>
          <cell r="L9584">
            <v>41455</v>
          </cell>
          <cell r="M9584" t="str">
            <v>SG</v>
          </cell>
          <cell r="N9584" t="str">
            <v>EXP</v>
          </cell>
          <cell r="O9584" t="str">
            <v>PH500</v>
          </cell>
          <cell r="P9584" t="str">
            <v>2710</v>
          </cell>
          <cell r="Q9584" t="str">
            <v>Other Supplies</v>
          </cell>
          <cell r="R9584" t="str">
            <v>Other Expenditures</v>
          </cell>
          <cell r="S9584" t="str">
            <v>Non Salary</v>
          </cell>
        </row>
        <row r="9585">
          <cell r="A9585" t="str">
            <v>PH5122</v>
          </cell>
          <cell r="E9585">
            <v>0</v>
          </cell>
          <cell r="F9585">
            <v>57.37</v>
          </cell>
          <cell r="G9585">
            <v>57.37</v>
          </cell>
          <cell r="H9585">
            <v>0</v>
          </cell>
          <cell r="I9585">
            <v>-57.37</v>
          </cell>
          <cell r="J9585">
            <v>0</v>
          </cell>
          <cell r="L9585">
            <v>41455</v>
          </cell>
          <cell r="M9585" t="str">
            <v>SG</v>
          </cell>
          <cell r="N9585" t="str">
            <v>EXP</v>
          </cell>
          <cell r="O9585" t="str">
            <v>PH500</v>
          </cell>
          <cell r="P9585" t="str">
            <v>2790</v>
          </cell>
          <cell r="Q9585" t="str">
            <v>Other Supplies</v>
          </cell>
          <cell r="R9585" t="str">
            <v>Other Expenditures</v>
          </cell>
          <cell r="S9585" t="str">
            <v>Non Salary</v>
          </cell>
        </row>
        <row r="9586">
          <cell r="A9586" t="str">
            <v>PH5122</v>
          </cell>
          <cell r="E9586">
            <v>0</v>
          </cell>
          <cell r="F9586">
            <v>1854.89</v>
          </cell>
          <cell r="G9586">
            <v>1854.89</v>
          </cell>
          <cell r="H9586">
            <v>0</v>
          </cell>
          <cell r="I9586">
            <v>-1854.89</v>
          </cell>
          <cell r="J9586">
            <v>0</v>
          </cell>
          <cell r="L9586">
            <v>41455</v>
          </cell>
          <cell r="M9586" t="str">
            <v>SG</v>
          </cell>
          <cell r="N9586" t="str">
            <v>EXP</v>
          </cell>
          <cell r="O9586" t="str">
            <v>PH500</v>
          </cell>
          <cell r="P9586" t="str">
            <v>2823</v>
          </cell>
          <cell r="Q9586" t="str">
            <v>Other Supplies</v>
          </cell>
          <cell r="R9586" t="str">
            <v>Other Expenditures</v>
          </cell>
          <cell r="S9586" t="str">
            <v>Non Salary</v>
          </cell>
        </row>
        <row r="9587">
          <cell r="A9587" t="str">
            <v>PH5122</v>
          </cell>
          <cell r="E9587">
            <v>0</v>
          </cell>
          <cell r="F9587">
            <v>0</v>
          </cell>
          <cell r="G9587">
            <v>0</v>
          </cell>
          <cell r="H9587">
            <v>1488.68</v>
          </cell>
          <cell r="I9587">
            <v>1488.68</v>
          </cell>
          <cell r="J9587">
            <v>5172.6400000000003</v>
          </cell>
          <cell r="L9587">
            <v>41455</v>
          </cell>
          <cell r="M9587" t="str">
            <v>SG</v>
          </cell>
          <cell r="N9587" t="str">
            <v>EXP</v>
          </cell>
          <cell r="O9587" t="str">
            <v>PH500</v>
          </cell>
          <cell r="P9587" t="str">
            <v>3099</v>
          </cell>
          <cell r="Q9587" t="str">
            <v>General Equipment</v>
          </cell>
          <cell r="R9587" t="str">
            <v>Other Expenditures</v>
          </cell>
          <cell r="S9587" t="str">
            <v>Non Salary</v>
          </cell>
        </row>
        <row r="9588">
          <cell r="A9588" t="str">
            <v>PH5122</v>
          </cell>
          <cell r="E9588">
            <v>0</v>
          </cell>
          <cell r="F9588">
            <v>0</v>
          </cell>
          <cell r="G9588">
            <v>0</v>
          </cell>
          <cell r="H9588">
            <v>0</v>
          </cell>
          <cell r="I9588">
            <v>0</v>
          </cell>
          <cell r="J9588">
            <v>0</v>
          </cell>
          <cell r="L9588">
            <v>41455</v>
          </cell>
          <cell r="M9588" t="str">
            <v>SG</v>
          </cell>
          <cell r="N9588" t="str">
            <v>EXP</v>
          </cell>
          <cell r="O9588" t="str">
            <v>PH500</v>
          </cell>
          <cell r="P9588" t="str">
            <v>4116</v>
          </cell>
          <cell r="Q9588" t="str">
            <v>Professional &amp; Technical</v>
          </cell>
          <cell r="R9588" t="str">
            <v>Other Expenditures</v>
          </cell>
          <cell r="S9588" t="str">
            <v>Non Salary</v>
          </cell>
        </row>
        <row r="9589">
          <cell r="A9589" t="str">
            <v>PH5122</v>
          </cell>
          <cell r="E9589">
            <v>0</v>
          </cell>
          <cell r="F9589">
            <v>4559</v>
          </cell>
          <cell r="G9589">
            <v>4559</v>
          </cell>
          <cell r="H9589">
            <v>0</v>
          </cell>
          <cell r="I9589">
            <v>-4559</v>
          </cell>
          <cell r="J9589">
            <v>0</v>
          </cell>
          <cell r="L9589">
            <v>41455</v>
          </cell>
          <cell r="M9589" t="str">
            <v>SG</v>
          </cell>
          <cell r="N9589" t="str">
            <v>EXP</v>
          </cell>
          <cell r="O9589" t="str">
            <v>PH500</v>
          </cell>
          <cell r="P9589" t="str">
            <v>4199</v>
          </cell>
          <cell r="Q9589" t="str">
            <v>Professional &amp; Technical</v>
          </cell>
          <cell r="R9589" t="str">
            <v>Other Expenditures</v>
          </cell>
          <cell r="S9589" t="str">
            <v>Non Salary</v>
          </cell>
        </row>
        <row r="9590">
          <cell r="A9590" t="str">
            <v>PH5122</v>
          </cell>
          <cell r="E9590">
            <v>0</v>
          </cell>
          <cell r="F9590">
            <v>0</v>
          </cell>
          <cell r="G9590">
            <v>0</v>
          </cell>
          <cell r="H9590">
            <v>238.78</v>
          </cell>
          <cell r="I9590">
            <v>238.78</v>
          </cell>
          <cell r="J9590">
            <v>1020</v>
          </cell>
          <cell r="L9590">
            <v>41455</v>
          </cell>
          <cell r="M9590" t="str">
            <v>SG</v>
          </cell>
          <cell r="N9590" t="str">
            <v>EXP</v>
          </cell>
          <cell r="O9590" t="str">
            <v>PH500</v>
          </cell>
          <cell r="P9590" t="str">
            <v>4225</v>
          </cell>
          <cell r="Q9590" t="str">
            <v>Business Travel Expenses</v>
          </cell>
          <cell r="R9590" t="str">
            <v>Other Expenditures</v>
          </cell>
          <cell r="S9590" t="str">
            <v>Non Salary</v>
          </cell>
        </row>
        <row r="9591">
          <cell r="A9591" t="str">
            <v>PH5122</v>
          </cell>
          <cell r="E9591">
            <v>0</v>
          </cell>
          <cell r="F9591">
            <v>0</v>
          </cell>
          <cell r="G9591">
            <v>0</v>
          </cell>
          <cell r="H9591">
            <v>0</v>
          </cell>
          <cell r="I9591">
            <v>0</v>
          </cell>
          <cell r="J9591">
            <v>18644.3</v>
          </cell>
          <cell r="L9591">
            <v>41455</v>
          </cell>
          <cell r="M9591" t="str">
            <v>SG</v>
          </cell>
          <cell r="N9591" t="str">
            <v>EXP</v>
          </cell>
          <cell r="O9591" t="str">
            <v>PH500</v>
          </cell>
          <cell r="P9591" t="str">
            <v>4414</v>
          </cell>
          <cell r="Q9591" t="str">
            <v>Contracted Services</v>
          </cell>
          <cell r="R9591" t="str">
            <v>Other Expenditures</v>
          </cell>
          <cell r="S9591" t="str">
            <v>Non Salary</v>
          </cell>
        </row>
        <row r="9592">
          <cell r="A9592" t="str">
            <v>PH5122</v>
          </cell>
          <cell r="E9592">
            <v>0</v>
          </cell>
          <cell r="F9592">
            <v>139549.37</v>
          </cell>
          <cell r="G9592">
            <v>139549.37</v>
          </cell>
          <cell r="H9592">
            <v>0</v>
          </cell>
          <cell r="I9592">
            <v>-139549.37</v>
          </cell>
          <cell r="J9592">
            <v>374354.69</v>
          </cell>
          <cell r="L9592">
            <v>41455</v>
          </cell>
          <cell r="M9592" t="str">
            <v>SG</v>
          </cell>
          <cell r="N9592" t="str">
            <v>EXP</v>
          </cell>
          <cell r="O9592" t="str">
            <v>PH500</v>
          </cell>
          <cell r="P9592" t="str">
            <v>4424</v>
          </cell>
          <cell r="Q9592" t="str">
            <v>Contracted Services</v>
          </cell>
          <cell r="R9592" t="str">
            <v>Other Expenditures</v>
          </cell>
          <cell r="S9592" t="str">
            <v>Non Salary</v>
          </cell>
        </row>
        <row r="9593">
          <cell r="A9593" t="str">
            <v>PH5122</v>
          </cell>
          <cell r="E9593">
            <v>0</v>
          </cell>
          <cell r="F9593">
            <v>0</v>
          </cell>
          <cell r="G9593">
            <v>0</v>
          </cell>
          <cell r="H9593">
            <v>0</v>
          </cell>
          <cell r="I9593">
            <v>0</v>
          </cell>
          <cell r="J9593">
            <v>974.59</v>
          </cell>
          <cell r="L9593">
            <v>41455</v>
          </cell>
          <cell r="M9593" t="str">
            <v>SG</v>
          </cell>
          <cell r="N9593" t="str">
            <v>EXP</v>
          </cell>
          <cell r="O9593" t="str">
            <v>PH500</v>
          </cell>
          <cell r="P9593" t="str">
            <v>4510</v>
          </cell>
          <cell r="Q9593" t="str">
            <v>Contracted Services</v>
          </cell>
          <cell r="R9593" t="str">
            <v>Other Expenditures</v>
          </cell>
          <cell r="S9593" t="str">
            <v>Non Salary</v>
          </cell>
        </row>
        <row r="9594">
          <cell r="A9594" t="str">
            <v>PH5122</v>
          </cell>
          <cell r="E9594">
            <v>0</v>
          </cell>
          <cell r="F9594">
            <v>0</v>
          </cell>
          <cell r="G9594">
            <v>0</v>
          </cell>
          <cell r="H9594">
            <v>1120.0899999999999</v>
          </cell>
          <cell r="I9594">
            <v>1120.0899999999999</v>
          </cell>
          <cell r="J9594">
            <v>4784.6400000000003</v>
          </cell>
          <cell r="L9594">
            <v>41455</v>
          </cell>
          <cell r="M9594" t="str">
            <v>SG</v>
          </cell>
          <cell r="N9594" t="str">
            <v>EXP</v>
          </cell>
          <cell r="O9594" t="str">
            <v>PH500</v>
          </cell>
          <cell r="P9594" t="str">
            <v>4570</v>
          </cell>
          <cell r="Q9594" t="str">
            <v>Contracted Services</v>
          </cell>
          <cell r="R9594" t="str">
            <v>Other Expenditures</v>
          </cell>
          <cell r="S9594" t="str">
            <v>Non Salary</v>
          </cell>
        </row>
        <row r="9595">
          <cell r="A9595" t="str">
            <v>PH5122</v>
          </cell>
          <cell r="E9595">
            <v>360</v>
          </cell>
          <cell r="F9595">
            <v>0</v>
          </cell>
          <cell r="G9595">
            <v>360</v>
          </cell>
          <cell r="H9595">
            <v>238.78</v>
          </cell>
          <cell r="I9595">
            <v>-121.22</v>
          </cell>
          <cell r="J9595">
            <v>1020</v>
          </cell>
          <cell r="L9595">
            <v>41455</v>
          </cell>
          <cell r="M9595" t="str">
            <v>SG</v>
          </cell>
          <cell r="N9595" t="str">
            <v>EXP</v>
          </cell>
          <cell r="O9595" t="str">
            <v>PH500</v>
          </cell>
          <cell r="P9595" t="str">
            <v>4760</v>
          </cell>
          <cell r="Q9595" t="str">
            <v>Insurance, Parking &amp; Metrage</v>
          </cell>
          <cell r="R9595" t="str">
            <v>Other Expenditures</v>
          </cell>
          <cell r="S9595" t="str">
            <v>Non Salary</v>
          </cell>
        </row>
        <row r="9596">
          <cell r="A9596" t="str">
            <v>PH5122</v>
          </cell>
          <cell r="E9596">
            <v>76.5</v>
          </cell>
          <cell r="F9596">
            <v>0</v>
          </cell>
          <cell r="G9596">
            <v>76.5</v>
          </cell>
          <cell r="H9596">
            <v>0</v>
          </cell>
          <cell r="I9596">
            <v>-76.5</v>
          </cell>
          <cell r="J9596">
            <v>0</v>
          </cell>
          <cell r="L9596">
            <v>41455</v>
          </cell>
          <cell r="M9596" t="str">
            <v>SG</v>
          </cell>
          <cell r="N9596" t="str">
            <v>EXP</v>
          </cell>
          <cell r="O9596" t="str">
            <v>PH500</v>
          </cell>
          <cell r="P9596" t="str">
            <v>4770</v>
          </cell>
          <cell r="Q9596" t="str">
            <v>Insurance, Parking &amp; Metrage</v>
          </cell>
          <cell r="R9596" t="str">
            <v>Other Expenditures</v>
          </cell>
          <cell r="S9596" t="str">
            <v>Non Salary</v>
          </cell>
        </row>
        <row r="9597">
          <cell r="A9597" t="str">
            <v>PH5122</v>
          </cell>
          <cell r="E9597">
            <v>74.36</v>
          </cell>
          <cell r="F9597">
            <v>0</v>
          </cell>
          <cell r="G9597">
            <v>74.36</v>
          </cell>
          <cell r="H9597">
            <v>2401.86</v>
          </cell>
          <cell r="I9597">
            <v>2327.5</v>
          </cell>
          <cell r="J9597">
            <v>10260</v>
          </cell>
          <cell r="L9597">
            <v>41455</v>
          </cell>
          <cell r="M9597" t="str">
            <v>SG</v>
          </cell>
          <cell r="N9597" t="str">
            <v>EXP</v>
          </cell>
          <cell r="O9597" t="str">
            <v>PH500</v>
          </cell>
          <cell r="P9597" t="str">
            <v>4775</v>
          </cell>
          <cell r="Q9597" t="str">
            <v>Insurance, Parking &amp; Metrage</v>
          </cell>
          <cell r="R9597" t="str">
            <v>Other Expenditures</v>
          </cell>
          <cell r="S9597" t="str">
            <v>Non Salary</v>
          </cell>
        </row>
        <row r="9598">
          <cell r="A9598" t="str">
            <v>PH5122</v>
          </cell>
          <cell r="E9598">
            <v>496.43</v>
          </cell>
          <cell r="F9598">
            <v>0</v>
          </cell>
          <cell r="G9598">
            <v>496.43</v>
          </cell>
          <cell r="H9598">
            <v>1119.4100000000001</v>
          </cell>
          <cell r="I9598">
            <v>622.98</v>
          </cell>
          <cell r="J9598">
            <v>4781.76</v>
          </cell>
          <cell r="L9598">
            <v>41455</v>
          </cell>
          <cell r="M9598" t="str">
            <v>SG</v>
          </cell>
          <cell r="N9598" t="str">
            <v>EXP</v>
          </cell>
          <cell r="O9598" t="str">
            <v>PH500</v>
          </cell>
          <cell r="P9598" t="str">
            <v>4811</v>
          </cell>
          <cell r="Q9598" t="str">
            <v>Other Services</v>
          </cell>
          <cell r="R9598" t="str">
            <v>Other Expenditures</v>
          </cell>
          <cell r="S9598" t="str">
            <v>Non Salary</v>
          </cell>
        </row>
        <row r="9599">
          <cell r="A9599" t="str">
            <v>PH5122</v>
          </cell>
          <cell r="E9599">
            <v>0</v>
          </cell>
          <cell r="F9599">
            <v>0</v>
          </cell>
          <cell r="G9599">
            <v>0</v>
          </cell>
          <cell r="H9599">
            <v>0</v>
          </cell>
          <cell r="I9599">
            <v>0</v>
          </cell>
          <cell r="J9599">
            <v>0</v>
          </cell>
          <cell r="L9599">
            <v>41455</v>
          </cell>
          <cell r="M9599" t="str">
            <v>SG</v>
          </cell>
          <cell r="N9599" t="str">
            <v>EXP</v>
          </cell>
          <cell r="O9599" t="str">
            <v>PH500</v>
          </cell>
          <cell r="P9599" t="str">
            <v>4830</v>
          </cell>
          <cell r="Q9599" t="str">
            <v>Other Services</v>
          </cell>
          <cell r="R9599" t="str">
            <v>Other Expenditures</v>
          </cell>
          <cell r="S9599" t="str">
            <v>Non Salary</v>
          </cell>
        </row>
        <row r="9600">
          <cell r="A9600" t="str">
            <v>PH5122</v>
          </cell>
          <cell r="E9600">
            <v>0</v>
          </cell>
          <cell r="F9600">
            <v>0</v>
          </cell>
          <cell r="G9600">
            <v>0</v>
          </cell>
          <cell r="H9600">
            <v>1145.0999999999999</v>
          </cell>
          <cell r="I9600">
            <v>1145.0999999999999</v>
          </cell>
          <cell r="J9600">
            <v>3000</v>
          </cell>
          <cell r="L9600">
            <v>41455</v>
          </cell>
          <cell r="M9600" t="str">
            <v>SG</v>
          </cell>
          <cell r="N9600" t="str">
            <v>EXP</v>
          </cell>
          <cell r="O9600" t="str">
            <v>PH500</v>
          </cell>
          <cell r="P9600" t="str">
            <v>7025</v>
          </cell>
          <cell r="Q9600" t="str">
            <v>IDC's</v>
          </cell>
          <cell r="R9600" t="str">
            <v>Other Expenditures</v>
          </cell>
          <cell r="S9600" t="str">
            <v>Non Salary</v>
          </cell>
        </row>
        <row r="9601">
          <cell r="A9601" t="str">
            <v>PH5122</v>
          </cell>
          <cell r="E9601">
            <v>0</v>
          </cell>
          <cell r="F9601">
            <v>0</v>
          </cell>
          <cell r="G9601">
            <v>0</v>
          </cell>
          <cell r="H9601">
            <v>0</v>
          </cell>
          <cell r="I9601">
            <v>0</v>
          </cell>
          <cell r="J9601">
            <v>0</v>
          </cell>
          <cell r="L9601">
            <v>41455</v>
          </cell>
          <cell r="M9601" t="str">
            <v>SG</v>
          </cell>
          <cell r="N9601" t="str">
            <v>EXP</v>
          </cell>
          <cell r="O9601" t="str">
            <v>PH500</v>
          </cell>
          <cell r="P9601" t="str">
            <v>7030</v>
          </cell>
          <cell r="Q9601" t="str">
            <v>IDC's</v>
          </cell>
          <cell r="R9601" t="str">
            <v>Other Expenditures</v>
          </cell>
          <cell r="S9601" t="str">
            <v>Non Salary</v>
          </cell>
        </row>
        <row r="9602">
          <cell r="A9602" t="str">
            <v>PH5122</v>
          </cell>
          <cell r="E9602">
            <v>0</v>
          </cell>
          <cell r="F9602">
            <v>0</v>
          </cell>
          <cell r="G9602">
            <v>0</v>
          </cell>
          <cell r="H9602">
            <v>4508.91</v>
          </cell>
          <cell r="I9602">
            <v>4508.91</v>
          </cell>
          <cell r="J9602">
            <v>11812.72</v>
          </cell>
          <cell r="L9602">
            <v>41455</v>
          </cell>
          <cell r="M9602" t="str">
            <v>SG</v>
          </cell>
          <cell r="N9602" t="str">
            <v>EXP</v>
          </cell>
          <cell r="O9602" t="str">
            <v>PH500</v>
          </cell>
          <cell r="P9602" t="str">
            <v>7100</v>
          </cell>
          <cell r="Q9602" t="str">
            <v>IDC's</v>
          </cell>
          <cell r="R9602" t="str">
            <v>Other Expenditures</v>
          </cell>
          <cell r="S9602" t="str">
            <v>Non Salary</v>
          </cell>
        </row>
        <row r="9603">
          <cell r="A9603" t="str">
            <v>PH5122</v>
          </cell>
          <cell r="E9603">
            <v>75</v>
          </cell>
          <cell r="F9603">
            <v>0</v>
          </cell>
          <cell r="G9603">
            <v>75</v>
          </cell>
          <cell r="H9603">
            <v>0</v>
          </cell>
          <cell r="I9603">
            <v>-75</v>
          </cell>
          <cell r="J9603">
            <v>0</v>
          </cell>
          <cell r="L9603">
            <v>41455</v>
          </cell>
          <cell r="M9603" t="str">
            <v>SG</v>
          </cell>
          <cell r="N9603" t="str">
            <v>EXP</v>
          </cell>
          <cell r="O9603" t="str">
            <v>PH500</v>
          </cell>
          <cell r="P9603" t="str">
            <v>7101</v>
          </cell>
          <cell r="Q9603" t="str">
            <v>IDC's</v>
          </cell>
          <cell r="R9603" t="str">
            <v>Other Expenditures</v>
          </cell>
          <cell r="S9603" t="str">
            <v>Non Salary</v>
          </cell>
        </row>
        <row r="9604">
          <cell r="A9604" t="str">
            <v>PH5122</v>
          </cell>
          <cell r="E9604">
            <v>2425.5</v>
          </cell>
          <cell r="F9604">
            <v>0</v>
          </cell>
          <cell r="G9604">
            <v>2425.5</v>
          </cell>
          <cell r="H9604">
            <v>10890</v>
          </cell>
          <cell r="I9604">
            <v>8464.5</v>
          </cell>
          <cell r="J9604">
            <v>36000</v>
          </cell>
          <cell r="L9604">
            <v>41455</v>
          </cell>
          <cell r="M9604" t="str">
            <v>SG</v>
          </cell>
          <cell r="N9604" t="str">
            <v>EXP</v>
          </cell>
          <cell r="O9604" t="str">
            <v>PH500</v>
          </cell>
          <cell r="P9604" t="str">
            <v>7102</v>
          </cell>
          <cell r="Q9604" t="str">
            <v>IDC's</v>
          </cell>
          <cell r="R9604" t="str">
            <v>Other Expenditures</v>
          </cell>
          <cell r="S9604" t="str">
            <v>Non Salary</v>
          </cell>
        </row>
        <row r="9605">
          <cell r="A9605" t="str">
            <v>PH5122</v>
          </cell>
          <cell r="E9605">
            <v>71.290000000000006</v>
          </cell>
          <cell r="F9605">
            <v>0</v>
          </cell>
          <cell r="G9605">
            <v>71.290000000000006</v>
          </cell>
          <cell r="H9605">
            <v>0</v>
          </cell>
          <cell r="I9605">
            <v>-71.290000000000006</v>
          </cell>
          <cell r="J9605">
            <v>0</v>
          </cell>
          <cell r="L9605">
            <v>41455</v>
          </cell>
          <cell r="M9605" t="str">
            <v>SG</v>
          </cell>
          <cell r="N9605" t="str">
            <v>EXP</v>
          </cell>
          <cell r="O9605" t="str">
            <v>PH500</v>
          </cell>
          <cell r="P9605" t="str">
            <v>7105</v>
          </cell>
          <cell r="Q9605" t="str">
            <v>IDC's</v>
          </cell>
          <cell r="R9605" t="str">
            <v>Other Expenditures</v>
          </cell>
          <cell r="S9605" t="str">
            <v>Non Salary</v>
          </cell>
        </row>
        <row r="9606">
          <cell r="A9606" t="str">
            <v>PH5122</v>
          </cell>
          <cell r="E9606">
            <v>1055.8699999999999</v>
          </cell>
          <cell r="F9606">
            <v>0</v>
          </cell>
          <cell r="G9606">
            <v>1055.8699999999999</v>
          </cell>
          <cell r="H9606">
            <v>1175.4000000000001</v>
          </cell>
          <cell r="I9606">
            <v>119.53</v>
          </cell>
          <cell r="J9606">
            <v>4701.59</v>
          </cell>
          <cell r="L9606">
            <v>41455</v>
          </cell>
          <cell r="M9606" t="str">
            <v>SG</v>
          </cell>
          <cell r="N9606" t="str">
            <v>EXP</v>
          </cell>
          <cell r="O9606" t="str">
            <v>PH500</v>
          </cell>
          <cell r="P9606" t="str">
            <v>7125</v>
          </cell>
          <cell r="Q9606" t="str">
            <v>IDC's</v>
          </cell>
          <cell r="R9606" t="str">
            <v>Other Expenditures</v>
          </cell>
          <cell r="S9606" t="str">
            <v>Non Salary</v>
          </cell>
        </row>
        <row r="9607">
          <cell r="A9607" t="str">
            <v>PH5122</v>
          </cell>
          <cell r="E9607">
            <v>-174392.08</v>
          </cell>
          <cell r="F9607">
            <v>0</v>
          </cell>
          <cell r="G9607">
            <v>-174392.08</v>
          </cell>
          <cell r="H9607">
            <v>-106813.97</v>
          </cell>
          <cell r="I9607">
            <v>67578.11</v>
          </cell>
          <cell r="J9607">
            <v>-553678.28</v>
          </cell>
          <cell r="L9607">
            <v>41455</v>
          </cell>
          <cell r="M9607" t="str">
            <v>SG</v>
          </cell>
          <cell r="N9607" t="str">
            <v>REV</v>
          </cell>
          <cell r="O9607" t="str">
            <v>PH500</v>
          </cell>
          <cell r="P9607" t="str">
            <v>8010</v>
          </cell>
          <cell r="Q9607" t="str">
            <v>Grants and Subsidies</v>
          </cell>
          <cell r="R9607" t="str">
            <v>Revenue</v>
          </cell>
          <cell r="S9607" t="str">
            <v>Non Salary</v>
          </cell>
        </row>
        <row r="9608">
          <cell r="A9608" t="str">
            <v>PH5124</v>
          </cell>
          <cell r="E9608">
            <v>0</v>
          </cell>
          <cell r="F9608">
            <v>0</v>
          </cell>
          <cell r="G9608">
            <v>0</v>
          </cell>
          <cell r="H9608">
            <v>0</v>
          </cell>
          <cell r="I9608">
            <v>0</v>
          </cell>
          <cell r="J9608">
            <v>0</v>
          </cell>
          <cell r="L9608">
            <v>41455</v>
          </cell>
          <cell r="M9608" t="str">
            <v>SG</v>
          </cell>
          <cell r="N9608" t="str">
            <v>EXP</v>
          </cell>
          <cell r="O9608" t="str">
            <v>PH500</v>
          </cell>
          <cell r="P9608" t="str">
            <v>4078</v>
          </cell>
          <cell r="Q9608" t="str">
            <v>Professional &amp; Technical</v>
          </cell>
          <cell r="R9608" t="str">
            <v>Other Expenditures</v>
          </cell>
          <cell r="S9608" t="str">
            <v>Non Salary</v>
          </cell>
        </row>
        <row r="9609">
          <cell r="A9609" t="str">
            <v>PH5126</v>
          </cell>
          <cell r="E9609">
            <v>84716.55</v>
          </cell>
          <cell r="F9609">
            <v>0</v>
          </cell>
          <cell r="G9609">
            <v>84716.55</v>
          </cell>
          <cell r="H9609">
            <v>0</v>
          </cell>
          <cell r="I9609">
            <v>-84716.55</v>
          </cell>
          <cell r="J9609">
            <v>0</v>
          </cell>
          <cell r="L9609">
            <v>41455</v>
          </cell>
          <cell r="M9609" t="str">
            <v>OG</v>
          </cell>
          <cell r="N9609" t="str">
            <v>EXP</v>
          </cell>
          <cell r="O9609" t="str">
            <v>PH500</v>
          </cell>
          <cell r="P9609" t="str">
            <v>1015</v>
          </cell>
          <cell r="Q9609" t="str">
            <v>Salaries &amp; Benefits</v>
          </cell>
          <cell r="R9609" t="str">
            <v>Other Expenditures</v>
          </cell>
          <cell r="S9609" t="str">
            <v>Salaries &amp; Benefits</v>
          </cell>
        </row>
        <row r="9610">
          <cell r="A9610" t="str">
            <v>PH5126</v>
          </cell>
          <cell r="E9610">
            <v>3292.46</v>
          </cell>
          <cell r="F9610">
            <v>0</v>
          </cell>
          <cell r="G9610">
            <v>3292.46</v>
          </cell>
          <cell r="H9610">
            <v>0</v>
          </cell>
          <cell r="I9610">
            <v>-3292.46</v>
          </cell>
          <cell r="J9610">
            <v>0</v>
          </cell>
          <cell r="L9610">
            <v>41455</v>
          </cell>
          <cell r="M9610" t="str">
            <v>OG</v>
          </cell>
          <cell r="N9610" t="str">
            <v>EXP</v>
          </cell>
          <cell r="O9610" t="str">
            <v>PH500</v>
          </cell>
          <cell r="P9610" t="str">
            <v>1711</v>
          </cell>
          <cell r="Q9610" t="str">
            <v>Salaries &amp; Benefits</v>
          </cell>
          <cell r="R9610" t="str">
            <v>Other Expenditures</v>
          </cell>
          <cell r="S9610" t="str">
            <v>Salaries &amp; Benefits</v>
          </cell>
        </row>
        <row r="9611">
          <cell r="A9611" t="str">
            <v>PH5126</v>
          </cell>
          <cell r="E9611">
            <v>1590.6</v>
          </cell>
          <cell r="F9611">
            <v>0</v>
          </cell>
          <cell r="G9611">
            <v>1590.6</v>
          </cell>
          <cell r="H9611">
            <v>0</v>
          </cell>
          <cell r="I9611">
            <v>-1590.6</v>
          </cell>
          <cell r="J9611">
            <v>0</v>
          </cell>
          <cell r="L9611">
            <v>41455</v>
          </cell>
          <cell r="M9611" t="str">
            <v>OG</v>
          </cell>
          <cell r="N9611" t="str">
            <v>EXP</v>
          </cell>
          <cell r="O9611" t="str">
            <v>PH500</v>
          </cell>
          <cell r="P9611" t="str">
            <v>1712</v>
          </cell>
          <cell r="Q9611" t="str">
            <v>Salaries &amp; Benefits</v>
          </cell>
          <cell r="R9611" t="str">
            <v>Other Expenditures</v>
          </cell>
          <cell r="S9611" t="str">
            <v>Salaries &amp; Benefits</v>
          </cell>
        </row>
        <row r="9612">
          <cell r="A9612" t="str">
            <v>PH5126</v>
          </cell>
          <cell r="E9612">
            <v>2027.2</v>
          </cell>
          <cell r="F9612">
            <v>0</v>
          </cell>
          <cell r="G9612">
            <v>2027.2</v>
          </cell>
          <cell r="H9612">
            <v>0</v>
          </cell>
          <cell r="I9612">
            <v>-2027.2</v>
          </cell>
          <cell r="J9612">
            <v>0</v>
          </cell>
          <cell r="L9612">
            <v>41455</v>
          </cell>
          <cell r="M9612" t="str">
            <v>OG</v>
          </cell>
          <cell r="N9612" t="str">
            <v>EXP</v>
          </cell>
          <cell r="O9612" t="str">
            <v>PH500</v>
          </cell>
          <cell r="P9612" t="str">
            <v>1720</v>
          </cell>
          <cell r="Q9612" t="str">
            <v>Salaries &amp; Benefits</v>
          </cell>
          <cell r="R9612" t="str">
            <v>Other Expenditures</v>
          </cell>
          <cell r="S9612" t="str">
            <v>Salaries &amp; Benefits</v>
          </cell>
        </row>
        <row r="9613">
          <cell r="A9613" t="str">
            <v>PH5126</v>
          </cell>
          <cell r="E9613">
            <v>620.42999999999995</v>
          </cell>
          <cell r="F9613">
            <v>0</v>
          </cell>
          <cell r="G9613">
            <v>620.42999999999995</v>
          </cell>
          <cell r="H9613">
            <v>0</v>
          </cell>
          <cell r="I9613">
            <v>-620.42999999999995</v>
          </cell>
          <cell r="J9613">
            <v>0</v>
          </cell>
          <cell r="L9613">
            <v>41455</v>
          </cell>
          <cell r="M9613" t="str">
            <v>OG</v>
          </cell>
          <cell r="N9613" t="str">
            <v>EXP</v>
          </cell>
          <cell r="O9613" t="str">
            <v>PH500</v>
          </cell>
          <cell r="P9613" t="str">
            <v>1730</v>
          </cell>
          <cell r="Q9613" t="str">
            <v>Salaries &amp; Benefits</v>
          </cell>
          <cell r="R9613" t="str">
            <v>Other Expenditures</v>
          </cell>
          <cell r="S9613" t="str">
            <v>Salaries &amp; Benefits</v>
          </cell>
        </row>
        <row r="9614">
          <cell r="A9614" t="str">
            <v>PH5126</v>
          </cell>
          <cell r="E9614">
            <v>2693.5</v>
          </cell>
          <cell r="F9614">
            <v>0</v>
          </cell>
          <cell r="G9614">
            <v>2693.5</v>
          </cell>
          <cell r="H9614">
            <v>0</v>
          </cell>
          <cell r="I9614">
            <v>-2693.5</v>
          </cell>
          <cell r="J9614">
            <v>0</v>
          </cell>
          <cell r="L9614">
            <v>41455</v>
          </cell>
          <cell r="M9614" t="str">
            <v>OG</v>
          </cell>
          <cell r="N9614" t="str">
            <v>EXP</v>
          </cell>
          <cell r="O9614" t="str">
            <v>PH500</v>
          </cell>
          <cell r="P9614" t="str">
            <v>1740</v>
          </cell>
          <cell r="Q9614" t="str">
            <v>Salaries &amp; Benefits</v>
          </cell>
          <cell r="R9614" t="str">
            <v>Other Expenditures</v>
          </cell>
          <cell r="S9614" t="str">
            <v>Salaries &amp; Benefits</v>
          </cell>
        </row>
        <row r="9615">
          <cell r="A9615" t="str">
            <v>PH5126</v>
          </cell>
          <cell r="E9615">
            <v>120.83</v>
          </cell>
          <cell r="F9615">
            <v>0</v>
          </cell>
          <cell r="G9615">
            <v>120.83</v>
          </cell>
          <cell r="H9615">
            <v>0</v>
          </cell>
          <cell r="I9615">
            <v>-120.83</v>
          </cell>
          <cell r="J9615">
            <v>0</v>
          </cell>
          <cell r="L9615">
            <v>41455</v>
          </cell>
          <cell r="M9615" t="str">
            <v>OG</v>
          </cell>
          <cell r="N9615" t="str">
            <v>EXP</v>
          </cell>
          <cell r="O9615" t="str">
            <v>PH500</v>
          </cell>
          <cell r="P9615" t="str">
            <v>1745</v>
          </cell>
          <cell r="Q9615" t="str">
            <v>Salaries &amp; Benefits</v>
          </cell>
          <cell r="R9615" t="str">
            <v>Other Expenditures</v>
          </cell>
          <cell r="S9615" t="str">
            <v>Salaries &amp; Benefits</v>
          </cell>
        </row>
        <row r="9616">
          <cell r="A9616" t="str">
            <v>PH5126</v>
          </cell>
          <cell r="E9616">
            <v>1679.23</v>
          </cell>
          <cell r="F9616">
            <v>0</v>
          </cell>
          <cell r="G9616">
            <v>1679.23</v>
          </cell>
          <cell r="H9616">
            <v>0</v>
          </cell>
          <cell r="I9616">
            <v>-1679.23</v>
          </cell>
          <cell r="J9616">
            <v>0</v>
          </cell>
          <cell r="L9616">
            <v>41455</v>
          </cell>
          <cell r="M9616" t="str">
            <v>OG</v>
          </cell>
          <cell r="N9616" t="str">
            <v>EXP</v>
          </cell>
          <cell r="O9616" t="str">
            <v>PH500</v>
          </cell>
          <cell r="P9616" t="str">
            <v>1750</v>
          </cell>
          <cell r="Q9616" t="str">
            <v>Salaries &amp; Benefits</v>
          </cell>
          <cell r="R9616" t="str">
            <v>Other Expenditures</v>
          </cell>
          <cell r="S9616" t="str">
            <v>Salaries &amp; Benefits</v>
          </cell>
        </row>
        <row r="9617">
          <cell r="A9617" t="str">
            <v>PH5126</v>
          </cell>
          <cell r="E9617">
            <v>5643.06</v>
          </cell>
          <cell r="F9617">
            <v>0</v>
          </cell>
          <cell r="G9617">
            <v>5643.06</v>
          </cell>
          <cell r="H9617">
            <v>0</v>
          </cell>
          <cell r="I9617">
            <v>-5643.06</v>
          </cell>
          <cell r="J9617">
            <v>0</v>
          </cell>
          <cell r="L9617">
            <v>41455</v>
          </cell>
          <cell r="M9617" t="str">
            <v>OG</v>
          </cell>
          <cell r="N9617" t="str">
            <v>EXP</v>
          </cell>
          <cell r="O9617" t="str">
            <v>PH500</v>
          </cell>
          <cell r="P9617" t="str">
            <v>1760</v>
          </cell>
          <cell r="Q9617" t="str">
            <v>Salaries &amp; Benefits</v>
          </cell>
          <cell r="R9617" t="str">
            <v>Other Expenditures</v>
          </cell>
          <cell r="S9617" t="str">
            <v>Salaries &amp; Benefits</v>
          </cell>
        </row>
        <row r="9618">
          <cell r="A9618" t="str">
            <v>PH5126</v>
          </cell>
          <cell r="E9618">
            <v>9605.66</v>
          </cell>
          <cell r="F9618">
            <v>0</v>
          </cell>
          <cell r="G9618">
            <v>9605.66</v>
          </cell>
          <cell r="H9618">
            <v>0</v>
          </cell>
          <cell r="I9618">
            <v>-9605.66</v>
          </cell>
          <cell r="J9618">
            <v>0</v>
          </cell>
          <cell r="L9618">
            <v>41455</v>
          </cell>
          <cell r="M9618" t="str">
            <v>OG</v>
          </cell>
          <cell r="N9618" t="str">
            <v>EXP</v>
          </cell>
          <cell r="O9618" t="str">
            <v>PH500</v>
          </cell>
          <cell r="P9618" t="str">
            <v>1770</v>
          </cell>
          <cell r="Q9618" t="str">
            <v>Salaries &amp; Benefits</v>
          </cell>
          <cell r="R9618" t="str">
            <v>Other Expenditures</v>
          </cell>
          <cell r="S9618" t="str">
            <v>Salaries &amp; Benefits</v>
          </cell>
        </row>
        <row r="9619">
          <cell r="A9619" t="str">
            <v>PH5126</v>
          </cell>
          <cell r="E9619">
            <v>-1087.07</v>
          </cell>
          <cell r="F9619">
            <v>0</v>
          </cell>
          <cell r="G9619">
            <v>-1087.07</v>
          </cell>
          <cell r="H9619">
            <v>0</v>
          </cell>
          <cell r="I9619">
            <v>1087.07</v>
          </cell>
          <cell r="J9619">
            <v>0</v>
          </cell>
          <cell r="L9619">
            <v>41455</v>
          </cell>
          <cell r="M9619" t="str">
            <v>OG</v>
          </cell>
          <cell r="N9619" t="str">
            <v>EXP</v>
          </cell>
          <cell r="O9619" t="str">
            <v>PH500</v>
          </cell>
          <cell r="P9619" t="str">
            <v>1850</v>
          </cell>
          <cell r="Q9619" t="str">
            <v>Salaries &amp; Benefits</v>
          </cell>
          <cell r="R9619" t="str">
            <v>Other Expenditures</v>
          </cell>
          <cell r="S9619" t="str">
            <v>Salaries &amp; Benefits</v>
          </cell>
        </row>
        <row r="9620">
          <cell r="A9620" t="str">
            <v>PH5126</v>
          </cell>
          <cell r="E9620">
            <v>15</v>
          </cell>
          <cell r="F9620">
            <v>0</v>
          </cell>
          <cell r="G9620">
            <v>15</v>
          </cell>
          <cell r="H9620">
            <v>0</v>
          </cell>
          <cell r="I9620">
            <v>-15</v>
          </cell>
          <cell r="J9620">
            <v>0</v>
          </cell>
          <cell r="L9620">
            <v>41455</v>
          </cell>
          <cell r="M9620" t="str">
            <v>OG</v>
          </cell>
          <cell r="N9620" t="str">
            <v>EXP</v>
          </cell>
          <cell r="O9620" t="str">
            <v>PH500</v>
          </cell>
          <cell r="P9620" t="str">
            <v>4770</v>
          </cell>
          <cell r="Q9620" t="str">
            <v>Insurance, Parking &amp; Metrage</v>
          </cell>
          <cell r="R9620" t="str">
            <v>Other Expenditures</v>
          </cell>
          <cell r="S9620" t="str">
            <v>Non Salary</v>
          </cell>
        </row>
        <row r="9621">
          <cell r="A9621" t="str">
            <v>PH5126</v>
          </cell>
          <cell r="E9621">
            <v>26</v>
          </cell>
          <cell r="F9621">
            <v>0</v>
          </cell>
          <cell r="G9621">
            <v>26</v>
          </cell>
          <cell r="H9621">
            <v>0</v>
          </cell>
          <cell r="I9621">
            <v>-26</v>
          </cell>
          <cell r="J9621">
            <v>0</v>
          </cell>
          <cell r="L9621">
            <v>41455</v>
          </cell>
          <cell r="M9621" t="str">
            <v>OG</v>
          </cell>
          <cell r="N9621" t="str">
            <v>EXP</v>
          </cell>
          <cell r="O9621" t="str">
            <v>PH500</v>
          </cell>
          <cell r="P9621" t="str">
            <v>4775</v>
          </cell>
          <cell r="Q9621" t="str">
            <v>Insurance, Parking &amp; Metrage</v>
          </cell>
          <cell r="R9621" t="str">
            <v>Other Expenditures</v>
          </cell>
          <cell r="S9621" t="str">
            <v>Non Salary</v>
          </cell>
        </row>
        <row r="9622">
          <cell r="A9622" t="str">
            <v>PH5126</v>
          </cell>
          <cell r="E9622">
            <v>-110645.01</v>
          </cell>
          <cell r="F9622">
            <v>0</v>
          </cell>
          <cell r="G9622">
            <v>-110645.01</v>
          </cell>
          <cell r="H9622">
            <v>0</v>
          </cell>
          <cell r="I9622">
            <v>110645.01</v>
          </cell>
          <cell r="J9622">
            <v>0</v>
          </cell>
          <cell r="L9622">
            <v>41455</v>
          </cell>
          <cell r="M9622" t="str">
            <v>OG</v>
          </cell>
          <cell r="N9622" t="str">
            <v>REV</v>
          </cell>
          <cell r="O9622" t="str">
            <v>PH500</v>
          </cell>
          <cell r="P9622" t="str">
            <v>9210</v>
          </cell>
          <cell r="Q9622" t="str">
            <v>Other Revenues</v>
          </cell>
          <cell r="R9622" t="str">
            <v>Revenue</v>
          </cell>
          <cell r="S9622" t="str">
            <v>Non Salary</v>
          </cell>
        </row>
        <row r="9623">
          <cell r="A9623" t="str">
            <v>PH5131</v>
          </cell>
          <cell r="E9623">
            <v>0</v>
          </cell>
          <cell r="F9623">
            <v>0</v>
          </cell>
          <cell r="G9623">
            <v>0</v>
          </cell>
          <cell r="H9623">
            <v>0</v>
          </cell>
          <cell r="I9623">
            <v>0</v>
          </cell>
          <cell r="J9623">
            <v>0</v>
          </cell>
          <cell r="L9623">
            <v>41455</v>
          </cell>
          <cell r="M9623" t="str">
            <v>PF</v>
          </cell>
          <cell r="N9623" t="str">
            <v>EXP</v>
          </cell>
          <cell r="O9623" t="str">
            <v>PH500</v>
          </cell>
          <cell r="P9623" t="str">
            <v>1015</v>
          </cell>
          <cell r="Q9623" t="str">
            <v>Salaries &amp; Benefits</v>
          </cell>
          <cell r="R9623" t="str">
            <v>Other Expenditures</v>
          </cell>
          <cell r="S9623" t="str">
            <v>Salaries &amp; Benefits</v>
          </cell>
        </row>
        <row r="9624">
          <cell r="A9624" t="str">
            <v>PH5131</v>
          </cell>
          <cell r="E9624">
            <v>0</v>
          </cell>
          <cell r="F9624">
            <v>0</v>
          </cell>
          <cell r="G9624">
            <v>0</v>
          </cell>
          <cell r="H9624">
            <v>7108.8</v>
          </cell>
          <cell r="I9624">
            <v>7108.8</v>
          </cell>
          <cell r="J9624">
            <v>16000</v>
          </cell>
          <cell r="L9624">
            <v>41455</v>
          </cell>
          <cell r="M9624" t="str">
            <v>PF</v>
          </cell>
          <cell r="N9624" t="str">
            <v>EXP</v>
          </cell>
          <cell r="O9624" t="str">
            <v>PH500</v>
          </cell>
          <cell r="P9624" t="str">
            <v>1025</v>
          </cell>
          <cell r="Q9624" t="str">
            <v>Salaries &amp; Benefits</v>
          </cell>
          <cell r="R9624" t="str">
            <v>Other Expenditures</v>
          </cell>
          <cell r="S9624" t="str">
            <v>Overtime</v>
          </cell>
        </row>
        <row r="9625">
          <cell r="A9625" t="str">
            <v>PH5131</v>
          </cell>
          <cell r="E9625">
            <v>0</v>
          </cell>
          <cell r="F9625">
            <v>0</v>
          </cell>
          <cell r="G9625">
            <v>0</v>
          </cell>
          <cell r="H9625">
            <v>1841.64</v>
          </cell>
          <cell r="I9625">
            <v>1841.64</v>
          </cell>
          <cell r="J9625">
            <v>4145</v>
          </cell>
          <cell r="L9625">
            <v>41455</v>
          </cell>
          <cell r="M9625" t="str">
            <v>PF</v>
          </cell>
          <cell r="N9625" t="str">
            <v>EXP</v>
          </cell>
          <cell r="O9625" t="str">
            <v>PH500</v>
          </cell>
          <cell r="P9625" t="str">
            <v>1850</v>
          </cell>
          <cell r="Q9625" t="str">
            <v>Salaries &amp; Benefits</v>
          </cell>
          <cell r="R9625" t="str">
            <v>Other Expenditures</v>
          </cell>
          <cell r="S9625" t="str">
            <v>Salaries &amp; Benefits</v>
          </cell>
        </row>
        <row r="9626">
          <cell r="A9626" t="str">
            <v>PH5131</v>
          </cell>
          <cell r="E9626">
            <v>0</v>
          </cell>
          <cell r="F9626">
            <v>0</v>
          </cell>
          <cell r="G9626">
            <v>0</v>
          </cell>
          <cell r="H9626">
            <v>496.22</v>
          </cell>
          <cell r="I9626">
            <v>496.22</v>
          </cell>
          <cell r="J9626">
            <v>1421</v>
          </cell>
          <cell r="L9626">
            <v>41455</v>
          </cell>
          <cell r="M9626" t="str">
            <v>PF</v>
          </cell>
          <cell r="N9626" t="str">
            <v>EXP</v>
          </cell>
          <cell r="O9626" t="str">
            <v>PH500</v>
          </cell>
          <cell r="P9626" t="str">
            <v>2013</v>
          </cell>
          <cell r="Q9626" t="str">
            <v>Office Supplies</v>
          </cell>
          <cell r="R9626" t="str">
            <v>Other Expenditures</v>
          </cell>
          <cell r="S9626" t="str">
            <v>Non Salary</v>
          </cell>
        </row>
        <row r="9627">
          <cell r="A9627" t="str">
            <v>PH5131</v>
          </cell>
          <cell r="E9627">
            <v>0</v>
          </cell>
          <cell r="F9627">
            <v>0</v>
          </cell>
          <cell r="G9627">
            <v>0</v>
          </cell>
          <cell r="H9627">
            <v>1243.8399999999999</v>
          </cell>
          <cell r="I9627">
            <v>1243.8399999999999</v>
          </cell>
          <cell r="J9627">
            <v>3562</v>
          </cell>
          <cell r="L9627">
            <v>41455</v>
          </cell>
          <cell r="M9627" t="str">
            <v>PF</v>
          </cell>
          <cell r="N9627" t="str">
            <v>EXP</v>
          </cell>
          <cell r="O9627" t="str">
            <v>PH500</v>
          </cell>
          <cell r="P9627" t="str">
            <v>2130</v>
          </cell>
          <cell r="Q9627" t="str">
            <v>Equipment Parts</v>
          </cell>
          <cell r="R9627" t="str">
            <v>Other Expenditures</v>
          </cell>
          <cell r="S9627" t="str">
            <v>Non Salary</v>
          </cell>
        </row>
        <row r="9628">
          <cell r="A9628" t="str">
            <v>PH5131</v>
          </cell>
          <cell r="E9628">
            <v>0</v>
          </cell>
          <cell r="F9628">
            <v>0</v>
          </cell>
          <cell r="G9628">
            <v>0</v>
          </cell>
          <cell r="H9628">
            <v>159.94</v>
          </cell>
          <cell r="I9628">
            <v>159.94</v>
          </cell>
          <cell r="J9628">
            <v>458</v>
          </cell>
          <cell r="L9628">
            <v>41455</v>
          </cell>
          <cell r="M9628" t="str">
            <v>PF</v>
          </cell>
          <cell r="N9628" t="str">
            <v>EXP</v>
          </cell>
          <cell r="O9628" t="str">
            <v>PH500</v>
          </cell>
          <cell r="P9628" t="str">
            <v>2199</v>
          </cell>
          <cell r="Q9628" t="str">
            <v>Equipment Parts</v>
          </cell>
          <cell r="R9628" t="str">
            <v>Other Expenditures</v>
          </cell>
          <cell r="S9628" t="str">
            <v>Non Salary</v>
          </cell>
        </row>
        <row r="9629">
          <cell r="A9629" t="str">
            <v>PH5131</v>
          </cell>
          <cell r="E9629">
            <v>0</v>
          </cell>
          <cell r="F9629">
            <v>0</v>
          </cell>
          <cell r="G9629">
            <v>0</v>
          </cell>
          <cell r="H9629">
            <v>0</v>
          </cell>
          <cell r="I9629">
            <v>0</v>
          </cell>
          <cell r="J9629">
            <v>0</v>
          </cell>
          <cell r="L9629">
            <v>41455</v>
          </cell>
          <cell r="M9629" t="str">
            <v>PF</v>
          </cell>
          <cell r="N9629" t="str">
            <v>EXP</v>
          </cell>
          <cell r="O9629" t="str">
            <v>PH500</v>
          </cell>
          <cell r="P9629" t="str">
            <v>2450</v>
          </cell>
          <cell r="Q9629" t="str">
            <v>Chemicals</v>
          </cell>
          <cell r="R9629" t="str">
            <v>Other Expenditures</v>
          </cell>
          <cell r="S9629" t="str">
            <v>Non Salary</v>
          </cell>
        </row>
        <row r="9630">
          <cell r="A9630" t="str">
            <v>PH5131</v>
          </cell>
          <cell r="E9630">
            <v>0</v>
          </cell>
          <cell r="F9630">
            <v>0</v>
          </cell>
          <cell r="G9630">
            <v>0</v>
          </cell>
          <cell r="H9630">
            <v>476.31</v>
          </cell>
          <cell r="I9630">
            <v>476.31</v>
          </cell>
          <cell r="J9630">
            <v>1364</v>
          </cell>
          <cell r="L9630">
            <v>41455</v>
          </cell>
          <cell r="M9630" t="str">
            <v>PF</v>
          </cell>
          <cell r="N9630" t="str">
            <v>EXP</v>
          </cell>
          <cell r="O9630" t="str">
            <v>PH500</v>
          </cell>
          <cell r="P9630" t="str">
            <v>2499</v>
          </cell>
          <cell r="Q9630" t="str">
            <v>Chemicals</v>
          </cell>
          <cell r="R9630" t="str">
            <v>Other Expenditures</v>
          </cell>
          <cell r="S9630" t="str">
            <v>Non Salary</v>
          </cell>
        </row>
        <row r="9631">
          <cell r="A9631" t="str">
            <v>PH5131</v>
          </cell>
          <cell r="E9631">
            <v>6906.96</v>
          </cell>
          <cell r="F9631">
            <v>0</v>
          </cell>
          <cell r="G9631">
            <v>6906.96</v>
          </cell>
          <cell r="H9631">
            <v>0</v>
          </cell>
          <cell r="I9631">
            <v>-6906.96</v>
          </cell>
          <cell r="J9631">
            <v>0</v>
          </cell>
          <cell r="L9631">
            <v>41455</v>
          </cell>
          <cell r="M9631" t="str">
            <v>PF</v>
          </cell>
          <cell r="N9631" t="str">
            <v>EXP</v>
          </cell>
          <cell r="O9631" t="str">
            <v>PH500</v>
          </cell>
          <cell r="P9631" t="str">
            <v>2790</v>
          </cell>
          <cell r="Q9631" t="str">
            <v>Other Supplies</v>
          </cell>
          <cell r="R9631" t="str">
            <v>Other Expenditures</v>
          </cell>
          <cell r="S9631" t="str">
            <v>Non Salary</v>
          </cell>
        </row>
        <row r="9632">
          <cell r="A9632" t="str">
            <v>PH5131</v>
          </cell>
          <cell r="E9632">
            <v>0</v>
          </cell>
          <cell r="F9632">
            <v>0</v>
          </cell>
          <cell r="G9632">
            <v>0</v>
          </cell>
          <cell r="H9632">
            <v>0</v>
          </cell>
          <cell r="I9632">
            <v>0</v>
          </cell>
          <cell r="J9632">
            <v>0</v>
          </cell>
          <cell r="L9632">
            <v>41455</v>
          </cell>
          <cell r="M9632" t="str">
            <v>PF</v>
          </cell>
          <cell r="N9632" t="str">
            <v>EXP</v>
          </cell>
          <cell r="O9632" t="str">
            <v>PH500</v>
          </cell>
          <cell r="P9632" t="str">
            <v>2792</v>
          </cell>
          <cell r="Q9632" t="str">
            <v>Other Supplies</v>
          </cell>
          <cell r="R9632" t="str">
            <v>Other Expenditures</v>
          </cell>
          <cell r="S9632" t="str">
            <v>Non Salary</v>
          </cell>
        </row>
        <row r="9633">
          <cell r="A9633" t="str">
            <v>PH5131</v>
          </cell>
          <cell r="E9633">
            <v>0</v>
          </cell>
          <cell r="F9633">
            <v>0</v>
          </cell>
          <cell r="G9633">
            <v>0</v>
          </cell>
          <cell r="H9633">
            <v>23120</v>
          </cell>
          <cell r="I9633">
            <v>23120</v>
          </cell>
          <cell r="J9633">
            <v>23120</v>
          </cell>
          <cell r="L9633">
            <v>41455</v>
          </cell>
          <cell r="M9633" t="str">
            <v>PF</v>
          </cell>
          <cell r="N9633" t="str">
            <v>EXP</v>
          </cell>
          <cell r="O9633" t="str">
            <v>PH500</v>
          </cell>
          <cell r="P9633" t="str">
            <v>3099</v>
          </cell>
          <cell r="Q9633" t="str">
            <v>General Equipment</v>
          </cell>
          <cell r="R9633" t="str">
            <v>Other Expenditures</v>
          </cell>
          <cell r="S9633" t="str">
            <v>Non Salary</v>
          </cell>
        </row>
        <row r="9634">
          <cell r="A9634" t="str">
            <v>PH5131</v>
          </cell>
          <cell r="E9634">
            <v>0</v>
          </cell>
          <cell r="F9634">
            <v>0</v>
          </cell>
          <cell r="G9634">
            <v>0</v>
          </cell>
          <cell r="H9634">
            <v>4213.8</v>
          </cell>
          <cell r="I9634">
            <v>4213.8</v>
          </cell>
          <cell r="J9634">
            <v>18000</v>
          </cell>
          <cell r="L9634">
            <v>41455</v>
          </cell>
          <cell r="M9634" t="str">
            <v>PF</v>
          </cell>
          <cell r="N9634" t="str">
            <v>EXP</v>
          </cell>
          <cell r="O9634" t="str">
            <v>PH500</v>
          </cell>
          <cell r="P9634" t="str">
            <v>4038</v>
          </cell>
          <cell r="Q9634" t="str">
            <v>Professional &amp; Technical</v>
          </cell>
          <cell r="R9634" t="str">
            <v>Other Expenditures</v>
          </cell>
          <cell r="S9634" t="str">
            <v>Non Salary</v>
          </cell>
        </row>
        <row r="9635">
          <cell r="A9635" t="str">
            <v>PH5131</v>
          </cell>
          <cell r="E9635">
            <v>0</v>
          </cell>
          <cell r="F9635">
            <v>0</v>
          </cell>
          <cell r="G9635">
            <v>0</v>
          </cell>
          <cell r="H9635">
            <v>3043.3</v>
          </cell>
          <cell r="I9635">
            <v>3043.3</v>
          </cell>
          <cell r="J9635">
            <v>13000</v>
          </cell>
          <cell r="L9635">
            <v>41455</v>
          </cell>
          <cell r="M9635" t="str">
            <v>PF</v>
          </cell>
          <cell r="N9635" t="str">
            <v>EXP</v>
          </cell>
          <cell r="O9635" t="str">
            <v>PH500</v>
          </cell>
          <cell r="P9635" t="str">
            <v>4078</v>
          </cell>
          <cell r="Q9635" t="str">
            <v>Professional &amp; Technical</v>
          </cell>
          <cell r="R9635" t="str">
            <v>Other Expenditures</v>
          </cell>
          <cell r="S9635" t="str">
            <v>Non Salary</v>
          </cell>
        </row>
        <row r="9636">
          <cell r="A9636" t="str">
            <v>PH5131</v>
          </cell>
          <cell r="E9636">
            <v>0</v>
          </cell>
          <cell r="F9636">
            <v>0</v>
          </cell>
          <cell r="G9636">
            <v>0</v>
          </cell>
          <cell r="H9636">
            <v>1638.7</v>
          </cell>
          <cell r="I9636">
            <v>1638.7</v>
          </cell>
          <cell r="J9636">
            <v>7000</v>
          </cell>
          <cell r="L9636">
            <v>41455</v>
          </cell>
          <cell r="M9636" t="str">
            <v>PF</v>
          </cell>
          <cell r="N9636" t="str">
            <v>EXP</v>
          </cell>
          <cell r="O9636" t="str">
            <v>PH500</v>
          </cell>
          <cell r="P9636" t="str">
            <v>4199</v>
          </cell>
          <cell r="Q9636" t="str">
            <v>Professional &amp; Technical</v>
          </cell>
          <cell r="R9636" t="str">
            <v>Other Expenditures</v>
          </cell>
          <cell r="S9636" t="str">
            <v>Non Salary</v>
          </cell>
        </row>
        <row r="9637">
          <cell r="A9637" t="str">
            <v>PH5131</v>
          </cell>
          <cell r="E9637">
            <v>0</v>
          </cell>
          <cell r="F9637">
            <v>457.92</v>
          </cell>
          <cell r="G9637">
            <v>457.92</v>
          </cell>
          <cell r="H9637">
            <v>1285.21</v>
          </cell>
          <cell r="I9637">
            <v>827.29</v>
          </cell>
          <cell r="J9637">
            <v>5490</v>
          </cell>
          <cell r="L9637">
            <v>41455</v>
          </cell>
          <cell r="M9637" t="str">
            <v>PF</v>
          </cell>
          <cell r="N9637" t="str">
            <v>EXP</v>
          </cell>
          <cell r="O9637" t="str">
            <v>PH500</v>
          </cell>
          <cell r="P9637" t="str">
            <v>4310</v>
          </cell>
          <cell r="Q9637" t="str">
            <v>Training &amp; Development</v>
          </cell>
          <cell r="R9637" t="str">
            <v>Other Expenditures</v>
          </cell>
          <cell r="S9637" t="str">
            <v>Non Salary</v>
          </cell>
        </row>
        <row r="9638">
          <cell r="A9638" t="str">
            <v>PH5131</v>
          </cell>
          <cell r="E9638">
            <v>0</v>
          </cell>
          <cell r="F9638">
            <v>0</v>
          </cell>
          <cell r="G9638">
            <v>0</v>
          </cell>
          <cell r="H9638">
            <v>1367.15</v>
          </cell>
          <cell r="I9638">
            <v>1367.15</v>
          </cell>
          <cell r="J9638">
            <v>5840</v>
          </cell>
          <cell r="L9638">
            <v>41455</v>
          </cell>
          <cell r="M9638" t="str">
            <v>PF</v>
          </cell>
          <cell r="N9638" t="str">
            <v>EXP</v>
          </cell>
          <cell r="O9638" t="str">
            <v>PH500</v>
          </cell>
          <cell r="P9638" t="str">
            <v>4825</v>
          </cell>
          <cell r="Q9638" t="str">
            <v>Other Services</v>
          </cell>
          <cell r="R9638" t="str">
            <v>Other Expenditures</v>
          </cell>
          <cell r="S9638" t="str">
            <v>Non Salary</v>
          </cell>
        </row>
        <row r="9639">
          <cell r="A9639" t="str">
            <v>PH5131</v>
          </cell>
          <cell r="E9639">
            <v>0</v>
          </cell>
          <cell r="F9639">
            <v>0</v>
          </cell>
          <cell r="G9639">
            <v>0</v>
          </cell>
          <cell r="H9639">
            <v>0</v>
          </cell>
          <cell r="I9639">
            <v>0</v>
          </cell>
          <cell r="J9639">
            <v>0</v>
          </cell>
          <cell r="L9639">
            <v>41455</v>
          </cell>
          <cell r="M9639" t="str">
            <v>PF</v>
          </cell>
          <cell r="N9639" t="str">
            <v>EXP</v>
          </cell>
          <cell r="O9639" t="str">
            <v>PH500</v>
          </cell>
          <cell r="P9639" t="str">
            <v>7030</v>
          </cell>
          <cell r="Q9639" t="str">
            <v>IDC's</v>
          </cell>
          <cell r="R9639" t="str">
            <v>Other Expenditures</v>
          </cell>
          <cell r="S9639" t="str">
            <v>Non Salary</v>
          </cell>
        </row>
        <row r="9640">
          <cell r="A9640" t="str">
            <v>PH5131</v>
          </cell>
          <cell r="E9640">
            <v>0</v>
          </cell>
          <cell r="F9640">
            <v>0</v>
          </cell>
          <cell r="G9640">
            <v>0</v>
          </cell>
          <cell r="H9640">
            <v>0</v>
          </cell>
          <cell r="I9640">
            <v>0</v>
          </cell>
          <cell r="J9640">
            <v>0</v>
          </cell>
          <cell r="L9640">
            <v>41455</v>
          </cell>
          <cell r="M9640" t="str">
            <v>PF</v>
          </cell>
          <cell r="N9640" t="str">
            <v>EXP</v>
          </cell>
          <cell r="O9640" t="str">
            <v>PH500</v>
          </cell>
          <cell r="P9640" t="str">
            <v>7080</v>
          </cell>
          <cell r="Q9640" t="str">
            <v>IDC's</v>
          </cell>
          <cell r="R9640" t="str">
            <v>Other Expenditures</v>
          </cell>
          <cell r="S9640" t="str">
            <v>Non Salary</v>
          </cell>
        </row>
        <row r="9641">
          <cell r="A9641" t="str">
            <v>PH5131</v>
          </cell>
          <cell r="E9641">
            <v>0</v>
          </cell>
          <cell r="F9641">
            <v>0</v>
          </cell>
          <cell r="G9641">
            <v>0</v>
          </cell>
          <cell r="H9641">
            <v>229.02</v>
          </cell>
          <cell r="I9641">
            <v>229.02</v>
          </cell>
          <cell r="J9641">
            <v>600</v>
          </cell>
          <cell r="L9641">
            <v>41455</v>
          </cell>
          <cell r="M9641" t="str">
            <v>PF</v>
          </cell>
          <cell r="N9641" t="str">
            <v>EXP</v>
          </cell>
          <cell r="O9641" t="str">
            <v>PH500</v>
          </cell>
          <cell r="P9641" t="str">
            <v>7130</v>
          </cell>
          <cell r="Q9641" t="str">
            <v>IDC's</v>
          </cell>
          <cell r="R9641" t="str">
            <v>Other Expenditures</v>
          </cell>
          <cell r="S9641" t="str">
            <v>Non Salary</v>
          </cell>
        </row>
        <row r="9642">
          <cell r="A9642" t="str">
            <v>PH5131</v>
          </cell>
          <cell r="E9642">
            <v>0</v>
          </cell>
          <cell r="F9642">
            <v>0</v>
          </cell>
          <cell r="G9642">
            <v>0</v>
          </cell>
          <cell r="H9642">
            <v>0</v>
          </cell>
          <cell r="I9642">
            <v>0</v>
          </cell>
          <cell r="J9642">
            <v>0</v>
          </cell>
          <cell r="L9642">
            <v>41455</v>
          </cell>
          <cell r="M9642" t="str">
            <v>PF</v>
          </cell>
          <cell r="N9642" t="str">
            <v>EXP</v>
          </cell>
          <cell r="O9642" t="str">
            <v>PH500</v>
          </cell>
          <cell r="P9642" t="str">
            <v>7170</v>
          </cell>
          <cell r="Q9642" t="str">
            <v>IDC's</v>
          </cell>
          <cell r="R9642" t="str">
            <v>Other Expenditures</v>
          </cell>
          <cell r="S9642" t="str">
            <v>Non Salary</v>
          </cell>
        </row>
        <row r="9643">
          <cell r="A9643" t="str">
            <v>PH5131</v>
          </cell>
          <cell r="E9643">
            <v>-7364.88</v>
          </cell>
          <cell r="F9643">
            <v>0</v>
          </cell>
          <cell r="G9643">
            <v>-7364.88</v>
          </cell>
          <cell r="H9643">
            <v>-46223.93</v>
          </cell>
          <cell r="I9643">
            <v>-38859.050000000003</v>
          </cell>
          <cell r="J9643">
            <v>-100000</v>
          </cell>
          <cell r="L9643">
            <v>41455</v>
          </cell>
          <cell r="M9643" t="str">
            <v>PF</v>
          </cell>
          <cell r="N9643" t="str">
            <v>REV</v>
          </cell>
          <cell r="O9643" t="str">
            <v>PH500</v>
          </cell>
          <cell r="P9643" t="str">
            <v>8010</v>
          </cell>
          <cell r="Q9643" t="str">
            <v>Grants and Subsidies</v>
          </cell>
          <cell r="R9643" t="str">
            <v>Revenue</v>
          </cell>
          <cell r="S9643" t="str">
            <v>Non Salary</v>
          </cell>
        </row>
        <row r="9644">
          <cell r="A9644" t="str">
            <v>PH5132</v>
          </cell>
          <cell r="E9644">
            <v>0</v>
          </cell>
          <cell r="F9644">
            <v>0</v>
          </cell>
          <cell r="G9644">
            <v>0</v>
          </cell>
          <cell r="H9644">
            <v>0</v>
          </cell>
          <cell r="I9644">
            <v>0</v>
          </cell>
          <cell r="J9644">
            <v>0</v>
          </cell>
          <cell r="L9644">
            <v>41455</v>
          </cell>
          <cell r="M9644" t="str">
            <v>PF</v>
          </cell>
          <cell r="N9644" t="str">
            <v>EXP</v>
          </cell>
          <cell r="O9644" t="str">
            <v>PH500</v>
          </cell>
          <cell r="P9644" t="str">
            <v>1015</v>
          </cell>
          <cell r="Q9644" t="str">
            <v>Salaries &amp; Benefits</v>
          </cell>
          <cell r="R9644" t="str">
            <v>Other Expenditures</v>
          </cell>
          <cell r="S9644" t="str">
            <v>Salaries &amp; Benefits</v>
          </cell>
        </row>
        <row r="9645">
          <cell r="A9645" t="str">
            <v>PH5132</v>
          </cell>
          <cell r="E9645">
            <v>0</v>
          </cell>
          <cell r="F9645">
            <v>0</v>
          </cell>
          <cell r="G9645">
            <v>0</v>
          </cell>
          <cell r="H9645">
            <v>0</v>
          </cell>
          <cell r="I9645">
            <v>0</v>
          </cell>
          <cell r="J9645">
            <v>0</v>
          </cell>
          <cell r="L9645">
            <v>41455</v>
          </cell>
          <cell r="M9645" t="str">
            <v>PF</v>
          </cell>
          <cell r="N9645" t="str">
            <v>EXP</v>
          </cell>
          <cell r="O9645" t="str">
            <v>PH500</v>
          </cell>
          <cell r="P9645" t="str">
            <v>1025</v>
          </cell>
          <cell r="Q9645" t="str">
            <v>Salaries &amp; Benefits</v>
          </cell>
          <cell r="R9645" t="str">
            <v>Other Expenditures</v>
          </cell>
          <cell r="S9645" t="str">
            <v>Overtime</v>
          </cell>
        </row>
        <row r="9646">
          <cell r="A9646" t="str">
            <v>PH5132</v>
          </cell>
          <cell r="E9646">
            <v>0</v>
          </cell>
          <cell r="F9646">
            <v>0</v>
          </cell>
          <cell r="G9646">
            <v>0</v>
          </cell>
          <cell r="H9646">
            <v>0</v>
          </cell>
          <cell r="I9646">
            <v>0</v>
          </cell>
          <cell r="J9646">
            <v>0</v>
          </cell>
          <cell r="L9646">
            <v>41455</v>
          </cell>
          <cell r="M9646" t="str">
            <v>PF</v>
          </cell>
          <cell r="N9646" t="str">
            <v>EXP</v>
          </cell>
          <cell r="O9646" t="str">
            <v>PH500</v>
          </cell>
          <cell r="P9646" t="str">
            <v>1850</v>
          </cell>
          <cell r="Q9646" t="str">
            <v>Salaries &amp; Benefits</v>
          </cell>
          <cell r="R9646" t="str">
            <v>Other Expenditures</v>
          </cell>
          <cell r="S9646" t="str">
            <v>Salaries &amp; Benefits</v>
          </cell>
        </row>
        <row r="9647">
          <cell r="A9647" t="str">
            <v>PH5132</v>
          </cell>
          <cell r="E9647">
            <v>0</v>
          </cell>
          <cell r="F9647">
            <v>16.23</v>
          </cell>
          <cell r="G9647">
            <v>16.23</v>
          </cell>
          <cell r="H9647">
            <v>0</v>
          </cell>
          <cell r="I9647">
            <v>-16.23</v>
          </cell>
          <cell r="J9647">
            <v>0</v>
          </cell>
          <cell r="L9647">
            <v>41455</v>
          </cell>
          <cell r="M9647" t="str">
            <v>PF</v>
          </cell>
          <cell r="N9647" t="str">
            <v>EXP</v>
          </cell>
          <cell r="O9647" t="str">
            <v>PH500</v>
          </cell>
          <cell r="P9647" t="str">
            <v>2710</v>
          </cell>
          <cell r="Q9647" t="str">
            <v>Other Supplies</v>
          </cell>
          <cell r="R9647" t="str">
            <v>Other Expenditures</v>
          </cell>
          <cell r="S9647" t="str">
            <v>Non Salary</v>
          </cell>
        </row>
        <row r="9648">
          <cell r="A9648" t="str">
            <v>PH5132</v>
          </cell>
          <cell r="E9648">
            <v>27677.03</v>
          </cell>
          <cell r="F9648">
            <v>0</v>
          </cell>
          <cell r="G9648">
            <v>27677.03</v>
          </cell>
          <cell r="H9648">
            <v>0</v>
          </cell>
          <cell r="I9648">
            <v>-27677.03</v>
          </cell>
          <cell r="J9648">
            <v>0</v>
          </cell>
          <cell r="L9648">
            <v>41455</v>
          </cell>
          <cell r="M9648" t="str">
            <v>PF</v>
          </cell>
          <cell r="N9648" t="str">
            <v>EXP</v>
          </cell>
          <cell r="O9648" t="str">
            <v>PH500</v>
          </cell>
          <cell r="P9648" t="str">
            <v>2790</v>
          </cell>
          <cell r="Q9648" t="str">
            <v>Other Supplies</v>
          </cell>
          <cell r="R9648" t="str">
            <v>Other Expenditures</v>
          </cell>
          <cell r="S9648" t="str">
            <v>Non Salary</v>
          </cell>
        </row>
        <row r="9649">
          <cell r="A9649" t="str">
            <v>PH5132</v>
          </cell>
          <cell r="E9649">
            <v>0</v>
          </cell>
          <cell r="F9649">
            <v>0</v>
          </cell>
          <cell r="G9649">
            <v>0</v>
          </cell>
          <cell r="H9649">
            <v>40728.6</v>
          </cell>
          <cell r="I9649">
            <v>40728.6</v>
          </cell>
          <cell r="J9649">
            <v>90508</v>
          </cell>
          <cell r="L9649">
            <v>41455</v>
          </cell>
          <cell r="M9649" t="str">
            <v>PF</v>
          </cell>
          <cell r="N9649" t="str">
            <v>EXP</v>
          </cell>
          <cell r="O9649" t="str">
            <v>PH500</v>
          </cell>
          <cell r="P9649" t="str">
            <v>3020</v>
          </cell>
          <cell r="Q9649" t="str">
            <v>General Equipment</v>
          </cell>
          <cell r="R9649" t="str">
            <v>Other Expenditures</v>
          </cell>
          <cell r="S9649" t="str">
            <v>Non Salary</v>
          </cell>
        </row>
        <row r="9650">
          <cell r="A9650" t="str">
            <v>PH5132</v>
          </cell>
          <cell r="E9650">
            <v>0</v>
          </cell>
          <cell r="F9650">
            <v>0</v>
          </cell>
          <cell r="G9650">
            <v>0</v>
          </cell>
          <cell r="H9650">
            <v>0</v>
          </cell>
          <cell r="I9650">
            <v>0</v>
          </cell>
          <cell r="J9650">
            <v>0</v>
          </cell>
          <cell r="L9650">
            <v>41455</v>
          </cell>
          <cell r="M9650" t="str">
            <v>PF</v>
          </cell>
          <cell r="N9650" t="str">
            <v>EXP</v>
          </cell>
          <cell r="O9650" t="str">
            <v>PH500</v>
          </cell>
          <cell r="P9650" t="str">
            <v>4086</v>
          </cell>
          <cell r="Q9650" t="str">
            <v>Professional &amp; Technical</v>
          </cell>
          <cell r="R9650" t="str">
            <v>Other Expenditures</v>
          </cell>
          <cell r="S9650" t="str">
            <v>Non Salary</v>
          </cell>
        </row>
        <row r="9651">
          <cell r="A9651" t="str">
            <v>PH5132</v>
          </cell>
          <cell r="E9651">
            <v>1221.1199999999999</v>
          </cell>
          <cell r="F9651">
            <v>0</v>
          </cell>
          <cell r="G9651">
            <v>1221.1199999999999</v>
          </cell>
          <cell r="H9651">
            <v>59833.75</v>
          </cell>
          <cell r="I9651">
            <v>58612.63</v>
          </cell>
          <cell r="J9651">
            <v>132963.85</v>
          </cell>
          <cell r="L9651">
            <v>41455</v>
          </cell>
          <cell r="M9651" t="str">
            <v>PF</v>
          </cell>
          <cell r="N9651" t="str">
            <v>EXP</v>
          </cell>
          <cell r="O9651" t="str">
            <v>PH500</v>
          </cell>
          <cell r="P9651" t="str">
            <v>4414</v>
          </cell>
          <cell r="Q9651" t="str">
            <v>Contracted Services</v>
          </cell>
          <cell r="R9651" t="str">
            <v>Other Expenditures</v>
          </cell>
          <cell r="S9651" t="str">
            <v>Non Salary</v>
          </cell>
        </row>
        <row r="9652">
          <cell r="A9652" t="str">
            <v>PH5132</v>
          </cell>
          <cell r="E9652">
            <v>12898.08</v>
          </cell>
          <cell r="F9652">
            <v>12898.08</v>
          </cell>
          <cell r="G9652">
            <v>25796.16</v>
          </cell>
          <cell r="H9652">
            <v>0</v>
          </cell>
          <cell r="I9652">
            <v>-25796.16</v>
          </cell>
          <cell r="J9652">
            <v>0</v>
          </cell>
          <cell r="L9652">
            <v>41455</v>
          </cell>
          <cell r="M9652" t="str">
            <v>PF</v>
          </cell>
          <cell r="N9652" t="str">
            <v>EXP</v>
          </cell>
          <cell r="O9652" t="str">
            <v>PH500</v>
          </cell>
          <cell r="P9652" t="str">
            <v>4424</v>
          </cell>
          <cell r="Q9652" t="str">
            <v>Contracted Services</v>
          </cell>
          <cell r="R9652" t="str">
            <v>Other Expenditures</v>
          </cell>
          <cell r="S9652" t="str">
            <v>Non Salary</v>
          </cell>
        </row>
        <row r="9653">
          <cell r="A9653" t="str">
            <v>PH5132</v>
          </cell>
          <cell r="E9653">
            <v>2552.34</v>
          </cell>
          <cell r="F9653">
            <v>0</v>
          </cell>
          <cell r="G9653">
            <v>2552.34</v>
          </cell>
          <cell r="H9653">
            <v>0</v>
          </cell>
          <cell r="I9653">
            <v>-2552.34</v>
          </cell>
          <cell r="J9653">
            <v>0</v>
          </cell>
          <cell r="L9653">
            <v>41455</v>
          </cell>
          <cell r="M9653" t="str">
            <v>PF</v>
          </cell>
          <cell r="N9653" t="str">
            <v>EXP</v>
          </cell>
          <cell r="O9653" t="str">
            <v>PH500</v>
          </cell>
          <cell r="P9653" t="str">
            <v>4811</v>
          </cell>
          <cell r="Q9653" t="str">
            <v>Other Services</v>
          </cell>
          <cell r="R9653" t="str">
            <v>Other Expenditures</v>
          </cell>
          <cell r="S9653" t="str">
            <v>Non Salary</v>
          </cell>
        </row>
        <row r="9654">
          <cell r="A9654" t="str">
            <v>PH5132</v>
          </cell>
          <cell r="E9654">
            <v>7500</v>
          </cell>
          <cell r="F9654">
            <v>0</v>
          </cell>
          <cell r="G9654">
            <v>7500</v>
          </cell>
          <cell r="H9654">
            <v>0</v>
          </cell>
          <cell r="I9654">
            <v>-7500</v>
          </cell>
          <cell r="J9654">
            <v>0</v>
          </cell>
          <cell r="L9654">
            <v>41455</v>
          </cell>
          <cell r="M9654" t="str">
            <v>PF</v>
          </cell>
          <cell r="N9654" t="str">
            <v>EXP</v>
          </cell>
          <cell r="O9654" t="str">
            <v>PH500</v>
          </cell>
          <cell r="P9654" t="str">
            <v>7165</v>
          </cell>
          <cell r="Q9654" t="str">
            <v>IDC's</v>
          </cell>
          <cell r="R9654" t="str">
            <v>Other Expenditures</v>
          </cell>
          <cell r="S9654" t="str">
            <v>Non Salary</v>
          </cell>
        </row>
        <row r="9655">
          <cell r="A9655" t="str">
            <v>PH5132</v>
          </cell>
          <cell r="E9655">
            <v>-63061.32</v>
          </cell>
          <cell r="F9655">
            <v>0</v>
          </cell>
          <cell r="G9655">
            <v>-63061.32</v>
          </cell>
          <cell r="H9655">
            <v>-100562.35</v>
          </cell>
          <cell r="I9655">
            <v>-37501.03</v>
          </cell>
          <cell r="J9655">
            <v>-223471.85</v>
          </cell>
          <cell r="L9655">
            <v>41455</v>
          </cell>
          <cell r="M9655" t="str">
            <v>PF</v>
          </cell>
          <cell r="N9655" t="str">
            <v>REV</v>
          </cell>
          <cell r="O9655" t="str">
            <v>PH500</v>
          </cell>
          <cell r="P9655" t="str">
            <v>8010</v>
          </cell>
          <cell r="Q9655" t="str">
            <v>Grants and Subsidies</v>
          </cell>
          <cell r="R9655" t="str">
            <v>Revenue</v>
          </cell>
          <cell r="S9655" t="str">
            <v>Non Salary</v>
          </cell>
        </row>
        <row r="9656">
          <cell r="A9656" t="str">
            <v>PH5133</v>
          </cell>
          <cell r="E9656">
            <v>195940.79</v>
          </cell>
          <cell r="F9656">
            <v>0</v>
          </cell>
          <cell r="G9656">
            <v>195940.79</v>
          </cell>
          <cell r="H9656">
            <v>266896.28000000003</v>
          </cell>
          <cell r="I9656">
            <v>70955.490000000005</v>
          </cell>
          <cell r="J9656">
            <v>600516.63</v>
          </cell>
          <cell r="L9656">
            <v>41455</v>
          </cell>
          <cell r="M9656" t="str">
            <v>SG</v>
          </cell>
          <cell r="N9656" t="str">
            <v>EXP</v>
          </cell>
          <cell r="O9656" t="str">
            <v>PH500</v>
          </cell>
          <cell r="P9656" t="str">
            <v>1015</v>
          </cell>
          <cell r="Q9656" t="str">
            <v>Salaries &amp; Benefits</v>
          </cell>
          <cell r="R9656" t="str">
            <v>Other Expenditures</v>
          </cell>
          <cell r="S9656" t="str">
            <v>Salaries &amp; Benefits</v>
          </cell>
        </row>
        <row r="9657">
          <cell r="A9657" t="str">
            <v>PH5133</v>
          </cell>
          <cell r="E9657">
            <v>8649.7199999999993</v>
          </cell>
          <cell r="F9657">
            <v>0</v>
          </cell>
          <cell r="G9657">
            <v>8649.7199999999993</v>
          </cell>
          <cell r="H9657">
            <v>0</v>
          </cell>
          <cell r="I9657">
            <v>-8649.7199999999993</v>
          </cell>
          <cell r="J9657">
            <v>0</v>
          </cell>
          <cell r="L9657">
            <v>41455</v>
          </cell>
          <cell r="M9657" t="str">
            <v>SG</v>
          </cell>
          <cell r="N9657" t="str">
            <v>EXP</v>
          </cell>
          <cell r="O9657" t="str">
            <v>PH500</v>
          </cell>
          <cell r="P9657" t="str">
            <v>1025</v>
          </cell>
          <cell r="Q9657" t="str">
            <v>Salaries &amp; Benefits</v>
          </cell>
          <cell r="R9657" t="str">
            <v>Other Expenditures</v>
          </cell>
          <cell r="S9657" t="str">
            <v>Overtime</v>
          </cell>
        </row>
        <row r="9658">
          <cell r="A9658" t="str">
            <v>PH5133</v>
          </cell>
          <cell r="E9658">
            <v>0</v>
          </cell>
          <cell r="F9658">
            <v>0</v>
          </cell>
          <cell r="G9658">
            <v>0</v>
          </cell>
          <cell r="H9658">
            <v>-16918.55</v>
          </cell>
          <cell r="I9658">
            <v>-16918.55</v>
          </cell>
          <cell r="J9658">
            <v>-37027.230000000003</v>
          </cell>
          <cell r="L9658">
            <v>41455</v>
          </cell>
          <cell r="M9658" t="str">
            <v>SG</v>
          </cell>
          <cell r="N9658" t="str">
            <v>EXP</v>
          </cell>
          <cell r="O9658" t="str">
            <v>PH500</v>
          </cell>
          <cell r="P9658" t="str">
            <v>1520</v>
          </cell>
          <cell r="Q9658" t="str">
            <v>Salaries &amp; Benefits</v>
          </cell>
          <cell r="R9658" t="str">
            <v>Other Expenditures</v>
          </cell>
          <cell r="S9658" t="str">
            <v>Gapping</v>
          </cell>
        </row>
        <row r="9659">
          <cell r="A9659" t="str">
            <v>PH5133</v>
          </cell>
          <cell r="E9659">
            <v>9336.85</v>
          </cell>
          <cell r="F9659">
            <v>0</v>
          </cell>
          <cell r="G9659">
            <v>9336.85</v>
          </cell>
          <cell r="H9659">
            <v>15375.95</v>
          </cell>
          <cell r="I9659">
            <v>6039.1</v>
          </cell>
          <cell r="J9659">
            <v>34596</v>
          </cell>
          <cell r="L9659">
            <v>41455</v>
          </cell>
          <cell r="M9659" t="str">
            <v>SG</v>
          </cell>
          <cell r="N9659" t="str">
            <v>EXP</v>
          </cell>
          <cell r="O9659" t="str">
            <v>PH500</v>
          </cell>
          <cell r="P9659" t="str">
            <v>1711</v>
          </cell>
          <cell r="Q9659" t="str">
            <v>Salaries &amp; Benefits</v>
          </cell>
          <cell r="R9659" t="str">
            <v>Other Expenditures</v>
          </cell>
          <cell r="S9659" t="str">
            <v>Salaries &amp; Benefits</v>
          </cell>
        </row>
        <row r="9660">
          <cell r="A9660" t="str">
            <v>PH5133</v>
          </cell>
          <cell r="E9660">
            <v>4577.5200000000004</v>
          </cell>
          <cell r="F9660">
            <v>0</v>
          </cell>
          <cell r="G9660">
            <v>4577.5200000000004</v>
          </cell>
          <cell r="H9660">
            <v>7354.61</v>
          </cell>
          <cell r="I9660">
            <v>2777.09</v>
          </cell>
          <cell r="J9660">
            <v>16548</v>
          </cell>
          <cell r="L9660">
            <v>41455</v>
          </cell>
          <cell r="M9660" t="str">
            <v>SG</v>
          </cell>
          <cell r="N9660" t="str">
            <v>EXP</v>
          </cell>
          <cell r="O9660" t="str">
            <v>PH500</v>
          </cell>
          <cell r="P9660" t="str">
            <v>1712</v>
          </cell>
          <cell r="Q9660" t="str">
            <v>Salaries &amp; Benefits</v>
          </cell>
          <cell r="R9660" t="str">
            <v>Other Expenditures</v>
          </cell>
          <cell r="S9660" t="str">
            <v>Salaries &amp; Benefits</v>
          </cell>
        </row>
        <row r="9661">
          <cell r="A9661" t="str">
            <v>PH5133</v>
          </cell>
          <cell r="E9661">
            <v>4682.91</v>
          </cell>
          <cell r="F9661">
            <v>0</v>
          </cell>
          <cell r="G9661">
            <v>4682.91</v>
          </cell>
          <cell r="H9661">
            <v>5344.69</v>
          </cell>
          <cell r="I9661">
            <v>661.78</v>
          </cell>
          <cell r="J9661">
            <v>12025.36</v>
          </cell>
          <cell r="L9661">
            <v>41455</v>
          </cell>
          <cell r="M9661" t="str">
            <v>SG</v>
          </cell>
          <cell r="N9661" t="str">
            <v>EXP</v>
          </cell>
          <cell r="O9661" t="str">
            <v>PH500</v>
          </cell>
          <cell r="P9661" t="str">
            <v>1720</v>
          </cell>
          <cell r="Q9661" t="str">
            <v>Salaries &amp; Benefits</v>
          </cell>
          <cell r="R9661" t="str">
            <v>Other Expenditures</v>
          </cell>
          <cell r="S9661" t="str">
            <v>Salaries &amp; Benefits</v>
          </cell>
        </row>
        <row r="9662">
          <cell r="A9662" t="str">
            <v>PH5133</v>
          </cell>
          <cell r="E9662">
            <v>1417.51</v>
          </cell>
          <cell r="F9662">
            <v>0</v>
          </cell>
          <cell r="G9662">
            <v>1417.51</v>
          </cell>
          <cell r="H9662">
            <v>1991.95</v>
          </cell>
          <cell r="I9662">
            <v>574.44000000000005</v>
          </cell>
          <cell r="J9662">
            <v>4482.28</v>
          </cell>
          <cell r="L9662">
            <v>41455</v>
          </cell>
          <cell r="M9662" t="str">
            <v>SG</v>
          </cell>
          <cell r="N9662" t="str">
            <v>EXP</v>
          </cell>
          <cell r="O9662" t="str">
            <v>PH500</v>
          </cell>
          <cell r="P9662" t="str">
            <v>1730</v>
          </cell>
          <cell r="Q9662" t="str">
            <v>Salaries &amp; Benefits</v>
          </cell>
          <cell r="R9662" t="str">
            <v>Other Expenditures</v>
          </cell>
          <cell r="S9662" t="str">
            <v>Salaries &amp; Benefits</v>
          </cell>
        </row>
        <row r="9663">
          <cell r="A9663" t="str">
            <v>PH5133</v>
          </cell>
          <cell r="E9663">
            <v>5264.42</v>
          </cell>
          <cell r="F9663">
            <v>0</v>
          </cell>
          <cell r="G9663">
            <v>5264.42</v>
          </cell>
          <cell r="H9663">
            <v>6712.85</v>
          </cell>
          <cell r="I9663">
            <v>1448.43</v>
          </cell>
          <cell r="J9663">
            <v>8353.61</v>
          </cell>
          <cell r="L9663">
            <v>41455</v>
          </cell>
          <cell r="M9663" t="str">
            <v>SG</v>
          </cell>
          <cell r="N9663" t="str">
            <v>EXP</v>
          </cell>
          <cell r="O9663" t="str">
            <v>PH500</v>
          </cell>
          <cell r="P9663" t="str">
            <v>1740</v>
          </cell>
          <cell r="Q9663" t="str">
            <v>Salaries &amp; Benefits</v>
          </cell>
          <cell r="R9663" t="str">
            <v>Other Expenditures</v>
          </cell>
          <cell r="S9663" t="str">
            <v>Salaries &amp; Benefits</v>
          </cell>
        </row>
        <row r="9664">
          <cell r="A9664" t="str">
            <v>PH5133</v>
          </cell>
          <cell r="E9664">
            <v>220.74</v>
          </cell>
          <cell r="F9664">
            <v>0</v>
          </cell>
          <cell r="G9664">
            <v>220.74</v>
          </cell>
          <cell r="H9664">
            <v>374.34</v>
          </cell>
          <cell r="I9664">
            <v>153.6</v>
          </cell>
          <cell r="J9664">
            <v>480.41</v>
          </cell>
          <cell r="L9664">
            <v>41455</v>
          </cell>
          <cell r="M9664" t="str">
            <v>SG</v>
          </cell>
          <cell r="N9664" t="str">
            <v>EXP</v>
          </cell>
          <cell r="O9664" t="str">
            <v>PH500</v>
          </cell>
          <cell r="P9664" t="str">
            <v>1745</v>
          </cell>
          <cell r="Q9664" t="str">
            <v>Salaries &amp; Benefits</v>
          </cell>
          <cell r="R9664" t="str">
            <v>Other Expenditures</v>
          </cell>
          <cell r="S9664" t="str">
            <v>Salaries &amp; Benefits</v>
          </cell>
        </row>
        <row r="9665">
          <cell r="A9665" t="str">
            <v>PH5133</v>
          </cell>
          <cell r="E9665">
            <v>3813.01</v>
          </cell>
          <cell r="F9665">
            <v>0</v>
          </cell>
          <cell r="G9665">
            <v>3813.01</v>
          </cell>
          <cell r="H9665">
            <v>5204.51</v>
          </cell>
          <cell r="I9665">
            <v>1391.5</v>
          </cell>
          <cell r="J9665">
            <v>11710.08</v>
          </cell>
          <cell r="L9665">
            <v>41455</v>
          </cell>
          <cell r="M9665" t="str">
            <v>SG</v>
          </cell>
          <cell r="N9665" t="str">
            <v>EXP</v>
          </cell>
          <cell r="O9665" t="str">
            <v>PH500</v>
          </cell>
          <cell r="P9665" t="str">
            <v>1750</v>
          </cell>
          <cell r="Q9665" t="str">
            <v>Salaries &amp; Benefits</v>
          </cell>
          <cell r="R9665" t="str">
            <v>Other Expenditures</v>
          </cell>
          <cell r="S9665" t="str">
            <v>Salaries &amp; Benefits</v>
          </cell>
        </row>
        <row r="9666">
          <cell r="A9666" t="str">
            <v>PH5133</v>
          </cell>
          <cell r="E9666">
            <v>10747.77</v>
          </cell>
          <cell r="F9666">
            <v>0</v>
          </cell>
          <cell r="G9666">
            <v>10747.77</v>
          </cell>
          <cell r="H9666">
            <v>14666.04</v>
          </cell>
          <cell r="I9666">
            <v>3918.27</v>
          </cell>
          <cell r="J9666">
            <v>18453.599999999999</v>
          </cell>
          <cell r="L9666">
            <v>41455</v>
          </cell>
          <cell r="M9666" t="str">
            <v>SG</v>
          </cell>
          <cell r="N9666" t="str">
            <v>EXP</v>
          </cell>
          <cell r="O9666" t="str">
            <v>PH500</v>
          </cell>
          <cell r="P9666" t="str">
            <v>1760</v>
          </cell>
          <cell r="Q9666" t="str">
            <v>Salaries &amp; Benefits</v>
          </cell>
          <cell r="R9666" t="str">
            <v>Other Expenditures</v>
          </cell>
          <cell r="S9666" t="str">
            <v>Salaries &amp; Benefits</v>
          </cell>
        </row>
        <row r="9667">
          <cell r="A9667" t="str">
            <v>PH5133</v>
          </cell>
          <cell r="E9667">
            <v>20345.919999999998</v>
          </cell>
          <cell r="F9667">
            <v>0</v>
          </cell>
          <cell r="G9667">
            <v>20345.919999999998</v>
          </cell>
          <cell r="H9667">
            <v>28548.75</v>
          </cell>
          <cell r="I9667">
            <v>8202.83</v>
          </cell>
          <cell r="J9667">
            <v>64234.75</v>
          </cell>
          <cell r="L9667">
            <v>41455</v>
          </cell>
          <cell r="M9667" t="str">
            <v>SG</v>
          </cell>
          <cell r="N9667" t="str">
            <v>EXP</v>
          </cell>
          <cell r="O9667" t="str">
            <v>PH500</v>
          </cell>
          <cell r="P9667" t="str">
            <v>1770</v>
          </cell>
          <cell r="Q9667" t="str">
            <v>Salaries &amp; Benefits</v>
          </cell>
          <cell r="R9667" t="str">
            <v>Other Expenditures</v>
          </cell>
          <cell r="S9667" t="str">
            <v>Salaries &amp; Benefits</v>
          </cell>
        </row>
        <row r="9668">
          <cell r="A9668" t="str">
            <v>PH5133</v>
          </cell>
          <cell r="E9668">
            <v>142.47999999999999</v>
          </cell>
          <cell r="F9668">
            <v>0</v>
          </cell>
          <cell r="G9668">
            <v>142.47999999999999</v>
          </cell>
          <cell r="H9668">
            <v>996</v>
          </cell>
          <cell r="I9668">
            <v>853.52</v>
          </cell>
          <cell r="J9668">
            <v>2000</v>
          </cell>
          <cell r="L9668">
            <v>41455</v>
          </cell>
          <cell r="M9668" t="str">
            <v>SG</v>
          </cell>
          <cell r="N9668" t="str">
            <v>EXP</v>
          </cell>
          <cell r="O9668" t="str">
            <v>PH500</v>
          </cell>
          <cell r="P9668" t="str">
            <v>2010</v>
          </cell>
          <cell r="Q9668" t="str">
            <v>Office Supplies</v>
          </cell>
          <cell r="R9668" t="str">
            <v>Other Expenditures</v>
          </cell>
          <cell r="S9668" t="str">
            <v>Non Salary</v>
          </cell>
        </row>
        <row r="9669">
          <cell r="A9669" t="str">
            <v>PH5133</v>
          </cell>
          <cell r="E9669">
            <v>486.23</v>
          </cell>
          <cell r="F9669">
            <v>0</v>
          </cell>
          <cell r="G9669">
            <v>486.23</v>
          </cell>
          <cell r="H9669">
            <v>523.79999999999995</v>
          </cell>
          <cell r="I9669">
            <v>37.57</v>
          </cell>
          <cell r="J9669">
            <v>1500</v>
          </cell>
          <cell r="L9669">
            <v>41455</v>
          </cell>
          <cell r="M9669" t="str">
            <v>SG</v>
          </cell>
          <cell r="N9669" t="str">
            <v>EXP</v>
          </cell>
          <cell r="O9669" t="str">
            <v>PH500</v>
          </cell>
          <cell r="P9669" t="str">
            <v>2082</v>
          </cell>
          <cell r="Q9669" t="str">
            <v>Office Supplies</v>
          </cell>
          <cell r="R9669" t="str">
            <v>Other Expenditures</v>
          </cell>
          <cell r="S9669" t="str">
            <v>Non Salary</v>
          </cell>
        </row>
        <row r="9670">
          <cell r="A9670" t="str">
            <v>PH5133</v>
          </cell>
          <cell r="E9670">
            <v>0</v>
          </cell>
          <cell r="F9670">
            <v>0</v>
          </cell>
          <cell r="G9670">
            <v>0</v>
          </cell>
          <cell r="H9670">
            <v>349.2</v>
          </cell>
          <cell r="I9670">
            <v>349.2</v>
          </cell>
          <cell r="J9670">
            <v>1000</v>
          </cell>
          <cell r="L9670">
            <v>41455</v>
          </cell>
          <cell r="M9670" t="str">
            <v>SG</v>
          </cell>
          <cell r="N9670" t="str">
            <v>EXP</v>
          </cell>
          <cell r="O9670" t="str">
            <v>PH500</v>
          </cell>
          <cell r="P9670" t="str">
            <v>2660</v>
          </cell>
          <cell r="Q9670" t="str">
            <v>Other Supplies</v>
          </cell>
          <cell r="R9670" t="str">
            <v>Other Expenditures</v>
          </cell>
          <cell r="S9670" t="str">
            <v>Non Salary</v>
          </cell>
        </row>
        <row r="9671">
          <cell r="A9671" t="str">
            <v>PH5133</v>
          </cell>
          <cell r="E9671">
            <v>0</v>
          </cell>
          <cell r="F9671">
            <v>0</v>
          </cell>
          <cell r="G9671">
            <v>0</v>
          </cell>
          <cell r="H9671">
            <v>349.2</v>
          </cell>
          <cell r="I9671">
            <v>349.2</v>
          </cell>
          <cell r="J9671">
            <v>1000</v>
          </cell>
          <cell r="L9671">
            <v>41455</v>
          </cell>
          <cell r="M9671" t="str">
            <v>SG</v>
          </cell>
          <cell r="N9671" t="str">
            <v>EXP</v>
          </cell>
          <cell r="O9671" t="str">
            <v>PH500</v>
          </cell>
          <cell r="P9671" t="str">
            <v>2665</v>
          </cell>
          <cell r="Q9671" t="str">
            <v>Other Supplies</v>
          </cell>
          <cell r="R9671" t="str">
            <v>Other Expenditures</v>
          </cell>
          <cell r="S9671" t="str">
            <v>Non Salary</v>
          </cell>
        </row>
        <row r="9672">
          <cell r="A9672" t="str">
            <v>PH5133</v>
          </cell>
          <cell r="E9672">
            <v>0</v>
          </cell>
          <cell r="F9672">
            <v>0</v>
          </cell>
          <cell r="G9672">
            <v>0</v>
          </cell>
          <cell r="H9672">
            <v>1222.2</v>
          </cell>
          <cell r="I9672">
            <v>1222.2</v>
          </cell>
          <cell r="J9672">
            <v>3500</v>
          </cell>
          <cell r="L9672">
            <v>41455</v>
          </cell>
          <cell r="M9672" t="str">
            <v>SG</v>
          </cell>
          <cell r="N9672" t="str">
            <v>EXP</v>
          </cell>
          <cell r="O9672" t="str">
            <v>PH500</v>
          </cell>
          <cell r="P9672" t="str">
            <v>2790</v>
          </cell>
          <cell r="Q9672" t="str">
            <v>Other Supplies</v>
          </cell>
          <cell r="R9672" t="str">
            <v>Other Expenditures</v>
          </cell>
          <cell r="S9672" t="str">
            <v>Non Salary</v>
          </cell>
        </row>
        <row r="9673">
          <cell r="A9673" t="str">
            <v>PH5133</v>
          </cell>
          <cell r="E9673">
            <v>0</v>
          </cell>
          <cell r="F9673">
            <v>0</v>
          </cell>
          <cell r="G9673">
            <v>0</v>
          </cell>
          <cell r="H9673">
            <v>523.79999999999995</v>
          </cell>
          <cell r="I9673">
            <v>523.79999999999995</v>
          </cell>
          <cell r="J9673">
            <v>1500</v>
          </cell>
          <cell r="L9673">
            <v>41455</v>
          </cell>
          <cell r="M9673" t="str">
            <v>SG</v>
          </cell>
          <cell r="N9673" t="str">
            <v>EXP</v>
          </cell>
          <cell r="O9673" t="str">
            <v>PH500</v>
          </cell>
          <cell r="P9673" t="str">
            <v>2995</v>
          </cell>
          <cell r="Q9673" t="str">
            <v>Other Supplies</v>
          </cell>
          <cell r="R9673" t="str">
            <v>Other Expenditures</v>
          </cell>
          <cell r="S9673" t="str">
            <v>Non Salary</v>
          </cell>
        </row>
        <row r="9674">
          <cell r="A9674" t="str">
            <v>PH5133</v>
          </cell>
          <cell r="E9674">
            <v>0</v>
          </cell>
          <cell r="F9674">
            <v>844.61</v>
          </cell>
          <cell r="G9674">
            <v>844.61</v>
          </cell>
          <cell r="H9674">
            <v>0</v>
          </cell>
          <cell r="I9674">
            <v>-844.61</v>
          </cell>
          <cell r="J9674">
            <v>0</v>
          </cell>
          <cell r="L9674">
            <v>41455</v>
          </cell>
          <cell r="M9674" t="str">
            <v>SG</v>
          </cell>
          <cell r="N9674" t="str">
            <v>EXP</v>
          </cell>
          <cell r="O9674" t="str">
            <v>PH500</v>
          </cell>
          <cell r="P9674" t="str">
            <v>2999</v>
          </cell>
          <cell r="Q9674" t="str">
            <v>Other Supplies</v>
          </cell>
          <cell r="R9674" t="str">
            <v>Other Expenditures</v>
          </cell>
          <cell r="S9674" t="str">
            <v>Non Salary</v>
          </cell>
        </row>
        <row r="9675">
          <cell r="A9675" t="str">
            <v>PH5133</v>
          </cell>
          <cell r="E9675">
            <v>101.76</v>
          </cell>
          <cell r="F9675">
            <v>0</v>
          </cell>
          <cell r="G9675">
            <v>101.76</v>
          </cell>
          <cell r="H9675">
            <v>575.6</v>
          </cell>
          <cell r="I9675">
            <v>473.84</v>
          </cell>
          <cell r="J9675">
            <v>2000</v>
          </cell>
          <cell r="L9675">
            <v>41455</v>
          </cell>
          <cell r="M9675" t="str">
            <v>SG</v>
          </cell>
          <cell r="N9675" t="str">
            <v>EXP</v>
          </cell>
          <cell r="O9675" t="str">
            <v>PH500</v>
          </cell>
          <cell r="P9675" t="str">
            <v>3099</v>
          </cell>
          <cell r="Q9675" t="str">
            <v>General Equipment</v>
          </cell>
          <cell r="R9675" t="str">
            <v>Other Expenditures</v>
          </cell>
          <cell r="S9675" t="str">
            <v>Non Salary</v>
          </cell>
        </row>
        <row r="9676">
          <cell r="A9676" t="str">
            <v>PH5133</v>
          </cell>
          <cell r="E9676">
            <v>0</v>
          </cell>
          <cell r="F9676">
            <v>0</v>
          </cell>
          <cell r="G9676">
            <v>0</v>
          </cell>
          <cell r="H9676">
            <v>2878</v>
          </cell>
          <cell r="I9676">
            <v>2878</v>
          </cell>
          <cell r="J9676">
            <v>10000</v>
          </cell>
          <cell r="L9676">
            <v>41455</v>
          </cell>
          <cell r="M9676" t="str">
            <v>SG</v>
          </cell>
          <cell r="N9676" t="str">
            <v>EXP</v>
          </cell>
          <cell r="O9676" t="str">
            <v>PH500</v>
          </cell>
          <cell r="P9676" t="str">
            <v>3310</v>
          </cell>
          <cell r="Q9676" t="str">
            <v>Furniture &amp; Furnishings</v>
          </cell>
          <cell r="R9676" t="str">
            <v>Other Expenditures</v>
          </cell>
          <cell r="S9676" t="str">
            <v>Non Salary</v>
          </cell>
        </row>
        <row r="9677">
          <cell r="A9677" t="str">
            <v>PH5133</v>
          </cell>
          <cell r="E9677">
            <v>0</v>
          </cell>
          <cell r="F9677">
            <v>0</v>
          </cell>
          <cell r="G9677">
            <v>0</v>
          </cell>
          <cell r="H9677">
            <v>1492.75</v>
          </cell>
          <cell r="I9677">
            <v>1492.75</v>
          </cell>
          <cell r="J9677">
            <v>6376.51</v>
          </cell>
          <cell r="L9677">
            <v>41455</v>
          </cell>
          <cell r="M9677" t="str">
            <v>SG</v>
          </cell>
          <cell r="N9677" t="str">
            <v>EXP</v>
          </cell>
          <cell r="O9677" t="str">
            <v>PH500</v>
          </cell>
          <cell r="P9677" t="str">
            <v>4199</v>
          </cell>
          <cell r="Q9677" t="str">
            <v>Professional &amp; Technical</v>
          </cell>
          <cell r="R9677" t="str">
            <v>Other Expenditures</v>
          </cell>
          <cell r="S9677" t="str">
            <v>Non Salary</v>
          </cell>
        </row>
        <row r="9678">
          <cell r="A9678" t="str">
            <v>PH5133</v>
          </cell>
          <cell r="E9678">
            <v>0</v>
          </cell>
          <cell r="F9678">
            <v>0</v>
          </cell>
          <cell r="G9678">
            <v>0</v>
          </cell>
          <cell r="H9678">
            <v>760.84</v>
          </cell>
          <cell r="I9678">
            <v>760.84</v>
          </cell>
          <cell r="J9678">
            <v>3250</v>
          </cell>
          <cell r="L9678">
            <v>41455</v>
          </cell>
          <cell r="M9678" t="str">
            <v>SG</v>
          </cell>
          <cell r="N9678" t="str">
            <v>EXP</v>
          </cell>
          <cell r="O9678" t="str">
            <v>PH500</v>
          </cell>
          <cell r="P9678" t="str">
            <v>4256</v>
          </cell>
          <cell r="Q9678" t="str">
            <v>Conference Expenditures</v>
          </cell>
          <cell r="R9678" t="str">
            <v>Other Expenditures</v>
          </cell>
          <cell r="S9678" t="str">
            <v>Non Salary</v>
          </cell>
        </row>
        <row r="9679">
          <cell r="A9679" t="str">
            <v>PH5133</v>
          </cell>
          <cell r="E9679">
            <v>0</v>
          </cell>
          <cell r="F9679">
            <v>0</v>
          </cell>
          <cell r="G9679">
            <v>0</v>
          </cell>
          <cell r="H9679">
            <v>819.35</v>
          </cell>
          <cell r="I9679">
            <v>819.35</v>
          </cell>
          <cell r="J9679">
            <v>3500</v>
          </cell>
          <cell r="L9679">
            <v>41455</v>
          </cell>
          <cell r="M9679" t="str">
            <v>SG</v>
          </cell>
          <cell r="N9679" t="str">
            <v>EXP</v>
          </cell>
          <cell r="O9679" t="str">
            <v>PH500</v>
          </cell>
          <cell r="P9679" t="str">
            <v>4310</v>
          </cell>
          <cell r="Q9679" t="str">
            <v>Training &amp; Development</v>
          </cell>
          <cell r="R9679" t="str">
            <v>Other Expenditures</v>
          </cell>
          <cell r="S9679" t="str">
            <v>Non Salary</v>
          </cell>
        </row>
        <row r="9680">
          <cell r="A9680" t="str">
            <v>PH5133</v>
          </cell>
          <cell r="E9680">
            <v>0</v>
          </cell>
          <cell r="F9680">
            <v>0</v>
          </cell>
          <cell r="G9680">
            <v>0</v>
          </cell>
          <cell r="H9680">
            <v>0</v>
          </cell>
          <cell r="I9680">
            <v>0</v>
          </cell>
          <cell r="J9680">
            <v>0</v>
          </cell>
          <cell r="L9680">
            <v>41455</v>
          </cell>
          <cell r="M9680" t="str">
            <v>SG</v>
          </cell>
          <cell r="N9680" t="str">
            <v>EXP</v>
          </cell>
          <cell r="O9680" t="str">
            <v>PH500</v>
          </cell>
          <cell r="P9680" t="str">
            <v>4416</v>
          </cell>
          <cell r="Q9680" t="str">
            <v>Contracted Services</v>
          </cell>
          <cell r="R9680" t="str">
            <v>Other Expenditures</v>
          </cell>
          <cell r="S9680" t="str">
            <v>Non Salary</v>
          </cell>
        </row>
        <row r="9681">
          <cell r="A9681" t="str">
            <v>PH5133</v>
          </cell>
          <cell r="E9681">
            <v>40311.129999999997</v>
          </cell>
          <cell r="F9681">
            <v>60085.37</v>
          </cell>
          <cell r="G9681">
            <v>100396.5</v>
          </cell>
          <cell r="H9681">
            <v>42138</v>
          </cell>
          <cell r="I9681">
            <v>-58258.5</v>
          </cell>
          <cell r="J9681">
            <v>180000</v>
          </cell>
          <cell r="L9681">
            <v>41455</v>
          </cell>
          <cell r="M9681" t="str">
            <v>SG</v>
          </cell>
          <cell r="N9681" t="str">
            <v>EXP</v>
          </cell>
          <cell r="O9681" t="str">
            <v>PH500</v>
          </cell>
          <cell r="P9681" t="str">
            <v>4424</v>
          </cell>
          <cell r="Q9681" t="str">
            <v>Contracted Services</v>
          </cell>
          <cell r="R9681" t="str">
            <v>Other Expenditures</v>
          </cell>
          <cell r="S9681" t="str">
            <v>Non Salary</v>
          </cell>
        </row>
        <row r="9682">
          <cell r="A9682" t="str">
            <v>PH5133</v>
          </cell>
          <cell r="E9682">
            <v>21</v>
          </cell>
          <cell r="F9682">
            <v>0</v>
          </cell>
          <cell r="G9682">
            <v>21</v>
          </cell>
          <cell r="H9682">
            <v>0</v>
          </cell>
          <cell r="I9682">
            <v>-21</v>
          </cell>
          <cell r="J9682">
            <v>0</v>
          </cell>
          <cell r="L9682">
            <v>41455</v>
          </cell>
          <cell r="M9682" t="str">
            <v>SG</v>
          </cell>
          <cell r="N9682" t="str">
            <v>EXP</v>
          </cell>
          <cell r="O9682" t="str">
            <v>PH500</v>
          </cell>
          <cell r="P9682" t="str">
            <v>4450</v>
          </cell>
          <cell r="Q9682" t="str">
            <v>Contracted Services</v>
          </cell>
          <cell r="R9682" t="str">
            <v>Other Expenditures</v>
          </cell>
          <cell r="S9682" t="str">
            <v>Non Salary</v>
          </cell>
        </row>
        <row r="9683">
          <cell r="A9683" t="str">
            <v>PH5133</v>
          </cell>
          <cell r="E9683">
            <v>1328.65</v>
          </cell>
          <cell r="F9683">
            <v>0</v>
          </cell>
          <cell r="G9683">
            <v>1328.65</v>
          </cell>
          <cell r="H9683">
            <v>0</v>
          </cell>
          <cell r="I9683">
            <v>-1328.65</v>
          </cell>
          <cell r="J9683">
            <v>0</v>
          </cell>
          <cell r="L9683">
            <v>41455</v>
          </cell>
          <cell r="M9683" t="str">
            <v>SG</v>
          </cell>
          <cell r="N9683" t="str">
            <v>EXP</v>
          </cell>
          <cell r="O9683" t="str">
            <v>PH500</v>
          </cell>
          <cell r="P9683" t="str">
            <v>4770</v>
          </cell>
          <cell r="Q9683" t="str">
            <v>Insurance, Parking &amp; Metrage</v>
          </cell>
          <cell r="R9683" t="str">
            <v>Other Expenditures</v>
          </cell>
          <cell r="S9683" t="str">
            <v>Non Salary</v>
          </cell>
        </row>
        <row r="9684">
          <cell r="A9684" t="str">
            <v>PH5133</v>
          </cell>
          <cell r="E9684">
            <v>10936.62</v>
          </cell>
          <cell r="F9684">
            <v>0</v>
          </cell>
          <cell r="G9684">
            <v>10936.62</v>
          </cell>
          <cell r="H9684">
            <v>9364</v>
          </cell>
          <cell r="I9684">
            <v>-1572.62</v>
          </cell>
          <cell r="J9684">
            <v>40000</v>
          </cell>
          <cell r="L9684">
            <v>41455</v>
          </cell>
          <cell r="M9684" t="str">
            <v>SG</v>
          </cell>
          <cell r="N9684" t="str">
            <v>EXP</v>
          </cell>
          <cell r="O9684" t="str">
            <v>PH500</v>
          </cell>
          <cell r="P9684" t="str">
            <v>4775</v>
          </cell>
          <cell r="Q9684" t="str">
            <v>Insurance, Parking &amp; Metrage</v>
          </cell>
          <cell r="R9684" t="str">
            <v>Other Expenditures</v>
          </cell>
          <cell r="S9684" t="str">
            <v>Non Salary</v>
          </cell>
        </row>
        <row r="9685">
          <cell r="A9685" t="str">
            <v>PH5133</v>
          </cell>
          <cell r="E9685">
            <v>1196.4000000000001</v>
          </cell>
          <cell r="F9685">
            <v>9.23</v>
          </cell>
          <cell r="G9685">
            <v>1205.6300000000001</v>
          </cell>
          <cell r="H9685">
            <v>2341</v>
          </cell>
          <cell r="I9685">
            <v>1135.3699999999999</v>
          </cell>
          <cell r="J9685">
            <v>10000</v>
          </cell>
          <cell r="L9685">
            <v>41455</v>
          </cell>
          <cell r="M9685" t="str">
            <v>SG</v>
          </cell>
          <cell r="N9685" t="str">
            <v>EXP</v>
          </cell>
          <cell r="O9685" t="str">
            <v>PH500</v>
          </cell>
          <cell r="P9685" t="str">
            <v>4811</v>
          </cell>
          <cell r="Q9685" t="str">
            <v>Other Services</v>
          </cell>
          <cell r="R9685" t="str">
            <v>Other Expenditures</v>
          </cell>
          <cell r="S9685" t="str">
            <v>Non Salary</v>
          </cell>
        </row>
        <row r="9686">
          <cell r="A9686" t="str">
            <v>PH5133</v>
          </cell>
          <cell r="E9686">
            <v>0</v>
          </cell>
          <cell r="F9686">
            <v>0</v>
          </cell>
          <cell r="G9686">
            <v>0</v>
          </cell>
          <cell r="H9686">
            <v>0</v>
          </cell>
          <cell r="I9686">
            <v>0</v>
          </cell>
          <cell r="J9686">
            <v>0</v>
          </cell>
          <cell r="L9686">
            <v>41455</v>
          </cell>
          <cell r="M9686" t="str">
            <v>SG</v>
          </cell>
          <cell r="N9686" t="str">
            <v>EXP</v>
          </cell>
          <cell r="O9686" t="str">
            <v>PH500</v>
          </cell>
          <cell r="P9686" t="str">
            <v>7030</v>
          </cell>
          <cell r="Q9686" t="str">
            <v>IDC's</v>
          </cell>
          <cell r="R9686" t="str">
            <v>Other Expenditures</v>
          </cell>
          <cell r="S9686" t="str">
            <v>Non Salary</v>
          </cell>
        </row>
        <row r="9687">
          <cell r="A9687" t="str">
            <v>PH5133</v>
          </cell>
          <cell r="E9687">
            <v>-282213.17</v>
          </cell>
          <cell r="F9687">
            <v>0</v>
          </cell>
          <cell r="G9687">
            <v>-282213.17</v>
          </cell>
          <cell r="H9687">
            <v>-299913.87</v>
          </cell>
          <cell r="I9687">
            <v>-17700.7</v>
          </cell>
          <cell r="J9687">
            <v>-750000</v>
          </cell>
          <cell r="L9687">
            <v>41455</v>
          </cell>
          <cell r="M9687" t="str">
            <v>SG</v>
          </cell>
          <cell r="N9687" t="str">
            <v>REV</v>
          </cell>
          <cell r="O9687" t="str">
            <v>PH500</v>
          </cell>
          <cell r="P9687" t="str">
            <v>8010</v>
          </cell>
          <cell r="Q9687" t="str">
            <v>Grants and Subsidies</v>
          </cell>
          <cell r="R9687" t="str">
            <v>Revenue</v>
          </cell>
          <cell r="S9687" t="str">
            <v>Non Salary</v>
          </cell>
        </row>
        <row r="9688">
          <cell r="A9688" t="str">
            <v>PH5134</v>
          </cell>
          <cell r="E9688">
            <v>0</v>
          </cell>
          <cell r="F9688">
            <v>0</v>
          </cell>
          <cell r="G9688">
            <v>0</v>
          </cell>
          <cell r="H9688">
            <v>0</v>
          </cell>
          <cell r="I9688">
            <v>0</v>
          </cell>
          <cell r="J9688">
            <v>0</v>
          </cell>
          <cell r="L9688">
            <v>41455</v>
          </cell>
          <cell r="M9688" t="str">
            <v>PF</v>
          </cell>
          <cell r="N9688" t="str">
            <v>EXP</v>
          </cell>
          <cell r="O9688" t="str">
            <v>PH500</v>
          </cell>
          <cell r="P9688" t="str">
            <v>1015</v>
          </cell>
          <cell r="Q9688" t="str">
            <v>Salaries &amp; Benefits</v>
          </cell>
          <cell r="R9688" t="str">
            <v>Other Expenditures</v>
          </cell>
          <cell r="S9688" t="str">
            <v>Salaries &amp; Benefits</v>
          </cell>
        </row>
        <row r="9689">
          <cell r="A9689" t="str">
            <v>PH5134</v>
          </cell>
          <cell r="E9689">
            <v>0</v>
          </cell>
          <cell r="F9689">
            <v>0</v>
          </cell>
          <cell r="G9689">
            <v>0</v>
          </cell>
          <cell r="H9689">
            <v>0</v>
          </cell>
          <cell r="I9689">
            <v>0</v>
          </cell>
          <cell r="J9689">
            <v>0</v>
          </cell>
          <cell r="L9689">
            <v>41455</v>
          </cell>
          <cell r="M9689" t="str">
            <v>PF</v>
          </cell>
          <cell r="N9689" t="str">
            <v>EXP</v>
          </cell>
          <cell r="O9689" t="str">
            <v>PH500</v>
          </cell>
          <cell r="P9689" t="str">
            <v>1025</v>
          </cell>
          <cell r="Q9689" t="str">
            <v>Salaries &amp; Benefits</v>
          </cell>
          <cell r="R9689" t="str">
            <v>Other Expenditures</v>
          </cell>
          <cell r="S9689" t="str">
            <v>Overtime</v>
          </cell>
        </row>
        <row r="9690">
          <cell r="A9690" t="str">
            <v>PH5134</v>
          </cell>
          <cell r="E9690">
            <v>0</v>
          </cell>
          <cell r="F9690">
            <v>0</v>
          </cell>
          <cell r="G9690">
            <v>0</v>
          </cell>
          <cell r="H9690">
            <v>0</v>
          </cell>
          <cell r="I9690">
            <v>0</v>
          </cell>
          <cell r="J9690">
            <v>0</v>
          </cell>
          <cell r="L9690">
            <v>41455</v>
          </cell>
          <cell r="M9690" t="str">
            <v>PF</v>
          </cell>
          <cell r="N9690" t="str">
            <v>EXP</v>
          </cell>
          <cell r="O9690" t="str">
            <v>PH500</v>
          </cell>
          <cell r="P9690" t="str">
            <v>1050</v>
          </cell>
          <cell r="Q9690" t="str">
            <v>Salaries &amp; Benefits</v>
          </cell>
          <cell r="R9690" t="str">
            <v>Other Expenditures</v>
          </cell>
          <cell r="S9690" t="str">
            <v>Salaries &amp; Benefits</v>
          </cell>
        </row>
        <row r="9691">
          <cell r="A9691" t="str">
            <v>PH5134</v>
          </cell>
          <cell r="E9691">
            <v>0</v>
          </cell>
          <cell r="F9691">
            <v>0</v>
          </cell>
          <cell r="G9691">
            <v>0</v>
          </cell>
          <cell r="H9691">
            <v>0</v>
          </cell>
          <cell r="I9691">
            <v>0</v>
          </cell>
          <cell r="J9691">
            <v>0</v>
          </cell>
          <cell r="L9691">
            <v>41455</v>
          </cell>
          <cell r="M9691" t="str">
            <v>PF</v>
          </cell>
          <cell r="N9691" t="str">
            <v>EXP</v>
          </cell>
          <cell r="O9691" t="str">
            <v>PH500</v>
          </cell>
          <cell r="P9691" t="str">
            <v>1711</v>
          </cell>
          <cell r="Q9691" t="str">
            <v>Salaries &amp; Benefits</v>
          </cell>
          <cell r="R9691" t="str">
            <v>Other Expenditures</v>
          </cell>
          <cell r="S9691" t="str">
            <v>Salaries &amp; Benefits</v>
          </cell>
        </row>
        <row r="9692">
          <cell r="A9692" t="str">
            <v>PH5134</v>
          </cell>
          <cell r="E9692">
            <v>0</v>
          </cell>
          <cell r="F9692">
            <v>0</v>
          </cell>
          <cell r="G9692">
            <v>0</v>
          </cell>
          <cell r="H9692">
            <v>0</v>
          </cell>
          <cell r="I9692">
            <v>0</v>
          </cell>
          <cell r="J9692">
            <v>0</v>
          </cell>
          <cell r="L9692">
            <v>41455</v>
          </cell>
          <cell r="M9692" t="str">
            <v>PF</v>
          </cell>
          <cell r="N9692" t="str">
            <v>EXP</v>
          </cell>
          <cell r="O9692" t="str">
            <v>PH500</v>
          </cell>
          <cell r="P9692" t="str">
            <v>1712</v>
          </cell>
          <cell r="Q9692" t="str">
            <v>Salaries &amp; Benefits</v>
          </cell>
          <cell r="R9692" t="str">
            <v>Other Expenditures</v>
          </cell>
          <cell r="S9692" t="str">
            <v>Salaries &amp; Benefits</v>
          </cell>
        </row>
        <row r="9693">
          <cell r="A9693" t="str">
            <v>PH5134</v>
          </cell>
          <cell r="E9693">
            <v>0</v>
          </cell>
          <cell r="F9693">
            <v>0</v>
          </cell>
          <cell r="G9693">
            <v>0</v>
          </cell>
          <cell r="H9693">
            <v>0</v>
          </cell>
          <cell r="I9693">
            <v>0</v>
          </cell>
          <cell r="J9693">
            <v>0</v>
          </cell>
          <cell r="L9693">
            <v>41455</v>
          </cell>
          <cell r="M9693" t="str">
            <v>PF</v>
          </cell>
          <cell r="N9693" t="str">
            <v>EXP</v>
          </cell>
          <cell r="O9693" t="str">
            <v>PH500</v>
          </cell>
          <cell r="P9693" t="str">
            <v>1720</v>
          </cell>
          <cell r="Q9693" t="str">
            <v>Salaries &amp; Benefits</v>
          </cell>
          <cell r="R9693" t="str">
            <v>Other Expenditures</v>
          </cell>
          <cell r="S9693" t="str">
            <v>Salaries &amp; Benefits</v>
          </cell>
        </row>
        <row r="9694">
          <cell r="A9694" t="str">
            <v>PH5134</v>
          </cell>
          <cell r="E9694">
            <v>0</v>
          </cell>
          <cell r="F9694">
            <v>0</v>
          </cell>
          <cell r="G9694">
            <v>0</v>
          </cell>
          <cell r="H9694">
            <v>0</v>
          </cell>
          <cell r="I9694">
            <v>0</v>
          </cell>
          <cell r="J9694">
            <v>0</v>
          </cell>
          <cell r="L9694">
            <v>41455</v>
          </cell>
          <cell r="M9694" t="str">
            <v>PF</v>
          </cell>
          <cell r="N9694" t="str">
            <v>EXP</v>
          </cell>
          <cell r="O9694" t="str">
            <v>PH500</v>
          </cell>
          <cell r="P9694" t="str">
            <v>1730</v>
          </cell>
          <cell r="Q9694" t="str">
            <v>Salaries &amp; Benefits</v>
          </cell>
          <cell r="R9694" t="str">
            <v>Other Expenditures</v>
          </cell>
          <cell r="S9694" t="str">
            <v>Salaries &amp; Benefits</v>
          </cell>
        </row>
        <row r="9695">
          <cell r="A9695" t="str">
            <v>PH5134</v>
          </cell>
          <cell r="E9695">
            <v>0</v>
          </cell>
          <cell r="F9695">
            <v>0</v>
          </cell>
          <cell r="G9695">
            <v>0</v>
          </cell>
          <cell r="H9695">
            <v>0</v>
          </cell>
          <cell r="I9695">
            <v>0</v>
          </cell>
          <cell r="J9695">
            <v>0</v>
          </cell>
          <cell r="L9695">
            <v>41455</v>
          </cell>
          <cell r="M9695" t="str">
            <v>PF</v>
          </cell>
          <cell r="N9695" t="str">
            <v>EXP</v>
          </cell>
          <cell r="O9695" t="str">
            <v>PH500</v>
          </cell>
          <cell r="P9695" t="str">
            <v>1740</v>
          </cell>
          <cell r="Q9695" t="str">
            <v>Salaries &amp; Benefits</v>
          </cell>
          <cell r="R9695" t="str">
            <v>Other Expenditures</v>
          </cell>
          <cell r="S9695" t="str">
            <v>Salaries &amp; Benefits</v>
          </cell>
        </row>
        <row r="9696">
          <cell r="A9696" t="str">
            <v>PH5134</v>
          </cell>
          <cell r="E9696">
            <v>0</v>
          </cell>
          <cell r="F9696">
            <v>0</v>
          </cell>
          <cell r="G9696">
            <v>0</v>
          </cell>
          <cell r="H9696">
            <v>0</v>
          </cell>
          <cell r="I9696">
            <v>0</v>
          </cell>
          <cell r="J9696">
            <v>0</v>
          </cell>
          <cell r="L9696">
            <v>41455</v>
          </cell>
          <cell r="M9696" t="str">
            <v>PF</v>
          </cell>
          <cell r="N9696" t="str">
            <v>EXP</v>
          </cell>
          <cell r="O9696" t="str">
            <v>PH500</v>
          </cell>
          <cell r="P9696" t="str">
            <v>1745</v>
          </cell>
          <cell r="Q9696" t="str">
            <v>Salaries &amp; Benefits</v>
          </cell>
          <cell r="R9696" t="str">
            <v>Other Expenditures</v>
          </cell>
          <cell r="S9696" t="str">
            <v>Salaries &amp; Benefits</v>
          </cell>
        </row>
        <row r="9697">
          <cell r="A9697" t="str">
            <v>PH5134</v>
          </cell>
          <cell r="E9697">
            <v>0</v>
          </cell>
          <cell r="F9697">
            <v>0</v>
          </cell>
          <cell r="G9697">
            <v>0</v>
          </cell>
          <cell r="H9697">
            <v>0</v>
          </cell>
          <cell r="I9697">
            <v>0</v>
          </cell>
          <cell r="J9697">
            <v>0</v>
          </cell>
          <cell r="L9697">
            <v>41455</v>
          </cell>
          <cell r="M9697" t="str">
            <v>PF</v>
          </cell>
          <cell r="N9697" t="str">
            <v>EXP</v>
          </cell>
          <cell r="O9697" t="str">
            <v>PH500</v>
          </cell>
          <cell r="P9697" t="str">
            <v>1750</v>
          </cell>
          <cell r="Q9697" t="str">
            <v>Salaries &amp; Benefits</v>
          </cell>
          <cell r="R9697" t="str">
            <v>Other Expenditures</v>
          </cell>
          <cell r="S9697" t="str">
            <v>Salaries &amp; Benefits</v>
          </cell>
        </row>
        <row r="9698">
          <cell r="A9698" t="str">
            <v>PH5134</v>
          </cell>
          <cell r="E9698">
            <v>0</v>
          </cell>
          <cell r="F9698">
            <v>0</v>
          </cell>
          <cell r="G9698">
            <v>0</v>
          </cell>
          <cell r="H9698">
            <v>0</v>
          </cell>
          <cell r="I9698">
            <v>0</v>
          </cell>
          <cell r="J9698">
            <v>0</v>
          </cell>
          <cell r="L9698">
            <v>41455</v>
          </cell>
          <cell r="M9698" t="str">
            <v>PF</v>
          </cell>
          <cell r="N9698" t="str">
            <v>EXP</v>
          </cell>
          <cell r="O9698" t="str">
            <v>PH500</v>
          </cell>
          <cell r="P9698" t="str">
            <v>1760</v>
          </cell>
          <cell r="Q9698" t="str">
            <v>Salaries &amp; Benefits</v>
          </cell>
          <cell r="R9698" t="str">
            <v>Other Expenditures</v>
          </cell>
          <cell r="S9698" t="str">
            <v>Salaries &amp; Benefits</v>
          </cell>
        </row>
        <row r="9699">
          <cell r="A9699" t="str">
            <v>PH5134</v>
          </cell>
          <cell r="E9699">
            <v>0</v>
          </cell>
          <cell r="F9699">
            <v>0</v>
          </cell>
          <cell r="G9699">
            <v>0</v>
          </cell>
          <cell r="H9699">
            <v>0</v>
          </cell>
          <cell r="I9699">
            <v>0</v>
          </cell>
          <cell r="J9699">
            <v>0</v>
          </cell>
          <cell r="L9699">
            <v>41455</v>
          </cell>
          <cell r="M9699" t="str">
            <v>PF</v>
          </cell>
          <cell r="N9699" t="str">
            <v>EXP</v>
          </cell>
          <cell r="O9699" t="str">
            <v>PH500</v>
          </cell>
          <cell r="P9699" t="str">
            <v>1770</v>
          </cell>
          <cell r="Q9699" t="str">
            <v>Salaries &amp; Benefits</v>
          </cell>
          <cell r="R9699" t="str">
            <v>Other Expenditures</v>
          </cell>
          <cell r="S9699" t="str">
            <v>Salaries &amp; Benefits</v>
          </cell>
        </row>
        <row r="9700">
          <cell r="A9700" t="str">
            <v>PH5134</v>
          </cell>
          <cell r="E9700">
            <v>0</v>
          </cell>
          <cell r="F9700">
            <v>0</v>
          </cell>
          <cell r="G9700">
            <v>0</v>
          </cell>
          <cell r="H9700">
            <v>0</v>
          </cell>
          <cell r="I9700">
            <v>0</v>
          </cell>
          <cell r="J9700">
            <v>0</v>
          </cell>
          <cell r="L9700">
            <v>41455</v>
          </cell>
          <cell r="M9700" t="str">
            <v>PF</v>
          </cell>
          <cell r="N9700" t="str">
            <v>EXP</v>
          </cell>
          <cell r="O9700" t="str">
            <v>PH500</v>
          </cell>
          <cell r="P9700" t="str">
            <v>1850</v>
          </cell>
          <cell r="Q9700" t="str">
            <v>Salaries &amp; Benefits</v>
          </cell>
          <cell r="R9700" t="str">
            <v>Other Expenditures</v>
          </cell>
          <cell r="S9700" t="str">
            <v>Salaries &amp; Benefits</v>
          </cell>
        </row>
        <row r="9701">
          <cell r="A9701" t="str">
            <v>PH5134</v>
          </cell>
          <cell r="E9701">
            <v>0</v>
          </cell>
          <cell r="F9701">
            <v>0</v>
          </cell>
          <cell r="G9701">
            <v>0</v>
          </cell>
          <cell r="H9701">
            <v>0</v>
          </cell>
          <cell r="I9701">
            <v>0</v>
          </cell>
          <cell r="J9701">
            <v>0</v>
          </cell>
          <cell r="L9701">
            <v>41455</v>
          </cell>
          <cell r="M9701" t="str">
            <v>PF</v>
          </cell>
          <cell r="N9701" t="str">
            <v>EXP</v>
          </cell>
          <cell r="O9701" t="str">
            <v>PH500</v>
          </cell>
          <cell r="P9701" t="str">
            <v>1970</v>
          </cell>
          <cell r="Q9701" t="str">
            <v>Salaries &amp; Benefits</v>
          </cell>
          <cell r="R9701" t="str">
            <v>Other Expenditures</v>
          </cell>
          <cell r="S9701" t="str">
            <v>Salaries &amp; Benefits</v>
          </cell>
        </row>
        <row r="9702">
          <cell r="A9702" t="str">
            <v>PH5134</v>
          </cell>
          <cell r="E9702">
            <v>0</v>
          </cell>
          <cell r="F9702">
            <v>0</v>
          </cell>
          <cell r="G9702">
            <v>0</v>
          </cell>
          <cell r="H9702">
            <v>0</v>
          </cell>
          <cell r="I9702">
            <v>0</v>
          </cell>
          <cell r="J9702">
            <v>0</v>
          </cell>
          <cell r="L9702">
            <v>41455</v>
          </cell>
          <cell r="M9702" t="str">
            <v>PF</v>
          </cell>
          <cell r="N9702" t="str">
            <v>EXP</v>
          </cell>
          <cell r="O9702" t="str">
            <v>PH500</v>
          </cell>
          <cell r="P9702" t="str">
            <v>1975</v>
          </cell>
          <cell r="Q9702" t="str">
            <v>Salaries &amp; Benefits</v>
          </cell>
          <cell r="R9702" t="str">
            <v>Other Expenditures</v>
          </cell>
          <cell r="S9702" t="str">
            <v>Salaries &amp; Benefits</v>
          </cell>
        </row>
        <row r="9703">
          <cell r="A9703" t="str">
            <v>PH5134</v>
          </cell>
          <cell r="E9703">
            <v>0</v>
          </cell>
          <cell r="F9703">
            <v>0</v>
          </cell>
          <cell r="G9703">
            <v>0</v>
          </cell>
          <cell r="H9703">
            <v>0</v>
          </cell>
          <cell r="I9703">
            <v>0</v>
          </cell>
          <cell r="J9703">
            <v>0</v>
          </cell>
          <cell r="L9703">
            <v>41455</v>
          </cell>
          <cell r="M9703" t="str">
            <v>PF</v>
          </cell>
          <cell r="N9703" t="str">
            <v>EXP</v>
          </cell>
          <cell r="O9703" t="str">
            <v>PH500</v>
          </cell>
          <cell r="P9703" t="str">
            <v>2010</v>
          </cell>
          <cell r="Q9703" t="str">
            <v>Office Supplies</v>
          </cell>
          <cell r="R9703" t="str">
            <v>Other Expenditures</v>
          </cell>
          <cell r="S9703" t="str">
            <v>Non Salary</v>
          </cell>
        </row>
        <row r="9704">
          <cell r="A9704" t="str">
            <v>PH5134</v>
          </cell>
          <cell r="E9704">
            <v>0</v>
          </cell>
          <cell r="F9704">
            <v>0</v>
          </cell>
          <cell r="G9704">
            <v>0</v>
          </cell>
          <cell r="H9704">
            <v>0</v>
          </cell>
          <cell r="I9704">
            <v>0</v>
          </cell>
          <cell r="J9704">
            <v>0</v>
          </cell>
          <cell r="L9704">
            <v>41455</v>
          </cell>
          <cell r="M9704" t="str">
            <v>PF</v>
          </cell>
          <cell r="N9704" t="str">
            <v>EXP</v>
          </cell>
          <cell r="O9704" t="str">
            <v>PH500</v>
          </cell>
          <cell r="P9704" t="str">
            <v>2080</v>
          </cell>
          <cell r="Q9704" t="str">
            <v>Office Supplies</v>
          </cell>
          <cell r="R9704" t="str">
            <v>Other Expenditures</v>
          </cell>
          <cell r="S9704" t="str">
            <v>Non Salary</v>
          </cell>
        </row>
        <row r="9705">
          <cell r="A9705" t="str">
            <v>PH5134</v>
          </cell>
          <cell r="E9705">
            <v>0</v>
          </cell>
          <cell r="F9705">
            <v>0</v>
          </cell>
          <cell r="G9705">
            <v>0</v>
          </cell>
          <cell r="H9705">
            <v>0</v>
          </cell>
          <cell r="I9705">
            <v>0</v>
          </cell>
          <cell r="J9705">
            <v>0</v>
          </cell>
          <cell r="L9705">
            <v>41455</v>
          </cell>
          <cell r="M9705" t="str">
            <v>PF</v>
          </cell>
          <cell r="N9705" t="str">
            <v>EXP</v>
          </cell>
          <cell r="O9705" t="str">
            <v>PH500</v>
          </cell>
          <cell r="P9705" t="str">
            <v>2082</v>
          </cell>
          <cell r="Q9705" t="str">
            <v>Office Supplies</v>
          </cell>
          <cell r="R9705" t="str">
            <v>Other Expenditures</v>
          </cell>
          <cell r="S9705" t="str">
            <v>Non Salary</v>
          </cell>
        </row>
        <row r="9706">
          <cell r="A9706" t="str">
            <v>PH5134</v>
          </cell>
          <cell r="E9706">
            <v>0</v>
          </cell>
          <cell r="F9706">
            <v>0</v>
          </cell>
          <cell r="G9706">
            <v>0</v>
          </cell>
          <cell r="H9706">
            <v>0</v>
          </cell>
          <cell r="I9706">
            <v>0</v>
          </cell>
          <cell r="J9706">
            <v>0</v>
          </cell>
          <cell r="L9706">
            <v>41455</v>
          </cell>
          <cell r="M9706" t="str">
            <v>PF</v>
          </cell>
          <cell r="N9706" t="str">
            <v>EXP</v>
          </cell>
          <cell r="O9706" t="str">
            <v>PH500</v>
          </cell>
          <cell r="P9706" t="str">
            <v>2570</v>
          </cell>
          <cell r="Q9706" t="str">
            <v>Other Supplies</v>
          </cell>
          <cell r="R9706" t="str">
            <v>Other Expenditures</v>
          </cell>
          <cell r="S9706" t="str">
            <v>Non Salary</v>
          </cell>
        </row>
        <row r="9707">
          <cell r="A9707" t="str">
            <v>PH5134</v>
          </cell>
          <cell r="E9707">
            <v>0</v>
          </cell>
          <cell r="F9707">
            <v>0</v>
          </cell>
          <cell r="G9707">
            <v>0</v>
          </cell>
          <cell r="H9707">
            <v>0</v>
          </cell>
          <cell r="I9707">
            <v>0</v>
          </cell>
          <cell r="J9707">
            <v>0</v>
          </cell>
          <cell r="L9707">
            <v>41455</v>
          </cell>
          <cell r="M9707" t="str">
            <v>PF</v>
          </cell>
          <cell r="N9707" t="str">
            <v>EXP</v>
          </cell>
          <cell r="O9707" t="str">
            <v>PH500</v>
          </cell>
          <cell r="P9707" t="str">
            <v>2700</v>
          </cell>
          <cell r="Q9707" t="str">
            <v>Other Supplies</v>
          </cell>
          <cell r="R9707" t="str">
            <v>Other Expenditures</v>
          </cell>
          <cell r="S9707" t="str">
            <v>Non Salary</v>
          </cell>
        </row>
        <row r="9708">
          <cell r="A9708" t="str">
            <v>PH5134</v>
          </cell>
          <cell r="E9708">
            <v>0</v>
          </cell>
          <cell r="F9708">
            <v>0</v>
          </cell>
          <cell r="G9708">
            <v>0</v>
          </cell>
          <cell r="H9708">
            <v>0</v>
          </cell>
          <cell r="I9708">
            <v>0</v>
          </cell>
          <cell r="J9708">
            <v>0</v>
          </cell>
          <cell r="L9708">
            <v>41455</v>
          </cell>
          <cell r="M9708" t="str">
            <v>PF</v>
          </cell>
          <cell r="N9708" t="str">
            <v>EXP</v>
          </cell>
          <cell r="O9708" t="str">
            <v>PH500</v>
          </cell>
          <cell r="P9708" t="str">
            <v>2741</v>
          </cell>
          <cell r="Q9708" t="str">
            <v>Other Supplies</v>
          </cell>
          <cell r="R9708" t="str">
            <v>Other Expenditures</v>
          </cell>
          <cell r="S9708" t="str">
            <v>Non Salary</v>
          </cell>
        </row>
        <row r="9709">
          <cell r="A9709" t="str">
            <v>PH5134</v>
          </cell>
          <cell r="E9709">
            <v>0</v>
          </cell>
          <cell r="F9709">
            <v>0</v>
          </cell>
          <cell r="G9709">
            <v>0</v>
          </cell>
          <cell r="H9709">
            <v>0</v>
          </cell>
          <cell r="I9709">
            <v>0</v>
          </cell>
          <cell r="J9709">
            <v>0</v>
          </cell>
          <cell r="L9709">
            <v>41455</v>
          </cell>
          <cell r="M9709" t="str">
            <v>PF</v>
          </cell>
          <cell r="N9709" t="str">
            <v>EXP</v>
          </cell>
          <cell r="O9709" t="str">
            <v>PH500</v>
          </cell>
          <cell r="P9709" t="str">
            <v>3032</v>
          </cell>
          <cell r="Q9709" t="str">
            <v>General Equipment</v>
          </cell>
          <cell r="R9709" t="str">
            <v>Other Expenditures</v>
          </cell>
          <cell r="S9709" t="str">
            <v>Non Salary</v>
          </cell>
        </row>
        <row r="9710">
          <cell r="A9710" t="str">
            <v>PH5134</v>
          </cell>
          <cell r="E9710">
            <v>0</v>
          </cell>
          <cell r="F9710">
            <v>0</v>
          </cell>
          <cell r="G9710">
            <v>0</v>
          </cell>
          <cell r="H9710">
            <v>0</v>
          </cell>
          <cell r="I9710">
            <v>0</v>
          </cell>
          <cell r="J9710">
            <v>0</v>
          </cell>
          <cell r="L9710">
            <v>41455</v>
          </cell>
          <cell r="M9710" t="str">
            <v>PF</v>
          </cell>
          <cell r="N9710" t="str">
            <v>EXP</v>
          </cell>
          <cell r="O9710" t="str">
            <v>PH500</v>
          </cell>
          <cell r="P9710" t="str">
            <v>3099</v>
          </cell>
          <cell r="Q9710" t="str">
            <v>General Equipment</v>
          </cell>
          <cell r="R9710" t="str">
            <v>Other Expenditures</v>
          </cell>
          <cell r="S9710" t="str">
            <v>Non Salary</v>
          </cell>
        </row>
        <row r="9711">
          <cell r="A9711" t="str">
            <v>PH5134</v>
          </cell>
          <cell r="E9711">
            <v>0</v>
          </cell>
          <cell r="F9711">
            <v>0</v>
          </cell>
          <cell r="G9711">
            <v>0</v>
          </cell>
          <cell r="H9711">
            <v>0</v>
          </cell>
          <cell r="I9711">
            <v>0</v>
          </cell>
          <cell r="J9711">
            <v>0</v>
          </cell>
          <cell r="L9711">
            <v>41455</v>
          </cell>
          <cell r="M9711" t="str">
            <v>PF</v>
          </cell>
          <cell r="N9711" t="str">
            <v>EXP</v>
          </cell>
          <cell r="O9711" t="str">
            <v>PH500</v>
          </cell>
          <cell r="P9711" t="str">
            <v>3410</v>
          </cell>
          <cell r="Q9711" t="str">
            <v>Computer Hardware &amp; Software</v>
          </cell>
          <cell r="R9711" t="str">
            <v>Other Expenditures</v>
          </cell>
          <cell r="S9711" t="str">
            <v>Non Salary</v>
          </cell>
        </row>
        <row r="9712">
          <cell r="A9712" t="str">
            <v>PH5134</v>
          </cell>
          <cell r="E9712">
            <v>0</v>
          </cell>
          <cell r="F9712">
            <v>0</v>
          </cell>
          <cell r="G9712">
            <v>0</v>
          </cell>
          <cell r="H9712">
            <v>0</v>
          </cell>
          <cell r="I9712">
            <v>0</v>
          </cell>
          <cell r="J9712">
            <v>0</v>
          </cell>
          <cell r="L9712">
            <v>41455</v>
          </cell>
          <cell r="M9712" t="str">
            <v>PF</v>
          </cell>
          <cell r="N9712" t="str">
            <v>EXP</v>
          </cell>
          <cell r="O9712" t="str">
            <v>PH500</v>
          </cell>
          <cell r="P9712" t="str">
            <v>4086</v>
          </cell>
          <cell r="Q9712" t="str">
            <v>Professional &amp; Technical</v>
          </cell>
          <cell r="R9712" t="str">
            <v>Other Expenditures</v>
          </cell>
          <cell r="S9712" t="str">
            <v>Non Salary</v>
          </cell>
        </row>
        <row r="9713">
          <cell r="A9713" t="str">
            <v>PH5134</v>
          </cell>
          <cell r="E9713">
            <v>0</v>
          </cell>
          <cell r="F9713">
            <v>0</v>
          </cell>
          <cell r="G9713">
            <v>0</v>
          </cell>
          <cell r="H9713">
            <v>0</v>
          </cell>
          <cell r="I9713">
            <v>0</v>
          </cell>
          <cell r="J9713">
            <v>0</v>
          </cell>
          <cell r="L9713">
            <v>41455</v>
          </cell>
          <cell r="M9713" t="str">
            <v>PF</v>
          </cell>
          <cell r="N9713" t="str">
            <v>EXP</v>
          </cell>
          <cell r="O9713" t="str">
            <v>PH500</v>
          </cell>
          <cell r="P9713" t="str">
            <v>4412</v>
          </cell>
          <cell r="Q9713" t="str">
            <v>Contracted Services</v>
          </cell>
          <cell r="R9713" t="str">
            <v>Other Expenditures</v>
          </cell>
          <cell r="S9713" t="str">
            <v>Non Salary</v>
          </cell>
        </row>
        <row r="9714">
          <cell r="A9714" t="str">
            <v>PH5134</v>
          </cell>
          <cell r="E9714">
            <v>0</v>
          </cell>
          <cell r="F9714">
            <v>0</v>
          </cell>
          <cell r="G9714">
            <v>0</v>
          </cell>
          <cell r="H9714">
            <v>0</v>
          </cell>
          <cell r="I9714">
            <v>0</v>
          </cell>
          <cell r="J9714">
            <v>0</v>
          </cell>
          <cell r="L9714">
            <v>41455</v>
          </cell>
          <cell r="M9714" t="str">
            <v>PF</v>
          </cell>
          <cell r="N9714" t="str">
            <v>EXP</v>
          </cell>
          <cell r="O9714" t="str">
            <v>PH500</v>
          </cell>
          <cell r="P9714" t="str">
            <v>4414</v>
          </cell>
          <cell r="Q9714" t="str">
            <v>Contracted Services</v>
          </cell>
          <cell r="R9714" t="str">
            <v>Other Expenditures</v>
          </cell>
          <cell r="S9714" t="str">
            <v>Non Salary</v>
          </cell>
        </row>
        <row r="9715">
          <cell r="A9715" t="str">
            <v>PH5134</v>
          </cell>
          <cell r="E9715">
            <v>0</v>
          </cell>
          <cell r="F9715">
            <v>0</v>
          </cell>
          <cell r="G9715">
            <v>0</v>
          </cell>
          <cell r="H9715">
            <v>0</v>
          </cell>
          <cell r="I9715">
            <v>0</v>
          </cell>
          <cell r="J9715">
            <v>0</v>
          </cell>
          <cell r="L9715">
            <v>41455</v>
          </cell>
          <cell r="M9715" t="str">
            <v>PF</v>
          </cell>
          <cell r="N9715" t="str">
            <v>EXP</v>
          </cell>
          <cell r="O9715" t="str">
            <v>PH500</v>
          </cell>
          <cell r="P9715" t="str">
            <v>4424</v>
          </cell>
          <cell r="Q9715" t="str">
            <v>Contracted Services</v>
          </cell>
          <cell r="R9715" t="str">
            <v>Other Expenditures</v>
          </cell>
          <cell r="S9715" t="str">
            <v>Non Salary</v>
          </cell>
        </row>
        <row r="9716">
          <cell r="A9716" t="str">
            <v>PH5134</v>
          </cell>
          <cell r="E9716">
            <v>0</v>
          </cell>
          <cell r="F9716">
            <v>0</v>
          </cell>
          <cell r="G9716">
            <v>0</v>
          </cell>
          <cell r="H9716">
            <v>0</v>
          </cell>
          <cell r="I9716">
            <v>0</v>
          </cell>
          <cell r="J9716">
            <v>0</v>
          </cell>
          <cell r="L9716">
            <v>41455</v>
          </cell>
          <cell r="M9716" t="str">
            <v>PF</v>
          </cell>
          <cell r="N9716" t="str">
            <v>EXP</v>
          </cell>
          <cell r="O9716" t="str">
            <v>PH500</v>
          </cell>
          <cell r="P9716" t="str">
            <v>4770</v>
          </cell>
          <cell r="Q9716" t="str">
            <v>Insurance, Parking &amp; Metrage</v>
          </cell>
          <cell r="R9716" t="str">
            <v>Other Expenditures</v>
          </cell>
          <cell r="S9716" t="str">
            <v>Non Salary</v>
          </cell>
        </row>
        <row r="9717">
          <cell r="A9717" t="str">
            <v>PH5134</v>
          </cell>
          <cell r="E9717">
            <v>0</v>
          </cell>
          <cell r="F9717">
            <v>0</v>
          </cell>
          <cell r="G9717">
            <v>0</v>
          </cell>
          <cell r="H9717">
            <v>0</v>
          </cell>
          <cell r="I9717">
            <v>0</v>
          </cell>
          <cell r="J9717">
            <v>0</v>
          </cell>
          <cell r="L9717">
            <v>41455</v>
          </cell>
          <cell r="M9717" t="str">
            <v>PF</v>
          </cell>
          <cell r="N9717" t="str">
            <v>EXP</v>
          </cell>
          <cell r="O9717" t="str">
            <v>PH500</v>
          </cell>
          <cell r="P9717" t="str">
            <v>4775</v>
          </cell>
          <cell r="Q9717" t="str">
            <v>Insurance, Parking &amp; Metrage</v>
          </cell>
          <cell r="R9717" t="str">
            <v>Other Expenditures</v>
          </cell>
          <cell r="S9717" t="str">
            <v>Non Salary</v>
          </cell>
        </row>
        <row r="9718">
          <cell r="A9718" t="str">
            <v>PH5134</v>
          </cell>
          <cell r="E9718">
            <v>0</v>
          </cell>
          <cell r="F9718">
            <v>0</v>
          </cell>
          <cell r="G9718">
            <v>0</v>
          </cell>
          <cell r="H9718">
            <v>0</v>
          </cell>
          <cell r="I9718">
            <v>0</v>
          </cell>
          <cell r="J9718">
            <v>0</v>
          </cell>
          <cell r="L9718">
            <v>41455</v>
          </cell>
          <cell r="M9718" t="str">
            <v>PF</v>
          </cell>
          <cell r="N9718" t="str">
            <v>EXP</v>
          </cell>
          <cell r="O9718" t="str">
            <v>PH500</v>
          </cell>
          <cell r="P9718" t="str">
            <v>4811</v>
          </cell>
          <cell r="Q9718" t="str">
            <v>Other Services</v>
          </cell>
          <cell r="R9718" t="str">
            <v>Other Expenditures</v>
          </cell>
          <cell r="S9718" t="str">
            <v>Non Salary</v>
          </cell>
        </row>
        <row r="9719">
          <cell r="A9719" t="str">
            <v>PH5134</v>
          </cell>
          <cell r="E9719">
            <v>0</v>
          </cell>
          <cell r="F9719">
            <v>0</v>
          </cell>
          <cell r="G9719">
            <v>0</v>
          </cell>
          <cell r="H9719">
            <v>0</v>
          </cell>
          <cell r="I9719">
            <v>0</v>
          </cell>
          <cell r="J9719">
            <v>0</v>
          </cell>
          <cell r="L9719">
            <v>41455</v>
          </cell>
          <cell r="M9719" t="str">
            <v>PF</v>
          </cell>
          <cell r="N9719" t="str">
            <v>EXP</v>
          </cell>
          <cell r="O9719" t="str">
            <v>PH500</v>
          </cell>
          <cell r="P9719" t="str">
            <v>4825</v>
          </cell>
          <cell r="Q9719" t="str">
            <v>Other Services</v>
          </cell>
          <cell r="R9719" t="str">
            <v>Other Expenditures</v>
          </cell>
          <cell r="S9719" t="str">
            <v>Non Salary</v>
          </cell>
        </row>
        <row r="9720">
          <cell r="A9720" t="str">
            <v>PH5134</v>
          </cell>
          <cell r="E9720">
            <v>0</v>
          </cell>
          <cell r="F9720">
            <v>0</v>
          </cell>
          <cell r="G9720">
            <v>0</v>
          </cell>
          <cell r="H9720">
            <v>0</v>
          </cell>
          <cell r="I9720">
            <v>0</v>
          </cell>
          <cell r="J9720">
            <v>0</v>
          </cell>
          <cell r="L9720">
            <v>41455</v>
          </cell>
          <cell r="M9720" t="str">
            <v>PF</v>
          </cell>
          <cell r="N9720" t="str">
            <v>EXP</v>
          </cell>
          <cell r="O9720" t="str">
            <v>PH500</v>
          </cell>
          <cell r="P9720" t="str">
            <v>7080</v>
          </cell>
          <cell r="Q9720" t="str">
            <v>IDC's</v>
          </cell>
          <cell r="R9720" t="str">
            <v>Other Expenditures</v>
          </cell>
          <cell r="S9720" t="str">
            <v>Non Salary</v>
          </cell>
        </row>
        <row r="9721">
          <cell r="A9721" t="str">
            <v>PH5137</v>
          </cell>
          <cell r="E9721">
            <v>24608.5</v>
          </cell>
          <cell r="F9721">
            <v>0</v>
          </cell>
          <cell r="G9721">
            <v>24608.5</v>
          </cell>
          <cell r="H9721">
            <v>27945.279999999999</v>
          </cell>
          <cell r="I9721">
            <v>3336.78</v>
          </cell>
          <cell r="J9721">
            <v>43914</v>
          </cell>
          <cell r="L9721">
            <v>41455</v>
          </cell>
          <cell r="M9721" t="str">
            <v>PF</v>
          </cell>
          <cell r="N9721" t="str">
            <v>EXP</v>
          </cell>
          <cell r="O9721" t="str">
            <v>PH500</v>
          </cell>
          <cell r="P9721" t="str">
            <v>1015</v>
          </cell>
          <cell r="Q9721" t="str">
            <v>Salaries &amp; Benefits</v>
          </cell>
          <cell r="R9721" t="str">
            <v>Other Expenditures</v>
          </cell>
          <cell r="S9721" t="str">
            <v>Salaries &amp; Benefits</v>
          </cell>
        </row>
        <row r="9722">
          <cell r="A9722" t="str">
            <v>PH5137</v>
          </cell>
          <cell r="E9722">
            <v>59.25</v>
          </cell>
          <cell r="F9722">
            <v>0</v>
          </cell>
          <cell r="G9722">
            <v>59.25</v>
          </cell>
          <cell r="H9722">
            <v>0</v>
          </cell>
          <cell r="I9722">
            <v>-59.25</v>
          </cell>
          <cell r="J9722">
            <v>0</v>
          </cell>
          <cell r="L9722">
            <v>41455</v>
          </cell>
          <cell r="M9722" t="str">
            <v>PF</v>
          </cell>
          <cell r="N9722" t="str">
            <v>EXP</v>
          </cell>
          <cell r="O9722" t="str">
            <v>PH500</v>
          </cell>
          <cell r="P9722" t="str">
            <v>1025</v>
          </cell>
          <cell r="Q9722" t="str">
            <v>Salaries &amp; Benefits</v>
          </cell>
          <cell r="R9722" t="str">
            <v>Other Expenditures</v>
          </cell>
          <cell r="S9722" t="str">
            <v>Overtime</v>
          </cell>
        </row>
        <row r="9723">
          <cell r="A9723" t="str">
            <v>PH5137</v>
          </cell>
          <cell r="E9723">
            <v>984.34</v>
          </cell>
          <cell r="F9723">
            <v>0</v>
          </cell>
          <cell r="G9723">
            <v>984.34</v>
          </cell>
          <cell r="H9723">
            <v>0</v>
          </cell>
          <cell r="I9723">
            <v>-984.34</v>
          </cell>
          <cell r="J9723">
            <v>0</v>
          </cell>
          <cell r="L9723">
            <v>41455</v>
          </cell>
          <cell r="M9723" t="str">
            <v>PF</v>
          </cell>
          <cell r="N9723" t="str">
            <v>EXP</v>
          </cell>
          <cell r="O9723" t="str">
            <v>PH500</v>
          </cell>
          <cell r="P9723" t="str">
            <v>1050</v>
          </cell>
          <cell r="Q9723" t="str">
            <v>Salaries &amp; Benefits</v>
          </cell>
          <cell r="R9723" t="str">
            <v>Other Expenditures</v>
          </cell>
          <cell r="S9723" t="str">
            <v>Salaries &amp; Benefits</v>
          </cell>
        </row>
        <row r="9724">
          <cell r="A9724" t="str">
            <v>PH5137</v>
          </cell>
          <cell r="E9724">
            <v>2317.0300000000002</v>
          </cell>
          <cell r="F9724">
            <v>0</v>
          </cell>
          <cell r="G9724">
            <v>2317.0300000000002</v>
          </cell>
          <cell r="H9724">
            <v>2600.19</v>
          </cell>
          <cell r="I9724">
            <v>283.16000000000003</v>
          </cell>
          <cell r="J9724">
            <v>4086</v>
          </cell>
          <cell r="L9724">
            <v>41455</v>
          </cell>
          <cell r="M9724" t="str">
            <v>PF</v>
          </cell>
          <cell r="N9724" t="str">
            <v>EXP</v>
          </cell>
          <cell r="O9724" t="str">
            <v>PH500</v>
          </cell>
          <cell r="P9724" t="str">
            <v>1850</v>
          </cell>
          <cell r="Q9724" t="str">
            <v>Salaries &amp; Benefits</v>
          </cell>
          <cell r="R9724" t="str">
            <v>Other Expenditures</v>
          </cell>
          <cell r="S9724" t="str">
            <v>Salaries &amp; Benefits</v>
          </cell>
        </row>
        <row r="9725">
          <cell r="A9725" t="str">
            <v>PH5137</v>
          </cell>
          <cell r="E9725">
            <v>-27969.119999999999</v>
          </cell>
          <cell r="F9725">
            <v>0</v>
          </cell>
          <cell r="G9725">
            <v>-27969.119999999999</v>
          </cell>
          <cell r="H9725">
            <v>-30545.45</v>
          </cell>
          <cell r="I9725">
            <v>-2576.33</v>
          </cell>
          <cell r="J9725">
            <v>-48000</v>
          </cell>
          <cell r="L9725">
            <v>41455</v>
          </cell>
          <cell r="M9725" t="str">
            <v>PF</v>
          </cell>
          <cell r="N9725" t="str">
            <v>REV</v>
          </cell>
          <cell r="O9725" t="str">
            <v>PH500</v>
          </cell>
          <cell r="P9725" t="str">
            <v>8010</v>
          </cell>
          <cell r="Q9725" t="str">
            <v>Grants and Subsidies</v>
          </cell>
          <cell r="R9725" t="str">
            <v>Revenue</v>
          </cell>
          <cell r="S9725" t="str">
            <v>Non Salary</v>
          </cell>
        </row>
        <row r="9726">
          <cell r="A9726" t="str">
            <v>PH5138</v>
          </cell>
          <cell r="E9726">
            <v>493887.05</v>
          </cell>
          <cell r="F9726">
            <v>0</v>
          </cell>
          <cell r="G9726">
            <v>493887.05</v>
          </cell>
          <cell r="H9726">
            <v>539610.54</v>
          </cell>
          <cell r="I9726">
            <v>45723.49</v>
          </cell>
          <cell r="J9726">
            <v>1214123.72</v>
          </cell>
          <cell r="L9726">
            <v>41455</v>
          </cell>
          <cell r="M9726" t="str">
            <v>SG</v>
          </cell>
          <cell r="N9726" t="str">
            <v>EXP</v>
          </cell>
          <cell r="O9726" t="str">
            <v>PH500</v>
          </cell>
          <cell r="P9726" t="str">
            <v>1015</v>
          </cell>
          <cell r="Q9726" t="str">
            <v>Salaries &amp; Benefits</v>
          </cell>
          <cell r="R9726" t="str">
            <v>Other Expenditures</v>
          </cell>
          <cell r="S9726" t="str">
            <v>Salaries &amp; Benefits</v>
          </cell>
        </row>
        <row r="9727">
          <cell r="A9727" t="str">
            <v>PH5138</v>
          </cell>
          <cell r="E9727">
            <v>13828.89</v>
          </cell>
          <cell r="F9727">
            <v>0</v>
          </cell>
          <cell r="G9727">
            <v>13828.89</v>
          </cell>
          <cell r="H9727">
            <v>0</v>
          </cell>
          <cell r="I9727">
            <v>-13828.89</v>
          </cell>
          <cell r="J9727">
            <v>0</v>
          </cell>
          <cell r="L9727">
            <v>41455</v>
          </cell>
          <cell r="M9727" t="str">
            <v>SG</v>
          </cell>
          <cell r="N9727" t="str">
            <v>EXP</v>
          </cell>
          <cell r="O9727" t="str">
            <v>PH500</v>
          </cell>
          <cell r="P9727" t="str">
            <v>1025</v>
          </cell>
          <cell r="Q9727" t="str">
            <v>Salaries &amp; Benefits</v>
          </cell>
          <cell r="R9727" t="str">
            <v>Other Expenditures</v>
          </cell>
          <cell r="S9727" t="str">
            <v>Overtime</v>
          </cell>
        </row>
        <row r="9728">
          <cell r="A9728" t="str">
            <v>PH5138</v>
          </cell>
          <cell r="E9728">
            <v>2340.52</v>
          </cell>
          <cell r="F9728">
            <v>0</v>
          </cell>
          <cell r="G9728">
            <v>2340.52</v>
          </cell>
          <cell r="H9728">
            <v>0</v>
          </cell>
          <cell r="I9728">
            <v>-2340.52</v>
          </cell>
          <cell r="J9728">
            <v>0</v>
          </cell>
          <cell r="L9728">
            <v>41455</v>
          </cell>
          <cell r="M9728" t="str">
            <v>SG</v>
          </cell>
          <cell r="N9728" t="str">
            <v>EXP</v>
          </cell>
          <cell r="O9728" t="str">
            <v>PH500</v>
          </cell>
          <cell r="P9728" t="str">
            <v>1060</v>
          </cell>
          <cell r="Q9728" t="str">
            <v>Salaries &amp; Benefits</v>
          </cell>
          <cell r="R9728" t="str">
            <v>Other Expenditures</v>
          </cell>
          <cell r="S9728" t="str">
            <v>Salaries &amp; Benefits</v>
          </cell>
        </row>
        <row r="9729">
          <cell r="A9729" t="str">
            <v>PH5138</v>
          </cell>
          <cell r="E9729">
            <v>0</v>
          </cell>
          <cell r="F9729">
            <v>0</v>
          </cell>
          <cell r="G9729">
            <v>0</v>
          </cell>
          <cell r="H9729">
            <v>-34068.26</v>
          </cell>
          <cell r="I9729">
            <v>-34068.26</v>
          </cell>
          <cell r="J9729">
            <v>-74387.37</v>
          </cell>
          <cell r="L9729">
            <v>41455</v>
          </cell>
          <cell r="M9729" t="str">
            <v>SG</v>
          </cell>
          <cell r="N9729" t="str">
            <v>EXP</v>
          </cell>
          <cell r="O9729" t="str">
            <v>PH500</v>
          </cell>
          <cell r="P9729" t="str">
            <v>1520</v>
          </cell>
          <cell r="Q9729" t="str">
            <v>Salaries &amp; Benefits</v>
          </cell>
          <cell r="R9729" t="str">
            <v>Other Expenditures</v>
          </cell>
          <cell r="S9729" t="str">
            <v>Gapping</v>
          </cell>
        </row>
        <row r="9730">
          <cell r="A9730" t="str">
            <v>PH5138</v>
          </cell>
          <cell r="E9730">
            <v>24708.31</v>
          </cell>
          <cell r="F9730">
            <v>0</v>
          </cell>
          <cell r="G9730">
            <v>24708.31</v>
          </cell>
          <cell r="H9730">
            <v>28255.08</v>
          </cell>
          <cell r="I9730">
            <v>3546.77</v>
          </cell>
          <cell r="J9730">
            <v>63574.15</v>
          </cell>
          <cell r="L9730">
            <v>41455</v>
          </cell>
          <cell r="M9730" t="str">
            <v>SG</v>
          </cell>
          <cell r="N9730" t="str">
            <v>EXP</v>
          </cell>
          <cell r="O9730" t="str">
            <v>PH500</v>
          </cell>
          <cell r="P9730" t="str">
            <v>1711</v>
          </cell>
          <cell r="Q9730" t="str">
            <v>Salaries &amp; Benefits</v>
          </cell>
          <cell r="R9730" t="str">
            <v>Other Expenditures</v>
          </cell>
          <cell r="S9730" t="str">
            <v>Salaries &amp; Benefits</v>
          </cell>
        </row>
        <row r="9731">
          <cell r="A9731" t="str">
            <v>PH5138</v>
          </cell>
          <cell r="E9731">
            <v>11704.99</v>
          </cell>
          <cell r="F9731">
            <v>0</v>
          </cell>
          <cell r="G9731">
            <v>11704.99</v>
          </cell>
          <cell r="H9731">
            <v>13237.96</v>
          </cell>
          <cell r="I9731">
            <v>1532.97</v>
          </cell>
          <cell r="J9731">
            <v>29785.68</v>
          </cell>
          <cell r="L9731">
            <v>41455</v>
          </cell>
          <cell r="M9731" t="str">
            <v>SG</v>
          </cell>
          <cell r="N9731" t="str">
            <v>EXP</v>
          </cell>
          <cell r="O9731" t="str">
            <v>PH500</v>
          </cell>
          <cell r="P9731" t="str">
            <v>1712</v>
          </cell>
          <cell r="Q9731" t="str">
            <v>Salaries &amp; Benefits</v>
          </cell>
          <cell r="R9731" t="str">
            <v>Other Expenditures</v>
          </cell>
          <cell r="S9731" t="str">
            <v>Salaries &amp; Benefits</v>
          </cell>
        </row>
        <row r="9732">
          <cell r="A9732" t="str">
            <v>PH5138</v>
          </cell>
          <cell r="E9732">
            <v>11911.02</v>
          </cell>
          <cell r="F9732">
            <v>0</v>
          </cell>
          <cell r="G9732">
            <v>11911.02</v>
          </cell>
          <cell r="H9732">
            <v>10805.8</v>
          </cell>
          <cell r="I9732">
            <v>-1105.22</v>
          </cell>
          <cell r="J9732">
            <v>24312.81</v>
          </cell>
          <cell r="L9732">
            <v>41455</v>
          </cell>
          <cell r="M9732" t="str">
            <v>SG</v>
          </cell>
          <cell r="N9732" t="str">
            <v>EXP</v>
          </cell>
          <cell r="O9732" t="str">
            <v>PH500</v>
          </cell>
          <cell r="P9732" t="str">
            <v>1720</v>
          </cell>
          <cell r="Q9732" t="str">
            <v>Salaries &amp; Benefits</v>
          </cell>
          <cell r="R9732" t="str">
            <v>Other Expenditures</v>
          </cell>
          <cell r="S9732" t="str">
            <v>Salaries &amp; Benefits</v>
          </cell>
        </row>
        <row r="9733">
          <cell r="A9733" t="str">
            <v>PH5138</v>
          </cell>
          <cell r="E9733">
            <v>3562.79</v>
          </cell>
          <cell r="F9733">
            <v>0</v>
          </cell>
          <cell r="G9733">
            <v>3562.79</v>
          </cell>
          <cell r="H9733">
            <v>4027.52</v>
          </cell>
          <cell r="I9733">
            <v>464.73</v>
          </cell>
          <cell r="J9733">
            <v>9062.2099999999991</v>
          </cell>
          <cell r="L9733">
            <v>41455</v>
          </cell>
          <cell r="M9733" t="str">
            <v>SG</v>
          </cell>
          <cell r="N9733" t="str">
            <v>EXP</v>
          </cell>
          <cell r="O9733" t="str">
            <v>PH500</v>
          </cell>
          <cell r="P9733" t="str">
            <v>1730</v>
          </cell>
          <cell r="Q9733" t="str">
            <v>Salaries &amp; Benefits</v>
          </cell>
          <cell r="R9733" t="str">
            <v>Other Expenditures</v>
          </cell>
          <cell r="S9733" t="str">
            <v>Salaries &amp; Benefits</v>
          </cell>
        </row>
        <row r="9734">
          <cell r="A9734" t="str">
            <v>PH5138</v>
          </cell>
          <cell r="E9734">
            <v>11513.04</v>
          </cell>
          <cell r="F9734">
            <v>0</v>
          </cell>
          <cell r="G9734">
            <v>11513.04</v>
          </cell>
          <cell r="H9734">
            <v>13882.11</v>
          </cell>
          <cell r="I9734">
            <v>2369.0700000000002</v>
          </cell>
          <cell r="J9734">
            <v>17047.98</v>
          </cell>
          <cell r="L9734">
            <v>41455</v>
          </cell>
          <cell r="M9734" t="str">
            <v>SG</v>
          </cell>
          <cell r="N9734" t="str">
            <v>EXP</v>
          </cell>
          <cell r="O9734" t="str">
            <v>PH500</v>
          </cell>
          <cell r="P9734" t="str">
            <v>1740</v>
          </cell>
          <cell r="Q9734" t="str">
            <v>Salaries &amp; Benefits</v>
          </cell>
          <cell r="R9734" t="str">
            <v>Other Expenditures</v>
          </cell>
          <cell r="S9734" t="str">
            <v>Salaries &amp; Benefits</v>
          </cell>
        </row>
        <row r="9735">
          <cell r="A9735" t="str">
            <v>PH5138</v>
          </cell>
          <cell r="E9735">
            <v>609.52</v>
          </cell>
          <cell r="F9735">
            <v>0</v>
          </cell>
          <cell r="G9735">
            <v>609.52</v>
          </cell>
          <cell r="H9735">
            <v>732.35</v>
          </cell>
          <cell r="I9735">
            <v>122.83</v>
          </cell>
          <cell r="J9735">
            <v>971.25</v>
          </cell>
          <cell r="L9735">
            <v>41455</v>
          </cell>
          <cell r="M9735" t="str">
            <v>SG</v>
          </cell>
          <cell r="N9735" t="str">
            <v>EXP</v>
          </cell>
          <cell r="O9735" t="str">
            <v>PH500</v>
          </cell>
          <cell r="P9735" t="str">
            <v>1745</v>
          </cell>
          <cell r="Q9735" t="str">
            <v>Salaries &amp; Benefits</v>
          </cell>
          <cell r="R9735" t="str">
            <v>Other Expenditures</v>
          </cell>
          <cell r="S9735" t="str">
            <v>Salaries &amp; Benefits</v>
          </cell>
        </row>
        <row r="9736">
          <cell r="A9736" t="str">
            <v>PH5138</v>
          </cell>
          <cell r="E9736">
            <v>10016.98</v>
          </cell>
          <cell r="F9736">
            <v>0</v>
          </cell>
          <cell r="G9736">
            <v>10016.98</v>
          </cell>
          <cell r="H9736">
            <v>10522.46</v>
          </cell>
          <cell r="I9736">
            <v>505.48</v>
          </cell>
          <cell r="J9736">
            <v>23675.38</v>
          </cell>
          <cell r="L9736">
            <v>41455</v>
          </cell>
          <cell r="M9736" t="str">
            <v>SG</v>
          </cell>
          <cell r="N9736" t="str">
            <v>EXP</v>
          </cell>
          <cell r="O9736" t="str">
            <v>PH500</v>
          </cell>
          <cell r="P9736" t="str">
            <v>1750</v>
          </cell>
          <cell r="Q9736" t="str">
            <v>Salaries &amp; Benefits</v>
          </cell>
          <cell r="R9736" t="str">
            <v>Other Expenditures</v>
          </cell>
          <cell r="S9736" t="str">
            <v>Salaries &amp; Benefits</v>
          </cell>
        </row>
        <row r="9737">
          <cell r="A9737" t="str">
            <v>PH5138</v>
          </cell>
          <cell r="E9737">
            <v>23531.360000000001</v>
          </cell>
          <cell r="F9737">
            <v>0</v>
          </cell>
          <cell r="G9737">
            <v>23531.360000000001</v>
          </cell>
          <cell r="H9737">
            <v>30154.84</v>
          </cell>
          <cell r="I9737">
            <v>6623.48</v>
          </cell>
          <cell r="J9737">
            <v>37514.480000000003</v>
          </cell>
          <cell r="L9737">
            <v>41455</v>
          </cell>
          <cell r="M9737" t="str">
            <v>SG</v>
          </cell>
          <cell r="N9737" t="str">
            <v>EXP</v>
          </cell>
          <cell r="O9737" t="str">
            <v>PH500</v>
          </cell>
          <cell r="P9737" t="str">
            <v>1760</v>
          </cell>
          <cell r="Q9737" t="str">
            <v>Salaries &amp; Benefits</v>
          </cell>
          <cell r="R9737" t="str">
            <v>Other Expenditures</v>
          </cell>
          <cell r="S9737" t="str">
            <v>Salaries &amp; Benefits</v>
          </cell>
        </row>
        <row r="9738">
          <cell r="A9738" t="str">
            <v>PH5138</v>
          </cell>
          <cell r="E9738">
            <v>52764.54</v>
          </cell>
          <cell r="F9738">
            <v>0</v>
          </cell>
          <cell r="G9738">
            <v>52764.54</v>
          </cell>
          <cell r="H9738">
            <v>58526.879999999997</v>
          </cell>
          <cell r="I9738">
            <v>5762.34</v>
          </cell>
          <cell r="J9738">
            <v>131685.44</v>
          </cell>
          <cell r="L9738">
            <v>41455</v>
          </cell>
          <cell r="M9738" t="str">
            <v>SG</v>
          </cell>
          <cell r="N9738" t="str">
            <v>EXP</v>
          </cell>
          <cell r="O9738" t="str">
            <v>PH500</v>
          </cell>
          <cell r="P9738" t="str">
            <v>1770</v>
          </cell>
          <cell r="Q9738" t="str">
            <v>Salaries &amp; Benefits</v>
          </cell>
          <cell r="R9738" t="str">
            <v>Other Expenditures</v>
          </cell>
          <cell r="S9738" t="str">
            <v>Salaries &amp; Benefits</v>
          </cell>
        </row>
        <row r="9739">
          <cell r="A9739" t="str">
            <v>PH5138</v>
          </cell>
          <cell r="E9739">
            <v>957</v>
          </cell>
          <cell r="F9739">
            <v>0</v>
          </cell>
          <cell r="G9739">
            <v>957</v>
          </cell>
          <cell r="H9739">
            <v>0</v>
          </cell>
          <cell r="I9739">
            <v>-957</v>
          </cell>
          <cell r="J9739">
            <v>0</v>
          </cell>
          <cell r="L9739">
            <v>41455</v>
          </cell>
          <cell r="M9739" t="str">
            <v>SG</v>
          </cell>
          <cell r="N9739" t="str">
            <v>EXP</v>
          </cell>
          <cell r="O9739" t="str">
            <v>PH500</v>
          </cell>
          <cell r="P9739" t="str">
            <v>4225</v>
          </cell>
          <cell r="Q9739" t="str">
            <v>Business Travel Expenses</v>
          </cell>
          <cell r="R9739" t="str">
            <v>Other Expenditures</v>
          </cell>
          <cell r="S9739" t="str">
            <v>Non Salary</v>
          </cell>
        </row>
        <row r="9740">
          <cell r="A9740" t="str">
            <v>PH5138</v>
          </cell>
          <cell r="E9740">
            <v>2569.33</v>
          </cell>
          <cell r="F9740">
            <v>0</v>
          </cell>
          <cell r="G9740">
            <v>2569.33</v>
          </cell>
          <cell r="H9740">
            <v>0</v>
          </cell>
          <cell r="I9740">
            <v>-2569.33</v>
          </cell>
          <cell r="J9740">
            <v>0</v>
          </cell>
          <cell r="L9740">
            <v>41455</v>
          </cell>
          <cell r="M9740" t="str">
            <v>SG</v>
          </cell>
          <cell r="N9740" t="str">
            <v>EXP</v>
          </cell>
          <cell r="O9740" t="str">
            <v>PH500</v>
          </cell>
          <cell r="P9740" t="str">
            <v>4770</v>
          </cell>
          <cell r="Q9740" t="str">
            <v>Insurance, Parking &amp; Metrage</v>
          </cell>
          <cell r="R9740" t="str">
            <v>Other Expenditures</v>
          </cell>
          <cell r="S9740" t="str">
            <v>Non Salary</v>
          </cell>
        </row>
        <row r="9741">
          <cell r="A9741" t="str">
            <v>PH5138</v>
          </cell>
          <cell r="E9741">
            <v>4960.1400000000003</v>
          </cell>
          <cell r="F9741">
            <v>0</v>
          </cell>
          <cell r="G9741">
            <v>4960.1400000000003</v>
          </cell>
          <cell r="H9741">
            <v>0</v>
          </cell>
          <cell r="I9741">
            <v>-4960.1400000000003</v>
          </cell>
          <cell r="J9741">
            <v>0</v>
          </cell>
          <cell r="L9741">
            <v>41455</v>
          </cell>
          <cell r="M9741" t="str">
            <v>SG</v>
          </cell>
          <cell r="N9741" t="str">
            <v>EXP</v>
          </cell>
          <cell r="O9741" t="str">
            <v>PH500</v>
          </cell>
          <cell r="P9741" t="str">
            <v>4775</v>
          </cell>
          <cell r="Q9741" t="str">
            <v>Insurance, Parking &amp; Metrage</v>
          </cell>
          <cell r="R9741" t="str">
            <v>Other Expenditures</v>
          </cell>
          <cell r="S9741" t="str">
            <v>Non Salary</v>
          </cell>
        </row>
        <row r="9742">
          <cell r="A9742" t="str">
            <v>PH5138</v>
          </cell>
          <cell r="E9742">
            <v>-501649.11</v>
          </cell>
          <cell r="F9742">
            <v>0</v>
          </cell>
          <cell r="G9742">
            <v>-501649.11</v>
          </cell>
          <cell r="H9742">
            <v>-506765.47</v>
          </cell>
          <cell r="I9742">
            <v>-5116.3599999999997</v>
          </cell>
          <cell r="J9742">
            <v>-1108024.3</v>
          </cell>
          <cell r="L9742">
            <v>41455</v>
          </cell>
          <cell r="M9742" t="str">
            <v>SG</v>
          </cell>
          <cell r="N9742" t="str">
            <v>REV</v>
          </cell>
          <cell r="O9742" t="str">
            <v>PH500</v>
          </cell>
          <cell r="P9742" t="str">
            <v>8010</v>
          </cell>
          <cell r="Q9742" t="str">
            <v>Grants and Subsidies</v>
          </cell>
          <cell r="R9742" t="str">
            <v>Revenue</v>
          </cell>
          <cell r="S9742" t="str">
            <v>Non Salary</v>
          </cell>
        </row>
        <row r="9743">
          <cell r="A9743" t="str">
            <v>PH5139</v>
          </cell>
          <cell r="E9743">
            <v>224462.58</v>
          </cell>
          <cell r="F9743">
            <v>0</v>
          </cell>
          <cell r="G9743">
            <v>224462.58</v>
          </cell>
          <cell r="H9743">
            <v>276291.12</v>
          </cell>
          <cell r="I9743">
            <v>51828.54</v>
          </cell>
          <cell r="J9743">
            <v>621655.02</v>
          </cell>
          <cell r="L9743">
            <v>41455</v>
          </cell>
          <cell r="M9743" t="str">
            <v>SG</v>
          </cell>
          <cell r="N9743" t="str">
            <v>EXP</v>
          </cell>
          <cell r="O9743" t="str">
            <v>PH500</v>
          </cell>
          <cell r="P9743" t="str">
            <v>1015</v>
          </cell>
          <cell r="Q9743" t="str">
            <v>Salaries &amp; Benefits</v>
          </cell>
          <cell r="R9743" t="str">
            <v>Other Expenditures</v>
          </cell>
          <cell r="S9743" t="str">
            <v>Salaries &amp; Benefits</v>
          </cell>
        </row>
        <row r="9744">
          <cell r="A9744" t="str">
            <v>PH5139</v>
          </cell>
          <cell r="E9744">
            <v>2947.79</v>
          </cell>
          <cell r="F9744">
            <v>0</v>
          </cell>
          <cell r="G9744">
            <v>2947.79</v>
          </cell>
          <cell r="H9744">
            <v>0</v>
          </cell>
          <cell r="I9744">
            <v>-2947.79</v>
          </cell>
          <cell r="J9744">
            <v>0</v>
          </cell>
          <cell r="L9744">
            <v>41455</v>
          </cell>
          <cell r="M9744" t="str">
            <v>SG</v>
          </cell>
          <cell r="N9744" t="str">
            <v>EXP</v>
          </cell>
          <cell r="O9744" t="str">
            <v>PH500</v>
          </cell>
          <cell r="P9744" t="str">
            <v>1025</v>
          </cell>
          <cell r="Q9744" t="str">
            <v>Salaries &amp; Benefits</v>
          </cell>
          <cell r="R9744" t="str">
            <v>Other Expenditures</v>
          </cell>
          <cell r="S9744" t="str">
            <v>Overtime</v>
          </cell>
        </row>
        <row r="9745">
          <cell r="A9745" t="str">
            <v>PH5139</v>
          </cell>
          <cell r="E9745">
            <v>0</v>
          </cell>
          <cell r="F9745">
            <v>0</v>
          </cell>
          <cell r="G9745">
            <v>0</v>
          </cell>
          <cell r="H9745">
            <v>-17253.830000000002</v>
          </cell>
          <cell r="I9745">
            <v>-17253.830000000002</v>
          </cell>
          <cell r="J9745">
            <v>-37657.65</v>
          </cell>
          <cell r="L9745">
            <v>41455</v>
          </cell>
          <cell r="M9745" t="str">
            <v>SG</v>
          </cell>
          <cell r="N9745" t="str">
            <v>EXP</v>
          </cell>
          <cell r="O9745" t="str">
            <v>PH500</v>
          </cell>
          <cell r="P9745" t="str">
            <v>1520</v>
          </cell>
          <cell r="Q9745" t="str">
            <v>Salaries &amp; Benefits</v>
          </cell>
          <cell r="R9745" t="str">
            <v>Other Expenditures</v>
          </cell>
          <cell r="S9745" t="str">
            <v>Gapping</v>
          </cell>
        </row>
        <row r="9746">
          <cell r="A9746" t="str">
            <v>PH5139</v>
          </cell>
          <cell r="E9746">
            <v>10731.6</v>
          </cell>
          <cell r="F9746">
            <v>0</v>
          </cell>
          <cell r="G9746">
            <v>10731.6</v>
          </cell>
          <cell r="H9746">
            <v>14218.62</v>
          </cell>
          <cell r="I9746">
            <v>3487.02</v>
          </cell>
          <cell r="J9746">
            <v>31992</v>
          </cell>
          <cell r="L9746">
            <v>41455</v>
          </cell>
          <cell r="M9746" t="str">
            <v>SG</v>
          </cell>
          <cell r="N9746" t="str">
            <v>EXP</v>
          </cell>
          <cell r="O9746" t="str">
            <v>PH500</v>
          </cell>
          <cell r="P9746" t="str">
            <v>1711</v>
          </cell>
          <cell r="Q9746" t="str">
            <v>Salaries &amp; Benefits</v>
          </cell>
          <cell r="R9746" t="str">
            <v>Other Expenditures</v>
          </cell>
          <cell r="S9746" t="str">
            <v>Salaries &amp; Benefits</v>
          </cell>
        </row>
        <row r="9747">
          <cell r="A9747" t="str">
            <v>PH5139</v>
          </cell>
          <cell r="E9747">
            <v>5227.57</v>
          </cell>
          <cell r="F9747">
            <v>0</v>
          </cell>
          <cell r="G9747">
            <v>5227.57</v>
          </cell>
          <cell r="H9747">
            <v>6789.29</v>
          </cell>
          <cell r="I9747">
            <v>1561.72</v>
          </cell>
          <cell r="J9747">
            <v>15276</v>
          </cell>
          <cell r="L9747">
            <v>41455</v>
          </cell>
          <cell r="M9747" t="str">
            <v>SG</v>
          </cell>
          <cell r="N9747" t="str">
            <v>EXP</v>
          </cell>
          <cell r="O9747" t="str">
            <v>PH500</v>
          </cell>
          <cell r="P9747" t="str">
            <v>1712</v>
          </cell>
          <cell r="Q9747" t="str">
            <v>Salaries &amp; Benefits</v>
          </cell>
          <cell r="R9747" t="str">
            <v>Other Expenditures</v>
          </cell>
          <cell r="S9747" t="str">
            <v>Salaries &amp; Benefits</v>
          </cell>
        </row>
        <row r="9748">
          <cell r="A9748" t="str">
            <v>PH5139</v>
          </cell>
          <cell r="E9748">
            <v>5361.96</v>
          </cell>
          <cell r="F9748">
            <v>0</v>
          </cell>
          <cell r="G9748">
            <v>5361.96</v>
          </cell>
          <cell r="H9748">
            <v>5532.79</v>
          </cell>
          <cell r="I9748">
            <v>170.83</v>
          </cell>
          <cell r="J9748">
            <v>12447.82</v>
          </cell>
          <cell r="L9748">
            <v>41455</v>
          </cell>
          <cell r="M9748" t="str">
            <v>SG</v>
          </cell>
          <cell r="N9748" t="str">
            <v>EXP</v>
          </cell>
          <cell r="O9748" t="str">
            <v>PH500</v>
          </cell>
          <cell r="P9748" t="str">
            <v>1720</v>
          </cell>
          <cell r="Q9748" t="str">
            <v>Salaries &amp; Benefits</v>
          </cell>
          <cell r="R9748" t="str">
            <v>Other Expenditures</v>
          </cell>
          <cell r="S9748" t="str">
            <v>Salaries &amp; Benefits</v>
          </cell>
        </row>
        <row r="9749">
          <cell r="A9749" t="str">
            <v>PH5139</v>
          </cell>
          <cell r="E9749">
            <v>1603.98</v>
          </cell>
          <cell r="F9749">
            <v>0</v>
          </cell>
          <cell r="G9749">
            <v>1603.98</v>
          </cell>
          <cell r="H9749">
            <v>2062.17</v>
          </cell>
          <cell r="I9749">
            <v>458.19</v>
          </cell>
          <cell r="J9749">
            <v>4640.0200000000004</v>
          </cell>
          <cell r="L9749">
            <v>41455</v>
          </cell>
          <cell r="M9749" t="str">
            <v>SG</v>
          </cell>
          <cell r="N9749" t="str">
            <v>EXP</v>
          </cell>
          <cell r="O9749" t="str">
            <v>PH500</v>
          </cell>
          <cell r="P9749" t="str">
            <v>1730</v>
          </cell>
          <cell r="Q9749" t="str">
            <v>Salaries &amp; Benefits</v>
          </cell>
          <cell r="R9749" t="str">
            <v>Other Expenditures</v>
          </cell>
          <cell r="S9749" t="str">
            <v>Salaries &amp; Benefits</v>
          </cell>
        </row>
        <row r="9750">
          <cell r="A9750" t="str">
            <v>PH5139</v>
          </cell>
          <cell r="E9750">
            <v>5023.6000000000004</v>
          </cell>
          <cell r="F9750">
            <v>0</v>
          </cell>
          <cell r="G9750">
            <v>5023.6000000000004</v>
          </cell>
          <cell r="H9750">
            <v>6918.15</v>
          </cell>
          <cell r="I9750">
            <v>1894.55</v>
          </cell>
          <cell r="J9750">
            <v>8353.61</v>
          </cell>
          <cell r="L9750">
            <v>41455</v>
          </cell>
          <cell r="M9750" t="str">
            <v>SG</v>
          </cell>
          <cell r="N9750" t="str">
            <v>EXP</v>
          </cell>
          <cell r="O9750" t="str">
            <v>PH500</v>
          </cell>
          <cell r="P9750" t="str">
            <v>1740</v>
          </cell>
          <cell r="Q9750" t="str">
            <v>Salaries &amp; Benefits</v>
          </cell>
          <cell r="R9750" t="str">
            <v>Other Expenditures</v>
          </cell>
          <cell r="S9750" t="str">
            <v>Salaries &amp; Benefits</v>
          </cell>
        </row>
        <row r="9751">
          <cell r="A9751" t="str">
            <v>PH5139</v>
          </cell>
          <cell r="E9751">
            <v>271.08</v>
          </cell>
          <cell r="F9751">
            <v>0</v>
          </cell>
          <cell r="G9751">
            <v>271.08</v>
          </cell>
          <cell r="H9751">
            <v>388.53</v>
          </cell>
          <cell r="I9751">
            <v>117.45</v>
          </cell>
          <cell r="J9751">
            <v>497.3</v>
          </cell>
          <cell r="L9751">
            <v>41455</v>
          </cell>
          <cell r="M9751" t="str">
            <v>SG</v>
          </cell>
          <cell r="N9751" t="str">
            <v>EXP</v>
          </cell>
          <cell r="O9751" t="str">
            <v>PH500</v>
          </cell>
          <cell r="P9751" t="str">
            <v>1745</v>
          </cell>
          <cell r="Q9751" t="str">
            <v>Salaries &amp; Benefits</v>
          </cell>
          <cell r="R9751" t="str">
            <v>Other Expenditures</v>
          </cell>
          <cell r="S9751" t="str">
            <v>Salaries &amp; Benefits</v>
          </cell>
        </row>
        <row r="9752">
          <cell r="A9752" t="str">
            <v>PH5139</v>
          </cell>
          <cell r="E9752">
            <v>4468.3100000000004</v>
          </cell>
          <cell r="F9752">
            <v>0</v>
          </cell>
          <cell r="G9752">
            <v>4468.3100000000004</v>
          </cell>
          <cell r="H9752">
            <v>5387.72</v>
          </cell>
          <cell r="I9752">
            <v>919.41</v>
          </cell>
          <cell r="J9752">
            <v>12122.25</v>
          </cell>
          <cell r="L9752">
            <v>41455</v>
          </cell>
          <cell r="M9752" t="str">
            <v>SG</v>
          </cell>
          <cell r="N9752" t="str">
            <v>EXP</v>
          </cell>
          <cell r="O9752" t="str">
            <v>PH500</v>
          </cell>
          <cell r="P9752" t="str">
            <v>1750</v>
          </cell>
          <cell r="Q9752" t="str">
            <v>Salaries &amp; Benefits</v>
          </cell>
          <cell r="R9752" t="str">
            <v>Other Expenditures</v>
          </cell>
          <cell r="S9752" t="str">
            <v>Salaries &amp; Benefits</v>
          </cell>
        </row>
        <row r="9753">
          <cell r="A9753" t="str">
            <v>PH5139</v>
          </cell>
          <cell r="E9753">
            <v>10336.879999999999</v>
          </cell>
          <cell r="F9753">
            <v>0</v>
          </cell>
          <cell r="G9753">
            <v>10336.879999999999</v>
          </cell>
          <cell r="H9753">
            <v>15109.74</v>
          </cell>
          <cell r="I9753">
            <v>4772.8599999999997</v>
          </cell>
          <cell r="J9753">
            <v>18453.599999999999</v>
          </cell>
          <cell r="L9753">
            <v>41455</v>
          </cell>
          <cell r="M9753" t="str">
            <v>SG</v>
          </cell>
          <cell r="N9753" t="str">
            <v>EXP</v>
          </cell>
          <cell r="O9753" t="str">
            <v>PH500</v>
          </cell>
          <cell r="P9753" t="str">
            <v>1760</v>
          </cell>
          <cell r="Q9753" t="str">
            <v>Salaries &amp; Benefits</v>
          </cell>
          <cell r="R9753" t="str">
            <v>Other Expenditures</v>
          </cell>
          <cell r="S9753" t="str">
            <v>Salaries &amp; Benefits</v>
          </cell>
        </row>
        <row r="9754">
          <cell r="A9754" t="str">
            <v>PH5139</v>
          </cell>
          <cell r="E9754">
            <v>20614.75</v>
          </cell>
          <cell r="F9754">
            <v>0</v>
          </cell>
          <cell r="G9754">
            <v>20614.75</v>
          </cell>
          <cell r="H9754">
            <v>26756.639999999999</v>
          </cell>
          <cell r="I9754">
            <v>6141.89</v>
          </cell>
          <cell r="J9754">
            <v>60202.44</v>
          </cell>
          <cell r="L9754">
            <v>41455</v>
          </cell>
          <cell r="M9754" t="str">
            <v>SG</v>
          </cell>
          <cell r="N9754" t="str">
            <v>EXP</v>
          </cell>
          <cell r="O9754" t="str">
            <v>PH500</v>
          </cell>
          <cell r="P9754" t="str">
            <v>1770</v>
          </cell>
          <cell r="Q9754" t="str">
            <v>Salaries &amp; Benefits</v>
          </cell>
          <cell r="R9754" t="str">
            <v>Other Expenditures</v>
          </cell>
          <cell r="S9754" t="str">
            <v>Salaries &amp; Benefits</v>
          </cell>
        </row>
        <row r="9755">
          <cell r="A9755" t="str">
            <v>PH5139</v>
          </cell>
          <cell r="E9755">
            <v>394.85</v>
          </cell>
          <cell r="F9755">
            <v>0</v>
          </cell>
          <cell r="G9755">
            <v>394.85</v>
          </cell>
          <cell r="H9755">
            <v>0</v>
          </cell>
          <cell r="I9755">
            <v>-394.85</v>
          </cell>
          <cell r="J9755">
            <v>0</v>
          </cell>
          <cell r="L9755">
            <v>41455</v>
          </cell>
          <cell r="M9755" t="str">
            <v>SG</v>
          </cell>
          <cell r="N9755" t="str">
            <v>EXP</v>
          </cell>
          <cell r="O9755" t="str">
            <v>PH500</v>
          </cell>
          <cell r="P9755" t="str">
            <v>4225</v>
          </cell>
          <cell r="Q9755" t="str">
            <v>Business Travel Expenses</v>
          </cell>
          <cell r="R9755" t="str">
            <v>Other Expenditures</v>
          </cell>
          <cell r="S9755" t="str">
            <v>Non Salary</v>
          </cell>
        </row>
        <row r="9756">
          <cell r="A9756" t="str">
            <v>PH5139</v>
          </cell>
          <cell r="E9756">
            <v>798.9</v>
          </cell>
          <cell r="F9756">
            <v>0</v>
          </cell>
          <cell r="G9756">
            <v>798.9</v>
          </cell>
          <cell r="H9756">
            <v>0</v>
          </cell>
          <cell r="I9756">
            <v>-798.9</v>
          </cell>
          <cell r="J9756">
            <v>0</v>
          </cell>
          <cell r="L9756">
            <v>41455</v>
          </cell>
          <cell r="M9756" t="str">
            <v>SG</v>
          </cell>
          <cell r="N9756" t="str">
            <v>EXP</v>
          </cell>
          <cell r="O9756" t="str">
            <v>PH500</v>
          </cell>
          <cell r="P9756" t="str">
            <v>4770</v>
          </cell>
          <cell r="Q9756" t="str">
            <v>Insurance, Parking &amp; Metrage</v>
          </cell>
          <cell r="R9756" t="str">
            <v>Other Expenditures</v>
          </cell>
          <cell r="S9756" t="str">
            <v>Non Salary</v>
          </cell>
        </row>
        <row r="9757">
          <cell r="A9757" t="str">
            <v>PH5139</v>
          </cell>
          <cell r="E9757">
            <v>2112.1999999999998</v>
          </cell>
          <cell r="F9757">
            <v>0</v>
          </cell>
          <cell r="G9757">
            <v>2112.1999999999998</v>
          </cell>
          <cell r="H9757">
            <v>0</v>
          </cell>
          <cell r="I9757">
            <v>-2112.1999999999998</v>
          </cell>
          <cell r="J9757">
            <v>0</v>
          </cell>
          <cell r="L9757">
            <v>41455</v>
          </cell>
          <cell r="M9757" t="str">
            <v>SG</v>
          </cell>
          <cell r="N9757" t="str">
            <v>EXP</v>
          </cell>
          <cell r="O9757" t="str">
            <v>PH500</v>
          </cell>
          <cell r="P9757" t="str">
            <v>4775</v>
          </cell>
          <cell r="Q9757" t="str">
            <v>Insurance, Parking &amp; Metrage</v>
          </cell>
          <cell r="R9757" t="str">
            <v>Other Expenditures</v>
          </cell>
          <cell r="S9757" t="str">
            <v>Non Salary</v>
          </cell>
        </row>
        <row r="9758">
          <cell r="A9758" t="str">
            <v>PH5139</v>
          </cell>
          <cell r="E9758">
            <v>-220767.04</v>
          </cell>
          <cell r="F9758">
            <v>0</v>
          </cell>
          <cell r="G9758">
            <v>-220767.04</v>
          </cell>
          <cell r="H9758">
            <v>-256650.73</v>
          </cell>
          <cell r="I9758">
            <v>-35883.69</v>
          </cell>
          <cell r="J9758">
            <v>-560986.81999999995</v>
          </cell>
          <cell r="L9758">
            <v>41455</v>
          </cell>
          <cell r="M9758" t="str">
            <v>SG</v>
          </cell>
          <cell r="N9758" t="str">
            <v>REV</v>
          </cell>
          <cell r="O9758" t="str">
            <v>PH500</v>
          </cell>
          <cell r="P9758" t="str">
            <v>8010</v>
          </cell>
          <cell r="Q9758" t="str">
            <v>Grants and Subsidies</v>
          </cell>
          <cell r="R9758" t="str">
            <v>Revenue</v>
          </cell>
          <cell r="S9758" t="str">
            <v>Non Salary</v>
          </cell>
        </row>
        <row r="9759">
          <cell r="M9759" t="str">
            <v/>
          </cell>
          <cell r="N9759" t="str">
            <v/>
          </cell>
          <cell r="O9759" t="str">
            <v/>
          </cell>
          <cell r="P9759" t="str">
            <v/>
          </cell>
          <cell r="Q9759" t="str">
            <v/>
          </cell>
          <cell r="R9759" t="str">
            <v/>
          </cell>
          <cell r="S9759" t="str">
            <v/>
          </cell>
        </row>
        <row r="9760">
          <cell r="M9760" t="str">
            <v/>
          </cell>
          <cell r="N9760" t="str">
            <v/>
          </cell>
          <cell r="O9760" t="str">
            <v/>
          </cell>
          <cell r="P9760" t="str">
            <v/>
          </cell>
          <cell r="Q9760" t="str">
            <v/>
          </cell>
          <cell r="R9760" t="str">
            <v/>
          </cell>
          <cell r="S9760" t="str">
            <v/>
          </cell>
        </row>
        <row r="9761">
          <cell r="M9761" t="str">
            <v/>
          </cell>
          <cell r="N9761" t="str">
            <v/>
          </cell>
          <cell r="O9761" t="str">
            <v/>
          </cell>
          <cell r="P9761" t="str">
            <v/>
          </cell>
          <cell r="Q9761" t="str">
            <v/>
          </cell>
          <cell r="R9761" t="str">
            <v/>
          </cell>
          <cell r="S9761" t="str">
            <v/>
          </cell>
        </row>
        <row r="9762">
          <cell r="M9762" t="str">
            <v/>
          </cell>
          <cell r="N9762" t="str">
            <v/>
          </cell>
          <cell r="O9762" t="str">
            <v/>
          </cell>
          <cell r="P9762" t="str">
            <v/>
          </cell>
          <cell r="Q9762" t="str">
            <v/>
          </cell>
          <cell r="R9762" t="str">
            <v/>
          </cell>
          <cell r="S9762" t="str">
            <v/>
          </cell>
        </row>
        <row r="9763">
          <cell r="M9763" t="str">
            <v/>
          </cell>
          <cell r="N9763" t="str">
            <v/>
          </cell>
          <cell r="O9763" t="str">
            <v/>
          </cell>
          <cell r="P9763" t="str">
            <v/>
          </cell>
          <cell r="Q9763" t="str">
            <v/>
          </cell>
          <cell r="R9763" t="str">
            <v/>
          </cell>
          <cell r="S9763" t="str">
            <v/>
          </cell>
        </row>
        <row r="9764">
          <cell r="M9764" t="str">
            <v/>
          </cell>
          <cell r="N9764" t="str">
            <v/>
          </cell>
          <cell r="O9764" t="str">
            <v/>
          </cell>
          <cell r="P9764" t="str">
            <v/>
          </cell>
          <cell r="Q9764" t="str">
            <v/>
          </cell>
          <cell r="R9764" t="str">
            <v/>
          </cell>
          <cell r="S9764" t="str">
            <v/>
          </cell>
        </row>
        <row r="9765">
          <cell r="M9765" t="str">
            <v/>
          </cell>
          <cell r="N9765" t="str">
            <v/>
          </cell>
          <cell r="O9765" t="str">
            <v/>
          </cell>
          <cell r="P9765" t="str">
            <v/>
          </cell>
          <cell r="Q9765" t="str">
            <v/>
          </cell>
          <cell r="R9765" t="str">
            <v/>
          </cell>
          <cell r="S9765" t="str">
            <v/>
          </cell>
        </row>
        <row r="9766">
          <cell r="M9766" t="str">
            <v/>
          </cell>
          <cell r="N9766" t="str">
            <v/>
          </cell>
          <cell r="O9766" t="str">
            <v/>
          </cell>
          <cell r="P9766" t="str">
            <v/>
          </cell>
          <cell r="Q9766" t="str">
            <v/>
          </cell>
          <cell r="R9766" t="str">
            <v/>
          </cell>
          <cell r="S9766" t="str">
            <v/>
          </cell>
        </row>
        <row r="9767">
          <cell r="M9767" t="str">
            <v/>
          </cell>
          <cell r="N9767" t="str">
            <v/>
          </cell>
          <cell r="O9767" t="str">
            <v/>
          </cell>
          <cell r="P9767" t="str">
            <v/>
          </cell>
          <cell r="Q9767" t="str">
            <v/>
          </cell>
          <cell r="R9767" t="str">
            <v/>
          </cell>
          <cell r="S9767" t="str">
            <v/>
          </cell>
        </row>
        <row r="9768">
          <cell r="M9768" t="str">
            <v/>
          </cell>
          <cell r="N9768" t="str">
            <v/>
          </cell>
          <cell r="O9768" t="str">
            <v/>
          </cell>
          <cell r="P9768" t="str">
            <v/>
          </cell>
          <cell r="Q9768" t="str">
            <v/>
          </cell>
          <cell r="R9768" t="str">
            <v/>
          </cell>
          <cell r="S9768" t="str">
            <v/>
          </cell>
        </row>
        <row r="9769">
          <cell r="M9769" t="str">
            <v/>
          </cell>
          <cell r="N9769" t="str">
            <v/>
          </cell>
          <cell r="O9769" t="str">
            <v/>
          </cell>
          <cell r="P9769" t="str">
            <v/>
          </cell>
          <cell r="Q9769" t="str">
            <v/>
          </cell>
          <cell r="R9769" t="str">
            <v/>
          </cell>
          <cell r="S9769" t="str">
            <v/>
          </cell>
        </row>
        <row r="9770">
          <cell r="M9770" t="str">
            <v/>
          </cell>
          <cell r="N9770" t="str">
            <v/>
          </cell>
          <cell r="O9770" t="str">
            <v/>
          </cell>
          <cell r="P9770" t="str">
            <v/>
          </cell>
          <cell r="Q9770" t="str">
            <v/>
          </cell>
          <cell r="R9770" t="str">
            <v/>
          </cell>
          <cell r="S9770" t="str">
            <v/>
          </cell>
        </row>
        <row r="9771">
          <cell r="M9771" t="str">
            <v/>
          </cell>
          <cell r="N9771" t="str">
            <v/>
          </cell>
          <cell r="O9771" t="str">
            <v/>
          </cell>
          <cell r="P9771" t="str">
            <v/>
          </cell>
          <cell r="Q9771" t="str">
            <v/>
          </cell>
          <cell r="R9771" t="str">
            <v/>
          </cell>
          <cell r="S9771" t="str">
            <v/>
          </cell>
        </row>
        <row r="9772">
          <cell r="M9772" t="str">
            <v/>
          </cell>
          <cell r="N9772" t="str">
            <v/>
          </cell>
          <cell r="O9772" t="str">
            <v/>
          </cell>
          <cell r="P9772" t="str">
            <v/>
          </cell>
          <cell r="Q9772" t="str">
            <v/>
          </cell>
          <cell r="R9772" t="str">
            <v/>
          </cell>
          <cell r="S9772" t="str">
            <v/>
          </cell>
        </row>
        <row r="9773">
          <cell r="M9773" t="str">
            <v/>
          </cell>
          <cell r="N9773" t="str">
            <v/>
          </cell>
          <cell r="O9773" t="str">
            <v/>
          </cell>
          <cell r="P9773" t="str">
            <v/>
          </cell>
          <cell r="Q9773" t="str">
            <v/>
          </cell>
          <cell r="R9773" t="str">
            <v/>
          </cell>
          <cell r="S9773" t="str">
            <v/>
          </cell>
        </row>
        <row r="9774">
          <cell r="M9774" t="str">
            <v/>
          </cell>
          <cell r="N9774" t="str">
            <v/>
          </cell>
          <cell r="O9774" t="str">
            <v/>
          </cell>
          <cell r="P9774" t="str">
            <v/>
          </cell>
          <cell r="Q9774" t="str">
            <v/>
          </cell>
          <cell r="R9774" t="str">
            <v/>
          </cell>
          <cell r="S9774" t="str">
            <v/>
          </cell>
        </row>
        <row r="9775">
          <cell r="M9775" t="str">
            <v/>
          </cell>
          <cell r="N9775" t="str">
            <v/>
          </cell>
          <cell r="O9775" t="str">
            <v/>
          </cell>
          <cell r="P9775" t="str">
            <v/>
          </cell>
          <cell r="Q9775" t="str">
            <v/>
          </cell>
          <cell r="R9775" t="str">
            <v/>
          </cell>
          <cell r="S9775" t="str">
            <v/>
          </cell>
        </row>
        <row r="9776">
          <cell r="M9776" t="str">
            <v/>
          </cell>
          <cell r="N9776" t="str">
            <v/>
          </cell>
          <cell r="O9776" t="str">
            <v/>
          </cell>
          <cell r="P9776" t="str">
            <v/>
          </cell>
          <cell r="Q9776" t="str">
            <v/>
          </cell>
          <cell r="R9776" t="str">
            <v/>
          </cell>
          <cell r="S9776" t="str">
            <v/>
          </cell>
        </row>
        <row r="9777">
          <cell r="M9777" t="str">
            <v/>
          </cell>
          <cell r="N9777" t="str">
            <v/>
          </cell>
          <cell r="O9777" t="str">
            <v/>
          </cell>
          <cell r="P9777" t="str">
            <v/>
          </cell>
          <cell r="Q9777" t="str">
            <v/>
          </cell>
          <cell r="R9777" t="str">
            <v/>
          </cell>
          <cell r="S9777" t="str">
            <v/>
          </cell>
        </row>
        <row r="9778">
          <cell r="M9778" t="str">
            <v/>
          </cell>
          <cell r="N9778" t="str">
            <v/>
          </cell>
          <cell r="O9778" t="str">
            <v/>
          </cell>
          <cell r="P9778" t="str">
            <v/>
          </cell>
          <cell r="Q9778" t="str">
            <v/>
          </cell>
          <cell r="R9778" t="str">
            <v/>
          </cell>
          <cell r="S9778" t="str">
            <v/>
          </cell>
        </row>
        <row r="9779">
          <cell r="M9779" t="str">
            <v/>
          </cell>
          <cell r="N9779" t="str">
            <v/>
          </cell>
          <cell r="O9779" t="str">
            <v/>
          </cell>
          <cell r="P9779" t="str">
            <v/>
          </cell>
          <cell r="Q9779" t="str">
            <v/>
          </cell>
          <cell r="R9779" t="str">
            <v/>
          </cell>
          <cell r="S9779" t="str">
            <v/>
          </cell>
        </row>
        <row r="9780">
          <cell r="M9780" t="str">
            <v/>
          </cell>
          <cell r="N9780" t="str">
            <v/>
          </cell>
          <cell r="O9780" t="str">
            <v/>
          </cell>
          <cell r="P9780" t="str">
            <v/>
          </cell>
          <cell r="Q9780" t="str">
            <v/>
          </cell>
          <cell r="R9780" t="str">
            <v/>
          </cell>
          <cell r="S9780" t="str">
            <v/>
          </cell>
        </row>
        <row r="9781">
          <cell r="M9781" t="str">
            <v/>
          </cell>
          <cell r="N9781" t="str">
            <v/>
          </cell>
          <cell r="O9781" t="str">
            <v/>
          </cell>
          <cell r="P9781" t="str">
            <v/>
          </cell>
          <cell r="Q9781" t="str">
            <v/>
          </cell>
          <cell r="R9781" t="str">
            <v/>
          </cell>
          <cell r="S9781" t="str">
            <v/>
          </cell>
        </row>
        <row r="9782">
          <cell r="M9782" t="str">
            <v/>
          </cell>
          <cell r="N9782" t="str">
            <v/>
          </cell>
          <cell r="O9782" t="str">
            <v/>
          </cell>
          <cell r="P9782" t="str">
            <v/>
          </cell>
          <cell r="Q9782" t="str">
            <v/>
          </cell>
          <cell r="R9782" t="str">
            <v/>
          </cell>
          <cell r="S9782" t="str">
            <v/>
          </cell>
        </row>
        <row r="9783">
          <cell r="M9783" t="str">
            <v/>
          </cell>
          <cell r="N9783" t="str">
            <v/>
          </cell>
          <cell r="O9783" t="str">
            <v/>
          </cell>
          <cell r="P9783" t="str">
            <v/>
          </cell>
          <cell r="Q9783" t="str">
            <v/>
          </cell>
          <cell r="R9783" t="str">
            <v/>
          </cell>
          <cell r="S9783" t="str">
            <v/>
          </cell>
        </row>
        <row r="9784">
          <cell r="M9784" t="str">
            <v/>
          </cell>
          <cell r="N9784" t="str">
            <v/>
          </cell>
          <cell r="O9784" t="str">
            <v/>
          </cell>
          <cell r="P9784" t="str">
            <v/>
          </cell>
          <cell r="Q9784" t="str">
            <v/>
          </cell>
          <cell r="R9784" t="str">
            <v/>
          </cell>
          <cell r="S9784" t="str">
            <v/>
          </cell>
        </row>
        <row r="9785">
          <cell r="M9785" t="str">
            <v/>
          </cell>
          <cell r="N9785" t="str">
            <v/>
          </cell>
          <cell r="O9785" t="str">
            <v/>
          </cell>
          <cell r="P9785" t="str">
            <v/>
          </cell>
          <cell r="Q9785" t="str">
            <v/>
          </cell>
          <cell r="R9785" t="str">
            <v/>
          </cell>
          <cell r="S9785" t="str">
            <v/>
          </cell>
        </row>
        <row r="9786">
          <cell r="M9786" t="str">
            <v/>
          </cell>
          <cell r="N9786" t="str">
            <v/>
          </cell>
          <cell r="O9786" t="str">
            <v/>
          </cell>
          <cell r="P9786" t="str">
            <v/>
          </cell>
          <cell r="Q9786" t="str">
            <v/>
          </cell>
          <cell r="R9786" t="str">
            <v/>
          </cell>
          <cell r="S9786" t="str">
            <v/>
          </cell>
        </row>
        <row r="9787">
          <cell r="M9787" t="str">
            <v/>
          </cell>
          <cell r="N9787" t="str">
            <v/>
          </cell>
          <cell r="O9787" t="str">
            <v/>
          </cell>
          <cell r="P9787" t="str">
            <v/>
          </cell>
          <cell r="Q9787" t="str">
            <v/>
          </cell>
          <cell r="R9787" t="str">
            <v/>
          </cell>
          <cell r="S9787" t="str">
            <v/>
          </cell>
        </row>
        <row r="9788">
          <cell r="M9788" t="str">
            <v/>
          </cell>
          <cell r="N9788" t="str">
            <v/>
          </cell>
          <cell r="O9788" t="str">
            <v/>
          </cell>
          <cell r="P9788" t="str">
            <v/>
          </cell>
          <cell r="Q9788" t="str">
            <v/>
          </cell>
          <cell r="R9788" t="str">
            <v/>
          </cell>
          <cell r="S9788" t="str">
            <v/>
          </cell>
        </row>
        <row r="9789">
          <cell r="M9789" t="str">
            <v/>
          </cell>
          <cell r="N9789" t="str">
            <v/>
          </cell>
          <cell r="O9789" t="str">
            <v/>
          </cell>
          <cell r="P9789" t="str">
            <v/>
          </cell>
          <cell r="Q9789" t="str">
            <v/>
          </cell>
          <cell r="R9789" t="str">
            <v/>
          </cell>
          <cell r="S9789" t="str">
            <v/>
          </cell>
        </row>
        <row r="9790">
          <cell r="M9790" t="str">
            <v/>
          </cell>
          <cell r="N9790" t="str">
            <v/>
          </cell>
          <cell r="O9790" t="str">
            <v/>
          </cell>
          <cell r="P9790" t="str">
            <v/>
          </cell>
          <cell r="Q9790" t="str">
            <v/>
          </cell>
          <cell r="R9790" t="str">
            <v/>
          </cell>
          <cell r="S9790" t="str">
            <v/>
          </cell>
        </row>
        <row r="9791">
          <cell r="M9791" t="str">
            <v/>
          </cell>
          <cell r="N9791" t="str">
            <v/>
          </cell>
          <cell r="O9791" t="str">
            <v/>
          </cell>
          <cell r="P9791" t="str">
            <v/>
          </cell>
          <cell r="Q9791" t="str">
            <v/>
          </cell>
          <cell r="R9791" t="str">
            <v/>
          </cell>
          <cell r="S9791" t="str">
            <v/>
          </cell>
        </row>
        <row r="9792">
          <cell r="M9792" t="str">
            <v/>
          </cell>
          <cell r="N9792" t="str">
            <v/>
          </cell>
          <cell r="O9792" t="str">
            <v/>
          </cell>
          <cell r="P9792" t="str">
            <v/>
          </cell>
          <cell r="Q9792" t="str">
            <v/>
          </cell>
          <cell r="R9792" t="str">
            <v/>
          </cell>
          <cell r="S9792" t="str">
            <v/>
          </cell>
        </row>
        <row r="9793">
          <cell r="M9793" t="str">
            <v/>
          </cell>
          <cell r="N9793" t="str">
            <v/>
          </cell>
          <cell r="O9793" t="str">
            <v/>
          </cell>
          <cell r="P9793" t="str">
            <v/>
          </cell>
          <cell r="Q9793" t="str">
            <v/>
          </cell>
          <cell r="R9793" t="str">
            <v/>
          </cell>
          <cell r="S9793" t="str">
            <v/>
          </cell>
        </row>
        <row r="9794">
          <cell r="M9794" t="str">
            <v/>
          </cell>
          <cell r="N9794" t="str">
            <v/>
          </cell>
          <cell r="O9794" t="str">
            <v/>
          </cell>
          <cell r="P9794" t="str">
            <v/>
          </cell>
          <cell r="Q9794" t="str">
            <v/>
          </cell>
          <cell r="R9794" t="str">
            <v/>
          </cell>
          <cell r="S9794" t="str">
            <v/>
          </cell>
        </row>
        <row r="9795">
          <cell r="M9795" t="str">
            <v/>
          </cell>
          <cell r="N9795" t="str">
            <v/>
          </cell>
          <cell r="O9795" t="str">
            <v/>
          </cell>
          <cell r="P9795" t="str">
            <v/>
          </cell>
          <cell r="Q9795" t="str">
            <v/>
          </cell>
          <cell r="R9795" t="str">
            <v/>
          </cell>
          <cell r="S9795" t="str">
            <v/>
          </cell>
        </row>
        <row r="9796">
          <cell r="M9796" t="str">
            <v/>
          </cell>
          <cell r="N9796" t="str">
            <v/>
          </cell>
          <cell r="O9796" t="str">
            <v/>
          </cell>
          <cell r="P9796" t="str">
            <v/>
          </cell>
          <cell r="Q9796" t="str">
            <v/>
          </cell>
          <cell r="R9796" t="str">
            <v/>
          </cell>
          <cell r="S9796" t="str">
            <v/>
          </cell>
        </row>
        <row r="9797">
          <cell r="M9797" t="str">
            <v/>
          </cell>
          <cell r="N9797" t="str">
            <v/>
          </cell>
          <cell r="O9797" t="str">
            <v/>
          </cell>
          <cell r="P9797" t="str">
            <v/>
          </cell>
          <cell r="Q9797" t="str">
            <v/>
          </cell>
          <cell r="R9797" t="str">
            <v/>
          </cell>
          <cell r="S9797" t="str">
            <v/>
          </cell>
        </row>
        <row r="9798">
          <cell r="M9798" t="str">
            <v/>
          </cell>
          <cell r="N9798" t="str">
            <v/>
          </cell>
          <cell r="O9798" t="str">
            <v/>
          </cell>
          <cell r="P9798" t="str">
            <v/>
          </cell>
          <cell r="Q9798" t="str">
            <v/>
          </cell>
          <cell r="R9798" t="str">
            <v/>
          </cell>
          <cell r="S9798" t="str">
            <v/>
          </cell>
        </row>
        <row r="9799">
          <cell r="M9799" t="str">
            <v/>
          </cell>
          <cell r="N9799" t="str">
            <v/>
          </cell>
          <cell r="O9799" t="str">
            <v/>
          </cell>
          <cell r="P9799" t="str">
            <v/>
          </cell>
          <cell r="Q9799" t="str">
            <v/>
          </cell>
          <cell r="R9799" t="str">
            <v/>
          </cell>
          <cell r="S9799" t="str">
            <v/>
          </cell>
        </row>
        <row r="9800">
          <cell r="M9800" t="str">
            <v/>
          </cell>
          <cell r="N9800" t="str">
            <v/>
          </cell>
          <cell r="O9800" t="str">
            <v/>
          </cell>
          <cell r="P9800" t="str">
            <v/>
          </cell>
          <cell r="Q9800" t="str">
            <v/>
          </cell>
          <cell r="R9800" t="str">
            <v/>
          </cell>
          <cell r="S9800" t="str">
            <v/>
          </cell>
        </row>
        <row r="9801">
          <cell r="M9801" t="str">
            <v/>
          </cell>
          <cell r="N9801" t="str">
            <v/>
          </cell>
          <cell r="O9801" t="str">
            <v/>
          </cell>
          <cell r="P9801" t="str">
            <v/>
          </cell>
          <cell r="Q9801" t="str">
            <v/>
          </cell>
          <cell r="R9801" t="str">
            <v/>
          </cell>
          <cell r="S9801" t="str">
            <v/>
          </cell>
        </row>
        <row r="9802">
          <cell r="M9802" t="str">
            <v/>
          </cell>
          <cell r="N9802" t="str">
            <v/>
          </cell>
          <cell r="O9802" t="str">
            <v/>
          </cell>
          <cell r="P9802" t="str">
            <v/>
          </cell>
          <cell r="Q9802" t="str">
            <v/>
          </cell>
          <cell r="R9802" t="str">
            <v/>
          </cell>
          <cell r="S9802" t="str">
            <v/>
          </cell>
        </row>
        <row r="9803">
          <cell r="M9803" t="str">
            <v/>
          </cell>
          <cell r="N9803" t="str">
            <v/>
          </cell>
          <cell r="O9803" t="str">
            <v/>
          </cell>
          <cell r="P9803" t="str">
            <v/>
          </cell>
          <cell r="Q9803" t="str">
            <v/>
          </cell>
          <cell r="R9803" t="str">
            <v/>
          </cell>
          <cell r="S9803" t="str">
            <v/>
          </cell>
        </row>
        <row r="9804">
          <cell r="M9804" t="str">
            <v/>
          </cell>
          <cell r="N9804" t="str">
            <v/>
          </cell>
          <cell r="O9804" t="str">
            <v/>
          </cell>
          <cell r="P9804" t="str">
            <v/>
          </cell>
          <cell r="Q9804" t="str">
            <v/>
          </cell>
          <cell r="R9804" t="str">
            <v/>
          </cell>
          <cell r="S9804" t="str">
            <v/>
          </cell>
        </row>
        <row r="9805">
          <cell r="M9805" t="str">
            <v/>
          </cell>
          <cell r="N9805" t="str">
            <v/>
          </cell>
          <cell r="O9805" t="str">
            <v/>
          </cell>
          <cell r="P9805" t="str">
            <v/>
          </cell>
          <cell r="Q9805" t="str">
            <v/>
          </cell>
          <cell r="R9805" t="str">
            <v/>
          </cell>
          <cell r="S9805" t="str">
            <v/>
          </cell>
        </row>
        <row r="9806">
          <cell r="M9806" t="str">
            <v/>
          </cell>
          <cell r="N9806" t="str">
            <v/>
          </cell>
          <cell r="O9806" t="str">
            <v/>
          </cell>
          <cell r="P9806" t="str">
            <v/>
          </cell>
          <cell r="Q9806" t="str">
            <v/>
          </cell>
          <cell r="R9806" t="str">
            <v/>
          </cell>
          <cell r="S9806" t="str">
            <v/>
          </cell>
        </row>
        <row r="9807">
          <cell r="M9807" t="str">
            <v/>
          </cell>
          <cell r="N9807" t="str">
            <v/>
          </cell>
          <cell r="O9807" t="str">
            <v/>
          </cell>
          <cell r="P9807" t="str">
            <v/>
          </cell>
          <cell r="Q9807" t="str">
            <v/>
          </cell>
          <cell r="R9807" t="str">
            <v/>
          </cell>
          <cell r="S9807" t="str">
            <v/>
          </cell>
        </row>
        <row r="9808">
          <cell r="M9808" t="str">
            <v/>
          </cell>
          <cell r="N9808" t="str">
            <v/>
          </cell>
          <cell r="O9808" t="str">
            <v/>
          </cell>
          <cell r="P9808" t="str">
            <v/>
          </cell>
          <cell r="Q9808" t="str">
            <v/>
          </cell>
          <cell r="R9808" t="str">
            <v/>
          </cell>
          <cell r="S9808" t="str">
            <v/>
          </cell>
        </row>
        <row r="9809">
          <cell r="M9809" t="str">
            <v/>
          </cell>
          <cell r="N9809" t="str">
            <v/>
          </cell>
          <cell r="O9809" t="str">
            <v/>
          </cell>
          <cell r="P9809" t="str">
            <v/>
          </cell>
          <cell r="Q9809" t="str">
            <v/>
          </cell>
          <cell r="R9809" t="str">
            <v/>
          </cell>
          <cell r="S9809" t="str">
            <v/>
          </cell>
        </row>
        <row r="9810">
          <cell r="M9810" t="str">
            <v/>
          </cell>
          <cell r="N9810" t="str">
            <v/>
          </cell>
          <cell r="O9810" t="str">
            <v/>
          </cell>
          <cell r="P9810" t="str">
            <v/>
          </cell>
          <cell r="Q9810" t="str">
            <v/>
          </cell>
          <cell r="R9810" t="str">
            <v/>
          </cell>
          <cell r="S9810" t="str">
            <v/>
          </cell>
        </row>
        <row r="9811">
          <cell r="M9811" t="str">
            <v/>
          </cell>
          <cell r="N9811" t="str">
            <v/>
          </cell>
          <cell r="O9811" t="str">
            <v/>
          </cell>
          <cell r="P9811" t="str">
            <v/>
          </cell>
          <cell r="Q9811" t="str">
            <v/>
          </cell>
          <cell r="R9811" t="str">
            <v/>
          </cell>
          <cell r="S9811" t="str">
            <v/>
          </cell>
        </row>
        <row r="9812">
          <cell r="M9812" t="str">
            <v/>
          </cell>
          <cell r="N9812" t="str">
            <v/>
          </cell>
          <cell r="O9812" t="str">
            <v/>
          </cell>
          <cell r="P9812" t="str">
            <v/>
          </cell>
          <cell r="Q9812" t="str">
            <v/>
          </cell>
          <cell r="R9812" t="str">
            <v/>
          </cell>
          <cell r="S9812" t="str">
            <v/>
          </cell>
        </row>
        <row r="9813">
          <cell r="M9813" t="str">
            <v/>
          </cell>
          <cell r="N9813" t="str">
            <v/>
          </cell>
          <cell r="O9813" t="str">
            <v/>
          </cell>
          <cell r="P9813" t="str">
            <v/>
          </cell>
          <cell r="Q9813" t="str">
            <v/>
          </cell>
          <cell r="R9813" t="str">
            <v/>
          </cell>
          <cell r="S9813" t="str">
            <v/>
          </cell>
        </row>
        <row r="9814">
          <cell r="M9814" t="str">
            <v/>
          </cell>
          <cell r="N9814" t="str">
            <v/>
          </cell>
          <cell r="O9814" t="str">
            <v/>
          </cell>
          <cell r="P9814" t="str">
            <v/>
          </cell>
          <cell r="Q9814" t="str">
            <v/>
          </cell>
          <cell r="R9814" t="str">
            <v/>
          </cell>
          <cell r="S9814" t="str">
            <v/>
          </cell>
        </row>
        <row r="9815">
          <cell r="M9815" t="str">
            <v/>
          </cell>
          <cell r="N9815" t="str">
            <v/>
          </cell>
          <cell r="O9815" t="str">
            <v/>
          </cell>
          <cell r="P9815" t="str">
            <v/>
          </cell>
          <cell r="Q9815" t="str">
            <v/>
          </cell>
          <cell r="R9815" t="str">
            <v/>
          </cell>
          <cell r="S9815" t="str">
            <v/>
          </cell>
        </row>
        <row r="9816">
          <cell r="M9816" t="str">
            <v/>
          </cell>
          <cell r="N9816" t="str">
            <v/>
          </cell>
          <cell r="O9816" t="str">
            <v/>
          </cell>
          <cell r="P9816" t="str">
            <v/>
          </cell>
          <cell r="Q9816" t="str">
            <v/>
          </cell>
          <cell r="R9816" t="str">
            <v/>
          </cell>
          <cell r="S9816" t="str">
            <v/>
          </cell>
        </row>
        <row r="9817">
          <cell r="M9817" t="str">
            <v/>
          </cell>
          <cell r="N9817" t="str">
            <v/>
          </cell>
          <cell r="O9817" t="str">
            <v/>
          </cell>
          <cell r="P9817" t="str">
            <v/>
          </cell>
          <cell r="Q9817" t="str">
            <v/>
          </cell>
          <cell r="R9817" t="str">
            <v/>
          </cell>
          <cell r="S9817" t="str">
            <v/>
          </cell>
        </row>
        <row r="9818">
          <cell r="M9818" t="str">
            <v/>
          </cell>
          <cell r="N9818" t="str">
            <v/>
          </cell>
          <cell r="O9818" t="str">
            <v/>
          </cell>
          <cell r="P9818" t="str">
            <v/>
          </cell>
          <cell r="Q9818" t="str">
            <v/>
          </cell>
          <cell r="R9818" t="str">
            <v/>
          </cell>
          <cell r="S9818" t="str">
            <v/>
          </cell>
        </row>
        <row r="9819">
          <cell r="M9819" t="str">
            <v/>
          </cell>
          <cell r="N9819" t="str">
            <v/>
          </cell>
          <cell r="O9819" t="str">
            <v/>
          </cell>
          <cell r="P9819" t="str">
            <v/>
          </cell>
          <cell r="Q9819" t="str">
            <v/>
          </cell>
          <cell r="R9819" t="str">
            <v/>
          </cell>
          <cell r="S9819" t="str">
            <v/>
          </cell>
        </row>
        <row r="9820">
          <cell r="M9820" t="str">
            <v/>
          </cell>
          <cell r="N9820" t="str">
            <v/>
          </cell>
          <cell r="O9820" t="str">
            <v/>
          </cell>
          <cell r="P9820" t="str">
            <v/>
          </cell>
          <cell r="Q9820" t="str">
            <v/>
          </cell>
          <cell r="R9820" t="str">
            <v/>
          </cell>
          <cell r="S9820" t="str">
            <v/>
          </cell>
        </row>
        <row r="9821">
          <cell r="M9821" t="str">
            <v/>
          </cell>
          <cell r="N9821" t="str">
            <v/>
          </cell>
          <cell r="O9821" t="str">
            <v/>
          </cell>
          <cell r="P9821" t="str">
            <v/>
          </cell>
          <cell r="Q9821" t="str">
            <v/>
          </cell>
          <cell r="R9821" t="str">
            <v/>
          </cell>
          <cell r="S9821" t="str">
            <v/>
          </cell>
        </row>
        <row r="9822">
          <cell r="M9822" t="str">
            <v/>
          </cell>
          <cell r="N9822" t="str">
            <v/>
          </cell>
          <cell r="O9822" t="str">
            <v/>
          </cell>
          <cell r="P9822" t="str">
            <v/>
          </cell>
          <cell r="Q9822" t="str">
            <v/>
          </cell>
          <cell r="R9822" t="str">
            <v/>
          </cell>
          <cell r="S9822" t="str">
            <v/>
          </cell>
        </row>
        <row r="9823">
          <cell r="M9823" t="str">
            <v/>
          </cell>
          <cell r="N9823" t="str">
            <v/>
          </cell>
          <cell r="O9823" t="str">
            <v/>
          </cell>
          <cell r="P9823" t="str">
            <v/>
          </cell>
          <cell r="Q9823" t="str">
            <v/>
          </cell>
          <cell r="R9823" t="str">
            <v/>
          </cell>
          <cell r="S9823" t="str">
            <v/>
          </cell>
        </row>
        <row r="9824">
          <cell r="M9824" t="str">
            <v/>
          </cell>
          <cell r="N9824" t="str">
            <v/>
          </cell>
          <cell r="O9824" t="str">
            <v/>
          </cell>
          <cell r="P9824" t="str">
            <v/>
          </cell>
          <cell r="Q9824" t="str">
            <v/>
          </cell>
          <cell r="R9824" t="str">
            <v/>
          </cell>
          <cell r="S9824" t="str">
            <v/>
          </cell>
        </row>
        <row r="9825">
          <cell r="M9825" t="str">
            <v/>
          </cell>
          <cell r="N9825" t="str">
            <v/>
          </cell>
          <cell r="O9825" t="str">
            <v/>
          </cell>
          <cell r="P9825" t="str">
            <v/>
          </cell>
          <cell r="Q9825" t="str">
            <v/>
          </cell>
          <cell r="R9825" t="str">
            <v/>
          </cell>
          <cell r="S9825" t="str">
            <v/>
          </cell>
        </row>
        <row r="9826">
          <cell r="M9826" t="str">
            <v/>
          </cell>
          <cell r="N9826" t="str">
            <v/>
          </cell>
          <cell r="O9826" t="str">
            <v/>
          </cell>
          <cell r="P9826" t="str">
            <v/>
          </cell>
          <cell r="Q9826" t="str">
            <v/>
          </cell>
          <cell r="R9826" t="str">
            <v/>
          </cell>
          <cell r="S9826" t="str">
            <v/>
          </cell>
        </row>
        <row r="9827">
          <cell r="M9827" t="str">
            <v/>
          </cell>
          <cell r="N9827" t="str">
            <v/>
          </cell>
          <cell r="O9827" t="str">
            <v/>
          </cell>
          <cell r="P9827" t="str">
            <v/>
          </cell>
          <cell r="Q9827" t="str">
            <v/>
          </cell>
          <cell r="R9827" t="str">
            <v/>
          </cell>
          <cell r="S9827" t="str">
            <v/>
          </cell>
        </row>
        <row r="9828">
          <cell r="M9828" t="str">
            <v/>
          </cell>
          <cell r="N9828" t="str">
            <v/>
          </cell>
          <cell r="O9828" t="str">
            <v/>
          </cell>
          <cell r="P9828" t="str">
            <v/>
          </cell>
          <cell r="Q9828" t="str">
            <v/>
          </cell>
          <cell r="R9828" t="str">
            <v/>
          </cell>
          <cell r="S9828" t="str">
            <v/>
          </cell>
        </row>
        <row r="9829">
          <cell r="M9829" t="str">
            <v/>
          </cell>
          <cell r="N9829" t="str">
            <v/>
          </cell>
          <cell r="O9829" t="str">
            <v/>
          </cell>
          <cell r="P9829" t="str">
            <v/>
          </cell>
          <cell r="Q9829" t="str">
            <v/>
          </cell>
          <cell r="R9829" t="str">
            <v/>
          </cell>
          <cell r="S9829" t="str">
            <v/>
          </cell>
        </row>
        <row r="9830">
          <cell r="M9830" t="str">
            <v/>
          </cell>
          <cell r="N9830" t="str">
            <v/>
          </cell>
          <cell r="O9830" t="str">
            <v/>
          </cell>
          <cell r="P9830" t="str">
            <v/>
          </cell>
          <cell r="Q9830" t="str">
            <v/>
          </cell>
          <cell r="R9830" t="str">
            <v/>
          </cell>
          <cell r="S9830" t="str">
            <v/>
          </cell>
        </row>
        <row r="9831">
          <cell r="M9831" t="str">
            <v/>
          </cell>
          <cell r="N9831" t="str">
            <v/>
          </cell>
          <cell r="O9831" t="str">
            <v/>
          </cell>
          <cell r="P9831" t="str">
            <v/>
          </cell>
          <cell r="Q9831" t="str">
            <v/>
          </cell>
          <cell r="R9831" t="str">
            <v/>
          </cell>
          <cell r="S9831" t="str">
            <v/>
          </cell>
        </row>
        <row r="9832">
          <cell r="M9832" t="str">
            <v/>
          </cell>
          <cell r="N9832" t="str">
            <v/>
          </cell>
          <cell r="O9832" t="str">
            <v/>
          </cell>
          <cell r="P9832" t="str">
            <v/>
          </cell>
          <cell r="Q9832" t="str">
            <v/>
          </cell>
          <cell r="R9832" t="str">
            <v/>
          </cell>
          <cell r="S9832" t="str">
            <v/>
          </cell>
        </row>
        <row r="9833">
          <cell r="M9833" t="str">
            <v/>
          </cell>
          <cell r="N9833" t="str">
            <v/>
          </cell>
          <cell r="O9833" t="str">
            <v/>
          </cell>
          <cell r="P9833" t="str">
            <v/>
          </cell>
          <cell r="Q9833" t="str">
            <v/>
          </cell>
          <cell r="R9833" t="str">
            <v/>
          </cell>
          <cell r="S9833" t="str">
            <v/>
          </cell>
        </row>
        <row r="9834">
          <cell r="M9834" t="str">
            <v/>
          </cell>
          <cell r="N9834" t="str">
            <v/>
          </cell>
          <cell r="O9834" t="str">
            <v/>
          </cell>
          <cell r="P9834" t="str">
            <v/>
          </cell>
          <cell r="Q9834" t="str">
            <v/>
          </cell>
          <cell r="R9834" t="str">
            <v/>
          </cell>
          <cell r="S9834" t="str">
            <v/>
          </cell>
        </row>
        <row r="9835">
          <cell r="M9835" t="str">
            <v/>
          </cell>
          <cell r="N9835" t="str">
            <v/>
          </cell>
          <cell r="O9835" t="str">
            <v/>
          </cell>
          <cell r="P9835" t="str">
            <v/>
          </cell>
          <cell r="Q9835" t="str">
            <v/>
          </cell>
          <cell r="R9835" t="str">
            <v/>
          </cell>
          <cell r="S9835" t="str">
            <v/>
          </cell>
        </row>
        <row r="9836">
          <cell r="M9836" t="str">
            <v/>
          </cell>
          <cell r="N9836" t="str">
            <v/>
          </cell>
          <cell r="O9836" t="str">
            <v/>
          </cell>
          <cell r="P9836" t="str">
            <v/>
          </cell>
          <cell r="Q9836" t="str">
            <v/>
          </cell>
          <cell r="R9836" t="str">
            <v/>
          </cell>
          <cell r="S9836" t="str">
            <v/>
          </cell>
        </row>
        <row r="9837">
          <cell r="M9837" t="str">
            <v/>
          </cell>
          <cell r="N9837" t="str">
            <v/>
          </cell>
          <cell r="O9837" t="str">
            <v/>
          </cell>
          <cell r="P9837" t="str">
            <v/>
          </cell>
          <cell r="Q9837" t="str">
            <v/>
          </cell>
          <cell r="R9837" t="str">
            <v/>
          </cell>
          <cell r="S9837" t="str">
            <v/>
          </cell>
        </row>
        <row r="9838">
          <cell r="M9838" t="str">
            <v/>
          </cell>
          <cell r="N9838" t="str">
            <v/>
          </cell>
          <cell r="O9838" t="str">
            <v/>
          </cell>
          <cell r="P9838" t="str">
            <v/>
          </cell>
          <cell r="Q9838" t="str">
            <v/>
          </cell>
          <cell r="R9838" t="str">
            <v/>
          </cell>
          <cell r="S9838" t="str">
            <v/>
          </cell>
        </row>
        <row r="9839">
          <cell r="M9839" t="str">
            <v/>
          </cell>
          <cell r="N9839" t="str">
            <v/>
          </cell>
          <cell r="O9839" t="str">
            <v/>
          </cell>
          <cell r="P9839" t="str">
            <v/>
          </cell>
          <cell r="Q9839" t="str">
            <v/>
          </cell>
          <cell r="R9839" t="str">
            <v/>
          </cell>
          <cell r="S9839" t="str">
            <v/>
          </cell>
        </row>
        <row r="9840">
          <cell r="M9840" t="str">
            <v/>
          </cell>
          <cell r="N9840" t="str">
            <v/>
          </cell>
          <cell r="O9840" t="str">
            <v/>
          </cell>
          <cell r="P9840" t="str">
            <v/>
          </cell>
          <cell r="Q9840" t="str">
            <v/>
          </cell>
          <cell r="R9840" t="str">
            <v/>
          </cell>
          <cell r="S9840" t="str">
            <v/>
          </cell>
        </row>
        <row r="9841">
          <cell r="M9841" t="str">
            <v/>
          </cell>
          <cell r="N9841" t="str">
            <v/>
          </cell>
          <cell r="O9841" t="str">
            <v/>
          </cell>
          <cell r="P9841" t="str">
            <v/>
          </cell>
          <cell r="Q9841" t="str">
            <v/>
          </cell>
          <cell r="R9841" t="str">
            <v/>
          </cell>
          <cell r="S9841" t="str">
            <v/>
          </cell>
        </row>
        <row r="9842">
          <cell r="M9842" t="str">
            <v/>
          </cell>
          <cell r="N9842" t="str">
            <v/>
          </cell>
          <cell r="O9842" t="str">
            <v/>
          </cell>
          <cell r="P9842" t="str">
            <v/>
          </cell>
          <cell r="Q9842" t="str">
            <v/>
          </cell>
          <cell r="R9842" t="str">
            <v/>
          </cell>
          <cell r="S9842" t="str">
            <v/>
          </cell>
        </row>
        <row r="9843">
          <cell r="M9843" t="str">
            <v/>
          </cell>
          <cell r="N9843" t="str">
            <v/>
          </cell>
          <cell r="O9843" t="str">
            <v/>
          </cell>
          <cell r="P9843" t="str">
            <v/>
          </cell>
          <cell r="Q9843" t="str">
            <v/>
          </cell>
          <cell r="R9843" t="str">
            <v/>
          </cell>
          <cell r="S9843" t="str">
            <v/>
          </cell>
        </row>
        <row r="9844">
          <cell r="M9844" t="str">
            <v/>
          </cell>
          <cell r="N9844" t="str">
            <v/>
          </cell>
          <cell r="O9844" t="str">
            <v/>
          </cell>
          <cell r="P9844" t="str">
            <v/>
          </cell>
          <cell r="Q9844" t="str">
            <v/>
          </cell>
          <cell r="R9844" t="str">
            <v/>
          </cell>
          <cell r="S9844" t="str">
            <v/>
          </cell>
        </row>
        <row r="9845">
          <cell r="M9845" t="str">
            <v/>
          </cell>
          <cell r="N9845" t="str">
            <v/>
          </cell>
          <cell r="O9845" t="str">
            <v/>
          </cell>
          <cell r="P9845" t="str">
            <v/>
          </cell>
          <cell r="Q9845" t="str">
            <v/>
          </cell>
          <cell r="R9845" t="str">
            <v/>
          </cell>
          <cell r="S9845" t="str">
            <v/>
          </cell>
        </row>
        <row r="9846">
          <cell r="M9846" t="str">
            <v/>
          </cell>
          <cell r="N9846" t="str">
            <v/>
          </cell>
          <cell r="O9846" t="str">
            <v/>
          </cell>
          <cell r="P9846" t="str">
            <v/>
          </cell>
          <cell r="Q9846" t="str">
            <v/>
          </cell>
          <cell r="R9846" t="str">
            <v/>
          </cell>
          <cell r="S9846" t="str">
            <v/>
          </cell>
        </row>
        <row r="9847">
          <cell r="M9847" t="str">
            <v/>
          </cell>
          <cell r="N9847" t="str">
            <v/>
          </cell>
          <cell r="O9847" t="str">
            <v/>
          </cell>
          <cell r="P9847" t="str">
            <v/>
          </cell>
          <cell r="Q9847" t="str">
            <v/>
          </cell>
          <cell r="R9847" t="str">
            <v/>
          </cell>
          <cell r="S9847" t="str">
            <v/>
          </cell>
        </row>
        <row r="9848">
          <cell r="M9848" t="str">
            <v/>
          </cell>
          <cell r="N9848" t="str">
            <v/>
          </cell>
          <cell r="O9848" t="str">
            <v/>
          </cell>
          <cell r="P9848" t="str">
            <v/>
          </cell>
          <cell r="Q9848" t="str">
            <v/>
          </cell>
          <cell r="R9848" t="str">
            <v/>
          </cell>
          <cell r="S9848" t="str">
            <v/>
          </cell>
        </row>
        <row r="9849">
          <cell r="M9849" t="str">
            <v/>
          </cell>
          <cell r="N9849" t="str">
            <v/>
          </cell>
          <cell r="O9849" t="str">
            <v/>
          </cell>
          <cell r="P9849" t="str">
            <v/>
          </cell>
          <cell r="Q9849" t="str">
            <v/>
          </cell>
          <cell r="R9849" t="str">
            <v/>
          </cell>
          <cell r="S9849" t="str">
            <v/>
          </cell>
        </row>
        <row r="9850">
          <cell r="M9850" t="str">
            <v/>
          </cell>
          <cell r="N9850" t="str">
            <v/>
          </cell>
          <cell r="O9850" t="str">
            <v/>
          </cell>
          <cell r="P9850" t="str">
            <v/>
          </cell>
          <cell r="Q9850" t="str">
            <v/>
          </cell>
          <cell r="R9850" t="str">
            <v/>
          </cell>
          <cell r="S9850" t="str">
            <v/>
          </cell>
        </row>
        <row r="9851">
          <cell r="M9851" t="str">
            <v/>
          </cell>
          <cell r="N9851" t="str">
            <v/>
          </cell>
          <cell r="O9851" t="str">
            <v/>
          </cell>
          <cell r="P9851" t="str">
            <v/>
          </cell>
          <cell r="Q9851" t="str">
            <v/>
          </cell>
          <cell r="R9851" t="str">
            <v/>
          </cell>
          <cell r="S9851" t="str">
            <v/>
          </cell>
        </row>
        <row r="9852">
          <cell r="M9852" t="str">
            <v/>
          </cell>
          <cell r="N9852" t="str">
            <v/>
          </cell>
          <cell r="O9852" t="str">
            <v/>
          </cell>
          <cell r="P9852" t="str">
            <v/>
          </cell>
          <cell r="Q9852" t="str">
            <v/>
          </cell>
          <cell r="R9852" t="str">
            <v/>
          </cell>
          <cell r="S9852" t="str">
            <v/>
          </cell>
        </row>
        <row r="9853">
          <cell r="M9853" t="str">
            <v/>
          </cell>
          <cell r="N9853" t="str">
            <v/>
          </cell>
          <cell r="O9853" t="str">
            <v/>
          </cell>
          <cell r="P9853" t="str">
            <v/>
          </cell>
          <cell r="Q9853" t="str">
            <v/>
          </cell>
          <cell r="R9853" t="str">
            <v/>
          </cell>
          <cell r="S9853" t="str">
            <v/>
          </cell>
        </row>
        <row r="9854">
          <cell r="M9854" t="str">
            <v/>
          </cell>
          <cell r="N9854" t="str">
            <v/>
          </cell>
          <cell r="O9854" t="str">
            <v/>
          </cell>
          <cell r="P9854" t="str">
            <v/>
          </cell>
          <cell r="Q9854" t="str">
            <v/>
          </cell>
          <cell r="R9854" t="str">
            <v/>
          </cell>
          <cell r="S9854" t="str">
            <v/>
          </cell>
        </row>
        <row r="9855">
          <cell r="M9855" t="str">
            <v/>
          </cell>
          <cell r="N9855" t="str">
            <v/>
          </cell>
          <cell r="O9855" t="str">
            <v/>
          </cell>
          <cell r="P9855" t="str">
            <v/>
          </cell>
          <cell r="Q9855" t="str">
            <v/>
          </cell>
          <cell r="R9855" t="str">
            <v/>
          </cell>
          <cell r="S9855" t="str">
            <v/>
          </cell>
        </row>
        <row r="9856">
          <cell r="M9856" t="str">
            <v/>
          </cell>
          <cell r="N9856" t="str">
            <v/>
          </cell>
          <cell r="O9856" t="str">
            <v/>
          </cell>
          <cell r="P9856" t="str">
            <v/>
          </cell>
          <cell r="Q9856" t="str">
            <v/>
          </cell>
          <cell r="R9856" t="str">
            <v/>
          </cell>
          <cell r="S9856" t="str">
            <v/>
          </cell>
        </row>
        <row r="9857">
          <cell r="M9857" t="str">
            <v/>
          </cell>
          <cell r="N9857" t="str">
            <v/>
          </cell>
          <cell r="O9857" t="str">
            <v/>
          </cell>
          <cell r="P9857" t="str">
            <v/>
          </cell>
          <cell r="Q9857" t="str">
            <v/>
          </cell>
          <cell r="R9857" t="str">
            <v/>
          </cell>
          <cell r="S9857" t="str">
            <v/>
          </cell>
        </row>
        <row r="9858">
          <cell r="M9858" t="str">
            <v/>
          </cell>
          <cell r="N9858" t="str">
            <v/>
          </cell>
          <cell r="O9858" t="str">
            <v/>
          </cell>
          <cell r="P9858" t="str">
            <v/>
          </cell>
          <cell r="Q9858" t="str">
            <v/>
          </cell>
          <cell r="R9858" t="str">
            <v/>
          </cell>
          <cell r="S9858" t="str">
            <v/>
          </cell>
        </row>
        <row r="9859">
          <cell r="M9859" t="str">
            <v/>
          </cell>
          <cell r="N9859" t="str">
            <v/>
          </cell>
          <cell r="O9859" t="str">
            <v/>
          </cell>
          <cell r="P9859" t="str">
            <v/>
          </cell>
          <cell r="Q9859" t="str">
            <v/>
          </cell>
          <cell r="R9859" t="str">
            <v/>
          </cell>
          <cell r="S9859" t="str">
            <v/>
          </cell>
        </row>
        <row r="9860">
          <cell r="M9860" t="str">
            <v/>
          </cell>
          <cell r="N9860" t="str">
            <v/>
          </cell>
          <cell r="O9860" t="str">
            <v/>
          </cell>
          <cell r="P9860" t="str">
            <v/>
          </cell>
          <cell r="Q9860" t="str">
            <v/>
          </cell>
          <cell r="R9860" t="str">
            <v/>
          </cell>
          <cell r="S9860" t="str">
            <v/>
          </cell>
        </row>
        <row r="9861">
          <cell r="M9861" t="str">
            <v/>
          </cell>
          <cell r="N9861" t="str">
            <v/>
          </cell>
          <cell r="O9861" t="str">
            <v/>
          </cell>
          <cell r="P9861" t="str">
            <v/>
          </cell>
          <cell r="Q9861" t="str">
            <v/>
          </cell>
          <cell r="R9861" t="str">
            <v/>
          </cell>
          <cell r="S9861" t="str">
            <v/>
          </cell>
        </row>
        <row r="9862">
          <cell r="M9862" t="str">
            <v/>
          </cell>
          <cell r="N9862" t="str">
            <v/>
          </cell>
          <cell r="O9862" t="str">
            <v/>
          </cell>
          <cell r="P9862" t="str">
            <v/>
          </cell>
          <cell r="Q9862" t="str">
            <v/>
          </cell>
          <cell r="R9862" t="str">
            <v/>
          </cell>
          <cell r="S9862" t="str">
            <v/>
          </cell>
        </row>
        <row r="9863">
          <cell r="M9863" t="str">
            <v/>
          </cell>
          <cell r="N9863" t="str">
            <v/>
          </cell>
          <cell r="O9863" t="str">
            <v/>
          </cell>
          <cell r="P9863" t="str">
            <v/>
          </cell>
          <cell r="Q9863" t="str">
            <v/>
          </cell>
          <cell r="R9863" t="str">
            <v/>
          </cell>
          <cell r="S9863" t="str">
            <v/>
          </cell>
        </row>
        <row r="9864">
          <cell r="M9864" t="str">
            <v/>
          </cell>
          <cell r="N9864" t="str">
            <v/>
          </cell>
          <cell r="O9864" t="str">
            <v/>
          </cell>
          <cell r="P9864" t="str">
            <v/>
          </cell>
          <cell r="Q9864" t="str">
            <v/>
          </cell>
          <cell r="R9864" t="str">
            <v/>
          </cell>
          <cell r="S9864" t="str">
            <v/>
          </cell>
        </row>
        <row r="9865">
          <cell r="M9865" t="str">
            <v/>
          </cell>
          <cell r="N9865" t="str">
            <v/>
          </cell>
          <cell r="O9865" t="str">
            <v/>
          </cell>
          <cell r="P9865" t="str">
            <v/>
          </cell>
          <cell r="Q9865" t="str">
            <v/>
          </cell>
          <cell r="R9865" t="str">
            <v/>
          </cell>
          <cell r="S9865" t="str">
            <v/>
          </cell>
        </row>
        <row r="9866">
          <cell r="M9866" t="str">
            <v/>
          </cell>
          <cell r="N9866" t="str">
            <v/>
          </cell>
          <cell r="O9866" t="str">
            <v/>
          </cell>
          <cell r="P9866" t="str">
            <v/>
          </cell>
          <cell r="Q9866" t="str">
            <v/>
          </cell>
          <cell r="R9866" t="str">
            <v/>
          </cell>
          <cell r="S9866" t="str">
            <v/>
          </cell>
        </row>
        <row r="9867">
          <cell r="M9867" t="str">
            <v/>
          </cell>
          <cell r="N9867" t="str">
            <v/>
          </cell>
          <cell r="O9867" t="str">
            <v/>
          </cell>
          <cell r="P9867" t="str">
            <v/>
          </cell>
          <cell r="Q9867" t="str">
            <v/>
          </cell>
          <cell r="R9867" t="str">
            <v/>
          </cell>
          <cell r="S9867" t="str">
            <v/>
          </cell>
        </row>
        <row r="9868">
          <cell r="M9868" t="str">
            <v/>
          </cell>
          <cell r="N9868" t="str">
            <v/>
          </cell>
          <cell r="O9868" t="str">
            <v/>
          </cell>
          <cell r="P9868" t="str">
            <v/>
          </cell>
          <cell r="Q9868" t="str">
            <v/>
          </cell>
          <cell r="R9868" t="str">
            <v/>
          </cell>
          <cell r="S9868" t="str">
            <v/>
          </cell>
        </row>
        <row r="9869">
          <cell r="M9869" t="str">
            <v/>
          </cell>
          <cell r="N9869" t="str">
            <v/>
          </cell>
          <cell r="O9869" t="str">
            <v/>
          </cell>
          <cell r="P9869" t="str">
            <v/>
          </cell>
          <cell r="Q9869" t="str">
            <v/>
          </cell>
          <cell r="R9869" t="str">
            <v/>
          </cell>
          <cell r="S9869" t="str">
            <v/>
          </cell>
        </row>
        <row r="9870">
          <cell r="M9870" t="str">
            <v/>
          </cell>
          <cell r="N9870" t="str">
            <v/>
          </cell>
          <cell r="O9870" t="str">
            <v/>
          </cell>
          <cell r="P9870" t="str">
            <v/>
          </cell>
          <cell r="Q9870" t="str">
            <v/>
          </cell>
          <cell r="R9870" t="str">
            <v/>
          </cell>
          <cell r="S9870" t="str">
            <v/>
          </cell>
        </row>
        <row r="9871">
          <cell r="M9871" t="str">
            <v/>
          </cell>
          <cell r="N9871" t="str">
            <v/>
          </cell>
          <cell r="O9871" t="str">
            <v/>
          </cell>
          <cell r="P9871" t="str">
            <v/>
          </cell>
          <cell r="Q9871" t="str">
            <v/>
          </cell>
          <cell r="R9871" t="str">
            <v/>
          </cell>
          <cell r="S9871" t="str">
            <v/>
          </cell>
        </row>
        <row r="9872">
          <cell r="M9872" t="str">
            <v/>
          </cell>
          <cell r="N9872" t="str">
            <v/>
          </cell>
          <cell r="O9872" t="str">
            <v/>
          </cell>
          <cell r="P9872" t="str">
            <v/>
          </cell>
          <cell r="Q9872" t="str">
            <v/>
          </cell>
          <cell r="R9872" t="str">
            <v/>
          </cell>
          <cell r="S9872" t="str">
            <v/>
          </cell>
        </row>
        <row r="9873">
          <cell r="M9873" t="str">
            <v/>
          </cell>
          <cell r="N9873" t="str">
            <v/>
          </cell>
          <cell r="O9873" t="str">
            <v/>
          </cell>
          <cell r="P9873" t="str">
            <v/>
          </cell>
          <cell r="Q9873" t="str">
            <v/>
          </cell>
          <cell r="R9873" t="str">
            <v/>
          </cell>
          <cell r="S9873" t="str">
            <v/>
          </cell>
        </row>
        <row r="9874">
          <cell r="M9874" t="str">
            <v/>
          </cell>
          <cell r="N9874" t="str">
            <v/>
          </cell>
          <cell r="O9874" t="str">
            <v/>
          </cell>
          <cell r="P9874" t="str">
            <v/>
          </cell>
          <cell r="Q9874" t="str">
            <v/>
          </cell>
          <cell r="R9874" t="str">
            <v/>
          </cell>
          <cell r="S9874" t="str">
            <v/>
          </cell>
        </row>
        <row r="9875">
          <cell r="M9875" t="str">
            <v/>
          </cell>
          <cell r="N9875" t="str">
            <v/>
          </cell>
          <cell r="O9875" t="str">
            <v/>
          </cell>
          <cell r="P9875" t="str">
            <v/>
          </cell>
          <cell r="Q9875" t="str">
            <v/>
          </cell>
          <cell r="R9875" t="str">
            <v/>
          </cell>
          <cell r="S9875" t="str">
            <v/>
          </cell>
        </row>
        <row r="9876">
          <cell r="M9876" t="str">
            <v/>
          </cell>
          <cell r="N9876" t="str">
            <v/>
          </cell>
          <cell r="O9876" t="str">
            <v/>
          </cell>
          <cell r="P9876" t="str">
            <v/>
          </cell>
          <cell r="Q9876" t="str">
            <v/>
          </cell>
          <cell r="R9876" t="str">
            <v/>
          </cell>
          <cell r="S9876" t="str">
            <v/>
          </cell>
        </row>
        <row r="9877">
          <cell r="M9877" t="str">
            <v/>
          </cell>
          <cell r="N9877" t="str">
            <v/>
          </cell>
          <cell r="O9877" t="str">
            <v/>
          </cell>
          <cell r="P9877" t="str">
            <v/>
          </cell>
          <cell r="Q9877" t="str">
            <v/>
          </cell>
          <cell r="R9877" t="str">
            <v/>
          </cell>
          <cell r="S9877" t="str">
            <v/>
          </cell>
        </row>
        <row r="9878">
          <cell r="M9878" t="str">
            <v/>
          </cell>
          <cell r="N9878" t="str">
            <v/>
          </cell>
          <cell r="O9878" t="str">
            <v/>
          </cell>
          <cell r="P9878" t="str">
            <v/>
          </cell>
          <cell r="Q9878" t="str">
            <v/>
          </cell>
          <cell r="R9878" t="str">
            <v/>
          </cell>
          <cell r="S9878" t="str">
            <v/>
          </cell>
        </row>
        <row r="9879">
          <cell r="M9879" t="str">
            <v/>
          </cell>
          <cell r="N9879" t="str">
            <v/>
          </cell>
          <cell r="O9879" t="str">
            <v/>
          </cell>
          <cell r="P9879" t="str">
            <v/>
          </cell>
          <cell r="Q9879" t="str">
            <v/>
          </cell>
          <cell r="R9879" t="str">
            <v/>
          </cell>
          <cell r="S9879" t="str">
            <v/>
          </cell>
        </row>
        <row r="9880">
          <cell r="M9880" t="str">
            <v/>
          </cell>
          <cell r="N9880" t="str">
            <v/>
          </cell>
          <cell r="O9880" t="str">
            <v/>
          </cell>
          <cell r="P9880" t="str">
            <v/>
          </cell>
          <cell r="Q9880" t="str">
            <v/>
          </cell>
          <cell r="R9880" t="str">
            <v/>
          </cell>
          <cell r="S9880" t="str">
            <v/>
          </cell>
        </row>
        <row r="9881">
          <cell r="M9881" t="str">
            <v/>
          </cell>
          <cell r="N9881" t="str">
            <v/>
          </cell>
          <cell r="O9881" t="str">
            <v/>
          </cell>
          <cell r="P9881" t="str">
            <v/>
          </cell>
          <cell r="Q9881" t="str">
            <v/>
          </cell>
          <cell r="R9881" t="str">
            <v/>
          </cell>
          <cell r="S9881" t="str">
            <v/>
          </cell>
        </row>
        <row r="9882">
          <cell r="M9882" t="str">
            <v/>
          </cell>
          <cell r="N9882" t="str">
            <v/>
          </cell>
          <cell r="O9882" t="str">
            <v/>
          </cell>
          <cell r="P9882" t="str">
            <v/>
          </cell>
          <cell r="Q9882" t="str">
            <v/>
          </cell>
          <cell r="R9882" t="str">
            <v/>
          </cell>
          <cell r="S9882" t="str">
            <v/>
          </cell>
        </row>
        <row r="9883">
          <cell r="M9883" t="str">
            <v/>
          </cell>
          <cell r="N9883" t="str">
            <v/>
          </cell>
          <cell r="O9883" t="str">
            <v/>
          </cell>
          <cell r="P9883" t="str">
            <v/>
          </cell>
          <cell r="Q9883" t="str">
            <v/>
          </cell>
          <cell r="R9883" t="str">
            <v/>
          </cell>
          <cell r="S9883" t="str">
            <v/>
          </cell>
        </row>
        <row r="9884">
          <cell r="M9884" t="str">
            <v/>
          </cell>
          <cell r="N9884" t="str">
            <v/>
          </cell>
          <cell r="O9884" t="str">
            <v/>
          </cell>
          <cell r="P9884" t="str">
            <v/>
          </cell>
          <cell r="Q9884" t="str">
            <v/>
          </cell>
          <cell r="R9884" t="str">
            <v/>
          </cell>
          <cell r="S9884" t="str">
            <v/>
          </cell>
        </row>
        <row r="9885">
          <cell r="M9885" t="str">
            <v/>
          </cell>
          <cell r="N9885" t="str">
            <v/>
          </cell>
          <cell r="O9885" t="str">
            <v/>
          </cell>
          <cell r="P9885" t="str">
            <v/>
          </cell>
          <cell r="Q9885" t="str">
            <v/>
          </cell>
          <cell r="R9885" t="str">
            <v/>
          </cell>
          <cell r="S9885" t="str">
            <v/>
          </cell>
        </row>
        <row r="9886">
          <cell r="M9886" t="str">
            <v/>
          </cell>
          <cell r="N9886" t="str">
            <v/>
          </cell>
          <cell r="O9886" t="str">
            <v/>
          </cell>
          <cell r="P9886" t="str">
            <v/>
          </cell>
          <cell r="Q9886" t="str">
            <v/>
          </cell>
          <cell r="R9886" t="str">
            <v/>
          </cell>
          <cell r="S9886" t="str">
            <v/>
          </cell>
        </row>
        <row r="9887">
          <cell r="M9887" t="str">
            <v/>
          </cell>
          <cell r="N9887" t="str">
            <v/>
          </cell>
          <cell r="O9887" t="str">
            <v/>
          </cell>
          <cell r="P9887" t="str">
            <v/>
          </cell>
          <cell r="Q9887" t="str">
            <v/>
          </cell>
          <cell r="R9887" t="str">
            <v/>
          </cell>
          <cell r="S9887" t="str">
            <v/>
          </cell>
        </row>
        <row r="9888">
          <cell r="M9888" t="str">
            <v/>
          </cell>
          <cell r="N9888" t="str">
            <v/>
          </cell>
          <cell r="O9888" t="str">
            <v/>
          </cell>
          <cell r="P9888" t="str">
            <v/>
          </cell>
          <cell r="Q9888" t="str">
            <v/>
          </cell>
          <cell r="R9888" t="str">
            <v/>
          </cell>
          <cell r="S9888" t="str">
            <v/>
          </cell>
        </row>
        <row r="9889">
          <cell r="M9889" t="str">
            <v/>
          </cell>
          <cell r="N9889" t="str">
            <v/>
          </cell>
          <cell r="O9889" t="str">
            <v/>
          </cell>
          <cell r="P9889" t="str">
            <v/>
          </cell>
          <cell r="Q9889" t="str">
            <v/>
          </cell>
          <cell r="R9889" t="str">
            <v/>
          </cell>
          <cell r="S9889" t="str">
            <v/>
          </cell>
        </row>
        <row r="9890">
          <cell r="M9890" t="str">
            <v/>
          </cell>
          <cell r="N9890" t="str">
            <v/>
          </cell>
          <cell r="O9890" t="str">
            <v/>
          </cell>
          <cell r="P9890" t="str">
            <v/>
          </cell>
          <cell r="Q9890" t="str">
            <v/>
          </cell>
          <cell r="R9890" t="str">
            <v/>
          </cell>
          <cell r="S9890" t="str">
            <v/>
          </cell>
        </row>
        <row r="9891">
          <cell r="M9891" t="str">
            <v/>
          </cell>
          <cell r="N9891" t="str">
            <v/>
          </cell>
          <cell r="O9891" t="str">
            <v/>
          </cell>
          <cell r="P9891" t="str">
            <v/>
          </cell>
          <cell r="Q9891" t="str">
            <v/>
          </cell>
          <cell r="R9891" t="str">
            <v/>
          </cell>
          <cell r="S9891" t="str">
            <v/>
          </cell>
        </row>
        <row r="9892">
          <cell r="M9892" t="str">
            <v/>
          </cell>
          <cell r="N9892" t="str">
            <v/>
          </cell>
          <cell r="O9892" t="str">
            <v/>
          </cell>
          <cell r="P9892" t="str">
            <v/>
          </cell>
          <cell r="Q9892" t="str">
            <v/>
          </cell>
          <cell r="R9892" t="str">
            <v/>
          </cell>
          <cell r="S9892" t="str">
            <v/>
          </cell>
        </row>
        <row r="9893">
          <cell r="M9893" t="str">
            <v/>
          </cell>
          <cell r="N9893" t="str">
            <v/>
          </cell>
          <cell r="O9893" t="str">
            <v/>
          </cell>
          <cell r="P9893" t="str">
            <v/>
          </cell>
          <cell r="Q9893" t="str">
            <v/>
          </cell>
          <cell r="R9893" t="str">
            <v/>
          </cell>
          <cell r="S9893" t="str">
            <v/>
          </cell>
        </row>
        <row r="9894">
          <cell r="M9894" t="str">
            <v/>
          </cell>
          <cell r="N9894" t="str">
            <v/>
          </cell>
          <cell r="O9894" t="str">
            <v/>
          </cell>
          <cell r="P9894" t="str">
            <v/>
          </cell>
          <cell r="Q9894" t="str">
            <v/>
          </cell>
          <cell r="R9894" t="str">
            <v/>
          </cell>
          <cell r="S9894" t="str">
            <v/>
          </cell>
        </row>
        <row r="9895">
          <cell r="M9895" t="str">
            <v/>
          </cell>
          <cell r="N9895" t="str">
            <v/>
          </cell>
          <cell r="O9895" t="str">
            <v/>
          </cell>
          <cell r="P9895" t="str">
            <v/>
          </cell>
          <cell r="Q9895" t="str">
            <v/>
          </cell>
          <cell r="R9895" t="str">
            <v/>
          </cell>
          <cell r="S9895" t="str">
            <v/>
          </cell>
        </row>
        <row r="9896">
          <cell r="M9896" t="str">
            <v/>
          </cell>
          <cell r="N9896" t="str">
            <v/>
          </cell>
          <cell r="O9896" t="str">
            <v/>
          </cell>
          <cell r="P9896" t="str">
            <v/>
          </cell>
          <cell r="Q9896" t="str">
            <v/>
          </cell>
          <cell r="R9896" t="str">
            <v/>
          </cell>
          <cell r="S9896" t="str">
            <v/>
          </cell>
        </row>
        <row r="9897">
          <cell r="M9897" t="str">
            <v/>
          </cell>
          <cell r="N9897" t="str">
            <v/>
          </cell>
          <cell r="O9897" t="str">
            <v/>
          </cell>
          <cell r="P9897" t="str">
            <v/>
          </cell>
          <cell r="Q9897" t="str">
            <v/>
          </cell>
          <cell r="R9897" t="str">
            <v/>
          </cell>
          <cell r="S9897" t="str">
            <v/>
          </cell>
        </row>
        <row r="9898">
          <cell r="M9898" t="str">
            <v/>
          </cell>
          <cell r="N9898" t="str">
            <v/>
          </cell>
          <cell r="O9898" t="str">
            <v/>
          </cell>
          <cell r="P9898" t="str">
            <v/>
          </cell>
          <cell r="Q9898" t="str">
            <v/>
          </cell>
          <cell r="R9898" t="str">
            <v/>
          </cell>
          <cell r="S9898" t="str">
            <v/>
          </cell>
        </row>
        <row r="9899">
          <cell r="M9899" t="str">
            <v/>
          </cell>
          <cell r="N9899" t="str">
            <v/>
          </cell>
          <cell r="O9899" t="str">
            <v/>
          </cell>
          <cell r="P9899" t="str">
            <v/>
          </cell>
          <cell r="Q9899" t="str">
            <v/>
          </cell>
          <cell r="R9899" t="str">
            <v/>
          </cell>
          <cell r="S9899" t="str">
            <v/>
          </cell>
        </row>
        <row r="9900">
          <cell r="M9900" t="str">
            <v/>
          </cell>
          <cell r="N9900" t="str">
            <v/>
          </cell>
          <cell r="O9900" t="str">
            <v/>
          </cell>
          <cell r="P9900" t="str">
            <v/>
          </cell>
          <cell r="Q9900" t="str">
            <v/>
          </cell>
          <cell r="R9900" t="str">
            <v/>
          </cell>
          <cell r="S9900" t="str">
            <v/>
          </cell>
        </row>
        <row r="9901">
          <cell r="M9901" t="str">
            <v/>
          </cell>
          <cell r="N9901" t="str">
            <v/>
          </cell>
          <cell r="O9901" t="str">
            <v/>
          </cell>
          <cell r="P9901" t="str">
            <v/>
          </cell>
          <cell r="Q9901" t="str">
            <v/>
          </cell>
          <cell r="R9901" t="str">
            <v/>
          </cell>
          <cell r="S9901" t="str">
            <v/>
          </cell>
        </row>
        <row r="9902">
          <cell r="M9902" t="str">
            <v/>
          </cell>
          <cell r="N9902" t="str">
            <v/>
          </cell>
          <cell r="O9902" t="str">
            <v/>
          </cell>
          <cell r="P9902" t="str">
            <v/>
          </cell>
          <cell r="Q9902" t="str">
            <v/>
          </cell>
          <cell r="R9902" t="str">
            <v/>
          </cell>
          <cell r="S9902" t="str">
            <v/>
          </cell>
        </row>
        <row r="9903">
          <cell r="M9903" t="str">
            <v/>
          </cell>
          <cell r="N9903" t="str">
            <v/>
          </cell>
          <cell r="O9903" t="str">
            <v/>
          </cell>
          <cell r="P9903" t="str">
            <v/>
          </cell>
          <cell r="Q9903" t="str">
            <v/>
          </cell>
          <cell r="R9903" t="str">
            <v/>
          </cell>
          <cell r="S9903" t="str">
            <v/>
          </cell>
        </row>
        <row r="9904">
          <cell r="M9904" t="str">
            <v/>
          </cell>
          <cell r="N9904" t="str">
            <v/>
          </cell>
          <cell r="O9904" t="str">
            <v/>
          </cell>
          <cell r="P9904" t="str">
            <v/>
          </cell>
          <cell r="Q9904" t="str">
            <v/>
          </cell>
          <cell r="R9904" t="str">
            <v/>
          </cell>
          <cell r="S9904" t="str">
            <v/>
          </cell>
        </row>
        <row r="9905">
          <cell r="M9905" t="str">
            <v/>
          </cell>
          <cell r="N9905" t="str">
            <v/>
          </cell>
          <cell r="O9905" t="str">
            <v/>
          </cell>
          <cell r="P9905" t="str">
            <v/>
          </cell>
          <cell r="Q9905" t="str">
            <v/>
          </cell>
          <cell r="R9905" t="str">
            <v/>
          </cell>
          <cell r="S9905" t="str">
            <v/>
          </cell>
        </row>
        <row r="9906">
          <cell r="M9906" t="str">
            <v/>
          </cell>
          <cell r="N9906" t="str">
            <v/>
          </cell>
          <cell r="O9906" t="str">
            <v/>
          </cell>
          <cell r="P9906" t="str">
            <v/>
          </cell>
          <cell r="Q9906" t="str">
            <v/>
          </cell>
          <cell r="R9906" t="str">
            <v/>
          </cell>
          <cell r="S9906" t="str">
            <v/>
          </cell>
        </row>
        <row r="9907">
          <cell r="M9907" t="str">
            <v/>
          </cell>
          <cell r="N9907" t="str">
            <v/>
          </cell>
          <cell r="O9907" t="str">
            <v/>
          </cell>
          <cell r="P9907" t="str">
            <v/>
          </cell>
          <cell r="Q9907" t="str">
            <v/>
          </cell>
          <cell r="R9907" t="str">
            <v/>
          </cell>
          <cell r="S9907" t="str">
            <v/>
          </cell>
        </row>
        <row r="9908">
          <cell r="M9908" t="str">
            <v/>
          </cell>
          <cell r="N9908" t="str">
            <v/>
          </cell>
          <cell r="O9908" t="str">
            <v/>
          </cell>
          <cell r="P9908" t="str">
            <v/>
          </cell>
          <cell r="Q9908" t="str">
            <v/>
          </cell>
          <cell r="R9908" t="str">
            <v/>
          </cell>
          <cell r="S9908" t="str">
            <v/>
          </cell>
        </row>
        <row r="9909">
          <cell r="M9909" t="str">
            <v/>
          </cell>
          <cell r="N9909" t="str">
            <v/>
          </cell>
          <cell r="O9909" t="str">
            <v/>
          </cell>
          <cell r="P9909" t="str">
            <v/>
          </cell>
          <cell r="Q9909" t="str">
            <v/>
          </cell>
          <cell r="R9909" t="str">
            <v/>
          </cell>
          <cell r="S9909" t="str">
            <v/>
          </cell>
        </row>
        <row r="9910">
          <cell r="M9910" t="str">
            <v/>
          </cell>
          <cell r="N9910" t="str">
            <v/>
          </cell>
          <cell r="O9910" t="str">
            <v/>
          </cell>
          <cell r="P9910" t="str">
            <v/>
          </cell>
          <cell r="Q9910" t="str">
            <v/>
          </cell>
          <cell r="R9910" t="str">
            <v/>
          </cell>
          <cell r="S9910" t="str">
            <v/>
          </cell>
        </row>
        <row r="9911">
          <cell r="M9911" t="str">
            <v/>
          </cell>
          <cell r="N9911" t="str">
            <v/>
          </cell>
          <cell r="O9911" t="str">
            <v/>
          </cell>
          <cell r="P9911" t="str">
            <v/>
          </cell>
          <cell r="Q9911" t="str">
            <v/>
          </cell>
          <cell r="R9911" t="str">
            <v/>
          </cell>
          <cell r="S9911" t="str">
            <v/>
          </cell>
        </row>
        <row r="9912">
          <cell r="M9912" t="str">
            <v/>
          </cell>
          <cell r="N9912" t="str">
            <v/>
          </cell>
          <cell r="O9912" t="str">
            <v/>
          </cell>
          <cell r="P9912" t="str">
            <v/>
          </cell>
          <cell r="Q9912" t="str">
            <v/>
          </cell>
          <cell r="R9912" t="str">
            <v/>
          </cell>
          <cell r="S9912" t="str">
            <v/>
          </cell>
        </row>
        <row r="9913">
          <cell r="M9913" t="str">
            <v/>
          </cell>
          <cell r="N9913" t="str">
            <v/>
          </cell>
          <cell r="O9913" t="str">
            <v/>
          </cell>
          <cell r="P9913" t="str">
            <v/>
          </cell>
          <cell r="Q9913" t="str">
            <v/>
          </cell>
          <cell r="R9913" t="str">
            <v/>
          </cell>
          <cell r="S9913" t="str">
            <v/>
          </cell>
        </row>
        <row r="9914">
          <cell r="M9914" t="str">
            <v/>
          </cell>
          <cell r="N9914" t="str">
            <v/>
          </cell>
          <cell r="O9914" t="str">
            <v/>
          </cell>
          <cell r="P9914" t="str">
            <v/>
          </cell>
          <cell r="Q9914" t="str">
            <v/>
          </cell>
          <cell r="R9914" t="str">
            <v/>
          </cell>
          <cell r="S9914" t="str">
            <v/>
          </cell>
        </row>
        <row r="9915">
          <cell r="M9915" t="str">
            <v/>
          </cell>
          <cell r="N9915" t="str">
            <v/>
          </cell>
          <cell r="O9915" t="str">
            <v/>
          </cell>
          <cell r="P9915" t="str">
            <v/>
          </cell>
          <cell r="Q9915" t="str">
            <v/>
          </cell>
          <cell r="R9915" t="str">
            <v/>
          </cell>
          <cell r="S9915" t="str">
            <v/>
          </cell>
        </row>
        <row r="9916">
          <cell r="M9916" t="str">
            <v/>
          </cell>
          <cell r="N9916" t="str">
            <v/>
          </cell>
          <cell r="O9916" t="str">
            <v/>
          </cell>
          <cell r="P9916" t="str">
            <v/>
          </cell>
          <cell r="Q9916" t="str">
            <v/>
          </cell>
          <cell r="R9916" t="str">
            <v/>
          </cell>
          <cell r="S9916" t="str">
            <v/>
          </cell>
        </row>
        <row r="9917">
          <cell r="M9917" t="str">
            <v/>
          </cell>
          <cell r="N9917" t="str">
            <v/>
          </cell>
          <cell r="O9917" t="str">
            <v/>
          </cell>
          <cell r="P9917" t="str">
            <v/>
          </cell>
          <cell r="Q9917" t="str">
            <v/>
          </cell>
          <cell r="R9917" t="str">
            <v/>
          </cell>
          <cell r="S9917" t="str">
            <v/>
          </cell>
        </row>
        <row r="9918">
          <cell r="M9918" t="str">
            <v/>
          </cell>
          <cell r="N9918" t="str">
            <v/>
          </cell>
          <cell r="O9918" t="str">
            <v/>
          </cell>
          <cell r="P9918" t="str">
            <v/>
          </cell>
          <cell r="Q9918" t="str">
            <v/>
          </cell>
          <cell r="R9918" t="str">
            <v/>
          </cell>
          <cell r="S9918" t="str">
            <v/>
          </cell>
        </row>
        <row r="9919">
          <cell r="M9919" t="str">
            <v/>
          </cell>
          <cell r="N9919" t="str">
            <v/>
          </cell>
          <cell r="O9919" t="str">
            <v/>
          </cell>
          <cell r="P9919" t="str">
            <v/>
          </cell>
          <cell r="Q9919" t="str">
            <v/>
          </cell>
          <cell r="R9919" t="str">
            <v/>
          </cell>
          <cell r="S9919" t="str">
            <v/>
          </cell>
        </row>
        <row r="9920">
          <cell r="M9920" t="str">
            <v/>
          </cell>
          <cell r="N9920" t="str">
            <v/>
          </cell>
          <cell r="O9920" t="str">
            <v/>
          </cell>
          <cell r="P9920" t="str">
            <v/>
          </cell>
          <cell r="Q9920" t="str">
            <v/>
          </cell>
          <cell r="R9920" t="str">
            <v/>
          </cell>
          <cell r="S9920" t="str">
            <v/>
          </cell>
        </row>
        <row r="9921">
          <cell r="M9921" t="str">
            <v/>
          </cell>
          <cell r="N9921" t="str">
            <v/>
          </cell>
          <cell r="O9921" t="str">
            <v/>
          </cell>
          <cell r="P9921" t="str">
            <v/>
          </cell>
          <cell r="Q9921" t="str">
            <v/>
          </cell>
          <cell r="R9921" t="str">
            <v/>
          </cell>
          <cell r="S9921" t="str">
            <v/>
          </cell>
        </row>
        <row r="9922">
          <cell r="M9922" t="str">
            <v/>
          </cell>
          <cell r="N9922" t="str">
            <v/>
          </cell>
          <cell r="O9922" t="str">
            <v/>
          </cell>
          <cell r="P9922" t="str">
            <v/>
          </cell>
          <cell r="Q9922" t="str">
            <v/>
          </cell>
          <cell r="R9922" t="str">
            <v/>
          </cell>
          <cell r="S9922" t="str">
            <v/>
          </cell>
        </row>
        <row r="9923">
          <cell r="M9923" t="str">
            <v/>
          </cell>
          <cell r="N9923" t="str">
            <v/>
          </cell>
          <cell r="O9923" t="str">
            <v/>
          </cell>
          <cell r="P9923" t="str">
            <v/>
          </cell>
          <cell r="Q9923" t="str">
            <v/>
          </cell>
          <cell r="R9923" t="str">
            <v/>
          </cell>
          <cell r="S9923" t="str">
            <v/>
          </cell>
        </row>
        <row r="9924">
          <cell r="M9924" t="str">
            <v/>
          </cell>
          <cell r="N9924" t="str">
            <v/>
          </cell>
          <cell r="O9924" t="str">
            <v/>
          </cell>
          <cell r="P9924" t="str">
            <v/>
          </cell>
          <cell r="Q9924" t="str">
            <v/>
          </cell>
          <cell r="R9924" t="str">
            <v/>
          </cell>
          <cell r="S9924" t="str">
            <v/>
          </cell>
        </row>
        <row r="9925">
          <cell r="M9925" t="str">
            <v/>
          </cell>
          <cell r="N9925" t="str">
            <v/>
          </cell>
          <cell r="O9925" t="str">
            <v/>
          </cell>
          <cell r="P9925" t="str">
            <v/>
          </cell>
          <cell r="Q9925" t="str">
            <v/>
          </cell>
          <cell r="R9925" t="str">
            <v/>
          </cell>
          <cell r="S9925" t="str">
            <v/>
          </cell>
        </row>
        <row r="9926">
          <cell r="M9926" t="str">
            <v/>
          </cell>
          <cell r="N9926" t="str">
            <v/>
          </cell>
          <cell r="O9926" t="str">
            <v/>
          </cell>
          <cell r="P9926" t="str">
            <v/>
          </cell>
          <cell r="Q9926" t="str">
            <v/>
          </cell>
          <cell r="R9926" t="str">
            <v/>
          </cell>
          <cell r="S9926" t="str">
            <v/>
          </cell>
        </row>
        <row r="9927">
          <cell r="M9927" t="str">
            <v/>
          </cell>
          <cell r="N9927" t="str">
            <v/>
          </cell>
          <cell r="O9927" t="str">
            <v/>
          </cell>
          <cell r="P9927" t="str">
            <v/>
          </cell>
          <cell r="Q9927" t="str">
            <v/>
          </cell>
          <cell r="R9927" t="str">
            <v/>
          </cell>
          <cell r="S9927" t="str">
            <v/>
          </cell>
        </row>
        <row r="9928">
          <cell r="M9928" t="str">
            <v/>
          </cell>
          <cell r="N9928" t="str">
            <v/>
          </cell>
          <cell r="O9928" t="str">
            <v/>
          </cell>
          <cell r="P9928" t="str">
            <v/>
          </cell>
          <cell r="Q9928" t="str">
            <v/>
          </cell>
          <cell r="R9928" t="str">
            <v/>
          </cell>
          <cell r="S9928" t="str">
            <v/>
          </cell>
        </row>
        <row r="9929">
          <cell r="M9929" t="str">
            <v/>
          </cell>
          <cell r="N9929" t="str">
            <v/>
          </cell>
          <cell r="O9929" t="str">
            <v/>
          </cell>
          <cell r="P9929" t="str">
            <v/>
          </cell>
          <cell r="Q9929" t="str">
            <v/>
          </cell>
          <cell r="R9929" t="str">
            <v/>
          </cell>
          <cell r="S9929" t="str">
            <v/>
          </cell>
        </row>
        <row r="9930">
          <cell r="M9930" t="str">
            <v/>
          </cell>
          <cell r="N9930" t="str">
            <v/>
          </cell>
          <cell r="O9930" t="str">
            <v/>
          </cell>
          <cell r="P9930" t="str">
            <v/>
          </cell>
          <cell r="Q9930" t="str">
            <v/>
          </cell>
          <cell r="R9930" t="str">
            <v/>
          </cell>
          <cell r="S9930" t="str">
            <v/>
          </cell>
        </row>
        <row r="9931">
          <cell r="M9931" t="str">
            <v/>
          </cell>
          <cell r="N9931" t="str">
            <v/>
          </cell>
          <cell r="O9931" t="str">
            <v/>
          </cell>
          <cell r="P9931" t="str">
            <v/>
          </cell>
          <cell r="Q9931" t="str">
            <v/>
          </cell>
          <cell r="R9931" t="str">
            <v/>
          </cell>
          <cell r="S9931" t="str">
            <v/>
          </cell>
        </row>
        <row r="9932">
          <cell r="M9932" t="str">
            <v/>
          </cell>
          <cell r="N9932" t="str">
            <v/>
          </cell>
          <cell r="O9932" t="str">
            <v/>
          </cell>
          <cell r="P9932" t="str">
            <v/>
          </cell>
          <cell r="Q9932" t="str">
            <v/>
          </cell>
          <cell r="R9932" t="str">
            <v/>
          </cell>
          <cell r="S9932" t="str">
            <v/>
          </cell>
        </row>
        <row r="9933">
          <cell r="M9933" t="str">
            <v/>
          </cell>
          <cell r="N9933" t="str">
            <v/>
          </cell>
          <cell r="O9933" t="str">
            <v/>
          </cell>
          <cell r="P9933" t="str">
            <v/>
          </cell>
          <cell r="Q9933" t="str">
            <v/>
          </cell>
          <cell r="R9933" t="str">
            <v/>
          </cell>
          <cell r="S9933" t="str">
            <v/>
          </cell>
        </row>
        <row r="9934">
          <cell r="M9934" t="str">
            <v/>
          </cell>
          <cell r="N9934" t="str">
            <v/>
          </cell>
          <cell r="O9934" t="str">
            <v/>
          </cell>
          <cell r="P9934" t="str">
            <v/>
          </cell>
          <cell r="Q9934" t="str">
            <v/>
          </cell>
          <cell r="R9934" t="str">
            <v/>
          </cell>
          <cell r="S9934" t="str">
            <v/>
          </cell>
        </row>
        <row r="9935">
          <cell r="M9935" t="str">
            <v/>
          </cell>
          <cell r="N9935" t="str">
            <v/>
          </cell>
          <cell r="O9935" t="str">
            <v/>
          </cell>
          <cell r="P9935" t="str">
            <v/>
          </cell>
          <cell r="Q9935" t="str">
            <v/>
          </cell>
          <cell r="R9935" t="str">
            <v/>
          </cell>
          <cell r="S9935" t="str">
            <v/>
          </cell>
        </row>
        <row r="9936">
          <cell r="M9936" t="str">
            <v/>
          </cell>
          <cell r="N9936" t="str">
            <v/>
          </cell>
          <cell r="O9936" t="str">
            <v/>
          </cell>
          <cell r="P9936" t="str">
            <v/>
          </cell>
          <cell r="Q9936" t="str">
            <v/>
          </cell>
          <cell r="R9936" t="str">
            <v/>
          </cell>
          <cell r="S9936" t="str">
            <v/>
          </cell>
        </row>
        <row r="9937">
          <cell r="M9937" t="str">
            <v/>
          </cell>
          <cell r="N9937" t="str">
            <v/>
          </cell>
          <cell r="O9937" t="str">
            <v/>
          </cell>
          <cell r="P9937" t="str">
            <v/>
          </cell>
          <cell r="Q9937" t="str">
            <v/>
          </cell>
          <cell r="R9937" t="str">
            <v/>
          </cell>
          <cell r="S9937" t="str">
            <v/>
          </cell>
        </row>
        <row r="9938">
          <cell r="M9938" t="str">
            <v/>
          </cell>
          <cell r="N9938" t="str">
            <v/>
          </cell>
          <cell r="O9938" t="str">
            <v/>
          </cell>
          <cell r="P9938" t="str">
            <v/>
          </cell>
          <cell r="Q9938" t="str">
            <v/>
          </cell>
          <cell r="R9938" t="str">
            <v/>
          </cell>
          <cell r="S9938" t="str">
            <v/>
          </cell>
        </row>
        <row r="9939">
          <cell r="M9939" t="str">
            <v/>
          </cell>
          <cell r="N9939" t="str">
            <v/>
          </cell>
          <cell r="O9939" t="str">
            <v/>
          </cell>
          <cell r="P9939" t="str">
            <v/>
          </cell>
          <cell r="Q9939" t="str">
            <v/>
          </cell>
          <cell r="R9939" t="str">
            <v/>
          </cell>
          <cell r="S9939" t="str">
            <v/>
          </cell>
        </row>
        <row r="9940">
          <cell r="M9940" t="str">
            <v/>
          </cell>
          <cell r="N9940" t="str">
            <v/>
          </cell>
          <cell r="O9940" t="str">
            <v/>
          </cell>
          <cell r="P9940" t="str">
            <v/>
          </cell>
          <cell r="Q9940" t="str">
            <v/>
          </cell>
          <cell r="R9940" t="str">
            <v/>
          </cell>
          <cell r="S9940" t="str">
            <v/>
          </cell>
        </row>
        <row r="9941">
          <cell r="M9941" t="str">
            <v/>
          </cell>
          <cell r="N9941" t="str">
            <v/>
          </cell>
          <cell r="O9941" t="str">
            <v/>
          </cell>
          <cell r="P9941" t="str">
            <v/>
          </cell>
          <cell r="Q9941" t="str">
            <v/>
          </cell>
          <cell r="R9941" t="str">
            <v/>
          </cell>
          <cell r="S9941" t="str">
            <v/>
          </cell>
        </row>
        <row r="9942">
          <cell r="M9942" t="str">
            <v/>
          </cell>
          <cell r="N9942" t="str">
            <v/>
          </cell>
          <cell r="O9942" t="str">
            <v/>
          </cell>
          <cell r="P9942" t="str">
            <v/>
          </cell>
          <cell r="Q9942" t="str">
            <v/>
          </cell>
          <cell r="R9942" t="str">
            <v/>
          </cell>
          <cell r="S9942" t="str">
            <v/>
          </cell>
        </row>
        <row r="9943">
          <cell r="M9943" t="str">
            <v/>
          </cell>
          <cell r="N9943" t="str">
            <v/>
          </cell>
          <cell r="O9943" t="str">
            <v/>
          </cell>
          <cell r="P9943" t="str">
            <v/>
          </cell>
          <cell r="Q9943" t="str">
            <v/>
          </cell>
          <cell r="R9943" t="str">
            <v/>
          </cell>
          <cell r="S9943" t="str">
            <v/>
          </cell>
        </row>
        <row r="9944">
          <cell r="M9944" t="str">
            <v/>
          </cell>
          <cell r="N9944" t="str">
            <v/>
          </cell>
          <cell r="O9944" t="str">
            <v/>
          </cell>
          <cell r="P9944" t="str">
            <v/>
          </cell>
          <cell r="Q9944" t="str">
            <v/>
          </cell>
          <cell r="R9944" t="str">
            <v/>
          </cell>
          <cell r="S9944" t="str">
            <v/>
          </cell>
        </row>
        <row r="9945">
          <cell r="M9945" t="str">
            <v/>
          </cell>
          <cell r="N9945" t="str">
            <v/>
          </cell>
          <cell r="O9945" t="str">
            <v/>
          </cell>
          <cell r="P9945" t="str">
            <v/>
          </cell>
          <cell r="Q9945" t="str">
            <v/>
          </cell>
          <cell r="R9945" t="str">
            <v/>
          </cell>
          <cell r="S9945" t="str">
            <v/>
          </cell>
        </row>
        <row r="9946">
          <cell r="M9946" t="str">
            <v/>
          </cell>
          <cell r="N9946" t="str">
            <v/>
          </cell>
          <cell r="O9946" t="str">
            <v/>
          </cell>
          <cell r="P9946" t="str">
            <v/>
          </cell>
          <cell r="Q9946" t="str">
            <v/>
          </cell>
          <cell r="R9946" t="str">
            <v/>
          </cell>
          <cell r="S9946" t="str">
            <v/>
          </cell>
        </row>
        <row r="9947">
          <cell r="M9947" t="str">
            <v/>
          </cell>
          <cell r="N9947" t="str">
            <v/>
          </cell>
          <cell r="O9947" t="str">
            <v/>
          </cell>
          <cell r="P9947" t="str">
            <v/>
          </cell>
          <cell r="Q9947" t="str">
            <v/>
          </cell>
          <cell r="R9947" t="str">
            <v/>
          </cell>
          <cell r="S9947" t="str">
            <v/>
          </cell>
        </row>
        <row r="9948">
          <cell r="M9948" t="str">
            <v/>
          </cell>
          <cell r="N9948" t="str">
            <v/>
          </cell>
          <cell r="O9948" t="str">
            <v/>
          </cell>
          <cell r="P9948" t="str">
            <v/>
          </cell>
          <cell r="Q9948" t="str">
            <v/>
          </cell>
          <cell r="R9948" t="str">
            <v/>
          </cell>
          <cell r="S9948" t="str">
            <v/>
          </cell>
        </row>
        <row r="9949">
          <cell r="M9949" t="str">
            <v/>
          </cell>
          <cell r="N9949" t="str">
            <v/>
          </cell>
          <cell r="O9949" t="str">
            <v/>
          </cell>
          <cell r="P9949" t="str">
            <v/>
          </cell>
          <cell r="Q9949" t="str">
            <v/>
          </cell>
          <cell r="R9949" t="str">
            <v/>
          </cell>
          <cell r="S9949" t="str">
            <v/>
          </cell>
        </row>
        <row r="9950">
          <cell r="M9950" t="str">
            <v/>
          </cell>
          <cell r="N9950" t="str">
            <v/>
          </cell>
          <cell r="O9950" t="str">
            <v/>
          </cell>
          <cell r="P9950" t="str">
            <v/>
          </cell>
          <cell r="Q9950" t="str">
            <v/>
          </cell>
          <cell r="R9950" t="str">
            <v/>
          </cell>
          <cell r="S9950" t="str">
            <v/>
          </cell>
        </row>
        <row r="9951">
          <cell r="M9951" t="str">
            <v/>
          </cell>
          <cell r="N9951" t="str">
            <v/>
          </cell>
          <cell r="O9951" t="str">
            <v/>
          </cell>
          <cell r="P9951" t="str">
            <v/>
          </cell>
          <cell r="Q9951" t="str">
            <v/>
          </cell>
          <cell r="R9951" t="str">
            <v/>
          </cell>
          <cell r="S9951" t="str">
            <v/>
          </cell>
        </row>
        <row r="9952">
          <cell r="M9952" t="str">
            <v/>
          </cell>
          <cell r="N9952" t="str">
            <v/>
          </cell>
          <cell r="O9952" t="str">
            <v/>
          </cell>
          <cell r="P9952" t="str">
            <v/>
          </cell>
          <cell r="Q9952" t="str">
            <v/>
          </cell>
          <cell r="R9952" t="str">
            <v/>
          </cell>
          <cell r="S9952" t="str">
            <v/>
          </cell>
        </row>
        <row r="9953">
          <cell r="M9953" t="str">
            <v/>
          </cell>
          <cell r="N9953" t="str">
            <v/>
          </cell>
          <cell r="O9953" t="str">
            <v/>
          </cell>
          <cell r="P9953" t="str">
            <v/>
          </cell>
          <cell r="Q9953" t="str">
            <v/>
          </cell>
          <cell r="R9953" t="str">
            <v/>
          </cell>
          <cell r="S9953" t="str">
            <v/>
          </cell>
        </row>
        <row r="9954">
          <cell r="M9954" t="str">
            <v/>
          </cell>
          <cell r="N9954" t="str">
            <v/>
          </cell>
          <cell r="O9954" t="str">
            <v/>
          </cell>
          <cell r="P9954" t="str">
            <v/>
          </cell>
          <cell r="Q9954" t="str">
            <v/>
          </cell>
          <cell r="R9954" t="str">
            <v/>
          </cell>
          <cell r="S9954" t="str">
            <v/>
          </cell>
        </row>
        <row r="9955">
          <cell r="M9955" t="str">
            <v/>
          </cell>
          <cell r="N9955" t="str">
            <v/>
          </cell>
          <cell r="O9955" t="str">
            <v/>
          </cell>
          <cell r="P9955" t="str">
            <v/>
          </cell>
          <cell r="Q9955" t="str">
            <v/>
          </cell>
          <cell r="R9955" t="str">
            <v/>
          </cell>
          <cell r="S9955" t="str">
            <v/>
          </cell>
        </row>
        <row r="9956">
          <cell r="M9956" t="str">
            <v/>
          </cell>
          <cell r="N9956" t="str">
            <v/>
          </cell>
          <cell r="O9956" t="str">
            <v/>
          </cell>
          <cell r="P9956" t="str">
            <v/>
          </cell>
          <cell r="Q9956" t="str">
            <v/>
          </cell>
          <cell r="R9956" t="str">
            <v/>
          </cell>
          <cell r="S9956" t="str">
            <v/>
          </cell>
        </row>
        <row r="9957">
          <cell r="M9957" t="str">
            <v/>
          </cell>
          <cell r="N9957" t="str">
            <v/>
          </cell>
          <cell r="O9957" t="str">
            <v/>
          </cell>
          <cell r="P9957" t="str">
            <v/>
          </cell>
          <cell r="Q9957" t="str">
            <v/>
          </cell>
          <cell r="R9957" t="str">
            <v/>
          </cell>
          <cell r="S9957" t="str">
            <v/>
          </cell>
        </row>
        <row r="9958">
          <cell r="M9958" t="str">
            <v/>
          </cell>
          <cell r="N9958" t="str">
            <v/>
          </cell>
          <cell r="O9958" t="str">
            <v/>
          </cell>
          <cell r="P9958" t="str">
            <v/>
          </cell>
          <cell r="Q9958" t="str">
            <v/>
          </cell>
          <cell r="R9958" t="str">
            <v/>
          </cell>
          <cell r="S9958" t="str">
            <v/>
          </cell>
        </row>
        <row r="9959">
          <cell r="M9959" t="str">
            <v/>
          </cell>
          <cell r="N9959" t="str">
            <v/>
          </cell>
          <cell r="O9959" t="str">
            <v/>
          </cell>
          <cell r="P9959" t="str">
            <v/>
          </cell>
          <cell r="Q9959" t="str">
            <v/>
          </cell>
          <cell r="R9959" t="str">
            <v/>
          </cell>
          <cell r="S9959" t="str">
            <v/>
          </cell>
        </row>
        <row r="9960">
          <cell r="M9960" t="str">
            <v/>
          </cell>
          <cell r="N9960" t="str">
            <v/>
          </cell>
          <cell r="O9960" t="str">
            <v/>
          </cell>
          <cell r="P9960" t="str">
            <v/>
          </cell>
          <cell r="Q9960" t="str">
            <v/>
          </cell>
          <cell r="R9960" t="str">
            <v/>
          </cell>
          <cell r="S9960" t="str">
            <v/>
          </cell>
        </row>
        <row r="9961">
          <cell r="M9961" t="str">
            <v/>
          </cell>
          <cell r="N9961" t="str">
            <v/>
          </cell>
          <cell r="O9961" t="str">
            <v/>
          </cell>
          <cell r="P9961" t="str">
            <v/>
          </cell>
          <cell r="Q9961" t="str">
            <v/>
          </cell>
          <cell r="R9961" t="str">
            <v/>
          </cell>
          <cell r="S9961" t="str">
            <v/>
          </cell>
        </row>
        <row r="9962">
          <cell r="M9962" t="str">
            <v/>
          </cell>
          <cell r="N9962" t="str">
            <v/>
          </cell>
          <cell r="O9962" t="str">
            <v/>
          </cell>
          <cell r="P9962" t="str">
            <v/>
          </cell>
          <cell r="Q9962" t="str">
            <v/>
          </cell>
          <cell r="R9962" t="str">
            <v/>
          </cell>
          <cell r="S9962" t="str">
            <v/>
          </cell>
        </row>
        <row r="9963">
          <cell r="M9963" t="str">
            <v/>
          </cell>
          <cell r="N9963" t="str">
            <v/>
          </cell>
          <cell r="O9963" t="str">
            <v/>
          </cell>
          <cell r="P9963" t="str">
            <v/>
          </cell>
          <cell r="Q9963" t="str">
            <v/>
          </cell>
          <cell r="R9963" t="str">
            <v/>
          </cell>
          <cell r="S9963" t="str">
            <v/>
          </cell>
        </row>
        <row r="9964">
          <cell r="M9964" t="str">
            <v/>
          </cell>
          <cell r="N9964" t="str">
            <v/>
          </cell>
          <cell r="O9964" t="str">
            <v/>
          </cell>
          <cell r="P9964" t="str">
            <v/>
          </cell>
          <cell r="Q9964" t="str">
            <v/>
          </cell>
          <cell r="R9964" t="str">
            <v/>
          </cell>
          <cell r="S9964" t="str">
            <v/>
          </cell>
        </row>
        <row r="9965">
          <cell r="M9965" t="str">
            <v/>
          </cell>
          <cell r="N9965" t="str">
            <v/>
          </cell>
          <cell r="O9965" t="str">
            <v/>
          </cell>
          <cell r="P9965" t="str">
            <v/>
          </cell>
          <cell r="Q9965" t="str">
            <v/>
          </cell>
          <cell r="R9965" t="str">
            <v/>
          </cell>
          <cell r="S9965" t="str">
            <v/>
          </cell>
        </row>
        <row r="9966">
          <cell r="M9966" t="str">
            <v/>
          </cell>
          <cell r="N9966" t="str">
            <v/>
          </cell>
          <cell r="O9966" t="str">
            <v/>
          </cell>
          <cell r="P9966" t="str">
            <v/>
          </cell>
          <cell r="Q9966" t="str">
            <v/>
          </cell>
          <cell r="R9966" t="str">
            <v/>
          </cell>
          <cell r="S9966" t="str">
            <v/>
          </cell>
        </row>
        <row r="9967">
          <cell r="M9967" t="str">
            <v/>
          </cell>
          <cell r="N9967" t="str">
            <v/>
          </cell>
          <cell r="O9967" t="str">
            <v/>
          </cell>
          <cell r="P9967" t="str">
            <v/>
          </cell>
          <cell r="Q9967" t="str">
            <v/>
          </cell>
          <cell r="R9967" t="str">
            <v/>
          </cell>
          <cell r="S9967" t="str">
            <v/>
          </cell>
        </row>
        <row r="9968">
          <cell r="M9968" t="str">
            <v/>
          </cell>
          <cell r="N9968" t="str">
            <v/>
          </cell>
          <cell r="O9968" t="str">
            <v/>
          </cell>
          <cell r="P9968" t="str">
            <v/>
          </cell>
          <cell r="Q9968" t="str">
            <v/>
          </cell>
          <cell r="R9968" t="str">
            <v/>
          </cell>
          <cell r="S9968" t="str">
            <v/>
          </cell>
        </row>
        <row r="9969">
          <cell r="M9969" t="str">
            <v/>
          </cell>
          <cell r="N9969" t="str">
            <v/>
          </cell>
          <cell r="O9969" t="str">
            <v/>
          </cell>
          <cell r="P9969" t="str">
            <v/>
          </cell>
          <cell r="Q9969" t="str">
            <v/>
          </cell>
          <cell r="R9969" t="str">
            <v/>
          </cell>
          <cell r="S9969" t="str">
            <v/>
          </cell>
        </row>
        <row r="9970">
          <cell r="M9970" t="str">
            <v/>
          </cell>
          <cell r="N9970" t="str">
            <v/>
          </cell>
          <cell r="O9970" t="str">
            <v/>
          </cell>
          <cell r="P9970" t="str">
            <v/>
          </cell>
          <cell r="Q9970" t="str">
            <v/>
          </cell>
          <cell r="R9970" t="str">
            <v/>
          </cell>
          <cell r="S9970" t="str">
            <v/>
          </cell>
        </row>
        <row r="9971">
          <cell r="M9971" t="str">
            <v/>
          </cell>
          <cell r="N9971" t="str">
            <v/>
          </cell>
          <cell r="O9971" t="str">
            <v/>
          </cell>
          <cell r="P9971" t="str">
            <v/>
          </cell>
          <cell r="Q9971" t="str">
            <v/>
          </cell>
          <cell r="R9971" t="str">
            <v/>
          </cell>
          <cell r="S9971" t="str">
            <v/>
          </cell>
        </row>
        <row r="9972">
          <cell r="M9972" t="str">
            <v/>
          </cell>
          <cell r="N9972" t="str">
            <v/>
          </cell>
          <cell r="O9972" t="str">
            <v/>
          </cell>
          <cell r="P9972" t="str">
            <v/>
          </cell>
          <cell r="Q9972" t="str">
            <v/>
          </cell>
          <cell r="R9972" t="str">
            <v/>
          </cell>
          <cell r="S9972" t="str">
            <v/>
          </cell>
        </row>
        <row r="9973">
          <cell r="M9973" t="str">
            <v/>
          </cell>
          <cell r="N9973" t="str">
            <v/>
          </cell>
          <cell r="O9973" t="str">
            <v/>
          </cell>
          <cell r="P9973" t="str">
            <v/>
          </cell>
          <cell r="Q9973" t="str">
            <v/>
          </cell>
          <cell r="R9973" t="str">
            <v/>
          </cell>
          <cell r="S9973" t="str">
            <v/>
          </cell>
        </row>
        <row r="9974">
          <cell r="M9974" t="str">
            <v/>
          </cell>
          <cell r="N9974" t="str">
            <v/>
          </cell>
          <cell r="O9974" t="str">
            <v/>
          </cell>
          <cell r="P9974" t="str">
            <v/>
          </cell>
          <cell r="Q9974" t="str">
            <v/>
          </cell>
          <cell r="R9974" t="str">
            <v/>
          </cell>
          <cell r="S9974" t="str">
            <v/>
          </cell>
        </row>
        <row r="9975">
          <cell r="M9975" t="str">
            <v/>
          </cell>
          <cell r="N9975" t="str">
            <v/>
          </cell>
          <cell r="O9975" t="str">
            <v/>
          </cell>
          <cell r="P9975" t="str">
            <v/>
          </cell>
          <cell r="Q9975" t="str">
            <v/>
          </cell>
          <cell r="R9975" t="str">
            <v/>
          </cell>
          <cell r="S9975" t="str">
            <v/>
          </cell>
        </row>
        <row r="9976">
          <cell r="M9976" t="str">
            <v/>
          </cell>
          <cell r="N9976" t="str">
            <v/>
          </cell>
          <cell r="O9976" t="str">
            <v/>
          </cell>
          <cell r="P9976" t="str">
            <v/>
          </cell>
          <cell r="Q9976" t="str">
            <v/>
          </cell>
          <cell r="R9976" t="str">
            <v/>
          </cell>
          <cell r="S9976" t="str">
            <v/>
          </cell>
        </row>
        <row r="9977">
          <cell r="M9977" t="str">
            <v/>
          </cell>
          <cell r="N9977" t="str">
            <v/>
          </cell>
          <cell r="O9977" t="str">
            <v/>
          </cell>
          <cell r="P9977" t="str">
            <v/>
          </cell>
          <cell r="Q9977" t="str">
            <v/>
          </cell>
          <cell r="R9977" t="str">
            <v/>
          </cell>
          <cell r="S9977" t="str">
            <v/>
          </cell>
        </row>
        <row r="9978">
          <cell r="M9978" t="str">
            <v/>
          </cell>
          <cell r="N9978" t="str">
            <v/>
          </cell>
          <cell r="O9978" t="str">
            <v/>
          </cell>
          <cell r="P9978" t="str">
            <v/>
          </cell>
          <cell r="Q9978" t="str">
            <v/>
          </cell>
          <cell r="R9978" t="str">
            <v/>
          </cell>
          <cell r="S9978" t="str">
            <v/>
          </cell>
        </row>
        <row r="9979">
          <cell r="M9979" t="str">
            <v/>
          </cell>
          <cell r="N9979" t="str">
            <v/>
          </cell>
          <cell r="O9979" t="str">
            <v/>
          </cell>
          <cell r="P9979" t="str">
            <v/>
          </cell>
          <cell r="Q9979" t="str">
            <v/>
          </cell>
          <cell r="R9979" t="str">
            <v/>
          </cell>
          <cell r="S9979" t="str">
            <v/>
          </cell>
        </row>
        <row r="9980">
          <cell r="M9980" t="str">
            <v/>
          </cell>
          <cell r="N9980" t="str">
            <v/>
          </cell>
          <cell r="O9980" t="str">
            <v/>
          </cell>
          <cell r="P9980" t="str">
            <v/>
          </cell>
          <cell r="Q9980" t="str">
            <v/>
          </cell>
          <cell r="R9980" t="str">
            <v/>
          </cell>
          <cell r="S9980" t="str">
            <v/>
          </cell>
        </row>
        <row r="9981">
          <cell r="M9981" t="str">
            <v/>
          </cell>
          <cell r="N9981" t="str">
            <v/>
          </cell>
          <cell r="O9981" t="str">
            <v/>
          </cell>
          <cell r="P9981" t="str">
            <v/>
          </cell>
          <cell r="Q9981" t="str">
            <v/>
          </cell>
          <cell r="R9981" t="str">
            <v/>
          </cell>
          <cell r="S9981" t="str">
            <v/>
          </cell>
        </row>
        <row r="9982">
          <cell r="M9982" t="str">
            <v/>
          </cell>
          <cell r="N9982" t="str">
            <v/>
          </cell>
          <cell r="O9982" t="str">
            <v/>
          </cell>
          <cell r="P9982" t="str">
            <v/>
          </cell>
          <cell r="Q9982" t="str">
            <v/>
          </cell>
          <cell r="R9982" t="str">
            <v/>
          </cell>
          <cell r="S9982" t="str">
            <v/>
          </cell>
        </row>
        <row r="9983">
          <cell r="M9983" t="str">
            <v/>
          </cell>
          <cell r="N9983" t="str">
            <v/>
          </cell>
          <cell r="O9983" t="str">
            <v/>
          </cell>
          <cell r="P9983" t="str">
            <v/>
          </cell>
          <cell r="Q9983" t="str">
            <v/>
          </cell>
          <cell r="R9983" t="str">
            <v/>
          </cell>
          <cell r="S9983" t="str">
            <v/>
          </cell>
        </row>
        <row r="9984">
          <cell r="M9984" t="str">
            <v/>
          </cell>
          <cell r="N9984" t="str">
            <v/>
          </cell>
          <cell r="O9984" t="str">
            <v/>
          </cell>
          <cell r="P9984" t="str">
            <v/>
          </cell>
          <cell r="Q9984" t="str">
            <v/>
          </cell>
          <cell r="R9984" t="str">
            <v/>
          </cell>
          <cell r="S9984" t="str">
            <v/>
          </cell>
        </row>
        <row r="9985">
          <cell r="M9985" t="str">
            <v/>
          </cell>
          <cell r="N9985" t="str">
            <v/>
          </cell>
          <cell r="O9985" t="str">
            <v/>
          </cell>
          <cell r="P9985" t="str">
            <v/>
          </cell>
          <cell r="Q9985" t="str">
            <v/>
          </cell>
          <cell r="R9985" t="str">
            <v/>
          </cell>
          <cell r="S9985" t="str">
            <v/>
          </cell>
        </row>
        <row r="9986">
          <cell r="M9986" t="str">
            <v/>
          </cell>
          <cell r="N9986" t="str">
            <v/>
          </cell>
          <cell r="O9986" t="str">
            <v/>
          </cell>
          <cell r="P9986" t="str">
            <v/>
          </cell>
          <cell r="Q9986" t="str">
            <v/>
          </cell>
          <cell r="R9986" t="str">
            <v/>
          </cell>
          <cell r="S9986" t="str">
            <v/>
          </cell>
        </row>
        <row r="9987">
          <cell r="M9987" t="str">
            <v/>
          </cell>
          <cell r="N9987" t="str">
            <v/>
          </cell>
          <cell r="O9987" t="str">
            <v/>
          </cell>
          <cell r="P9987" t="str">
            <v/>
          </cell>
          <cell r="Q9987" t="str">
            <v/>
          </cell>
          <cell r="R9987" t="str">
            <v/>
          </cell>
          <cell r="S9987" t="str">
            <v/>
          </cell>
        </row>
        <row r="9988">
          <cell r="M9988" t="str">
            <v/>
          </cell>
          <cell r="N9988" t="str">
            <v/>
          </cell>
          <cell r="O9988" t="str">
            <v/>
          </cell>
          <cell r="P9988" t="str">
            <v/>
          </cell>
          <cell r="Q9988" t="str">
            <v/>
          </cell>
          <cell r="R9988" t="str">
            <v/>
          </cell>
          <cell r="S9988" t="str">
            <v/>
          </cell>
        </row>
        <row r="9989">
          <cell r="M9989" t="str">
            <v/>
          </cell>
          <cell r="N9989" t="str">
            <v/>
          </cell>
          <cell r="O9989" t="str">
            <v/>
          </cell>
          <cell r="P9989" t="str">
            <v/>
          </cell>
          <cell r="Q9989" t="str">
            <v/>
          </cell>
          <cell r="R9989" t="str">
            <v/>
          </cell>
          <cell r="S9989" t="str">
            <v/>
          </cell>
        </row>
        <row r="9990">
          <cell r="M9990" t="str">
            <v/>
          </cell>
          <cell r="N9990" t="str">
            <v/>
          </cell>
          <cell r="O9990" t="str">
            <v/>
          </cell>
          <cell r="P9990" t="str">
            <v/>
          </cell>
          <cell r="Q9990" t="str">
            <v/>
          </cell>
          <cell r="R9990" t="str">
            <v/>
          </cell>
          <cell r="S9990" t="str">
            <v/>
          </cell>
        </row>
        <row r="9991">
          <cell r="M9991" t="str">
            <v/>
          </cell>
          <cell r="N9991" t="str">
            <v/>
          </cell>
          <cell r="O9991" t="str">
            <v/>
          </cell>
          <cell r="P9991" t="str">
            <v/>
          </cell>
          <cell r="Q9991" t="str">
            <v/>
          </cell>
          <cell r="R9991" t="str">
            <v/>
          </cell>
          <cell r="S9991" t="str">
            <v/>
          </cell>
        </row>
        <row r="9992">
          <cell r="M9992" t="str">
            <v/>
          </cell>
          <cell r="N9992" t="str">
            <v/>
          </cell>
          <cell r="O9992" t="str">
            <v/>
          </cell>
          <cell r="P9992" t="str">
            <v/>
          </cell>
          <cell r="Q9992" t="str">
            <v/>
          </cell>
          <cell r="R9992" t="str">
            <v/>
          </cell>
          <cell r="S9992" t="str">
            <v/>
          </cell>
        </row>
        <row r="9993">
          <cell r="M9993" t="str">
            <v/>
          </cell>
          <cell r="N9993" t="str">
            <v/>
          </cell>
          <cell r="O9993" t="str">
            <v/>
          </cell>
          <cell r="P9993" t="str">
            <v/>
          </cell>
          <cell r="Q9993" t="str">
            <v/>
          </cell>
          <cell r="R9993" t="str">
            <v/>
          </cell>
          <cell r="S9993" t="str">
            <v/>
          </cell>
        </row>
        <row r="9994">
          <cell r="M9994" t="str">
            <v/>
          </cell>
          <cell r="N9994" t="str">
            <v/>
          </cell>
          <cell r="O9994" t="str">
            <v/>
          </cell>
          <cell r="P9994" t="str">
            <v/>
          </cell>
          <cell r="Q9994" t="str">
            <v/>
          </cell>
          <cell r="R9994" t="str">
            <v/>
          </cell>
          <cell r="S9994" t="str">
            <v/>
          </cell>
        </row>
        <row r="9995">
          <cell r="M9995" t="str">
            <v/>
          </cell>
          <cell r="N9995" t="str">
            <v/>
          </cell>
          <cell r="O9995" t="str">
            <v/>
          </cell>
          <cell r="P9995" t="str">
            <v/>
          </cell>
          <cell r="Q9995" t="str">
            <v/>
          </cell>
          <cell r="R9995" t="str">
            <v/>
          </cell>
          <cell r="S9995" t="str">
            <v/>
          </cell>
        </row>
        <row r="9996">
          <cell r="M9996" t="str">
            <v/>
          </cell>
          <cell r="N9996" t="str">
            <v/>
          </cell>
          <cell r="O9996" t="str">
            <v/>
          </cell>
          <cell r="P9996" t="str">
            <v/>
          </cell>
          <cell r="Q9996" t="str">
            <v/>
          </cell>
          <cell r="R9996" t="str">
            <v/>
          </cell>
          <cell r="S9996" t="str">
            <v/>
          </cell>
        </row>
        <row r="9997">
          <cell r="M9997" t="str">
            <v/>
          </cell>
          <cell r="N9997" t="str">
            <v/>
          </cell>
          <cell r="O9997" t="str">
            <v/>
          </cell>
          <cell r="P9997" t="str">
            <v/>
          </cell>
          <cell r="Q9997" t="str">
            <v/>
          </cell>
          <cell r="R9997" t="str">
            <v/>
          </cell>
          <cell r="S9997" t="str">
            <v/>
          </cell>
        </row>
        <row r="9998">
          <cell r="M9998" t="str">
            <v/>
          </cell>
          <cell r="N9998" t="str">
            <v/>
          </cell>
          <cell r="O9998" t="str">
            <v/>
          </cell>
          <cell r="P9998" t="str">
            <v/>
          </cell>
          <cell r="Q9998" t="str">
            <v/>
          </cell>
          <cell r="R9998" t="str">
            <v/>
          </cell>
          <cell r="S9998" t="str">
            <v/>
          </cell>
        </row>
        <row r="9999">
          <cell r="M9999" t="str">
            <v/>
          </cell>
          <cell r="N9999" t="str">
            <v/>
          </cell>
          <cell r="O9999" t="str">
            <v/>
          </cell>
          <cell r="P9999" t="str">
            <v/>
          </cell>
          <cell r="Q9999" t="str">
            <v/>
          </cell>
          <cell r="R9999" t="str">
            <v/>
          </cell>
          <cell r="S9999" t="str">
            <v/>
          </cell>
        </row>
        <row r="10000">
          <cell r="E10000">
            <v>0</v>
          </cell>
          <cell r="F10000">
            <v>0</v>
          </cell>
          <cell r="G10000">
            <v>0</v>
          </cell>
          <cell r="H10000">
            <v>0</v>
          </cell>
          <cell r="M10000" t="str">
            <v/>
          </cell>
          <cell r="N10000" t="str">
            <v/>
          </cell>
          <cell r="O10000" t="str">
            <v/>
          </cell>
          <cell r="P10000" t="str">
            <v/>
          </cell>
          <cell r="Q10000" t="str">
            <v/>
          </cell>
          <cell r="R10000" t="str">
            <v/>
          </cell>
          <cell r="S10000" t="str">
            <v/>
          </cell>
        </row>
        <row r="10001">
          <cell r="E10001">
            <v>0</v>
          </cell>
          <cell r="F10001">
            <v>0</v>
          </cell>
          <cell r="G10001">
            <v>0</v>
          </cell>
          <cell r="H10001">
            <v>1776</v>
          </cell>
          <cell r="I10001">
            <v>-1776</v>
          </cell>
          <cell r="L10001">
            <v>41364</v>
          </cell>
          <cell r="M10001" t="str">
            <v/>
          </cell>
          <cell r="N10001" t="str">
            <v/>
          </cell>
          <cell r="O10001" t="str">
            <v/>
          </cell>
          <cell r="P10001" t="str">
            <v/>
          </cell>
          <cell r="Q10001" t="str">
            <v/>
          </cell>
          <cell r="R10001" t="str">
            <v/>
          </cell>
          <cell r="S10001" t="str">
            <v/>
          </cell>
        </row>
        <row r="10002">
          <cell r="E10002">
            <v>0</v>
          </cell>
          <cell r="F10002">
            <v>0</v>
          </cell>
          <cell r="G10002">
            <v>0</v>
          </cell>
          <cell r="H10002">
            <v>99.2</v>
          </cell>
          <cell r="I10002">
            <v>-99.2</v>
          </cell>
          <cell r="L10002">
            <v>41364</v>
          </cell>
          <cell r="M10002" t="str">
            <v/>
          </cell>
          <cell r="N10002" t="str">
            <v/>
          </cell>
          <cell r="O10002" t="str">
            <v/>
          </cell>
          <cell r="P10002" t="str">
            <v/>
          </cell>
          <cell r="Q10002" t="str">
            <v/>
          </cell>
          <cell r="R10002" t="str">
            <v/>
          </cell>
          <cell r="S10002" t="str">
            <v/>
          </cell>
        </row>
        <row r="10003">
          <cell r="E10003">
            <v>0</v>
          </cell>
          <cell r="F10003">
            <v>0</v>
          </cell>
          <cell r="G10003">
            <v>0</v>
          </cell>
          <cell r="H10003">
            <v>1776</v>
          </cell>
          <cell r="I10003">
            <v>-1776</v>
          </cell>
          <cell r="L10003">
            <v>41455</v>
          </cell>
        </row>
        <row r="10004">
          <cell r="H10004">
            <v>99.2</v>
          </cell>
          <cell r="I10004">
            <v>-99.2</v>
          </cell>
          <cell r="L10004">
            <v>41455</v>
          </cell>
        </row>
      </sheetData>
      <sheetData sheetId="9">
        <row r="2">
          <cell r="H2">
            <v>1</v>
          </cell>
        </row>
      </sheetData>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elines"/>
      <sheetName val="Definitions"/>
      <sheetName val="Example # 1"/>
      <sheetName val="Example # 2"/>
      <sheetName val="Long-Term Care Homes"/>
      <sheetName val="Community-Based Long-Term Care"/>
      <sheetName val="Measure Listing"/>
      <sheetName val="Code"/>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3">
          <cell r="P3" t="str">
            <v>#</v>
          </cell>
          <cell r="Q3" t="str">
            <v>Y</v>
          </cell>
          <cell r="V3" t="str">
            <v>Automatic</v>
          </cell>
          <cell r="Y3" t="str">
            <v>Accuracy/ Compliance</v>
          </cell>
          <cell r="Z3" t="str">
            <v>Economy</v>
          </cell>
          <cell r="AA3" t="str">
            <v>Strategic</v>
          </cell>
          <cell r="AB3" t="str">
            <v>Y</v>
          </cell>
          <cell r="AC3" t="str">
            <v>Y</v>
          </cell>
        </row>
        <row r="4">
          <cell r="P4" t="str">
            <v>$</v>
          </cell>
          <cell r="Q4" t="str">
            <v>N</v>
          </cell>
          <cell r="V4" t="str">
            <v>Manual</v>
          </cell>
          <cell r="Y4" t="str">
            <v>Asset</v>
          </cell>
          <cell r="Z4" t="str">
            <v>Efficiency</v>
          </cell>
          <cell r="AA4" t="str">
            <v>Management</v>
          </cell>
          <cell r="AB4" t="str">
            <v>N</v>
          </cell>
          <cell r="AC4" t="str">
            <v>N</v>
          </cell>
        </row>
        <row r="5">
          <cell r="P5" t="str">
            <v>%</v>
          </cell>
          <cell r="Q5" t="str">
            <v>Indevelopment</v>
          </cell>
          <cell r="Y5" t="str">
            <v>Availability/ Accessibility</v>
          </cell>
          <cell r="Z5" t="str">
            <v>Effectiveness</v>
          </cell>
          <cell r="AA5" t="str">
            <v>Operational</v>
          </cell>
        </row>
        <row r="6">
          <cell r="Y6" t="str">
            <v>Average Cost</v>
          </cell>
        </row>
        <row r="7">
          <cell r="Y7" t="str">
            <v>Costs</v>
          </cell>
        </row>
        <row r="8">
          <cell r="Y8" t="str">
            <v>Customer Satisfaction</v>
          </cell>
        </row>
        <row r="9">
          <cell r="Y9" t="str">
            <v>Frequency</v>
          </cell>
        </row>
        <row r="10">
          <cell r="Y10" t="str">
            <v>Occupancy/ Resource Utilization</v>
          </cell>
        </row>
        <row r="11">
          <cell r="Y11" t="str">
            <v>Other</v>
          </cell>
        </row>
        <row r="12">
          <cell r="Y12" t="str">
            <v>Productivity</v>
          </cell>
        </row>
        <row r="13">
          <cell r="Y13" t="str">
            <v>Responsiveness/ Turnaround Time</v>
          </cell>
        </row>
        <row r="14">
          <cell r="Y14" t="str">
            <v>Volume/ Counts</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elines"/>
      <sheetName val="Definitions"/>
      <sheetName val="Vacation Example"/>
      <sheetName val="Fleet Example"/>
      <sheetName val="Metric Worksheet"/>
      <sheetName val="311 Toronto Metrics v0.3"/>
      <sheetName val="Measure Listing"/>
      <sheetName val="Key Figures "/>
      <sheetName val="Code"/>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ow r="2">
          <cell r="B2" t="str">
            <v>311 Development</v>
          </cell>
          <cell r="C2" t="str">
            <v>311 PMO</v>
          </cell>
          <cell r="D2" t="str">
            <v>A</v>
          </cell>
        </row>
        <row r="3">
          <cell r="C3" t="str">
            <v>311 Service Office</v>
          </cell>
          <cell r="D3" t="str">
            <v>B</v>
          </cell>
        </row>
        <row r="4">
          <cell r="B4" t="str">
            <v>311 Service Delivery</v>
          </cell>
          <cell r="D4" t="str">
            <v>C</v>
          </cell>
        </row>
        <row r="5">
          <cell r="B5" t="str">
            <v>311 Information &amp; Business Processing</v>
          </cell>
          <cell r="C5" t="str">
            <v>311 Information/Content Management</v>
          </cell>
          <cell r="D5" t="str">
            <v>D</v>
          </cell>
        </row>
        <row r="6">
          <cell r="C6" t="str">
            <v>311 Business Processing</v>
          </cell>
        </row>
        <row r="7">
          <cell r="B7" t="str">
            <v>311 Performance Reporting</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storical DC revenue"/>
      <sheetName val="Index2"/>
      <sheetName val="Index"/>
      <sheetName val="%Charge"/>
      <sheetName val="Forecast (1)"/>
      <sheetName val="Forecast (1a)"/>
      <sheetName val="Forecast (2)"/>
      <sheetName val="Forecast (3)"/>
      <sheetName val="Forecast (3a)"/>
      <sheetName val="Forecast (4)"/>
      <sheetName val="Forecast (5)"/>
      <sheetName val="Revenue forecast (A1)"/>
      <sheetName val="Revenue forecast (A1-sensitivit"/>
      <sheetName val="ChartA1"/>
      <sheetName val="Revenue forecast (A2)"/>
      <sheetName val="ChartA2"/>
      <sheetName val="2008 Study rev chart"/>
      <sheetName val="Development forecast chart"/>
      <sheetName val="OBLIG - App 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sheetData sheetId="15" refreshError="1"/>
      <sheetData sheetId="16" refreshError="1"/>
      <sheetData sheetId="17"/>
      <sheetData sheetId="18">
        <row r="10">
          <cell r="D10" t="str">
            <v>XR2009</v>
          </cell>
          <cell r="E10">
            <v>4363575.76</v>
          </cell>
          <cell r="F10">
            <v>159706.87281599999</v>
          </cell>
          <cell r="H10">
            <v>159706.87281599999</v>
          </cell>
          <cell r="J10">
            <v>0</v>
          </cell>
          <cell r="L10" t="str">
            <v/>
          </cell>
          <cell r="M10">
            <v>4523282.6328159999</v>
          </cell>
          <cell r="O10">
            <v>4363575.76</v>
          </cell>
          <cell r="P10">
            <v>0</v>
          </cell>
          <cell r="R10">
            <v>0</v>
          </cell>
          <cell r="V10" t="str">
            <v/>
          </cell>
          <cell r="W10">
            <v>4363575.76</v>
          </cell>
          <cell r="Y10">
            <v>4363575.76</v>
          </cell>
          <cell r="AA10">
            <v>39042</v>
          </cell>
          <cell r="AB10" t="e">
            <v>#N/A</v>
          </cell>
          <cell r="AC10">
            <v>39042</v>
          </cell>
        </row>
        <row r="11">
          <cell r="D11" t="str">
            <v>XR2010</v>
          </cell>
          <cell r="E11">
            <v>12070658.970000001</v>
          </cell>
          <cell r="F11">
            <v>439425.41830200003</v>
          </cell>
          <cell r="H11">
            <v>439425.41830200003</v>
          </cell>
          <cell r="J11">
            <v>-129000</v>
          </cell>
          <cell r="L11">
            <v>-129000</v>
          </cell>
          <cell r="M11">
            <v>12381084.388302</v>
          </cell>
          <cell r="O11">
            <v>12070658.970000001</v>
          </cell>
          <cell r="P11">
            <v>0</v>
          </cell>
          <cell r="R11">
            <v>0</v>
          </cell>
          <cell r="T11">
            <v>-273000</v>
          </cell>
          <cell r="V11">
            <v>-273000</v>
          </cell>
          <cell r="W11">
            <v>11797658.970000001</v>
          </cell>
          <cell r="Y11">
            <v>11797658.970000001</v>
          </cell>
          <cell r="AA11">
            <v>39351</v>
          </cell>
          <cell r="AB11">
            <v>39447</v>
          </cell>
          <cell r="AC11">
            <v>39447</v>
          </cell>
        </row>
        <row r="12">
          <cell r="D12" t="str">
            <v>XR2011</v>
          </cell>
          <cell r="E12">
            <v>819220.18</v>
          </cell>
          <cell r="F12">
            <v>29983.458588000001</v>
          </cell>
          <cell r="H12">
            <v>29983.458588000001</v>
          </cell>
          <cell r="J12">
            <v>0</v>
          </cell>
          <cell r="L12" t="str">
            <v/>
          </cell>
          <cell r="M12">
            <v>849203.63858800009</v>
          </cell>
          <cell r="O12">
            <v>819220.18</v>
          </cell>
          <cell r="P12">
            <v>0</v>
          </cell>
          <cell r="R12">
            <v>0</v>
          </cell>
          <cell r="V12" t="str">
            <v/>
          </cell>
          <cell r="W12">
            <v>819220.18</v>
          </cell>
          <cell r="Y12">
            <v>819220.18</v>
          </cell>
          <cell r="AA12">
            <v>39082</v>
          </cell>
          <cell r="AB12" t="e">
            <v>#N/A</v>
          </cell>
          <cell r="AC12">
            <v>39082</v>
          </cell>
        </row>
        <row r="13">
          <cell r="D13" t="str">
            <v>XR2012</v>
          </cell>
          <cell r="E13">
            <v>23180698.560000002</v>
          </cell>
          <cell r="F13">
            <v>839684.4672960001</v>
          </cell>
          <cell r="H13">
            <v>839684.4672960001</v>
          </cell>
          <cell r="I13">
            <v>-180000</v>
          </cell>
          <cell r="J13">
            <v>-297000</v>
          </cell>
          <cell r="L13">
            <v>-477000</v>
          </cell>
          <cell r="M13">
            <v>23543383.027296003</v>
          </cell>
          <cell r="O13">
            <v>23180698.560000002</v>
          </cell>
          <cell r="P13">
            <v>0</v>
          </cell>
          <cell r="R13">
            <v>0</v>
          </cell>
          <cell r="T13">
            <v>-19230</v>
          </cell>
          <cell r="V13">
            <v>-19230</v>
          </cell>
          <cell r="W13">
            <v>23161468.560000002</v>
          </cell>
          <cell r="Y13">
            <v>22703698.560000002</v>
          </cell>
          <cell r="AA13">
            <v>39351</v>
          </cell>
          <cell r="AB13">
            <v>39447</v>
          </cell>
          <cell r="AC13">
            <v>39447</v>
          </cell>
        </row>
        <row r="14">
          <cell r="D14" t="str">
            <v>XR2023</v>
          </cell>
          <cell r="E14">
            <v>1921710.76</v>
          </cell>
          <cell r="F14">
            <v>78240.213815999989</v>
          </cell>
          <cell r="G14">
            <v>432000</v>
          </cell>
          <cell r="H14">
            <v>510240.21381599997</v>
          </cell>
          <cell r="J14">
            <v>0</v>
          </cell>
          <cell r="L14" t="str">
            <v/>
          </cell>
          <cell r="M14">
            <v>2431950.9738159999</v>
          </cell>
          <cell r="O14">
            <v>1921710.76</v>
          </cell>
          <cell r="P14">
            <v>0</v>
          </cell>
          <cell r="Q14">
            <v>132945.35</v>
          </cell>
          <cell r="R14">
            <v>132945.35</v>
          </cell>
          <cell r="S14">
            <v>-8145.07</v>
          </cell>
          <cell r="V14">
            <v>-8145.07</v>
          </cell>
          <cell r="W14">
            <v>2046511.04</v>
          </cell>
          <cell r="Y14">
            <v>2046511.04</v>
          </cell>
          <cell r="AA14">
            <v>39351</v>
          </cell>
          <cell r="AB14">
            <v>39447</v>
          </cell>
          <cell r="AC14">
            <v>39447</v>
          </cell>
        </row>
        <row r="15">
          <cell r="D15" t="str">
            <v>XR2024</v>
          </cell>
          <cell r="E15">
            <v>15121971.590000007</v>
          </cell>
          <cell r="F15">
            <v>772354.12019400031</v>
          </cell>
          <cell r="G15">
            <v>11961200</v>
          </cell>
          <cell r="H15">
            <v>12733554.120194001</v>
          </cell>
          <cell r="J15">
            <v>0</v>
          </cell>
          <cell r="L15" t="str">
            <v/>
          </cell>
          <cell r="M15">
            <v>27855525.710194007</v>
          </cell>
          <cell r="O15">
            <v>15121971.590000007</v>
          </cell>
          <cell r="P15">
            <v>0</v>
          </cell>
          <cell r="Q15">
            <v>3786146.21</v>
          </cell>
          <cell r="R15">
            <v>3786146.21</v>
          </cell>
          <cell r="S15">
            <v>-229980.2</v>
          </cell>
          <cell r="T15">
            <v>-10789226.41</v>
          </cell>
          <cell r="V15">
            <v>-11019206.609999999</v>
          </cell>
          <cell r="W15">
            <v>7888911.1900000088</v>
          </cell>
          <cell r="Y15">
            <v>7888911.1900000088</v>
          </cell>
          <cell r="AA15">
            <v>39351</v>
          </cell>
          <cell r="AB15">
            <v>39447</v>
          </cell>
          <cell r="AC15">
            <v>39447</v>
          </cell>
        </row>
        <row r="16">
          <cell r="D16" t="str">
            <v>XR2025</v>
          </cell>
          <cell r="E16">
            <v>50193679.559999995</v>
          </cell>
          <cell r="F16">
            <v>2078472.9918959998</v>
          </cell>
          <cell r="G16">
            <v>13190400</v>
          </cell>
          <cell r="H16">
            <v>15268872.991896</v>
          </cell>
          <cell r="J16">
            <v>0</v>
          </cell>
          <cell r="L16" t="str">
            <v/>
          </cell>
          <cell r="M16">
            <v>65462552.551895991</v>
          </cell>
          <cell r="O16">
            <v>50193679.559999995</v>
          </cell>
          <cell r="P16">
            <v>0</v>
          </cell>
          <cell r="Q16">
            <v>3865122.7600000002</v>
          </cell>
          <cell r="R16">
            <v>3865122.7600000002</v>
          </cell>
          <cell r="S16">
            <v>-240463.8</v>
          </cell>
          <cell r="V16">
            <v>-240463.8</v>
          </cell>
          <cell r="W16">
            <v>53818338.519999996</v>
          </cell>
          <cell r="Y16">
            <v>53818338.519999996</v>
          </cell>
          <cell r="AA16">
            <v>39351</v>
          </cell>
          <cell r="AB16">
            <v>39447</v>
          </cell>
          <cell r="AC16">
            <v>39447</v>
          </cell>
        </row>
        <row r="17">
          <cell r="D17" t="str">
            <v>XR2026</v>
          </cell>
          <cell r="E17">
            <v>41261149.369999997</v>
          </cell>
          <cell r="F17">
            <v>1661359.986942</v>
          </cell>
          <cell r="G17">
            <v>8262400</v>
          </cell>
          <cell r="H17">
            <v>9923759.9869420007</v>
          </cell>
          <cell r="J17">
            <v>0</v>
          </cell>
          <cell r="L17" t="str">
            <v/>
          </cell>
          <cell r="M17">
            <v>51184909.356941998</v>
          </cell>
          <cell r="O17">
            <v>41261149.369999997</v>
          </cell>
          <cell r="P17">
            <v>0</v>
          </cell>
          <cell r="Q17">
            <v>3966410.77</v>
          </cell>
          <cell r="R17">
            <v>3966410.77</v>
          </cell>
          <cell r="S17">
            <v>-216155.91</v>
          </cell>
          <cell r="T17">
            <v>-148523.51999999999</v>
          </cell>
          <cell r="V17">
            <v>-364679.43</v>
          </cell>
          <cell r="W17">
            <v>44862880.710000001</v>
          </cell>
          <cell r="Y17">
            <v>44862880.710000001</v>
          </cell>
          <cell r="AA17">
            <v>39351</v>
          </cell>
          <cell r="AB17">
            <v>39447</v>
          </cell>
          <cell r="AC17">
            <v>39447</v>
          </cell>
        </row>
        <row r="18">
          <cell r="D18" t="str">
            <v>XR2027</v>
          </cell>
          <cell r="E18">
            <v>12299506.509999998</v>
          </cell>
          <cell r="F18">
            <v>462964.61826599995</v>
          </cell>
          <cell r="G18">
            <v>699600</v>
          </cell>
          <cell r="H18">
            <v>1162564.6182659999</v>
          </cell>
          <cell r="J18">
            <v>0</v>
          </cell>
          <cell r="L18" t="str">
            <v/>
          </cell>
          <cell r="M18">
            <v>13462071.128265997</v>
          </cell>
          <cell r="O18">
            <v>12299506.509999998</v>
          </cell>
          <cell r="P18">
            <v>0</v>
          </cell>
          <cell r="Q18">
            <v>530778.31999999995</v>
          </cell>
          <cell r="R18">
            <v>530778.31999999995</v>
          </cell>
          <cell r="S18">
            <v>-26568.76</v>
          </cell>
          <cell r="T18">
            <v>-1163475.3</v>
          </cell>
          <cell r="V18">
            <v>-1190044.06</v>
          </cell>
          <cell r="W18">
            <v>11640240.769999998</v>
          </cell>
          <cell r="Y18">
            <v>11640240.769999998</v>
          </cell>
          <cell r="AA18">
            <v>39351</v>
          </cell>
          <cell r="AB18">
            <v>39447</v>
          </cell>
          <cell r="AC18">
            <v>39447</v>
          </cell>
        </row>
        <row r="19">
          <cell r="D19" t="str">
            <v>XR2028</v>
          </cell>
          <cell r="E19">
            <v>28102714.810000002</v>
          </cell>
          <cell r="F19">
            <v>1008894.1820460001</v>
          </cell>
          <cell r="G19">
            <v>5838400</v>
          </cell>
          <cell r="H19">
            <v>6847294.1820459999</v>
          </cell>
          <cell r="J19">
            <v>-6913000</v>
          </cell>
          <cell r="L19">
            <v>-6913000</v>
          </cell>
          <cell r="M19">
            <v>28037008.992045999</v>
          </cell>
          <cell r="O19">
            <v>28102714.810000002</v>
          </cell>
          <cell r="P19">
            <v>0</v>
          </cell>
          <cell r="Q19">
            <v>1886697.1099999999</v>
          </cell>
          <cell r="R19">
            <v>1886697.1099999999</v>
          </cell>
          <cell r="S19">
            <v>-67543.33</v>
          </cell>
          <cell r="T19">
            <v>-747912.01</v>
          </cell>
          <cell r="V19">
            <v>-815455.34</v>
          </cell>
          <cell r="W19">
            <v>29173956.580000002</v>
          </cell>
          <cell r="Y19">
            <v>18527868.590000004</v>
          </cell>
          <cell r="AA19">
            <v>39351</v>
          </cell>
          <cell r="AB19">
            <v>39447</v>
          </cell>
          <cell r="AC19">
            <v>39447</v>
          </cell>
        </row>
        <row r="20">
          <cell r="D20" t="str">
            <v>XR2029</v>
          </cell>
          <cell r="E20">
            <v>5619533.1699999999</v>
          </cell>
          <cell r="F20">
            <v>218009.11402199999</v>
          </cell>
          <cell r="G20">
            <v>2725200</v>
          </cell>
          <cell r="H20">
            <v>2943209.1140219998</v>
          </cell>
          <cell r="I20">
            <v>-2051200</v>
          </cell>
          <cell r="J20">
            <v>0</v>
          </cell>
          <cell r="L20">
            <v>-2051200</v>
          </cell>
          <cell r="M20">
            <v>6511542.2840219997</v>
          </cell>
          <cell r="O20">
            <v>5619533.1699999999</v>
          </cell>
          <cell r="P20">
            <v>0</v>
          </cell>
          <cell r="Q20">
            <v>377576.4</v>
          </cell>
          <cell r="R20">
            <v>377576.4</v>
          </cell>
          <cell r="S20">
            <v>-31829.08</v>
          </cell>
          <cell r="T20">
            <v>-1786000</v>
          </cell>
          <cell r="V20">
            <v>-1817829.08</v>
          </cell>
          <cell r="W20">
            <v>4179280.49</v>
          </cell>
          <cell r="Y20">
            <v>3945909.5700000003</v>
          </cell>
          <cell r="AA20">
            <v>39351</v>
          </cell>
          <cell r="AB20">
            <v>39447</v>
          </cell>
          <cell r="AC20">
            <v>39447</v>
          </cell>
        </row>
        <row r="21">
          <cell r="D21" t="str">
            <v>XR2030</v>
          </cell>
          <cell r="E21">
            <v>2005121.95</v>
          </cell>
          <cell r="F21">
            <v>82888.823370000013</v>
          </cell>
          <cell r="G21">
            <v>519200</v>
          </cell>
          <cell r="H21">
            <v>602088.82337</v>
          </cell>
          <cell r="J21">
            <v>0</v>
          </cell>
          <cell r="L21" t="str">
            <v/>
          </cell>
          <cell r="M21">
            <v>2607210.7733700001</v>
          </cell>
          <cell r="O21">
            <v>2005121.95</v>
          </cell>
          <cell r="P21">
            <v>0</v>
          </cell>
          <cell r="Q21">
            <v>143602.12</v>
          </cell>
          <cell r="R21">
            <v>143602.12</v>
          </cell>
          <cell r="S21">
            <v>-72593.119999999995</v>
          </cell>
          <cell r="T21">
            <v>-102965.97</v>
          </cell>
          <cell r="V21">
            <v>-175559.09</v>
          </cell>
          <cell r="W21">
            <v>1973164.9799999997</v>
          </cell>
          <cell r="Y21">
            <v>1973164.9799999997</v>
          </cell>
          <cell r="AA21">
            <v>39351</v>
          </cell>
          <cell r="AB21">
            <v>39447</v>
          </cell>
          <cell r="AC21">
            <v>39447</v>
          </cell>
        </row>
        <row r="22">
          <cell r="D22" t="str">
            <v>XR2106</v>
          </cell>
          <cell r="E22">
            <v>928476.22</v>
          </cell>
          <cell r="F22">
            <v>38293.709651999998</v>
          </cell>
          <cell r="G22">
            <v>235600</v>
          </cell>
          <cell r="H22">
            <v>273893.70965199999</v>
          </cell>
          <cell r="J22">
            <v>0</v>
          </cell>
          <cell r="L22" t="str">
            <v/>
          </cell>
          <cell r="M22">
            <v>1202369.9296519998</v>
          </cell>
          <cell r="O22">
            <v>928476.22</v>
          </cell>
          <cell r="P22">
            <v>0</v>
          </cell>
          <cell r="Q22">
            <v>64415.199999999997</v>
          </cell>
          <cell r="R22">
            <v>64415.199999999997</v>
          </cell>
          <cell r="S22">
            <v>-4099.07</v>
          </cell>
          <cell r="V22">
            <v>-4099.07</v>
          </cell>
          <cell r="W22">
            <v>988792.35</v>
          </cell>
          <cell r="Y22">
            <v>988792.35</v>
          </cell>
          <cell r="AA22">
            <v>39351</v>
          </cell>
          <cell r="AB22">
            <v>39447</v>
          </cell>
          <cell r="AC22">
            <v>39447</v>
          </cell>
        </row>
        <row r="23">
          <cell r="D23" t="str">
            <v>XR2107</v>
          </cell>
          <cell r="E23">
            <v>6683437.29</v>
          </cell>
          <cell r="F23">
            <v>274933.24481400003</v>
          </cell>
          <cell r="G23">
            <v>1656800</v>
          </cell>
          <cell r="H23">
            <v>1931733.2448140001</v>
          </cell>
          <cell r="J23">
            <v>0</v>
          </cell>
          <cell r="L23" t="str">
            <v/>
          </cell>
          <cell r="M23">
            <v>8615170.5348140001</v>
          </cell>
          <cell r="O23">
            <v>6683437.29</v>
          </cell>
          <cell r="P23">
            <v>0</v>
          </cell>
          <cell r="Q23">
            <v>202478.58000000002</v>
          </cell>
          <cell r="R23">
            <v>202478.58000000002</v>
          </cell>
          <cell r="S23">
            <v>-18202.689999999999</v>
          </cell>
          <cell r="T23">
            <v>-241064.11</v>
          </cell>
          <cell r="V23">
            <v>-259266.8</v>
          </cell>
          <cell r="W23">
            <v>6626649.0700000003</v>
          </cell>
          <cell r="Y23">
            <v>6626649.0700000003</v>
          </cell>
          <cell r="AA23">
            <v>39351</v>
          </cell>
          <cell r="AB23">
            <v>39447</v>
          </cell>
          <cell r="AC23">
            <v>39447</v>
          </cell>
        </row>
        <row r="24">
          <cell r="D24" t="str">
            <v>XR2301</v>
          </cell>
          <cell r="E24">
            <v>1088259.3899999999</v>
          </cell>
          <cell r="F24">
            <v>46776.973673999993</v>
          </cell>
          <cell r="G24">
            <v>379600</v>
          </cell>
          <cell r="H24">
            <v>426376.97367400001</v>
          </cell>
          <cell r="J24">
            <v>0</v>
          </cell>
          <cell r="L24" t="str">
            <v/>
          </cell>
          <cell r="M24">
            <v>1514636.3636739999</v>
          </cell>
          <cell r="O24">
            <v>1088259.3899999999</v>
          </cell>
          <cell r="P24">
            <v>0</v>
          </cell>
          <cell r="Q24">
            <v>108730.32</v>
          </cell>
          <cell r="R24">
            <v>108730.32</v>
          </cell>
          <cell r="S24">
            <v>-6814.09</v>
          </cell>
          <cell r="V24">
            <v>-6814.09</v>
          </cell>
          <cell r="W24">
            <v>1190175.6199999999</v>
          </cell>
          <cell r="Y24">
            <v>1190175.6199999999</v>
          </cell>
          <cell r="AA24">
            <v>39351</v>
          </cell>
          <cell r="AB24">
            <v>39447</v>
          </cell>
          <cell r="AC24">
            <v>39447</v>
          </cell>
        </row>
        <row r="25">
          <cell r="D25" t="str">
            <v>XR2401</v>
          </cell>
          <cell r="E25">
            <v>212910.7</v>
          </cell>
          <cell r="F25">
            <v>7792.5316200000007</v>
          </cell>
          <cell r="H25">
            <v>7792.5316200000007</v>
          </cell>
          <cell r="J25">
            <v>0</v>
          </cell>
          <cell r="L25" t="str">
            <v/>
          </cell>
          <cell r="M25">
            <v>220703.23162000001</v>
          </cell>
          <cell r="O25">
            <v>212910.7</v>
          </cell>
          <cell r="P25">
            <v>0</v>
          </cell>
          <cell r="R25">
            <v>0</v>
          </cell>
          <cell r="V25" t="str">
            <v/>
          </cell>
          <cell r="W25">
            <v>212910.7</v>
          </cell>
          <cell r="Y25">
            <v>212910.7</v>
          </cell>
          <cell r="AA25">
            <v>37312</v>
          </cell>
          <cell r="AB25" t="e">
            <v>#N/A</v>
          </cell>
          <cell r="AC25">
            <v>37312</v>
          </cell>
        </row>
        <row r="26">
          <cell r="D26" t="str">
            <v>XR2403</v>
          </cell>
          <cell r="E26">
            <v>903968.07</v>
          </cell>
          <cell r="F26">
            <v>37235.671362000001</v>
          </cell>
          <cell r="G26">
            <v>226800</v>
          </cell>
          <cell r="H26">
            <v>264035.67136199999</v>
          </cell>
          <cell r="J26">
            <v>0</v>
          </cell>
          <cell r="L26" t="str">
            <v/>
          </cell>
          <cell r="M26">
            <v>1168003.7413619999</v>
          </cell>
          <cell r="O26">
            <v>903968.07</v>
          </cell>
          <cell r="P26">
            <v>0</v>
          </cell>
          <cell r="Q26">
            <v>45528.549999999996</v>
          </cell>
          <cell r="R26">
            <v>45528.549999999996</v>
          </cell>
          <cell r="S26">
            <v>-3247.08</v>
          </cell>
          <cell r="V26">
            <v>-3247.08</v>
          </cell>
          <cell r="W26">
            <v>946249.54</v>
          </cell>
          <cell r="Y26">
            <v>946249.54</v>
          </cell>
          <cell r="AA26">
            <v>39351</v>
          </cell>
          <cell r="AB26">
            <v>39447</v>
          </cell>
          <cell r="AC26">
            <v>39447</v>
          </cell>
        </row>
        <row r="27">
          <cell r="D27" t="str">
            <v>XR2404</v>
          </cell>
          <cell r="E27">
            <v>3193403.6</v>
          </cell>
          <cell r="F27">
            <v>139812.13176000002</v>
          </cell>
          <cell r="G27">
            <v>1253200</v>
          </cell>
          <cell r="H27">
            <v>1393012.13176</v>
          </cell>
          <cell r="J27">
            <v>0</v>
          </cell>
          <cell r="L27" t="str">
            <v/>
          </cell>
          <cell r="M27">
            <v>4586415.7317599999</v>
          </cell>
          <cell r="O27">
            <v>3193403.6</v>
          </cell>
          <cell r="P27">
            <v>0</v>
          </cell>
          <cell r="Q27">
            <v>571717.34</v>
          </cell>
          <cell r="R27">
            <v>571717.34</v>
          </cell>
          <cell r="S27">
            <v>-31518.03</v>
          </cell>
          <cell r="V27">
            <v>-31518.03</v>
          </cell>
          <cell r="W27">
            <v>3733602.91</v>
          </cell>
          <cell r="Y27">
            <v>3733602.91</v>
          </cell>
          <cell r="AA27">
            <v>39351</v>
          </cell>
          <cell r="AB27">
            <v>39447</v>
          </cell>
          <cell r="AC27">
            <v>39447</v>
          </cell>
        </row>
        <row r="28">
          <cell r="D28" t="str">
            <v>XR2704</v>
          </cell>
          <cell r="E28">
            <v>2433646.33</v>
          </cell>
          <cell r="F28">
            <v>100410.13567800001</v>
          </cell>
          <cell r="G28">
            <v>619600</v>
          </cell>
          <cell r="H28">
            <v>720010.13567800005</v>
          </cell>
          <cell r="J28">
            <v>0</v>
          </cell>
          <cell r="L28" t="str">
            <v/>
          </cell>
          <cell r="M28">
            <v>3153656.4656779999</v>
          </cell>
          <cell r="O28">
            <v>2433646.33</v>
          </cell>
          <cell r="P28">
            <v>0</v>
          </cell>
          <cell r="Q28">
            <v>182588.85</v>
          </cell>
          <cell r="R28">
            <v>182588.85</v>
          </cell>
          <cell r="S28">
            <v>-11339.13</v>
          </cell>
          <cell r="V28">
            <v>-11339.13</v>
          </cell>
          <cell r="W28">
            <v>2604896.0500000003</v>
          </cell>
          <cell r="Y28">
            <v>2604896.0500000003</v>
          </cell>
          <cell r="AA28">
            <v>39351</v>
          </cell>
          <cell r="AB28">
            <v>39447</v>
          </cell>
          <cell r="AC28">
            <v>39447</v>
          </cell>
        </row>
        <row r="29">
          <cell r="E29">
            <v>212403642.78999993</v>
          </cell>
          <cell r="F29">
            <v>8477238.6661140006</v>
          </cell>
          <cell r="G29">
            <v>48000000</v>
          </cell>
          <cell r="H29">
            <v>56477238.66611401</v>
          </cell>
          <cell r="I29">
            <v>-2231200</v>
          </cell>
          <cell r="J29">
            <v>-7339000</v>
          </cell>
          <cell r="K29">
            <v>0</v>
          </cell>
          <cell r="L29">
            <v>-9570200</v>
          </cell>
          <cell r="M29">
            <v>259310681.45611393</v>
          </cell>
          <cell r="O29">
            <v>212403642.78999993</v>
          </cell>
          <cell r="P29">
            <v>0</v>
          </cell>
          <cell r="Q29">
            <v>15864737.879999999</v>
          </cell>
          <cell r="R29">
            <v>15864737.879999999</v>
          </cell>
          <cell r="S29">
            <v>-968499.35999999975</v>
          </cell>
          <cell r="T29">
            <v>-15271397.32</v>
          </cell>
          <cell r="U29">
            <v>0</v>
          </cell>
          <cell r="V29">
            <v>-16239896.680000002</v>
          </cell>
          <cell r="W29">
            <v>212028483.98999992</v>
          </cell>
          <cell r="Y29">
            <v>200691255.07999998</v>
          </cell>
          <cell r="AA29">
            <v>39351</v>
          </cell>
          <cell r="AC29">
            <v>39447</v>
          </cell>
        </row>
        <row r="32">
          <cell r="D32" t="str">
            <v>XR1055</v>
          </cell>
          <cell r="E32">
            <v>190220.22</v>
          </cell>
          <cell r="F32">
            <v>6962.0600519999998</v>
          </cell>
          <cell r="H32">
            <v>6962.0600519999998</v>
          </cell>
          <cell r="J32">
            <v>0</v>
          </cell>
          <cell r="L32" t="str">
            <v/>
          </cell>
          <cell r="M32">
            <v>197182.28005199999</v>
          </cell>
          <cell r="O32">
            <v>190220.22</v>
          </cell>
          <cell r="P32">
            <v>12029.05</v>
          </cell>
          <cell r="R32">
            <v>12029.05</v>
          </cell>
          <cell r="V32" t="str">
            <v/>
          </cell>
          <cell r="W32">
            <v>202249.27</v>
          </cell>
          <cell r="Y32">
            <v>202249.27</v>
          </cell>
          <cell r="AA32">
            <v>39082</v>
          </cell>
          <cell r="AB32" t="e">
            <v>#N/A</v>
          </cell>
          <cell r="AC32">
            <v>39082</v>
          </cell>
        </row>
        <row r="33">
          <cell r="D33" t="str">
            <v>XR2101</v>
          </cell>
          <cell r="E33">
            <v>2149082.06</v>
          </cell>
          <cell r="F33">
            <v>39413.883396000005</v>
          </cell>
          <cell r="H33">
            <v>39413.883396000005</v>
          </cell>
          <cell r="I33">
            <v>-2144400</v>
          </cell>
          <cell r="J33">
            <v>0</v>
          </cell>
          <cell r="L33">
            <v>-2144400</v>
          </cell>
          <cell r="M33">
            <v>44095.943396000192</v>
          </cell>
          <cell r="O33">
            <v>2149082.06</v>
          </cell>
          <cell r="P33">
            <v>133755.68</v>
          </cell>
          <cell r="R33">
            <v>133755.68</v>
          </cell>
          <cell r="S33">
            <v>-894605.4</v>
          </cell>
          <cell r="V33">
            <v>-894605.4</v>
          </cell>
          <cell r="W33">
            <v>1388232.3400000003</v>
          </cell>
          <cell r="Y33">
            <v>138437.74000000022</v>
          </cell>
          <cell r="AA33">
            <v>39082</v>
          </cell>
          <cell r="AB33">
            <v>39447</v>
          </cell>
          <cell r="AC33">
            <v>39447</v>
          </cell>
        </row>
        <row r="34">
          <cell r="D34" t="str">
            <v>XR2102</v>
          </cell>
          <cell r="E34">
            <v>9459924.290000001</v>
          </cell>
          <cell r="F34">
            <v>233688.22901400004</v>
          </cell>
          <cell r="H34">
            <v>233688.22901400004</v>
          </cell>
          <cell r="I34">
            <v>-6150000</v>
          </cell>
          <cell r="J34">
            <v>0</v>
          </cell>
          <cell r="L34">
            <v>-6150000</v>
          </cell>
          <cell r="M34">
            <v>3543612.5190140009</v>
          </cell>
          <cell r="O34">
            <v>9459924.290000001</v>
          </cell>
          <cell r="P34">
            <v>537206.81000000006</v>
          </cell>
          <cell r="R34">
            <v>537206.81000000006</v>
          </cell>
          <cell r="S34">
            <v>-4179727</v>
          </cell>
          <cell r="V34">
            <v>-4179727</v>
          </cell>
          <cell r="W34">
            <v>5817404.1000000015</v>
          </cell>
          <cell r="Y34">
            <v>3847131.1000000015</v>
          </cell>
          <cell r="AA34">
            <v>39336</v>
          </cell>
          <cell r="AB34">
            <v>39447</v>
          </cell>
          <cell r="AC34">
            <v>39447</v>
          </cell>
        </row>
        <row r="35">
          <cell r="D35" t="str">
            <v>XR2103</v>
          </cell>
          <cell r="E35">
            <v>22929572.999999996</v>
          </cell>
          <cell r="F35">
            <v>839222.37179999985</v>
          </cell>
          <cell r="H35">
            <v>839222.37179999985</v>
          </cell>
          <cell r="J35">
            <v>0</v>
          </cell>
          <cell r="L35" t="str">
            <v/>
          </cell>
          <cell r="M35">
            <v>23768795.371799998</v>
          </cell>
          <cell r="O35">
            <v>22929572.999999996</v>
          </cell>
          <cell r="P35">
            <v>1242584.82</v>
          </cell>
          <cell r="Q35">
            <v>1652868</v>
          </cell>
          <cell r="R35">
            <v>2895452.8200000003</v>
          </cell>
          <cell r="S35">
            <v>1265.07</v>
          </cell>
          <cell r="T35">
            <v>-7856775.9199999999</v>
          </cell>
          <cell r="V35">
            <v>-7855510.8499999996</v>
          </cell>
          <cell r="W35">
            <v>17969514.969999999</v>
          </cell>
          <cell r="Y35">
            <v>17969514.969999999</v>
          </cell>
          <cell r="AA35">
            <v>39351</v>
          </cell>
          <cell r="AB35">
            <v>39447</v>
          </cell>
          <cell r="AC35">
            <v>39447</v>
          </cell>
        </row>
        <row r="36">
          <cell r="D36" t="str">
            <v>XR2104</v>
          </cell>
          <cell r="E36">
            <v>8262009.7800000003</v>
          </cell>
          <cell r="F36">
            <v>238339.557948</v>
          </cell>
          <cell r="H36">
            <v>238339.557948</v>
          </cell>
          <cell r="I36">
            <v>-3500000</v>
          </cell>
          <cell r="J36">
            <v>0</v>
          </cell>
          <cell r="L36">
            <v>-3500000</v>
          </cell>
          <cell r="M36">
            <v>5000349.3379480001</v>
          </cell>
          <cell r="O36">
            <v>8262009.7800000003</v>
          </cell>
          <cell r="P36">
            <v>466671.98</v>
          </cell>
          <cell r="R36">
            <v>466671.98</v>
          </cell>
          <cell r="S36">
            <v>-1415748.79</v>
          </cell>
          <cell r="V36">
            <v>-1415748.79</v>
          </cell>
          <cell r="W36">
            <v>7312932.9699999997</v>
          </cell>
          <cell r="Y36">
            <v>5228681.76</v>
          </cell>
          <cell r="AA36">
            <v>39082</v>
          </cell>
          <cell r="AB36">
            <v>39447</v>
          </cell>
          <cell r="AC36">
            <v>39447</v>
          </cell>
        </row>
        <row r="37">
          <cell r="D37" t="str">
            <v>XR2105</v>
          </cell>
          <cell r="E37">
            <v>28169340.989999998</v>
          </cell>
          <cell r="F37">
            <v>871196.058234</v>
          </cell>
          <cell r="H37">
            <v>871196.058234</v>
          </cell>
          <cell r="I37">
            <v>-8732340</v>
          </cell>
          <cell r="J37">
            <v>0</v>
          </cell>
          <cell r="L37">
            <v>-8732340</v>
          </cell>
          <cell r="M37">
            <v>20308197.048233997</v>
          </cell>
          <cell r="O37">
            <v>28169340.989999998</v>
          </cell>
          <cell r="P37">
            <v>1546700.31</v>
          </cell>
          <cell r="R37">
            <v>1546700.31</v>
          </cell>
          <cell r="S37">
            <v>-6591200</v>
          </cell>
          <cell r="V37">
            <v>-6591200</v>
          </cell>
          <cell r="W37">
            <v>23124841.299999997</v>
          </cell>
          <cell r="Y37">
            <v>20983701.299999997</v>
          </cell>
          <cell r="AA37">
            <v>39082</v>
          </cell>
          <cell r="AB37">
            <v>39447</v>
          </cell>
          <cell r="AC37">
            <v>39447</v>
          </cell>
        </row>
        <row r="38">
          <cell r="E38">
            <v>71160150.339999989</v>
          </cell>
          <cell r="F38">
            <v>2228822.1604439998</v>
          </cell>
          <cell r="G38">
            <v>0</v>
          </cell>
          <cell r="H38">
            <v>2228822.1604439998</v>
          </cell>
          <cell r="I38">
            <v>-20526740</v>
          </cell>
          <cell r="J38">
            <v>0</v>
          </cell>
          <cell r="K38">
            <v>0</v>
          </cell>
          <cell r="L38">
            <v>-20526740</v>
          </cell>
          <cell r="M38">
            <v>52862232.500443995</v>
          </cell>
          <cell r="O38">
            <v>71160150.339999989</v>
          </cell>
          <cell r="P38">
            <v>3938948.65</v>
          </cell>
          <cell r="Q38">
            <v>1652868</v>
          </cell>
          <cell r="R38">
            <v>5591816.6500000004</v>
          </cell>
          <cell r="S38">
            <v>-13080016.120000001</v>
          </cell>
          <cell r="T38">
            <v>-7856775.9199999999</v>
          </cell>
          <cell r="U38">
            <v>0</v>
          </cell>
          <cell r="V38">
            <v>-20936792.039999999</v>
          </cell>
          <cell r="W38">
            <v>55815174.949999996</v>
          </cell>
          <cell r="Y38">
            <v>48369716.140000001</v>
          </cell>
        </row>
        <row r="41">
          <cell r="D41" t="str">
            <v>XR2001</v>
          </cell>
          <cell r="E41">
            <v>59965.440000000002</v>
          </cell>
          <cell r="F41">
            <v>1737.2351040000001</v>
          </cell>
          <cell r="H41">
            <v>1737.2351040000001</v>
          </cell>
          <cell r="J41">
            <v>-25000</v>
          </cell>
          <cell r="L41">
            <v>-25000</v>
          </cell>
          <cell r="M41">
            <v>36702.675104000002</v>
          </cell>
          <cell r="O41">
            <v>59965.440000000002</v>
          </cell>
          <cell r="P41">
            <v>0</v>
          </cell>
          <cell r="R41">
            <v>0</v>
          </cell>
          <cell r="T41">
            <v>-9130.3799999999992</v>
          </cell>
          <cell r="V41">
            <v>-9130.3799999999992</v>
          </cell>
          <cell r="W41">
            <v>50835.060000000005</v>
          </cell>
          <cell r="Y41">
            <v>34965.440000000002</v>
          </cell>
          <cell r="AA41">
            <v>39346</v>
          </cell>
          <cell r="AB41">
            <v>39447</v>
          </cell>
          <cell r="AC41">
            <v>39447</v>
          </cell>
        </row>
        <row r="42">
          <cell r="D42" t="str">
            <v>XR2002</v>
          </cell>
          <cell r="E42">
            <v>31292.69</v>
          </cell>
          <cell r="F42">
            <v>1145.3124539999999</v>
          </cell>
          <cell r="H42">
            <v>1145.3124539999999</v>
          </cell>
          <cell r="J42">
            <v>0</v>
          </cell>
          <cell r="L42" t="str">
            <v/>
          </cell>
          <cell r="M42">
            <v>32438.002453999998</v>
          </cell>
          <cell r="O42">
            <v>31292.69</v>
          </cell>
          <cell r="P42">
            <v>0</v>
          </cell>
          <cell r="R42">
            <v>0</v>
          </cell>
          <cell r="V42" t="str">
            <v/>
          </cell>
          <cell r="W42">
            <v>31292.69</v>
          </cell>
          <cell r="Y42">
            <v>31292.69</v>
          </cell>
          <cell r="AA42">
            <v>39082</v>
          </cell>
          <cell r="AB42" t="e">
            <v>#N/A</v>
          </cell>
          <cell r="AC42">
            <v>39082</v>
          </cell>
        </row>
        <row r="43">
          <cell r="D43" t="str">
            <v>XR2003</v>
          </cell>
          <cell r="E43">
            <v>663363.4</v>
          </cell>
          <cell r="F43">
            <v>9254.8004400000009</v>
          </cell>
          <cell r="H43">
            <v>9254.8004400000009</v>
          </cell>
          <cell r="J43">
            <v>-821000</v>
          </cell>
          <cell r="L43">
            <v>-821000</v>
          </cell>
          <cell r="M43">
            <v>-148381.79955999996</v>
          </cell>
          <cell r="O43">
            <v>663363.4</v>
          </cell>
          <cell r="P43">
            <v>0</v>
          </cell>
          <cell r="R43">
            <v>0</v>
          </cell>
          <cell r="T43">
            <v>-579.13</v>
          </cell>
          <cell r="V43">
            <v>-579.13</v>
          </cell>
          <cell r="W43">
            <v>662784.27</v>
          </cell>
          <cell r="Y43">
            <v>-157636.59999999998</v>
          </cell>
          <cell r="AA43">
            <v>39066</v>
          </cell>
          <cell r="AB43">
            <v>39447</v>
          </cell>
          <cell r="AC43">
            <v>39447</v>
          </cell>
        </row>
        <row r="44">
          <cell r="D44" t="str">
            <v>XR2004</v>
          </cell>
          <cell r="E44">
            <v>841977.4</v>
          </cell>
          <cell r="F44">
            <v>28602.072840000001</v>
          </cell>
          <cell r="H44">
            <v>28602.072840000001</v>
          </cell>
          <cell r="J44">
            <v>-121000</v>
          </cell>
          <cell r="L44">
            <v>-121000</v>
          </cell>
          <cell r="M44">
            <v>749579.47284000006</v>
          </cell>
          <cell r="O44">
            <v>841977.4</v>
          </cell>
          <cell r="P44">
            <v>0</v>
          </cell>
          <cell r="R44">
            <v>0</v>
          </cell>
          <cell r="T44">
            <v>-2850</v>
          </cell>
          <cell r="V44">
            <v>-2850</v>
          </cell>
          <cell r="W44">
            <v>839127.4</v>
          </cell>
          <cell r="Y44">
            <v>720977.4</v>
          </cell>
          <cell r="AA44">
            <v>39252</v>
          </cell>
          <cell r="AB44">
            <v>39447</v>
          </cell>
          <cell r="AC44">
            <v>39447</v>
          </cell>
        </row>
        <row r="45">
          <cell r="D45" t="str">
            <v>XR2005</v>
          </cell>
          <cell r="E45">
            <v>901319.56</v>
          </cell>
          <cell r="F45">
            <v>32347.795896000003</v>
          </cell>
          <cell r="H45">
            <v>32347.795896000003</v>
          </cell>
          <cell r="J45">
            <v>-35000</v>
          </cell>
          <cell r="L45">
            <v>-35000</v>
          </cell>
          <cell r="M45">
            <v>898667.35589600005</v>
          </cell>
          <cell r="O45">
            <v>901319.56</v>
          </cell>
          <cell r="P45">
            <v>0</v>
          </cell>
          <cell r="R45">
            <v>0</v>
          </cell>
          <cell r="V45" t="str">
            <v/>
          </cell>
          <cell r="W45">
            <v>901319.56</v>
          </cell>
          <cell r="Y45">
            <v>859359.56</v>
          </cell>
          <cell r="AA45">
            <v>39082</v>
          </cell>
          <cell r="AB45">
            <v>39371</v>
          </cell>
          <cell r="AC45">
            <v>39371</v>
          </cell>
        </row>
        <row r="46">
          <cell r="D46" t="str">
            <v>XR2007</v>
          </cell>
          <cell r="E46">
            <v>6164240.1500000004</v>
          </cell>
          <cell r="F46">
            <v>141504.38949</v>
          </cell>
          <cell r="H46">
            <v>141504.38949</v>
          </cell>
          <cell r="J46">
            <v>-4596000</v>
          </cell>
          <cell r="L46">
            <v>-4596000</v>
          </cell>
          <cell r="M46">
            <v>1709744.5394900003</v>
          </cell>
          <cell r="O46">
            <v>6164240.1500000004</v>
          </cell>
          <cell r="P46">
            <v>0</v>
          </cell>
          <cell r="R46">
            <v>0</v>
          </cell>
          <cell r="T46">
            <v>-136937.01999999999</v>
          </cell>
          <cell r="V46">
            <v>-136937.01999999999</v>
          </cell>
          <cell r="W46">
            <v>6027303.1300000008</v>
          </cell>
          <cell r="Y46">
            <v>1346966.1500000004</v>
          </cell>
          <cell r="AA46">
            <v>39346</v>
          </cell>
          <cell r="AB46">
            <v>39447</v>
          </cell>
          <cell r="AC46">
            <v>39447</v>
          </cell>
        </row>
        <row r="47">
          <cell r="D47" t="str">
            <v>XR2008</v>
          </cell>
          <cell r="E47">
            <v>856443.6</v>
          </cell>
          <cell r="F47">
            <v>18169.835759999998</v>
          </cell>
          <cell r="H47">
            <v>18169.835759999998</v>
          </cell>
          <cell r="J47">
            <v>-720000</v>
          </cell>
          <cell r="L47">
            <v>-720000</v>
          </cell>
          <cell r="M47">
            <v>154613.43576000002</v>
          </cell>
          <cell r="O47">
            <v>856443.6</v>
          </cell>
          <cell r="P47">
            <v>0</v>
          </cell>
          <cell r="R47">
            <v>0</v>
          </cell>
          <cell r="T47">
            <v>-36538.449999999997</v>
          </cell>
          <cell r="V47">
            <v>-36538.449999999997</v>
          </cell>
          <cell r="W47">
            <v>819905.15</v>
          </cell>
          <cell r="Y47">
            <v>136443.59999999998</v>
          </cell>
          <cell r="AA47">
            <v>39346</v>
          </cell>
          <cell r="AB47">
            <v>39447</v>
          </cell>
          <cell r="AC47">
            <v>39447</v>
          </cell>
        </row>
        <row r="48">
          <cell r="D48" t="str">
            <v>XR2033</v>
          </cell>
          <cell r="E48">
            <v>371070.29</v>
          </cell>
          <cell r="F48">
            <v>13581.172613999999</v>
          </cell>
          <cell r="H48">
            <v>13581.172613999999</v>
          </cell>
          <cell r="J48">
            <v>0</v>
          </cell>
          <cell r="L48" t="str">
            <v/>
          </cell>
          <cell r="M48">
            <v>384651.46261399996</v>
          </cell>
          <cell r="O48">
            <v>371070.29</v>
          </cell>
          <cell r="P48">
            <v>0</v>
          </cell>
          <cell r="R48">
            <v>0</v>
          </cell>
          <cell r="V48" t="str">
            <v/>
          </cell>
          <cell r="W48">
            <v>371070.29</v>
          </cell>
          <cell r="Y48">
            <v>371070.29</v>
          </cell>
          <cell r="AA48">
            <v>38553</v>
          </cell>
          <cell r="AB48" t="e">
            <v>#N/A</v>
          </cell>
          <cell r="AC48">
            <v>38553</v>
          </cell>
        </row>
        <row r="49">
          <cell r="D49" t="str">
            <v>XR2034</v>
          </cell>
          <cell r="E49">
            <v>67020.160000000003</v>
          </cell>
          <cell r="F49">
            <v>238.63785600000014</v>
          </cell>
          <cell r="H49">
            <v>238.63785600000014</v>
          </cell>
          <cell r="J49">
            <v>-121000</v>
          </cell>
          <cell r="L49">
            <v>-121000</v>
          </cell>
          <cell r="M49">
            <v>-53741.202143999995</v>
          </cell>
          <cell r="O49">
            <v>67020.160000000003</v>
          </cell>
          <cell r="P49">
            <v>0</v>
          </cell>
          <cell r="R49">
            <v>0</v>
          </cell>
          <cell r="T49">
            <v>-11682.37</v>
          </cell>
          <cell r="V49">
            <v>-11682.37</v>
          </cell>
          <cell r="W49">
            <v>55337.79</v>
          </cell>
          <cell r="Y49">
            <v>-53979.839999999997</v>
          </cell>
          <cell r="AA49">
            <v>39346</v>
          </cell>
          <cell r="AB49">
            <v>39447</v>
          </cell>
          <cell r="AC49">
            <v>39447</v>
          </cell>
        </row>
        <row r="50">
          <cell r="D50" t="str">
            <v>XR2035</v>
          </cell>
          <cell r="E50">
            <v>104674.25</v>
          </cell>
          <cell r="F50">
            <v>3831.07755</v>
          </cell>
          <cell r="H50">
            <v>3831.07755</v>
          </cell>
          <cell r="J50">
            <v>0</v>
          </cell>
          <cell r="L50" t="str">
            <v/>
          </cell>
          <cell r="M50">
            <v>108505.32755</v>
          </cell>
          <cell r="O50">
            <v>104674.25</v>
          </cell>
          <cell r="P50">
            <v>0</v>
          </cell>
          <cell r="R50">
            <v>0</v>
          </cell>
          <cell r="V50" t="str">
            <v/>
          </cell>
          <cell r="W50">
            <v>104674.25</v>
          </cell>
          <cell r="Y50">
            <v>104674.25</v>
          </cell>
          <cell r="AA50">
            <v>39082</v>
          </cell>
          <cell r="AB50" t="e">
            <v>#N/A</v>
          </cell>
          <cell r="AC50">
            <v>39082</v>
          </cell>
        </row>
        <row r="51">
          <cell r="D51" t="str">
            <v>XR2036</v>
          </cell>
          <cell r="E51">
            <v>727366.05</v>
          </cell>
          <cell r="F51">
            <v>17965.697430000004</v>
          </cell>
          <cell r="H51">
            <v>17965.697430000004</v>
          </cell>
          <cell r="J51">
            <v>-473000</v>
          </cell>
          <cell r="L51">
            <v>-473000</v>
          </cell>
          <cell r="M51">
            <v>272331.7474300001</v>
          </cell>
          <cell r="O51">
            <v>727366.05</v>
          </cell>
          <cell r="P51">
            <v>0</v>
          </cell>
          <cell r="R51">
            <v>0</v>
          </cell>
          <cell r="V51" t="str">
            <v/>
          </cell>
          <cell r="W51">
            <v>727366.05</v>
          </cell>
          <cell r="Y51">
            <v>254366.05000000005</v>
          </cell>
          <cell r="AA51">
            <v>39346</v>
          </cell>
          <cell r="AB51">
            <v>39443</v>
          </cell>
          <cell r="AC51">
            <v>39443</v>
          </cell>
        </row>
        <row r="52">
          <cell r="D52" t="str">
            <v>XR2037</v>
          </cell>
          <cell r="E52">
            <v>787449.79</v>
          </cell>
          <cell r="F52">
            <v>28820.662314000001</v>
          </cell>
          <cell r="H52">
            <v>28820.662314000001</v>
          </cell>
          <cell r="J52">
            <v>0</v>
          </cell>
          <cell r="L52" t="str">
            <v/>
          </cell>
          <cell r="M52">
            <v>816270.45231399999</v>
          </cell>
          <cell r="O52">
            <v>787449.79</v>
          </cell>
          <cell r="P52">
            <v>0</v>
          </cell>
          <cell r="R52">
            <v>0</v>
          </cell>
          <cell r="V52" t="str">
            <v/>
          </cell>
          <cell r="W52">
            <v>787449.79</v>
          </cell>
          <cell r="Y52">
            <v>787449.79</v>
          </cell>
          <cell r="AA52">
            <v>38615</v>
          </cell>
          <cell r="AB52" t="e">
            <v>#N/A</v>
          </cell>
          <cell r="AC52">
            <v>38615</v>
          </cell>
        </row>
        <row r="53">
          <cell r="D53" t="str">
            <v>XR2038</v>
          </cell>
          <cell r="E53">
            <v>529011.65</v>
          </cell>
          <cell r="F53">
            <v>15884.826390000002</v>
          </cell>
          <cell r="H53">
            <v>15884.826390000002</v>
          </cell>
          <cell r="J53">
            <v>-190000</v>
          </cell>
          <cell r="L53">
            <v>-190000</v>
          </cell>
          <cell r="M53">
            <v>354896.47638999997</v>
          </cell>
          <cell r="O53">
            <v>529011.65</v>
          </cell>
          <cell r="P53">
            <v>0</v>
          </cell>
          <cell r="R53">
            <v>0</v>
          </cell>
          <cell r="V53" t="str">
            <v/>
          </cell>
          <cell r="W53">
            <v>529011.65</v>
          </cell>
          <cell r="Y53">
            <v>339011.65</v>
          </cell>
          <cell r="AA53">
            <v>39346</v>
          </cell>
          <cell r="AB53">
            <v>39447</v>
          </cell>
          <cell r="AC53">
            <v>39447</v>
          </cell>
        </row>
        <row r="54">
          <cell r="D54" t="str">
            <v>XR2039</v>
          </cell>
          <cell r="E54">
            <v>1313410.68</v>
          </cell>
          <cell r="F54">
            <v>48070.830887999997</v>
          </cell>
          <cell r="H54">
            <v>48070.830887999997</v>
          </cell>
          <cell r="J54">
            <v>0</v>
          </cell>
          <cell r="L54" t="str">
            <v/>
          </cell>
          <cell r="M54">
            <v>1361481.510888</v>
          </cell>
          <cell r="O54">
            <v>1313410.68</v>
          </cell>
          <cell r="P54">
            <v>0</v>
          </cell>
          <cell r="R54">
            <v>0</v>
          </cell>
          <cell r="V54" t="str">
            <v/>
          </cell>
          <cell r="W54">
            <v>1313410.68</v>
          </cell>
          <cell r="Y54">
            <v>1313410.68</v>
          </cell>
          <cell r="AA54">
            <v>38782</v>
          </cell>
          <cell r="AB54" t="e">
            <v>#N/A</v>
          </cell>
          <cell r="AC54">
            <v>38782</v>
          </cell>
        </row>
        <row r="55">
          <cell r="D55" t="str">
            <v>XR2040</v>
          </cell>
          <cell r="E55">
            <v>449114.53</v>
          </cell>
          <cell r="F55">
            <v>18395.691798</v>
          </cell>
          <cell r="H55">
            <v>18395.691798</v>
          </cell>
          <cell r="J55">
            <v>107000</v>
          </cell>
          <cell r="L55">
            <v>107000</v>
          </cell>
          <cell r="M55">
            <v>574510.22179800004</v>
          </cell>
          <cell r="O55">
            <v>449114.53</v>
          </cell>
          <cell r="P55">
            <v>0</v>
          </cell>
          <cell r="R55">
            <v>0</v>
          </cell>
          <cell r="V55" t="str">
            <v/>
          </cell>
          <cell r="W55">
            <v>449114.53</v>
          </cell>
          <cell r="Y55">
            <v>449114.53</v>
          </cell>
          <cell r="AA55">
            <v>39346</v>
          </cell>
          <cell r="AB55">
            <v>39447</v>
          </cell>
          <cell r="AC55">
            <v>39447</v>
          </cell>
        </row>
        <row r="56">
          <cell r="D56" t="str">
            <v>XR2041</v>
          </cell>
          <cell r="E56">
            <v>2995041.33</v>
          </cell>
          <cell r="F56">
            <v>109618.512678</v>
          </cell>
          <cell r="H56">
            <v>109618.512678</v>
          </cell>
          <cell r="J56">
            <v>0</v>
          </cell>
          <cell r="L56" t="str">
            <v/>
          </cell>
          <cell r="M56">
            <v>3104659.8426780002</v>
          </cell>
          <cell r="O56">
            <v>2995041.33</v>
          </cell>
          <cell r="P56">
            <v>0</v>
          </cell>
          <cell r="R56">
            <v>0</v>
          </cell>
          <cell r="V56" t="str">
            <v/>
          </cell>
          <cell r="W56">
            <v>2995041.33</v>
          </cell>
          <cell r="Y56">
            <v>2995041.33</v>
          </cell>
          <cell r="AA56">
            <v>38782</v>
          </cell>
          <cell r="AB56" t="e">
            <v>#N/A</v>
          </cell>
          <cell r="AC56">
            <v>38782</v>
          </cell>
        </row>
        <row r="57">
          <cell r="D57" t="str">
            <v>XR2042</v>
          </cell>
          <cell r="E57">
            <v>299005.75</v>
          </cell>
          <cell r="F57">
            <v>8912.3104500000009</v>
          </cell>
          <cell r="H57">
            <v>8912.3104500000009</v>
          </cell>
          <cell r="J57">
            <v>-111000</v>
          </cell>
          <cell r="L57">
            <v>-111000</v>
          </cell>
          <cell r="M57">
            <v>196918.06044999999</v>
          </cell>
          <cell r="O57">
            <v>299005.75</v>
          </cell>
          <cell r="P57">
            <v>0</v>
          </cell>
          <cell r="R57">
            <v>0</v>
          </cell>
          <cell r="V57" t="str">
            <v/>
          </cell>
          <cell r="W57">
            <v>299005.75</v>
          </cell>
          <cell r="Y57">
            <v>188005.75</v>
          </cell>
          <cell r="AA57">
            <v>39346</v>
          </cell>
          <cell r="AB57">
            <v>39447</v>
          </cell>
          <cell r="AC57">
            <v>39447</v>
          </cell>
        </row>
        <row r="58">
          <cell r="D58" t="str">
            <v>XR2043</v>
          </cell>
          <cell r="E58">
            <v>290936.81</v>
          </cell>
          <cell r="F58">
            <v>10648.287246</v>
          </cell>
          <cell r="H58">
            <v>10648.287246</v>
          </cell>
          <cell r="J58">
            <v>0</v>
          </cell>
          <cell r="L58" t="str">
            <v/>
          </cell>
          <cell r="M58">
            <v>301585.09724600002</v>
          </cell>
          <cell r="O58">
            <v>290936.81</v>
          </cell>
          <cell r="P58">
            <v>0</v>
          </cell>
          <cell r="R58">
            <v>0</v>
          </cell>
          <cell r="V58" t="str">
            <v/>
          </cell>
          <cell r="W58">
            <v>290936.81</v>
          </cell>
          <cell r="Y58">
            <v>290936.81</v>
          </cell>
          <cell r="AA58">
            <v>37986</v>
          </cell>
          <cell r="AB58" t="e">
            <v>#N/A</v>
          </cell>
          <cell r="AC58">
            <v>37986</v>
          </cell>
        </row>
        <row r="59">
          <cell r="D59" t="str">
            <v>XR2044</v>
          </cell>
          <cell r="E59">
            <v>22387.599999999999</v>
          </cell>
          <cell r="F59">
            <v>819.3861599999999</v>
          </cell>
          <cell r="H59">
            <v>819.3861599999999</v>
          </cell>
          <cell r="J59">
            <v>0</v>
          </cell>
          <cell r="L59" t="str">
            <v/>
          </cell>
          <cell r="M59">
            <v>23206.986159999997</v>
          </cell>
          <cell r="O59">
            <v>22387.599999999999</v>
          </cell>
          <cell r="P59">
            <v>0</v>
          </cell>
          <cell r="R59">
            <v>0</v>
          </cell>
          <cell r="V59" t="str">
            <v/>
          </cell>
          <cell r="W59">
            <v>22387.599999999999</v>
          </cell>
          <cell r="Y59">
            <v>22387.599999999999</v>
          </cell>
          <cell r="AA59">
            <v>39346</v>
          </cell>
          <cell r="AB59">
            <v>39447</v>
          </cell>
          <cell r="AC59">
            <v>39447</v>
          </cell>
        </row>
        <row r="60">
          <cell r="D60" t="str">
            <v>XR2045</v>
          </cell>
          <cell r="E60">
            <v>300038.95</v>
          </cell>
          <cell r="F60">
            <v>5564.6255700000002</v>
          </cell>
          <cell r="H60">
            <v>5564.6255700000002</v>
          </cell>
          <cell r="J60">
            <v>-296000</v>
          </cell>
          <cell r="L60">
            <v>-296000</v>
          </cell>
          <cell r="M60">
            <v>9603.5755699999863</v>
          </cell>
          <cell r="O60">
            <v>300038.95</v>
          </cell>
          <cell r="P60">
            <v>0</v>
          </cell>
          <cell r="R60">
            <v>0</v>
          </cell>
          <cell r="T60">
            <v>-252718.5</v>
          </cell>
          <cell r="V60">
            <v>-252718.5</v>
          </cell>
          <cell r="W60">
            <v>47320.450000000012</v>
          </cell>
          <cell r="Y60">
            <v>4038.9500000000116</v>
          </cell>
          <cell r="AA60">
            <v>37986</v>
          </cell>
          <cell r="AB60">
            <v>39447</v>
          </cell>
          <cell r="AC60">
            <v>39447</v>
          </cell>
        </row>
        <row r="61">
          <cell r="D61" t="str">
            <v>XR2046</v>
          </cell>
          <cell r="E61">
            <v>0.18</v>
          </cell>
          <cell r="F61">
            <v>6.5880000000000001E-3</v>
          </cell>
          <cell r="H61">
            <v>6.5880000000000001E-3</v>
          </cell>
          <cell r="J61">
            <v>0</v>
          </cell>
          <cell r="L61" t="str">
            <v/>
          </cell>
          <cell r="M61">
            <v>0.186588</v>
          </cell>
          <cell r="O61">
            <v>0.18</v>
          </cell>
          <cell r="P61">
            <v>0</v>
          </cell>
          <cell r="R61">
            <v>0</v>
          </cell>
          <cell r="V61" t="str">
            <v/>
          </cell>
          <cell r="W61">
            <v>0.18</v>
          </cell>
          <cell r="Y61">
            <v>0.18</v>
          </cell>
          <cell r="AA61">
            <v>39346</v>
          </cell>
          <cell r="AB61">
            <v>39447</v>
          </cell>
          <cell r="AC61">
            <v>39447</v>
          </cell>
        </row>
        <row r="62">
          <cell r="D62" t="str">
            <v>XR2047</v>
          </cell>
          <cell r="E62">
            <v>0.49</v>
          </cell>
          <cell r="F62">
            <v>1.7933999999999999E-2</v>
          </cell>
          <cell r="H62">
            <v>1.7933999999999999E-2</v>
          </cell>
          <cell r="J62">
            <v>0</v>
          </cell>
          <cell r="L62" t="str">
            <v/>
          </cell>
          <cell r="M62">
            <v>0.507934</v>
          </cell>
          <cell r="O62">
            <v>0.49</v>
          </cell>
          <cell r="P62">
            <v>0</v>
          </cell>
          <cell r="R62">
            <v>0</v>
          </cell>
          <cell r="V62" t="str">
            <v/>
          </cell>
          <cell r="W62">
            <v>0.49</v>
          </cell>
          <cell r="Y62">
            <v>0.49</v>
          </cell>
          <cell r="AA62">
            <v>39082</v>
          </cell>
          <cell r="AB62" t="e">
            <v>#N/A</v>
          </cell>
          <cell r="AC62">
            <v>39082</v>
          </cell>
        </row>
        <row r="63">
          <cell r="D63" t="str">
            <v>XR2048</v>
          </cell>
          <cell r="E63">
            <v>66129.649999999994</v>
          </cell>
          <cell r="F63">
            <v>0</v>
          </cell>
          <cell r="H63">
            <v>0</v>
          </cell>
          <cell r="J63">
            <v>-291000</v>
          </cell>
          <cell r="L63">
            <v>-291000</v>
          </cell>
          <cell r="M63">
            <v>-224870.35</v>
          </cell>
          <cell r="O63">
            <v>66129.649999999994</v>
          </cell>
          <cell r="P63">
            <v>0</v>
          </cell>
          <cell r="R63">
            <v>0</v>
          </cell>
          <cell r="T63">
            <v>-66130</v>
          </cell>
          <cell r="V63">
            <v>-66130</v>
          </cell>
          <cell r="W63">
            <v>-0.35000000000582077</v>
          </cell>
          <cell r="Y63">
            <v>-224870.35</v>
          </cell>
          <cell r="AA63">
            <v>39346</v>
          </cell>
          <cell r="AB63">
            <v>39447</v>
          </cell>
          <cell r="AC63">
            <v>39447</v>
          </cell>
        </row>
        <row r="64">
          <cell r="D64" t="str">
            <v>XR2049</v>
          </cell>
          <cell r="E64">
            <v>15135.02</v>
          </cell>
          <cell r="F64">
            <v>553.941732</v>
          </cell>
          <cell r="H64">
            <v>553.941732</v>
          </cell>
          <cell r="J64">
            <v>0</v>
          </cell>
          <cell r="L64" t="str">
            <v/>
          </cell>
          <cell r="M64">
            <v>15688.961732</v>
          </cell>
          <cell r="O64">
            <v>15135.02</v>
          </cell>
          <cell r="P64">
            <v>0</v>
          </cell>
          <cell r="R64">
            <v>0</v>
          </cell>
          <cell r="V64" t="str">
            <v/>
          </cell>
          <cell r="W64">
            <v>15135.02</v>
          </cell>
          <cell r="Y64">
            <v>15135.02</v>
          </cell>
          <cell r="AA64">
            <v>39082</v>
          </cell>
          <cell r="AB64" t="e">
            <v>#N/A</v>
          </cell>
          <cell r="AC64">
            <v>39082</v>
          </cell>
        </row>
        <row r="65">
          <cell r="D65" t="str">
            <v>XR2050</v>
          </cell>
          <cell r="E65">
            <v>332799.76</v>
          </cell>
          <cell r="F65">
            <v>6763.6712160000006</v>
          </cell>
          <cell r="H65">
            <v>6763.6712160000006</v>
          </cell>
          <cell r="J65">
            <v>-296000</v>
          </cell>
          <cell r="L65">
            <v>-296000</v>
          </cell>
          <cell r="M65">
            <v>43563.431215999997</v>
          </cell>
          <cell r="O65">
            <v>332799.76</v>
          </cell>
          <cell r="P65">
            <v>0</v>
          </cell>
          <cell r="R65">
            <v>0</v>
          </cell>
          <cell r="T65">
            <v>-24041.1</v>
          </cell>
          <cell r="V65">
            <v>-24041.1</v>
          </cell>
          <cell r="W65">
            <v>308758.66000000003</v>
          </cell>
          <cell r="Y65">
            <v>36799.760000000009</v>
          </cell>
          <cell r="AA65">
            <v>39346</v>
          </cell>
          <cell r="AB65">
            <v>39447</v>
          </cell>
          <cell r="AC65">
            <v>39447</v>
          </cell>
        </row>
        <row r="66">
          <cell r="D66" t="str">
            <v>XR2051</v>
          </cell>
          <cell r="E66">
            <v>6384197.1299999999</v>
          </cell>
          <cell r="F66">
            <v>233661.61495799999</v>
          </cell>
          <cell r="H66">
            <v>233661.61495799999</v>
          </cell>
          <cell r="J66">
            <v>0</v>
          </cell>
          <cell r="L66" t="str">
            <v/>
          </cell>
          <cell r="M66">
            <v>6617858.7449580003</v>
          </cell>
          <cell r="O66">
            <v>6384197.1299999999</v>
          </cell>
          <cell r="P66">
            <v>0</v>
          </cell>
          <cell r="R66">
            <v>0</v>
          </cell>
          <cell r="V66" t="str">
            <v/>
          </cell>
          <cell r="W66">
            <v>6384197.1299999999</v>
          </cell>
          <cell r="Y66">
            <v>6384197.1299999999</v>
          </cell>
          <cell r="AA66">
            <v>38601</v>
          </cell>
          <cell r="AB66" t="e">
            <v>#N/A</v>
          </cell>
          <cell r="AC66">
            <v>38601</v>
          </cell>
        </row>
        <row r="67">
          <cell r="D67" t="str">
            <v>XR2052</v>
          </cell>
          <cell r="E67">
            <v>1848981.65</v>
          </cell>
          <cell r="F67">
            <v>36562.728389999997</v>
          </cell>
          <cell r="H67">
            <v>36562.728389999997</v>
          </cell>
          <cell r="J67">
            <v>-1700000</v>
          </cell>
          <cell r="L67">
            <v>-1700000</v>
          </cell>
          <cell r="M67">
            <v>185544.37838999997</v>
          </cell>
          <cell r="O67">
            <v>1848981.65</v>
          </cell>
          <cell r="P67">
            <v>0</v>
          </cell>
          <cell r="R67">
            <v>0</v>
          </cell>
          <cell r="T67">
            <v>-65840.78</v>
          </cell>
          <cell r="V67">
            <v>-65840.78</v>
          </cell>
          <cell r="W67">
            <v>1783140.8699999999</v>
          </cell>
          <cell r="Y67">
            <v>-1230608.3500000001</v>
          </cell>
          <cell r="AA67">
            <v>39346</v>
          </cell>
          <cell r="AB67">
            <v>39447</v>
          </cell>
          <cell r="AC67">
            <v>39447</v>
          </cell>
        </row>
        <row r="68">
          <cell r="D68" t="str">
            <v>XR2053</v>
          </cell>
          <cell r="E68">
            <v>7824082.8600000003</v>
          </cell>
          <cell r="F68">
            <v>161171.13267600001</v>
          </cell>
          <cell r="H68">
            <v>161171.13267600001</v>
          </cell>
          <cell r="J68">
            <v>-6841000</v>
          </cell>
          <cell r="L68">
            <v>-6841000</v>
          </cell>
          <cell r="M68">
            <v>1144253.9926760001</v>
          </cell>
          <cell r="O68">
            <v>7824082.8600000003</v>
          </cell>
          <cell r="P68">
            <v>0</v>
          </cell>
          <cell r="R68">
            <v>0</v>
          </cell>
          <cell r="V68" t="str">
            <v/>
          </cell>
          <cell r="W68">
            <v>7824082.8600000003</v>
          </cell>
          <cell r="Y68">
            <v>983082.86000000034</v>
          </cell>
          <cell r="AA68">
            <v>38601</v>
          </cell>
          <cell r="AB68" t="e">
            <v>#N/A</v>
          </cell>
          <cell r="AC68">
            <v>38601</v>
          </cell>
        </row>
        <row r="69">
          <cell r="D69" t="str">
            <v>XR2054</v>
          </cell>
          <cell r="E69">
            <v>864643.23</v>
          </cell>
          <cell r="F69">
            <v>25204.342217999998</v>
          </cell>
          <cell r="H69">
            <v>25204.342217999998</v>
          </cell>
          <cell r="J69">
            <v>-352000</v>
          </cell>
          <cell r="L69">
            <v>-352000</v>
          </cell>
          <cell r="M69">
            <v>537847.57221799996</v>
          </cell>
          <cell r="O69">
            <v>864643.23</v>
          </cell>
          <cell r="P69">
            <v>0</v>
          </cell>
          <cell r="R69">
            <v>0</v>
          </cell>
          <cell r="T69">
            <v>-219394.9</v>
          </cell>
          <cell r="V69">
            <v>-219394.9</v>
          </cell>
          <cell r="W69">
            <v>645248.32999999996</v>
          </cell>
          <cell r="Y69">
            <v>262643.23</v>
          </cell>
          <cell r="AA69">
            <v>39346</v>
          </cell>
          <cell r="AB69">
            <v>39447</v>
          </cell>
          <cell r="AC69">
            <v>39447</v>
          </cell>
        </row>
        <row r="70">
          <cell r="D70" t="str">
            <v>XR2055</v>
          </cell>
          <cell r="E70">
            <v>371689.16</v>
          </cell>
          <cell r="F70">
            <v>13603.823256</v>
          </cell>
          <cell r="H70">
            <v>13603.823256</v>
          </cell>
          <cell r="J70">
            <v>0</v>
          </cell>
          <cell r="L70" t="str">
            <v/>
          </cell>
          <cell r="M70">
            <v>385292.98325599998</v>
          </cell>
          <cell r="O70">
            <v>371689.16</v>
          </cell>
          <cell r="P70">
            <v>0</v>
          </cell>
          <cell r="R70">
            <v>0</v>
          </cell>
          <cell r="V70" t="str">
            <v/>
          </cell>
          <cell r="W70">
            <v>371689.16</v>
          </cell>
          <cell r="Y70">
            <v>371689.16</v>
          </cell>
          <cell r="AA70">
            <v>38553</v>
          </cell>
          <cell r="AB70" t="e">
            <v>#N/A</v>
          </cell>
          <cell r="AC70">
            <v>38553</v>
          </cell>
        </row>
        <row r="71">
          <cell r="D71" t="str">
            <v>XR2056</v>
          </cell>
          <cell r="E71">
            <v>13542.9</v>
          </cell>
          <cell r="F71">
            <v>495.67014</v>
          </cell>
          <cell r="H71">
            <v>495.67014</v>
          </cell>
          <cell r="J71">
            <v>0</v>
          </cell>
          <cell r="L71" t="str">
            <v/>
          </cell>
          <cell r="M71">
            <v>14038.57014</v>
          </cell>
          <cell r="O71">
            <v>13542.9</v>
          </cell>
          <cell r="P71">
            <v>0</v>
          </cell>
          <cell r="R71">
            <v>0</v>
          </cell>
          <cell r="V71" t="str">
            <v/>
          </cell>
          <cell r="W71">
            <v>13542.9</v>
          </cell>
          <cell r="Y71">
            <v>13542.9</v>
          </cell>
          <cell r="AA71">
            <v>39346</v>
          </cell>
          <cell r="AB71">
            <v>39447</v>
          </cell>
          <cell r="AC71">
            <v>39447</v>
          </cell>
        </row>
        <row r="72">
          <cell r="D72" t="str">
            <v>XR2202</v>
          </cell>
          <cell r="E72">
            <v>1264641.6599999999</v>
          </cell>
          <cell r="F72">
            <v>33366.084755999997</v>
          </cell>
          <cell r="G72">
            <v>175000</v>
          </cell>
          <cell r="H72">
            <v>208366.084756</v>
          </cell>
          <cell r="J72">
            <v>-881000</v>
          </cell>
          <cell r="L72">
            <v>-881000</v>
          </cell>
          <cell r="M72">
            <v>592007.74475599988</v>
          </cell>
          <cell r="O72">
            <v>1264641.6599999999</v>
          </cell>
          <cell r="P72">
            <v>0</v>
          </cell>
          <cell r="Q72">
            <v>317998.02</v>
          </cell>
          <cell r="R72">
            <v>317998.02</v>
          </cell>
          <cell r="T72">
            <v>-752179.05</v>
          </cell>
          <cell r="V72">
            <v>-752179.05</v>
          </cell>
          <cell r="W72">
            <v>830460.62999999989</v>
          </cell>
          <cell r="Y72">
            <v>701639.67999999993</v>
          </cell>
          <cell r="AA72">
            <v>39344</v>
          </cell>
          <cell r="AB72">
            <v>39447</v>
          </cell>
          <cell r="AC72">
            <v>39447</v>
          </cell>
        </row>
        <row r="73">
          <cell r="D73" t="str">
            <v>XR2203</v>
          </cell>
          <cell r="E73">
            <v>1643974.26</v>
          </cell>
          <cell r="F73">
            <v>59254.457915999999</v>
          </cell>
          <cell r="G73">
            <v>175000</v>
          </cell>
          <cell r="H73">
            <v>234254.45791599998</v>
          </cell>
          <cell r="J73">
            <v>-225000</v>
          </cell>
          <cell r="L73">
            <v>-225000</v>
          </cell>
          <cell r="M73">
            <v>1653228.7179159999</v>
          </cell>
          <cell r="O73">
            <v>1643974.26</v>
          </cell>
          <cell r="P73">
            <v>0</v>
          </cell>
          <cell r="Q73">
            <v>317998.06</v>
          </cell>
          <cell r="R73">
            <v>317998.06</v>
          </cell>
          <cell r="T73">
            <v>-9130.3799999999992</v>
          </cell>
          <cell r="V73">
            <v>-9130.3799999999992</v>
          </cell>
          <cell r="W73">
            <v>1952841.9400000002</v>
          </cell>
          <cell r="Y73">
            <v>1736972.32</v>
          </cell>
          <cell r="AA73">
            <v>39346</v>
          </cell>
          <cell r="AB73">
            <v>39447</v>
          </cell>
          <cell r="AC73">
            <v>39447</v>
          </cell>
        </row>
        <row r="74">
          <cell r="D74" t="str">
            <v>XR2204</v>
          </cell>
          <cell r="E74">
            <v>1025837.25</v>
          </cell>
          <cell r="F74">
            <v>30664.843349999999</v>
          </cell>
          <cell r="G74">
            <v>150000</v>
          </cell>
          <cell r="H74">
            <v>180664.84335000001</v>
          </cell>
          <cell r="J74">
            <v>-526000</v>
          </cell>
          <cell r="L74">
            <v>-526000</v>
          </cell>
          <cell r="M74">
            <v>680502.09334999998</v>
          </cell>
          <cell r="O74">
            <v>1025837.25</v>
          </cell>
          <cell r="P74">
            <v>0</v>
          </cell>
          <cell r="Q74">
            <v>67131.25</v>
          </cell>
          <cell r="R74">
            <v>67131.25</v>
          </cell>
          <cell r="T74">
            <v>-23098.17</v>
          </cell>
          <cell r="V74">
            <v>-23098.17</v>
          </cell>
          <cell r="W74">
            <v>1069870.33</v>
          </cell>
          <cell r="Y74">
            <v>566968.5</v>
          </cell>
          <cell r="AA74">
            <v>39351</v>
          </cell>
          <cell r="AB74">
            <v>39447</v>
          </cell>
          <cell r="AC74">
            <v>39447</v>
          </cell>
        </row>
        <row r="75">
          <cell r="D75" t="str">
            <v>XR2205</v>
          </cell>
          <cell r="E75">
            <v>1211711.32</v>
          </cell>
          <cell r="F75">
            <v>38327.934312000005</v>
          </cell>
          <cell r="G75">
            <v>150000</v>
          </cell>
          <cell r="H75">
            <v>188327.934312</v>
          </cell>
          <cell r="J75">
            <v>-479000</v>
          </cell>
          <cell r="L75">
            <v>-479000</v>
          </cell>
          <cell r="M75">
            <v>921039.254312</v>
          </cell>
          <cell r="O75">
            <v>1211711.32</v>
          </cell>
          <cell r="P75">
            <v>0</v>
          </cell>
          <cell r="Q75">
            <v>67131.25</v>
          </cell>
          <cell r="R75">
            <v>67131.25</v>
          </cell>
          <cell r="V75" t="str">
            <v/>
          </cell>
          <cell r="W75">
            <v>1278842.57</v>
          </cell>
          <cell r="Y75">
            <v>799842.57000000007</v>
          </cell>
          <cell r="AA75">
            <v>39351</v>
          </cell>
          <cell r="AB75">
            <v>39447</v>
          </cell>
          <cell r="AC75">
            <v>39447</v>
          </cell>
        </row>
        <row r="76">
          <cell r="D76" t="str">
            <v>XR2206</v>
          </cell>
          <cell r="E76">
            <v>2744955.24</v>
          </cell>
          <cell r="F76">
            <v>108700.36178400001</v>
          </cell>
          <cell r="G76">
            <v>450000</v>
          </cell>
          <cell r="H76">
            <v>558700.36178399995</v>
          </cell>
          <cell r="J76">
            <v>0</v>
          </cell>
          <cell r="L76" t="str">
            <v/>
          </cell>
          <cell r="M76">
            <v>3303655.6017840002</v>
          </cell>
          <cell r="O76">
            <v>2744955.24</v>
          </cell>
          <cell r="P76">
            <v>0</v>
          </cell>
          <cell r="Q76">
            <v>241615.41</v>
          </cell>
          <cell r="R76">
            <v>241615.41</v>
          </cell>
          <cell r="V76" t="str">
            <v/>
          </cell>
          <cell r="W76">
            <v>2986570.6500000004</v>
          </cell>
          <cell r="Y76">
            <v>2986570.6500000004</v>
          </cell>
          <cell r="AA76">
            <v>39293</v>
          </cell>
          <cell r="AB76">
            <v>39447</v>
          </cell>
          <cell r="AC76">
            <v>39447</v>
          </cell>
        </row>
        <row r="77">
          <cell r="D77" t="str">
            <v>XR2207</v>
          </cell>
          <cell r="E77">
            <v>2889243.31</v>
          </cell>
          <cell r="F77">
            <v>95022.50514600001</v>
          </cell>
          <cell r="G77">
            <v>450000</v>
          </cell>
          <cell r="H77">
            <v>545022.50514600007</v>
          </cell>
          <cell r="J77">
            <v>-1036000</v>
          </cell>
          <cell r="L77">
            <v>-1036000</v>
          </cell>
          <cell r="M77">
            <v>2398265.8151460001</v>
          </cell>
          <cell r="O77">
            <v>2889243.31</v>
          </cell>
          <cell r="P77">
            <v>0</v>
          </cell>
          <cell r="Q77">
            <v>241615.41</v>
          </cell>
          <cell r="R77">
            <v>241615.41</v>
          </cell>
          <cell r="T77">
            <v>-57903.39</v>
          </cell>
          <cell r="V77">
            <v>-57903.39</v>
          </cell>
          <cell r="W77">
            <v>3072955.33</v>
          </cell>
          <cell r="Y77">
            <v>1694858.7200000002</v>
          </cell>
          <cell r="AA77">
            <v>39346</v>
          </cell>
          <cell r="AB77">
            <v>39447</v>
          </cell>
          <cell r="AC77">
            <v>39447</v>
          </cell>
        </row>
        <row r="78">
          <cell r="D78" t="str">
            <v>XR2208</v>
          </cell>
          <cell r="E78">
            <v>8154885.4000000004</v>
          </cell>
          <cell r="F78">
            <v>309906.30564000004</v>
          </cell>
          <cell r="G78">
            <v>625000</v>
          </cell>
          <cell r="H78">
            <v>934906.30564000004</v>
          </cell>
          <cell r="J78">
            <v>0</v>
          </cell>
          <cell r="L78" t="str">
            <v/>
          </cell>
          <cell r="M78">
            <v>9089791.7056400012</v>
          </cell>
          <cell r="O78">
            <v>8154885.4000000004</v>
          </cell>
          <cell r="P78">
            <v>0</v>
          </cell>
          <cell r="Q78">
            <v>778089.43</v>
          </cell>
          <cell r="R78">
            <v>778089.43</v>
          </cell>
          <cell r="V78" t="str">
            <v/>
          </cell>
          <cell r="W78">
            <v>8932974.8300000001</v>
          </cell>
          <cell r="Y78">
            <v>8932974.8300000001</v>
          </cell>
          <cell r="AA78">
            <v>39353</v>
          </cell>
          <cell r="AB78">
            <v>39447</v>
          </cell>
          <cell r="AC78">
            <v>39447</v>
          </cell>
        </row>
        <row r="79">
          <cell r="D79" t="str">
            <v>XR2209</v>
          </cell>
          <cell r="E79">
            <v>7721864.7000000002</v>
          </cell>
          <cell r="F79">
            <v>264905.84802000003</v>
          </cell>
          <cell r="G79">
            <v>625000</v>
          </cell>
          <cell r="H79">
            <v>889905.84802000003</v>
          </cell>
          <cell r="J79">
            <v>-1593000</v>
          </cell>
          <cell r="L79">
            <v>-1593000</v>
          </cell>
          <cell r="M79">
            <v>7018770.5480199996</v>
          </cell>
          <cell r="O79">
            <v>7721864.7000000002</v>
          </cell>
          <cell r="P79">
            <v>0</v>
          </cell>
          <cell r="Q79">
            <v>778089.37</v>
          </cell>
          <cell r="R79">
            <v>778089.37</v>
          </cell>
          <cell r="T79">
            <v>-44083.33</v>
          </cell>
          <cell r="V79">
            <v>-44083.33</v>
          </cell>
          <cell r="W79">
            <v>8455870.7400000002</v>
          </cell>
          <cell r="Y79">
            <v>6906954.0700000003</v>
          </cell>
          <cell r="AA79">
            <v>39353</v>
          </cell>
          <cell r="AB79">
            <v>39447</v>
          </cell>
          <cell r="AC79">
            <v>39447</v>
          </cell>
        </row>
        <row r="80">
          <cell r="D80" t="str">
            <v>XR2210</v>
          </cell>
          <cell r="E80">
            <v>9601355.3699999992</v>
          </cell>
          <cell r="F80">
            <v>337853.51554199995</v>
          </cell>
          <cell r="G80">
            <v>1400000</v>
          </cell>
          <cell r="H80">
            <v>1737853.5155420001</v>
          </cell>
          <cell r="J80">
            <v>-2140770</v>
          </cell>
          <cell r="L80">
            <v>-2140770</v>
          </cell>
          <cell r="M80">
            <v>9198438.8855419997</v>
          </cell>
          <cell r="O80">
            <v>9601355.3699999992</v>
          </cell>
          <cell r="P80">
            <v>0</v>
          </cell>
          <cell r="Q80">
            <v>1404834.12</v>
          </cell>
          <cell r="R80">
            <v>1404834.12</v>
          </cell>
          <cell r="T80">
            <v>-51311.199999999997</v>
          </cell>
          <cell r="V80">
            <v>-51311.199999999997</v>
          </cell>
          <cell r="W80">
            <v>10954878.289999999</v>
          </cell>
          <cell r="Y80">
            <v>8865419.4899999984</v>
          </cell>
          <cell r="AA80">
            <v>39353</v>
          </cell>
          <cell r="AB80">
            <v>39447</v>
          </cell>
          <cell r="AC80">
            <v>39447</v>
          </cell>
        </row>
        <row r="81">
          <cell r="D81" t="str">
            <v>XR2211</v>
          </cell>
          <cell r="E81">
            <v>11707212.65</v>
          </cell>
          <cell r="F81">
            <v>348421.48299000005</v>
          </cell>
          <cell r="G81">
            <v>1400000</v>
          </cell>
          <cell r="H81">
            <v>1748421.4829899999</v>
          </cell>
          <cell r="J81">
            <v>-5775000</v>
          </cell>
          <cell r="L81">
            <v>-5775000</v>
          </cell>
          <cell r="M81">
            <v>7680634.1329900008</v>
          </cell>
          <cell r="O81">
            <v>11707212.65</v>
          </cell>
          <cell r="P81">
            <v>0</v>
          </cell>
          <cell r="Q81">
            <v>1404834.13</v>
          </cell>
          <cell r="R81">
            <v>1404834.13</v>
          </cell>
          <cell r="T81">
            <v>-209660.83</v>
          </cell>
          <cell r="V81">
            <v>-209660.83</v>
          </cell>
          <cell r="W81">
            <v>12902385.950000001</v>
          </cell>
          <cell r="Y81">
            <v>6051870.7800000012</v>
          </cell>
          <cell r="AA81">
            <v>39353</v>
          </cell>
          <cell r="AB81">
            <v>39447</v>
          </cell>
          <cell r="AC81">
            <v>39447</v>
          </cell>
        </row>
        <row r="82">
          <cell r="E82">
            <v>83462013.269999996</v>
          </cell>
          <cell r="F82">
            <v>2619553.4494919996</v>
          </cell>
          <cell r="G82">
            <v>5600000</v>
          </cell>
          <cell r="H82">
            <v>8219553.449492</v>
          </cell>
          <cell r="I82">
            <v>0</v>
          </cell>
          <cell r="J82">
            <v>-29537770</v>
          </cell>
          <cell r="K82">
            <v>0</v>
          </cell>
          <cell r="L82">
            <v>-29537770</v>
          </cell>
          <cell r="M82">
            <v>62143796.719491988</v>
          </cell>
          <cell r="O82">
            <v>83462013.269999996</v>
          </cell>
          <cell r="P82">
            <v>0</v>
          </cell>
          <cell r="Q82">
            <v>5619336.4500000002</v>
          </cell>
          <cell r="R82">
            <v>5619336.4500000002</v>
          </cell>
          <cell r="S82">
            <v>0</v>
          </cell>
          <cell r="T82">
            <v>-1973208.98</v>
          </cell>
          <cell r="U82">
            <v>0</v>
          </cell>
          <cell r="V82">
            <v>-1973208.98</v>
          </cell>
          <cell r="W82">
            <v>87108140.739999995</v>
          </cell>
          <cell r="Y82">
            <v>55893579.719999999</v>
          </cell>
          <cell r="AA82">
            <v>39353</v>
          </cell>
          <cell r="AC82">
            <v>39447</v>
          </cell>
        </row>
        <row r="85">
          <cell r="D85" t="str">
            <v>XR1015</v>
          </cell>
          <cell r="E85">
            <v>5032278.83</v>
          </cell>
          <cell r="F85">
            <v>92681.405178000001</v>
          </cell>
          <cell r="H85">
            <v>92681.405178000001</v>
          </cell>
          <cell r="I85">
            <v>-5000000</v>
          </cell>
          <cell r="J85">
            <v>0</v>
          </cell>
          <cell r="L85">
            <v>-5000000</v>
          </cell>
          <cell r="M85">
            <v>124960.23517800029</v>
          </cell>
          <cell r="O85">
            <v>5032278.83</v>
          </cell>
          <cell r="P85">
            <v>185624.68</v>
          </cell>
          <cell r="R85">
            <v>185624.68</v>
          </cell>
          <cell r="S85">
            <v>-5000000</v>
          </cell>
          <cell r="V85">
            <v>-5000000</v>
          </cell>
          <cell r="W85">
            <v>217903.50999999978</v>
          </cell>
          <cell r="Y85">
            <v>217903.50999999978</v>
          </cell>
          <cell r="AA85">
            <v>39352</v>
          </cell>
          <cell r="AB85">
            <v>39447</v>
          </cell>
          <cell r="AC85">
            <v>39447</v>
          </cell>
        </row>
        <row r="86">
          <cell r="D86" t="str">
            <v>XR1052</v>
          </cell>
          <cell r="E86">
            <v>6157740.8100000005</v>
          </cell>
          <cell r="F86">
            <v>222207.41364600003</v>
          </cell>
          <cell r="G86">
            <v>740000</v>
          </cell>
          <cell r="H86">
            <v>962207.41364599997</v>
          </cell>
          <cell r="I86">
            <v>-913000</v>
          </cell>
          <cell r="J86">
            <v>0</v>
          </cell>
          <cell r="L86">
            <v>-913000</v>
          </cell>
          <cell r="M86">
            <v>6206948.223646</v>
          </cell>
          <cell r="O86">
            <v>6157740.8100000005</v>
          </cell>
          <cell r="P86">
            <v>349053.2</v>
          </cell>
          <cell r="Q86">
            <v>840826.22</v>
          </cell>
          <cell r="R86">
            <v>1189879.42</v>
          </cell>
          <cell r="S86">
            <v>-527628.36</v>
          </cell>
          <cell r="V86">
            <v>-527628.36</v>
          </cell>
          <cell r="W86">
            <v>6819991.8700000001</v>
          </cell>
          <cell r="Y86">
            <v>6434620.2300000004</v>
          </cell>
          <cell r="AA86">
            <v>39337</v>
          </cell>
          <cell r="AB86">
            <v>39447</v>
          </cell>
          <cell r="AC86">
            <v>39447</v>
          </cell>
        </row>
        <row r="87">
          <cell r="D87" t="str">
            <v>XR2014</v>
          </cell>
          <cell r="E87">
            <v>18942612.359999999</v>
          </cell>
          <cell r="F87">
            <v>675823.11237600003</v>
          </cell>
          <cell r="H87">
            <v>675823.11237600003</v>
          </cell>
          <cell r="J87">
            <v>-955000</v>
          </cell>
          <cell r="L87">
            <v>-955000</v>
          </cell>
          <cell r="M87">
            <v>18663435.472376</v>
          </cell>
          <cell r="O87">
            <v>18942612.359999999</v>
          </cell>
          <cell r="P87">
            <v>1048798.69</v>
          </cell>
          <cell r="R87">
            <v>1048798.69</v>
          </cell>
          <cell r="V87" t="str">
            <v/>
          </cell>
          <cell r="W87">
            <v>19991411.050000001</v>
          </cell>
          <cell r="Y87">
            <v>19036411.050000001</v>
          </cell>
          <cell r="AA87">
            <v>39045</v>
          </cell>
          <cell r="AB87" t="e">
            <v>#N/A</v>
          </cell>
          <cell r="AC87">
            <v>39045</v>
          </cell>
        </row>
        <row r="88">
          <cell r="D88" t="str">
            <v>XR2402</v>
          </cell>
          <cell r="E88">
            <v>2619869.96</v>
          </cell>
          <cell r="F88">
            <v>95887.240535999998</v>
          </cell>
          <cell r="H88">
            <v>95887.240535999998</v>
          </cell>
          <cell r="J88">
            <v>0</v>
          </cell>
          <cell r="L88" t="str">
            <v/>
          </cell>
          <cell r="M88">
            <v>2715757.2005360001</v>
          </cell>
          <cell r="O88">
            <v>2619869.96</v>
          </cell>
          <cell r="P88">
            <v>95799.4</v>
          </cell>
          <cell r="Q88">
            <v>96179.24</v>
          </cell>
          <cell r="R88">
            <v>191978.64</v>
          </cell>
          <cell r="S88">
            <v>-1109807</v>
          </cell>
          <cell r="V88">
            <v>-1109807</v>
          </cell>
          <cell r="W88">
            <v>1702041.6000000001</v>
          </cell>
          <cell r="Y88">
            <v>1702041.6000000001</v>
          </cell>
          <cell r="AA88">
            <v>39234</v>
          </cell>
          <cell r="AB88" t="e">
            <v>#N/A</v>
          </cell>
          <cell r="AC88">
            <v>39234</v>
          </cell>
        </row>
        <row r="89">
          <cell r="D89" t="str">
            <v>XR3002</v>
          </cell>
          <cell r="E89">
            <v>214164.28</v>
          </cell>
          <cell r="F89">
            <v>7838.4126480000004</v>
          </cell>
          <cell r="H89">
            <v>7838.4126480000004</v>
          </cell>
          <cell r="J89">
            <v>0</v>
          </cell>
          <cell r="L89" t="str">
            <v/>
          </cell>
          <cell r="M89">
            <v>222002.692648</v>
          </cell>
          <cell r="O89">
            <v>214164.28</v>
          </cell>
          <cell r="P89">
            <v>12052.75</v>
          </cell>
          <cell r="R89">
            <v>12052.75</v>
          </cell>
          <cell r="V89" t="str">
            <v/>
          </cell>
          <cell r="W89">
            <v>226217.03</v>
          </cell>
          <cell r="Y89">
            <v>226217.03</v>
          </cell>
          <cell r="AA89">
            <v>39082</v>
          </cell>
          <cell r="AB89" t="e">
            <v>#N/A</v>
          </cell>
          <cell r="AC89">
            <v>39082</v>
          </cell>
        </row>
        <row r="90">
          <cell r="D90" t="str">
            <v>XR3011</v>
          </cell>
          <cell r="E90">
            <v>392720.2</v>
          </cell>
          <cell r="F90">
            <v>14373.55932</v>
          </cell>
          <cell r="H90">
            <v>14373.55932</v>
          </cell>
          <cell r="J90">
            <v>0</v>
          </cell>
          <cell r="L90" t="str">
            <v/>
          </cell>
          <cell r="M90">
            <v>407093.75932000001</v>
          </cell>
          <cell r="O90">
            <v>392720.2</v>
          </cell>
          <cell r="P90">
            <v>21743.8</v>
          </cell>
          <cell r="R90">
            <v>21743.8</v>
          </cell>
          <cell r="V90" t="str">
            <v/>
          </cell>
          <cell r="W90">
            <v>414464</v>
          </cell>
          <cell r="Y90">
            <v>414464</v>
          </cell>
          <cell r="AA90">
            <v>38666</v>
          </cell>
          <cell r="AB90" t="e">
            <v>#N/A</v>
          </cell>
          <cell r="AC90">
            <v>38666</v>
          </cell>
        </row>
        <row r="91">
          <cell r="D91" t="str">
            <v>XR3012</v>
          </cell>
          <cell r="E91">
            <v>507169.05</v>
          </cell>
          <cell r="F91">
            <v>18562.38723</v>
          </cell>
          <cell r="G91">
            <v>500000</v>
          </cell>
          <cell r="H91">
            <v>518562.38722999999</v>
          </cell>
          <cell r="I91">
            <v>-500000</v>
          </cell>
          <cell r="J91">
            <v>0</v>
          </cell>
          <cell r="L91">
            <v>-500000</v>
          </cell>
          <cell r="M91">
            <v>525731.43723000004</v>
          </cell>
          <cell r="O91">
            <v>507169.05</v>
          </cell>
          <cell r="P91">
            <v>10600.9</v>
          </cell>
          <cell r="Q91">
            <v>475382.15</v>
          </cell>
          <cell r="R91">
            <v>485983.05000000005</v>
          </cell>
          <cell r="S91">
            <v>-517504.11</v>
          </cell>
          <cell r="V91">
            <v>-517504.11</v>
          </cell>
          <cell r="W91">
            <v>475647.99000000011</v>
          </cell>
          <cell r="Y91">
            <v>475647.99000000011</v>
          </cell>
          <cell r="AA91">
            <v>39227</v>
          </cell>
          <cell r="AB91">
            <v>39447</v>
          </cell>
          <cell r="AC91">
            <v>39447</v>
          </cell>
        </row>
        <row r="92">
          <cell r="D92" t="str">
            <v>XR3014</v>
          </cell>
          <cell r="E92">
            <v>681376.92</v>
          </cell>
          <cell r="F92">
            <v>18094.195272000001</v>
          </cell>
          <cell r="H92">
            <v>18094.195272000001</v>
          </cell>
          <cell r="J92">
            <v>-374000</v>
          </cell>
          <cell r="L92">
            <v>-374000</v>
          </cell>
          <cell r="M92">
            <v>325471.11527200008</v>
          </cell>
          <cell r="O92">
            <v>681376.92</v>
          </cell>
          <cell r="P92">
            <v>36888.1</v>
          </cell>
          <cell r="R92">
            <v>36888.1</v>
          </cell>
          <cell r="T92">
            <v>-147572.54999999999</v>
          </cell>
          <cell r="V92">
            <v>-147572.54999999999</v>
          </cell>
          <cell r="W92">
            <v>570692.47</v>
          </cell>
          <cell r="Y92">
            <v>344265.02</v>
          </cell>
          <cell r="AA92">
            <v>39252</v>
          </cell>
          <cell r="AB92">
            <v>39447</v>
          </cell>
          <cell r="AC92">
            <v>39447</v>
          </cell>
        </row>
        <row r="93">
          <cell r="D93" t="str">
            <v>XR3018</v>
          </cell>
          <cell r="E93">
            <v>0</v>
          </cell>
          <cell r="F93">
            <v>1272007.2519</v>
          </cell>
          <cell r="G93">
            <v>161108593</v>
          </cell>
          <cell r="H93">
            <v>162380600.25189999</v>
          </cell>
          <cell r="I93">
            <v>-91600000</v>
          </cell>
          <cell r="J93">
            <v>0</v>
          </cell>
          <cell r="L93">
            <v>-91600000</v>
          </cell>
          <cell r="M93">
            <v>70780600.251899987</v>
          </cell>
          <cell r="O93">
            <v>0</v>
          </cell>
          <cell r="P93">
            <v>0</v>
          </cell>
          <cell r="Q93">
            <v>161108593</v>
          </cell>
          <cell r="R93">
            <v>161108593</v>
          </cell>
          <cell r="S93">
            <v>-91600000</v>
          </cell>
          <cell r="T93">
            <v>-69508593</v>
          </cell>
          <cell r="V93">
            <v>-161108593</v>
          </cell>
          <cell r="W93">
            <v>0</v>
          </cell>
          <cell r="Y93">
            <v>0</v>
          </cell>
          <cell r="AA93">
            <v>39352</v>
          </cell>
          <cell r="AB93">
            <v>39447</v>
          </cell>
          <cell r="AC93">
            <v>39447</v>
          </cell>
        </row>
        <row r="94">
          <cell r="D94" t="str">
            <v>XR3019</v>
          </cell>
          <cell r="E94">
            <v>0</v>
          </cell>
          <cell r="F94">
            <v>0</v>
          </cell>
          <cell r="H94">
            <v>0</v>
          </cell>
          <cell r="J94">
            <v>0</v>
          </cell>
          <cell r="L94" t="str">
            <v/>
          </cell>
          <cell r="M94">
            <v>0</v>
          </cell>
          <cell r="O94">
            <v>0</v>
          </cell>
          <cell r="P94">
            <v>1233.95</v>
          </cell>
          <cell r="Q94">
            <v>665719</v>
          </cell>
          <cell r="R94">
            <v>666952.94999999995</v>
          </cell>
          <cell r="V94" t="str">
            <v/>
          </cell>
          <cell r="W94">
            <v>666952.94999999995</v>
          </cell>
          <cell r="Y94">
            <v>666952.94999999995</v>
          </cell>
          <cell r="AA94">
            <v>39447</v>
          </cell>
          <cell r="AB94">
            <v>39414</v>
          </cell>
          <cell r="AC94">
            <v>39447</v>
          </cell>
        </row>
        <row r="95">
          <cell r="D95" t="str">
            <v>XR3701</v>
          </cell>
          <cell r="E95">
            <v>73303045.140000001</v>
          </cell>
          <cell r="F95">
            <v>2682891.4521240001</v>
          </cell>
          <cell r="H95">
            <v>2682891.4521240001</v>
          </cell>
          <cell r="J95">
            <v>0</v>
          </cell>
          <cell r="L95" t="str">
            <v/>
          </cell>
          <cell r="M95">
            <v>75985936.592124</v>
          </cell>
          <cell r="O95">
            <v>73303045.140000001</v>
          </cell>
          <cell r="P95">
            <v>1962484.59</v>
          </cell>
          <cell r="R95">
            <v>1962484.59</v>
          </cell>
          <cell r="S95">
            <v>-75265530</v>
          </cell>
          <cell r="V95">
            <v>-75265530</v>
          </cell>
          <cell r="W95">
            <v>-0.26999999582767487</v>
          </cell>
          <cell r="Y95">
            <v>-0.26999999582767487</v>
          </cell>
          <cell r="AA95">
            <v>39267</v>
          </cell>
          <cell r="AB95" t="e">
            <v>#N/A</v>
          </cell>
          <cell r="AC95">
            <v>39267</v>
          </cell>
        </row>
        <row r="96">
          <cell r="D96" t="str">
            <v>XR3202</v>
          </cell>
          <cell r="E96">
            <v>2357414.9700000002</v>
          </cell>
          <cell r="F96">
            <v>84176.887902000002</v>
          </cell>
          <cell r="H96">
            <v>84176.887902000002</v>
          </cell>
          <cell r="J96">
            <v>-115000</v>
          </cell>
          <cell r="L96">
            <v>-115000</v>
          </cell>
          <cell r="M96">
            <v>2326591.8579020002</v>
          </cell>
          <cell r="O96">
            <v>2357414.9700000002</v>
          </cell>
          <cell r="P96">
            <v>128886.62</v>
          </cell>
          <cell r="R96">
            <v>128886.62</v>
          </cell>
          <cell r="T96">
            <v>-286567.18</v>
          </cell>
          <cell r="V96">
            <v>-286567.18</v>
          </cell>
          <cell r="W96">
            <v>2199734.41</v>
          </cell>
          <cell r="Y96">
            <v>2199734.41</v>
          </cell>
          <cell r="AA96">
            <v>39346</v>
          </cell>
          <cell r="AB96">
            <v>39447</v>
          </cell>
          <cell r="AC96">
            <v>39447</v>
          </cell>
        </row>
        <row r="97">
          <cell r="D97" t="str">
            <v>XR3205</v>
          </cell>
          <cell r="E97">
            <v>118010.77</v>
          </cell>
          <cell r="F97">
            <v>4319.1941820000002</v>
          </cell>
          <cell r="H97">
            <v>4319.1941820000002</v>
          </cell>
          <cell r="J97">
            <v>0</v>
          </cell>
          <cell r="L97" t="str">
            <v/>
          </cell>
          <cell r="M97">
            <v>122329.96418200001</v>
          </cell>
          <cell r="O97">
            <v>118010.77</v>
          </cell>
          <cell r="P97">
            <v>5938.53</v>
          </cell>
          <cell r="R97">
            <v>5938.53</v>
          </cell>
          <cell r="V97" t="str">
            <v/>
          </cell>
          <cell r="W97">
            <v>123949.3</v>
          </cell>
          <cell r="Y97">
            <v>123949.3</v>
          </cell>
          <cell r="AA97">
            <v>39082</v>
          </cell>
          <cell r="AB97" t="e">
            <v>#N/A</v>
          </cell>
          <cell r="AC97">
            <v>39082</v>
          </cell>
        </row>
        <row r="98">
          <cell r="D98" t="str">
            <v>XR3206</v>
          </cell>
          <cell r="E98">
            <v>52302.14</v>
          </cell>
          <cell r="F98">
            <v>1914.2583239999999</v>
          </cell>
          <cell r="H98">
            <v>1914.2583239999999</v>
          </cell>
          <cell r="J98">
            <v>0</v>
          </cell>
          <cell r="L98" t="str">
            <v/>
          </cell>
          <cell r="M98">
            <v>54216.398324000002</v>
          </cell>
          <cell r="O98">
            <v>52302.14</v>
          </cell>
          <cell r="P98">
            <v>2895.84</v>
          </cell>
          <cell r="R98">
            <v>2895.84</v>
          </cell>
          <cell r="V98" t="str">
            <v/>
          </cell>
          <cell r="W98">
            <v>55197.979999999996</v>
          </cell>
          <cell r="Y98">
            <v>55197.979999999996</v>
          </cell>
          <cell r="AA98">
            <v>38861</v>
          </cell>
          <cell r="AB98" t="e">
            <v>#N/A</v>
          </cell>
          <cell r="AC98">
            <v>38861</v>
          </cell>
        </row>
        <row r="99">
          <cell r="E99">
            <v>110378705.43000001</v>
          </cell>
          <cell r="F99">
            <v>5190776.7706380012</v>
          </cell>
          <cell r="G99">
            <v>162348593</v>
          </cell>
          <cell r="H99">
            <v>167539369.77063799</v>
          </cell>
          <cell r="I99">
            <v>-98013000</v>
          </cell>
          <cell r="J99">
            <v>-1444000</v>
          </cell>
          <cell r="K99">
            <v>0</v>
          </cell>
          <cell r="L99">
            <v>-99457000</v>
          </cell>
          <cell r="M99">
            <v>178461075.20063797</v>
          </cell>
          <cell r="O99">
            <v>110378705.43000001</v>
          </cell>
          <cell r="P99">
            <v>3862001.0499999993</v>
          </cell>
          <cell r="Q99">
            <v>163186699.61000001</v>
          </cell>
          <cell r="R99">
            <v>167048700.66</v>
          </cell>
          <cell r="S99">
            <v>-174020469.47</v>
          </cell>
          <cell r="T99">
            <v>-69942732.730000004</v>
          </cell>
          <cell r="U99">
            <v>0</v>
          </cell>
          <cell r="V99">
            <v>-243963202.20000002</v>
          </cell>
          <cell r="W99">
            <v>33464203.890000015</v>
          </cell>
          <cell r="Y99">
            <v>31897404.800000004</v>
          </cell>
        </row>
        <row r="102">
          <cell r="D102" t="str">
            <v>XR3020</v>
          </cell>
          <cell r="E102">
            <v>0</v>
          </cell>
          <cell r="F102">
            <v>0</v>
          </cell>
          <cell r="H102">
            <v>0</v>
          </cell>
          <cell r="J102">
            <v>0</v>
          </cell>
          <cell r="L102" t="str">
            <v/>
          </cell>
          <cell r="M102">
            <v>0</v>
          </cell>
          <cell r="O102">
            <v>0</v>
          </cell>
          <cell r="P102">
            <v>8242756.7799999993</v>
          </cell>
          <cell r="Q102">
            <v>210083869</v>
          </cell>
          <cell r="R102">
            <v>218326625.78</v>
          </cell>
          <cell r="T102">
            <v>-41014369</v>
          </cell>
          <cell r="V102">
            <v>-41014369</v>
          </cell>
          <cell r="W102">
            <v>177312256.78</v>
          </cell>
          <cell r="Y102">
            <v>177312256.78</v>
          </cell>
          <cell r="AA102">
            <v>0</v>
          </cell>
          <cell r="AB102">
            <v>39429</v>
          </cell>
          <cell r="AC102">
            <v>39429</v>
          </cell>
        </row>
        <row r="103">
          <cell r="D103" t="str">
            <v>XR3021</v>
          </cell>
          <cell r="E103">
            <v>0</v>
          </cell>
          <cell r="F103">
            <v>0</v>
          </cell>
          <cell r="H103">
            <v>0</v>
          </cell>
          <cell r="J103">
            <v>0</v>
          </cell>
          <cell r="L103" t="str">
            <v/>
          </cell>
          <cell r="M103">
            <v>0</v>
          </cell>
          <cell r="O103">
            <v>0</v>
          </cell>
          <cell r="P103">
            <v>5824293.7599999998</v>
          </cell>
          <cell r="Q103">
            <v>148444288.72999999</v>
          </cell>
          <cell r="R103">
            <v>154268582.48999998</v>
          </cell>
          <cell r="T103">
            <v>-75000000</v>
          </cell>
          <cell r="V103">
            <v>-75000000</v>
          </cell>
          <cell r="W103">
            <v>79268582.48999998</v>
          </cell>
          <cell r="Y103">
            <v>79268582.48999998</v>
          </cell>
          <cell r="AA103">
            <v>0</v>
          </cell>
          <cell r="AB103">
            <v>39429</v>
          </cell>
          <cell r="AC103">
            <v>39429</v>
          </cell>
        </row>
        <row r="104">
          <cell r="D104" t="str">
            <v>XR3022</v>
          </cell>
          <cell r="E104">
            <v>0</v>
          </cell>
          <cell r="F104">
            <v>0</v>
          </cell>
          <cell r="H104">
            <v>0</v>
          </cell>
          <cell r="J104">
            <v>0</v>
          </cell>
          <cell r="L104" t="str">
            <v/>
          </cell>
          <cell r="M104">
            <v>0</v>
          </cell>
          <cell r="O104">
            <v>0</v>
          </cell>
          <cell r="P104">
            <v>603496.28</v>
          </cell>
          <cell r="Q104">
            <v>15381363</v>
          </cell>
          <cell r="R104">
            <v>15984859.279999999</v>
          </cell>
          <cell r="T104">
            <v>-3289514</v>
          </cell>
          <cell r="V104">
            <v>-3289514</v>
          </cell>
          <cell r="W104">
            <v>12695345.279999999</v>
          </cell>
          <cell r="Y104">
            <v>12695345.279999999</v>
          </cell>
          <cell r="AA104">
            <v>0</v>
          </cell>
          <cell r="AB104">
            <v>39429</v>
          </cell>
          <cell r="AC104">
            <v>39429</v>
          </cell>
        </row>
        <row r="105">
          <cell r="D105" t="str">
            <v>XR3023</v>
          </cell>
          <cell r="E105">
            <v>0</v>
          </cell>
          <cell r="F105">
            <v>0</v>
          </cell>
          <cell r="H105">
            <v>0</v>
          </cell>
          <cell r="J105">
            <v>0</v>
          </cell>
          <cell r="L105" t="str">
            <v/>
          </cell>
          <cell r="M105">
            <v>0</v>
          </cell>
          <cell r="O105">
            <v>0</v>
          </cell>
          <cell r="P105">
            <v>367255.20999999996</v>
          </cell>
          <cell r="Q105">
            <v>9360266</v>
          </cell>
          <cell r="R105">
            <v>9727521.2100000009</v>
          </cell>
          <cell r="T105">
            <v>-1637982</v>
          </cell>
          <cell r="V105">
            <v>-1637982</v>
          </cell>
          <cell r="W105">
            <v>8089539.2100000009</v>
          </cell>
          <cell r="Y105">
            <v>8089539.2100000009</v>
          </cell>
          <cell r="AA105">
            <v>0</v>
          </cell>
          <cell r="AB105">
            <v>39429</v>
          </cell>
          <cell r="AC105">
            <v>39429</v>
          </cell>
        </row>
        <row r="106">
          <cell r="D106" t="str">
            <v>XR3024</v>
          </cell>
          <cell r="E106">
            <v>0</v>
          </cell>
          <cell r="F106">
            <v>0</v>
          </cell>
          <cell r="H106">
            <v>0</v>
          </cell>
          <cell r="J106">
            <v>0</v>
          </cell>
          <cell r="L106" t="str">
            <v/>
          </cell>
          <cell r="M106">
            <v>0</v>
          </cell>
          <cell r="O106">
            <v>0</v>
          </cell>
          <cell r="P106">
            <v>4555081.66</v>
          </cell>
          <cell r="Q106">
            <v>116095768</v>
          </cell>
          <cell r="R106">
            <v>120650849.66</v>
          </cell>
          <cell r="T106">
            <v>-44563699</v>
          </cell>
          <cell r="V106">
            <v>-44563699</v>
          </cell>
          <cell r="W106">
            <v>76087150.659999996</v>
          </cell>
          <cell r="Y106">
            <v>76087150.659999996</v>
          </cell>
          <cell r="AA106">
            <v>0</v>
          </cell>
          <cell r="AB106">
            <v>39429</v>
          </cell>
          <cell r="AC106">
            <v>39429</v>
          </cell>
        </row>
        <row r="107">
          <cell r="E107">
            <v>0</v>
          </cell>
          <cell r="F107">
            <v>0</v>
          </cell>
          <cell r="G107">
            <v>0</v>
          </cell>
          <cell r="H107">
            <v>0</v>
          </cell>
          <cell r="I107">
            <v>0</v>
          </cell>
          <cell r="J107">
            <v>0</v>
          </cell>
          <cell r="K107">
            <v>0</v>
          </cell>
          <cell r="L107">
            <v>0</v>
          </cell>
          <cell r="M107">
            <v>0</v>
          </cell>
          <cell r="O107">
            <v>0</v>
          </cell>
          <cell r="P107">
            <v>19592883.689999998</v>
          </cell>
          <cell r="Q107">
            <v>499365554.73000002</v>
          </cell>
          <cell r="R107">
            <v>518958438.41999996</v>
          </cell>
          <cell r="S107">
            <v>0</v>
          </cell>
          <cell r="T107">
            <v>-165505564</v>
          </cell>
          <cell r="U107">
            <v>0</v>
          </cell>
          <cell r="V107">
            <v>-165505564</v>
          </cell>
          <cell r="W107">
            <v>353452874.41999996</v>
          </cell>
          <cell r="Y107">
            <v>353452874.41999996</v>
          </cell>
        </row>
        <row r="110">
          <cell r="D110" t="str">
            <v>XR1032</v>
          </cell>
          <cell r="E110">
            <v>9593.76</v>
          </cell>
          <cell r="F110">
            <v>351.13161600000001</v>
          </cell>
          <cell r="H110">
            <v>351.13161600000001</v>
          </cell>
          <cell r="J110">
            <v>0</v>
          </cell>
          <cell r="L110" t="str">
            <v/>
          </cell>
          <cell r="M110">
            <v>9944.8916160000008</v>
          </cell>
          <cell r="O110">
            <v>9593.76</v>
          </cell>
          <cell r="P110">
            <v>531.16999999999996</v>
          </cell>
          <cell r="R110">
            <v>531.16999999999996</v>
          </cell>
          <cell r="V110" t="str">
            <v/>
          </cell>
          <cell r="W110">
            <v>10124.93</v>
          </cell>
          <cell r="Y110">
            <v>10124.93</v>
          </cell>
          <cell r="AA110">
            <v>36525</v>
          </cell>
          <cell r="AB110" t="e">
            <v>#N/A</v>
          </cell>
          <cell r="AC110">
            <v>36525</v>
          </cell>
        </row>
        <row r="111">
          <cell r="D111" t="str">
            <v>XR1305</v>
          </cell>
          <cell r="E111">
            <v>4321268.16</v>
          </cell>
          <cell r="F111">
            <v>196588.41465600001</v>
          </cell>
          <cell r="H111">
            <v>196588.41465600001</v>
          </cell>
          <cell r="I111">
            <v>2100000</v>
          </cell>
          <cell r="J111">
            <v>0</v>
          </cell>
          <cell r="L111">
            <v>2100000</v>
          </cell>
          <cell r="M111">
            <v>6617856.5746560004</v>
          </cell>
          <cell r="O111">
            <v>4321268.16</v>
          </cell>
          <cell r="P111">
            <v>240755.22</v>
          </cell>
          <cell r="R111">
            <v>240755.22</v>
          </cell>
          <cell r="S111">
            <v>3929838.68</v>
          </cell>
          <cell r="V111">
            <v>3929838.68</v>
          </cell>
          <cell r="W111">
            <v>8491862.0600000005</v>
          </cell>
          <cell r="Y111">
            <v>6662023.3799999999</v>
          </cell>
          <cell r="AA111">
            <v>39082</v>
          </cell>
          <cell r="AB111">
            <v>39447</v>
          </cell>
          <cell r="AC111">
            <v>39447</v>
          </cell>
        </row>
        <row r="112">
          <cell r="D112" t="str">
            <v>XR3003</v>
          </cell>
          <cell r="E112">
            <v>3023746.12</v>
          </cell>
          <cell r="F112">
            <v>83219.107992000005</v>
          </cell>
          <cell r="G112">
            <v>950000</v>
          </cell>
          <cell r="H112">
            <v>1033219.1079919999</v>
          </cell>
          <cell r="I112">
            <v>-2450000</v>
          </cell>
          <cell r="J112">
            <v>0</v>
          </cell>
          <cell r="L112">
            <v>-2450000</v>
          </cell>
          <cell r="M112">
            <v>1606965.2279920001</v>
          </cell>
          <cell r="O112">
            <v>3023746.12</v>
          </cell>
          <cell r="P112">
            <v>125323.25</v>
          </cell>
          <cell r="Q112">
            <v>1016161.03</v>
          </cell>
          <cell r="R112">
            <v>1141484.28</v>
          </cell>
          <cell r="S112">
            <v>-2468324.6800000002</v>
          </cell>
          <cell r="V112">
            <v>-2468324.6800000002</v>
          </cell>
          <cell r="W112">
            <v>1696905.7200000002</v>
          </cell>
          <cell r="Y112">
            <v>1696905.7200000002</v>
          </cell>
          <cell r="AA112">
            <v>39336</v>
          </cell>
          <cell r="AB112">
            <v>39447</v>
          </cell>
          <cell r="AC112">
            <v>39447</v>
          </cell>
        </row>
        <row r="113">
          <cell r="D113" t="str">
            <v>XR3007</v>
          </cell>
          <cell r="E113">
            <v>5398733.1699999999</v>
          </cell>
          <cell r="F113">
            <v>221544.67402199999</v>
          </cell>
          <cell r="H113">
            <v>221544.67402199999</v>
          </cell>
          <cell r="I113">
            <v>-191200</v>
          </cell>
          <cell r="J113">
            <v>0</v>
          </cell>
          <cell r="K113">
            <v>1500000</v>
          </cell>
          <cell r="L113">
            <v>1308800</v>
          </cell>
          <cell r="M113">
            <v>6929077.8440220002</v>
          </cell>
          <cell r="O113">
            <v>5398733.1699999999</v>
          </cell>
          <cell r="P113">
            <v>297093.78999999998</v>
          </cell>
          <cell r="R113">
            <v>297093.78999999998</v>
          </cell>
          <cell r="S113">
            <v>-132195.32999999999</v>
          </cell>
          <cell r="U113">
            <v>1500000</v>
          </cell>
          <cell r="V113">
            <v>1367804.67</v>
          </cell>
          <cell r="W113">
            <v>7063631.6299999999</v>
          </cell>
          <cell r="Y113">
            <v>7004626.96</v>
          </cell>
          <cell r="AA113">
            <v>39349</v>
          </cell>
          <cell r="AB113">
            <v>39447</v>
          </cell>
          <cell r="AC113">
            <v>39447</v>
          </cell>
        </row>
        <row r="114">
          <cell r="D114" t="str">
            <v>XR3008</v>
          </cell>
          <cell r="E114">
            <v>15251.65</v>
          </cell>
          <cell r="F114">
            <v>558.21038999999996</v>
          </cell>
          <cell r="H114">
            <v>558.21038999999996</v>
          </cell>
          <cell r="J114">
            <v>0</v>
          </cell>
          <cell r="L114" t="str">
            <v/>
          </cell>
          <cell r="M114">
            <v>15809.86039</v>
          </cell>
          <cell r="O114">
            <v>15251.65</v>
          </cell>
          <cell r="P114">
            <v>844.45</v>
          </cell>
          <cell r="R114">
            <v>844.45</v>
          </cell>
          <cell r="V114" t="str">
            <v/>
          </cell>
          <cell r="W114">
            <v>16096.1</v>
          </cell>
          <cell r="Y114">
            <v>16096.1</v>
          </cell>
          <cell r="AA114">
            <v>36525</v>
          </cell>
          <cell r="AB114" t="e">
            <v>#N/A</v>
          </cell>
          <cell r="AC114">
            <v>36525</v>
          </cell>
        </row>
        <row r="115">
          <cell r="D115" t="str">
            <v>XR3009</v>
          </cell>
          <cell r="E115">
            <v>464751.45</v>
          </cell>
          <cell r="F115">
            <v>17650.40307</v>
          </cell>
          <cell r="H115">
            <v>17650.40307</v>
          </cell>
          <cell r="I115">
            <v>35000</v>
          </cell>
          <cell r="J115">
            <v>0</v>
          </cell>
          <cell r="L115">
            <v>35000</v>
          </cell>
          <cell r="M115">
            <v>517401.85307000001</v>
          </cell>
          <cell r="O115">
            <v>464751.45</v>
          </cell>
          <cell r="P115">
            <v>30898.73</v>
          </cell>
          <cell r="R115">
            <v>30898.73</v>
          </cell>
          <cell r="S115">
            <v>219719.33</v>
          </cell>
          <cell r="V115">
            <v>219719.33</v>
          </cell>
          <cell r="W115">
            <v>715369.51</v>
          </cell>
          <cell r="Y115">
            <v>530650.17999999993</v>
          </cell>
          <cell r="AA115">
            <v>39336</v>
          </cell>
          <cell r="AB115">
            <v>39447</v>
          </cell>
          <cell r="AC115">
            <v>39447</v>
          </cell>
        </row>
        <row r="116">
          <cell r="D116" t="str">
            <v>XR3010</v>
          </cell>
          <cell r="E116">
            <v>202345.9</v>
          </cell>
          <cell r="F116">
            <v>7405.8599400000003</v>
          </cell>
          <cell r="H116">
            <v>7405.8599400000003</v>
          </cell>
          <cell r="J116">
            <v>0</v>
          </cell>
          <cell r="L116" t="str">
            <v/>
          </cell>
          <cell r="M116">
            <v>209751.75993999999</v>
          </cell>
          <cell r="O116">
            <v>202345.9</v>
          </cell>
          <cell r="P116">
            <v>11203.32</v>
          </cell>
          <cell r="R116">
            <v>11203.32</v>
          </cell>
          <cell r="V116" t="str">
            <v/>
          </cell>
          <cell r="W116">
            <v>213549.22</v>
          </cell>
          <cell r="Y116">
            <v>213549.22</v>
          </cell>
          <cell r="AA116">
            <v>36508</v>
          </cell>
          <cell r="AB116" t="e">
            <v>#N/A</v>
          </cell>
          <cell r="AC116">
            <v>36508</v>
          </cell>
        </row>
        <row r="117">
          <cell r="D117" t="str">
            <v>XR3013</v>
          </cell>
          <cell r="E117">
            <v>261636.84</v>
          </cell>
          <cell r="F117">
            <v>9575.9083439999995</v>
          </cell>
          <cell r="H117">
            <v>9575.9083439999995</v>
          </cell>
          <cell r="J117">
            <v>0</v>
          </cell>
          <cell r="L117" t="str">
            <v/>
          </cell>
          <cell r="M117">
            <v>271212.74834400002</v>
          </cell>
          <cell r="O117">
            <v>261636.84</v>
          </cell>
          <cell r="P117">
            <v>14486.11</v>
          </cell>
          <cell r="R117">
            <v>14486.11</v>
          </cell>
          <cell r="V117" t="str">
            <v/>
          </cell>
          <cell r="W117">
            <v>276122.95</v>
          </cell>
          <cell r="Y117">
            <v>276122.95</v>
          </cell>
          <cell r="AA117">
            <v>36508</v>
          </cell>
          <cell r="AB117" t="e">
            <v>#N/A</v>
          </cell>
          <cell r="AC117">
            <v>36508</v>
          </cell>
        </row>
        <row r="118">
          <cell r="D118" t="str">
            <v>XR3200</v>
          </cell>
          <cell r="E118">
            <v>8168679.3699999992</v>
          </cell>
          <cell r="F118">
            <v>297820.76494199998</v>
          </cell>
          <cell r="H118">
            <v>297820.76494199998</v>
          </cell>
          <cell r="J118">
            <v>-63000</v>
          </cell>
          <cell r="L118">
            <v>-63000</v>
          </cell>
          <cell r="M118">
            <v>8403500.1349419989</v>
          </cell>
          <cell r="O118">
            <v>8168679.3699999992</v>
          </cell>
          <cell r="P118">
            <v>412004.84</v>
          </cell>
          <cell r="R118">
            <v>412004.84</v>
          </cell>
          <cell r="S118">
            <v>0</v>
          </cell>
          <cell r="T118">
            <v>-1349000</v>
          </cell>
          <cell r="V118">
            <v>-1349000</v>
          </cell>
          <cell r="W118">
            <v>7231684.209999999</v>
          </cell>
          <cell r="Y118">
            <v>7231684.209999999</v>
          </cell>
          <cell r="AA118">
            <v>39259</v>
          </cell>
          <cell r="AB118" t="e">
            <v>#N/A</v>
          </cell>
          <cell r="AC118">
            <v>39259</v>
          </cell>
        </row>
        <row r="119">
          <cell r="D119" t="str">
            <v>XR3213</v>
          </cell>
          <cell r="E119">
            <v>0</v>
          </cell>
          <cell r="F119">
            <v>0</v>
          </cell>
          <cell r="H119">
            <v>0</v>
          </cell>
          <cell r="J119">
            <v>0</v>
          </cell>
          <cell r="L119" t="str">
            <v/>
          </cell>
          <cell r="M119">
            <v>0</v>
          </cell>
          <cell r="O119">
            <v>0</v>
          </cell>
          <cell r="R119">
            <v>0</v>
          </cell>
          <cell r="T119">
            <v>200000</v>
          </cell>
          <cell r="V119">
            <v>200000</v>
          </cell>
          <cell r="W119">
            <v>200000</v>
          </cell>
          <cell r="Y119">
            <v>0</v>
          </cell>
          <cell r="AA119">
            <v>0</v>
          </cell>
          <cell r="AB119">
            <v>39447</v>
          </cell>
          <cell r="AC119">
            <v>39447</v>
          </cell>
        </row>
        <row r="120">
          <cell r="E120">
            <v>21866006.420000002</v>
          </cell>
          <cell r="F120">
            <v>834714.47497200011</v>
          </cell>
          <cell r="G120">
            <v>950000</v>
          </cell>
          <cell r="H120">
            <v>1784714.4749720001</v>
          </cell>
          <cell r="I120">
            <v>-506200</v>
          </cell>
          <cell r="J120">
            <v>-63000</v>
          </cell>
          <cell r="K120">
            <v>1500000</v>
          </cell>
          <cell r="L120">
            <v>930800</v>
          </cell>
          <cell r="M120">
            <v>24581520.894972</v>
          </cell>
          <cell r="O120">
            <v>21866006.420000002</v>
          </cell>
          <cell r="P120">
            <v>1133140.8799999999</v>
          </cell>
          <cell r="Q120">
            <v>1016161.03</v>
          </cell>
          <cell r="R120">
            <v>2149301.91</v>
          </cell>
          <cell r="S120">
            <v>1549038</v>
          </cell>
          <cell r="T120">
            <v>-1149000</v>
          </cell>
          <cell r="U120">
            <v>1500000</v>
          </cell>
          <cell r="V120">
            <v>1900038</v>
          </cell>
          <cell r="W120">
            <v>25915346.330000002</v>
          </cell>
          <cell r="Y120">
            <v>23641783.649999999</v>
          </cell>
        </row>
        <row r="123">
          <cell r="D123" t="str">
            <v>XR6003</v>
          </cell>
          <cell r="E123">
            <v>-3197358.78</v>
          </cell>
          <cell r="F123">
            <v>2350416.1949519999</v>
          </cell>
          <cell r="H123">
            <v>2350416.1949519999</v>
          </cell>
          <cell r="I123">
            <v>134832761</v>
          </cell>
          <cell r="J123">
            <v>0</v>
          </cell>
          <cell r="L123">
            <v>134832761</v>
          </cell>
          <cell r="M123">
            <v>133985818.414952</v>
          </cell>
          <cell r="O123">
            <v>-3197358.78</v>
          </cell>
          <cell r="P123">
            <v>1535272.15</v>
          </cell>
          <cell r="R123">
            <v>1535272.15</v>
          </cell>
          <cell r="S123">
            <v>134832760.97999999</v>
          </cell>
          <cell r="T123">
            <v>-124495942.72</v>
          </cell>
          <cell r="V123">
            <v>10336818.25999999</v>
          </cell>
          <cell r="W123">
            <v>8674731.6299999915</v>
          </cell>
          <cell r="Y123">
            <v>8674731.6299999915</v>
          </cell>
          <cell r="AA123">
            <v>39353</v>
          </cell>
          <cell r="AB123">
            <v>39447</v>
          </cell>
          <cell r="AC123">
            <v>39447</v>
          </cell>
        </row>
        <row r="124">
          <cell r="D124" t="str">
            <v>XR6004</v>
          </cell>
          <cell r="E124">
            <v>154891402.12</v>
          </cell>
          <cell r="F124">
            <v>8122154.920992</v>
          </cell>
          <cell r="H124">
            <v>8122154.920992</v>
          </cell>
          <cell r="I124">
            <v>134050798</v>
          </cell>
          <cell r="J124">
            <v>0</v>
          </cell>
          <cell r="L124">
            <v>134050798</v>
          </cell>
          <cell r="M124">
            <v>297064355.04099202</v>
          </cell>
          <cell r="O124">
            <v>154891402.12</v>
          </cell>
          <cell r="P124">
            <v>10302091.18</v>
          </cell>
          <cell r="Q124">
            <v>-11655</v>
          </cell>
          <cell r="R124">
            <v>10290436.18</v>
          </cell>
          <cell r="S124">
            <v>134050797.83</v>
          </cell>
          <cell r="T124">
            <v>-114106654.68000001</v>
          </cell>
          <cell r="V124">
            <v>19944143.149999991</v>
          </cell>
          <cell r="W124">
            <v>185125981.44999999</v>
          </cell>
          <cell r="Y124">
            <v>185125981.44999999</v>
          </cell>
          <cell r="AA124">
            <v>39353</v>
          </cell>
          <cell r="AB124">
            <v>39447</v>
          </cell>
          <cell r="AC124">
            <v>39447</v>
          </cell>
        </row>
        <row r="125">
          <cell r="E125">
            <v>151694043.34</v>
          </cell>
          <cell r="F125">
            <v>10472571.115944</v>
          </cell>
          <cell r="G125">
            <v>0</v>
          </cell>
          <cell r="H125">
            <v>10472571.115944</v>
          </cell>
          <cell r="I125">
            <v>268883559</v>
          </cell>
          <cell r="J125">
            <v>0</v>
          </cell>
          <cell r="K125">
            <v>0</v>
          </cell>
          <cell r="L125">
            <v>268883559</v>
          </cell>
          <cell r="M125">
            <v>431050173.455944</v>
          </cell>
          <cell r="O125">
            <v>151694043.34</v>
          </cell>
          <cell r="P125">
            <v>11837363.33</v>
          </cell>
          <cell r="Q125">
            <v>-11655</v>
          </cell>
          <cell r="R125">
            <v>11825708.33</v>
          </cell>
          <cell r="S125">
            <v>268883558.81</v>
          </cell>
          <cell r="T125">
            <v>-238602597.40000001</v>
          </cell>
          <cell r="U125">
            <v>0</v>
          </cell>
          <cell r="V125">
            <v>30280961.409999996</v>
          </cell>
          <cell r="W125">
            <v>193800713.08000001</v>
          </cell>
          <cell r="Y125">
            <v>193800713.07999998</v>
          </cell>
          <cell r="AA125">
            <v>39353</v>
          </cell>
          <cell r="AC125">
            <v>39447</v>
          </cell>
        </row>
        <row r="126">
          <cell r="D126" t="str">
            <v>XR6013</v>
          </cell>
          <cell r="E126">
            <v>2000000</v>
          </cell>
          <cell r="F126">
            <v>73200</v>
          </cell>
          <cell r="H126">
            <v>73200</v>
          </cell>
          <cell r="J126">
            <v>0</v>
          </cell>
          <cell r="L126" t="str">
            <v/>
          </cell>
          <cell r="M126">
            <v>2073200</v>
          </cell>
          <cell r="O126">
            <v>2000000</v>
          </cell>
          <cell r="P126">
            <v>83911.67</v>
          </cell>
          <cell r="R126">
            <v>83911.67</v>
          </cell>
          <cell r="V126" t="str">
            <v/>
          </cell>
          <cell r="W126">
            <v>2083911.67</v>
          </cell>
          <cell r="Y126">
            <v>2083911.67</v>
          </cell>
          <cell r="AA126">
            <v>39082</v>
          </cell>
          <cell r="AB126" t="e">
            <v>#N/A</v>
          </cell>
          <cell r="AC126">
            <v>39082</v>
          </cell>
        </row>
        <row r="127">
          <cell r="E127">
            <v>153694043.34</v>
          </cell>
          <cell r="F127">
            <v>10545771.115944</v>
          </cell>
          <cell r="G127">
            <v>0</v>
          </cell>
          <cell r="H127">
            <v>10545771.115944</v>
          </cell>
          <cell r="I127">
            <v>268883559</v>
          </cell>
          <cell r="J127">
            <v>0</v>
          </cell>
          <cell r="K127">
            <v>0</v>
          </cell>
          <cell r="L127">
            <v>268883559</v>
          </cell>
          <cell r="M127">
            <v>433123373.455944</v>
          </cell>
          <cell r="O127">
            <v>153694043.34</v>
          </cell>
          <cell r="P127">
            <v>11921275</v>
          </cell>
          <cell r="Q127">
            <v>-11655</v>
          </cell>
          <cell r="R127">
            <v>11909620</v>
          </cell>
          <cell r="S127">
            <v>268883558.81</v>
          </cell>
          <cell r="T127">
            <v>-238602597.40000001</v>
          </cell>
          <cell r="U127">
            <v>0</v>
          </cell>
          <cell r="V127">
            <v>30280961.409999996</v>
          </cell>
          <cell r="W127">
            <v>195884624.75</v>
          </cell>
          <cell r="Y127">
            <v>195884624.74999997</v>
          </cell>
        </row>
        <row r="130">
          <cell r="D130" t="str">
            <v>XR1016</v>
          </cell>
          <cell r="E130">
            <v>6066025.7000000002</v>
          </cell>
          <cell r="F130">
            <v>223846.54062000001</v>
          </cell>
          <cell r="G130">
            <v>100000</v>
          </cell>
          <cell r="H130">
            <v>323846.54061999999</v>
          </cell>
          <cell r="J130">
            <v>0</v>
          </cell>
          <cell r="L130" t="str">
            <v/>
          </cell>
          <cell r="M130">
            <v>6389872.2406200003</v>
          </cell>
          <cell r="O130">
            <v>6066025.7000000002</v>
          </cell>
          <cell r="P130">
            <v>351011.06</v>
          </cell>
          <cell r="R130">
            <v>351011.06</v>
          </cell>
          <cell r="T130">
            <v>168183.84</v>
          </cell>
          <cell r="V130">
            <v>168183.84</v>
          </cell>
          <cell r="W130">
            <v>6585220.5999999996</v>
          </cell>
          <cell r="Y130">
            <v>6417036.7599999998</v>
          </cell>
          <cell r="AA130">
            <v>39226</v>
          </cell>
          <cell r="AB130">
            <v>39447</v>
          </cell>
          <cell r="AC130">
            <v>39447</v>
          </cell>
        </row>
        <row r="131">
          <cell r="D131" t="str">
            <v>XR6002</v>
          </cell>
          <cell r="E131">
            <v>689730.21</v>
          </cell>
          <cell r="F131">
            <v>28904.125685999999</v>
          </cell>
          <cell r="G131">
            <v>200000</v>
          </cell>
          <cell r="H131">
            <v>228904.12568599998</v>
          </cell>
          <cell r="J131">
            <v>0</v>
          </cell>
          <cell r="L131" t="str">
            <v/>
          </cell>
          <cell r="M131">
            <v>918634.33568599995</v>
          </cell>
          <cell r="O131">
            <v>689730.21</v>
          </cell>
          <cell r="P131">
            <v>43343.83</v>
          </cell>
          <cell r="Q131">
            <v>146146.6</v>
          </cell>
          <cell r="R131">
            <v>189490.43</v>
          </cell>
          <cell r="T131">
            <v>-49548.24</v>
          </cell>
          <cell r="V131">
            <v>-49548.24</v>
          </cell>
          <cell r="W131">
            <v>829672.39999999991</v>
          </cell>
          <cell r="Y131">
            <v>829672.39999999991</v>
          </cell>
          <cell r="AA131">
            <v>39218</v>
          </cell>
          <cell r="AB131">
            <v>39447</v>
          </cell>
          <cell r="AC131">
            <v>39447</v>
          </cell>
        </row>
        <row r="132">
          <cell r="E132">
            <v>6755755.9100000001</v>
          </cell>
          <cell r="F132">
            <v>252750.66630600003</v>
          </cell>
          <cell r="G132">
            <v>300000</v>
          </cell>
          <cell r="H132">
            <v>552750.66630599997</v>
          </cell>
          <cell r="I132">
            <v>0</v>
          </cell>
          <cell r="J132">
            <v>0</v>
          </cell>
          <cell r="K132">
            <v>0</v>
          </cell>
          <cell r="L132">
            <v>0</v>
          </cell>
          <cell r="M132">
            <v>7308506.5763060004</v>
          </cell>
          <cell r="O132">
            <v>6755755.9100000001</v>
          </cell>
          <cell r="P132">
            <v>394354.89</v>
          </cell>
          <cell r="Q132">
            <v>146146.6</v>
          </cell>
          <cell r="R132">
            <v>540501.49</v>
          </cell>
          <cell r="S132">
            <v>0</v>
          </cell>
          <cell r="T132">
            <v>118635.6</v>
          </cell>
          <cell r="U132">
            <v>0</v>
          </cell>
          <cell r="V132">
            <v>118635.6</v>
          </cell>
          <cell r="W132">
            <v>7414893</v>
          </cell>
          <cell r="Y132">
            <v>7246709.1600000001</v>
          </cell>
        </row>
        <row r="135">
          <cell r="D135" t="str">
            <v>XR1020</v>
          </cell>
          <cell r="E135">
            <v>4024116.03</v>
          </cell>
          <cell r="F135">
            <v>147282.646698</v>
          </cell>
          <cell r="H135">
            <v>147282.646698</v>
          </cell>
          <cell r="J135">
            <v>0</v>
          </cell>
          <cell r="L135" t="str">
            <v/>
          </cell>
          <cell r="M135">
            <v>4171398.6766979997</v>
          </cell>
          <cell r="O135">
            <v>4024116.03</v>
          </cell>
          <cell r="P135">
            <v>222803.87</v>
          </cell>
          <cell r="R135">
            <v>222803.87</v>
          </cell>
          <cell r="V135" t="str">
            <v/>
          </cell>
          <cell r="W135">
            <v>4246919.8999999994</v>
          </cell>
          <cell r="Y135">
            <v>4246919.8999999994</v>
          </cell>
          <cell r="AA135">
            <v>37873</v>
          </cell>
          <cell r="AB135" t="e">
            <v>#N/A</v>
          </cell>
          <cell r="AC135">
            <v>37873</v>
          </cell>
        </row>
        <row r="136">
          <cell r="D136" t="str">
            <v>XR1212</v>
          </cell>
          <cell r="E136">
            <v>184705.87</v>
          </cell>
          <cell r="F136">
            <v>6760.2348419999998</v>
          </cell>
          <cell r="H136">
            <v>6760.2348419999998</v>
          </cell>
          <cell r="J136">
            <v>0</v>
          </cell>
          <cell r="L136" t="str">
            <v/>
          </cell>
          <cell r="M136">
            <v>191466.104842</v>
          </cell>
          <cell r="O136">
            <v>184705.87</v>
          </cell>
          <cell r="P136">
            <v>8984.4699999999993</v>
          </cell>
          <cell r="R136">
            <v>8984.4699999999993</v>
          </cell>
          <cell r="T136">
            <v>-106269.87</v>
          </cell>
          <cell r="V136">
            <v>-106269.87</v>
          </cell>
          <cell r="W136">
            <v>87420.47</v>
          </cell>
          <cell r="Y136">
            <v>87420.47</v>
          </cell>
          <cell r="AA136">
            <v>39346</v>
          </cell>
          <cell r="AB136">
            <v>39447</v>
          </cell>
          <cell r="AC136">
            <v>39447</v>
          </cell>
        </row>
        <row r="137">
          <cell r="D137" t="str">
            <v>XR2057</v>
          </cell>
          <cell r="E137">
            <v>1004176.12</v>
          </cell>
          <cell r="F137">
            <v>36752.845992000002</v>
          </cell>
          <cell r="H137">
            <v>36752.845992000002</v>
          </cell>
          <cell r="J137">
            <v>0</v>
          </cell>
          <cell r="L137" t="str">
            <v/>
          </cell>
          <cell r="M137">
            <v>1040928.965992</v>
          </cell>
          <cell r="O137">
            <v>1004176.12</v>
          </cell>
          <cell r="P137">
            <v>55598.41</v>
          </cell>
          <cell r="R137">
            <v>55598.41</v>
          </cell>
          <cell r="V137" t="str">
            <v/>
          </cell>
          <cell r="W137">
            <v>1059774.53</v>
          </cell>
          <cell r="Y137">
            <v>1059774.53</v>
          </cell>
          <cell r="AA137">
            <v>38622</v>
          </cell>
          <cell r="AB137" t="e">
            <v>#N/A</v>
          </cell>
          <cell r="AC137">
            <v>38622</v>
          </cell>
        </row>
        <row r="138">
          <cell r="D138" t="str">
            <v>XR2201</v>
          </cell>
          <cell r="E138">
            <v>78649.240000000005</v>
          </cell>
          <cell r="F138">
            <v>2878.5621840000003</v>
          </cell>
          <cell r="H138">
            <v>2878.5621840000003</v>
          </cell>
          <cell r="J138">
            <v>0</v>
          </cell>
          <cell r="L138" t="str">
            <v/>
          </cell>
          <cell r="M138">
            <v>81527.802184</v>
          </cell>
          <cell r="O138">
            <v>78649.240000000005</v>
          </cell>
          <cell r="P138">
            <v>19460.16</v>
          </cell>
          <cell r="Q138">
            <v>1600000</v>
          </cell>
          <cell r="R138">
            <v>1619460.16</v>
          </cell>
          <cell r="V138" t="str">
            <v/>
          </cell>
          <cell r="W138">
            <v>1698109.4</v>
          </cell>
          <cell r="Y138">
            <v>1698109.4</v>
          </cell>
          <cell r="AA138">
            <v>38944</v>
          </cell>
          <cell r="AB138">
            <v>39392</v>
          </cell>
          <cell r="AC138">
            <v>39392</v>
          </cell>
        </row>
        <row r="139">
          <cell r="D139" t="str">
            <v>XR3016</v>
          </cell>
          <cell r="E139">
            <v>60304.23</v>
          </cell>
          <cell r="F139">
            <v>2207.134818</v>
          </cell>
          <cell r="H139">
            <v>2207.134818</v>
          </cell>
          <cell r="J139">
            <v>0</v>
          </cell>
          <cell r="L139" t="str">
            <v/>
          </cell>
          <cell r="M139">
            <v>62511.364818000002</v>
          </cell>
          <cell r="O139">
            <v>60304.23</v>
          </cell>
          <cell r="P139">
            <v>3338.84</v>
          </cell>
          <cell r="R139">
            <v>3338.84</v>
          </cell>
          <cell r="V139" t="str">
            <v/>
          </cell>
          <cell r="W139">
            <v>63643.070000000007</v>
          </cell>
          <cell r="Y139">
            <v>63643.070000000007</v>
          </cell>
          <cell r="AA139">
            <v>38342</v>
          </cell>
          <cell r="AB139" t="e">
            <v>#N/A</v>
          </cell>
          <cell r="AC139">
            <v>38342</v>
          </cell>
        </row>
        <row r="140">
          <cell r="D140" t="str">
            <v>XR3017</v>
          </cell>
          <cell r="E140">
            <v>1122384.6000000001</v>
          </cell>
          <cell r="F140">
            <v>41079.276360000003</v>
          </cell>
          <cell r="H140">
            <v>41079.276360000003</v>
          </cell>
          <cell r="J140">
            <v>0</v>
          </cell>
          <cell r="L140" t="str">
            <v/>
          </cell>
          <cell r="M140">
            <v>1163463.8763600001</v>
          </cell>
          <cell r="O140">
            <v>1122384.6000000001</v>
          </cell>
          <cell r="P140">
            <v>62143.27</v>
          </cell>
          <cell r="R140">
            <v>62143.27</v>
          </cell>
          <cell r="V140" t="str">
            <v/>
          </cell>
          <cell r="W140">
            <v>1184527.8700000001</v>
          </cell>
          <cell r="Y140">
            <v>1184527.8700000001</v>
          </cell>
          <cell r="AA140">
            <v>37621</v>
          </cell>
          <cell r="AB140" t="e">
            <v>#N/A</v>
          </cell>
          <cell r="AC140">
            <v>37621</v>
          </cell>
        </row>
        <row r="141">
          <cell r="D141" t="str">
            <v>XR3210</v>
          </cell>
          <cell r="E141">
            <v>1012288.82</v>
          </cell>
          <cell r="F141">
            <v>37049.770811999995</v>
          </cell>
          <cell r="H141">
            <v>37049.770811999995</v>
          </cell>
          <cell r="J141">
            <v>0</v>
          </cell>
          <cell r="L141" t="str">
            <v/>
          </cell>
          <cell r="M141">
            <v>1049338.590812</v>
          </cell>
          <cell r="O141">
            <v>1012288.82</v>
          </cell>
          <cell r="P141">
            <v>56047.56</v>
          </cell>
          <cell r="R141">
            <v>56047.56</v>
          </cell>
          <cell r="V141" t="str">
            <v/>
          </cell>
          <cell r="W141">
            <v>1068336.3799999999</v>
          </cell>
          <cell r="Y141">
            <v>1068336.3799999999</v>
          </cell>
          <cell r="AA141">
            <v>39002</v>
          </cell>
          <cell r="AB141" t="e">
            <v>#N/A</v>
          </cell>
          <cell r="AC141">
            <v>39002</v>
          </cell>
        </row>
        <row r="142">
          <cell r="D142" t="str">
            <v>XR3211</v>
          </cell>
          <cell r="E142">
            <v>200000</v>
          </cell>
          <cell r="F142">
            <v>7320</v>
          </cell>
          <cell r="H142">
            <v>7320</v>
          </cell>
          <cell r="J142">
            <v>0</v>
          </cell>
          <cell r="L142" t="str">
            <v/>
          </cell>
          <cell r="M142">
            <v>207320</v>
          </cell>
          <cell r="O142">
            <v>200000</v>
          </cell>
          <cell r="P142">
            <v>10478.030000000001</v>
          </cell>
          <cell r="R142">
            <v>10478.030000000001</v>
          </cell>
          <cell r="V142" t="str">
            <v/>
          </cell>
          <cell r="W142">
            <v>210478.03</v>
          </cell>
          <cell r="Y142">
            <v>210478.03</v>
          </cell>
          <cell r="AA142">
            <v>39082</v>
          </cell>
          <cell r="AB142" t="e">
            <v>#N/A</v>
          </cell>
          <cell r="AC142">
            <v>39082</v>
          </cell>
        </row>
        <row r="143">
          <cell r="D143" t="str">
            <v>XR3212</v>
          </cell>
          <cell r="E143">
            <v>95000</v>
          </cell>
          <cell r="F143">
            <v>3111</v>
          </cell>
          <cell r="H143">
            <v>3111</v>
          </cell>
          <cell r="I143">
            <v>-20000</v>
          </cell>
          <cell r="J143">
            <v>0</v>
          </cell>
          <cell r="L143">
            <v>-20000</v>
          </cell>
          <cell r="M143">
            <v>78111</v>
          </cell>
          <cell r="O143">
            <v>95000</v>
          </cell>
          <cell r="P143">
            <v>4977.04</v>
          </cell>
          <cell r="R143">
            <v>4977.04</v>
          </cell>
          <cell r="S143">
            <v>-18404</v>
          </cell>
          <cell r="V143">
            <v>-18404</v>
          </cell>
          <cell r="W143">
            <v>81573.039999999994</v>
          </cell>
          <cell r="Y143">
            <v>79977.039999999994</v>
          </cell>
          <cell r="AA143">
            <v>39082</v>
          </cell>
          <cell r="AB143">
            <v>39447</v>
          </cell>
          <cell r="AC143">
            <v>39447</v>
          </cell>
        </row>
        <row r="144">
          <cell r="D144" t="str">
            <v>XR3301</v>
          </cell>
          <cell r="E144">
            <v>200000</v>
          </cell>
          <cell r="F144">
            <v>7320</v>
          </cell>
          <cell r="H144">
            <v>7320</v>
          </cell>
          <cell r="J144">
            <v>0</v>
          </cell>
          <cell r="L144" t="str">
            <v/>
          </cell>
          <cell r="M144">
            <v>207320</v>
          </cell>
          <cell r="O144">
            <v>200000</v>
          </cell>
          <cell r="P144">
            <v>10478.030000000001</v>
          </cell>
          <cell r="R144">
            <v>10478.030000000001</v>
          </cell>
          <cell r="V144" t="str">
            <v/>
          </cell>
          <cell r="W144">
            <v>210478.03</v>
          </cell>
          <cell r="Y144">
            <v>210478.03</v>
          </cell>
          <cell r="AA144">
            <v>39082</v>
          </cell>
          <cell r="AB144" t="e">
            <v>#N/A</v>
          </cell>
          <cell r="AC144">
            <v>39082</v>
          </cell>
        </row>
        <row r="145">
          <cell r="D145" t="str">
            <v>XR3201</v>
          </cell>
          <cell r="E145">
            <v>564853.68000000005</v>
          </cell>
          <cell r="F145">
            <v>20673.644688000004</v>
          </cell>
          <cell r="H145">
            <v>20673.644688000004</v>
          </cell>
          <cell r="J145">
            <v>0</v>
          </cell>
          <cell r="L145" t="str">
            <v/>
          </cell>
          <cell r="M145">
            <v>585527.32468800002</v>
          </cell>
          <cell r="O145">
            <v>564853.68000000005</v>
          </cell>
          <cell r="P145">
            <v>31274.32</v>
          </cell>
          <cell r="R145">
            <v>31274.32</v>
          </cell>
          <cell r="V145" t="str">
            <v/>
          </cell>
          <cell r="W145">
            <v>596128</v>
          </cell>
          <cell r="Y145">
            <v>596128</v>
          </cell>
          <cell r="AA145">
            <v>38205</v>
          </cell>
          <cell r="AB145" t="e">
            <v>#N/A</v>
          </cell>
          <cell r="AC145">
            <v>38205</v>
          </cell>
        </row>
        <row r="146">
          <cell r="D146" t="str">
            <v>XR3203</v>
          </cell>
          <cell r="E146">
            <v>52077.52</v>
          </cell>
          <cell r="F146">
            <v>1906.0372319999999</v>
          </cell>
          <cell r="H146">
            <v>1906.0372319999999</v>
          </cell>
          <cell r="J146">
            <v>0</v>
          </cell>
          <cell r="L146" t="str">
            <v/>
          </cell>
          <cell r="M146">
            <v>53983.557231999999</v>
          </cell>
          <cell r="O146">
            <v>52077.52</v>
          </cell>
          <cell r="P146">
            <v>2874.93</v>
          </cell>
          <cell r="R146">
            <v>2874.93</v>
          </cell>
          <cell r="V146" t="str">
            <v/>
          </cell>
          <cell r="W146">
            <v>54952.45</v>
          </cell>
          <cell r="Y146">
            <v>54952.45</v>
          </cell>
          <cell r="AA146">
            <v>39055</v>
          </cell>
          <cell r="AB146" t="e">
            <v>#N/A</v>
          </cell>
          <cell r="AC146">
            <v>39055</v>
          </cell>
        </row>
        <row r="147">
          <cell r="E147">
            <v>8598556.1099999994</v>
          </cell>
          <cell r="F147">
            <v>314341.15362599998</v>
          </cell>
          <cell r="G147">
            <v>0</v>
          </cell>
          <cell r="H147">
            <v>314341.15362599998</v>
          </cell>
          <cell r="I147">
            <v>-20000</v>
          </cell>
          <cell r="J147">
            <v>0</v>
          </cell>
          <cell r="K147">
            <v>0</v>
          </cell>
          <cell r="L147">
            <v>-20000</v>
          </cell>
          <cell r="M147">
            <v>8892897.2636259999</v>
          </cell>
          <cell r="O147">
            <v>8598556.1099999994</v>
          </cell>
          <cell r="P147">
            <v>488458.93000000005</v>
          </cell>
          <cell r="Q147">
            <v>1600000</v>
          </cell>
          <cell r="R147">
            <v>2088458.9300000002</v>
          </cell>
          <cell r="S147">
            <v>-18404</v>
          </cell>
          <cell r="T147">
            <v>-106269.87</v>
          </cell>
          <cell r="U147">
            <v>0</v>
          </cell>
          <cell r="V147">
            <v>-124673.87</v>
          </cell>
          <cell r="W147">
            <v>10562341.17</v>
          </cell>
          <cell r="Y147">
            <v>10560745.169999996</v>
          </cell>
        </row>
        <row r="150">
          <cell r="D150" t="str">
            <v>XR3004</v>
          </cell>
          <cell r="E150">
            <v>2548.12</v>
          </cell>
          <cell r="F150">
            <v>93.261191999999994</v>
          </cell>
          <cell r="H150">
            <v>93.261191999999994</v>
          </cell>
          <cell r="J150">
            <v>0</v>
          </cell>
          <cell r="L150" t="str">
            <v/>
          </cell>
          <cell r="M150">
            <v>2641.3811919999998</v>
          </cell>
          <cell r="O150">
            <v>2548.12</v>
          </cell>
          <cell r="P150">
            <v>141.11000000000001</v>
          </cell>
          <cell r="R150">
            <v>141.11000000000001</v>
          </cell>
          <cell r="V150" t="str">
            <v/>
          </cell>
          <cell r="W150">
            <v>2689.23</v>
          </cell>
          <cell r="Y150">
            <v>2689.23</v>
          </cell>
          <cell r="AA150">
            <v>38260</v>
          </cell>
          <cell r="AB150" t="e">
            <v>#N/A</v>
          </cell>
          <cell r="AC150">
            <v>38260</v>
          </cell>
        </row>
        <row r="151">
          <cell r="D151" t="str">
            <v>XR3005</v>
          </cell>
          <cell r="E151">
            <v>50778.64</v>
          </cell>
          <cell r="F151">
            <v>1858.4982239999999</v>
          </cell>
          <cell r="H151">
            <v>1858.4982239999999</v>
          </cell>
          <cell r="J151">
            <v>0</v>
          </cell>
          <cell r="L151" t="str">
            <v/>
          </cell>
          <cell r="M151">
            <v>52637.138224000002</v>
          </cell>
          <cell r="O151">
            <v>50778.64</v>
          </cell>
          <cell r="P151">
            <v>2811.47</v>
          </cell>
          <cell r="R151">
            <v>2811.47</v>
          </cell>
          <cell r="V151" t="str">
            <v/>
          </cell>
          <cell r="W151">
            <v>53590.11</v>
          </cell>
          <cell r="Y151">
            <v>53590.11</v>
          </cell>
          <cell r="AA151">
            <v>39003</v>
          </cell>
          <cell r="AB151" t="e">
            <v>#N/A</v>
          </cell>
          <cell r="AC151">
            <v>39003</v>
          </cell>
        </row>
        <row r="152">
          <cell r="D152" t="str">
            <v>XR3006</v>
          </cell>
          <cell r="E152">
            <v>748544.53</v>
          </cell>
          <cell r="F152">
            <v>27396.729798</v>
          </cell>
          <cell r="H152">
            <v>27396.729798</v>
          </cell>
          <cell r="J152">
            <v>0</v>
          </cell>
          <cell r="L152" t="str">
            <v/>
          </cell>
          <cell r="M152">
            <v>775941.25979799998</v>
          </cell>
          <cell r="O152">
            <v>748544.53</v>
          </cell>
          <cell r="P152">
            <v>44034.879999999997</v>
          </cell>
          <cell r="R152">
            <v>44034.879999999997</v>
          </cell>
          <cell r="S152">
            <v>-31107.9</v>
          </cell>
          <cell r="V152">
            <v>-31107.9</v>
          </cell>
          <cell r="W152">
            <v>761471.51</v>
          </cell>
          <cell r="Y152">
            <v>761471.51</v>
          </cell>
          <cell r="AA152">
            <v>39447</v>
          </cell>
          <cell r="AB152" t="e">
            <v>#N/A</v>
          </cell>
          <cell r="AC152">
            <v>39447</v>
          </cell>
        </row>
        <row r="153">
          <cell r="D153" t="str">
            <v>XR4001</v>
          </cell>
          <cell r="E153">
            <v>5481.26</v>
          </cell>
          <cell r="F153">
            <v>200.61411600000002</v>
          </cell>
          <cell r="H153">
            <v>200.61411600000002</v>
          </cell>
          <cell r="J153">
            <v>0</v>
          </cell>
          <cell r="L153" t="str">
            <v/>
          </cell>
          <cell r="M153">
            <v>5681.874116</v>
          </cell>
          <cell r="O153">
            <v>5481.26</v>
          </cell>
          <cell r="P153">
            <v>303.48</v>
          </cell>
          <cell r="R153">
            <v>303.48</v>
          </cell>
          <cell r="V153" t="str">
            <v/>
          </cell>
          <cell r="W153">
            <v>5784.74</v>
          </cell>
          <cell r="Y153">
            <v>5784.74</v>
          </cell>
          <cell r="AA153">
            <v>38615</v>
          </cell>
          <cell r="AB153" t="e">
            <v>#N/A</v>
          </cell>
          <cell r="AC153">
            <v>38615</v>
          </cell>
        </row>
        <row r="154">
          <cell r="D154" t="str">
            <v>XR4002</v>
          </cell>
          <cell r="E154">
            <v>699572.71</v>
          </cell>
          <cell r="F154">
            <v>25604.361185999998</v>
          </cell>
          <cell r="H154">
            <v>25604.361185999998</v>
          </cell>
          <cell r="J154">
            <v>0</v>
          </cell>
          <cell r="L154" t="str">
            <v/>
          </cell>
          <cell r="M154">
            <v>725177.07118600002</v>
          </cell>
          <cell r="O154">
            <v>699572.71</v>
          </cell>
          <cell r="P154">
            <v>38024.269999999997</v>
          </cell>
          <cell r="Q154">
            <v>-10000</v>
          </cell>
          <cell r="R154">
            <v>28024.269999999997</v>
          </cell>
          <cell r="T154">
            <v>-79932.38</v>
          </cell>
          <cell r="V154">
            <v>-79932.38</v>
          </cell>
          <cell r="W154">
            <v>647664.6</v>
          </cell>
          <cell r="Y154">
            <v>647664.6</v>
          </cell>
          <cell r="AA154">
            <v>39252</v>
          </cell>
          <cell r="AB154">
            <v>39447</v>
          </cell>
          <cell r="AC154">
            <v>39447</v>
          </cell>
        </row>
        <row r="155">
          <cell r="D155" t="str">
            <v>XR4003</v>
          </cell>
          <cell r="E155">
            <v>608000.09</v>
          </cell>
          <cell r="F155">
            <v>21099.903294</v>
          </cell>
          <cell r="H155">
            <v>21099.903294</v>
          </cell>
          <cell r="I155">
            <v>-63000</v>
          </cell>
          <cell r="J155">
            <v>0</v>
          </cell>
          <cell r="L155">
            <v>-63000</v>
          </cell>
          <cell r="M155">
            <v>566099.99329399993</v>
          </cell>
          <cell r="O155">
            <v>608000.09</v>
          </cell>
          <cell r="P155">
            <v>33320.480000000003</v>
          </cell>
          <cell r="R155">
            <v>33320.480000000003</v>
          </cell>
          <cell r="S155">
            <v>-63000</v>
          </cell>
          <cell r="V155">
            <v>-63000</v>
          </cell>
          <cell r="W155">
            <v>578320.56999999995</v>
          </cell>
          <cell r="Y155">
            <v>578320.56999999995</v>
          </cell>
          <cell r="AA155">
            <v>39082</v>
          </cell>
          <cell r="AB155">
            <v>39447</v>
          </cell>
          <cell r="AC155">
            <v>39447</v>
          </cell>
        </row>
        <row r="156">
          <cell r="D156" t="str">
            <v>XR4004</v>
          </cell>
          <cell r="E156">
            <v>16648.259999999998</v>
          </cell>
          <cell r="F156">
            <v>609.32631599999991</v>
          </cell>
          <cell r="H156">
            <v>609.32631599999991</v>
          </cell>
          <cell r="J156">
            <v>0</v>
          </cell>
          <cell r="L156" t="str">
            <v/>
          </cell>
          <cell r="M156">
            <v>17257.586315999997</v>
          </cell>
          <cell r="O156">
            <v>16648.259999999998</v>
          </cell>
          <cell r="P156">
            <v>921.77</v>
          </cell>
          <cell r="R156">
            <v>921.77</v>
          </cell>
          <cell r="V156" t="str">
            <v/>
          </cell>
          <cell r="W156">
            <v>17570.03</v>
          </cell>
          <cell r="Y156">
            <v>17570.03</v>
          </cell>
          <cell r="AA156">
            <v>39003</v>
          </cell>
          <cell r="AB156" t="e">
            <v>#N/A</v>
          </cell>
          <cell r="AC156">
            <v>39003</v>
          </cell>
        </row>
        <row r="157">
          <cell r="D157" t="str">
            <v>XR4201</v>
          </cell>
          <cell r="E157">
            <v>126730.77</v>
          </cell>
          <cell r="F157">
            <v>4638.3461820000002</v>
          </cell>
          <cell r="H157">
            <v>4638.3461820000002</v>
          </cell>
          <cell r="J157">
            <v>0</v>
          </cell>
          <cell r="L157" t="str">
            <v/>
          </cell>
          <cell r="M157">
            <v>131369.116182</v>
          </cell>
          <cell r="O157">
            <v>126730.77</v>
          </cell>
          <cell r="P157">
            <v>7016.76</v>
          </cell>
          <cell r="R157">
            <v>7016.76</v>
          </cell>
          <cell r="V157" t="str">
            <v/>
          </cell>
          <cell r="W157">
            <v>133747.53</v>
          </cell>
          <cell r="Y157">
            <v>133747.53</v>
          </cell>
          <cell r="AA157">
            <v>38352</v>
          </cell>
          <cell r="AB157" t="e">
            <v>#N/A</v>
          </cell>
          <cell r="AC157">
            <v>38352</v>
          </cell>
        </row>
        <row r="158">
          <cell r="D158" t="str">
            <v>XR4202</v>
          </cell>
          <cell r="E158">
            <v>0</v>
          </cell>
          <cell r="F158">
            <v>0</v>
          </cell>
          <cell r="H158">
            <v>0</v>
          </cell>
          <cell r="J158">
            <v>0</v>
          </cell>
          <cell r="L158" t="str">
            <v/>
          </cell>
          <cell r="M158">
            <v>0</v>
          </cell>
          <cell r="O158">
            <v>0</v>
          </cell>
          <cell r="P158">
            <v>0</v>
          </cell>
          <cell r="R158">
            <v>0</v>
          </cell>
          <cell r="S158">
            <v>0</v>
          </cell>
          <cell r="T158">
            <v>0</v>
          </cell>
          <cell r="V158" t="str">
            <v/>
          </cell>
          <cell r="W158">
            <v>0</v>
          </cell>
          <cell r="Y158">
            <v>0</v>
          </cell>
          <cell r="AA158" t="e">
            <v>#N/A</v>
          </cell>
          <cell r="AB158" t="e">
            <v>#N/A</v>
          </cell>
          <cell r="AC158" t="e">
            <v>#N/A</v>
          </cell>
        </row>
        <row r="159">
          <cell r="D159" t="str">
            <v>XR4203</v>
          </cell>
          <cell r="E159">
            <v>0</v>
          </cell>
          <cell r="F159">
            <v>0</v>
          </cell>
          <cell r="H159">
            <v>0</v>
          </cell>
          <cell r="J159">
            <v>0</v>
          </cell>
          <cell r="L159" t="str">
            <v/>
          </cell>
          <cell r="M159">
            <v>0</v>
          </cell>
          <cell r="O159">
            <v>0</v>
          </cell>
          <cell r="P159">
            <v>0</v>
          </cell>
          <cell r="R159">
            <v>0</v>
          </cell>
          <cell r="S159">
            <v>0</v>
          </cell>
          <cell r="T159">
            <v>0</v>
          </cell>
          <cell r="V159" t="str">
            <v/>
          </cell>
          <cell r="W159">
            <v>0</v>
          </cell>
          <cell r="Y159">
            <v>0</v>
          </cell>
          <cell r="AA159" t="e">
            <v>#N/A</v>
          </cell>
          <cell r="AB159" t="e">
            <v>#N/A</v>
          </cell>
          <cell r="AC159" t="e">
            <v>#N/A</v>
          </cell>
        </row>
        <row r="160">
          <cell r="D160" t="str">
            <v>XR4204</v>
          </cell>
          <cell r="E160">
            <v>20439.91</v>
          </cell>
          <cell r="F160">
            <v>656.60070600000006</v>
          </cell>
          <cell r="H160">
            <v>656.60070600000006</v>
          </cell>
          <cell r="I160">
            <v>-5000</v>
          </cell>
          <cell r="J160">
            <v>0</v>
          </cell>
          <cell r="L160">
            <v>-5000</v>
          </cell>
          <cell r="M160">
            <v>16096.510706000001</v>
          </cell>
          <cell r="O160">
            <v>20439.91</v>
          </cell>
          <cell r="P160">
            <v>1023.6</v>
          </cell>
          <cell r="R160">
            <v>1023.6</v>
          </cell>
          <cell r="S160">
            <v>-5000</v>
          </cell>
          <cell r="V160">
            <v>-5000</v>
          </cell>
          <cell r="W160">
            <v>16463.509999999998</v>
          </cell>
          <cell r="Y160">
            <v>16463.509999999998</v>
          </cell>
          <cell r="AA160">
            <v>39259</v>
          </cell>
          <cell r="AB160">
            <v>39380</v>
          </cell>
          <cell r="AC160">
            <v>39380</v>
          </cell>
        </row>
        <row r="161">
          <cell r="D161" t="str">
            <v>XR4205</v>
          </cell>
          <cell r="E161">
            <v>303799.26</v>
          </cell>
          <cell r="F161">
            <v>11119.052916000001</v>
          </cell>
          <cell r="H161">
            <v>11119.052916000001</v>
          </cell>
          <cell r="J161">
            <v>0</v>
          </cell>
          <cell r="L161" t="str">
            <v/>
          </cell>
          <cell r="M161">
            <v>314918.31291600002</v>
          </cell>
          <cell r="O161">
            <v>303799.26</v>
          </cell>
          <cell r="P161">
            <v>16820.48</v>
          </cell>
          <cell r="R161">
            <v>16820.48</v>
          </cell>
          <cell r="V161" t="str">
            <v/>
          </cell>
          <cell r="W161">
            <v>320619.74</v>
          </cell>
          <cell r="Y161">
            <v>320619.74</v>
          </cell>
          <cell r="AA161">
            <v>38792</v>
          </cell>
          <cell r="AB161" t="e">
            <v>#N/A</v>
          </cell>
          <cell r="AC161">
            <v>38792</v>
          </cell>
        </row>
        <row r="162">
          <cell r="D162" t="str">
            <v>XR4220</v>
          </cell>
          <cell r="E162">
            <v>259813.86</v>
          </cell>
          <cell r="F162">
            <v>9509.1872759999987</v>
          </cell>
          <cell r="H162">
            <v>9509.1872759999987</v>
          </cell>
          <cell r="J162">
            <v>0</v>
          </cell>
          <cell r="L162" t="str">
            <v/>
          </cell>
          <cell r="M162">
            <v>269323.04727599997</v>
          </cell>
          <cell r="O162">
            <v>259813.86</v>
          </cell>
          <cell r="P162">
            <v>14385.16</v>
          </cell>
          <cell r="R162">
            <v>14385.16</v>
          </cell>
          <cell r="V162" t="str">
            <v/>
          </cell>
          <cell r="W162">
            <v>274199.01999999996</v>
          </cell>
          <cell r="Y162">
            <v>274199.01999999996</v>
          </cell>
          <cell r="AA162">
            <v>38972</v>
          </cell>
          <cell r="AB162" t="e">
            <v>#N/A</v>
          </cell>
          <cell r="AC162">
            <v>38972</v>
          </cell>
        </row>
        <row r="163">
          <cell r="D163" t="str">
            <v>XR4221</v>
          </cell>
          <cell r="E163">
            <v>12784.46</v>
          </cell>
          <cell r="F163">
            <v>467.91123599999997</v>
          </cell>
          <cell r="H163">
            <v>467.91123599999997</v>
          </cell>
          <cell r="J163">
            <v>0</v>
          </cell>
          <cell r="L163" t="str">
            <v/>
          </cell>
          <cell r="M163">
            <v>13252.371235999999</v>
          </cell>
          <cell r="O163">
            <v>12784.46</v>
          </cell>
          <cell r="P163">
            <v>729.57</v>
          </cell>
          <cell r="Q163">
            <v>6520</v>
          </cell>
          <cell r="R163">
            <v>7249.57</v>
          </cell>
          <cell r="V163" t="str">
            <v/>
          </cell>
          <cell r="W163">
            <v>20034.03</v>
          </cell>
          <cell r="Y163">
            <v>20034.03</v>
          </cell>
          <cell r="AA163">
            <v>39082</v>
          </cell>
          <cell r="AB163">
            <v>39430</v>
          </cell>
          <cell r="AC163">
            <v>39430</v>
          </cell>
        </row>
        <row r="164">
          <cell r="D164" t="str">
            <v>XR4222</v>
          </cell>
          <cell r="E164">
            <v>645.67999999999995</v>
          </cell>
          <cell r="F164">
            <v>23.631888</v>
          </cell>
          <cell r="H164">
            <v>23.631888</v>
          </cell>
          <cell r="J164">
            <v>0</v>
          </cell>
          <cell r="L164" t="str">
            <v/>
          </cell>
          <cell r="M164">
            <v>669.31188799999995</v>
          </cell>
          <cell r="O164">
            <v>645.67999999999995</v>
          </cell>
          <cell r="P164">
            <v>35.74</v>
          </cell>
          <cell r="R164">
            <v>35.74</v>
          </cell>
          <cell r="V164" t="str">
            <v/>
          </cell>
          <cell r="W164">
            <v>681.42</v>
          </cell>
          <cell r="Y164">
            <v>681.42</v>
          </cell>
          <cell r="AA164">
            <v>38872</v>
          </cell>
          <cell r="AB164" t="e">
            <v>#N/A</v>
          </cell>
          <cell r="AC164">
            <v>38872</v>
          </cell>
        </row>
        <row r="165">
          <cell r="D165" t="str">
            <v>XR4228</v>
          </cell>
          <cell r="E165">
            <v>4855.34</v>
          </cell>
          <cell r="F165">
            <v>177.705444</v>
          </cell>
          <cell r="H165">
            <v>177.705444</v>
          </cell>
          <cell r="J165">
            <v>0</v>
          </cell>
          <cell r="L165" t="str">
            <v/>
          </cell>
          <cell r="M165">
            <v>5033.0454440000003</v>
          </cell>
          <cell r="O165">
            <v>4855.34</v>
          </cell>
          <cell r="P165">
            <v>2106.75</v>
          </cell>
          <cell r="Q165">
            <v>55400</v>
          </cell>
          <cell r="R165">
            <v>57506.75</v>
          </cell>
          <cell r="V165" t="str">
            <v/>
          </cell>
          <cell r="W165">
            <v>62362.09</v>
          </cell>
          <cell r="Y165">
            <v>62362.09</v>
          </cell>
          <cell r="AA165">
            <v>39315</v>
          </cell>
          <cell r="AB165">
            <v>39386</v>
          </cell>
          <cell r="AC165">
            <v>39386</v>
          </cell>
        </row>
        <row r="166">
          <cell r="D166" t="str">
            <v>XR4224</v>
          </cell>
          <cell r="E166">
            <v>11351.17</v>
          </cell>
          <cell r="F166">
            <v>415.45282200000003</v>
          </cell>
          <cell r="H166">
            <v>415.45282200000003</v>
          </cell>
          <cell r="J166">
            <v>0</v>
          </cell>
          <cell r="L166" t="str">
            <v/>
          </cell>
          <cell r="M166">
            <v>11766.622821999999</v>
          </cell>
          <cell r="O166">
            <v>11351.17</v>
          </cell>
          <cell r="P166">
            <v>628.49</v>
          </cell>
          <cell r="R166">
            <v>628.49</v>
          </cell>
          <cell r="V166" t="str">
            <v/>
          </cell>
          <cell r="W166">
            <v>11979.66</v>
          </cell>
          <cell r="Y166">
            <v>11979.66</v>
          </cell>
          <cell r="AA166">
            <v>38989</v>
          </cell>
          <cell r="AB166" t="e">
            <v>#N/A</v>
          </cell>
          <cell r="AC166">
            <v>38989</v>
          </cell>
        </row>
        <row r="167">
          <cell r="D167" t="str">
            <v>XR4230</v>
          </cell>
          <cell r="E167">
            <v>0</v>
          </cell>
          <cell r="F167">
            <v>0</v>
          </cell>
          <cell r="H167">
            <v>0</v>
          </cell>
          <cell r="J167">
            <v>0</v>
          </cell>
          <cell r="L167" t="str">
            <v/>
          </cell>
          <cell r="M167">
            <v>0</v>
          </cell>
          <cell r="O167">
            <v>0</v>
          </cell>
          <cell r="P167">
            <v>527.59</v>
          </cell>
          <cell r="Q167">
            <v>25000</v>
          </cell>
          <cell r="R167">
            <v>25527.59</v>
          </cell>
          <cell r="V167" t="str">
            <v/>
          </cell>
          <cell r="W167">
            <v>25527.59</v>
          </cell>
          <cell r="Y167">
            <v>25527.59</v>
          </cell>
          <cell r="AA167">
            <v>39304</v>
          </cell>
          <cell r="AB167" t="e">
            <v>#N/A</v>
          </cell>
          <cell r="AC167">
            <v>39304</v>
          </cell>
        </row>
        <row r="168">
          <cell r="D168" t="str">
            <v>XR4231</v>
          </cell>
          <cell r="E168">
            <v>0</v>
          </cell>
          <cell r="F168">
            <v>0</v>
          </cell>
          <cell r="H168">
            <v>0</v>
          </cell>
          <cell r="J168">
            <v>0</v>
          </cell>
          <cell r="L168" t="str">
            <v/>
          </cell>
          <cell r="M168">
            <v>0</v>
          </cell>
          <cell r="O168">
            <v>0</v>
          </cell>
          <cell r="P168">
            <v>2250.65</v>
          </cell>
          <cell r="Q168">
            <v>25534.45</v>
          </cell>
          <cell r="R168">
            <v>27785.100000000002</v>
          </cell>
          <cell r="V168" t="str">
            <v/>
          </cell>
          <cell r="W168">
            <v>27785.100000000002</v>
          </cell>
          <cell r="Y168">
            <v>27785.100000000002</v>
          </cell>
          <cell r="AA168">
            <v>39183</v>
          </cell>
          <cell r="AB168" t="e">
            <v>#N/A</v>
          </cell>
          <cell r="AC168">
            <v>39183</v>
          </cell>
        </row>
        <row r="169">
          <cell r="D169" t="str">
            <v>XR4401</v>
          </cell>
          <cell r="E169">
            <v>21340.06</v>
          </cell>
          <cell r="F169">
            <v>781.04619600000001</v>
          </cell>
          <cell r="H169">
            <v>781.04619600000001</v>
          </cell>
          <cell r="J169">
            <v>0</v>
          </cell>
          <cell r="L169" t="str">
            <v/>
          </cell>
          <cell r="M169">
            <v>22121.106196000001</v>
          </cell>
          <cell r="O169">
            <v>21340.06</v>
          </cell>
          <cell r="P169">
            <v>1181.57</v>
          </cell>
          <cell r="R169">
            <v>1181.57</v>
          </cell>
          <cell r="V169" t="str">
            <v/>
          </cell>
          <cell r="W169">
            <v>22521.63</v>
          </cell>
          <cell r="Y169">
            <v>22521.63</v>
          </cell>
          <cell r="AA169">
            <v>38637</v>
          </cell>
          <cell r="AB169" t="e">
            <v>#N/A</v>
          </cell>
          <cell r="AC169">
            <v>38637</v>
          </cell>
        </row>
        <row r="170">
          <cell r="D170" t="str">
            <v>XR4207</v>
          </cell>
          <cell r="E170">
            <v>0</v>
          </cell>
          <cell r="F170">
            <v>0</v>
          </cell>
          <cell r="H170">
            <v>0</v>
          </cell>
          <cell r="J170">
            <v>0</v>
          </cell>
          <cell r="L170" t="str">
            <v/>
          </cell>
          <cell r="M170">
            <v>0</v>
          </cell>
          <cell r="O170">
            <v>0</v>
          </cell>
          <cell r="P170">
            <v>0</v>
          </cell>
          <cell r="R170">
            <v>0</v>
          </cell>
          <cell r="V170" t="str">
            <v/>
          </cell>
          <cell r="W170">
            <v>0</v>
          </cell>
          <cell r="Y170">
            <v>0</v>
          </cell>
          <cell r="AA170" t="e">
            <v>#N/A</v>
          </cell>
          <cell r="AB170" t="e">
            <v>#N/A</v>
          </cell>
          <cell r="AC170" t="e">
            <v>#N/A</v>
          </cell>
        </row>
        <row r="171">
          <cell r="D171" t="str">
            <v>XR4208</v>
          </cell>
          <cell r="E171">
            <v>26.43</v>
          </cell>
          <cell r="F171">
            <v>0.96733800000000003</v>
          </cell>
          <cell r="H171">
            <v>0.96733800000000003</v>
          </cell>
          <cell r="J171">
            <v>0</v>
          </cell>
          <cell r="L171" t="str">
            <v/>
          </cell>
          <cell r="M171">
            <v>27.397338000000001</v>
          </cell>
          <cell r="O171">
            <v>26.43</v>
          </cell>
          <cell r="P171">
            <v>7.76</v>
          </cell>
          <cell r="Q171">
            <v>356.25</v>
          </cell>
          <cell r="R171">
            <v>364.01</v>
          </cell>
          <cell r="V171" t="str">
            <v/>
          </cell>
          <cell r="W171">
            <v>390.44</v>
          </cell>
          <cell r="Y171">
            <v>390.44</v>
          </cell>
          <cell r="AA171">
            <v>39336</v>
          </cell>
          <cell r="AB171" t="e">
            <v>#N/A</v>
          </cell>
          <cell r="AC171">
            <v>39336</v>
          </cell>
        </row>
        <row r="172">
          <cell r="D172" t="str">
            <v>XR4209</v>
          </cell>
          <cell r="E172">
            <v>1299.95</v>
          </cell>
          <cell r="F172">
            <v>47.57817</v>
          </cell>
          <cell r="H172">
            <v>47.57817</v>
          </cell>
          <cell r="J172">
            <v>0</v>
          </cell>
          <cell r="L172" t="str">
            <v/>
          </cell>
          <cell r="M172">
            <v>1347.52817</v>
          </cell>
          <cell r="O172">
            <v>1299.95</v>
          </cell>
          <cell r="P172">
            <v>71.94</v>
          </cell>
          <cell r="R172">
            <v>71.94</v>
          </cell>
          <cell r="V172" t="str">
            <v/>
          </cell>
          <cell r="W172">
            <v>1371.89</v>
          </cell>
          <cell r="Y172">
            <v>1371.89</v>
          </cell>
          <cell r="AA172">
            <v>38717</v>
          </cell>
          <cell r="AB172" t="e">
            <v>#N/A</v>
          </cell>
          <cell r="AC172">
            <v>38717</v>
          </cell>
        </row>
        <row r="173">
          <cell r="D173" t="str">
            <v>XR4210</v>
          </cell>
          <cell r="E173">
            <v>0</v>
          </cell>
          <cell r="F173">
            <v>0</v>
          </cell>
          <cell r="H173">
            <v>0</v>
          </cell>
          <cell r="J173">
            <v>0</v>
          </cell>
          <cell r="L173" t="str">
            <v/>
          </cell>
          <cell r="M173">
            <v>0</v>
          </cell>
          <cell r="O173">
            <v>0</v>
          </cell>
          <cell r="P173">
            <v>0</v>
          </cell>
          <cell r="R173">
            <v>0</v>
          </cell>
          <cell r="V173" t="str">
            <v/>
          </cell>
          <cell r="W173">
            <v>0</v>
          </cell>
          <cell r="Y173">
            <v>0</v>
          </cell>
          <cell r="AA173" t="e">
            <v>#N/A</v>
          </cell>
          <cell r="AB173" t="e">
            <v>#N/A</v>
          </cell>
          <cell r="AC173" t="e">
            <v>#N/A</v>
          </cell>
        </row>
        <row r="174">
          <cell r="D174" t="str">
            <v>XR4211</v>
          </cell>
          <cell r="E174">
            <v>0</v>
          </cell>
          <cell r="F174">
            <v>0</v>
          </cell>
          <cell r="H174">
            <v>0</v>
          </cell>
          <cell r="J174">
            <v>0</v>
          </cell>
          <cell r="L174" t="str">
            <v/>
          </cell>
          <cell r="M174">
            <v>0</v>
          </cell>
          <cell r="O174">
            <v>0</v>
          </cell>
          <cell r="P174">
            <v>0</v>
          </cell>
          <cell r="Q174">
            <v>1823</v>
          </cell>
          <cell r="R174">
            <v>1823</v>
          </cell>
          <cell r="V174" t="str">
            <v/>
          </cell>
          <cell r="W174">
            <v>1823</v>
          </cell>
          <cell r="Y174">
            <v>1823</v>
          </cell>
          <cell r="AA174" t="e">
            <v>#N/A</v>
          </cell>
          <cell r="AB174">
            <v>39447</v>
          </cell>
          <cell r="AC174">
            <v>39447</v>
          </cell>
        </row>
        <row r="175">
          <cell r="D175" t="str">
            <v>XR4212</v>
          </cell>
          <cell r="E175">
            <v>12148.24</v>
          </cell>
          <cell r="F175">
            <v>444.625584</v>
          </cell>
          <cell r="H175">
            <v>444.625584</v>
          </cell>
          <cell r="J175">
            <v>0</v>
          </cell>
          <cell r="L175" t="str">
            <v/>
          </cell>
          <cell r="M175">
            <v>12592.865583999999</v>
          </cell>
          <cell r="O175">
            <v>12148.24</v>
          </cell>
          <cell r="P175">
            <v>672.63</v>
          </cell>
          <cell r="R175">
            <v>672.63</v>
          </cell>
          <cell r="V175" t="str">
            <v/>
          </cell>
          <cell r="W175">
            <v>12820.869999999999</v>
          </cell>
          <cell r="Y175">
            <v>12820.869999999999</v>
          </cell>
          <cell r="AA175">
            <v>38482</v>
          </cell>
          <cell r="AB175" t="e">
            <v>#N/A</v>
          </cell>
          <cell r="AC175">
            <v>38482</v>
          </cell>
        </row>
        <row r="176">
          <cell r="D176" t="str">
            <v>XR4213</v>
          </cell>
          <cell r="E176">
            <v>0</v>
          </cell>
          <cell r="F176">
            <v>0</v>
          </cell>
          <cell r="H176">
            <v>0</v>
          </cell>
          <cell r="J176">
            <v>0</v>
          </cell>
          <cell r="L176" t="str">
            <v/>
          </cell>
          <cell r="M176">
            <v>0</v>
          </cell>
          <cell r="O176">
            <v>0</v>
          </cell>
          <cell r="P176">
            <v>0</v>
          </cell>
          <cell r="Q176">
            <v>0</v>
          </cell>
          <cell r="R176">
            <v>0</v>
          </cell>
          <cell r="S176">
            <v>0</v>
          </cell>
          <cell r="T176">
            <v>0</v>
          </cell>
          <cell r="V176" t="str">
            <v/>
          </cell>
          <cell r="W176">
            <v>0</v>
          </cell>
          <cell r="Y176">
            <v>0</v>
          </cell>
          <cell r="AA176" t="e">
            <v>#N/A</v>
          </cell>
          <cell r="AB176" t="e">
            <v>#N/A</v>
          </cell>
          <cell r="AC176" t="e">
            <v>#N/A</v>
          </cell>
        </row>
        <row r="177">
          <cell r="D177" t="str">
            <v>XR4214</v>
          </cell>
          <cell r="E177">
            <v>0</v>
          </cell>
          <cell r="F177">
            <v>0</v>
          </cell>
          <cell r="H177">
            <v>0</v>
          </cell>
          <cell r="J177">
            <v>0</v>
          </cell>
          <cell r="L177" t="str">
            <v/>
          </cell>
          <cell r="M177">
            <v>0</v>
          </cell>
          <cell r="O177">
            <v>0</v>
          </cell>
          <cell r="P177">
            <v>0</v>
          </cell>
          <cell r="Q177">
            <v>0</v>
          </cell>
          <cell r="R177">
            <v>0</v>
          </cell>
          <cell r="S177">
            <v>0</v>
          </cell>
          <cell r="T177">
            <v>0</v>
          </cell>
          <cell r="V177" t="str">
            <v/>
          </cell>
          <cell r="W177">
            <v>0</v>
          </cell>
          <cell r="Y177">
            <v>0</v>
          </cell>
          <cell r="AA177" t="e">
            <v>#N/A</v>
          </cell>
          <cell r="AB177" t="e">
            <v>#N/A</v>
          </cell>
          <cell r="AC177" t="e">
            <v>#N/A</v>
          </cell>
        </row>
        <row r="178">
          <cell r="D178" t="str">
            <v>XR4215</v>
          </cell>
          <cell r="E178">
            <v>0</v>
          </cell>
          <cell r="F178">
            <v>0</v>
          </cell>
          <cell r="H178">
            <v>0</v>
          </cell>
          <cell r="J178">
            <v>0</v>
          </cell>
          <cell r="L178" t="str">
            <v/>
          </cell>
          <cell r="M178">
            <v>0</v>
          </cell>
          <cell r="O178">
            <v>0</v>
          </cell>
          <cell r="P178">
            <v>0</v>
          </cell>
          <cell r="Q178">
            <v>0</v>
          </cell>
          <cell r="R178">
            <v>0</v>
          </cell>
          <cell r="S178">
            <v>0</v>
          </cell>
          <cell r="T178">
            <v>0</v>
          </cell>
          <cell r="V178" t="str">
            <v/>
          </cell>
          <cell r="W178">
            <v>0</v>
          </cell>
          <cell r="Y178">
            <v>0</v>
          </cell>
          <cell r="AA178">
            <v>38352</v>
          </cell>
          <cell r="AB178" t="e">
            <v>#N/A</v>
          </cell>
          <cell r="AC178">
            <v>38352</v>
          </cell>
        </row>
        <row r="179">
          <cell r="D179" t="str">
            <v>XR4216</v>
          </cell>
          <cell r="E179">
            <v>3566.16</v>
          </cell>
          <cell r="F179">
            <v>130.521456</v>
          </cell>
          <cell r="H179">
            <v>130.521456</v>
          </cell>
          <cell r="J179">
            <v>0</v>
          </cell>
          <cell r="L179" t="str">
            <v/>
          </cell>
          <cell r="M179">
            <v>3696.6814559999998</v>
          </cell>
          <cell r="O179">
            <v>3566.16</v>
          </cell>
          <cell r="P179">
            <v>226.68</v>
          </cell>
          <cell r="Q179">
            <v>1757.18</v>
          </cell>
          <cell r="R179">
            <v>1983.8600000000001</v>
          </cell>
          <cell r="V179" t="str">
            <v/>
          </cell>
          <cell r="W179">
            <v>5550.02</v>
          </cell>
          <cell r="Y179">
            <v>5550.0199999999995</v>
          </cell>
          <cell r="AA179">
            <v>39352</v>
          </cell>
          <cell r="AB179">
            <v>39447</v>
          </cell>
          <cell r="AC179">
            <v>39447</v>
          </cell>
        </row>
        <row r="180">
          <cell r="D180" t="str">
            <v>XR4217</v>
          </cell>
          <cell r="E180">
            <v>0</v>
          </cell>
          <cell r="F180">
            <v>0</v>
          </cell>
          <cell r="H180">
            <v>0</v>
          </cell>
          <cell r="J180">
            <v>0</v>
          </cell>
          <cell r="L180" t="str">
            <v/>
          </cell>
          <cell r="M180">
            <v>0</v>
          </cell>
          <cell r="O180">
            <v>0</v>
          </cell>
          <cell r="P180">
            <v>0</v>
          </cell>
          <cell r="Q180">
            <v>0</v>
          </cell>
          <cell r="R180">
            <v>0</v>
          </cell>
          <cell r="S180">
            <v>0</v>
          </cell>
          <cell r="T180">
            <v>0</v>
          </cell>
          <cell r="V180" t="str">
            <v/>
          </cell>
          <cell r="W180">
            <v>0</v>
          </cell>
          <cell r="Y180">
            <v>0</v>
          </cell>
          <cell r="AA180" t="e">
            <v>#N/A</v>
          </cell>
          <cell r="AB180" t="e">
            <v>#N/A</v>
          </cell>
          <cell r="AC180" t="e">
            <v>#N/A</v>
          </cell>
        </row>
        <row r="181">
          <cell r="D181" t="str">
            <v>XR4218</v>
          </cell>
          <cell r="E181">
            <v>0</v>
          </cell>
          <cell r="F181">
            <v>0</v>
          </cell>
          <cell r="H181">
            <v>0</v>
          </cell>
          <cell r="J181">
            <v>0</v>
          </cell>
          <cell r="L181" t="str">
            <v/>
          </cell>
          <cell r="M181">
            <v>0</v>
          </cell>
          <cell r="O181">
            <v>0</v>
          </cell>
          <cell r="P181">
            <v>0</v>
          </cell>
          <cell r="Q181">
            <v>0</v>
          </cell>
          <cell r="R181">
            <v>0</v>
          </cell>
          <cell r="S181">
            <v>0</v>
          </cell>
          <cell r="T181">
            <v>0</v>
          </cell>
          <cell r="V181" t="str">
            <v/>
          </cell>
          <cell r="W181">
            <v>0</v>
          </cell>
          <cell r="Y181">
            <v>0</v>
          </cell>
          <cell r="AA181" t="e">
            <v>#N/A</v>
          </cell>
          <cell r="AB181" t="e">
            <v>#N/A</v>
          </cell>
          <cell r="AC181" t="e">
            <v>#N/A</v>
          </cell>
        </row>
        <row r="182">
          <cell r="D182" t="str">
            <v>XR4219</v>
          </cell>
          <cell r="E182">
            <v>0</v>
          </cell>
          <cell r="F182">
            <v>0</v>
          </cell>
          <cell r="H182">
            <v>0</v>
          </cell>
          <cell r="J182">
            <v>0</v>
          </cell>
          <cell r="L182" t="str">
            <v/>
          </cell>
          <cell r="M182">
            <v>0</v>
          </cell>
          <cell r="O182">
            <v>0</v>
          </cell>
          <cell r="P182">
            <v>0</v>
          </cell>
          <cell r="Q182">
            <v>0</v>
          </cell>
          <cell r="R182">
            <v>0</v>
          </cell>
          <cell r="S182">
            <v>0</v>
          </cell>
          <cell r="T182">
            <v>0</v>
          </cell>
          <cell r="V182" t="str">
            <v/>
          </cell>
          <cell r="W182">
            <v>0</v>
          </cell>
          <cell r="Y182">
            <v>0</v>
          </cell>
          <cell r="AA182" t="e">
            <v>#N/A</v>
          </cell>
          <cell r="AB182" t="e">
            <v>#N/A</v>
          </cell>
          <cell r="AC182" t="e">
            <v>#N/A</v>
          </cell>
        </row>
        <row r="183">
          <cell r="E183">
            <v>17040.78</v>
          </cell>
          <cell r="F183">
            <v>623.69254799999999</v>
          </cell>
          <cell r="G183">
            <v>0</v>
          </cell>
          <cell r="H183">
            <v>623.69254799999999</v>
          </cell>
          <cell r="I183">
            <v>0</v>
          </cell>
          <cell r="J183">
            <v>0</v>
          </cell>
          <cell r="K183">
            <v>0</v>
          </cell>
          <cell r="L183">
            <v>0</v>
          </cell>
          <cell r="M183">
            <v>17664.472547999998</v>
          </cell>
          <cell r="O183">
            <v>17040.78</v>
          </cell>
          <cell r="P183">
            <v>979.01</v>
          </cell>
          <cell r="Q183">
            <v>3936.4300000000003</v>
          </cell>
          <cell r="R183">
            <v>4915.4400000000005</v>
          </cell>
          <cell r="S183">
            <v>0</v>
          </cell>
          <cell r="T183">
            <v>0</v>
          </cell>
          <cell r="U183">
            <v>0</v>
          </cell>
          <cell r="V183" t="str">
            <v/>
          </cell>
          <cell r="W183">
            <v>21956.22</v>
          </cell>
          <cell r="Y183">
            <v>21956.219999999998</v>
          </cell>
          <cell r="AA183">
            <v>39352</v>
          </cell>
          <cell r="AC183">
            <v>39447</v>
          </cell>
        </row>
        <row r="184">
          <cell r="E184">
            <v>2910374.8999999994</v>
          </cell>
          <cell r="F184">
            <v>105275.32134000001</v>
          </cell>
          <cell r="G184">
            <v>0</v>
          </cell>
          <cell r="H184">
            <v>105275.32134000001</v>
          </cell>
          <cell r="I184">
            <v>-68000</v>
          </cell>
          <cell r="J184">
            <v>0</v>
          </cell>
          <cell r="K184">
            <v>0</v>
          </cell>
          <cell r="L184">
            <v>-68000</v>
          </cell>
          <cell r="M184">
            <v>2947650.2213399992</v>
          </cell>
          <cell r="O184">
            <v>2910374.8999999994</v>
          </cell>
          <cell r="P184">
            <v>167242.83000000002</v>
          </cell>
          <cell r="Q184">
            <v>106390.88</v>
          </cell>
          <cell r="R184">
            <v>273633.71000000002</v>
          </cell>
          <cell r="S184">
            <v>-99107.9</v>
          </cell>
          <cell r="T184">
            <v>-79932.38</v>
          </cell>
          <cell r="U184">
            <v>0</v>
          </cell>
          <cell r="V184">
            <v>-179040.28</v>
          </cell>
          <cell r="W184">
            <v>3004968.3299999991</v>
          </cell>
          <cell r="Y184">
            <v>3004968.3299999991</v>
          </cell>
        </row>
        <row r="187">
          <cell r="E187">
            <v>671229248.50999987</v>
          </cell>
          <cell r="F187">
            <v>30569243.778875995</v>
          </cell>
          <cell r="G187">
            <v>217198593</v>
          </cell>
          <cell r="H187">
            <v>247767836.77887598</v>
          </cell>
          <cell r="I187">
            <v>147518419</v>
          </cell>
          <cell r="J187">
            <v>-38383770</v>
          </cell>
          <cell r="K187">
            <v>1500000</v>
          </cell>
          <cell r="L187">
            <v>110634649</v>
          </cell>
          <cell r="M187">
            <v>1029631734.2888758</v>
          </cell>
          <cell r="O187">
            <v>671229248.50999987</v>
          </cell>
          <cell r="P187">
            <v>41498305.919999994</v>
          </cell>
          <cell r="Q187">
            <v>688546240.18000007</v>
          </cell>
          <cell r="R187">
            <v>730044546.0999999</v>
          </cell>
          <cell r="S187">
            <v>82246099.960000008</v>
          </cell>
          <cell r="T187">
            <v>-500368843</v>
          </cell>
          <cell r="U187">
            <v>1500000</v>
          </cell>
          <cell r="V187">
            <v>-416622743.03999996</v>
          </cell>
          <cell r="W187">
            <v>984651051.56999969</v>
          </cell>
          <cell r="Y187">
            <v>930643661.21999979</v>
          </cell>
        </row>
        <row r="189">
          <cell r="E189">
            <v>1489654206.4499998</v>
          </cell>
          <cell r="F189">
            <v>70076459.489115998</v>
          </cell>
          <cell r="G189">
            <v>276602206</v>
          </cell>
          <cell r="H189">
            <v>346678665.48911601</v>
          </cell>
          <cell r="I189">
            <v>174887921</v>
          </cell>
          <cell r="J189">
            <v>-42801770</v>
          </cell>
          <cell r="K189">
            <v>0</v>
          </cell>
          <cell r="L189">
            <v>132086151</v>
          </cell>
          <cell r="M189">
            <v>1968419022.939116</v>
          </cell>
          <cell r="O189">
            <v>1489654206.4499998</v>
          </cell>
          <cell r="P189">
            <v>86158094.50999999</v>
          </cell>
          <cell r="Q189">
            <v>788078959.41000009</v>
          </cell>
          <cell r="R189">
            <v>874237053.91999984</v>
          </cell>
          <cell r="S189">
            <v>147075605.41000003</v>
          </cell>
          <cell r="T189">
            <v>-603787841.64999998</v>
          </cell>
          <cell r="U189">
            <v>0</v>
          </cell>
          <cell r="V189">
            <v>-456712236.23999995</v>
          </cell>
          <cell r="W189">
            <v>1907179024.1299996</v>
          </cell>
          <cell r="Y189">
            <v>1814736092.2799997</v>
          </cell>
        </row>
        <row r="191">
          <cell r="E191">
            <v>1728601421.0599999</v>
          </cell>
          <cell r="F191">
            <v>70076459.489115998</v>
          </cell>
          <cell r="G191">
            <v>276602206</v>
          </cell>
          <cell r="H191">
            <v>346678665.48911601</v>
          </cell>
          <cell r="I191">
            <v>229832661</v>
          </cell>
          <cell r="J191">
            <v>-42801770</v>
          </cell>
          <cell r="K191">
            <v>0</v>
          </cell>
          <cell r="L191">
            <v>187030891</v>
          </cell>
          <cell r="M191">
            <v>2262310977.5491161</v>
          </cell>
          <cell r="O191">
            <v>1728601421.0599999</v>
          </cell>
          <cell r="P191">
            <v>86158094.50999999</v>
          </cell>
          <cell r="Q191">
            <v>788078959.41000009</v>
          </cell>
          <cell r="R191">
            <v>874237053.92000008</v>
          </cell>
          <cell r="S191">
            <v>223270014.85000002</v>
          </cell>
          <cell r="T191">
            <v>-663995507.07999992</v>
          </cell>
          <cell r="U191">
            <v>0</v>
          </cell>
          <cell r="V191">
            <v>-440725492.22999996</v>
          </cell>
          <cell r="W191">
            <v>2162112982.7499995</v>
          </cell>
          <cell r="Y191">
            <v>2047078362.4399998</v>
          </cell>
        </row>
        <row r="192">
          <cell r="O192">
            <v>-1698013549</v>
          </cell>
          <cell r="P192">
            <v>-51360644.490000002</v>
          </cell>
          <cell r="Q192">
            <v>-167748985.12</v>
          </cell>
          <cell r="S192">
            <v>5022673.32</v>
          </cell>
          <cell r="T192">
            <v>162999259.15000001</v>
          </cell>
          <cell r="U192">
            <v>0</v>
          </cell>
          <cell r="W192">
            <v>-1749101246.22</v>
          </cell>
        </row>
        <row r="194">
          <cell r="O194">
            <v>30587872.059999943</v>
          </cell>
          <cell r="P194">
            <v>34797450.019999988</v>
          </cell>
          <cell r="Q194">
            <v>620329974.29000008</v>
          </cell>
          <cell r="S194">
            <v>228292688.17000002</v>
          </cell>
          <cell r="T194">
            <v>-500996247.92999995</v>
          </cell>
          <cell r="U194">
            <v>0</v>
          </cell>
          <cell r="W194">
            <v>413011736.52999949</v>
          </cell>
        </row>
      </sheetData>
    </sheetDataSet>
  </externalBook>
</externalLink>
</file>

<file path=xl/tables/table1.xml><?xml version="1.0" encoding="utf-8"?>
<table xmlns="http://schemas.openxmlformats.org/spreadsheetml/2006/main" id="1" name="Project_Data" displayName="Project_Data" ref="A1:O57" totalsRowShown="0">
  <autoFilter ref="A1:O57"/>
  <sortState ref="A2:J50">
    <sortCondition ref="A1:A50"/>
  </sortState>
  <tableColumns count="15">
    <tableColumn id="1" name="Project_Number" dataDxfId="70"/>
    <tableColumn id="2" name="Project_Name" dataDxfId="69"/>
    <tableColumn id="14" name="Project_Number_and_Name" dataDxfId="68">
      <calculatedColumnFormula>Project_Data[[#This Row],[Project_Number]]&amp;". "&amp;Project_Data[[#This Row],[Project_Name]]</calculatedColumnFormula>
    </tableColumn>
    <tableColumn id="12" name="WBS " dataDxfId="67"/>
    <tableColumn id="11" name="POL" dataDxfId="66"/>
    <tableColumn id="3" name="Project_Lead1"/>
    <tableColumn id="4" name="Project_Lead2"/>
    <tableColumn id="5" name="Project_Sponsor"/>
    <tableColumn id="6" name="Executive_Sponsor"/>
    <tableColumn id="7" name="Category" dataDxfId="65"/>
    <tableColumn id="8" name="Funding_Source" dataDxfId="64"/>
    <tableColumn id="9" name="Type" dataDxfId="63"/>
    <tableColumn id="10" name="Project_Type" dataDxfId="62"/>
    <tableColumn id="13" name="Gross Total"/>
    <tableColumn id="15" name="should be" dataDxfId="61"/>
  </tableColumns>
  <tableStyleInfo name="TableStyleLight9" showFirstColumn="0" showLastColumn="0" showRowStripes="1" showColumnStripes="0"/>
</table>
</file>

<file path=xl/tables/table2.xml><?xml version="1.0" encoding="utf-8"?>
<table xmlns="http://schemas.openxmlformats.org/spreadsheetml/2006/main" id="3" name="Table3" displayName="Table3" ref="A3:Q8" totalsRowShown="0" headerRowDxfId="60" dataDxfId="58" headerRowBorderDxfId="59" tableBorderDxfId="57" totalsRowBorderDxfId="56">
  <tableColumns count="17">
    <tableColumn id="1" name="Project Name" dataDxfId="55"/>
    <tableColumn id="2" name="2017" dataDxfId="54"/>
    <tableColumn id="3" name="2018" dataDxfId="53"/>
    <tableColumn id="4" name="2019" dataDxfId="52"/>
    <tableColumn id="5" name="2020" dataDxfId="51"/>
    <tableColumn id="6" name="2021" dataDxfId="50"/>
    <tableColumn id="7" name="2022" dataDxfId="49"/>
    <tableColumn id="8" name="2023" dataDxfId="48"/>
    <tableColumn id="9" name="2024" dataDxfId="47"/>
    <tableColumn id="10" name="2025" dataDxfId="46"/>
    <tableColumn id="11" name="2026" dataDxfId="45"/>
    <tableColumn id="12" name="2027" dataDxfId="44"/>
    <tableColumn id="13" name="2028" dataDxfId="43"/>
    <tableColumn id="14" name="2029" dataDxfId="42"/>
    <tableColumn id="15" name="2030" dataDxfId="41"/>
    <tableColumn id="16" name="2026 - 2030 Program" dataDxfId="40" dataCellStyle="Normal 2">
      <calculatedColumnFormula>SUM(Table3[[#This Row],[2026]:[2030]])</calculatedColumnFormula>
    </tableColumn>
    <tableColumn id="17" name="2021 - 2030 Program" dataDxfId="39" dataCellStyle="Normal 2">
      <calculatedColumnFormula>SUM(Table3[[#This Row],[2021]:[2030]])</calculatedColumnFormula>
    </tableColumn>
  </tableColumns>
  <tableStyleInfo name="TableStyleMedium2" showFirstColumn="0" showLastColumn="0" showRowStripes="1" showColumnStripes="0"/>
  <extLst>
    <ext xmlns:x14="http://schemas.microsoft.com/office/spreadsheetml/2009/9/main" uri="{504A1905-F514-4f6f-8877-14C23A59335A}">
      <x14:table altText="Preliminary 2021-2030 Operating Impact from Capital (000's)" altTextSummary="Breakdown of each project cost from 2021-2030"/>
    </ext>
  </extLst>
</table>
</file>

<file path=xl/tables/table3.xml><?xml version="1.0" encoding="utf-8"?>
<table xmlns="http://schemas.openxmlformats.org/spreadsheetml/2006/main" id="4" name="Table35" displayName="Table35" ref="A13:Q19" totalsRowShown="0" headerRowDxfId="38" dataDxfId="36" headerRowBorderDxfId="37" tableBorderDxfId="35" totalsRowBorderDxfId="34">
  <autoFilter ref="A13:Q19"/>
  <tableColumns count="17">
    <tableColumn id="1" name="Project Name" dataDxfId="33" totalsRowDxfId="32"/>
    <tableColumn id="2" name="2017" dataDxfId="31" totalsRowDxfId="30"/>
    <tableColumn id="3" name="2018" dataDxfId="29" totalsRowDxfId="28"/>
    <tableColumn id="4" name="2019" dataDxfId="27" totalsRowDxfId="26"/>
    <tableColumn id="5" name="2020" dataDxfId="25" totalsRowDxfId="24"/>
    <tableColumn id="6" name="2021" dataDxfId="23" totalsRowDxfId="22"/>
    <tableColumn id="7" name="2022" dataDxfId="21" totalsRowDxfId="20"/>
    <tableColumn id="8" name="2023" dataDxfId="19" totalsRowDxfId="18"/>
    <tableColumn id="9" name="2024" dataDxfId="17" totalsRowDxfId="16"/>
    <tableColumn id="10" name="2025" dataDxfId="15" totalsRowDxfId="14"/>
    <tableColumn id="11" name="2026" dataDxfId="13" totalsRowDxfId="12"/>
    <tableColumn id="12" name="2027" dataDxfId="11" totalsRowDxfId="10"/>
    <tableColumn id="13" name="2028" dataDxfId="9" totalsRowDxfId="8"/>
    <tableColumn id="14" name="2029" dataDxfId="7" totalsRowDxfId="6"/>
    <tableColumn id="15" name="2030" dataDxfId="5" totalsRowDxfId="4"/>
    <tableColumn id="16" name="2026 - 2030 Program" dataDxfId="3" totalsRowDxfId="2" dataCellStyle="Normal 2">
      <calculatedColumnFormula>SUM(Table35[[#This Row],[2026]:[2030]])</calculatedColumnFormula>
    </tableColumn>
    <tableColumn id="17" name="2021 - 2030 Program" dataDxfId="1" totalsRowDxfId="0" dataCellStyle="Normal 2">
      <calculatedColumnFormula>SUM(Table35[[#This Row],[2021]:[2030]])</calculatedColumnFormula>
    </tableColumn>
  </tableColumns>
  <tableStyleInfo name="TableStyleMedium2" showFirstColumn="0" showLastColumn="0" showRowStripes="1" showColumnStripes="0"/>
  <extLst>
    <ext xmlns:x14="http://schemas.microsoft.com/office/spreadsheetml/2009/9/main" uri="{504A1905-F514-4f6f-8877-14C23A59335A}">
      <x14:table altText="Table 35" altTextSummary="Total Incremental Operating Impact"/>
    </ext>
  </extLst>
</table>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5.vml"/><Relationship Id="rId1" Type="http://schemas.openxmlformats.org/officeDocument/2006/relationships/printerSettings" Target="../printerSettings/printerSettings10.bin"/><Relationship Id="rId5" Type="http://schemas.openxmlformats.org/officeDocument/2006/relationships/comments" Target="../comments5.xml"/><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table" Target="../tables/table1.xml"/></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sheetPr>
  <dimension ref="A1:J65"/>
  <sheetViews>
    <sheetView zoomScaleNormal="100" workbookViewId="0">
      <pane xSplit="2" ySplit="1" topLeftCell="C2" activePane="bottomRight" state="frozen"/>
      <selection activeCell="F23" sqref="F23"/>
      <selection pane="topRight" activeCell="F23" sqref="F23"/>
      <selection pane="bottomLeft" activeCell="F23" sqref="F23"/>
      <selection pane="bottomRight" activeCell="F23" sqref="F23"/>
    </sheetView>
  </sheetViews>
  <sheetFormatPr defaultRowHeight="15" x14ac:dyDescent="0.25"/>
  <cols>
    <col min="1" max="1" width="46.5703125" customWidth="1"/>
    <col min="2" max="4" width="11" customWidth="1"/>
    <col min="6" max="6" width="14" customWidth="1"/>
    <col min="7" max="7" width="16.85546875" bestFit="1" customWidth="1"/>
  </cols>
  <sheetData>
    <row r="1" spans="1:10" ht="14.45" x14ac:dyDescent="0.35">
      <c r="A1" s="11" t="s">
        <v>113</v>
      </c>
      <c r="B1" s="12" t="str">
        <f>"end of "&amp;'Data Sheet'!B2</f>
        <v>end of 2020</v>
      </c>
      <c r="C1" s="12" t="str">
        <f>'Data Sheet'!B2-1&amp;" CF"</f>
        <v>2019 CF</v>
      </c>
      <c r="D1" s="12" t="str">
        <f>'Data Sheet'!B2&amp;" CF"</f>
        <v>2020 CF</v>
      </c>
      <c r="E1" s="12">
        <f>'Data Sheet'!B5</f>
        <v>2021</v>
      </c>
      <c r="F1" s="12" t="str">
        <f>"Total "&amp;E1</f>
        <v>Total 2021</v>
      </c>
      <c r="G1" s="12" t="s">
        <v>510</v>
      </c>
      <c r="H1" s="12" t="s">
        <v>511</v>
      </c>
      <c r="I1" s="12" t="s">
        <v>82</v>
      </c>
      <c r="J1" s="12" t="s">
        <v>116</v>
      </c>
    </row>
    <row r="2" spans="1:10" ht="14.45" x14ac:dyDescent="0.35">
      <c r="A2" s="13" t="s">
        <v>6</v>
      </c>
      <c r="B2" s="14">
        <v>0</v>
      </c>
      <c r="C2" s="14"/>
      <c r="D2" s="14">
        <f>359.3+743.1</f>
        <v>1102.4000000000001</v>
      </c>
      <c r="E2" s="14">
        <f>SUMIF(database!$A:$A,'Budget incl CF'!$A2,database!$D:$D)</f>
        <v>4600</v>
      </c>
      <c r="F2" s="164">
        <f>SUM(C2:E2)</f>
        <v>5702.4</v>
      </c>
      <c r="G2" s="9"/>
      <c r="H2" s="20">
        <f>+D2+C2</f>
        <v>1102.4000000000001</v>
      </c>
      <c r="I2" s="9"/>
      <c r="J2" s="20">
        <f>SUM(G2:I2)</f>
        <v>1102.4000000000001</v>
      </c>
    </row>
    <row r="3" spans="1:10" ht="14.45" x14ac:dyDescent="0.35">
      <c r="A3" s="13" t="s">
        <v>51</v>
      </c>
      <c r="B3" s="14">
        <v>7934.6</v>
      </c>
      <c r="C3" s="14"/>
      <c r="D3" s="14">
        <v>1376.3</v>
      </c>
      <c r="E3" s="14">
        <f>SUMIF(database!$A:$A,'Budget incl CF'!$A3,database!$D:$D)</f>
        <v>0</v>
      </c>
      <c r="F3" s="164">
        <f t="shared" ref="F3:F52" si="0">SUM(C3:E3)</f>
        <v>1376.3</v>
      </c>
      <c r="G3" s="9"/>
      <c r="H3" s="20">
        <f t="shared" ref="H3" si="1">+D3+C3</f>
        <v>1376.3</v>
      </c>
      <c r="I3" s="9"/>
      <c r="J3" s="20">
        <f t="shared" ref="J3:J52" si="2">SUM(G3:I3)</f>
        <v>1376.3</v>
      </c>
    </row>
    <row r="4" spans="1:10" ht="29.1" x14ac:dyDescent="0.35">
      <c r="A4" s="81" t="s">
        <v>505</v>
      </c>
      <c r="B4" s="14">
        <v>1184</v>
      </c>
      <c r="C4" s="14"/>
      <c r="D4" s="14">
        <v>1000</v>
      </c>
      <c r="E4" s="14">
        <f>SUMIF(database!$A:$A,'Budget incl CF'!$A4,database!$D:$D)</f>
        <v>0</v>
      </c>
      <c r="F4" s="164">
        <f t="shared" si="0"/>
        <v>1000</v>
      </c>
      <c r="G4" s="9">
        <v>1000</v>
      </c>
      <c r="H4" s="9"/>
      <c r="I4" s="9"/>
      <c r="J4" s="20">
        <f t="shared" si="2"/>
        <v>1000</v>
      </c>
    </row>
    <row r="5" spans="1:10" ht="14.45" x14ac:dyDescent="0.35">
      <c r="A5" s="13" t="s">
        <v>418</v>
      </c>
      <c r="B5" s="14">
        <v>373</v>
      </c>
      <c r="C5" s="14"/>
      <c r="D5" s="14">
        <v>0</v>
      </c>
      <c r="E5" s="14">
        <f>SUMIF(database!$A:$A,'Budget incl CF'!$A5,database!$D:$D)</f>
        <v>0</v>
      </c>
      <c r="F5" s="164">
        <f t="shared" si="0"/>
        <v>0</v>
      </c>
      <c r="G5" s="9"/>
      <c r="H5" s="20">
        <f t="shared" ref="H5:H17" si="3">+D5+C5</f>
        <v>0</v>
      </c>
      <c r="I5" s="9"/>
      <c r="J5" s="20">
        <f t="shared" si="2"/>
        <v>0</v>
      </c>
    </row>
    <row r="6" spans="1:10" ht="14.45" x14ac:dyDescent="0.35">
      <c r="A6" s="15" t="s">
        <v>420</v>
      </c>
      <c r="B6" s="14">
        <v>0</v>
      </c>
      <c r="C6" s="14"/>
      <c r="D6" s="14"/>
      <c r="E6" s="14">
        <f>SUMIF(database!$A:$A,'Budget incl CF'!$A6,database!$D:$D)</f>
        <v>0</v>
      </c>
      <c r="F6" s="164">
        <f t="shared" si="0"/>
        <v>0</v>
      </c>
      <c r="G6" s="9"/>
      <c r="H6" s="20">
        <f t="shared" si="3"/>
        <v>0</v>
      </c>
      <c r="I6" s="9"/>
      <c r="J6" s="20">
        <f t="shared" si="2"/>
        <v>0</v>
      </c>
    </row>
    <row r="7" spans="1:10" ht="14.45" x14ac:dyDescent="0.35">
      <c r="A7" s="13" t="s">
        <v>62</v>
      </c>
      <c r="B7" s="14">
        <v>11426.647999999999</v>
      </c>
      <c r="C7" s="14"/>
      <c r="D7" s="14">
        <v>59</v>
      </c>
      <c r="E7" s="14">
        <f>SUMIF(database!$A:$A,'Budget incl CF'!$A7,database!$D:$D)</f>
        <v>676.50688000000002</v>
      </c>
      <c r="F7" s="164">
        <f t="shared" si="0"/>
        <v>735.50688000000002</v>
      </c>
      <c r="G7" s="9"/>
      <c r="H7" s="20">
        <f t="shared" si="3"/>
        <v>59</v>
      </c>
      <c r="I7" s="9"/>
      <c r="J7" s="20">
        <f t="shared" si="2"/>
        <v>59</v>
      </c>
    </row>
    <row r="8" spans="1:10" ht="14.45" x14ac:dyDescent="0.35">
      <c r="A8" s="15" t="s">
        <v>421</v>
      </c>
      <c r="B8" s="14">
        <v>0</v>
      </c>
      <c r="C8" s="14"/>
      <c r="D8" s="14"/>
      <c r="E8" s="14">
        <f>SUMIF(database!$A:$A,'Budget incl CF'!$A8,database!$D:$D)</f>
        <v>0</v>
      </c>
      <c r="F8" s="164">
        <f t="shared" si="0"/>
        <v>0</v>
      </c>
      <c r="G8" s="9"/>
      <c r="H8" s="20">
        <f t="shared" si="3"/>
        <v>0</v>
      </c>
      <c r="I8" s="9"/>
      <c r="J8" s="20">
        <f t="shared" si="2"/>
        <v>0</v>
      </c>
    </row>
    <row r="9" spans="1:10" ht="14.45" x14ac:dyDescent="0.35">
      <c r="A9" s="15" t="s">
        <v>422</v>
      </c>
      <c r="B9" s="14">
        <v>0</v>
      </c>
      <c r="C9" s="14"/>
      <c r="D9" s="14"/>
      <c r="E9" s="14">
        <f>SUMIF(database!$A:$A,'Budget incl CF'!$A9,database!$D:$D)</f>
        <v>0</v>
      </c>
      <c r="F9" s="164">
        <f t="shared" si="0"/>
        <v>0</v>
      </c>
      <c r="G9" s="9"/>
      <c r="H9" s="20">
        <f t="shared" si="3"/>
        <v>0</v>
      </c>
      <c r="I9" s="9"/>
      <c r="J9" s="20">
        <f t="shared" si="2"/>
        <v>0</v>
      </c>
    </row>
    <row r="10" spans="1:10" ht="14.45" x14ac:dyDescent="0.35">
      <c r="A10" s="252" t="s">
        <v>448</v>
      </c>
      <c r="B10" s="14">
        <v>3022</v>
      </c>
      <c r="C10" s="14"/>
      <c r="D10" s="14">
        <v>681.3</v>
      </c>
      <c r="E10" s="14">
        <v>1485</v>
      </c>
      <c r="F10" s="164">
        <f t="shared" si="0"/>
        <v>2166.3000000000002</v>
      </c>
      <c r="G10" s="9"/>
      <c r="H10" s="20">
        <f t="shared" si="3"/>
        <v>681.3</v>
      </c>
      <c r="I10" s="9"/>
      <c r="J10" s="20">
        <f t="shared" si="2"/>
        <v>681.3</v>
      </c>
    </row>
    <row r="11" spans="1:10" ht="14.45" x14ac:dyDescent="0.35">
      <c r="A11" s="13" t="s">
        <v>9</v>
      </c>
      <c r="B11" s="14">
        <v>29684.508000000002</v>
      </c>
      <c r="C11" s="14"/>
      <c r="D11" s="14">
        <v>0</v>
      </c>
      <c r="E11" s="14">
        <f>SUMIF(database!$A:$A,'Budget incl CF'!$A11,database!$D:$D)</f>
        <v>5074</v>
      </c>
      <c r="F11" s="164">
        <f t="shared" si="0"/>
        <v>5074</v>
      </c>
      <c r="G11" s="9"/>
      <c r="H11" s="20">
        <f t="shared" si="3"/>
        <v>0</v>
      </c>
      <c r="I11" s="9"/>
      <c r="J11" s="20">
        <f t="shared" si="2"/>
        <v>0</v>
      </c>
    </row>
    <row r="12" spans="1:10" ht="14.45" x14ac:dyDescent="0.35">
      <c r="A12" s="13" t="s">
        <v>419</v>
      </c>
      <c r="B12" s="14">
        <v>4956</v>
      </c>
      <c r="C12" s="14">
        <v>2000</v>
      </c>
      <c r="D12" s="14">
        <v>1686.5</v>
      </c>
      <c r="E12" s="14">
        <f>SUMIF(database!$A:$A,'Budget incl CF'!$A12,database!$D:$D)</f>
        <v>2116</v>
      </c>
      <c r="F12" s="164">
        <f t="shared" si="0"/>
        <v>5802.5</v>
      </c>
      <c r="G12" s="9"/>
      <c r="H12" s="20">
        <f t="shared" si="3"/>
        <v>3686.5</v>
      </c>
      <c r="I12" s="9"/>
      <c r="J12" s="20">
        <f t="shared" si="2"/>
        <v>3686.5</v>
      </c>
    </row>
    <row r="13" spans="1:10" ht="14.45" x14ac:dyDescent="0.35">
      <c r="A13" s="15" t="s">
        <v>63</v>
      </c>
      <c r="B13" s="14">
        <v>5250</v>
      </c>
      <c r="C13" s="14"/>
      <c r="D13" s="14">
        <v>4128.1000000000004</v>
      </c>
      <c r="E13" s="14">
        <f>SUMIF(database!$A:$A,'Budget incl CF'!$A13,database!$D:$D)</f>
        <v>2100</v>
      </c>
      <c r="F13" s="164">
        <f t="shared" si="0"/>
        <v>6228.1</v>
      </c>
      <c r="G13" s="9"/>
      <c r="H13" s="20">
        <f t="shared" si="3"/>
        <v>4128.1000000000004</v>
      </c>
      <c r="I13" s="9"/>
      <c r="J13" s="20">
        <f t="shared" si="2"/>
        <v>4128.1000000000004</v>
      </c>
    </row>
    <row r="14" spans="1:10" ht="14.45" x14ac:dyDescent="0.35">
      <c r="A14" s="15" t="s">
        <v>64</v>
      </c>
      <c r="B14" s="14">
        <v>3282</v>
      </c>
      <c r="C14" s="14">
        <v>368</v>
      </c>
      <c r="D14" s="14">
        <v>623.4</v>
      </c>
      <c r="E14" s="14">
        <f>SUMIF(database!$A:$A,'Budget incl CF'!$A14,database!$D:$D)</f>
        <v>2973</v>
      </c>
      <c r="F14" s="164">
        <f t="shared" si="0"/>
        <v>3964.4</v>
      </c>
      <c r="G14" s="9"/>
      <c r="H14" s="20">
        <f t="shared" si="3"/>
        <v>991.4</v>
      </c>
      <c r="I14" s="9"/>
      <c r="J14" s="20">
        <f t="shared" si="2"/>
        <v>991.4</v>
      </c>
    </row>
    <row r="15" spans="1:10" ht="29.65" customHeight="1" x14ac:dyDescent="0.35">
      <c r="A15" s="13" t="s">
        <v>12</v>
      </c>
      <c r="B15" s="14">
        <v>1581</v>
      </c>
      <c r="C15" s="14"/>
      <c r="D15" s="14">
        <v>474.4</v>
      </c>
      <c r="E15" s="14">
        <f>SUMIF(database!$A:$A,'Budget incl CF'!$A15,database!$D:$D)</f>
        <v>0</v>
      </c>
      <c r="F15" s="164">
        <f t="shared" si="0"/>
        <v>474.4</v>
      </c>
      <c r="G15" s="9"/>
      <c r="H15" s="20">
        <f t="shared" si="3"/>
        <v>474.4</v>
      </c>
      <c r="I15" s="9"/>
      <c r="J15" s="20">
        <f t="shared" si="2"/>
        <v>474.4</v>
      </c>
    </row>
    <row r="16" spans="1:10" ht="14.45" x14ac:dyDescent="0.35">
      <c r="A16" s="15" t="s">
        <v>15</v>
      </c>
      <c r="B16" s="14">
        <v>29.8</v>
      </c>
      <c r="C16" s="14"/>
      <c r="D16" s="14">
        <v>0</v>
      </c>
      <c r="E16" s="14">
        <f>SUMIF(database!$A:$A,'Budget incl CF'!$A16,database!$D:$D)</f>
        <v>0</v>
      </c>
      <c r="F16" s="164">
        <f t="shared" si="0"/>
        <v>0</v>
      </c>
      <c r="G16" s="9"/>
      <c r="H16" s="20">
        <f t="shared" si="3"/>
        <v>0</v>
      </c>
      <c r="I16" s="9"/>
      <c r="J16" s="20">
        <f t="shared" si="2"/>
        <v>0</v>
      </c>
    </row>
    <row r="17" spans="1:10" ht="14.45" x14ac:dyDescent="0.35">
      <c r="A17" s="15" t="s">
        <v>66</v>
      </c>
      <c r="B17" s="14">
        <v>6620.6</v>
      </c>
      <c r="C17" s="14"/>
      <c r="D17" s="14">
        <v>0</v>
      </c>
      <c r="E17" s="14">
        <f>SUMIF(database!$A:$A,'Budget incl CF'!$A17,database!$D:$D)</f>
        <v>0</v>
      </c>
      <c r="F17" s="164">
        <f t="shared" si="0"/>
        <v>0</v>
      </c>
      <c r="G17" s="9"/>
      <c r="H17" s="20">
        <f t="shared" si="3"/>
        <v>0</v>
      </c>
      <c r="I17" s="9"/>
      <c r="J17" s="20">
        <f t="shared" si="2"/>
        <v>0</v>
      </c>
    </row>
    <row r="18" spans="1:10" ht="14.45" x14ac:dyDescent="0.35">
      <c r="A18" s="15" t="s">
        <v>67</v>
      </c>
      <c r="B18" s="14">
        <v>500</v>
      </c>
      <c r="C18" s="14"/>
      <c r="D18" s="14">
        <v>475</v>
      </c>
      <c r="E18" s="14">
        <f>SUMIF(database!$A:$A,'Budget incl CF'!$A18,database!$D:$D)</f>
        <v>0</v>
      </c>
      <c r="F18" s="164">
        <f t="shared" si="0"/>
        <v>475</v>
      </c>
      <c r="G18" s="9">
        <v>475</v>
      </c>
      <c r="H18" s="9"/>
      <c r="I18" s="9"/>
      <c r="J18" s="20">
        <f t="shared" si="2"/>
        <v>475</v>
      </c>
    </row>
    <row r="19" spans="1:10" ht="14.45" x14ac:dyDescent="0.35">
      <c r="A19" s="15" t="s">
        <v>68</v>
      </c>
      <c r="B19" s="14">
        <v>613</v>
      </c>
      <c r="C19" s="14"/>
      <c r="D19" s="14">
        <v>0</v>
      </c>
      <c r="E19" s="14">
        <f>SUMIF(database!$A:$A,'Budget incl CF'!$A19,database!$D:$D)</f>
        <v>0</v>
      </c>
      <c r="F19" s="164">
        <f t="shared" si="0"/>
        <v>0</v>
      </c>
      <c r="G19" s="9"/>
      <c r="H19" s="20">
        <f t="shared" ref="H19:H20" si="4">+D19+C19</f>
        <v>0</v>
      </c>
      <c r="I19" s="9"/>
      <c r="J19" s="20">
        <f t="shared" si="2"/>
        <v>0</v>
      </c>
    </row>
    <row r="20" spans="1:10" ht="14.45" x14ac:dyDescent="0.35">
      <c r="A20" s="15" t="s">
        <v>292</v>
      </c>
      <c r="B20" s="14">
        <v>0</v>
      </c>
      <c r="C20" s="14"/>
      <c r="D20" s="14">
        <v>0</v>
      </c>
      <c r="E20" s="14">
        <v>1735</v>
      </c>
      <c r="F20" s="164">
        <f t="shared" ref="F20" si="5">SUM(C20:E20)</f>
        <v>1735</v>
      </c>
      <c r="G20" s="20"/>
      <c r="H20" s="20">
        <f t="shared" si="4"/>
        <v>0</v>
      </c>
      <c r="I20" s="9"/>
      <c r="J20" s="20">
        <f t="shared" si="2"/>
        <v>0</v>
      </c>
    </row>
    <row r="21" spans="1:10" ht="14.45" x14ac:dyDescent="0.35">
      <c r="A21" s="15" t="s">
        <v>17</v>
      </c>
      <c r="B21" s="14">
        <v>78548</v>
      </c>
      <c r="C21" s="56"/>
      <c r="D21" s="14">
        <v>0</v>
      </c>
      <c r="E21" s="14">
        <f>SUMIF(database!$A:$A,'Budget incl CF'!$A21,database!$D:$D)</f>
        <v>8122</v>
      </c>
      <c r="F21" s="164">
        <f t="shared" si="0"/>
        <v>8122</v>
      </c>
      <c r="G21" s="9"/>
      <c r="H21" s="9"/>
      <c r="I21" s="20">
        <f>+C21+D21</f>
        <v>0</v>
      </c>
      <c r="J21" s="20">
        <f t="shared" si="2"/>
        <v>0</v>
      </c>
    </row>
    <row r="22" spans="1:10" ht="14.45" x14ac:dyDescent="0.35">
      <c r="A22" s="15" t="s">
        <v>88</v>
      </c>
      <c r="B22" s="14">
        <v>108.9</v>
      </c>
      <c r="C22" s="56"/>
      <c r="D22" s="14">
        <v>0</v>
      </c>
      <c r="E22" s="14">
        <f>SUMIF(database!$A:$A,'Budget incl CF'!$A22,database!$D:$D)</f>
        <v>0</v>
      </c>
      <c r="F22" s="164">
        <f t="shared" si="0"/>
        <v>0</v>
      </c>
      <c r="G22" s="9"/>
      <c r="H22" s="9"/>
      <c r="I22" s="20">
        <f t="shared" ref="I22:I52" si="6">+C22+D22</f>
        <v>0</v>
      </c>
      <c r="J22" s="20">
        <f t="shared" si="2"/>
        <v>0</v>
      </c>
    </row>
    <row r="23" spans="1:10" ht="14.45" x14ac:dyDescent="0.35">
      <c r="A23" s="15" t="s">
        <v>70</v>
      </c>
      <c r="B23" s="14">
        <v>43093.281999999999</v>
      </c>
      <c r="C23" s="56">
        <v>1239</v>
      </c>
      <c r="D23" s="14">
        <v>0</v>
      </c>
      <c r="E23" s="14">
        <f>SUMIF(database!$A:$A,'Budget incl CF'!$A23,database!$D:$D)</f>
        <v>2953</v>
      </c>
      <c r="F23" s="164">
        <f t="shared" si="0"/>
        <v>4192</v>
      </c>
      <c r="G23" s="9"/>
      <c r="H23" s="9"/>
      <c r="I23" s="20">
        <f t="shared" si="6"/>
        <v>1239</v>
      </c>
      <c r="J23" s="20">
        <f t="shared" si="2"/>
        <v>1239</v>
      </c>
    </row>
    <row r="24" spans="1:10" ht="14.45" x14ac:dyDescent="0.35">
      <c r="A24" s="15" t="s">
        <v>71</v>
      </c>
      <c r="B24" s="14">
        <v>46690</v>
      </c>
      <c r="C24" s="56">
        <v>1500</v>
      </c>
      <c r="D24" s="14">
        <v>452.7</v>
      </c>
      <c r="E24" s="14">
        <f>SUMIF(database!$A:$A,'Budget incl CF'!$A24,database!$D:$D)</f>
        <v>3966</v>
      </c>
      <c r="F24" s="164">
        <f t="shared" si="0"/>
        <v>5918.7</v>
      </c>
      <c r="G24" s="9"/>
      <c r="H24" s="9"/>
      <c r="I24" s="20">
        <f t="shared" si="6"/>
        <v>1952.7</v>
      </c>
      <c r="J24" s="20">
        <f t="shared" si="2"/>
        <v>1952.7</v>
      </c>
    </row>
    <row r="25" spans="1:10" ht="14.45" x14ac:dyDescent="0.35">
      <c r="A25" s="13" t="s">
        <v>20</v>
      </c>
      <c r="B25" s="14">
        <v>21633</v>
      </c>
      <c r="C25" s="14">
        <v>250</v>
      </c>
      <c r="D25" s="14">
        <v>636.5</v>
      </c>
      <c r="E25" s="14">
        <f>SUMIF(database!$A:$A,'Budget incl CF'!$A25,database!$D:$D)</f>
        <v>1621</v>
      </c>
      <c r="F25" s="164">
        <f t="shared" si="0"/>
        <v>2507.5</v>
      </c>
      <c r="G25" s="9"/>
      <c r="H25" s="9"/>
      <c r="I25" s="20">
        <f t="shared" si="6"/>
        <v>886.5</v>
      </c>
      <c r="J25" s="20">
        <f t="shared" si="2"/>
        <v>886.5</v>
      </c>
    </row>
    <row r="26" spans="1:10" ht="14.45" x14ac:dyDescent="0.35">
      <c r="A26" s="13" t="s">
        <v>21</v>
      </c>
      <c r="B26" s="14">
        <v>25196.165000000001</v>
      </c>
      <c r="C26" s="14">
        <v>3000</v>
      </c>
      <c r="D26" s="14">
        <v>1000</v>
      </c>
      <c r="E26" s="14">
        <f>SUMIF(database!$A:$A,'Budget incl CF'!$A26,database!$D:$D)</f>
        <v>500</v>
      </c>
      <c r="F26" s="164">
        <f t="shared" si="0"/>
        <v>4500</v>
      </c>
      <c r="G26" s="9"/>
      <c r="H26" s="9"/>
      <c r="I26" s="20">
        <f t="shared" si="6"/>
        <v>4000</v>
      </c>
      <c r="J26" s="20">
        <f t="shared" si="2"/>
        <v>4000</v>
      </c>
    </row>
    <row r="27" spans="1:10" ht="14.45" x14ac:dyDescent="0.35">
      <c r="A27" s="13" t="s">
        <v>22</v>
      </c>
      <c r="B27" s="14">
        <v>21955.505000000001</v>
      </c>
      <c r="C27" s="14"/>
      <c r="D27" s="14">
        <v>0</v>
      </c>
      <c r="E27" s="14">
        <f>SUMIF(database!$A:$A,'Budget incl CF'!$A27,database!$D:$D)</f>
        <v>1750</v>
      </c>
      <c r="F27" s="164">
        <f t="shared" si="0"/>
        <v>1750</v>
      </c>
      <c r="G27" s="9"/>
      <c r="H27" s="9"/>
      <c r="I27" s="20">
        <f t="shared" si="6"/>
        <v>0</v>
      </c>
      <c r="J27" s="20">
        <f t="shared" si="2"/>
        <v>0</v>
      </c>
    </row>
    <row r="28" spans="1:10" ht="14.45" x14ac:dyDescent="0.35">
      <c r="A28" s="13" t="s">
        <v>23</v>
      </c>
      <c r="B28" s="14">
        <v>3561</v>
      </c>
      <c r="C28" s="14">
        <v>250</v>
      </c>
      <c r="D28" s="14">
        <v>167.8</v>
      </c>
      <c r="E28" s="14">
        <f>SUMIF(database!$A:$A,'Budget incl CF'!$A28,database!$D:$D)</f>
        <v>240</v>
      </c>
      <c r="F28" s="164">
        <f t="shared" si="0"/>
        <v>657.8</v>
      </c>
      <c r="G28" s="9"/>
      <c r="H28" s="9"/>
      <c r="I28" s="20">
        <f t="shared" si="6"/>
        <v>417.8</v>
      </c>
      <c r="J28" s="20">
        <f t="shared" si="2"/>
        <v>417.8</v>
      </c>
    </row>
    <row r="29" spans="1:10" ht="14.45" x14ac:dyDescent="0.35">
      <c r="A29" s="13" t="s">
        <v>24</v>
      </c>
      <c r="B29" s="14">
        <v>9660</v>
      </c>
      <c r="C29" s="14">
        <v>250</v>
      </c>
      <c r="D29" s="14">
        <f>425.4+16.6</f>
        <v>442</v>
      </c>
      <c r="E29" s="14">
        <f>SUMIF(database!$A:$A,'Budget incl CF'!$A29,database!$D:$D)</f>
        <v>305</v>
      </c>
      <c r="F29" s="164">
        <f t="shared" si="0"/>
        <v>997</v>
      </c>
      <c r="G29" s="9"/>
      <c r="H29" s="9"/>
      <c r="I29" s="20">
        <f t="shared" si="6"/>
        <v>692</v>
      </c>
      <c r="J29" s="20">
        <f t="shared" si="2"/>
        <v>692</v>
      </c>
    </row>
    <row r="30" spans="1:10" ht="14.45" x14ac:dyDescent="0.35">
      <c r="A30" s="15" t="s">
        <v>25</v>
      </c>
      <c r="B30" s="14">
        <v>2823.6579999999999</v>
      </c>
      <c r="C30" s="14"/>
      <c r="D30" s="14">
        <v>441.1</v>
      </c>
      <c r="E30" s="14">
        <f>SUMIF(database!$A:$A,'Budget incl CF'!$A30,database!$D:$D)</f>
        <v>348</v>
      </c>
      <c r="F30" s="164">
        <f t="shared" si="0"/>
        <v>789.1</v>
      </c>
      <c r="G30" s="9"/>
      <c r="H30" s="9"/>
      <c r="I30" s="20">
        <f t="shared" si="6"/>
        <v>441.1</v>
      </c>
      <c r="J30" s="20">
        <f t="shared" si="2"/>
        <v>441.1</v>
      </c>
    </row>
    <row r="31" spans="1:10" ht="14.45" x14ac:dyDescent="0.35">
      <c r="A31" s="78" t="s">
        <v>26</v>
      </c>
      <c r="B31" s="14">
        <v>4215.9840000000004</v>
      </c>
      <c r="C31" s="14"/>
      <c r="D31" s="14">
        <v>0</v>
      </c>
      <c r="E31" s="14">
        <f>SUMIF(database!$A:$A,'Budget incl CF'!$A31,database!$D:$D)</f>
        <v>0</v>
      </c>
      <c r="F31" s="164">
        <f t="shared" si="0"/>
        <v>0</v>
      </c>
      <c r="G31" s="9"/>
      <c r="H31" s="9"/>
      <c r="I31" s="20">
        <f t="shared" si="6"/>
        <v>0</v>
      </c>
      <c r="J31" s="20">
        <f t="shared" si="2"/>
        <v>0</v>
      </c>
    </row>
    <row r="32" spans="1:10" ht="14.45" x14ac:dyDescent="0.35">
      <c r="A32" s="13" t="s">
        <v>27</v>
      </c>
      <c r="B32" s="14">
        <v>1460.373</v>
      </c>
      <c r="C32" s="14"/>
      <c r="D32" s="14">
        <v>0</v>
      </c>
      <c r="E32" s="14">
        <f>SUMIF(database!$A:$A,'Budget incl CF'!$A32,database!$D:$D)</f>
        <v>0</v>
      </c>
      <c r="F32" s="164">
        <f t="shared" si="0"/>
        <v>0</v>
      </c>
      <c r="G32" s="9"/>
      <c r="H32" s="9"/>
      <c r="I32" s="20">
        <f t="shared" si="6"/>
        <v>0</v>
      </c>
      <c r="J32" s="20">
        <f t="shared" si="2"/>
        <v>0</v>
      </c>
    </row>
    <row r="33" spans="1:10" ht="14.45" x14ac:dyDescent="0.35">
      <c r="A33" s="15" t="s">
        <v>28</v>
      </c>
      <c r="B33" s="14">
        <v>2255.39</v>
      </c>
      <c r="C33" s="14"/>
      <c r="D33" s="14">
        <v>0</v>
      </c>
      <c r="E33" s="14">
        <f>SUMIF(database!$A:$A,'Budget incl CF'!$A33,database!$D:$D)</f>
        <v>0</v>
      </c>
      <c r="F33" s="164">
        <f t="shared" si="0"/>
        <v>0</v>
      </c>
      <c r="G33" s="9"/>
      <c r="H33" s="9"/>
      <c r="I33" s="20">
        <f t="shared" si="6"/>
        <v>0</v>
      </c>
      <c r="J33" s="20">
        <f t="shared" si="2"/>
        <v>0</v>
      </c>
    </row>
    <row r="34" spans="1:10" ht="14.45" x14ac:dyDescent="0.35">
      <c r="A34" s="15" t="s">
        <v>30</v>
      </c>
      <c r="B34" s="14">
        <v>1071.8920000000001</v>
      </c>
      <c r="C34" s="14"/>
      <c r="D34" s="14"/>
      <c r="E34" s="14">
        <f>SUMIF(database!$A:$A,'Budget incl CF'!$A34,database!$D:$D)</f>
        <v>316</v>
      </c>
      <c r="F34" s="164">
        <f t="shared" si="0"/>
        <v>316</v>
      </c>
      <c r="G34" s="9"/>
      <c r="H34" s="9"/>
      <c r="I34" s="20">
        <f t="shared" si="6"/>
        <v>0</v>
      </c>
      <c r="J34" s="20">
        <f t="shared" si="2"/>
        <v>0</v>
      </c>
    </row>
    <row r="35" spans="1:10" ht="14.45" x14ac:dyDescent="0.35">
      <c r="A35" s="15" t="s">
        <v>287</v>
      </c>
      <c r="B35" s="14">
        <v>5197.5039999999999</v>
      </c>
      <c r="C35" s="14"/>
      <c r="D35" s="14">
        <v>483.8</v>
      </c>
      <c r="E35" s="14">
        <f>SUMIF(database!$A:$A,'Budget incl CF'!$A35,database!$D:$D)</f>
        <v>890</v>
      </c>
      <c r="F35" s="164">
        <f t="shared" si="0"/>
        <v>1373.8</v>
      </c>
      <c r="G35" s="9"/>
      <c r="H35" s="9"/>
      <c r="I35" s="20">
        <f t="shared" si="6"/>
        <v>483.8</v>
      </c>
      <c r="J35" s="20">
        <f t="shared" si="2"/>
        <v>483.8</v>
      </c>
    </row>
    <row r="36" spans="1:10" ht="14.45" x14ac:dyDescent="0.35">
      <c r="A36" s="15" t="s">
        <v>31</v>
      </c>
      <c r="B36" s="14">
        <v>62.866999999999997</v>
      </c>
      <c r="C36" s="14"/>
      <c r="D36" s="14">
        <v>40</v>
      </c>
      <c r="E36" s="14">
        <f>SUMIF(database!$A:$A,'Budget incl CF'!$A36,database!$D:$D)</f>
        <v>3</v>
      </c>
      <c r="F36" s="164">
        <f t="shared" si="0"/>
        <v>43</v>
      </c>
      <c r="G36" s="9"/>
      <c r="H36" s="9"/>
      <c r="I36" s="20">
        <f t="shared" si="6"/>
        <v>40</v>
      </c>
      <c r="J36" s="20">
        <f t="shared" si="2"/>
        <v>40</v>
      </c>
    </row>
    <row r="37" spans="1:10" ht="14.45" x14ac:dyDescent="0.35">
      <c r="A37" s="15" t="s">
        <v>32</v>
      </c>
      <c r="B37" s="14">
        <v>1999.2660000000001</v>
      </c>
      <c r="C37" s="14"/>
      <c r="D37" s="14"/>
      <c r="E37" s="14">
        <f>SUMIF(database!$A:$A,'Budget incl CF'!$A37,database!$D:$D)</f>
        <v>0</v>
      </c>
      <c r="F37" s="164">
        <f t="shared" si="0"/>
        <v>0</v>
      </c>
      <c r="G37" s="9"/>
      <c r="H37" s="9"/>
      <c r="I37" s="20">
        <f t="shared" si="6"/>
        <v>0</v>
      </c>
      <c r="J37" s="20">
        <f t="shared" si="2"/>
        <v>0</v>
      </c>
    </row>
    <row r="38" spans="1:10" ht="14.45" x14ac:dyDescent="0.35">
      <c r="A38" s="15" t="s">
        <v>33</v>
      </c>
      <c r="B38" s="14">
        <v>1969.748</v>
      </c>
      <c r="C38" s="14"/>
      <c r="D38" s="14">
        <v>129.69999999999999</v>
      </c>
      <c r="E38" s="14">
        <f>SUMIF(database!$A:$A,'Budget incl CF'!$A38,database!$D:$D)</f>
        <v>750</v>
      </c>
      <c r="F38" s="164">
        <f t="shared" si="0"/>
        <v>879.7</v>
      </c>
      <c r="G38" s="9"/>
      <c r="H38" s="9"/>
      <c r="I38" s="20">
        <f t="shared" si="6"/>
        <v>129.69999999999999</v>
      </c>
      <c r="J38" s="20">
        <f t="shared" si="2"/>
        <v>129.69999999999999</v>
      </c>
    </row>
    <row r="39" spans="1:10" ht="14.45" x14ac:dyDescent="0.35">
      <c r="A39" s="15" t="s">
        <v>34</v>
      </c>
      <c r="B39" s="14">
        <v>866.08</v>
      </c>
      <c r="C39" s="14"/>
      <c r="D39" s="14"/>
      <c r="E39" s="14">
        <f>SUMIF(database!$A:$A,'Budget incl CF'!$A39,database!$D:$D)</f>
        <v>0</v>
      </c>
      <c r="F39" s="164">
        <f t="shared" si="0"/>
        <v>0</v>
      </c>
      <c r="G39" s="9"/>
      <c r="H39" s="9"/>
      <c r="I39" s="20">
        <f t="shared" si="6"/>
        <v>0</v>
      </c>
      <c r="J39" s="20">
        <f t="shared" si="2"/>
        <v>0</v>
      </c>
    </row>
    <row r="40" spans="1:10" ht="14.45" x14ac:dyDescent="0.35">
      <c r="A40" s="15" t="s">
        <v>35</v>
      </c>
      <c r="B40" s="14">
        <v>464.26</v>
      </c>
      <c r="C40" s="14"/>
      <c r="D40" s="14"/>
      <c r="E40" s="14">
        <f>SUMIF(database!$A:$A,'Budget incl CF'!$A40,database!$D:$D)</f>
        <v>150</v>
      </c>
      <c r="F40" s="164">
        <f t="shared" si="0"/>
        <v>150</v>
      </c>
      <c r="G40" s="9"/>
      <c r="H40" s="9"/>
      <c r="I40" s="20">
        <f t="shared" si="6"/>
        <v>0</v>
      </c>
      <c r="J40" s="20">
        <f t="shared" si="2"/>
        <v>0</v>
      </c>
    </row>
    <row r="41" spans="1:10" ht="14.45" x14ac:dyDescent="0.35">
      <c r="A41" s="13" t="s">
        <v>36</v>
      </c>
      <c r="B41" s="14">
        <v>886</v>
      </c>
      <c r="C41" s="14"/>
      <c r="D41" s="14"/>
      <c r="E41" s="14">
        <f>SUMIF(database!$A:$A,'Budget incl CF'!$A41,database!$D:$D)</f>
        <v>70</v>
      </c>
      <c r="F41" s="164">
        <f t="shared" si="0"/>
        <v>70</v>
      </c>
      <c r="G41" s="9"/>
      <c r="H41" s="9"/>
      <c r="I41" s="20">
        <f t="shared" si="6"/>
        <v>0</v>
      </c>
      <c r="J41" s="20">
        <f t="shared" si="2"/>
        <v>0</v>
      </c>
    </row>
    <row r="42" spans="1:10" ht="22.5" customHeight="1" x14ac:dyDescent="0.35">
      <c r="A42" s="13" t="s">
        <v>39</v>
      </c>
      <c r="B42" s="14">
        <v>52.573</v>
      </c>
      <c r="C42" s="14"/>
      <c r="D42" s="14">
        <v>33.9</v>
      </c>
      <c r="E42" s="14">
        <f>SUMIF(database!$A:$A,'Budget incl CF'!$A42,database!$D:$D)</f>
        <v>0</v>
      </c>
      <c r="F42" s="164">
        <f t="shared" si="0"/>
        <v>33.9</v>
      </c>
      <c r="G42" s="9"/>
      <c r="H42" s="9"/>
      <c r="I42" s="20">
        <f t="shared" si="6"/>
        <v>33.9</v>
      </c>
      <c r="J42" s="20">
        <f t="shared" si="2"/>
        <v>33.9</v>
      </c>
    </row>
    <row r="43" spans="1:10" ht="14.45" x14ac:dyDescent="0.35">
      <c r="A43" s="13" t="s">
        <v>40</v>
      </c>
      <c r="B43" s="14">
        <v>0</v>
      </c>
      <c r="C43" s="14"/>
      <c r="D43" s="14"/>
      <c r="E43" s="14">
        <f>SUMIF(database!$A:$A,'Budget incl CF'!$A43,database!$D:$D)</f>
        <v>0</v>
      </c>
      <c r="F43" s="164">
        <f t="shared" si="0"/>
        <v>0</v>
      </c>
      <c r="G43" s="9"/>
      <c r="H43" s="9"/>
      <c r="I43" s="20">
        <f t="shared" si="6"/>
        <v>0</v>
      </c>
      <c r="J43" s="20">
        <f t="shared" si="2"/>
        <v>0</v>
      </c>
    </row>
    <row r="44" spans="1:10" x14ac:dyDescent="0.25">
      <c r="A44" s="15" t="s">
        <v>41</v>
      </c>
      <c r="B44" s="14">
        <v>945.14800000000002</v>
      </c>
      <c r="C44" s="14"/>
      <c r="D44" s="14"/>
      <c r="E44" s="14">
        <f>SUMIF(database!$A:$A,'Budget incl CF'!$A44,database!$D:$D)</f>
        <v>16</v>
      </c>
      <c r="F44" s="164">
        <f t="shared" si="0"/>
        <v>16</v>
      </c>
      <c r="G44" s="9"/>
      <c r="H44" s="9"/>
      <c r="I44" s="20">
        <f t="shared" si="6"/>
        <v>0</v>
      </c>
      <c r="J44" s="20">
        <f t="shared" si="2"/>
        <v>0</v>
      </c>
    </row>
    <row r="45" spans="1:10" x14ac:dyDescent="0.25">
      <c r="A45" s="13" t="s">
        <v>44</v>
      </c>
      <c r="B45" s="14">
        <v>665.029</v>
      </c>
      <c r="C45" s="14"/>
      <c r="D45" s="14"/>
      <c r="E45" s="14">
        <f>SUMIF(database!$A:$A,'Budget incl CF'!$A45,database!$D:$D)</f>
        <v>0</v>
      </c>
      <c r="F45" s="164">
        <f t="shared" si="0"/>
        <v>0</v>
      </c>
      <c r="G45" s="9"/>
      <c r="H45" s="9"/>
      <c r="I45" s="20">
        <f t="shared" si="6"/>
        <v>0</v>
      </c>
      <c r="J45" s="20">
        <f t="shared" si="2"/>
        <v>0</v>
      </c>
    </row>
    <row r="46" spans="1:10" x14ac:dyDescent="0.25">
      <c r="A46" s="13" t="s">
        <v>45</v>
      </c>
      <c r="B46" s="14">
        <v>3738.2570000000001</v>
      </c>
      <c r="C46" s="14"/>
      <c r="D46" s="14">
        <v>171</v>
      </c>
      <c r="E46" s="14">
        <f>SUMIF(database!$A:$A,'Budget incl CF'!$A46,database!$D:$D)</f>
        <v>0</v>
      </c>
      <c r="F46" s="164">
        <f t="shared" si="0"/>
        <v>171</v>
      </c>
      <c r="G46" s="9"/>
      <c r="H46" s="9"/>
      <c r="I46" s="20">
        <f t="shared" si="6"/>
        <v>171</v>
      </c>
      <c r="J46" s="20">
        <f t="shared" si="2"/>
        <v>171</v>
      </c>
    </row>
    <row r="47" spans="1:10" x14ac:dyDescent="0.25">
      <c r="A47" s="13" t="s">
        <v>46</v>
      </c>
      <c r="B47" s="14">
        <v>976.01199999999994</v>
      </c>
      <c r="C47" s="14"/>
      <c r="D47" s="14">
        <v>50.5</v>
      </c>
      <c r="E47" s="14">
        <f>SUMIF(database!$A:$A,'Budget incl CF'!$A47,database!$D:$D)</f>
        <v>275</v>
      </c>
      <c r="F47" s="164">
        <f t="shared" si="0"/>
        <v>325.5</v>
      </c>
      <c r="G47" s="9"/>
      <c r="H47" s="9"/>
      <c r="I47" s="20">
        <f t="shared" si="6"/>
        <v>50.5</v>
      </c>
      <c r="J47" s="20">
        <f t="shared" si="2"/>
        <v>50.5</v>
      </c>
    </row>
    <row r="48" spans="1:10" x14ac:dyDescent="0.25">
      <c r="A48" s="13" t="s">
        <v>47</v>
      </c>
      <c r="B48" s="14">
        <v>141.292</v>
      </c>
      <c r="C48" s="14"/>
      <c r="D48" s="14"/>
      <c r="E48" s="14">
        <f>SUMIF(database!$A:$A,'Budget incl CF'!$A48,database!$D:$D)</f>
        <v>14</v>
      </c>
      <c r="F48" s="164">
        <f t="shared" si="0"/>
        <v>14</v>
      </c>
      <c r="G48" s="9"/>
      <c r="H48" s="9"/>
      <c r="I48" s="20">
        <f t="shared" si="6"/>
        <v>0</v>
      </c>
      <c r="J48" s="20">
        <f t="shared" si="2"/>
        <v>0</v>
      </c>
    </row>
    <row r="49" spans="1:10" x14ac:dyDescent="0.25">
      <c r="A49" s="15" t="s">
        <v>49</v>
      </c>
      <c r="B49" s="14">
        <v>1977.181</v>
      </c>
      <c r="C49" s="14"/>
      <c r="D49" s="14"/>
      <c r="E49" s="14">
        <f>SUMIF(database!$A:$A,'Budget incl CF'!$A49,database!$D:$D)</f>
        <v>1267</v>
      </c>
      <c r="F49" s="164">
        <f t="shared" si="0"/>
        <v>1267</v>
      </c>
      <c r="G49" s="9"/>
      <c r="H49" s="9"/>
      <c r="I49" s="20">
        <f t="shared" si="6"/>
        <v>0</v>
      </c>
      <c r="J49" s="20">
        <f t="shared" si="2"/>
        <v>0</v>
      </c>
    </row>
    <row r="50" spans="1:10" x14ac:dyDescent="0.25">
      <c r="A50" s="15" t="s">
        <v>65</v>
      </c>
      <c r="B50" s="14">
        <v>265.39999999999998</v>
      </c>
      <c r="C50" s="14"/>
      <c r="D50" s="14"/>
      <c r="E50" s="14">
        <f>SUMIF(database!$A:$A,'Budget incl CF'!$A50,database!$D:$D)</f>
        <v>0</v>
      </c>
      <c r="F50" s="164">
        <f t="shared" si="0"/>
        <v>0</v>
      </c>
      <c r="G50" s="9"/>
      <c r="H50" s="9"/>
      <c r="I50" s="20">
        <f t="shared" si="6"/>
        <v>0</v>
      </c>
      <c r="J50" s="20">
        <f t="shared" si="2"/>
        <v>0</v>
      </c>
    </row>
    <row r="51" spans="1:10" x14ac:dyDescent="0.25">
      <c r="A51" s="15" t="s">
        <v>280</v>
      </c>
      <c r="B51" s="14">
        <v>0</v>
      </c>
      <c r="C51" s="14"/>
      <c r="D51" s="14"/>
      <c r="E51" s="14">
        <f>SUMIF(database!$A:$A,'Budget incl CF'!$A51,database!$D:$D)</f>
        <v>0</v>
      </c>
      <c r="F51" s="164">
        <f t="shared" si="0"/>
        <v>0</v>
      </c>
      <c r="G51" s="9"/>
      <c r="H51" s="9"/>
      <c r="I51" s="20">
        <f t="shared" si="6"/>
        <v>0</v>
      </c>
      <c r="J51" s="20">
        <f t="shared" si="2"/>
        <v>0</v>
      </c>
    </row>
    <row r="52" spans="1:10" x14ac:dyDescent="0.25">
      <c r="A52" s="15" t="s">
        <v>50</v>
      </c>
      <c r="B52" s="14">
        <v>481.40800000000002</v>
      </c>
      <c r="C52" s="14"/>
      <c r="D52" s="14"/>
      <c r="E52" s="14">
        <f>SUMIF(database!$A:$A,'Budget incl CF'!$A52,database!$D:$D)</f>
        <v>0</v>
      </c>
      <c r="F52" s="164">
        <f t="shared" si="0"/>
        <v>0</v>
      </c>
      <c r="G52" s="9"/>
      <c r="H52" s="9"/>
      <c r="I52" s="20">
        <f t="shared" si="6"/>
        <v>0</v>
      </c>
      <c r="J52" s="20">
        <f t="shared" si="2"/>
        <v>0</v>
      </c>
    </row>
    <row r="53" spans="1:10" x14ac:dyDescent="0.25">
      <c r="A53" s="17" t="s">
        <v>110</v>
      </c>
      <c r="B53" s="16">
        <f>SUM(B21:B52)</f>
        <v>282961.17400000006</v>
      </c>
      <c r="C53" s="16">
        <f>SUM(C21:C52)</f>
        <v>6489</v>
      </c>
      <c r="D53" s="16">
        <f>SUM(D21:D52)</f>
        <v>4049</v>
      </c>
      <c r="E53" s="16">
        <f>SUM(E21:E52)</f>
        <v>23556</v>
      </c>
      <c r="F53" s="16">
        <f>SUM(F21:F52)</f>
        <v>34094</v>
      </c>
      <c r="G53" s="16">
        <f>SUM(G2:G52)</f>
        <v>1475</v>
      </c>
      <c r="H53" s="16">
        <f t="shared" ref="H53:J53" si="7">SUM(H2:H52)</f>
        <v>12499.4</v>
      </c>
      <c r="I53" s="16">
        <f t="shared" si="7"/>
        <v>10538</v>
      </c>
      <c r="J53" s="16">
        <f t="shared" si="7"/>
        <v>24512.399999999998</v>
      </c>
    </row>
    <row r="54" spans="1:10" x14ac:dyDescent="0.25">
      <c r="A54" s="17" t="s">
        <v>112</v>
      </c>
      <c r="B54" s="16">
        <f>SUM(B2:B52)</f>
        <v>359418.33</v>
      </c>
      <c r="C54" s="16">
        <f>SUM(C2:C19)+C53</f>
        <v>8857</v>
      </c>
      <c r="D54" s="16">
        <f>SUM(D2:D52)</f>
        <v>15655.4</v>
      </c>
      <c r="E54" s="16">
        <f>SUM(E2:E52)</f>
        <v>44315.506880000001</v>
      </c>
      <c r="F54" s="16">
        <f>SUM(F2:F52)</f>
        <v>68827.906879999995</v>
      </c>
      <c r="G54" s="16">
        <f t="shared" ref="G54:J54" si="8">SUM(G2:G52)</f>
        <v>1475</v>
      </c>
      <c r="H54" s="16">
        <f t="shared" si="8"/>
        <v>12499.4</v>
      </c>
      <c r="I54" s="16">
        <f t="shared" si="8"/>
        <v>10538</v>
      </c>
      <c r="J54" s="16">
        <f t="shared" si="8"/>
        <v>24512.399999999998</v>
      </c>
    </row>
    <row r="55" spans="1:10" x14ac:dyDescent="0.25">
      <c r="A55" s="15" t="s">
        <v>91</v>
      </c>
      <c r="B55" s="14">
        <f>-30610-3149</f>
        <v>-33759</v>
      </c>
      <c r="C55" s="14"/>
      <c r="D55" s="14">
        <v>-1475</v>
      </c>
      <c r="E55" s="14">
        <f>SUMIF(database!$A:$A,'Budget incl CF'!$A55,database!$D:$D)</f>
        <v>-2316</v>
      </c>
      <c r="F55" s="14">
        <f>SUM(C55:E55)</f>
        <v>-3791</v>
      </c>
      <c r="H55" s="214"/>
    </row>
    <row r="56" spans="1:10" x14ac:dyDescent="0.25">
      <c r="A56" s="15" t="s">
        <v>92</v>
      </c>
      <c r="B56" s="14">
        <v>-2632</v>
      </c>
      <c r="C56" s="14"/>
      <c r="D56" s="14">
        <v>0</v>
      </c>
      <c r="E56" s="14">
        <f>SUMIF(database!$A:$A,'Budget incl CF'!$A56,database!$D:$D)</f>
        <v>0</v>
      </c>
      <c r="F56" s="14">
        <f>SUM(C56:E56)</f>
        <v>0</v>
      </c>
    </row>
    <row r="57" spans="1:10" x14ac:dyDescent="0.25">
      <c r="A57" s="55" t="s">
        <v>423</v>
      </c>
      <c r="B57" s="14">
        <f>-B53</f>
        <v>-282961.17400000006</v>
      </c>
      <c r="C57" s="14">
        <f>-C53</f>
        <v>-6489</v>
      </c>
      <c r="D57" s="14">
        <f t="shared" ref="D57" si="9">-D53</f>
        <v>-4049</v>
      </c>
      <c r="E57" s="14">
        <f>SUMIF(database!$A:$A,'Budget incl CF'!$A57,database!$D:$D)</f>
        <v>-23556</v>
      </c>
      <c r="F57" s="14">
        <f>SUM(C57:E57)</f>
        <v>-34094</v>
      </c>
    </row>
    <row r="58" spans="1:10" x14ac:dyDescent="0.25">
      <c r="A58" s="17" t="s">
        <v>115</v>
      </c>
      <c r="B58" s="16"/>
      <c r="C58" s="16">
        <f>SUM(C54:C57)</f>
        <v>2368</v>
      </c>
      <c r="D58" s="16">
        <f>D54+D55+D57</f>
        <v>10131.4</v>
      </c>
      <c r="E58" s="16">
        <f>E54+E55+E57</f>
        <v>18443.506880000001</v>
      </c>
      <c r="F58" s="16">
        <f>F54+F55+F57</f>
        <v>30942.906879999995</v>
      </c>
    </row>
    <row r="59" spans="1:10" x14ac:dyDescent="0.25">
      <c r="C59" s="77" t="s">
        <v>507</v>
      </c>
      <c r="D59" s="77" t="s">
        <v>506</v>
      </c>
    </row>
    <row r="60" spans="1:10" x14ac:dyDescent="0.25">
      <c r="A60" t="s">
        <v>508</v>
      </c>
    </row>
    <row r="61" spans="1:10" x14ac:dyDescent="0.25">
      <c r="A61" t="s">
        <v>509</v>
      </c>
      <c r="B61" s="214"/>
    </row>
    <row r="65" spans="3:3" x14ac:dyDescent="0.25">
      <c r="C65" s="214"/>
    </row>
  </sheetData>
  <pageMargins left="0.70866141732283472" right="0.70866141732283472" top="0.74803149606299213" bottom="0.74803149606299213" header="0.31496062992125984" footer="0.31496062992125984"/>
  <pageSetup scale="60" orientation="landscape"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68"/>
  <sheetViews>
    <sheetView showGridLines="0" tabSelected="1" zoomScaleNormal="100" workbookViewId="0">
      <pane ySplit="4" topLeftCell="A5" activePane="bottomLeft" state="frozen"/>
      <selection pane="bottomLeft"/>
    </sheetView>
  </sheetViews>
  <sheetFormatPr defaultColWidth="9.140625" defaultRowHeight="14.25" x14ac:dyDescent="0.25"/>
  <cols>
    <col min="1" max="1" width="58.85546875" style="314" customWidth="1"/>
    <col min="2" max="2" width="11.140625" style="315" customWidth="1"/>
    <col min="3" max="3" width="7.42578125" style="315" hidden="1" customWidth="1"/>
    <col min="4" max="4" width="9.5703125" style="315" customWidth="1"/>
    <col min="5" max="5" width="9.42578125" style="315" customWidth="1"/>
    <col min="6" max="6" width="10.140625" style="315" customWidth="1"/>
    <col min="7" max="7" width="9.28515625" style="315" customWidth="1"/>
    <col min="8" max="8" width="9.5703125" style="315" customWidth="1"/>
    <col min="9" max="9" width="10.140625" style="315" bestFit="1" customWidth="1"/>
    <col min="10" max="10" width="9.42578125" style="315" customWidth="1"/>
    <col min="11" max="11" width="9" style="315" customWidth="1"/>
    <col min="12" max="12" width="9.42578125" style="315" customWidth="1"/>
    <col min="13" max="13" width="9" style="315" customWidth="1"/>
    <col min="14" max="14" width="8.7109375" style="315" customWidth="1"/>
    <col min="15" max="15" width="11.7109375" style="315" customWidth="1"/>
    <col min="16" max="16" width="11.42578125" style="315" customWidth="1"/>
    <col min="17" max="17" width="10.140625" style="315" customWidth="1"/>
    <col min="18" max="16384" width="9.140625" style="315"/>
  </cols>
  <sheetData>
    <row r="1" spans="1:17" ht="18" x14ac:dyDescent="0.25">
      <c r="A1" s="379" t="s">
        <v>518</v>
      </c>
      <c r="B1" s="379"/>
      <c r="C1" s="379"/>
      <c r="D1" s="379"/>
      <c r="E1" s="379"/>
      <c r="F1" s="379"/>
      <c r="G1" s="379"/>
      <c r="H1" s="379"/>
      <c r="I1" s="379"/>
      <c r="J1" s="379"/>
      <c r="K1" s="379"/>
      <c r="L1" s="379"/>
      <c r="M1" s="379"/>
      <c r="N1" s="379"/>
      <c r="O1" s="379"/>
      <c r="P1" s="379"/>
      <c r="Q1" s="334"/>
    </row>
    <row r="2" spans="1:17" ht="15" thickBot="1" x14ac:dyDescent="0.3">
      <c r="P2" s="383"/>
      <c r="Q2" s="383"/>
    </row>
    <row r="3" spans="1:17" s="321" customFormat="1" ht="46.5" customHeight="1" x14ac:dyDescent="0.25">
      <c r="A3" s="377" t="s">
        <v>130</v>
      </c>
      <c r="B3" s="378" t="s">
        <v>312</v>
      </c>
      <c r="C3" s="378" t="s">
        <v>94</v>
      </c>
      <c r="D3" s="319" t="s">
        <v>121</v>
      </c>
      <c r="E3" s="319" t="s">
        <v>122</v>
      </c>
      <c r="F3" s="319" t="s">
        <v>123</v>
      </c>
      <c r="G3" s="319" t="s">
        <v>124</v>
      </c>
      <c r="H3" s="319" t="s">
        <v>125</v>
      </c>
      <c r="I3" s="319" t="s">
        <v>258</v>
      </c>
      <c r="J3" s="319" t="s">
        <v>126</v>
      </c>
      <c r="K3" s="319" t="s">
        <v>127</v>
      </c>
      <c r="L3" s="319" t="s">
        <v>128</v>
      </c>
      <c r="M3" s="319" t="s">
        <v>129</v>
      </c>
      <c r="N3" s="319" t="s">
        <v>259</v>
      </c>
      <c r="O3" s="319" t="s">
        <v>260</v>
      </c>
      <c r="P3" s="319" t="s">
        <v>261</v>
      </c>
      <c r="Q3" s="320" t="s">
        <v>120</v>
      </c>
    </row>
    <row r="4" spans="1:17" hidden="1" x14ac:dyDescent="0.25">
      <c r="A4" s="332" t="s">
        <v>254</v>
      </c>
      <c r="B4" s="322"/>
      <c r="C4" s="323"/>
      <c r="D4" s="322"/>
      <c r="E4" s="322"/>
      <c r="F4" s="322"/>
      <c r="G4" s="322"/>
      <c r="H4" s="322"/>
      <c r="I4" s="324"/>
      <c r="J4" s="322"/>
      <c r="K4" s="322"/>
      <c r="L4" s="322"/>
      <c r="M4" s="322"/>
      <c r="N4" s="322"/>
      <c r="O4" s="324"/>
      <c r="P4" s="324"/>
      <c r="Q4" s="325"/>
    </row>
    <row r="5" spans="1:17" ht="15" x14ac:dyDescent="0.25">
      <c r="A5" s="326" t="s">
        <v>521</v>
      </c>
      <c r="B5" s="322"/>
      <c r="C5" s="323"/>
      <c r="D5" s="322"/>
      <c r="E5" s="322"/>
      <c r="F5" s="322"/>
      <c r="G5" s="322"/>
      <c r="H5" s="322"/>
      <c r="I5" s="324"/>
      <c r="J5" s="322"/>
      <c r="K5" s="322"/>
      <c r="L5" s="322"/>
      <c r="M5" s="322"/>
      <c r="N5" s="322"/>
      <c r="O5" s="324"/>
      <c r="P5" s="324"/>
      <c r="Q5" s="325"/>
    </row>
    <row r="6" spans="1:17" ht="15" x14ac:dyDescent="0.25">
      <c r="A6" s="332" t="s">
        <v>323</v>
      </c>
      <c r="B6" s="322">
        <v>0</v>
      </c>
      <c r="C6" s="327">
        <v>1102.4000000000001</v>
      </c>
      <c r="D6" s="322">
        <v>4600</v>
      </c>
      <c r="E6" s="322">
        <v>4400</v>
      </c>
      <c r="F6" s="322">
        <v>4400</v>
      </c>
      <c r="G6" s="322">
        <v>4400</v>
      </c>
      <c r="H6" s="322">
        <v>4400</v>
      </c>
      <c r="I6" s="324">
        <v>22200</v>
      </c>
      <c r="J6" s="322">
        <v>4400</v>
      </c>
      <c r="K6" s="322">
        <v>4400</v>
      </c>
      <c r="L6" s="322">
        <v>4400</v>
      </c>
      <c r="M6" s="322">
        <v>4400</v>
      </c>
      <c r="N6" s="322">
        <v>4400</v>
      </c>
      <c r="O6" s="324">
        <v>22000</v>
      </c>
      <c r="P6" s="324">
        <v>44200</v>
      </c>
      <c r="Q6" s="325">
        <v>44200</v>
      </c>
    </row>
    <row r="7" spans="1:17" ht="15" x14ac:dyDescent="0.25">
      <c r="A7" s="332" t="s">
        <v>324</v>
      </c>
      <c r="B7" s="322">
        <v>7934.6</v>
      </c>
      <c r="C7" s="327">
        <v>1376.3</v>
      </c>
      <c r="D7" s="322">
        <v>0</v>
      </c>
      <c r="E7" s="322">
        <v>500</v>
      </c>
      <c r="F7" s="322">
        <v>0</v>
      </c>
      <c r="G7" s="322">
        <v>0</v>
      </c>
      <c r="H7" s="322">
        <v>0</v>
      </c>
      <c r="I7" s="324">
        <v>500</v>
      </c>
      <c r="J7" s="322">
        <v>0</v>
      </c>
      <c r="K7" s="322">
        <v>0</v>
      </c>
      <c r="L7" s="322">
        <v>0</v>
      </c>
      <c r="M7" s="322">
        <v>0</v>
      </c>
      <c r="N7" s="322">
        <v>0</v>
      </c>
      <c r="O7" s="324">
        <v>0</v>
      </c>
      <c r="P7" s="324">
        <v>500</v>
      </c>
      <c r="Q7" s="325">
        <v>8434.6</v>
      </c>
    </row>
    <row r="8" spans="1:17" ht="15" x14ac:dyDescent="0.25">
      <c r="A8" s="332" t="s">
        <v>523</v>
      </c>
      <c r="B8" s="322">
        <v>4956</v>
      </c>
      <c r="C8" s="327">
        <v>3686.5</v>
      </c>
      <c r="D8" s="322">
        <v>2116</v>
      </c>
      <c r="E8" s="322">
        <v>19500</v>
      </c>
      <c r="F8" s="322">
        <v>13000</v>
      </c>
      <c r="G8" s="322">
        <v>10928</v>
      </c>
      <c r="H8" s="322">
        <v>0</v>
      </c>
      <c r="I8" s="324">
        <v>45544</v>
      </c>
      <c r="J8" s="322">
        <v>0</v>
      </c>
      <c r="K8" s="322">
        <v>0</v>
      </c>
      <c r="L8" s="322">
        <v>0</v>
      </c>
      <c r="M8" s="322">
        <v>0</v>
      </c>
      <c r="N8" s="322">
        <v>0</v>
      </c>
      <c r="O8" s="324">
        <v>0</v>
      </c>
      <c r="P8" s="324">
        <v>45544</v>
      </c>
      <c r="Q8" s="325">
        <v>50500</v>
      </c>
    </row>
    <row r="9" spans="1:17" ht="28.5" x14ac:dyDescent="0.25">
      <c r="A9" s="332" t="s">
        <v>524</v>
      </c>
      <c r="B9" s="322">
        <v>1184</v>
      </c>
      <c r="C9" s="323">
        <v>1000</v>
      </c>
      <c r="D9" s="322">
        <v>0</v>
      </c>
      <c r="E9" s="322">
        <v>6710</v>
      </c>
      <c r="F9" s="322">
        <v>18800</v>
      </c>
      <c r="G9" s="322">
        <v>11280</v>
      </c>
      <c r="H9" s="322">
        <v>10026</v>
      </c>
      <c r="I9" s="324">
        <v>46816</v>
      </c>
      <c r="J9" s="322">
        <v>2500</v>
      </c>
      <c r="K9" s="322">
        <v>0</v>
      </c>
      <c r="L9" s="322">
        <v>0</v>
      </c>
      <c r="M9" s="322">
        <v>0</v>
      </c>
      <c r="N9" s="322">
        <v>0</v>
      </c>
      <c r="O9" s="324">
        <v>2500</v>
      </c>
      <c r="P9" s="324">
        <v>49316</v>
      </c>
      <c r="Q9" s="325">
        <v>50500</v>
      </c>
    </row>
    <row r="10" spans="1:17" ht="15" x14ac:dyDescent="0.25">
      <c r="A10" s="332" t="s">
        <v>525</v>
      </c>
      <c r="B10" s="322">
        <v>373</v>
      </c>
      <c r="C10" s="327">
        <v>0</v>
      </c>
      <c r="D10" s="322">
        <v>0</v>
      </c>
      <c r="E10" s="322">
        <v>0</v>
      </c>
      <c r="F10" s="322">
        <v>0</v>
      </c>
      <c r="G10" s="322">
        <v>0</v>
      </c>
      <c r="H10" s="322">
        <v>0</v>
      </c>
      <c r="I10" s="324">
        <v>0</v>
      </c>
      <c r="J10" s="322">
        <v>0</v>
      </c>
      <c r="K10" s="322">
        <v>0</v>
      </c>
      <c r="L10" s="322">
        <v>0</v>
      </c>
      <c r="M10" s="322">
        <v>0</v>
      </c>
      <c r="N10" s="322">
        <v>0</v>
      </c>
      <c r="O10" s="324">
        <v>0</v>
      </c>
      <c r="P10" s="324">
        <v>0</v>
      </c>
      <c r="Q10" s="325">
        <v>373</v>
      </c>
    </row>
    <row r="11" spans="1:17" ht="28.5" x14ac:dyDescent="0.25">
      <c r="A11" s="332" t="s">
        <v>449</v>
      </c>
      <c r="B11" s="322">
        <v>3022</v>
      </c>
      <c r="C11" s="327">
        <v>681.3</v>
      </c>
      <c r="D11" s="322">
        <v>1485</v>
      </c>
      <c r="E11" s="322">
        <v>735</v>
      </c>
      <c r="F11" s="322">
        <v>0</v>
      </c>
      <c r="G11" s="322">
        <v>0</v>
      </c>
      <c r="H11" s="322">
        <v>0</v>
      </c>
      <c r="I11" s="324">
        <v>2220</v>
      </c>
      <c r="J11" s="322">
        <v>0</v>
      </c>
      <c r="K11" s="322">
        <v>0</v>
      </c>
      <c r="L11" s="322">
        <v>0</v>
      </c>
      <c r="M11" s="322">
        <v>0</v>
      </c>
      <c r="N11" s="322">
        <v>0</v>
      </c>
      <c r="O11" s="324">
        <v>0</v>
      </c>
      <c r="P11" s="324">
        <v>2220</v>
      </c>
      <c r="Q11" s="325">
        <v>5242</v>
      </c>
    </row>
    <row r="12" spans="1:17" ht="28.5" x14ac:dyDescent="0.25">
      <c r="A12" s="332" t="s">
        <v>325</v>
      </c>
      <c r="B12" s="322">
        <v>11426.647999999999</v>
      </c>
      <c r="C12" s="327">
        <v>59</v>
      </c>
      <c r="D12" s="322">
        <v>676.50688000000002</v>
      </c>
      <c r="E12" s="322">
        <v>202</v>
      </c>
      <c r="F12" s="322">
        <v>202</v>
      </c>
      <c r="G12" s="322">
        <v>0</v>
      </c>
      <c r="H12" s="322">
        <v>0</v>
      </c>
      <c r="I12" s="324">
        <v>1080.5068799999999</v>
      </c>
      <c r="J12" s="322">
        <v>0</v>
      </c>
      <c r="K12" s="322">
        <v>0</v>
      </c>
      <c r="L12" s="322">
        <v>0</v>
      </c>
      <c r="M12" s="322">
        <v>0</v>
      </c>
      <c r="N12" s="322">
        <v>0</v>
      </c>
      <c r="O12" s="324">
        <v>0</v>
      </c>
      <c r="P12" s="324">
        <v>1080.5068799999999</v>
      </c>
      <c r="Q12" s="325">
        <v>12507.154879999998</v>
      </c>
    </row>
    <row r="13" spans="1:17" ht="15" x14ac:dyDescent="0.25">
      <c r="A13" s="332" t="s">
        <v>326</v>
      </c>
      <c r="B13" s="322">
        <v>29684.508000000002</v>
      </c>
      <c r="C13" s="327">
        <v>0</v>
      </c>
      <c r="D13" s="322">
        <v>5074</v>
      </c>
      <c r="E13" s="322">
        <v>3292</v>
      </c>
      <c r="F13" s="322">
        <v>0</v>
      </c>
      <c r="G13" s="322">
        <v>0</v>
      </c>
      <c r="H13" s="322">
        <v>0</v>
      </c>
      <c r="I13" s="324">
        <v>8366</v>
      </c>
      <c r="J13" s="322">
        <v>0</v>
      </c>
      <c r="K13" s="322">
        <v>14141</v>
      </c>
      <c r="L13" s="322">
        <v>4250</v>
      </c>
      <c r="M13" s="322">
        <v>6025</v>
      </c>
      <c r="N13" s="322">
        <v>4600</v>
      </c>
      <c r="O13" s="324">
        <v>29016</v>
      </c>
      <c r="P13" s="324">
        <v>37382</v>
      </c>
      <c r="Q13" s="325">
        <v>67066.508000000002</v>
      </c>
    </row>
    <row r="14" spans="1:17" ht="28.5" x14ac:dyDescent="0.25">
      <c r="A14" s="332" t="s">
        <v>327</v>
      </c>
      <c r="B14" s="322">
        <v>1581</v>
      </c>
      <c r="C14" s="327">
        <v>474.4</v>
      </c>
      <c r="D14" s="322">
        <v>0</v>
      </c>
      <c r="E14" s="322">
        <v>0</v>
      </c>
      <c r="F14" s="322">
        <v>0</v>
      </c>
      <c r="G14" s="322">
        <v>0</v>
      </c>
      <c r="H14" s="322">
        <v>0</v>
      </c>
      <c r="I14" s="324">
        <v>0</v>
      </c>
      <c r="J14" s="322">
        <v>3053</v>
      </c>
      <c r="K14" s="322">
        <v>0</v>
      </c>
      <c r="L14" s="322">
        <v>0</v>
      </c>
      <c r="M14" s="322">
        <v>0</v>
      </c>
      <c r="N14" s="322">
        <v>0</v>
      </c>
      <c r="O14" s="324">
        <v>3053</v>
      </c>
      <c r="P14" s="324">
        <v>3053</v>
      </c>
      <c r="Q14" s="325">
        <v>4634</v>
      </c>
    </row>
    <row r="15" spans="1:17" ht="15" x14ac:dyDescent="0.25">
      <c r="A15" s="332" t="s">
        <v>328</v>
      </c>
      <c r="B15" s="322">
        <v>5250</v>
      </c>
      <c r="C15" s="327">
        <v>4128.1000000000004</v>
      </c>
      <c r="D15" s="322">
        <v>2100</v>
      </c>
      <c r="E15" s="322">
        <v>1075</v>
      </c>
      <c r="F15" s="322">
        <v>280</v>
      </c>
      <c r="G15" s="322">
        <v>280</v>
      </c>
      <c r="H15" s="322">
        <v>0</v>
      </c>
      <c r="I15" s="324">
        <v>3735</v>
      </c>
      <c r="J15" s="322">
        <v>0</v>
      </c>
      <c r="K15" s="322">
        <v>0</v>
      </c>
      <c r="L15" s="322">
        <v>0</v>
      </c>
      <c r="M15" s="322">
        <v>0</v>
      </c>
      <c r="N15" s="322">
        <v>0</v>
      </c>
      <c r="O15" s="324">
        <v>0</v>
      </c>
      <c r="P15" s="324">
        <v>3735</v>
      </c>
      <c r="Q15" s="325">
        <v>8985</v>
      </c>
    </row>
    <row r="16" spans="1:17" ht="15" x14ac:dyDescent="0.25">
      <c r="A16" s="332" t="s">
        <v>329</v>
      </c>
      <c r="B16" s="322">
        <v>3282</v>
      </c>
      <c r="C16" s="327">
        <v>991.4</v>
      </c>
      <c r="D16" s="322">
        <v>2973</v>
      </c>
      <c r="E16" s="322">
        <v>0</v>
      </c>
      <c r="F16" s="322">
        <v>0</v>
      </c>
      <c r="G16" s="322">
        <v>0</v>
      </c>
      <c r="H16" s="322">
        <v>0</v>
      </c>
      <c r="I16" s="324">
        <v>2973</v>
      </c>
      <c r="J16" s="322">
        <v>0</v>
      </c>
      <c r="K16" s="322">
        <v>0</v>
      </c>
      <c r="L16" s="322">
        <v>0</v>
      </c>
      <c r="M16" s="322">
        <v>0</v>
      </c>
      <c r="N16" s="322">
        <v>0</v>
      </c>
      <c r="O16" s="324">
        <v>0</v>
      </c>
      <c r="P16" s="324">
        <v>2973</v>
      </c>
      <c r="Q16" s="325">
        <v>6255</v>
      </c>
    </row>
    <row r="17" spans="1:17" ht="15" x14ac:dyDescent="0.25">
      <c r="A17" s="332" t="s">
        <v>330</v>
      </c>
      <c r="B17" s="322">
        <v>612.6</v>
      </c>
      <c r="C17" s="327">
        <v>0</v>
      </c>
      <c r="D17" s="322">
        <v>0</v>
      </c>
      <c r="E17" s="322">
        <v>0</v>
      </c>
      <c r="F17" s="322">
        <v>0</v>
      </c>
      <c r="G17" s="322">
        <v>0</v>
      </c>
      <c r="H17" s="322">
        <v>0</v>
      </c>
      <c r="I17" s="324">
        <v>0</v>
      </c>
      <c r="J17" s="322">
        <v>0</v>
      </c>
      <c r="K17" s="322">
        <v>0</v>
      </c>
      <c r="L17" s="322">
        <v>0</v>
      </c>
      <c r="M17" s="322">
        <v>0</v>
      </c>
      <c r="N17" s="322">
        <v>0</v>
      </c>
      <c r="O17" s="324">
        <v>0</v>
      </c>
      <c r="P17" s="324">
        <v>0</v>
      </c>
      <c r="Q17" s="325">
        <v>612.6</v>
      </c>
    </row>
    <row r="18" spans="1:17" ht="15" x14ac:dyDescent="0.25">
      <c r="A18" s="332" t="s">
        <v>396</v>
      </c>
      <c r="B18" s="322">
        <v>6620.6</v>
      </c>
      <c r="C18" s="327">
        <v>0</v>
      </c>
      <c r="D18" s="322">
        <v>0</v>
      </c>
      <c r="E18" s="322">
        <v>0</v>
      </c>
      <c r="F18" s="322">
        <v>0</v>
      </c>
      <c r="G18" s="322">
        <v>0</v>
      </c>
      <c r="H18" s="322">
        <v>0</v>
      </c>
      <c r="I18" s="324">
        <v>0</v>
      </c>
      <c r="J18" s="322">
        <v>0</v>
      </c>
      <c r="K18" s="322">
        <v>0</v>
      </c>
      <c r="L18" s="322">
        <v>0</v>
      </c>
      <c r="M18" s="322">
        <v>0</v>
      </c>
      <c r="N18" s="322">
        <v>0</v>
      </c>
      <c r="O18" s="324">
        <v>0</v>
      </c>
      <c r="P18" s="324">
        <v>0</v>
      </c>
      <c r="Q18" s="325">
        <v>6620.6</v>
      </c>
    </row>
    <row r="19" spans="1:17" ht="15" x14ac:dyDescent="0.25">
      <c r="A19" s="332" t="s">
        <v>397</v>
      </c>
      <c r="B19" s="322">
        <v>500</v>
      </c>
      <c r="C19" s="327">
        <v>475</v>
      </c>
      <c r="D19" s="322">
        <v>0</v>
      </c>
      <c r="E19" s="322">
        <v>0</v>
      </c>
      <c r="F19" s="322">
        <v>0</v>
      </c>
      <c r="G19" s="322">
        <v>0</v>
      </c>
      <c r="H19" s="322">
        <v>0</v>
      </c>
      <c r="I19" s="324">
        <v>0</v>
      </c>
      <c r="J19" s="322">
        <v>0</v>
      </c>
      <c r="K19" s="322">
        <v>0</v>
      </c>
      <c r="L19" s="322">
        <v>0</v>
      </c>
      <c r="M19" s="322">
        <v>0</v>
      </c>
      <c r="N19" s="322">
        <v>0</v>
      </c>
      <c r="O19" s="324">
        <v>0</v>
      </c>
      <c r="P19" s="324">
        <v>0</v>
      </c>
      <c r="Q19" s="325">
        <v>500</v>
      </c>
    </row>
    <row r="20" spans="1:17" ht="15" x14ac:dyDescent="0.25">
      <c r="A20" s="335" t="s">
        <v>522</v>
      </c>
      <c r="B20" s="336">
        <v>76426.956000000006</v>
      </c>
      <c r="C20" s="337">
        <v>13974.4</v>
      </c>
      <c r="D20" s="336">
        <v>19024.506880000001</v>
      </c>
      <c r="E20" s="336">
        <v>36414</v>
      </c>
      <c r="F20" s="336">
        <v>36682</v>
      </c>
      <c r="G20" s="336">
        <v>26888</v>
      </c>
      <c r="H20" s="336">
        <v>14426</v>
      </c>
      <c r="I20" s="336">
        <v>133434.50688</v>
      </c>
      <c r="J20" s="336">
        <v>9953</v>
      </c>
      <c r="K20" s="336">
        <v>18541</v>
      </c>
      <c r="L20" s="336">
        <v>8650</v>
      </c>
      <c r="M20" s="336">
        <v>10425</v>
      </c>
      <c r="N20" s="336">
        <v>9000</v>
      </c>
      <c r="O20" s="336">
        <v>56569</v>
      </c>
      <c r="P20" s="336">
        <v>190003.50688</v>
      </c>
      <c r="Q20" s="338">
        <v>266430.46288000001</v>
      </c>
    </row>
    <row r="21" spans="1:17" ht="15" x14ac:dyDescent="0.25">
      <c r="A21" s="326" t="s">
        <v>89</v>
      </c>
      <c r="B21" s="322"/>
      <c r="C21" s="323"/>
      <c r="D21" s="322"/>
      <c r="E21" s="322"/>
      <c r="F21" s="322"/>
      <c r="G21" s="322"/>
      <c r="H21" s="322"/>
      <c r="I21" s="324"/>
      <c r="J21" s="322"/>
      <c r="K21" s="322"/>
      <c r="L21" s="322"/>
      <c r="M21" s="322"/>
      <c r="N21" s="322"/>
      <c r="O21" s="324"/>
      <c r="P21" s="324"/>
      <c r="Q21" s="325"/>
    </row>
    <row r="22" spans="1:17" ht="15" x14ac:dyDescent="0.25">
      <c r="A22" s="332" t="s">
        <v>450</v>
      </c>
      <c r="B22" s="322">
        <v>29.8</v>
      </c>
      <c r="C22" s="339">
        <v>0</v>
      </c>
      <c r="D22" s="322">
        <v>0</v>
      </c>
      <c r="E22" s="322">
        <v>0</v>
      </c>
      <c r="F22" s="322">
        <v>0</v>
      </c>
      <c r="G22" s="322">
        <v>50</v>
      </c>
      <c r="H22" s="322">
        <v>950</v>
      </c>
      <c r="I22" s="324">
        <v>1000</v>
      </c>
      <c r="J22" s="322">
        <v>0</v>
      </c>
      <c r="K22" s="322">
        <v>0</v>
      </c>
      <c r="L22" s="322">
        <v>0</v>
      </c>
      <c r="M22" s="322">
        <v>0</v>
      </c>
      <c r="N22" s="322">
        <v>0</v>
      </c>
      <c r="O22" s="324">
        <v>0</v>
      </c>
      <c r="P22" s="324">
        <v>1000</v>
      </c>
      <c r="Q22" s="325">
        <v>1029.8</v>
      </c>
    </row>
    <row r="23" spans="1:17" x14ac:dyDescent="0.25">
      <c r="A23" s="332" t="s">
        <v>514</v>
      </c>
      <c r="B23" s="322">
        <v>0</v>
      </c>
      <c r="C23" s="323">
        <v>0</v>
      </c>
      <c r="D23" s="322">
        <v>1735</v>
      </c>
      <c r="E23" s="322">
        <v>0</v>
      </c>
      <c r="F23" s="322">
        <v>0</v>
      </c>
      <c r="G23" s="322">
        <v>0</v>
      </c>
      <c r="H23" s="322">
        <v>0</v>
      </c>
      <c r="I23" s="324">
        <v>1735</v>
      </c>
      <c r="J23" s="322">
        <v>270</v>
      </c>
      <c r="K23" s="322">
        <v>50</v>
      </c>
      <c r="L23" s="322">
        <v>0</v>
      </c>
      <c r="M23" s="322">
        <v>0</v>
      </c>
      <c r="N23" s="322">
        <v>270</v>
      </c>
      <c r="O23" s="324">
        <v>590</v>
      </c>
      <c r="P23" s="324">
        <v>2325</v>
      </c>
      <c r="Q23" s="325">
        <v>2325</v>
      </c>
    </row>
    <row r="24" spans="1:17" x14ac:dyDescent="0.25">
      <c r="A24" s="332" t="s">
        <v>515</v>
      </c>
      <c r="B24" s="322">
        <v>0</v>
      </c>
      <c r="C24" s="323">
        <v>0</v>
      </c>
      <c r="D24" s="322">
        <v>0</v>
      </c>
      <c r="E24" s="322">
        <v>600</v>
      </c>
      <c r="F24" s="322">
        <v>6516</v>
      </c>
      <c r="G24" s="322">
        <v>16796</v>
      </c>
      <c r="H24" s="322">
        <v>13096</v>
      </c>
      <c r="I24" s="324">
        <v>37008</v>
      </c>
      <c r="J24" s="322">
        <v>4364</v>
      </c>
      <c r="K24" s="322">
        <v>0</v>
      </c>
      <c r="L24" s="322">
        <v>0</v>
      </c>
      <c r="M24" s="322">
        <v>0</v>
      </c>
      <c r="N24" s="322">
        <v>0</v>
      </c>
      <c r="O24" s="324">
        <v>4364</v>
      </c>
      <c r="P24" s="324">
        <v>41372</v>
      </c>
      <c r="Q24" s="325">
        <v>41372</v>
      </c>
    </row>
    <row r="25" spans="1:17" x14ac:dyDescent="0.25">
      <c r="A25" s="332" t="s">
        <v>516</v>
      </c>
      <c r="B25" s="322">
        <v>0</v>
      </c>
      <c r="C25" s="323">
        <v>0</v>
      </c>
      <c r="D25" s="322">
        <v>0</v>
      </c>
      <c r="E25" s="322">
        <v>0</v>
      </c>
      <c r="F25" s="322">
        <v>0</v>
      </c>
      <c r="G25" s="322">
        <v>0</v>
      </c>
      <c r="H25" s="322">
        <v>600</v>
      </c>
      <c r="I25" s="324">
        <v>600</v>
      </c>
      <c r="J25" s="322">
        <v>6516</v>
      </c>
      <c r="K25" s="322">
        <v>15596</v>
      </c>
      <c r="L25" s="322">
        <v>13196</v>
      </c>
      <c r="M25" s="322">
        <v>5492</v>
      </c>
      <c r="N25" s="322">
        <v>0</v>
      </c>
      <c r="O25" s="324">
        <v>40800</v>
      </c>
      <c r="P25" s="324">
        <v>41400</v>
      </c>
      <c r="Q25" s="325">
        <v>41400</v>
      </c>
    </row>
    <row r="26" spans="1:17" x14ac:dyDescent="0.25">
      <c r="A26" s="332" t="s">
        <v>517</v>
      </c>
      <c r="B26" s="322">
        <v>0</v>
      </c>
      <c r="C26" s="323">
        <v>0</v>
      </c>
      <c r="D26" s="322">
        <v>0</v>
      </c>
      <c r="E26" s="322">
        <v>0</v>
      </c>
      <c r="F26" s="322">
        <v>0</v>
      </c>
      <c r="G26" s="322">
        <v>0</v>
      </c>
      <c r="H26" s="322">
        <v>0</v>
      </c>
      <c r="I26" s="324">
        <v>0</v>
      </c>
      <c r="J26" s="322">
        <v>0</v>
      </c>
      <c r="K26" s="322">
        <v>3300</v>
      </c>
      <c r="L26" s="322">
        <v>5240</v>
      </c>
      <c r="M26" s="322">
        <v>3460</v>
      </c>
      <c r="N26" s="322">
        <v>0</v>
      </c>
      <c r="O26" s="324">
        <v>12000</v>
      </c>
      <c r="P26" s="324">
        <v>12000</v>
      </c>
      <c r="Q26" s="325">
        <v>12000</v>
      </c>
    </row>
    <row r="27" spans="1:17" ht="15" x14ac:dyDescent="0.25">
      <c r="A27" s="335" t="s">
        <v>118</v>
      </c>
      <c r="B27" s="336">
        <v>29.8</v>
      </c>
      <c r="C27" s="340">
        <v>0</v>
      </c>
      <c r="D27" s="336">
        <v>1735</v>
      </c>
      <c r="E27" s="336">
        <v>600</v>
      </c>
      <c r="F27" s="336">
        <v>6516</v>
      </c>
      <c r="G27" s="336">
        <v>16846</v>
      </c>
      <c r="H27" s="336">
        <v>14646</v>
      </c>
      <c r="I27" s="336">
        <v>40343</v>
      </c>
      <c r="J27" s="336">
        <v>11150</v>
      </c>
      <c r="K27" s="336">
        <v>18946</v>
      </c>
      <c r="L27" s="336">
        <v>18436</v>
      </c>
      <c r="M27" s="336">
        <v>8952</v>
      </c>
      <c r="N27" s="336">
        <v>270</v>
      </c>
      <c r="O27" s="336">
        <v>57754</v>
      </c>
      <c r="P27" s="336">
        <v>98097</v>
      </c>
      <c r="Q27" s="338">
        <v>98126.8</v>
      </c>
    </row>
    <row r="28" spans="1:17" hidden="1" x14ac:dyDescent="0.25">
      <c r="A28" s="332" t="s">
        <v>110</v>
      </c>
      <c r="B28" s="322"/>
      <c r="C28" s="323"/>
      <c r="D28" s="322"/>
      <c r="E28" s="322"/>
      <c r="F28" s="322"/>
      <c r="G28" s="322"/>
      <c r="H28" s="322"/>
      <c r="I28" s="324"/>
      <c r="J28" s="322"/>
      <c r="K28" s="322"/>
      <c r="L28" s="322"/>
      <c r="M28" s="322"/>
      <c r="N28" s="322"/>
      <c r="O28" s="324"/>
      <c r="P28" s="324"/>
      <c r="Q28" s="325"/>
    </row>
    <row r="29" spans="1:17" hidden="1" x14ac:dyDescent="0.25">
      <c r="A29" s="332" t="s">
        <v>500</v>
      </c>
      <c r="B29" s="322">
        <v>78548</v>
      </c>
      <c r="C29" s="322">
        <v>0</v>
      </c>
      <c r="D29" s="322">
        <v>8122</v>
      </c>
      <c r="E29" s="322">
        <v>8181</v>
      </c>
      <c r="F29" s="322">
        <v>8028</v>
      </c>
      <c r="G29" s="322">
        <v>8553</v>
      </c>
      <c r="H29" s="322">
        <v>8614</v>
      </c>
      <c r="I29" s="324">
        <v>41498</v>
      </c>
      <c r="J29" s="322">
        <v>8589</v>
      </c>
      <c r="K29" s="322">
        <v>8589</v>
      </c>
      <c r="L29" s="322">
        <v>8589</v>
      </c>
      <c r="M29" s="322">
        <v>8589</v>
      </c>
      <c r="N29" s="322">
        <v>8589</v>
      </c>
      <c r="O29" s="324">
        <v>42945</v>
      </c>
      <c r="P29" s="324">
        <v>84443</v>
      </c>
      <c r="Q29" s="325">
        <v>162991</v>
      </c>
    </row>
    <row r="30" spans="1:17" hidden="1" x14ac:dyDescent="0.25">
      <c r="A30" s="332" t="s">
        <v>501</v>
      </c>
      <c r="B30" s="322">
        <v>108.9</v>
      </c>
      <c r="C30" s="322">
        <v>0</v>
      </c>
      <c r="D30" s="322">
        <v>0</v>
      </c>
      <c r="E30" s="322">
        <v>0</v>
      </c>
      <c r="F30" s="322">
        <v>0</v>
      </c>
      <c r="G30" s="322">
        <v>0</v>
      </c>
      <c r="H30" s="322">
        <v>110</v>
      </c>
      <c r="I30" s="324">
        <v>110</v>
      </c>
      <c r="J30" s="322">
        <v>0</v>
      </c>
      <c r="K30" s="322">
        <v>0</v>
      </c>
      <c r="L30" s="322">
        <v>0</v>
      </c>
      <c r="M30" s="322">
        <v>0</v>
      </c>
      <c r="N30" s="322">
        <v>0</v>
      </c>
      <c r="O30" s="324">
        <v>0</v>
      </c>
      <c r="P30" s="324">
        <v>110</v>
      </c>
      <c r="Q30" s="325">
        <v>218.9</v>
      </c>
    </row>
    <row r="31" spans="1:17" ht="15" hidden="1" x14ac:dyDescent="0.25">
      <c r="A31" s="332" t="s">
        <v>451</v>
      </c>
      <c r="B31" s="322">
        <v>43093.281999999999</v>
      </c>
      <c r="C31" s="327">
        <v>1239</v>
      </c>
      <c r="D31" s="322">
        <v>2953</v>
      </c>
      <c r="E31" s="322">
        <v>4121</v>
      </c>
      <c r="F31" s="322">
        <v>2434</v>
      </c>
      <c r="G31" s="322">
        <v>3707</v>
      </c>
      <c r="H31" s="322">
        <v>4442</v>
      </c>
      <c r="I31" s="324">
        <v>17657</v>
      </c>
      <c r="J31" s="322">
        <v>4232</v>
      </c>
      <c r="K31" s="322">
        <v>3892</v>
      </c>
      <c r="L31" s="322">
        <v>3119</v>
      </c>
      <c r="M31" s="322">
        <v>3697</v>
      </c>
      <c r="N31" s="322">
        <v>5392</v>
      </c>
      <c r="O31" s="324">
        <v>20332</v>
      </c>
      <c r="P31" s="324">
        <v>37989</v>
      </c>
      <c r="Q31" s="325">
        <v>81082.282000000007</v>
      </c>
    </row>
    <row r="32" spans="1:17" ht="15" hidden="1" x14ac:dyDescent="0.25">
      <c r="A32" s="332" t="s">
        <v>452</v>
      </c>
      <c r="B32" s="322">
        <v>46690</v>
      </c>
      <c r="C32" s="327">
        <v>1952.7</v>
      </c>
      <c r="D32" s="322">
        <v>3966</v>
      </c>
      <c r="E32" s="322">
        <v>4178</v>
      </c>
      <c r="F32" s="322">
        <v>5494</v>
      </c>
      <c r="G32" s="322">
        <v>6200</v>
      </c>
      <c r="H32" s="322">
        <v>3281</v>
      </c>
      <c r="I32" s="324">
        <v>23119</v>
      </c>
      <c r="J32" s="322">
        <v>4912</v>
      </c>
      <c r="K32" s="322">
        <v>4045</v>
      </c>
      <c r="L32" s="322">
        <v>6043</v>
      </c>
      <c r="M32" s="322">
        <v>6820</v>
      </c>
      <c r="N32" s="322">
        <v>3610</v>
      </c>
      <c r="O32" s="324">
        <v>25430</v>
      </c>
      <c r="P32" s="324">
        <v>48549</v>
      </c>
      <c r="Q32" s="325">
        <v>95239</v>
      </c>
    </row>
    <row r="33" spans="1:17" ht="15" hidden="1" x14ac:dyDescent="0.25">
      <c r="A33" s="332" t="s">
        <v>453</v>
      </c>
      <c r="B33" s="322">
        <v>21633</v>
      </c>
      <c r="C33" s="327">
        <v>886.5</v>
      </c>
      <c r="D33" s="322">
        <v>1621</v>
      </c>
      <c r="E33" s="322">
        <v>1529</v>
      </c>
      <c r="F33" s="322">
        <v>2534</v>
      </c>
      <c r="G33" s="322">
        <v>2059</v>
      </c>
      <c r="H33" s="322">
        <v>1988</v>
      </c>
      <c r="I33" s="324">
        <v>9731</v>
      </c>
      <c r="J33" s="322">
        <v>2354</v>
      </c>
      <c r="K33" s="322">
        <v>1131</v>
      </c>
      <c r="L33" s="322">
        <v>2787</v>
      </c>
      <c r="M33" s="322">
        <v>2265</v>
      </c>
      <c r="N33" s="322">
        <v>2187</v>
      </c>
      <c r="O33" s="324">
        <v>10724</v>
      </c>
      <c r="P33" s="324">
        <v>20455</v>
      </c>
      <c r="Q33" s="325">
        <v>42088</v>
      </c>
    </row>
    <row r="34" spans="1:17" ht="15" hidden="1" x14ac:dyDescent="0.25">
      <c r="A34" s="332" t="s">
        <v>454</v>
      </c>
      <c r="B34" s="322">
        <v>25196.165000000001</v>
      </c>
      <c r="C34" s="327">
        <v>4000</v>
      </c>
      <c r="D34" s="322">
        <v>500</v>
      </c>
      <c r="E34" s="322">
        <v>0</v>
      </c>
      <c r="F34" s="322">
        <v>0</v>
      </c>
      <c r="G34" s="322">
        <v>343</v>
      </c>
      <c r="H34" s="322">
        <v>10452</v>
      </c>
      <c r="I34" s="324">
        <v>11295</v>
      </c>
      <c r="J34" s="322">
        <v>1143</v>
      </c>
      <c r="K34" s="322">
        <v>0</v>
      </c>
      <c r="L34" s="322">
        <v>0</v>
      </c>
      <c r="M34" s="322">
        <v>343</v>
      </c>
      <c r="N34" s="322">
        <v>10452</v>
      </c>
      <c r="O34" s="324">
        <v>11938</v>
      </c>
      <c r="P34" s="324">
        <v>23233</v>
      </c>
      <c r="Q34" s="325">
        <v>48429.165000000001</v>
      </c>
    </row>
    <row r="35" spans="1:17" ht="15" hidden="1" x14ac:dyDescent="0.25">
      <c r="A35" s="332" t="s">
        <v>455</v>
      </c>
      <c r="B35" s="322">
        <v>21955.505000000001</v>
      </c>
      <c r="C35" s="327">
        <v>0</v>
      </c>
      <c r="D35" s="322">
        <v>1750</v>
      </c>
      <c r="E35" s="322">
        <v>2250</v>
      </c>
      <c r="F35" s="322">
        <v>3750</v>
      </c>
      <c r="G35" s="322">
        <v>4350</v>
      </c>
      <c r="H35" s="322">
        <v>0</v>
      </c>
      <c r="I35" s="324">
        <v>12100</v>
      </c>
      <c r="J35" s="322">
        <v>5750</v>
      </c>
      <c r="K35" s="322">
        <v>8300</v>
      </c>
      <c r="L35" s="322">
        <v>2350</v>
      </c>
      <c r="M35" s="322">
        <v>2350</v>
      </c>
      <c r="N35" s="322">
        <v>5750</v>
      </c>
      <c r="O35" s="324">
        <v>24500</v>
      </c>
      <c r="P35" s="324">
        <v>36600</v>
      </c>
      <c r="Q35" s="325">
        <v>58555.505000000005</v>
      </c>
    </row>
    <row r="36" spans="1:17" ht="15" hidden="1" x14ac:dyDescent="0.25">
      <c r="A36" s="332" t="s">
        <v>456</v>
      </c>
      <c r="B36" s="322">
        <v>3561</v>
      </c>
      <c r="C36" s="327">
        <v>417.8</v>
      </c>
      <c r="D36" s="322">
        <v>240</v>
      </c>
      <c r="E36" s="322">
        <v>540</v>
      </c>
      <c r="F36" s="322">
        <v>540</v>
      </c>
      <c r="G36" s="322">
        <v>540</v>
      </c>
      <c r="H36" s="322">
        <v>540</v>
      </c>
      <c r="I36" s="324">
        <v>2400</v>
      </c>
      <c r="J36" s="322">
        <v>540</v>
      </c>
      <c r="K36" s="322">
        <v>540</v>
      </c>
      <c r="L36" s="322">
        <v>540</v>
      </c>
      <c r="M36" s="322">
        <v>540</v>
      </c>
      <c r="N36" s="322">
        <v>540</v>
      </c>
      <c r="O36" s="324">
        <v>2700</v>
      </c>
      <c r="P36" s="324">
        <v>5100</v>
      </c>
      <c r="Q36" s="325">
        <v>8661</v>
      </c>
    </row>
    <row r="37" spans="1:17" ht="15" hidden="1" x14ac:dyDescent="0.25">
      <c r="A37" s="332" t="s">
        <v>457</v>
      </c>
      <c r="B37" s="322">
        <v>9660</v>
      </c>
      <c r="C37" s="327">
        <v>692</v>
      </c>
      <c r="D37" s="322">
        <v>305</v>
      </c>
      <c r="E37" s="322">
        <v>500</v>
      </c>
      <c r="F37" s="322">
        <v>500</v>
      </c>
      <c r="G37" s="322">
        <v>500</v>
      </c>
      <c r="H37" s="322">
        <v>500</v>
      </c>
      <c r="I37" s="324">
        <v>2305</v>
      </c>
      <c r="J37" s="322">
        <v>500</v>
      </c>
      <c r="K37" s="322">
        <v>475</v>
      </c>
      <c r="L37" s="322">
        <v>500</v>
      </c>
      <c r="M37" s="322">
        <v>500</v>
      </c>
      <c r="N37" s="322">
        <v>500</v>
      </c>
      <c r="O37" s="324">
        <v>2475</v>
      </c>
      <c r="P37" s="324">
        <v>4780</v>
      </c>
      <c r="Q37" s="325">
        <v>14440</v>
      </c>
    </row>
    <row r="38" spans="1:17" ht="15" hidden="1" x14ac:dyDescent="0.25">
      <c r="A38" s="332" t="s">
        <v>458</v>
      </c>
      <c r="B38" s="322">
        <v>2823.6579999999999</v>
      </c>
      <c r="C38" s="327">
        <v>441.1</v>
      </c>
      <c r="D38" s="322">
        <v>348</v>
      </c>
      <c r="E38" s="322">
        <v>0</v>
      </c>
      <c r="F38" s="322">
        <v>0</v>
      </c>
      <c r="G38" s="322">
        <v>0</v>
      </c>
      <c r="H38" s="322">
        <v>2000</v>
      </c>
      <c r="I38" s="324">
        <v>2348</v>
      </c>
      <c r="J38" s="322">
        <v>0</v>
      </c>
      <c r="K38" s="322">
        <v>0</v>
      </c>
      <c r="L38" s="322">
        <v>0</v>
      </c>
      <c r="M38" s="322">
        <v>0</v>
      </c>
      <c r="N38" s="322">
        <v>2000</v>
      </c>
      <c r="O38" s="324">
        <v>2000</v>
      </c>
      <c r="P38" s="324">
        <v>4348</v>
      </c>
      <c r="Q38" s="325">
        <v>7171.6579999999994</v>
      </c>
    </row>
    <row r="39" spans="1:17" ht="15" hidden="1" x14ac:dyDescent="0.25">
      <c r="A39" s="332" t="s">
        <v>459</v>
      </c>
      <c r="B39" s="322">
        <v>4215.9840000000004</v>
      </c>
      <c r="C39" s="327">
        <v>0</v>
      </c>
      <c r="D39" s="322">
        <v>0</v>
      </c>
      <c r="E39" s="322">
        <v>500</v>
      </c>
      <c r="F39" s="322">
        <v>2750</v>
      </c>
      <c r="G39" s="322">
        <v>3025</v>
      </c>
      <c r="H39" s="322">
        <v>0</v>
      </c>
      <c r="I39" s="324">
        <v>6275</v>
      </c>
      <c r="J39" s="322">
        <v>0</v>
      </c>
      <c r="K39" s="322">
        <v>0</v>
      </c>
      <c r="L39" s="322">
        <v>0</v>
      </c>
      <c r="M39" s="322">
        <v>0</v>
      </c>
      <c r="N39" s="322">
        <v>0</v>
      </c>
      <c r="O39" s="324">
        <v>0</v>
      </c>
      <c r="P39" s="324">
        <v>6275</v>
      </c>
      <c r="Q39" s="325">
        <v>10490.984</v>
      </c>
    </row>
    <row r="40" spans="1:17" ht="15" hidden="1" x14ac:dyDescent="0.25">
      <c r="A40" s="332" t="s">
        <v>460</v>
      </c>
      <c r="B40" s="322">
        <v>1460.373</v>
      </c>
      <c r="C40" s="327">
        <v>0</v>
      </c>
      <c r="D40" s="322">
        <v>0</v>
      </c>
      <c r="E40" s="322">
        <v>0</v>
      </c>
      <c r="F40" s="322">
        <v>0</v>
      </c>
      <c r="G40" s="322">
        <v>500</v>
      </c>
      <c r="H40" s="322">
        <v>0</v>
      </c>
      <c r="I40" s="324">
        <v>500</v>
      </c>
      <c r="J40" s="322">
        <v>0</v>
      </c>
      <c r="K40" s="322">
        <v>0</v>
      </c>
      <c r="L40" s="322">
        <v>0</v>
      </c>
      <c r="M40" s="322">
        <v>500</v>
      </c>
      <c r="N40" s="322">
        <v>0</v>
      </c>
      <c r="O40" s="324">
        <v>500</v>
      </c>
      <c r="P40" s="324">
        <v>1000</v>
      </c>
      <c r="Q40" s="325">
        <v>2460.373</v>
      </c>
    </row>
    <row r="41" spans="1:17" ht="15" hidden="1" x14ac:dyDescent="0.25">
      <c r="A41" s="332" t="s">
        <v>461</v>
      </c>
      <c r="B41" s="322">
        <v>2255.39</v>
      </c>
      <c r="C41" s="327">
        <v>0</v>
      </c>
      <c r="D41" s="322">
        <v>0</v>
      </c>
      <c r="E41" s="322">
        <v>0</v>
      </c>
      <c r="F41" s="322">
        <v>0</v>
      </c>
      <c r="G41" s="322">
        <v>1090</v>
      </c>
      <c r="H41" s="322">
        <v>0</v>
      </c>
      <c r="I41" s="324">
        <v>1090</v>
      </c>
      <c r="J41" s="322">
        <v>105</v>
      </c>
      <c r="K41" s="322">
        <v>0</v>
      </c>
      <c r="L41" s="322">
        <v>205</v>
      </c>
      <c r="M41" s="322">
        <v>0</v>
      </c>
      <c r="N41" s="322">
        <v>0</v>
      </c>
      <c r="O41" s="324">
        <v>310</v>
      </c>
      <c r="P41" s="324">
        <v>1400</v>
      </c>
      <c r="Q41" s="325">
        <v>3655.39</v>
      </c>
    </row>
    <row r="42" spans="1:17" ht="15" hidden="1" x14ac:dyDescent="0.25">
      <c r="A42" s="332" t="s">
        <v>462</v>
      </c>
      <c r="B42" s="322">
        <v>1071.8920000000001</v>
      </c>
      <c r="C42" s="327">
        <v>0</v>
      </c>
      <c r="D42" s="322">
        <v>316</v>
      </c>
      <c r="E42" s="322">
        <v>0</v>
      </c>
      <c r="F42" s="322">
        <v>0</v>
      </c>
      <c r="G42" s="322">
        <v>0</v>
      </c>
      <c r="H42" s="322">
        <v>314</v>
      </c>
      <c r="I42" s="324">
        <v>630</v>
      </c>
      <c r="J42" s="322">
        <v>316</v>
      </c>
      <c r="K42" s="322">
        <v>0</v>
      </c>
      <c r="L42" s="322">
        <v>0</v>
      </c>
      <c r="M42" s="322">
        <v>0</v>
      </c>
      <c r="N42" s="322">
        <v>314</v>
      </c>
      <c r="O42" s="324">
        <v>630</v>
      </c>
      <c r="P42" s="324">
        <v>1260</v>
      </c>
      <c r="Q42" s="325">
        <v>2331.8919999999998</v>
      </c>
    </row>
    <row r="43" spans="1:17" ht="15" hidden="1" x14ac:dyDescent="0.25">
      <c r="A43" s="332" t="s">
        <v>463</v>
      </c>
      <c r="B43" s="322">
        <v>5197.5039999999999</v>
      </c>
      <c r="C43" s="327">
        <v>483.8</v>
      </c>
      <c r="D43" s="322">
        <v>890</v>
      </c>
      <c r="E43" s="322">
        <v>1665</v>
      </c>
      <c r="F43" s="322">
        <v>855</v>
      </c>
      <c r="G43" s="322">
        <v>385</v>
      </c>
      <c r="H43" s="322">
        <v>326</v>
      </c>
      <c r="I43" s="324">
        <v>4121</v>
      </c>
      <c r="J43" s="322">
        <v>1825</v>
      </c>
      <c r="K43" s="322">
        <v>650</v>
      </c>
      <c r="L43" s="322">
        <v>650</v>
      </c>
      <c r="M43" s="322">
        <v>650</v>
      </c>
      <c r="N43" s="322">
        <v>650</v>
      </c>
      <c r="O43" s="324">
        <v>4425</v>
      </c>
      <c r="P43" s="324">
        <v>8546</v>
      </c>
      <c r="Q43" s="325">
        <v>13743.504000000001</v>
      </c>
    </row>
    <row r="44" spans="1:17" ht="15" hidden="1" x14ac:dyDescent="0.25">
      <c r="A44" s="332" t="s">
        <v>464</v>
      </c>
      <c r="B44" s="322">
        <v>62.866999999999997</v>
      </c>
      <c r="C44" s="327">
        <v>40</v>
      </c>
      <c r="D44" s="322">
        <v>3</v>
      </c>
      <c r="E44" s="322">
        <v>0</v>
      </c>
      <c r="F44" s="322">
        <v>0</v>
      </c>
      <c r="G44" s="322">
        <v>0</v>
      </c>
      <c r="H44" s="322">
        <v>0</v>
      </c>
      <c r="I44" s="324">
        <v>3</v>
      </c>
      <c r="J44" s="322">
        <v>0</v>
      </c>
      <c r="K44" s="322">
        <v>38</v>
      </c>
      <c r="L44" s="322">
        <v>0</v>
      </c>
      <c r="M44" s="322">
        <v>0</v>
      </c>
      <c r="N44" s="322">
        <v>0</v>
      </c>
      <c r="O44" s="324">
        <v>38</v>
      </c>
      <c r="P44" s="324">
        <v>41</v>
      </c>
      <c r="Q44" s="325">
        <v>103.86699999999999</v>
      </c>
    </row>
    <row r="45" spans="1:17" ht="15" hidden="1" x14ac:dyDescent="0.25">
      <c r="A45" s="332" t="s">
        <v>465</v>
      </c>
      <c r="B45" s="322">
        <v>1999.2660000000001</v>
      </c>
      <c r="C45" s="327">
        <v>0</v>
      </c>
      <c r="D45" s="322">
        <v>0</v>
      </c>
      <c r="E45" s="322">
        <v>0</v>
      </c>
      <c r="F45" s="322">
        <v>0</v>
      </c>
      <c r="G45" s="322">
        <v>0</v>
      </c>
      <c r="H45" s="322">
        <v>0</v>
      </c>
      <c r="I45" s="324">
        <v>0</v>
      </c>
      <c r="J45" s="322">
        <v>1800</v>
      </c>
      <c r="K45" s="322">
        <v>0</v>
      </c>
      <c r="L45" s="322">
        <v>0</v>
      </c>
      <c r="M45" s="322">
        <v>0</v>
      </c>
      <c r="N45" s="322">
        <v>0</v>
      </c>
      <c r="O45" s="324">
        <v>1800</v>
      </c>
      <c r="P45" s="324">
        <v>1800</v>
      </c>
      <c r="Q45" s="325">
        <v>3799.2660000000001</v>
      </c>
    </row>
    <row r="46" spans="1:17" ht="15" hidden="1" x14ac:dyDescent="0.25">
      <c r="A46" s="332" t="s">
        <v>466</v>
      </c>
      <c r="B46" s="322">
        <v>1969.748</v>
      </c>
      <c r="C46" s="327">
        <v>129.69999999999999</v>
      </c>
      <c r="D46" s="322">
        <v>750</v>
      </c>
      <c r="E46" s="322">
        <v>0</v>
      </c>
      <c r="F46" s="322">
        <v>0</v>
      </c>
      <c r="G46" s="322">
        <v>0</v>
      </c>
      <c r="H46" s="322">
        <v>0</v>
      </c>
      <c r="I46" s="324">
        <v>750</v>
      </c>
      <c r="J46" s="322">
        <v>750</v>
      </c>
      <c r="K46" s="322">
        <v>750</v>
      </c>
      <c r="L46" s="322">
        <v>0</v>
      </c>
      <c r="M46" s="322">
        <v>0</v>
      </c>
      <c r="N46" s="322">
        <v>0</v>
      </c>
      <c r="O46" s="324">
        <v>1500</v>
      </c>
      <c r="P46" s="324">
        <v>2250</v>
      </c>
      <c r="Q46" s="325">
        <v>4219.7479999999996</v>
      </c>
    </row>
    <row r="47" spans="1:17" ht="15" hidden="1" x14ac:dyDescent="0.25">
      <c r="A47" s="332" t="s">
        <v>467</v>
      </c>
      <c r="B47" s="322">
        <v>866.08</v>
      </c>
      <c r="C47" s="327">
        <v>0</v>
      </c>
      <c r="D47" s="322">
        <v>0</v>
      </c>
      <c r="E47" s="322">
        <v>580</v>
      </c>
      <c r="F47" s="322">
        <v>580</v>
      </c>
      <c r="G47" s="322">
        <v>0</v>
      </c>
      <c r="H47" s="322">
        <v>0</v>
      </c>
      <c r="I47" s="324">
        <v>1160</v>
      </c>
      <c r="J47" s="322">
        <v>0</v>
      </c>
      <c r="K47" s="322">
        <v>0</v>
      </c>
      <c r="L47" s="322">
        <v>0</v>
      </c>
      <c r="M47" s="322">
        <v>0</v>
      </c>
      <c r="N47" s="322">
        <v>620</v>
      </c>
      <c r="O47" s="324">
        <v>620</v>
      </c>
      <c r="P47" s="324">
        <v>1780</v>
      </c>
      <c r="Q47" s="325">
        <v>2646.08</v>
      </c>
    </row>
    <row r="48" spans="1:17" ht="15" hidden="1" x14ac:dyDescent="0.25">
      <c r="A48" s="332" t="s">
        <v>468</v>
      </c>
      <c r="B48" s="322">
        <v>464.26</v>
      </c>
      <c r="C48" s="327">
        <v>0</v>
      </c>
      <c r="D48" s="322">
        <v>150</v>
      </c>
      <c r="E48" s="322">
        <v>0</v>
      </c>
      <c r="F48" s="322">
        <v>0</v>
      </c>
      <c r="G48" s="322">
        <v>0</v>
      </c>
      <c r="H48" s="322">
        <v>0</v>
      </c>
      <c r="I48" s="324">
        <v>150</v>
      </c>
      <c r="J48" s="322">
        <v>0</v>
      </c>
      <c r="K48" s="322">
        <v>0</v>
      </c>
      <c r="L48" s="322">
        <v>0</v>
      </c>
      <c r="M48" s="322">
        <v>0</v>
      </c>
      <c r="N48" s="322">
        <v>0</v>
      </c>
      <c r="O48" s="324">
        <v>0</v>
      </c>
      <c r="P48" s="324">
        <v>150</v>
      </c>
      <c r="Q48" s="325">
        <v>614.26</v>
      </c>
    </row>
    <row r="49" spans="1:17" ht="15" hidden="1" x14ac:dyDescent="0.25">
      <c r="A49" s="332" t="s">
        <v>469</v>
      </c>
      <c r="B49" s="322">
        <v>886</v>
      </c>
      <c r="C49" s="327">
        <v>0</v>
      </c>
      <c r="D49" s="322">
        <v>70</v>
      </c>
      <c r="E49" s="322">
        <v>64</v>
      </c>
      <c r="F49" s="322">
        <v>78</v>
      </c>
      <c r="G49" s="322">
        <v>40</v>
      </c>
      <c r="H49" s="322">
        <v>72</v>
      </c>
      <c r="I49" s="324">
        <v>324</v>
      </c>
      <c r="J49" s="322">
        <v>82</v>
      </c>
      <c r="K49" s="322">
        <v>70</v>
      </c>
      <c r="L49" s="322">
        <v>58</v>
      </c>
      <c r="M49" s="322">
        <v>60</v>
      </c>
      <c r="N49" s="322">
        <v>70</v>
      </c>
      <c r="O49" s="324">
        <v>340</v>
      </c>
      <c r="P49" s="324">
        <v>664</v>
      </c>
      <c r="Q49" s="325">
        <v>1550</v>
      </c>
    </row>
    <row r="50" spans="1:17" ht="28.5" hidden="1" x14ac:dyDescent="0.25">
      <c r="A50" s="332" t="s">
        <v>470</v>
      </c>
      <c r="B50" s="322">
        <v>52.573</v>
      </c>
      <c r="C50" s="327">
        <v>33.9</v>
      </c>
      <c r="D50" s="322">
        <v>0</v>
      </c>
      <c r="E50" s="322">
        <v>30</v>
      </c>
      <c r="F50" s="322">
        <v>17</v>
      </c>
      <c r="G50" s="322">
        <v>0</v>
      </c>
      <c r="H50" s="322">
        <v>47</v>
      </c>
      <c r="I50" s="324">
        <v>94</v>
      </c>
      <c r="J50" s="322">
        <v>30</v>
      </c>
      <c r="K50" s="322">
        <v>17</v>
      </c>
      <c r="L50" s="322">
        <v>30</v>
      </c>
      <c r="M50" s="322">
        <v>17</v>
      </c>
      <c r="N50" s="322">
        <v>0</v>
      </c>
      <c r="O50" s="324">
        <v>94</v>
      </c>
      <c r="P50" s="324">
        <v>188</v>
      </c>
      <c r="Q50" s="325">
        <v>240.57300000000001</v>
      </c>
    </row>
    <row r="51" spans="1:17" ht="28.5" hidden="1" x14ac:dyDescent="0.25">
      <c r="A51" s="332" t="s">
        <v>471</v>
      </c>
      <c r="B51" s="322">
        <v>0</v>
      </c>
      <c r="C51" s="327">
        <v>0</v>
      </c>
      <c r="D51" s="322">
        <v>0</v>
      </c>
      <c r="E51" s="322">
        <v>575</v>
      </c>
      <c r="F51" s="322">
        <v>0</v>
      </c>
      <c r="G51" s="322">
        <v>300</v>
      </c>
      <c r="H51" s="322">
        <v>125</v>
      </c>
      <c r="I51" s="324">
        <v>1000</v>
      </c>
      <c r="J51" s="322">
        <v>750</v>
      </c>
      <c r="K51" s="322">
        <v>250</v>
      </c>
      <c r="L51" s="322">
        <v>0</v>
      </c>
      <c r="M51" s="322">
        <v>575</v>
      </c>
      <c r="N51" s="322">
        <v>0</v>
      </c>
      <c r="O51" s="324">
        <v>1575</v>
      </c>
      <c r="P51" s="324">
        <v>2575</v>
      </c>
      <c r="Q51" s="325">
        <v>2575</v>
      </c>
    </row>
    <row r="52" spans="1:17" ht="15" hidden="1" x14ac:dyDescent="0.25">
      <c r="A52" s="332" t="s">
        <v>472</v>
      </c>
      <c r="B52" s="322">
        <v>945.14800000000002</v>
      </c>
      <c r="C52" s="327">
        <v>0</v>
      </c>
      <c r="D52" s="322">
        <v>16</v>
      </c>
      <c r="E52" s="322">
        <v>13</v>
      </c>
      <c r="F52" s="322">
        <v>200</v>
      </c>
      <c r="G52" s="322">
        <v>86</v>
      </c>
      <c r="H52" s="322">
        <v>190</v>
      </c>
      <c r="I52" s="324">
        <v>505</v>
      </c>
      <c r="J52" s="322">
        <v>53</v>
      </c>
      <c r="K52" s="322">
        <v>237</v>
      </c>
      <c r="L52" s="322">
        <v>100</v>
      </c>
      <c r="M52" s="322">
        <v>0</v>
      </c>
      <c r="N52" s="322">
        <v>29</v>
      </c>
      <c r="O52" s="324">
        <v>419</v>
      </c>
      <c r="P52" s="324">
        <v>924</v>
      </c>
      <c r="Q52" s="325">
        <v>1869.1480000000001</v>
      </c>
    </row>
    <row r="53" spans="1:17" ht="15" hidden="1" x14ac:dyDescent="0.25">
      <c r="A53" s="332" t="s">
        <v>473</v>
      </c>
      <c r="B53" s="322">
        <v>665.029</v>
      </c>
      <c r="C53" s="327">
        <v>0</v>
      </c>
      <c r="D53" s="322">
        <v>0</v>
      </c>
      <c r="E53" s="322">
        <v>0</v>
      </c>
      <c r="F53" s="322">
        <v>0</v>
      </c>
      <c r="G53" s="322">
        <v>0</v>
      </c>
      <c r="H53" s="322">
        <v>0</v>
      </c>
      <c r="I53" s="324">
        <v>0</v>
      </c>
      <c r="J53" s="322">
        <v>540</v>
      </c>
      <c r="K53" s="322">
        <v>0</v>
      </c>
      <c r="L53" s="322">
        <v>0</v>
      </c>
      <c r="M53" s="322">
        <v>0</v>
      </c>
      <c r="N53" s="322">
        <v>0</v>
      </c>
      <c r="O53" s="324">
        <v>540</v>
      </c>
      <c r="P53" s="324">
        <v>540</v>
      </c>
      <c r="Q53" s="325">
        <v>1205.029</v>
      </c>
    </row>
    <row r="54" spans="1:17" ht="15" hidden="1" x14ac:dyDescent="0.25">
      <c r="A54" s="332" t="s">
        <v>474</v>
      </c>
      <c r="B54" s="322">
        <v>3738.2570000000001</v>
      </c>
      <c r="C54" s="327">
        <v>171</v>
      </c>
      <c r="D54" s="322">
        <v>0</v>
      </c>
      <c r="E54" s="322">
        <v>1256</v>
      </c>
      <c r="F54" s="322">
        <v>3767</v>
      </c>
      <c r="G54" s="322">
        <v>0</v>
      </c>
      <c r="H54" s="322">
        <v>0</v>
      </c>
      <c r="I54" s="324">
        <v>5023</v>
      </c>
      <c r="J54" s="322">
        <v>0</v>
      </c>
      <c r="K54" s="322">
        <v>1256</v>
      </c>
      <c r="L54" s="322">
        <v>3767</v>
      </c>
      <c r="M54" s="322">
        <v>0</v>
      </c>
      <c r="N54" s="322">
        <v>0</v>
      </c>
      <c r="O54" s="324">
        <v>5023</v>
      </c>
      <c r="P54" s="324">
        <v>10046</v>
      </c>
      <c r="Q54" s="325">
        <v>13784.257</v>
      </c>
    </row>
    <row r="55" spans="1:17" ht="15" hidden="1" x14ac:dyDescent="0.25">
      <c r="A55" s="332" t="s">
        <v>475</v>
      </c>
      <c r="B55" s="322">
        <v>976.01199999999994</v>
      </c>
      <c r="C55" s="327">
        <v>50.5</v>
      </c>
      <c r="D55" s="322">
        <v>275</v>
      </c>
      <c r="E55" s="322">
        <v>0</v>
      </c>
      <c r="F55" s="322">
        <v>0</v>
      </c>
      <c r="G55" s="322">
        <v>0</v>
      </c>
      <c r="H55" s="322">
        <v>0</v>
      </c>
      <c r="I55" s="324">
        <v>275</v>
      </c>
      <c r="J55" s="322">
        <v>0</v>
      </c>
      <c r="K55" s="322">
        <v>2000</v>
      </c>
      <c r="L55" s="322">
        <v>0</v>
      </c>
      <c r="M55" s="322">
        <v>0</v>
      </c>
      <c r="N55" s="322">
        <v>0</v>
      </c>
      <c r="O55" s="324">
        <v>2000</v>
      </c>
      <c r="P55" s="324">
        <v>2275</v>
      </c>
      <c r="Q55" s="325">
        <v>3251.0119999999997</v>
      </c>
    </row>
    <row r="56" spans="1:17" ht="15" hidden="1" x14ac:dyDescent="0.25">
      <c r="A56" s="332" t="s">
        <v>476</v>
      </c>
      <c r="B56" s="322">
        <v>141.292</v>
      </c>
      <c r="C56" s="327">
        <v>0</v>
      </c>
      <c r="D56" s="322">
        <v>14</v>
      </c>
      <c r="E56" s="322">
        <v>3</v>
      </c>
      <c r="F56" s="322">
        <v>15</v>
      </c>
      <c r="G56" s="322">
        <v>3</v>
      </c>
      <c r="H56" s="322">
        <v>16</v>
      </c>
      <c r="I56" s="324">
        <v>51</v>
      </c>
      <c r="J56" s="322">
        <v>3</v>
      </c>
      <c r="K56" s="322">
        <v>17</v>
      </c>
      <c r="L56" s="322">
        <v>3</v>
      </c>
      <c r="M56" s="322">
        <v>18</v>
      </c>
      <c r="N56" s="322">
        <v>153</v>
      </c>
      <c r="O56" s="324">
        <v>194</v>
      </c>
      <c r="P56" s="324">
        <v>245</v>
      </c>
      <c r="Q56" s="325">
        <v>386.29200000000003</v>
      </c>
    </row>
    <row r="57" spans="1:17" ht="15" hidden="1" x14ac:dyDescent="0.25">
      <c r="A57" s="332" t="s">
        <v>477</v>
      </c>
      <c r="B57" s="322">
        <v>1977.181</v>
      </c>
      <c r="C57" s="327">
        <v>0</v>
      </c>
      <c r="D57" s="322">
        <v>1267</v>
      </c>
      <c r="E57" s="322">
        <v>0</v>
      </c>
      <c r="F57" s="322">
        <v>1579</v>
      </c>
      <c r="G57" s="322">
        <v>0</v>
      </c>
      <c r="H57" s="322">
        <v>707</v>
      </c>
      <c r="I57" s="324">
        <v>3553</v>
      </c>
      <c r="J57" s="322">
        <v>1267</v>
      </c>
      <c r="K57" s="322">
        <v>0</v>
      </c>
      <c r="L57" s="322">
        <v>1579</v>
      </c>
      <c r="M57" s="322">
        <v>0</v>
      </c>
      <c r="N57" s="322">
        <v>707</v>
      </c>
      <c r="O57" s="324">
        <v>3553</v>
      </c>
      <c r="P57" s="324">
        <v>7106</v>
      </c>
      <c r="Q57" s="325">
        <v>9083.1810000000005</v>
      </c>
    </row>
    <row r="58" spans="1:17" ht="15" hidden="1" x14ac:dyDescent="0.25">
      <c r="A58" s="332" t="s">
        <v>478</v>
      </c>
      <c r="B58" s="322">
        <v>481.40800000000002</v>
      </c>
      <c r="C58" s="327">
        <v>0</v>
      </c>
      <c r="D58" s="322">
        <v>0</v>
      </c>
      <c r="E58" s="322">
        <v>785</v>
      </c>
      <c r="F58" s="322">
        <v>0</v>
      </c>
      <c r="G58" s="322">
        <v>0</v>
      </c>
      <c r="H58" s="322">
        <v>0</v>
      </c>
      <c r="I58" s="324">
        <v>785</v>
      </c>
      <c r="J58" s="322">
        <v>0</v>
      </c>
      <c r="K58" s="322">
        <v>850</v>
      </c>
      <c r="L58" s="322">
        <v>0</v>
      </c>
      <c r="M58" s="322">
        <v>0</v>
      </c>
      <c r="N58" s="322">
        <v>0</v>
      </c>
      <c r="O58" s="324">
        <v>850</v>
      </c>
      <c r="P58" s="324">
        <v>1635</v>
      </c>
      <c r="Q58" s="325">
        <v>2116.4079999999999</v>
      </c>
    </row>
    <row r="59" spans="1:17" ht="15" hidden="1" x14ac:dyDescent="0.25">
      <c r="A59" s="332" t="s">
        <v>479</v>
      </c>
      <c r="B59" s="322">
        <v>265.39999999999998</v>
      </c>
      <c r="C59" s="327">
        <v>0</v>
      </c>
      <c r="D59" s="322">
        <v>0</v>
      </c>
      <c r="E59" s="322">
        <v>1403</v>
      </c>
      <c r="F59" s="322">
        <v>296</v>
      </c>
      <c r="G59" s="322">
        <v>1723</v>
      </c>
      <c r="H59" s="322">
        <v>307</v>
      </c>
      <c r="I59" s="324">
        <v>3729</v>
      </c>
      <c r="J59" s="322">
        <v>1787</v>
      </c>
      <c r="K59" s="322">
        <v>318</v>
      </c>
      <c r="L59" s="322">
        <v>1851</v>
      </c>
      <c r="M59" s="322">
        <v>329</v>
      </c>
      <c r="N59" s="322">
        <v>1915</v>
      </c>
      <c r="O59" s="324">
        <v>6200</v>
      </c>
      <c r="P59" s="324">
        <v>9929</v>
      </c>
      <c r="Q59" s="325">
        <v>10194.4</v>
      </c>
    </row>
    <row r="60" spans="1:17" ht="15" hidden="1" x14ac:dyDescent="0.25">
      <c r="A60" s="332" t="s">
        <v>480</v>
      </c>
      <c r="B60" s="322">
        <v>0</v>
      </c>
      <c r="C60" s="327">
        <v>0</v>
      </c>
      <c r="D60" s="322">
        <v>0</v>
      </c>
      <c r="E60" s="322">
        <v>0</v>
      </c>
      <c r="F60" s="322">
        <v>0</v>
      </c>
      <c r="G60" s="322">
        <v>0</v>
      </c>
      <c r="H60" s="322">
        <v>0</v>
      </c>
      <c r="I60" s="324">
        <v>0</v>
      </c>
      <c r="J60" s="322">
        <v>0</v>
      </c>
      <c r="K60" s="322">
        <v>400</v>
      </c>
      <c r="L60" s="322">
        <v>0</v>
      </c>
      <c r="M60" s="322">
        <v>0</v>
      </c>
      <c r="N60" s="322">
        <v>0</v>
      </c>
      <c r="O60" s="324">
        <v>400</v>
      </c>
      <c r="P60" s="324">
        <v>400</v>
      </c>
      <c r="Q60" s="325">
        <v>400</v>
      </c>
    </row>
    <row r="61" spans="1:17" x14ac:dyDescent="0.25">
      <c r="A61" s="335" t="s">
        <v>131</v>
      </c>
      <c r="B61" s="336">
        <v>282961.17400000006</v>
      </c>
      <c r="C61" s="341">
        <v>10538</v>
      </c>
      <c r="D61" s="336">
        <v>23556</v>
      </c>
      <c r="E61" s="336">
        <v>28173</v>
      </c>
      <c r="F61" s="336">
        <v>33417</v>
      </c>
      <c r="G61" s="336">
        <v>33404</v>
      </c>
      <c r="H61" s="336">
        <v>34031</v>
      </c>
      <c r="I61" s="336">
        <v>152581</v>
      </c>
      <c r="J61" s="336">
        <v>37328</v>
      </c>
      <c r="K61" s="336">
        <v>33825</v>
      </c>
      <c r="L61" s="336">
        <v>32171</v>
      </c>
      <c r="M61" s="336">
        <v>27253</v>
      </c>
      <c r="N61" s="336">
        <v>43478</v>
      </c>
      <c r="O61" s="336">
        <v>174055</v>
      </c>
      <c r="P61" s="336">
        <v>326636</v>
      </c>
      <c r="Q61" s="338">
        <v>609597.17400000012</v>
      </c>
    </row>
    <row r="62" spans="1:17" x14ac:dyDescent="0.25">
      <c r="A62" s="342" t="s">
        <v>253</v>
      </c>
      <c r="B62" s="343">
        <v>359417.93</v>
      </c>
      <c r="C62" s="344">
        <v>24512.399999999998</v>
      </c>
      <c r="D62" s="343">
        <v>44315.506880000001</v>
      </c>
      <c r="E62" s="343">
        <v>65187</v>
      </c>
      <c r="F62" s="343">
        <v>76615</v>
      </c>
      <c r="G62" s="343">
        <v>77138</v>
      </c>
      <c r="H62" s="343">
        <v>63103</v>
      </c>
      <c r="I62" s="343">
        <v>326358.50688</v>
      </c>
      <c r="J62" s="343">
        <v>58431</v>
      </c>
      <c r="K62" s="343">
        <v>71312</v>
      </c>
      <c r="L62" s="343">
        <v>59257</v>
      </c>
      <c r="M62" s="343">
        <v>46630</v>
      </c>
      <c r="N62" s="343">
        <v>52748</v>
      </c>
      <c r="O62" s="343">
        <v>288378</v>
      </c>
      <c r="P62" s="343">
        <v>614736.50688</v>
      </c>
      <c r="Q62" s="345">
        <v>974154.43687999994</v>
      </c>
    </row>
    <row r="63" spans="1:17" ht="15" x14ac:dyDescent="0.25">
      <c r="A63" s="326" t="s">
        <v>255</v>
      </c>
      <c r="B63" s="322"/>
      <c r="C63" s="323"/>
      <c r="D63" s="322"/>
      <c r="E63" s="322"/>
      <c r="F63" s="322"/>
      <c r="G63" s="322"/>
      <c r="H63" s="322"/>
      <c r="I63" s="324"/>
      <c r="J63" s="322"/>
      <c r="K63" s="322"/>
      <c r="L63" s="322"/>
      <c r="M63" s="322"/>
      <c r="N63" s="322"/>
      <c r="O63" s="324"/>
      <c r="P63" s="324"/>
      <c r="Q63" s="325"/>
    </row>
    <row r="64" spans="1:17" x14ac:dyDescent="0.25">
      <c r="A64" s="332" t="s">
        <v>93</v>
      </c>
      <c r="B64" s="322"/>
      <c r="C64" s="323"/>
      <c r="D64" s="322"/>
      <c r="E64" s="322"/>
      <c r="F64" s="322"/>
      <c r="G64" s="322"/>
      <c r="H64" s="322"/>
      <c r="I64" s="324"/>
      <c r="J64" s="322"/>
      <c r="K64" s="322"/>
      <c r="L64" s="322"/>
      <c r="M64" s="322"/>
      <c r="N64" s="322"/>
      <c r="O64" s="324"/>
      <c r="P64" s="324"/>
      <c r="Q64" s="325"/>
    </row>
    <row r="65" spans="1:18" ht="15" x14ac:dyDescent="0.25">
      <c r="A65" s="332" t="s">
        <v>424</v>
      </c>
      <c r="B65" s="322">
        <v>-2632</v>
      </c>
      <c r="C65" s="339">
        <v>0</v>
      </c>
      <c r="D65" s="322">
        <v>0</v>
      </c>
      <c r="E65" s="322">
        <v>1403</v>
      </c>
      <c r="F65" s="322">
        <v>296</v>
      </c>
      <c r="G65" s="322">
        <v>1723</v>
      </c>
      <c r="H65" s="322">
        <v>307</v>
      </c>
      <c r="I65" s="324">
        <v>3729</v>
      </c>
      <c r="J65" s="322">
        <v>1787</v>
      </c>
      <c r="K65" s="322">
        <v>318</v>
      </c>
      <c r="L65" s="322">
        <v>1851</v>
      </c>
      <c r="M65" s="322">
        <v>329</v>
      </c>
      <c r="N65" s="322">
        <v>63</v>
      </c>
      <c r="O65" s="324">
        <v>4348</v>
      </c>
      <c r="P65" s="324">
        <v>8077</v>
      </c>
      <c r="Q65" s="325">
        <v>5445</v>
      </c>
    </row>
    <row r="66" spans="1:18" x14ac:dyDescent="0.25">
      <c r="A66" s="332" t="s">
        <v>425</v>
      </c>
      <c r="B66" s="322">
        <v>-33759</v>
      </c>
      <c r="C66" s="346">
        <v>-1475</v>
      </c>
      <c r="D66" s="322">
        <v>-2316</v>
      </c>
      <c r="E66" s="322">
        <v>-10107</v>
      </c>
      <c r="F66" s="322">
        <v>-16812</v>
      </c>
      <c r="G66" s="322">
        <v>-17099</v>
      </c>
      <c r="H66" s="322">
        <v>-6907</v>
      </c>
      <c r="I66" s="324">
        <v>-53241</v>
      </c>
      <c r="J66" s="322">
        <v>-12303</v>
      </c>
      <c r="K66" s="322">
        <v>-15914</v>
      </c>
      <c r="L66" s="322">
        <v>-1851</v>
      </c>
      <c r="M66" s="322">
        <v>-329</v>
      </c>
      <c r="N66" s="322">
        <v>-63</v>
      </c>
      <c r="O66" s="324">
        <v>-30460</v>
      </c>
      <c r="P66" s="324">
        <v>-83701</v>
      </c>
      <c r="Q66" s="325">
        <v>-117460</v>
      </c>
    </row>
    <row r="67" spans="1:18" x14ac:dyDescent="0.25">
      <c r="A67" s="332" t="s">
        <v>426</v>
      </c>
      <c r="B67" s="322">
        <v>-282961.17400000006</v>
      </c>
      <c r="C67" s="346">
        <v>-10538</v>
      </c>
      <c r="D67" s="322">
        <v>-23556</v>
      </c>
      <c r="E67" s="322">
        <v>-26770</v>
      </c>
      <c r="F67" s="322">
        <v>-33121</v>
      </c>
      <c r="G67" s="322">
        <v>-31681</v>
      </c>
      <c r="H67" s="322">
        <v>-33724</v>
      </c>
      <c r="I67" s="324">
        <v>-148852</v>
      </c>
      <c r="J67" s="322">
        <v>-35541</v>
      </c>
      <c r="K67" s="322">
        <v>-33507</v>
      </c>
      <c r="L67" s="322">
        <v>-30320</v>
      </c>
      <c r="M67" s="322">
        <v>-26924</v>
      </c>
      <c r="N67" s="322">
        <v>-43415</v>
      </c>
      <c r="O67" s="324">
        <v>-169707</v>
      </c>
      <c r="P67" s="324">
        <v>-318559</v>
      </c>
      <c r="Q67" s="325">
        <v>-601520.17400000012</v>
      </c>
    </row>
    <row r="68" spans="1:18" ht="16.5" thickBot="1" x14ac:dyDescent="0.3">
      <c r="A68" s="328" t="s">
        <v>445</v>
      </c>
      <c r="B68" s="347">
        <v>42697.755999999936</v>
      </c>
      <c r="C68" s="348">
        <v>12499.399999999998</v>
      </c>
      <c r="D68" s="347">
        <v>18443.506880000001</v>
      </c>
      <c r="E68" s="347">
        <v>28310</v>
      </c>
      <c r="F68" s="347">
        <v>26682</v>
      </c>
      <c r="G68" s="347">
        <v>28358</v>
      </c>
      <c r="H68" s="347">
        <v>22472</v>
      </c>
      <c r="I68" s="347">
        <v>124265.50688</v>
      </c>
      <c r="J68" s="347">
        <v>10587</v>
      </c>
      <c r="K68" s="347">
        <v>21891</v>
      </c>
      <c r="L68" s="347">
        <v>27086</v>
      </c>
      <c r="M68" s="347">
        <v>19377</v>
      </c>
      <c r="N68" s="347">
        <v>9270</v>
      </c>
      <c r="O68" s="347">
        <v>88211</v>
      </c>
      <c r="P68" s="347">
        <v>212476.50688</v>
      </c>
      <c r="Q68" s="331">
        <v>255174.26287999994</v>
      </c>
    </row>
    <row r="69" spans="1:18" ht="15" hidden="1" x14ac:dyDescent="0.25">
      <c r="A69" s="349" t="s">
        <v>119</v>
      </c>
      <c r="B69" s="350">
        <v>-276654.41800000012</v>
      </c>
      <c r="C69" s="351">
        <v>486.39999999999782</v>
      </c>
      <c r="D69" s="350">
        <v>-7428.4931199999992</v>
      </c>
      <c r="E69" s="350">
        <v>-7164</v>
      </c>
      <c r="F69" s="350">
        <v>-22955</v>
      </c>
      <c r="G69" s="350">
        <v>-18699</v>
      </c>
      <c r="H69" s="350">
        <v>-17852</v>
      </c>
      <c r="I69" s="350">
        <v>-74098.493119999999</v>
      </c>
      <c r="J69" s="350">
        <v>-35470</v>
      </c>
      <c r="K69" s="350">
        <v>-27212</v>
      </c>
      <c r="L69" s="350">
        <v>-3234</v>
      </c>
      <c r="M69" s="350">
        <v>-7547</v>
      </c>
      <c r="N69" s="350">
        <v>-34145</v>
      </c>
      <c r="O69" s="350">
        <v>-107608</v>
      </c>
      <c r="P69" s="350">
        <v>-181706.49312</v>
      </c>
      <c r="Q69" s="352">
        <v>-458360.91112000012</v>
      </c>
    </row>
    <row r="70" spans="1:18" ht="15" hidden="1" x14ac:dyDescent="0.25">
      <c r="A70" s="355" t="s">
        <v>253</v>
      </c>
      <c r="B70" s="322">
        <v>-276654.41800000012</v>
      </c>
      <c r="C70" s="339">
        <v>486.39999999999782</v>
      </c>
      <c r="D70" s="322">
        <v>-7428.4931199999992</v>
      </c>
      <c r="E70" s="322">
        <v>-7164</v>
      </c>
      <c r="F70" s="322">
        <v>-22955</v>
      </c>
      <c r="G70" s="322">
        <v>-18699</v>
      </c>
      <c r="H70" s="322">
        <v>-17852</v>
      </c>
      <c r="I70" s="324">
        <v>-74098.493119999999</v>
      </c>
      <c r="J70" s="322">
        <v>-35470</v>
      </c>
      <c r="K70" s="322">
        <v>-27212</v>
      </c>
      <c r="L70" s="322">
        <v>-3234</v>
      </c>
      <c r="M70" s="322">
        <v>-7547</v>
      </c>
      <c r="N70" s="322">
        <v>-34145</v>
      </c>
      <c r="O70" s="324">
        <v>-107608</v>
      </c>
      <c r="P70" s="324">
        <v>-181706.49312</v>
      </c>
      <c r="Q70" s="353">
        <v>-458360.91112000012</v>
      </c>
    </row>
    <row r="71" spans="1:18" x14ac:dyDescent="0.2">
      <c r="A71" s="333"/>
      <c r="B71" s="294"/>
      <c r="C71" s="294"/>
      <c r="D71" s="294"/>
      <c r="E71" s="294"/>
      <c r="F71" s="294"/>
      <c r="G71" s="294"/>
      <c r="H71" s="294"/>
      <c r="I71" s="294"/>
      <c r="J71" s="294"/>
      <c r="K71" s="294"/>
      <c r="L71" s="294"/>
      <c r="M71" s="294"/>
      <c r="N71" s="294"/>
      <c r="O71" s="294"/>
      <c r="P71" s="294"/>
      <c r="Q71" s="294"/>
    </row>
    <row r="72" spans="1:18" x14ac:dyDescent="0.2">
      <c r="A72" s="333"/>
      <c r="B72" s="294"/>
      <c r="C72" s="294"/>
      <c r="D72" s="294"/>
      <c r="E72" s="294"/>
      <c r="F72" s="294"/>
      <c r="G72" s="294"/>
      <c r="H72" s="294"/>
      <c r="I72" s="294"/>
      <c r="J72" s="294"/>
      <c r="K72" s="294"/>
      <c r="L72" s="294"/>
      <c r="M72" s="294"/>
      <c r="N72" s="294"/>
      <c r="O72" s="294"/>
      <c r="P72" s="294"/>
      <c r="Q72" s="294"/>
    </row>
    <row r="73" spans="1:18" x14ac:dyDescent="0.2">
      <c r="A73" s="333"/>
      <c r="B73" s="294"/>
      <c r="C73" s="294"/>
      <c r="D73" s="294"/>
      <c r="E73" s="294"/>
      <c r="F73" s="294"/>
      <c r="G73" s="294"/>
      <c r="H73" s="294"/>
      <c r="I73" s="294"/>
      <c r="J73" s="294"/>
      <c r="K73" s="294"/>
      <c r="L73" s="294"/>
      <c r="M73" s="294"/>
      <c r="N73" s="294"/>
      <c r="O73" s="294"/>
      <c r="P73" s="294"/>
      <c r="Q73" s="294"/>
    </row>
    <row r="74" spans="1:18" ht="15" x14ac:dyDescent="0.25">
      <c r="A74" s="354" t="s">
        <v>368</v>
      </c>
      <c r="B74" s="380"/>
      <c r="C74" s="381"/>
      <c r="D74" s="381"/>
      <c r="E74" s="381"/>
      <c r="F74" s="381"/>
      <c r="G74" s="381"/>
      <c r="H74" s="381"/>
      <c r="I74" s="381"/>
      <c r="J74" s="381"/>
      <c r="K74" s="381"/>
      <c r="L74" s="381"/>
      <c r="M74" s="381"/>
      <c r="N74" s="381"/>
      <c r="O74" s="381"/>
      <c r="P74" s="381"/>
      <c r="Q74" s="381"/>
    </row>
    <row r="75" spans="1:18" x14ac:dyDescent="0.25">
      <c r="A75" s="356" t="s">
        <v>369</v>
      </c>
      <c r="B75" s="322">
        <v>0</v>
      </c>
      <c r="C75" s="322"/>
      <c r="D75" s="322">
        <v>0</v>
      </c>
      <c r="E75" s="322">
        <v>6500</v>
      </c>
      <c r="F75" s="322">
        <v>25000</v>
      </c>
      <c r="G75" s="322">
        <v>28433</v>
      </c>
      <c r="H75" s="322">
        <v>18300</v>
      </c>
      <c r="I75" s="324">
        <v>78233</v>
      </c>
      <c r="J75" s="322">
        <v>0</v>
      </c>
      <c r="K75" s="322">
        <v>0</v>
      </c>
      <c r="L75" s="322">
        <v>0</v>
      </c>
      <c r="M75" s="322">
        <v>0</v>
      </c>
      <c r="N75" s="322">
        <v>0</v>
      </c>
      <c r="O75" s="324">
        <v>0</v>
      </c>
      <c r="P75" s="324">
        <v>78233</v>
      </c>
      <c r="Q75" s="353">
        <v>78233</v>
      </c>
      <c r="R75" s="314"/>
    </row>
    <row r="76" spans="1:18" x14ac:dyDescent="0.2">
      <c r="A76" s="333"/>
      <c r="B76" s="294"/>
      <c r="C76" s="294"/>
      <c r="D76" s="294"/>
      <c r="E76" s="294"/>
      <c r="F76" s="294"/>
      <c r="G76" s="294"/>
      <c r="H76" s="294"/>
      <c r="I76" s="294"/>
      <c r="J76" s="294"/>
      <c r="K76" s="294"/>
      <c r="L76" s="294"/>
      <c r="M76" s="294"/>
      <c r="N76" s="294"/>
      <c r="O76" s="294"/>
      <c r="P76" s="294"/>
      <c r="Q76" s="294"/>
    </row>
    <row r="77" spans="1:18" x14ac:dyDescent="0.2">
      <c r="A77" s="333"/>
      <c r="B77" s="294"/>
      <c r="C77" s="294"/>
      <c r="D77" s="294"/>
      <c r="E77" s="294"/>
      <c r="F77" s="294"/>
      <c r="G77" s="294"/>
      <c r="H77" s="294"/>
      <c r="I77" s="294"/>
      <c r="J77" s="294"/>
      <c r="K77" s="294"/>
      <c r="L77" s="294"/>
      <c r="M77" s="294"/>
      <c r="N77" s="294"/>
      <c r="O77" s="294"/>
      <c r="P77" s="294"/>
      <c r="Q77" s="294"/>
    </row>
    <row r="78" spans="1:18" x14ac:dyDescent="0.2">
      <c r="A78" s="333"/>
      <c r="B78" s="294"/>
      <c r="C78" s="294"/>
      <c r="D78" s="294"/>
      <c r="E78" s="294"/>
      <c r="F78" s="294"/>
      <c r="G78" s="294"/>
      <c r="H78" s="294"/>
      <c r="I78" s="294"/>
      <c r="J78" s="294"/>
      <c r="K78" s="294"/>
      <c r="L78" s="294"/>
      <c r="M78" s="294"/>
      <c r="N78" s="294"/>
      <c r="O78" s="294"/>
      <c r="P78" s="294"/>
      <c r="Q78" s="294"/>
    </row>
    <row r="79" spans="1:18" x14ac:dyDescent="0.2">
      <c r="A79" s="333"/>
      <c r="B79" s="294"/>
      <c r="C79" s="294"/>
      <c r="D79" s="294"/>
      <c r="E79" s="294"/>
      <c r="F79" s="294"/>
      <c r="G79" s="294"/>
      <c r="H79" s="294"/>
      <c r="I79" s="294"/>
      <c r="J79" s="294"/>
      <c r="K79" s="294"/>
      <c r="L79" s="294"/>
      <c r="M79" s="294"/>
      <c r="N79" s="294"/>
      <c r="O79" s="294"/>
      <c r="P79" s="294"/>
      <c r="Q79" s="294"/>
    </row>
    <row r="80" spans="1:18" x14ac:dyDescent="0.2">
      <c r="A80" s="333"/>
      <c r="B80" s="294"/>
      <c r="C80" s="294"/>
      <c r="D80" s="294"/>
      <c r="E80" s="294"/>
      <c r="F80" s="294"/>
      <c r="G80" s="294"/>
      <c r="H80" s="294"/>
      <c r="I80" s="294"/>
      <c r="J80" s="294"/>
      <c r="K80" s="294"/>
      <c r="L80" s="294"/>
      <c r="M80" s="294"/>
      <c r="N80" s="294"/>
      <c r="O80" s="294"/>
      <c r="P80" s="294"/>
      <c r="Q80" s="294"/>
    </row>
    <row r="81" spans="1:17" x14ac:dyDescent="0.2">
      <c r="A81" s="333"/>
      <c r="B81" s="294"/>
      <c r="C81" s="294"/>
      <c r="D81" s="294"/>
      <c r="E81" s="294"/>
      <c r="F81" s="294"/>
      <c r="G81" s="294"/>
      <c r="H81" s="294"/>
      <c r="I81" s="294"/>
      <c r="J81" s="294"/>
      <c r="K81" s="294"/>
      <c r="L81" s="294"/>
      <c r="M81" s="294"/>
      <c r="N81" s="294"/>
      <c r="O81" s="294"/>
      <c r="P81" s="294"/>
      <c r="Q81" s="294"/>
    </row>
    <row r="82" spans="1:17" x14ac:dyDescent="0.2">
      <c r="A82" s="333"/>
      <c r="B82" s="294"/>
      <c r="C82" s="294"/>
      <c r="D82" s="294"/>
      <c r="E82" s="294"/>
      <c r="F82" s="294"/>
      <c r="G82" s="294"/>
      <c r="H82" s="294"/>
      <c r="I82" s="294"/>
      <c r="J82" s="294"/>
      <c r="K82" s="294"/>
      <c r="L82" s="294"/>
      <c r="M82" s="294"/>
      <c r="N82" s="294"/>
      <c r="O82" s="294"/>
      <c r="P82" s="294"/>
      <c r="Q82" s="294"/>
    </row>
    <row r="83" spans="1:17" x14ac:dyDescent="0.2">
      <c r="A83" s="333"/>
      <c r="B83" s="294"/>
      <c r="C83" s="294"/>
      <c r="D83" s="294"/>
      <c r="E83" s="294"/>
      <c r="F83" s="294"/>
      <c r="G83" s="294"/>
      <c r="H83" s="294"/>
      <c r="I83" s="294"/>
      <c r="J83" s="294"/>
      <c r="K83" s="294"/>
      <c r="L83" s="294"/>
      <c r="M83" s="294"/>
      <c r="N83" s="294"/>
      <c r="O83" s="294"/>
      <c r="P83" s="294"/>
      <c r="Q83" s="294"/>
    </row>
    <row r="84" spans="1:17" x14ac:dyDescent="0.2">
      <c r="A84" s="333"/>
      <c r="B84" s="294"/>
      <c r="C84" s="294"/>
      <c r="D84" s="294"/>
      <c r="E84" s="294"/>
      <c r="F84" s="294"/>
      <c r="G84" s="294"/>
      <c r="H84" s="294"/>
      <c r="I84" s="294"/>
      <c r="J84" s="294"/>
      <c r="K84" s="294"/>
      <c r="L84" s="294"/>
      <c r="M84" s="294"/>
      <c r="N84" s="294"/>
      <c r="O84" s="294"/>
      <c r="P84" s="294"/>
      <c r="Q84" s="294"/>
    </row>
    <row r="85" spans="1:17" x14ac:dyDescent="0.2">
      <c r="A85" s="333"/>
      <c r="B85" s="294"/>
      <c r="C85" s="294"/>
      <c r="D85" s="294"/>
      <c r="E85" s="294"/>
      <c r="F85" s="294"/>
      <c r="G85" s="294"/>
      <c r="H85" s="294"/>
      <c r="I85" s="294"/>
      <c r="J85" s="294"/>
      <c r="K85" s="294"/>
      <c r="L85" s="294"/>
      <c r="M85" s="294"/>
      <c r="N85" s="294"/>
      <c r="O85" s="294"/>
      <c r="P85" s="294"/>
      <c r="Q85" s="294"/>
    </row>
    <row r="86" spans="1:17" x14ac:dyDescent="0.2">
      <c r="A86" s="333"/>
      <c r="B86" s="294"/>
      <c r="C86" s="294"/>
      <c r="D86" s="294"/>
      <c r="E86" s="294"/>
      <c r="F86" s="294"/>
      <c r="G86" s="294"/>
      <c r="H86" s="294"/>
      <c r="I86" s="294"/>
      <c r="J86" s="294"/>
      <c r="K86" s="294"/>
      <c r="L86" s="294"/>
      <c r="M86" s="294"/>
      <c r="N86" s="294"/>
      <c r="O86" s="294"/>
      <c r="P86" s="294"/>
      <c r="Q86" s="294"/>
    </row>
    <row r="87" spans="1:17" x14ac:dyDescent="0.2">
      <c r="A87" s="333"/>
      <c r="B87" s="294"/>
      <c r="C87" s="294"/>
      <c r="D87" s="294"/>
      <c r="E87" s="294"/>
      <c r="F87" s="294"/>
      <c r="G87" s="294"/>
      <c r="H87" s="294"/>
      <c r="I87" s="294"/>
      <c r="J87" s="294"/>
      <c r="K87" s="294"/>
      <c r="L87" s="294"/>
      <c r="M87" s="294"/>
      <c r="N87" s="294"/>
      <c r="O87" s="294"/>
      <c r="P87" s="294"/>
      <c r="Q87" s="294"/>
    </row>
    <row r="88" spans="1:17" x14ac:dyDescent="0.2">
      <c r="A88" s="333"/>
      <c r="B88" s="294"/>
      <c r="C88" s="294"/>
      <c r="D88" s="294"/>
      <c r="E88" s="294"/>
      <c r="F88" s="294"/>
      <c r="G88" s="294"/>
      <c r="H88" s="294"/>
      <c r="I88" s="294"/>
      <c r="J88" s="294"/>
      <c r="K88" s="294"/>
      <c r="L88" s="294"/>
      <c r="M88" s="294"/>
      <c r="N88" s="294"/>
      <c r="O88" s="294"/>
      <c r="P88" s="294"/>
      <c r="Q88" s="294"/>
    </row>
    <row r="89" spans="1:17" x14ac:dyDescent="0.2">
      <c r="A89" s="333"/>
      <c r="B89" s="294"/>
      <c r="C89" s="294"/>
      <c r="D89" s="294"/>
      <c r="E89" s="294"/>
      <c r="F89" s="294"/>
      <c r="G89" s="294"/>
      <c r="H89" s="294"/>
      <c r="I89" s="294"/>
      <c r="J89" s="294"/>
      <c r="K89" s="294"/>
      <c r="L89" s="294"/>
      <c r="M89" s="294"/>
      <c r="N89" s="294"/>
      <c r="O89" s="294"/>
      <c r="P89" s="294"/>
      <c r="Q89" s="294"/>
    </row>
    <row r="90" spans="1:17" x14ac:dyDescent="0.2">
      <c r="A90" s="333"/>
      <c r="B90" s="294"/>
      <c r="C90" s="294"/>
      <c r="D90" s="294"/>
      <c r="E90" s="294"/>
      <c r="F90" s="294"/>
      <c r="G90" s="294"/>
      <c r="H90" s="294"/>
      <c r="I90" s="294"/>
      <c r="J90" s="294"/>
      <c r="K90" s="294"/>
      <c r="L90" s="294"/>
      <c r="M90" s="294"/>
      <c r="N90" s="294"/>
      <c r="O90" s="294"/>
      <c r="P90" s="294"/>
      <c r="Q90" s="294"/>
    </row>
    <row r="91" spans="1:17" x14ac:dyDescent="0.2">
      <c r="A91" s="333"/>
      <c r="B91" s="294"/>
      <c r="C91" s="294"/>
      <c r="D91" s="294"/>
      <c r="E91" s="294"/>
      <c r="F91" s="294"/>
      <c r="G91" s="294"/>
      <c r="H91" s="294"/>
      <c r="I91" s="294"/>
      <c r="J91" s="294"/>
      <c r="K91" s="294"/>
      <c r="L91" s="294"/>
      <c r="M91" s="294"/>
      <c r="N91" s="294"/>
      <c r="O91" s="294"/>
      <c r="P91" s="294"/>
      <c r="Q91" s="294"/>
    </row>
    <row r="92" spans="1:17" x14ac:dyDescent="0.2">
      <c r="A92" s="333"/>
      <c r="B92" s="294"/>
      <c r="C92" s="294"/>
      <c r="D92" s="294"/>
      <c r="E92" s="294"/>
      <c r="F92" s="294"/>
      <c r="G92" s="294"/>
      <c r="H92" s="294"/>
      <c r="I92" s="294"/>
      <c r="J92" s="294"/>
      <c r="K92" s="294"/>
      <c r="L92" s="294"/>
      <c r="M92" s="294"/>
      <c r="N92" s="294"/>
      <c r="O92" s="294"/>
      <c r="P92" s="294"/>
      <c r="Q92" s="294"/>
    </row>
    <row r="93" spans="1:17" x14ac:dyDescent="0.2">
      <c r="A93" s="333"/>
      <c r="B93" s="294"/>
      <c r="C93" s="294"/>
      <c r="D93" s="294"/>
      <c r="E93" s="294"/>
      <c r="F93" s="294"/>
      <c r="G93" s="294"/>
      <c r="H93" s="294"/>
      <c r="I93" s="294"/>
      <c r="J93" s="294"/>
      <c r="K93" s="294"/>
      <c r="L93" s="294"/>
      <c r="M93" s="294"/>
      <c r="N93" s="294"/>
      <c r="O93" s="294"/>
      <c r="P93" s="294"/>
      <c r="Q93" s="294"/>
    </row>
    <row r="94" spans="1:17" x14ac:dyDescent="0.2">
      <c r="A94" s="333"/>
      <c r="B94" s="294"/>
      <c r="C94" s="294"/>
      <c r="D94" s="294"/>
      <c r="E94" s="294"/>
      <c r="F94" s="294"/>
      <c r="G94" s="294"/>
      <c r="H94" s="294"/>
      <c r="I94" s="294"/>
      <c r="J94" s="294"/>
      <c r="K94" s="294"/>
      <c r="L94" s="294"/>
      <c r="M94" s="294"/>
      <c r="N94" s="294"/>
      <c r="O94" s="294"/>
      <c r="P94" s="294"/>
      <c r="Q94" s="294"/>
    </row>
    <row r="95" spans="1:17" x14ac:dyDescent="0.2">
      <c r="A95" s="333"/>
      <c r="B95" s="294"/>
      <c r="C95" s="294"/>
      <c r="D95" s="294"/>
      <c r="E95" s="294"/>
      <c r="F95" s="294"/>
      <c r="G95" s="294"/>
      <c r="H95" s="294"/>
      <c r="I95" s="294"/>
      <c r="J95" s="294"/>
      <c r="K95" s="294"/>
      <c r="L95" s="294"/>
      <c r="M95" s="294"/>
      <c r="N95" s="294"/>
      <c r="O95" s="294"/>
      <c r="P95" s="294"/>
      <c r="Q95" s="294"/>
    </row>
    <row r="96" spans="1:17" x14ac:dyDescent="0.2">
      <c r="A96" s="333"/>
      <c r="B96" s="294"/>
      <c r="C96" s="294"/>
      <c r="D96" s="294"/>
      <c r="E96" s="294"/>
      <c r="F96" s="294"/>
      <c r="G96" s="294"/>
      <c r="H96" s="294"/>
      <c r="I96" s="294"/>
      <c r="J96" s="294"/>
      <c r="K96" s="294"/>
      <c r="L96" s="294"/>
      <c r="M96" s="294"/>
      <c r="N96" s="294"/>
      <c r="O96" s="294"/>
      <c r="P96" s="294"/>
      <c r="Q96" s="294"/>
    </row>
    <row r="97" spans="1:17" x14ac:dyDescent="0.2">
      <c r="A97" s="333"/>
      <c r="B97" s="294"/>
      <c r="C97" s="294"/>
      <c r="D97" s="294"/>
      <c r="E97" s="294"/>
      <c r="F97" s="294"/>
      <c r="G97" s="294"/>
      <c r="H97" s="294"/>
      <c r="I97" s="294"/>
      <c r="J97" s="294"/>
      <c r="K97" s="294"/>
      <c r="L97" s="294"/>
      <c r="M97" s="294"/>
      <c r="N97" s="294"/>
      <c r="O97" s="294"/>
      <c r="P97" s="294"/>
      <c r="Q97" s="294"/>
    </row>
    <row r="98" spans="1:17" x14ac:dyDescent="0.2">
      <c r="A98" s="333"/>
      <c r="B98" s="294"/>
      <c r="C98" s="294"/>
      <c r="D98" s="294"/>
      <c r="E98" s="294"/>
      <c r="F98" s="294"/>
      <c r="G98" s="294"/>
      <c r="H98" s="294"/>
      <c r="I98" s="294"/>
      <c r="J98" s="294"/>
      <c r="K98" s="294"/>
      <c r="L98" s="294"/>
      <c r="M98" s="294"/>
      <c r="N98" s="294"/>
      <c r="O98" s="294"/>
      <c r="P98" s="294"/>
      <c r="Q98" s="294"/>
    </row>
    <row r="99" spans="1:17" x14ac:dyDescent="0.2">
      <c r="A99" s="333"/>
      <c r="B99" s="294"/>
      <c r="C99" s="294"/>
      <c r="D99" s="294"/>
      <c r="E99" s="294"/>
      <c r="F99" s="294"/>
      <c r="G99" s="294"/>
      <c r="H99" s="294"/>
      <c r="I99" s="294"/>
      <c r="J99" s="294"/>
      <c r="K99" s="294"/>
      <c r="L99" s="294"/>
      <c r="M99" s="294"/>
      <c r="N99" s="294"/>
      <c r="O99" s="294"/>
      <c r="P99" s="294"/>
      <c r="Q99" s="294"/>
    </row>
    <row r="100" spans="1:17" x14ac:dyDescent="0.2">
      <c r="A100" s="333"/>
      <c r="B100" s="294"/>
      <c r="C100" s="294"/>
      <c r="D100" s="294"/>
      <c r="E100" s="294"/>
      <c r="F100" s="294"/>
      <c r="G100" s="294"/>
      <c r="H100" s="294"/>
      <c r="I100" s="294"/>
      <c r="J100" s="294"/>
      <c r="K100" s="294"/>
      <c r="L100" s="294"/>
      <c r="M100" s="294"/>
      <c r="N100" s="294"/>
      <c r="O100" s="294"/>
      <c r="P100" s="294"/>
      <c r="Q100" s="294"/>
    </row>
    <row r="101" spans="1:17" x14ac:dyDescent="0.2">
      <c r="A101" s="333"/>
      <c r="B101" s="294"/>
      <c r="C101" s="294"/>
      <c r="D101" s="294"/>
      <c r="E101" s="294"/>
      <c r="F101" s="294"/>
      <c r="G101" s="294"/>
      <c r="H101" s="294"/>
      <c r="I101" s="294"/>
      <c r="J101" s="294"/>
      <c r="K101" s="294"/>
      <c r="L101" s="294"/>
      <c r="M101" s="294"/>
      <c r="N101" s="294"/>
      <c r="O101" s="294"/>
      <c r="P101" s="294"/>
      <c r="Q101" s="294"/>
    </row>
    <row r="102" spans="1:17" x14ac:dyDescent="0.2">
      <c r="A102" s="333"/>
      <c r="B102" s="294"/>
      <c r="C102" s="294"/>
      <c r="D102" s="294"/>
      <c r="E102" s="294"/>
      <c r="F102" s="294"/>
      <c r="G102" s="294"/>
      <c r="H102" s="294"/>
      <c r="I102" s="294"/>
      <c r="J102" s="294"/>
      <c r="K102" s="294"/>
      <c r="L102" s="294"/>
      <c r="M102" s="294"/>
      <c r="N102" s="294"/>
      <c r="O102" s="294"/>
      <c r="P102" s="294"/>
      <c r="Q102" s="294"/>
    </row>
    <row r="103" spans="1:17" x14ac:dyDescent="0.2">
      <c r="A103" s="333"/>
      <c r="B103" s="294"/>
      <c r="C103" s="294"/>
      <c r="D103" s="294"/>
      <c r="E103" s="294"/>
      <c r="F103" s="294"/>
      <c r="G103" s="294"/>
      <c r="H103" s="294"/>
      <c r="I103" s="294"/>
      <c r="J103" s="294"/>
      <c r="K103" s="294"/>
      <c r="L103" s="294"/>
      <c r="M103" s="294"/>
      <c r="N103" s="294"/>
      <c r="O103" s="294"/>
      <c r="P103" s="294"/>
      <c r="Q103" s="294"/>
    </row>
    <row r="104" spans="1:17" x14ac:dyDescent="0.2">
      <c r="A104" s="333"/>
      <c r="B104" s="294"/>
      <c r="C104" s="294"/>
      <c r="D104" s="294"/>
      <c r="E104" s="294"/>
      <c r="F104" s="294"/>
      <c r="G104" s="294"/>
      <c r="H104" s="294"/>
      <c r="I104" s="294"/>
      <c r="J104" s="294"/>
      <c r="K104" s="294"/>
      <c r="L104" s="294"/>
      <c r="M104" s="294"/>
      <c r="N104" s="294"/>
      <c r="O104" s="294"/>
      <c r="P104" s="294"/>
      <c r="Q104" s="294"/>
    </row>
    <row r="105" spans="1:17" x14ac:dyDescent="0.2">
      <c r="A105" s="333"/>
      <c r="B105" s="294"/>
      <c r="C105" s="294"/>
      <c r="D105" s="294"/>
      <c r="E105" s="294"/>
      <c r="F105" s="294"/>
      <c r="G105" s="294"/>
      <c r="H105" s="294"/>
      <c r="I105" s="294"/>
      <c r="J105" s="294"/>
      <c r="K105" s="294"/>
      <c r="L105" s="294"/>
      <c r="M105" s="294"/>
      <c r="N105" s="294"/>
      <c r="O105" s="294"/>
      <c r="P105" s="294"/>
      <c r="Q105" s="294"/>
    </row>
    <row r="106" spans="1:17" x14ac:dyDescent="0.2">
      <c r="A106" s="333"/>
      <c r="B106" s="294"/>
      <c r="C106" s="294"/>
      <c r="D106" s="294"/>
      <c r="E106" s="294"/>
      <c r="F106" s="294"/>
      <c r="G106" s="294"/>
      <c r="H106" s="294"/>
      <c r="I106" s="294"/>
      <c r="J106" s="294"/>
      <c r="K106" s="294"/>
      <c r="L106" s="294"/>
      <c r="M106" s="294"/>
      <c r="N106" s="294"/>
      <c r="O106" s="294"/>
      <c r="P106" s="294"/>
      <c r="Q106" s="294"/>
    </row>
    <row r="107" spans="1:17" x14ac:dyDescent="0.2">
      <c r="A107" s="333"/>
      <c r="B107" s="294"/>
      <c r="C107" s="294"/>
      <c r="D107" s="294"/>
      <c r="E107" s="294"/>
      <c r="F107" s="294"/>
      <c r="G107" s="294"/>
      <c r="H107" s="294"/>
      <c r="I107" s="294"/>
      <c r="J107" s="294"/>
      <c r="K107" s="294"/>
      <c r="L107" s="294"/>
      <c r="M107" s="294"/>
      <c r="N107" s="294"/>
      <c r="O107" s="294"/>
      <c r="P107" s="294"/>
      <c r="Q107" s="294"/>
    </row>
    <row r="108" spans="1:17" x14ac:dyDescent="0.2">
      <c r="A108" s="333"/>
      <c r="B108" s="294"/>
      <c r="C108" s="294"/>
      <c r="D108" s="294"/>
      <c r="E108" s="294"/>
      <c r="F108" s="294"/>
      <c r="G108" s="294"/>
      <c r="H108" s="294"/>
      <c r="I108" s="294"/>
      <c r="J108" s="294"/>
      <c r="K108" s="294"/>
      <c r="L108" s="294"/>
      <c r="M108" s="294"/>
      <c r="N108" s="294"/>
      <c r="O108" s="294"/>
      <c r="P108" s="294"/>
      <c r="Q108" s="294"/>
    </row>
    <row r="109" spans="1:17" x14ac:dyDescent="0.2">
      <c r="A109" s="333"/>
      <c r="B109" s="294"/>
      <c r="C109" s="294"/>
      <c r="D109" s="294"/>
      <c r="E109" s="294"/>
      <c r="F109" s="294"/>
      <c r="G109" s="294"/>
      <c r="H109" s="294"/>
      <c r="I109" s="294"/>
      <c r="J109" s="294"/>
      <c r="K109" s="294"/>
      <c r="L109" s="294"/>
      <c r="M109" s="294"/>
      <c r="N109" s="294"/>
      <c r="O109" s="294"/>
      <c r="P109" s="294"/>
      <c r="Q109" s="294"/>
    </row>
    <row r="110" spans="1:17" x14ac:dyDescent="0.2">
      <c r="A110" s="333"/>
      <c r="B110" s="294"/>
      <c r="C110" s="294"/>
      <c r="D110" s="294"/>
      <c r="E110" s="294"/>
      <c r="F110" s="294"/>
      <c r="G110" s="294"/>
      <c r="H110" s="294"/>
      <c r="I110" s="294"/>
      <c r="J110" s="294"/>
      <c r="K110" s="294"/>
      <c r="L110" s="294"/>
      <c r="M110" s="294"/>
      <c r="N110" s="294"/>
      <c r="O110" s="294"/>
      <c r="P110" s="294"/>
      <c r="Q110" s="294"/>
    </row>
    <row r="111" spans="1:17" x14ac:dyDescent="0.2">
      <c r="A111" s="333"/>
      <c r="B111" s="294"/>
      <c r="C111" s="294"/>
      <c r="D111" s="294"/>
      <c r="E111" s="294"/>
      <c r="F111" s="294"/>
      <c r="G111" s="294"/>
      <c r="H111" s="294"/>
      <c r="I111" s="294"/>
      <c r="J111" s="294"/>
      <c r="K111" s="294"/>
      <c r="L111" s="294"/>
      <c r="M111" s="294"/>
      <c r="N111" s="294"/>
      <c r="O111" s="294"/>
      <c r="P111" s="294"/>
      <c r="Q111" s="294"/>
    </row>
    <row r="112" spans="1:17" x14ac:dyDescent="0.2">
      <c r="A112" s="333"/>
      <c r="B112" s="294"/>
      <c r="C112" s="294"/>
      <c r="D112" s="294"/>
      <c r="E112" s="294"/>
      <c r="F112" s="294"/>
      <c r="G112" s="294"/>
      <c r="H112" s="294"/>
      <c r="I112" s="294"/>
      <c r="J112" s="294"/>
      <c r="K112" s="294"/>
      <c r="L112" s="294"/>
      <c r="M112" s="294"/>
      <c r="N112" s="294"/>
      <c r="O112" s="294"/>
      <c r="P112" s="294"/>
      <c r="Q112" s="294"/>
    </row>
    <row r="113" spans="1:17" x14ac:dyDescent="0.2">
      <c r="A113" s="333"/>
      <c r="B113" s="294"/>
      <c r="C113" s="294"/>
      <c r="D113" s="294"/>
      <c r="E113" s="294"/>
      <c r="F113" s="294"/>
      <c r="G113" s="294"/>
      <c r="H113" s="294"/>
      <c r="I113" s="294"/>
      <c r="J113" s="294"/>
      <c r="K113" s="294"/>
      <c r="L113" s="294"/>
      <c r="M113" s="294"/>
      <c r="N113" s="294"/>
      <c r="O113" s="294"/>
      <c r="P113" s="294"/>
      <c r="Q113" s="294"/>
    </row>
    <row r="114" spans="1:17" x14ac:dyDescent="0.2">
      <c r="A114" s="333"/>
      <c r="B114" s="294"/>
      <c r="C114" s="294"/>
      <c r="D114" s="294"/>
      <c r="E114" s="294"/>
      <c r="F114" s="294"/>
      <c r="G114" s="294"/>
      <c r="H114" s="294"/>
      <c r="I114" s="294"/>
      <c r="J114" s="294"/>
      <c r="K114" s="294"/>
      <c r="L114" s="294"/>
      <c r="M114" s="294"/>
      <c r="N114" s="294"/>
      <c r="O114" s="294"/>
      <c r="P114" s="294"/>
      <c r="Q114" s="294"/>
    </row>
    <row r="115" spans="1:17" x14ac:dyDescent="0.2">
      <c r="A115" s="333"/>
      <c r="B115" s="294"/>
      <c r="C115" s="294"/>
      <c r="D115" s="294"/>
      <c r="E115" s="294"/>
      <c r="F115" s="294"/>
      <c r="G115" s="294"/>
      <c r="H115" s="294"/>
      <c r="I115" s="294"/>
      <c r="J115" s="294"/>
      <c r="K115" s="294"/>
      <c r="L115" s="294"/>
      <c r="M115" s="294"/>
      <c r="N115" s="294"/>
      <c r="O115" s="294"/>
      <c r="P115" s="294"/>
      <c r="Q115" s="294"/>
    </row>
    <row r="116" spans="1:17" x14ac:dyDescent="0.2">
      <c r="A116" s="333"/>
      <c r="B116" s="294"/>
      <c r="C116" s="294"/>
      <c r="D116" s="294"/>
      <c r="E116" s="294"/>
      <c r="F116" s="294"/>
      <c r="G116" s="294"/>
      <c r="H116" s="294"/>
      <c r="I116" s="294"/>
      <c r="J116" s="294"/>
      <c r="K116" s="294"/>
      <c r="L116" s="294"/>
      <c r="M116" s="294"/>
      <c r="N116" s="294"/>
      <c r="O116" s="294"/>
      <c r="P116" s="294"/>
      <c r="Q116" s="294"/>
    </row>
    <row r="117" spans="1:17" x14ac:dyDescent="0.2">
      <c r="A117" s="333"/>
      <c r="B117" s="294"/>
      <c r="C117" s="294"/>
      <c r="D117" s="294"/>
      <c r="E117" s="294"/>
      <c r="F117" s="294"/>
      <c r="G117" s="294"/>
      <c r="H117" s="294"/>
      <c r="I117" s="294"/>
      <c r="J117" s="294"/>
      <c r="K117" s="294"/>
      <c r="L117" s="294"/>
      <c r="M117" s="294"/>
      <c r="N117" s="294"/>
      <c r="O117" s="294"/>
      <c r="P117" s="294"/>
      <c r="Q117" s="294"/>
    </row>
    <row r="118" spans="1:17" x14ac:dyDescent="0.2">
      <c r="A118" s="333"/>
      <c r="B118" s="294"/>
      <c r="C118" s="294"/>
      <c r="D118" s="294"/>
      <c r="E118" s="294"/>
      <c r="F118" s="294"/>
      <c r="G118" s="294"/>
      <c r="H118" s="294"/>
      <c r="I118" s="294"/>
      <c r="J118" s="294"/>
      <c r="K118" s="294"/>
      <c r="L118" s="294"/>
      <c r="M118" s="294"/>
      <c r="N118" s="294"/>
      <c r="O118" s="294"/>
      <c r="P118" s="294"/>
      <c r="Q118" s="294"/>
    </row>
    <row r="119" spans="1:17" x14ac:dyDescent="0.2">
      <c r="A119" s="333"/>
      <c r="B119" s="294"/>
      <c r="C119" s="294"/>
      <c r="D119" s="294"/>
      <c r="E119" s="294"/>
      <c r="F119" s="294"/>
      <c r="G119" s="294"/>
      <c r="H119" s="294"/>
      <c r="I119" s="294"/>
      <c r="J119" s="294"/>
      <c r="K119" s="294"/>
      <c r="L119" s="294"/>
      <c r="M119" s="294"/>
      <c r="N119" s="294"/>
      <c r="O119" s="294"/>
      <c r="P119" s="294"/>
      <c r="Q119" s="294"/>
    </row>
    <row r="120" spans="1:17" x14ac:dyDescent="0.2">
      <c r="A120" s="333"/>
      <c r="B120" s="294"/>
      <c r="C120" s="294"/>
      <c r="D120" s="294"/>
      <c r="E120" s="294"/>
      <c r="F120" s="294"/>
      <c r="G120" s="294"/>
      <c r="H120" s="294"/>
      <c r="I120" s="294"/>
      <c r="J120" s="294"/>
      <c r="K120" s="294"/>
      <c r="L120" s="294"/>
      <c r="M120" s="294"/>
      <c r="N120" s="294"/>
      <c r="O120" s="294"/>
      <c r="P120" s="294"/>
      <c r="Q120" s="294"/>
    </row>
    <row r="121" spans="1:17" x14ac:dyDescent="0.2">
      <c r="A121" s="333"/>
      <c r="B121" s="294"/>
      <c r="C121" s="294"/>
      <c r="D121" s="294"/>
      <c r="E121" s="294"/>
      <c r="F121" s="294"/>
      <c r="G121" s="294"/>
      <c r="H121" s="294"/>
      <c r="I121" s="294"/>
      <c r="J121" s="294"/>
      <c r="K121" s="294"/>
      <c r="L121" s="294"/>
      <c r="M121" s="294"/>
      <c r="N121" s="294"/>
      <c r="O121" s="294"/>
      <c r="P121" s="294"/>
      <c r="Q121" s="294"/>
    </row>
    <row r="122" spans="1:17" x14ac:dyDescent="0.2">
      <c r="A122" s="333"/>
      <c r="B122" s="294"/>
      <c r="C122" s="294"/>
      <c r="D122" s="294"/>
      <c r="E122" s="294"/>
      <c r="F122" s="294"/>
      <c r="G122" s="294"/>
      <c r="H122" s="294"/>
      <c r="I122" s="294"/>
      <c r="J122" s="294"/>
      <c r="K122" s="294"/>
      <c r="L122" s="294"/>
      <c r="M122" s="294"/>
      <c r="N122" s="294"/>
      <c r="O122" s="294"/>
      <c r="P122" s="294"/>
      <c r="Q122" s="294"/>
    </row>
    <row r="123" spans="1:17" x14ac:dyDescent="0.2">
      <c r="A123" s="333"/>
      <c r="B123" s="294"/>
      <c r="C123" s="294"/>
      <c r="D123" s="294"/>
      <c r="E123" s="294"/>
      <c r="F123" s="294"/>
      <c r="G123" s="294"/>
      <c r="H123" s="294"/>
      <c r="I123" s="294"/>
      <c r="J123" s="294"/>
      <c r="K123" s="294"/>
      <c r="L123" s="294"/>
      <c r="M123" s="294"/>
      <c r="N123" s="294"/>
      <c r="O123" s="294"/>
      <c r="P123" s="294"/>
      <c r="Q123" s="294"/>
    </row>
    <row r="124" spans="1:17" x14ac:dyDescent="0.2">
      <c r="A124" s="333"/>
      <c r="B124" s="294"/>
      <c r="C124" s="294"/>
      <c r="D124" s="294"/>
      <c r="E124" s="294"/>
      <c r="F124" s="294"/>
      <c r="G124" s="294"/>
      <c r="H124" s="294"/>
      <c r="I124" s="294"/>
      <c r="J124" s="294"/>
      <c r="K124" s="294"/>
      <c r="L124" s="294"/>
      <c r="M124" s="294"/>
      <c r="N124" s="294"/>
      <c r="O124" s="294"/>
      <c r="P124" s="294"/>
      <c r="Q124" s="294"/>
    </row>
    <row r="125" spans="1:17" x14ac:dyDescent="0.2">
      <c r="A125" s="333"/>
      <c r="B125" s="294"/>
      <c r="C125" s="294"/>
      <c r="D125" s="294"/>
      <c r="E125" s="294"/>
      <c r="F125" s="294"/>
      <c r="G125" s="294"/>
      <c r="H125" s="294"/>
      <c r="I125" s="294"/>
      <c r="J125" s="294"/>
      <c r="K125" s="294"/>
      <c r="L125" s="294"/>
      <c r="M125" s="294"/>
      <c r="N125" s="294"/>
      <c r="O125" s="294"/>
      <c r="P125" s="294"/>
      <c r="Q125" s="294"/>
    </row>
    <row r="126" spans="1:17" x14ac:dyDescent="0.2">
      <c r="A126" s="333"/>
      <c r="B126" s="294"/>
      <c r="C126" s="294"/>
      <c r="D126" s="294"/>
      <c r="E126" s="294"/>
      <c r="F126" s="294"/>
      <c r="G126" s="294"/>
      <c r="H126" s="294"/>
      <c r="I126" s="294"/>
      <c r="J126" s="294"/>
      <c r="K126" s="294"/>
      <c r="L126" s="294"/>
      <c r="M126" s="294"/>
      <c r="N126" s="294"/>
      <c r="O126" s="294"/>
      <c r="P126" s="294"/>
      <c r="Q126" s="294"/>
    </row>
    <row r="127" spans="1:17" x14ac:dyDescent="0.2">
      <c r="A127" s="333"/>
      <c r="B127" s="294"/>
      <c r="C127" s="294"/>
      <c r="D127" s="294"/>
      <c r="E127" s="294"/>
      <c r="F127" s="294"/>
      <c r="G127" s="294"/>
      <c r="H127" s="294"/>
      <c r="I127" s="294"/>
      <c r="J127" s="294"/>
      <c r="K127" s="294"/>
      <c r="L127" s="294"/>
      <c r="M127" s="294"/>
      <c r="N127" s="294"/>
      <c r="O127" s="294"/>
      <c r="P127" s="294"/>
      <c r="Q127" s="294"/>
    </row>
    <row r="128" spans="1:17" x14ac:dyDescent="0.2">
      <c r="A128" s="333"/>
      <c r="B128" s="294"/>
      <c r="C128" s="294"/>
      <c r="D128" s="294"/>
      <c r="E128" s="294"/>
      <c r="F128" s="294"/>
      <c r="G128" s="294"/>
      <c r="H128" s="294"/>
      <c r="I128" s="294"/>
      <c r="J128" s="294"/>
      <c r="K128" s="294"/>
      <c r="L128" s="294"/>
      <c r="M128" s="294"/>
      <c r="N128" s="294"/>
      <c r="O128" s="294"/>
      <c r="P128" s="294"/>
      <c r="Q128" s="294"/>
    </row>
    <row r="129" spans="1:17" x14ac:dyDescent="0.2">
      <c r="A129" s="333"/>
      <c r="B129" s="294"/>
      <c r="C129" s="294"/>
      <c r="D129" s="294"/>
      <c r="E129" s="294"/>
      <c r="F129" s="294"/>
      <c r="G129" s="294"/>
      <c r="H129" s="294"/>
      <c r="I129" s="294"/>
      <c r="J129" s="294"/>
      <c r="K129" s="294"/>
      <c r="L129" s="294"/>
      <c r="M129" s="294"/>
      <c r="N129" s="294"/>
      <c r="O129" s="294"/>
      <c r="P129" s="294"/>
      <c r="Q129" s="294"/>
    </row>
    <row r="130" spans="1:17" x14ac:dyDescent="0.2">
      <c r="A130" s="333"/>
      <c r="B130" s="294"/>
      <c r="C130" s="294"/>
      <c r="D130" s="294"/>
      <c r="E130" s="294"/>
      <c r="F130" s="294"/>
      <c r="G130" s="294"/>
      <c r="H130" s="294"/>
      <c r="I130" s="294"/>
      <c r="J130" s="294"/>
      <c r="K130" s="294"/>
      <c r="L130" s="294"/>
      <c r="M130" s="294"/>
      <c r="N130" s="294"/>
      <c r="O130" s="294"/>
      <c r="P130" s="294"/>
      <c r="Q130" s="294"/>
    </row>
    <row r="131" spans="1:17" x14ac:dyDescent="0.2">
      <c r="A131" s="333"/>
      <c r="B131" s="294"/>
      <c r="C131" s="294"/>
      <c r="D131" s="294"/>
      <c r="E131" s="294"/>
      <c r="F131" s="294"/>
      <c r="G131" s="294"/>
      <c r="H131" s="294"/>
      <c r="I131" s="294"/>
      <c r="J131" s="294"/>
      <c r="K131" s="294"/>
      <c r="L131" s="294"/>
      <c r="M131" s="294"/>
      <c r="N131" s="294"/>
      <c r="O131" s="294"/>
      <c r="P131" s="294"/>
      <c r="Q131" s="294"/>
    </row>
    <row r="132" spans="1:17" x14ac:dyDescent="0.2">
      <c r="A132" s="333"/>
      <c r="B132" s="294"/>
      <c r="C132" s="294"/>
      <c r="D132" s="294"/>
      <c r="E132" s="294"/>
      <c r="F132" s="294"/>
      <c r="G132" s="294"/>
      <c r="H132" s="294"/>
      <c r="I132" s="294"/>
      <c r="J132" s="294"/>
      <c r="K132" s="294"/>
      <c r="L132" s="294"/>
      <c r="M132" s="294"/>
      <c r="N132" s="294"/>
      <c r="O132" s="294"/>
      <c r="P132" s="294"/>
      <c r="Q132" s="294"/>
    </row>
    <row r="133" spans="1:17" x14ac:dyDescent="0.2">
      <c r="A133" s="333"/>
      <c r="B133" s="294"/>
      <c r="C133" s="294"/>
      <c r="D133" s="294"/>
      <c r="E133" s="294"/>
      <c r="F133" s="294"/>
      <c r="G133" s="294"/>
      <c r="H133" s="294"/>
      <c r="I133" s="294"/>
      <c r="J133" s="294"/>
      <c r="K133" s="294"/>
      <c r="L133" s="294"/>
      <c r="M133" s="294"/>
      <c r="N133" s="294"/>
      <c r="O133" s="294"/>
      <c r="P133" s="294"/>
      <c r="Q133" s="294"/>
    </row>
    <row r="134" spans="1:17" x14ac:dyDescent="0.2">
      <c r="A134" s="333"/>
      <c r="B134" s="294"/>
      <c r="C134" s="294"/>
      <c r="D134" s="294"/>
      <c r="E134" s="294"/>
      <c r="F134" s="294"/>
      <c r="G134" s="294"/>
      <c r="H134" s="294"/>
      <c r="I134" s="294"/>
      <c r="J134" s="294"/>
      <c r="K134" s="294"/>
      <c r="L134" s="294"/>
      <c r="M134" s="294"/>
      <c r="N134" s="294"/>
      <c r="O134" s="294"/>
      <c r="P134" s="294"/>
      <c r="Q134" s="294"/>
    </row>
    <row r="135" spans="1:17" x14ac:dyDescent="0.2">
      <c r="A135" s="333"/>
      <c r="B135" s="294"/>
      <c r="C135" s="294"/>
      <c r="D135" s="294"/>
      <c r="E135" s="294"/>
      <c r="F135" s="294"/>
      <c r="G135" s="294"/>
      <c r="H135" s="294"/>
      <c r="I135" s="294"/>
      <c r="J135" s="294"/>
      <c r="K135" s="294"/>
      <c r="L135" s="294"/>
      <c r="M135" s="294"/>
      <c r="N135" s="294"/>
      <c r="O135" s="294"/>
      <c r="P135" s="294"/>
      <c r="Q135" s="294"/>
    </row>
    <row r="136" spans="1:17" x14ac:dyDescent="0.2">
      <c r="A136" s="333"/>
      <c r="B136" s="294"/>
      <c r="C136" s="294"/>
      <c r="D136" s="294"/>
      <c r="E136" s="294"/>
      <c r="F136" s="294"/>
      <c r="G136" s="294"/>
      <c r="H136" s="294"/>
      <c r="I136" s="294"/>
      <c r="J136" s="294"/>
      <c r="K136" s="294"/>
      <c r="L136" s="294"/>
      <c r="M136" s="294"/>
      <c r="N136" s="294"/>
      <c r="O136" s="294"/>
      <c r="P136" s="294"/>
      <c r="Q136" s="294"/>
    </row>
    <row r="137" spans="1:17" x14ac:dyDescent="0.2">
      <c r="A137" s="333"/>
      <c r="B137" s="294"/>
      <c r="C137" s="294"/>
      <c r="D137" s="294"/>
      <c r="E137" s="294"/>
      <c r="F137" s="294"/>
      <c r="G137" s="294"/>
      <c r="H137" s="294"/>
      <c r="I137" s="294"/>
      <c r="J137" s="294"/>
      <c r="K137" s="294"/>
      <c r="L137" s="294"/>
      <c r="M137" s="294"/>
      <c r="N137" s="294"/>
      <c r="O137" s="294"/>
      <c r="P137" s="294"/>
      <c r="Q137" s="294"/>
    </row>
    <row r="138" spans="1:17" x14ac:dyDescent="0.2">
      <c r="A138" s="333"/>
      <c r="B138" s="294"/>
      <c r="C138" s="294"/>
      <c r="D138" s="294"/>
      <c r="E138" s="294"/>
      <c r="F138" s="294"/>
      <c r="G138" s="294"/>
      <c r="H138" s="294"/>
      <c r="I138" s="294"/>
      <c r="J138" s="294"/>
      <c r="K138" s="294"/>
      <c r="L138" s="294"/>
      <c r="M138" s="294"/>
      <c r="N138" s="294"/>
      <c r="O138" s="294"/>
      <c r="P138" s="294"/>
      <c r="Q138" s="294"/>
    </row>
    <row r="139" spans="1:17" x14ac:dyDescent="0.2">
      <c r="A139" s="333"/>
      <c r="B139" s="294"/>
      <c r="C139" s="294"/>
      <c r="D139" s="294"/>
      <c r="E139" s="294"/>
      <c r="F139" s="294"/>
      <c r="G139" s="294"/>
      <c r="H139" s="294"/>
      <c r="I139" s="294"/>
      <c r="J139" s="294"/>
      <c r="K139" s="294"/>
      <c r="L139" s="294"/>
      <c r="M139" s="294"/>
      <c r="N139" s="294"/>
      <c r="O139" s="294"/>
      <c r="P139" s="294"/>
      <c r="Q139" s="294"/>
    </row>
    <row r="140" spans="1:17" x14ac:dyDescent="0.2">
      <c r="A140" s="333"/>
      <c r="B140" s="294"/>
      <c r="C140" s="294"/>
      <c r="D140" s="294"/>
      <c r="E140" s="294"/>
      <c r="F140" s="294"/>
      <c r="G140" s="294"/>
      <c r="H140" s="294"/>
      <c r="I140" s="294"/>
      <c r="J140" s="294"/>
      <c r="K140" s="294"/>
      <c r="L140" s="294"/>
      <c r="M140" s="294"/>
      <c r="N140" s="294"/>
      <c r="O140" s="294"/>
      <c r="P140" s="294"/>
      <c r="Q140" s="294"/>
    </row>
    <row r="141" spans="1:17" x14ac:dyDescent="0.2">
      <c r="A141" s="333"/>
      <c r="B141" s="294"/>
      <c r="C141" s="294"/>
      <c r="D141" s="294"/>
      <c r="E141" s="294"/>
      <c r="F141" s="294"/>
      <c r="G141" s="294"/>
      <c r="H141" s="294"/>
      <c r="I141" s="294"/>
      <c r="J141" s="294"/>
      <c r="K141" s="294"/>
      <c r="L141" s="294"/>
      <c r="M141" s="294"/>
      <c r="N141" s="294"/>
      <c r="O141" s="294"/>
      <c r="P141" s="294"/>
      <c r="Q141" s="294"/>
    </row>
    <row r="142" spans="1:17" x14ac:dyDescent="0.2">
      <c r="A142" s="333"/>
      <c r="B142" s="294"/>
      <c r="C142" s="294"/>
      <c r="D142" s="294"/>
      <c r="E142" s="294"/>
      <c r="F142" s="294"/>
      <c r="G142" s="294"/>
      <c r="H142" s="294"/>
      <c r="I142" s="294"/>
      <c r="J142" s="294"/>
      <c r="K142" s="294"/>
      <c r="L142" s="294"/>
      <c r="M142" s="294"/>
      <c r="N142" s="294"/>
      <c r="O142" s="294"/>
      <c r="P142" s="294"/>
      <c r="Q142" s="294"/>
    </row>
    <row r="143" spans="1:17" x14ac:dyDescent="0.2">
      <c r="A143" s="333"/>
      <c r="B143" s="294"/>
      <c r="C143" s="294"/>
      <c r="D143" s="294"/>
      <c r="E143" s="294"/>
      <c r="F143" s="294"/>
      <c r="G143" s="294"/>
      <c r="H143" s="294"/>
      <c r="I143" s="294"/>
      <c r="J143" s="294"/>
      <c r="K143" s="294"/>
      <c r="L143" s="294"/>
      <c r="M143" s="294"/>
      <c r="N143" s="294"/>
      <c r="O143" s="294"/>
      <c r="P143" s="294"/>
      <c r="Q143" s="294"/>
    </row>
    <row r="144" spans="1:17" x14ac:dyDescent="0.2">
      <c r="A144" s="333"/>
      <c r="B144" s="294"/>
      <c r="C144" s="294"/>
      <c r="D144" s="294"/>
      <c r="E144" s="294"/>
      <c r="F144" s="294"/>
      <c r="G144" s="294"/>
      <c r="H144" s="294"/>
      <c r="I144" s="294"/>
      <c r="J144" s="294"/>
      <c r="K144" s="294"/>
      <c r="L144" s="294"/>
      <c r="M144" s="294"/>
      <c r="N144" s="294"/>
      <c r="O144" s="294"/>
      <c r="P144" s="294"/>
      <c r="Q144" s="294"/>
    </row>
    <row r="145" spans="1:17" x14ac:dyDescent="0.2">
      <c r="A145" s="333"/>
      <c r="B145" s="294"/>
      <c r="C145" s="294"/>
      <c r="D145" s="294"/>
      <c r="E145" s="294"/>
      <c r="F145" s="294"/>
      <c r="G145" s="294"/>
      <c r="H145" s="294"/>
      <c r="I145" s="294"/>
      <c r="J145" s="294"/>
      <c r="K145" s="294"/>
      <c r="L145" s="294"/>
      <c r="M145" s="294"/>
      <c r="N145" s="294"/>
      <c r="O145" s="294"/>
      <c r="P145" s="294"/>
      <c r="Q145" s="294"/>
    </row>
    <row r="146" spans="1:17" x14ac:dyDescent="0.2">
      <c r="A146" s="333"/>
      <c r="B146" s="294"/>
      <c r="C146" s="294"/>
      <c r="D146" s="294"/>
      <c r="E146" s="294"/>
      <c r="F146" s="294"/>
      <c r="G146" s="294"/>
      <c r="H146" s="294"/>
      <c r="I146" s="294"/>
      <c r="J146" s="294"/>
      <c r="K146" s="294"/>
      <c r="L146" s="294"/>
      <c r="M146" s="294"/>
      <c r="N146" s="294"/>
      <c r="O146" s="294"/>
      <c r="P146" s="294"/>
      <c r="Q146" s="294"/>
    </row>
    <row r="147" spans="1:17" x14ac:dyDescent="0.2">
      <c r="A147" s="333"/>
      <c r="B147" s="294"/>
      <c r="C147" s="294"/>
      <c r="D147" s="294"/>
      <c r="E147" s="294"/>
      <c r="F147" s="294"/>
      <c r="G147" s="294"/>
      <c r="H147" s="294"/>
      <c r="I147" s="294"/>
      <c r="J147" s="294"/>
      <c r="K147" s="294"/>
      <c r="L147" s="294"/>
      <c r="M147" s="294"/>
      <c r="N147" s="294"/>
      <c r="O147" s="294"/>
      <c r="P147" s="294"/>
      <c r="Q147" s="294"/>
    </row>
    <row r="148" spans="1:17" x14ac:dyDescent="0.2">
      <c r="A148" s="333"/>
      <c r="B148" s="294"/>
      <c r="C148" s="294"/>
      <c r="D148" s="294"/>
      <c r="E148" s="294"/>
      <c r="F148" s="294"/>
      <c r="G148" s="294"/>
      <c r="H148" s="294"/>
      <c r="I148" s="294"/>
      <c r="J148" s="294"/>
      <c r="K148" s="294"/>
      <c r="L148" s="294"/>
      <c r="M148" s="294"/>
      <c r="N148" s="294"/>
      <c r="O148" s="294"/>
      <c r="P148" s="294"/>
      <c r="Q148" s="294"/>
    </row>
    <row r="149" spans="1:17" x14ac:dyDescent="0.2">
      <c r="A149" s="333"/>
      <c r="B149" s="294"/>
      <c r="C149" s="294"/>
      <c r="D149" s="294"/>
      <c r="E149" s="294"/>
      <c r="F149" s="294"/>
      <c r="G149" s="294"/>
      <c r="H149" s="294"/>
      <c r="I149" s="294"/>
      <c r="J149" s="294"/>
      <c r="K149" s="294"/>
      <c r="L149" s="294"/>
      <c r="M149" s="294"/>
      <c r="N149" s="294"/>
      <c r="O149" s="294"/>
      <c r="P149" s="294"/>
      <c r="Q149" s="294"/>
    </row>
    <row r="150" spans="1:17" x14ac:dyDescent="0.2">
      <c r="A150" s="333"/>
      <c r="B150" s="294"/>
      <c r="C150" s="294"/>
      <c r="D150" s="294"/>
      <c r="E150" s="294"/>
      <c r="F150" s="294"/>
      <c r="G150" s="294"/>
      <c r="H150" s="294"/>
      <c r="I150" s="294"/>
      <c r="J150" s="294"/>
      <c r="K150" s="294"/>
      <c r="L150" s="294"/>
      <c r="M150" s="294"/>
      <c r="N150" s="294"/>
      <c r="O150" s="294"/>
      <c r="P150" s="294"/>
      <c r="Q150" s="294"/>
    </row>
    <row r="151" spans="1:17" x14ac:dyDescent="0.2">
      <c r="A151" s="333"/>
      <c r="B151" s="294"/>
      <c r="C151" s="294"/>
      <c r="D151" s="294"/>
      <c r="E151" s="294"/>
      <c r="F151" s="294"/>
      <c r="G151" s="294"/>
      <c r="H151" s="294"/>
      <c r="I151" s="294"/>
      <c r="J151" s="294"/>
      <c r="K151" s="294"/>
      <c r="L151" s="294"/>
      <c r="M151" s="294"/>
      <c r="N151" s="294"/>
      <c r="O151" s="294"/>
      <c r="P151" s="294"/>
      <c r="Q151" s="294"/>
    </row>
    <row r="152" spans="1:17" x14ac:dyDescent="0.2">
      <c r="A152" s="333"/>
      <c r="B152" s="294"/>
      <c r="C152" s="294"/>
      <c r="D152" s="294"/>
      <c r="E152" s="294"/>
      <c r="F152" s="294"/>
      <c r="G152" s="294"/>
      <c r="H152" s="294"/>
      <c r="I152" s="294"/>
      <c r="J152" s="294"/>
      <c r="K152" s="294"/>
      <c r="L152" s="294"/>
      <c r="M152" s="294"/>
      <c r="N152" s="294"/>
      <c r="O152" s="294"/>
      <c r="P152" s="294"/>
      <c r="Q152" s="294"/>
    </row>
    <row r="153" spans="1:17" x14ac:dyDescent="0.2">
      <c r="A153" s="333"/>
      <c r="B153" s="294"/>
      <c r="C153" s="294"/>
      <c r="D153" s="294"/>
      <c r="E153" s="294"/>
      <c r="F153" s="294"/>
      <c r="G153" s="294"/>
      <c r="H153" s="294"/>
      <c r="I153" s="294"/>
      <c r="J153" s="294"/>
      <c r="K153" s="294"/>
      <c r="L153" s="294"/>
      <c r="M153" s="294"/>
      <c r="N153" s="294"/>
      <c r="O153" s="294"/>
      <c r="P153" s="294"/>
      <c r="Q153" s="294"/>
    </row>
    <row r="154" spans="1:17" x14ac:dyDescent="0.2">
      <c r="A154" s="333"/>
      <c r="B154" s="294"/>
      <c r="C154" s="294"/>
      <c r="D154" s="294"/>
      <c r="E154" s="294"/>
      <c r="F154" s="294"/>
      <c r="G154" s="294"/>
      <c r="H154" s="294"/>
      <c r="I154" s="294"/>
      <c r="J154" s="294"/>
      <c r="K154" s="294"/>
      <c r="L154" s="294"/>
      <c r="M154" s="294"/>
      <c r="N154" s="294"/>
      <c r="O154" s="294"/>
      <c r="P154" s="294"/>
      <c r="Q154" s="294"/>
    </row>
    <row r="155" spans="1:17" x14ac:dyDescent="0.2">
      <c r="A155" s="333"/>
      <c r="B155" s="294"/>
      <c r="C155" s="294"/>
      <c r="D155" s="294"/>
      <c r="E155" s="294"/>
      <c r="F155" s="294"/>
      <c r="G155" s="294"/>
      <c r="H155" s="294"/>
      <c r="I155" s="294"/>
      <c r="J155" s="294"/>
      <c r="K155" s="294"/>
      <c r="L155" s="294"/>
      <c r="M155" s="294"/>
      <c r="N155" s="294"/>
      <c r="O155" s="294"/>
      <c r="P155" s="294"/>
      <c r="Q155" s="294"/>
    </row>
    <row r="156" spans="1:17" x14ac:dyDescent="0.2">
      <c r="A156" s="333"/>
      <c r="B156" s="294"/>
      <c r="C156" s="294"/>
      <c r="D156" s="294"/>
      <c r="E156" s="294"/>
      <c r="F156" s="294"/>
      <c r="G156" s="294"/>
      <c r="H156" s="294"/>
      <c r="I156" s="294"/>
      <c r="J156" s="294"/>
      <c r="K156" s="294"/>
      <c r="L156" s="294"/>
      <c r="M156" s="294"/>
      <c r="N156" s="294"/>
      <c r="O156" s="294"/>
      <c r="P156" s="294"/>
      <c r="Q156" s="294"/>
    </row>
    <row r="157" spans="1:17" x14ac:dyDescent="0.2">
      <c r="A157" s="333"/>
      <c r="B157" s="294"/>
      <c r="C157" s="294"/>
      <c r="D157" s="294"/>
      <c r="E157" s="294"/>
      <c r="F157" s="294"/>
      <c r="G157" s="294"/>
      <c r="H157" s="294"/>
      <c r="I157" s="294"/>
      <c r="J157" s="294"/>
      <c r="K157" s="294"/>
      <c r="L157" s="294"/>
      <c r="M157" s="294"/>
      <c r="N157" s="294"/>
      <c r="O157" s="294"/>
      <c r="P157" s="294"/>
      <c r="Q157" s="294"/>
    </row>
    <row r="158" spans="1:17" x14ac:dyDescent="0.2">
      <c r="A158" s="333"/>
      <c r="B158" s="294"/>
      <c r="C158" s="294"/>
      <c r="D158" s="294"/>
      <c r="E158" s="294"/>
      <c r="F158" s="294"/>
      <c r="G158" s="294"/>
      <c r="H158" s="294"/>
      <c r="I158" s="294"/>
      <c r="J158" s="294"/>
      <c r="K158" s="294"/>
      <c r="L158" s="294"/>
      <c r="M158" s="294"/>
      <c r="N158" s="294"/>
      <c r="O158" s="294"/>
      <c r="P158" s="294"/>
      <c r="Q158" s="294"/>
    </row>
    <row r="159" spans="1:17" x14ac:dyDescent="0.2">
      <c r="A159" s="333"/>
      <c r="B159" s="294"/>
      <c r="C159" s="294"/>
      <c r="D159" s="294"/>
      <c r="E159" s="294"/>
      <c r="F159" s="294"/>
      <c r="G159" s="294"/>
      <c r="H159" s="294"/>
      <c r="I159" s="294"/>
      <c r="J159" s="294"/>
      <c r="K159" s="294"/>
      <c r="L159" s="294"/>
      <c r="M159" s="294"/>
      <c r="N159" s="294"/>
      <c r="O159" s="294"/>
      <c r="P159" s="294"/>
      <c r="Q159" s="294"/>
    </row>
    <row r="160" spans="1:17" x14ac:dyDescent="0.2">
      <c r="A160" s="333"/>
      <c r="B160" s="294"/>
      <c r="C160" s="294"/>
      <c r="D160" s="294"/>
      <c r="E160" s="294"/>
      <c r="F160" s="294"/>
      <c r="G160" s="294"/>
      <c r="H160" s="294"/>
      <c r="I160" s="294"/>
      <c r="J160" s="294"/>
      <c r="K160" s="294"/>
      <c r="L160" s="294"/>
      <c r="M160" s="294"/>
      <c r="N160" s="294"/>
      <c r="O160" s="294"/>
      <c r="P160" s="294"/>
      <c r="Q160" s="294"/>
    </row>
    <row r="161" spans="1:17" x14ac:dyDescent="0.2">
      <c r="A161" s="333"/>
      <c r="B161" s="294"/>
      <c r="C161" s="294"/>
      <c r="D161" s="294"/>
      <c r="E161" s="294"/>
      <c r="F161" s="294"/>
      <c r="G161" s="294"/>
      <c r="H161" s="294"/>
      <c r="I161" s="294"/>
      <c r="J161" s="294"/>
      <c r="K161" s="294"/>
      <c r="L161" s="294"/>
      <c r="M161" s="294"/>
      <c r="N161" s="294"/>
      <c r="O161" s="294"/>
      <c r="P161" s="294"/>
      <c r="Q161" s="294"/>
    </row>
    <row r="162" spans="1:17" x14ac:dyDescent="0.2">
      <c r="A162" s="333"/>
      <c r="B162" s="294"/>
      <c r="C162" s="294"/>
      <c r="D162" s="294"/>
      <c r="E162" s="294"/>
      <c r="F162" s="294"/>
      <c r="G162" s="294"/>
      <c r="H162" s="294"/>
      <c r="I162" s="294"/>
      <c r="J162" s="294"/>
      <c r="K162" s="294"/>
      <c r="L162" s="294"/>
      <c r="M162" s="294"/>
      <c r="N162" s="294"/>
      <c r="O162" s="294"/>
      <c r="P162" s="294"/>
      <c r="Q162" s="294"/>
    </row>
    <row r="163" spans="1:17" x14ac:dyDescent="0.2">
      <c r="A163" s="333"/>
      <c r="B163" s="294"/>
      <c r="C163" s="294"/>
      <c r="D163" s="294"/>
      <c r="E163" s="294"/>
      <c r="F163" s="294"/>
      <c r="G163" s="294"/>
      <c r="H163" s="294"/>
      <c r="I163" s="294"/>
      <c r="J163" s="294"/>
      <c r="K163" s="294"/>
      <c r="L163" s="294"/>
      <c r="M163" s="294"/>
      <c r="N163" s="294"/>
      <c r="O163" s="294"/>
      <c r="P163" s="294"/>
      <c r="Q163" s="294"/>
    </row>
    <row r="164" spans="1:17" x14ac:dyDescent="0.2">
      <c r="A164" s="333"/>
      <c r="B164" s="294"/>
      <c r="C164" s="294"/>
      <c r="D164" s="294"/>
      <c r="E164" s="294"/>
      <c r="F164" s="294"/>
      <c r="G164" s="294"/>
      <c r="H164" s="294"/>
      <c r="I164" s="294"/>
      <c r="J164" s="294"/>
      <c r="K164" s="294"/>
      <c r="L164" s="294"/>
      <c r="M164" s="294"/>
      <c r="N164" s="294"/>
      <c r="O164" s="294"/>
      <c r="P164" s="294"/>
      <c r="Q164" s="294"/>
    </row>
    <row r="165" spans="1:17" x14ac:dyDescent="0.2">
      <c r="A165" s="333"/>
      <c r="B165" s="294"/>
      <c r="C165" s="294"/>
      <c r="D165" s="294"/>
      <c r="E165" s="294"/>
      <c r="F165" s="294"/>
      <c r="G165" s="294"/>
      <c r="H165" s="294"/>
      <c r="I165" s="294"/>
      <c r="J165" s="294"/>
      <c r="K165" s="294"/>
      <c r="L165" s="294"/>
      <c r="M165" s="294"/>
      <c r="N165" s="294"/>
      <c r="O165" s="294"/>
      <c r="P165" s="294"/>
      <c r="Q165" s="294"/>
    </row>
    <row r="166" spans="1:17" x14ac:dyDescent="0.2">
      <c r="A166" s="333"/>
      <c r="B166" s="294"/>
      <c r="C166" s="294"/>
      <c r="D166" s="294"/>
      <c r="E166" s="294"/>
      <c r="F166" s="294"/>
      <c r="G166" s="294"/>
      <c r="H166" s="294"/>
      <c r="I166" s="294"/>
      <c r="J166" s="294"/>
      <c r="K166" s="294"/>
      <c r="L166" s="294"/>
      <c r="M166" s="294"/>
      <c r="N166" s="294"/>
      <c r="O166" s="294"/>
      <c r="P166" s="294"/>
      <c r="Q166" s="294"/>
    </row>
    <row r="167" spans="1:17" x14ac:dyDescent="0.2">
      <c r="A167" s="333"/>
      <c r="B167" s="294"/>
      <c r="C167" s="294"/>
      <c r="D167" s="294"/>
      <c r="E167" s="294"/>
      <c r="F167" s="294"/>
      <c r="G167" s="294"/>
      <c r="H167" s="294"/>
      <c r="I167" s="294"/>
      <c r="J167" s="294"/>
      <c r="K167" s="294"/>
      <c r="L167" s="294"/>
      <c r="M167" s="294"/>
      <c r="N167" s="294"/>
      <c r="O167" s="294"/>
      <c r="P167" s="294"/>
      <c r="Q167" s="294"/>
    </row>
    <row r="168" spans="1:17" x14ac:dyDescent="0.2">
      <c r="A168" s="333"/>
      <c r="B168" s="294"/>
      <c r="C168" s="294"/>
      <c r="D168" s="294"/>
      <c r="E168" s="294"/>
      <c r="F168" s="294"/>
      <c r="G168" s="294"/>
      <c r="H168" s="294"/>
      <c r="I168" s="294"/>
      <c r="J168" s="294"/>
      <c r="K168" s="294"/>
      <c r="L168" s="294"/>
      <c r="M168" s="294"/>
      <c r="N168" s="294"/>
      <c r="O168" s="294"/>
      <c r="P168" s="294"/>
      <c r="Q168" s="294"/>
    </row>
  </sheetData>
  <pageMargins left="0.39370078740157483" right="0.19685039370078741" top="0.35433070866141736" bottom="0.35433070866141736" header="0.31496062992125984" footer="0.31496062992125984"/>
  <pageSetup scale="64"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4"/>
  <sheetViews>
    <sheetView showGridLines="0" zoomScaleNormal="100" workbookViewId="0">
      <pane ySplit="5" topLeftCell="A6" activePane="bottomLeft" state="frozen"/>
      <selection pane="bottomLeft" sqref="A1:P1"/>
    </sheetView>
  </sheetViews>
  <sheetFormatPr defaultColWidth="9.140625" defaultRowHeight="14.25" x14ac:dyDescent="0.25"/>
  <cols>
    <col min="1" max="1" width="58.85546875" style="314" customWidth="1"/>
    <col min="2" max="2" width="8.42578125" style="315" bestFit="1" customWidth="1"/>
    <col min="3" max="3" width="7.42578125" style="315" hidden="1" customWidth="1"/>
    <col min="4" max="8" width="7.42578125" style="315" bestFit="1" customWidth="1"/>
    <col min="9" max="9" width="10" style="315" bestFit="1" customWidth="1"/>
    <col min="10" max="14" width="7.42578125" style="315" bestFit="1" customWidth="1"/>
    <col min="15" max="16" width="10" style="315" bestFit="1" customWidth="1"/>
    <col min="17" max="17" width="9" style="315" customWidth="1"/>
    <col min="18" max="16384" width="9.140625" style="315"/>
  </cols>
  <sheetData>
    <row r="1" spans="1:17" s="312" customFormat="1" ht="18" x14ac:dyDescent="0.25">
      <c r="A1" s="379" t="s">
        <v>110</v>
      </c>
      <c r="B1" s="379"/>
      <c r="C1" s="379"/>
      <c r="D1" s="379"/>
      <c r="E1" s="379"/>
      <c r="F1" s="379"/>
      <c r="G1" s="379"/>
      <c r="H1" s="379"/>
      <c r="I1" s="379"/>
      <c r="J1" s="379"/>
      <c r="K1" s="379"/>
      <c r="L1" s="379"/>
      <c r="M1" s="379"/>
      <c r="N1" s="379"/>
      <c r="O1" s="379"/>
      <c r="P1" s="379"/>
    </row>
    <row r="2" spans="1:17" s="312" customFormat="1" ht="18" x14ac:dyDescent="0.25">
      <c r="A2" s="379" t="s">
        <v>518</v>
      </c>
      <c r="B2" s="379"/>
      <c r="C2" s="379"/>
      <c r="D2" s="379"/>
      <c r="E2" s="379"/>
      <c r="F2" s="379"/>
      <c r="G2" s="379"/>
      <c r="H2" s="379"/>
      <c r="I2" s="379"/>
      <c r="J2" s="379"/>
      <c r="K2" s="379"/>
      <c r="L2" s="379"/>
      <c r="M2" s="379"/>
      <c r="N2" s="379"/>
      <c r="O2" s="379"/>
      <c r="P2" s="379"/>
      <c r="Q2" s="313"/>
    </row>
    <row r="3" spans="1:17" ht="15" thickBot="1" x14ac:dyDescent="0.3">
      <c r="P3" s="382"/>
      <c r="Q3" s="382"/>
    </row>
    <row r="4" spans="1:17" s="321" customFormat="1" ht="46.5" customHeight="1" x14ac:dyDescent="0.25">
      <c r="A4" s="316" t="s">
        <v>130</v>
      </c>
      <c r="B4" s="317" t="s">
        <v>312</v>
      </c>
      <c r="C4" s="317" t="s">
        <v>94</v>
      </c>
      <c r="D4" s="318" t="s">
        <v>121</v>
      </c>
      <c r="E4" s="318" t="s">
        <v>122</v>
      </c>
      <c r="F4" s="318" t="s">
        <v>123</v>
      </c>
      <c r="G4" s="318" t="s">
        <v>124</v>
      </c>
      <c r="H4" s="318" t="s">
        <v>125</v>
      </c>
      <c r="I4" s="319" t="s">
        <v>258</v>
      </c>
      <c r="J4" s="318" t="s">
        <v>126</v>
      </c>
      <c r="K4" s="318" t="s">
        <v>127</v>
      </c>
      <c r="L4" s="318" t="s">
        <v>128</v>
      </c>
      <c r="M4" s="318" t="s">
        <v>129</v>
      </c>
      <c r="N4" s="318" t="s">
        <v>259</v>
      </c>
      <c r="O4" s="319" t="s">
        <v>260</v>
      </c>
      <c r="P4" s="319" t="s">
        <v>261</v>
      </c>
      <c r="Q4" s="320" t="s">
        <v>120</v>
      </c>
    </row>
    <row r="5" spans="1:17" hidden="1" x14ac:dyDescent="0.25">
      <c r="A5" s="332" t="s">
        <v>254</v>
      </c>
      <c r="B5" s="322"/>
      <c r="C5" s="323"/>
      <c r="D5" s="322"/>
      <c r="E5" s="322"/>
      <c r="F5" s="322"/>
      <c r="G5" s="322"/>
      <c r="H5" s="322"/>
      <c r="I5" s="324"/>
      <c r="J5" s="322"/>
      <c r="K5" s="322"/>
      <c r="L5" s="322"/>
      <c r="M5" s="322"/>
      <c r="N5" s="322"/>
      <c r="O5" s="324"/>
      <c r="P5" s="324"/>
      <c r="Q5" s="325"/>
    </row>
    <row r="6" spans="1:17" ht="15" x14ac:dyDescent="0.25">
      <c r="A6" s="326" t="s">
        <v>110</v>
      </c>
      <c r="B6" s="322"/>
      <c r="C6" s="323"/>
      <c r="D6" s="322"/>
      <c r="E6" s="322"/>
      <c r="F6" s="322"/>
      <c r="G6" s="322"/>
      <c r="H6" s="322"/>
      <c r="I6" s="324"/>
      <c r="J6" s="322"/>
      <c r="K6" s="322"/>
      <c r="L6" s="322"/>
      <c r="M6" s="322"/>
      <c r="N6" s="322"/>
      <c r="O6" s="324"/>
      <c r="P6" s="324"/>
      <c r="Q6" s="325"/>
    </row>
    <row r="7" spans="1:17" x14ac:dyDescent="0.25">
      <c r="A7" s="332" t="s">
        <v>500</v>
      </c>
      <c r="B7" s="322">
        <v>78548</v>
      </c>
      <c r="C7" s="322">
        <v>0</v>
      </c>
      <c r="D7" s="322">
        <v>8122</v>
      </c>
      <c r="E7" s="322">
        <v>8181</v>
      </c>
      <c r="F7" s="322">
        <v>8028</v>
      </c>
      <c r="G7" s="322">
        <v>8553</v>
      </c>
      <c r="H7" s="322">
        <v>8614</v>
      </c>
      <c r="I7" s="324">
        <v>41498</v>
      </c>
      <c r="J7" s="322">
        <v>8589</v>
      </c>
      <c r="K7" s="322">
        <v>8589</v>
      </c>
      <c r="L7" s="322">
        <v>8589</v>
      </c>
      <c r="M7" s="322">
        <v>8589</v>
      </c>
      <c r="N7" s="322">
        <v>8589</v>
      </c>
      <c r="O7" s="324">
        <v>42945</v>
      </c>
      <c r="P7" s="324">
        <v>84443</v>
      </c>
      <c r="Q7" s="325">
        <v>162991</v>
      </c>
    </row>
    <row r="8" spans="1:17" x14ac:dyDescent="0.25">
      <c r="A8" s="332" t="s">
        <v>501</v>
      </c>
      <c r="B8" s="322">
        <v>108.9</v>
      </c>
      <c r="C8" s="322">
        <v>0</v>
      </c>
      <c r="D8" s="322">
        <v>0</v>
      </c>
      <c r="E8" s="322">
        <v>0</v>
      </c>
      <c r="F8" s="322">
        <v>0</v>
      </c>
      <c r="G8" s="322">
        <v>0</v>
      </c>
      <c r="H8" s="322">
        <v>110</v>
      </c>
      <c r="I8" s="324">
        <v>110</v>
      </c>
      <c r="J8" s="322">
        <v>0</v>
      </c>
      <c r="K8" s="322">
        <v>0</v>
      </c>
      <c r="L8" s="322">
        <v>0</v>
      </c>
      <c r="M8" s="322">
        <v>0</v>
      </c>
      <c r="N8" s="322">
        <v>0</v>
      </c>
      <c r="O8" s="324">
        <v>0</v>
      </c>
      <c r="P8" s="324">
        <v>110</v>
      </c>
      <c r="Q8" s="325">
        <v>218.9</v>
      </c>
    </row>
    <row r="9" spans="1:17" ht="15" x14ac:dyDescent="0.25">
      <c r="A9" s="332" t="s">
        <v>451</v>
      </c>
      <c r="B9" s="322">
        <v>43093.281999999999</v>
      </c>
      <c r="C9" s="327">
        <v>1239</v>
      </c>
      <c r="D9" s="322">
        <v>2953</v>
      </c>
      <c r="E9" s="322">
        <v>4121</v>
      </c>
      <c r="F9" s="322">
        <v>2434</v>
      </c>
      <c r="G9" s="322">
        <v>3707</v>
      </c>
      <c r="H9" s="322">
        <v>4442</v>
      </c>
      <c r="I9" s="324">
        <v>17657</v>
      </c>
      <c r="J9" s="322">
        <v>4232</v>
      </c>
      <c r="K9" s="322">
        <v>3892</v>
      </c>
      <c r="L9" s="322">
        <v>3119</v>
      </c>
      <c r="M9" s="322">
        <v>3697</v>
      </c>
      <c r="N9" s="322">
        <v>5392</v>
      </c>
      <c r="O9" s="324">
        <v>20332</v>
      </c>
      <c r="P9" s="324">
        <v>37989</v>
      </c>
      <c r="Q9" s="325">
        <v>81082.282000000007</v>
      </c>
    </row>
    <row r="10" spans="1:17" ht="15" x14ac:dyDescent="0.25">
      <c r="A10" s="332" t="s">
        <v>452</v>
      </c>
      <c r="B10" s="322">
        <v>46690</v>
      </c>
      <c r="C10" s="327">
        <v>1952.7</v>
      </c>
      <c r="D10" s="322">
        <v>3966</v>
      </c>
      <c r="E10" s="322">
        <v>4178</v>
      </c>
      <c r="F10" s="322">
        <v>5494</v>
      </c>
      <c r="G10" s="322">
        <v>6200</v>
      </c>
      <c r="H10" s="322">
        <v>3281</v>
      </c>
      <c r="I10" s="324">
        <v>23119</v>
      </c>
      <c r="J10" s="322">
        <v>4912</v>
      </c>
      <c r="K10" s="322">
        <v>4045</v>
      </c>
      <c r="L10" s="322">
        <v>6043</v>
      </c>
      <c r="M10" s="322">
        <v>6820</v>
      </c>
      <c r="N10" s="322">
        <v>3610</v>
      </c>
      <c r="O10" s="324">
        <v>25430</v>
      </c>
      <c r="P10" s="324">
        <v>48549</v>
      </c>
      <c r="Q10" s="325">
        <v>95239</v>
      </c>
    </row>
    <row r="11" spans="1:17" ht="15" x14ac:dyDescent="0.25">
      <c r="A11" s="332" t="s">
        <v>453</v>
      </c>
      <c r="B11" s="322">
        <v>21633</v>
      </c>
      <c r="C11" s="327">
        <v>886.5</v>
      </c>
      <c r="D11" s="322">
        <v>1621</v>
      </c>
      <c r="E11" s="322">
        <v>1529</v>
      </c>
      <c r="F11" s="322">
        <v>2534</v>
      </c>
      <c r="G11" s="322">
        <v>2059</v>
      </c>
      <c r="H11" s="322">
        <v>1988</v>
      </c>
      <c r="I11" s="324">
        <v>9731</v>
      </c>
      <c r="J11" s="322">
        <v>2354</v>
      </c>
      <c r="K11" s="322">
        <v>1131</v>
      </c>
      <c r="L11" s="322">
        <v>2787</v>
      </c>
      <c r="M11" s="322">
        <v>2265</v>
      </c>
      <c r="N11" s="322">
        <v>2187</v>
      </c>
      <c r="O11" s="324">
        <v>10724</v>
      </c>
      <c r="P11" s="324">
        <v>20455</v>
      </c>
      <c r="Q11" s="325">
        <v>42088</v>
      </c>
    </row>
    <row r="12" spans="1:17" ht="15" x14ac:dyDescent="0.25">
      <c r="A12" s="332" t="s">
        <v>454</v>
      </c>
      <c r="B12" s="322">
        <v>25196.165000000001</v>
      </c>
      <c r="C12" s="327">
        <v>4000</v>
      </c>
      <c r="D12" s="322">
        <v>500</v>
      </c>
      <c r="E12" s="322">
        <v>0</v>
      </c>
      <c r="F12" s="322">
        <v>0</v>
      </c>
      <c r="G12" s="322">
        <v>343</v>
      </c>
      <c r="H12" s="322">
        <v>10452</v>
      </c>
      <c r="I12" s="324">
        <v>11295</v>
      </c>
      <c r="J12" s="322">
        <v>1143</v>
      </c>
      <c r="K12" s="322">
        <v>0</v>
      </c>
      <c r="L12" s="322">
        <v>0</v>
      </c>
      <c r="M12" s="322">
        <v>343</v>
      </c>
      <c r="N12" s="322">
        <v>10452</v>
      </c>
      <c r="O12" s="324">
        <v>11938</v>
      </c>
      <c r="P12" s="324">
        <v>23233</v>
      </c>
      <c r="Q12" s="325">
        <v>48429.165000000001</v>
      </c>
    </row>
    <row r="13" spans="1:17" ht="15" x14ac:dyDescent="0.25">
      <c r="A13" s="332" t="s">
        <v>455</v>
      </c>
      <c r="B13" s="322">
        <v>21955.505000000001</v>
      </c>
      <c r="C13" s="327">
        <v>0</v>
      </c>
      <c r="D13" s="322">
        <v>1750</v>
      </c>
      <c r="E13" s="322">
        <v>2250</v>
      </c>
      <c r="F13" s="322">
        <v>3750</v>
      </c>
      <c r="G13" s="322">
        <v>4350</v>
      </c>
      <c r="H13" s="322">
        <v>0</v>
      </c>
      <c r="I13" s="324">
        <v>12100</v>
      </c>
      <c r="J13" s="322">
        <v>5750</v>
      </c>
      <c r="K13" s="322">
        <v>8300</v>
      </c>
      <c r="L13" s="322">
        <v>2350</v>
      </c>
      <c r="M13" s="322">
        <v>2350</v>
      </c>
      <c r="N13" s="322">
        <v>5750</v>
      </c>
      <c r="O13" s="324">
        <v>24500</v>
      </c>
      <c r="P13" s="324">
        <v>36600</v>
      </c>
      <c r="Q13" s="325">
        <v>58555.505000000005</v>
      </c>
    </row>
    <row r="14" spans="1:17" ht="15" x14ac:dyDescent="0.25">
      <c r="A14" s="332" t="s">
        <v>456</v>
      </c>
      <c r="B14" s="322">
        <v>3561</v>
      </c>
      <c r="C14" s="327">
        <v>417.8</v>
      </c>
      <c r="D14" s="322">
        <v>240</v>
      </c>
      <c r="E14" s="322">
        <v>540</v>
      </c>
      <c r="F14" s="322">
        <v>540</v>
      </c>
      <c r="G14" s="322">
        <v>540</v>
      </c>
      <c r="H14" s="322">
        <v>540</v>
      </c>
      <c r="I14" s="324">
        <v>2400</v>
      </c>
      <c r="J14" s="322">
        <v>540</v>
      </c>
      <c r="K14" s="322">
        <v>540</v>
      </c>
      <c r="L14" s="322">
        <v>540</v>
      </c>
      <c r="M14" s="322">
        <v>540</v>
      </c>
      <c r="N14" s="322">
        <v>540</v>
      </c>
      <c r="O14" s="324">
        <v>2700</v>
      </c>
      <c r="P14" s="324">
        <v>5100</v>
      </c>
      <c r="Q14" s="325">
        <v>8661</v>
      </c>
    </row>
    <row r="15" spans="1:17" ht="15" x14ac:dyDescent="0.25">
      <c r="A15" s="332" t="s">
        <v>457</v>
      </c>
      <c r="B15" s="322">
        <v>9660</v>
      </c>
      <c r="C15" s="327">
        <v>692</v>
      </c>
      <c r="D15" s="322">
        <v>305</v>
      </c>
      <c r="E15" s="322">
        <v>500</v>
      </c>
      <c r="F15" s="322">
        <v>500</v>
      </c>
      <c r="G15" s="322">
        <v>500</v>
      </c>
      <c r="H15" s="322">
        <v>500</v>
      </c>
      <c r="I15" s="324">
        <v>2305</v>
      </c>
      <c r="J15" s="322">
        <v>500</v>
      </c>
      <c r="K15" s="322">
        <v>475</v>
      </c>
      <c r="L15" s="322">
        <v>500</v>
      </c>
      <c r="M15" s="322">
        <v>500</v>
      </c>
      <c r="N15" s="322">
        <v>500</v>
      </c>
      <c r="O15" s="324">
        <v>2475</v>
      </c>
      <c r="P15" s="324">
        <v>4780</v>
      </c>
      <c r="Q15" s="325">
        <v>14440</v>
      </c>
    </row>
    <row r="16" spans="1:17" ht="15" x14ac:dyDescent="0.25">
      <c r="A16" s="332" t="s">
        <v>458</v>
      </c>
      <c r="B16" s="322">
        <v>2823.6579999999999</v>
      </c>
      <c r="C16" s="327">
        <v>441.1</v>
      </c>
      <c r="D16" s="322">
        <v>348</v>
      </c>
      <c r="E16" s="322">
        <v>0</v>
      </c>
      <c r="F16" s="322">
        <v>0</v>
      </c>
      <c r="G16" s="322">
        <v>0</v>
      </c>
      <c r="H16" s="322">
        <v>2000</v>
      </c>
      <c r="I16" s="324">
        <v>2348</v>
      </c>
      <c r="J16" s="322">
        <v>0</v>
      </c>
      <c r="K16" s="322">
        <v>0</v>
      </c>
      <c r="L16" s="322">
        <v>0</v>
      </c>
      <c r="M16" s="322">
        <v>0</v>
      </c>
      <c r="N16" s="322">
        <v>2000</v>
      </c>
      <c r="O16" s="324">
        <v>2000</v>
      </c>
      <c r="P16" s="324">
        <v>4348</v>
      </c>
      <c r="Q16" s="325">
        <v>7171.6579999999994</v>
      </c>
    </row>
    <row r="17" spans="1:17" ht="15" x14ac:dyDescent="0.25">
      <c r="A17" s="332" t="s">
        <v>459</v>
      </c>
      <c r="B17" s="322">
        <v>4215.9840000000004</v>
      </c>
      <c r="C17" s="327">
        <v>0</v>
      </c>
      <c r="D17" s="322">
        <v>0</v>
      </c>
      <c r="E17" s="322">
        <v>500</v>
      </c>
      <c r="F17" s="322">
        <v>2750</v>
      </c>
      <c r="G17" s="322">
        <v>3025</v>
      </c>
      <c r="H17" s="322">
        <v>0</v>
      </c>
      <c r="I17" s="324">
        <v>6275</v>
      </c>
      <c r="J17" s="322">
        <v>0</v>
      </c>
      <c r="K17" s="322">
        <v>0</v>
      </c>
      <c r="L17" s="322">
        <v>0</v>
      </c>
      <c r="M17" s="322">
        <v>0</v>
      </c>
      <c r="N17" s="322">
        <v>0</v>
      </c>
      <c r="O17" s="324">
        <v>0</v>
      </c>
      <c r="P17" s="324">
        <v>6275</v>
      </c>
      <c r="Q17" s="325">
        <v>10490.984</v>
      </c>
    </row>
    <row r="18" spans="1:17" ht="15" x14ac:dyDescent="0.25">
      <c r="A18" s="332" t="s">
        <v>460</v>
      </c>
      <c r="B18" s="322">
        <v>1460.373</v>
      </c>
      <c r="C18" s="327">
        <v>0</v>
      </c>
      <c r="D18" s="322">
        <v>0</v>
      </c>
      <c r="E18" s="322">
        <v>0</v>
      </c>
      <c r="F18" s="322">
        <v>0</v>
      </c>
      <c r="G18" s="322">
        <v>500</v>
      </c>
      <c r="H18" s="322">
        <v>0</v>
      </c>
      <c r="I18" s="324">
        <v>500</v>
      </c>
      <c r="J18" s="322">
        <v>0</v>
      </c>
      <c r="K18" s="322">
        <v>0</v>
      </c>
      <c r="L18" s="322">
        <v>0</v>
      </c>
      <c r="M18" s="322">
        <v>500</v>
      </c>
      <c r="N18" s="322">
        <v>0</v>
      </c>
      <c r="O18" s="324">
        <v>500</v>
      </c>
      <c r="P18" s="324">
        <v>1000</v>
      </c>
      <c r="Q18" s="325">
        <v>2460.373</v>
      </c>
    </row>
    <row r="19" spans="1:17" ht="15" x14ac:dyDescent="0.25">
      <c r="A19" s="332" t="s">
        <v>461</v>
      </c>
      <c r="B19" s="322">
        <v>2255.39</v>
      </c>
      <c r="C19" s="327">
        <v>0</v>
      </c>
      <c r="D19" s="322">
        <v>0</v>
      </c>
      <c r="E19" s="322">
        <v>0</v>
      </c>
      <c r="F19" s="322">
        <v>0</v>
      </c>
      <c r="G19" s="322">
        <v>1090</v>
      </c>
      <c r="H19" s="322">
        <v>0</v>
      </c>
      <c r="I19" s="324">
        <v>1090</v>
      </c>
      <c r="J19" s="322">
        <v>105</v>
      </c>
      <c r="K19" s="322">
        <v>0</v>
      </c>
      <c r="L19" s="322">
        <v>205</v>
      </c>
      <c r="M19" s="322">
        <v>0</v>
      </c>
      <c r="N19" s="322">
        <v>0</v>
      </c>
      <c r="O19" s="324">
        <v>310</v>
      </c>
      <c r="P19" s="324">
        <v>1400</v>
      </c>
      <c r="Q19" s="325">
        <v>3655.39</v>
      </c>
    </row>
    <row r="20" spans="1:17" ht="15" x14ac:dyDescent="0.25">
      <c r="A20" s="332" t="s">
        <v>462</v>
      </c>
      <c r="B20" s="322">
        <v>1071.8920000000001</v>
      </c>
      <c r="C20" s="327">
        <v>0</v>
      </c>
      <c r="D20" s="322">
        <v>316</v>
      </c>
      <c r="E20" s="322">
        <v>0</v>
      </c>
      <c r="F20" s="322">
        <v>0</v>
      </c>
      <c r="G20" s="322">
        <v>0</v>
      </c>
      <c r="H20" s="322">
        <v>314</v>
      </c>
      <c r="I20" s="324">
        <v>630</v>
      </c>
      <c r="J20" s="322">
        <v>316</v>
      </c>
      <c r="K20" s="322">
        <v>0</v>
      </c>
      <c r="L20" s="322">
        <v>0</v>
      </c>
      <c r="M20" s="322">
        <v>0</v>
      </c>
      <c r="N20" s="322">
        <v>314</v>
      </c>
      <c r="O20" s="324">
        <v>630</v>
      </c>
      <c r="P20" s="324">
        <v>1260</v>
      </c>
      <c r="Q20" s="325">
        <v>2331.8919999999998</v>
      </c>
    </row>
    <row r="21" spans="1:17" ht="15" x14ac:dyDescent="0.25">
      <c r="A21" s="332" t="s">
        <v>463</v>
      </c>
      <c r="B21" s="322">
        <v>5197.5039999999999</v>
      </c>
      <c r="C21" s="327">
        <v>483.8</v>
      </c>
      <c r="D21" s="322">
        <v>890</v>
      </c>
      <c r="E21" s="322">
        <v>1665</v>
      </c>
      <c r="F21" s="322">
        <v>855</v>
      </c>
      <c r="G21" s="322">
        <v>385</v>
      </c>
      <c r="H21" s="322">
        <v>326</v>
      </c>
      <c r="I21" s="324">
        <v>4121</v>
      </c>
      <c r="J21" s="322">
        <v>1825</v>
      </c>
      <c r="K21" s="322">
        <v>650</v>
      </c>
      <c r="L21" s="322">
        <v>650</v>
      </c>
      <c r="M21" s="322">
        <v>650</v>
      </c>
      <c r="N21" s="322">
        <v>650</v>
      </c>
      <c r="O21" s="324">
        <v>4425</v>
      </c>
      <c r="P21" s="324">
        <v>8546</v>
      </c>
      <c r="Q21" s="325">
        <v>13743.504000000001</v>
      </c>
    </row>
    <row r="22" spans="1:17" ht="15" x14ac:dyDescent="0.25">
      <c r="A22" s="332" t="s">
        <v>464</v>
      </c>
      <c r="B22" s="322">
        <v>62.866999999999997</v>
      </c>
      <c r="C22" s="327">
        <v>40</v>
      </c>
      <c r="D22" s="322">
        <v>3</v>
      </c>
      <c r="E22" s="322">
        <v>0</v>
      </c>
      <c r="F22" s="322">
        <v>0</v>
      </c>
      <c r="G22" s="322">
        <v>0</v>
      </c>
      <c r="H22" s="322">
        <v>0</v>
      </c>
      <c r="I22" s="324">
        <v>3</v>
      </c>
      <c r="J22" s="322">
        <v>0</v>
      </c>
      <c r="K22" s="322">
        <v>38</v>
      </c>
      <c r="L22" s="322">
        <v>0</v>
      </c>
      <c r="M22" s="322">
        <v>0</v>
      </c>
      <c r="N22" s="322">
        <v>0</v>
      </c>
      <c r="O22" s="324">
        <v>38</v>
      </c>
      <c r="P22" s="324">
        <v>41</v>
      </c>
      <c r="Q22" s="325">
        <v>103.86699999999999</v>
      </c>
    </row>
    <row r="23" spans="1:17" ht="15" x14ac:dyDescent="0.25">
      <c r="A23" s="332" t="s">
        <v>465</v>
      </c>
      <c r="B23" s="322">
        <v>1999.2660000000001</v>
      </c>
      <c r="C23" s="327">
        <v>0</v>
      </c>
      <c r="D23" s="322">
        <v>0</v>
      </c>
      <c r="E23" s="322">
        <v>0</v>
      </c>
      <c r="F23" s="322">
        <v>0</v>
      </c>
      <c r="G23" s="322">
        <v>0</v>
      </c>
      <c r="H23" s="322">
        <v>0</v>
      </c>
      <c r="I23" s="324">
        <v>0</v>
      </c>
      <c r="J23" s="322">
        <v>1800</v>
      </c>
      <c r="K23" s="322">
        <v>0</v>
      </c>
      <c r="L23" s="322">
        <v>0</v>
      </c>
      <c r="M23" s="322">
        <v>0</v>
      </c>
      <c r="N23" s="322">
        <v>0</v>
      </c>
      <c r="O23" s="324">
        <v>1800</v>
      </c>
      <c r="P23" s="324">
        <v>1800</v>
      </c>
      <c r="Q23" s="325">
        <v>3799.2660000000001</v>
      </c>
    </row>
    <row r="24" spans="1:17" ht="15" x14ac:dyDescent="0.25">
      <c r="A24" s="332" t="s">
        <v>466</v>
      </c>
      <c r="B24" s="322">
        <v>1969.748</v>
      </c>
      <c r="C24" s="327">
        <v>129.69999999999999</v>
      </c>
      <c r="D24" s="322">
        <v>750</v>
      </c>
      <c r="E24" s="322">
        <v>0</v>
      </c>
      <c r="F24" s="322">
        <v>0</v>
      </c>
      <c r="G24" s="322">
        <v>0</v>
      </c>
      <c r="H24" s="322">
        <v>0</v>
      </c>
      <c r="I24" s="324">
        <v>750</v>
      </c>
      <c r="J24" s="322">
        <v>750</v>
      </c>
      <c r="K24" s="322">
        <v>750</v>
      </c>
      <c r="L24" s="322">
        <v>0</v>
      </c>
      <c r="M24" s="322">
        <v>0</v>
      </c>
      <c r="N24" s="322">
        <v>0</v>
      </c>
      <c r="O24" s="324">
        <v>1500</v>
      </c>
      <c r="P24" s="324">
        <v>2250</v>
      </c>
      <c r="Q24" s="325">
        <v>4219.7479999999996</v>
      </c>
    </row>
    <row r="25" spans="1:17" ht="15" x14ac:dyDescent="0.25">
      <c r="A25" s="332" t="s">
        <v>467</v>
      </c>
      <c r="B25" s="322">
        <v>866.08</v>
      </c>
      <c r="C25" s="327">
        <v>0</v>
      </c>
      <c r="D25" s="322">
        <v>0</v>
      </c>
      <c r="E25" s="322">
        <v>580</v>
      </c>
      <c r="F25" s="322">
        <v>580</v>
      </c>
      <c r="G25" s="322">
        <v>0</v>
      </c>
      <c r="H25" s="322">
        <v>0</v>
      </c>
      <c r="I25" s="324">
        <v>1160</v>
      </c>
      <c r="J25" s="322">
        <v>0</v>
      </c>
      <c r="K25" s="322">
        <v>0</v>
      </c>
      <c r="L25" s="322">
        <v>0</v>
      </c>
      <c r="M25" s="322">
        <v>0</v>
      </c>
      <c r="N25" s="322">
        <v>620</v>
      </c>
      <c r="O25" s="324">
        <v>620</v>
      </c>
      <c r="P25" s="324">
        <v>1780</v>
      </c>
      <c r="Q25" s="325">
        <v>2646.08</v>
      </c>
    </row>
    <row r="26" spans="1:17" ht="15" x14ac:dyDescent="0.25">
      <c r="A26" s="332" t="s">
        <v>468</v>
      </c>
      <c r="B26" s="322">
        <v>464.26</v>
      </c>
      <c r="C26" s="327">
        <v>0</v>
      </c>
      <c r="D26" s="322">
        <v>150</v>
      </c>
      <c r="E26" s="322">
        <v>0</v>
      </c>
      <c r="F26" s="322">
        <v>0</v>
      </c>
      <c r="G26" s="322">
        <v>0</v>
      </c>
      <c r="H26" s="322">
        <v>0</v>
      </c>
      <c r="I26" s="324">
        <v>150</v>
      </c>
      <c r="J26" s="322">
        <v>0</v>
      </c>
      <c r="K26" s="322">
        <v>0</v>
      </c>
      <c r="L26" s="322">
        <v>0</v>
      </c>
      <c r="M26" s="322">
        <v>0</v>
      </c>
      <c r="N26" s="322">
        <v>0</v>
      </c>
      <c r="O26" s="324">
        <v>0</v>
      </c>
      <c r="P26" s="324">
        <v>150</v>
      </c>
      <c r="Q26" s="325">
        <v>614.26</v>
      </c>
    </row>
    <row r="27" spans="1:17" ht="15" x14ac:dyDescent="0.25">
      <c r="A27" s="332" t="s">
        <v>469</v>
      </c>
      <c r="B27" s="322">
        <v>886</v>
      </c>
      <c r="C27" s="327">
        <v>0</v>
      </c>
      <c r="D27" s="322">
        <v>70</v>
      </c>
      <c r="E27" s="322">
        <v>64</v>
      </c>
      <c r="F27" s="322">
        <v>78</v>
      </c>
      <c r="G27" s="322">
        <v>40</v>
      </c>
      <c r="H27" s="322">
        <v>72</v>
      </c>
      <c r="I27" s="324">
        <v>324</v>
      </c>
      <c r="J27" s="322">
        <v>82</v>
      </c>
      <c r="K27" s="322">
        <v>70</v>
      </c>
      <c r="L27" s="322">
        <v>58</v>
      </c>
      <c r="M27" s="322">
        <v>60</v>
      </c>
      <c r="N27" s="322">
        <v>70</v>
      </c>
      <c r="O27" s="324">
        <v>340</v>
      </c>
      <c r="P27" s="324">
        <v>664</v>
      </c>
      <c r="Q27" s="325">
        <v>1550</v>
      </c>
    </row>
    <row r="28" spans="1:17" ht="28.5" x14ac:dyDescent="0.25">
      <c r="A28" s="332" t="s">
        <v>470</v>
      </c>
      <c r="B28" s="322">
        <v>52.573</v>
      </c>
      <c r="C28" s="327">
        <v>33.9</v>
      </c>
      <c r="D28" s="322">
        <v>0</v>
      </c>
      <c r="E28" s="322">
        <v>30</v>
      </c>
      <c r="F28" s="322">
        <v>17</v>
      </c>
      <c r="G28" s="322">
        <v>0</v>
      </c>
      <c r="H28" s="322">
        <v>47</v>
      </c>
      <c r="I28" s="324">
        <v>94</v>
      </c>
      <c r="J28" s="322">
        <v>30</v>
      </c>
      <c r="K28" s="322">
        <v>17</v>
      </c>
      <c r="L28" s="322">
        <v>30</v>
      </c>
      <c r="M28" s="322">
        <v>17</v>
      </c>
      <c r="N28" s="322">
        <v>0</v>
      </c>
      <c r="O28" s="324">
        <v>94</v>
      </c>
      <c r="P28" s="324">
        <v>188</v>
      </c>
      <c r="Q28" s="325">
        <v>240.57300000000001</v>
      </c>
    </row>
    <row r="29" spans="1:17" ht="28.5" x14ac:dyDescent="0.25">
      <c r="A29" s="332" t="s">
        <v>471</v>
      </c>
      <c r="B29" s="322">
        <v>0</v>
      </c>
      <c r="C29" s="327">
        <v>0</v>
      </c>
      <c r="D29" s="322">
        <v>0</v>
      </c>
      <c r="E29" s="322">
        <v>575</v>
      </c>
      <c r="F29" s="322">
        <v>0</v>
      </c>
      <c r="G29" s="322">
        <v>300</v>
      </c>
      <c r="H29" s="322">
        <v>125</v>
      </c>
      <c r="I29" s="324">
        <v>1000</v>
      </c>
      <c r="J29" s="322">
        <v>750</v>
      </c>
      <c r="K29" s="322">
        <v>250</v>
      </c>
      <c r="L29" s="322">
        <v>0</v>
      </c>
      <c r="M29" s="322">
        <v>575</v>
      </c>
      <c r="N29" s="322">
        <v>0</v>
      </c>
      <c r="O29" s="324">
        <v>1575</v>
      </c>
      <c r="P29" s="324">
        <v>2575</v>
      </c>
      <c r="Q29" s="325">
        <v>2575</v>
      </c>
    </row>
    <row r="30" spans="1:17" ht="15" x14ac:dyDescent="0.25">
      <c r="A30" s="332" t="s">
        <v>472</v>
      </c>
      <c r="B30" s="322">
        <v>945.14800000000002</v>
      </c>
      <c r="C30" s="327">
        <v>0</v>
      </c>
      <c r="D30" s="322">
        <v>16</v>
      </c>
      <c r="E30" s="322">
        <v>13</v>
      </c>
      <c r="F30" s="322">
        <v>200</v>
      </c>
      <c r="G30" s="322">
        <v>86</v>
      </c>
      <c r="H30" s="322">
        <v>190</v>
      </c>
      <c r="I30" s="324">
        <v>505</v>
      </c>
      <c r="J30" s="322">
        <v>53</v>
      </c>
      <c r="K30" s="322">
        <v>237</v>
      </c>
      <c r="L30" s="322">
        <v>100</v>
      </c>
      <c r="M30" s="322">
        <v>0</v>
      </c>
      <c r="N30" s="322">
        <v>29</v>
      </c>
      <c r="O30" s="324">
        <v>419</v>
      </c>
      <c r="P30" s="324">
        <v>924</v>
      </c>
      <c r="Q30" s="325">
        <v>1869.1480000000001</v>
      </c>
    </row>
    <row r="31" spans="1:17" ht="15" x14ac:dyDescent="0.25">
      <c r="A31" s="332" t="s">
        <v>473</v>
      </c>
      <c r="B31" s="322">
        <v>665.029</v>
      </c>
      <c r="C31" s="327">
        <v>0</v>
      </c>
      <c r="D31" s="322">
        <v>0</v>
      </c>
      <c r="E31" s="322">
        <v>0</v>
      </c>
      <c r="F31" s="322">
        <v>0</v>
      </c>
      <c r="G31" s="322">
        <v>0</v>
      </c>
      <c r="H31" s="322">
        <v>0</v>
      </c>
      <c r="I31" s="324">
        <v>0</v>
      </c>
      <c r="J31" s="322">
        <v>540</v>
      </c>
      <c r="K31" s="322">
        <v>0</v>
      </c>
      <c r="L31" s="322">
        <v>0</v>
      </c>
      <c r="M31" s="322">
        <v>0</v>
      </c>
      <c r="N31" s="322">
        <v>0</v>
      </c>
      <c r="O31" s="324">
        <v>540</v>
      </c>
      <c r="P31" s="324">
        <v>540</v>
      </c>
      <c r="Q31" s="325">
        <v>1205.029</v>
      </c>
    </row>
    <row r="32" spans="1:17" ht="15" x14ac:dyDescent="0.25">
      <c r="A32" s="332" t="s">
        <v>474</v>
      </c>
      <c r="B32" s="322">
        <v>3738.2570000000001</v>
      </c>
      <c r="C32" s="327">
        <v>171</v>
      </c>
      <c r="D32" s="322">
        <v>0</v>
      </c>
      <c r="E32" s="322">
        <v>1256</v>
      </c>
      <c r="F32" s="322">
        <v>3767</v>
      </c>
      <c r="G32" s="322">
        <v>0</v>
      </c>
      <c r="H32" s="322">
        <v>0</v>
      </c>
      <c r="I32" s="324">
        <v>5023</v>
      </c>
      <c r="J32" s="322">
        <v>0</v>
      </c>
      <c r="K32" s="322">
        <v>1256</v>
      </c>
      <c r="L32" s="322">
        <v>3767</v>
      </c>
      <c r="M32" s="322">
        <v>0</v>
      </c>
      <c r="N32" s="322">
        <v>0</v>
      </c>
      <c r="O32" s="324">
        <v>5023</v>
      </c>
      <c r="P32" s="324">
        <v>10046</v>
      </c>
      <c r="Q32" s="325">
        <v>13784.257</v>
      </c>
    </row>
    <row r="33" spans="1:17" ht="15" x14ac:dyDescent="0.25">
      <c r="A33" s="332" t="s">
        <v>475</v>
      </c>
      <c r="B33" s="322">
        <v>976.01199999999994</v>
      </c>
      <c r="C33" s="327">
        <v>50.5</v>
      </c>
      <c r="D33" s="322">
        <v>275</v>
      </c>
      <c r="E33" s="322">
        <v>0</v>
      </c>
      <c r="F33" s="322">
        <v>0</v>
      </c>
      <c r="G33" s="322">
        <v>0</v>
      </c>
      <c r="H33" s="322">
        <v>0</v>
      </c>
      <c r="I33" s="324">
        <v>275</v>
      </c>
      <c r="J33" s="322">
        <v>0</v>
      </c>
      <c r="K33" s="322">
        <v>2000</v>
      </c>
      <c r="L33" s="322">
        <v>0</v>
      </c>
      <c r="M33" s="322">
        <v>0</v>
      </c>
      <c r="N33" s="322">
        <v>0</v>
      </c>
      <c r="O33" s="324">
        <v>2000</v>
      </c>
      <c r="P33" s="324">
        <v>2275</v>
      </c>
      <c r="Q33" s="325">
        <v>3251.0119999999997</v>
      </c>
    </row>
    <row r="34" spans="1:17" ht="15" x14ac:dyDescent="0.25">
      <c r="A34" s="332" t="s">
        <v>476</v>
      </c>
      <c r="B34" s="322">
        <v>141.292</v>
      </c>
      <c r="C34" s="327">
        <v>0</v>
      </c>
      <c r="D34" s="322">
        <v>14</v>
      </c>
      <c r="E34" s="322">
        <v>3</v>
      </c>
      <c r="F34" s="322">
        <v>15</v>
      </c>
      <c r="G34" s="322">
        <v>3</v>
      </c>
      <c r="H34" s="322">
        <v>16</v>
      </c>
      <c r="I34" s="324">
        <v>51</v>
      </c>
      <c r="J34" s="322">
        <v>3</v>
      </c>
      <c r="K34" s="322">
        <v>17</v>
      </c>
      <c r="L34" s="322">
        <v>3</v>
      </c>
      <c r="M34" s="322">
        <v>18</v>
      </c>
      <c r="N34" s="322">
        <v>153</v>
      </c>
      <c r="O34" s="324">
        <v>194</v>
      </c>
      <c r="P34" s="324">
        <v>245</v>
      </c>
      <c r="Q34" s="325">
        <v>386.29200000000003</v>
      </c>
    </row>
    <row r="35" spans="1:17" ht="15" x14ac:dyDescent="0.25">
      <c r="A35" s="332" t="s">
        <v>477</v>
      </c>
      <c r="B35" s="322">
        <v>1977.181</v>
      </c>
      <c r="C35" s="327">
        <v>0</v>
      </c>
      <c r="D35" s="322">
        <v>1267</v>
      </c>
      <c r="E35" s="322">
        <v>0</v>
      </c>
      <c r="F35" s="322">
        <v>1579</v>
      </c>
      <c r="G35" s="322">
        <v>0</v>
      </c>
      <c r="H35" s="322">
        <v>707</v>
      </c>
      <c r="I35" s="324">
        <v>3553</v>
      </c>
      <c r="J35" s="322">
        <v>1267</v>
      </c>
      <c r="K35" s="322">
        <v>0</v>
      </c>
      <c r="L35" s="322">
        <v>1579</v>
      </c>
      <c r="M35" s="322">
        <v>0</v>
      </c>
      <c r="N35" s="322">
        <v>707</v>
      </c>
      <c r="O35" s="324">
        <v>3553</v>
      </c>
      <c r="P35" s="324">
        <v>7106</v>
      </c>
      <c r="Q35" s="325">
        <v>9083.1810000000005</v>
      </c>
    </row>
    <row r="36" spans="1:17" ht="15" x14ac:dyDescent="0.25">
      <c r="A36" s="332" t="s">
        <v>478</v>
      </c>
      <c r="B36" s="322">
        <v>481.40800000000002</v>
      </c>
      <c r="C36" s="327">
        <v>0</v>
      </c>
      <c r="D36" s="322">
        <v>0</v>
      </c>
      <c r="E36" s="322">
        <v>785</v>
      </c>
      <c r="F36" s="322">
        <v>0</v>
      </c>
      <c r="G36" s="322">
        <v>0</v>
      </c>
      <c r="H36" s="322">
        <v>0</v>
      </c>
      <c r="I36" s="324">
        <v>785</v>
      </c>
      <c r="J36" s="322">
        <v>0</v>
      </c>
      <c r="K36" s="322">
        <v>850</v>
      </c>
      <c r="L36" s="322">
        <v>0</v>
      </c>
      <c r="M36" s="322">
        <v>0</v>
      </c>
      <c r="N36" s="322">
        <v>0</v>
      </c>
      <c r="O36" s="324">
        <v>850</v>
      </c>
      <c r="P36" s="324">
        <v>1635</v>
      </c>
      <c r="Q36" s="325">
        <v>2116.4079999999999</v>
      </c>
    </row>
    <row r="37" spans="1:17" ht="15" x14ac:dyDescent="0.25">
      <c r="A37" s="332" t="s">
        <v>479</v>
      </c>
      <c r="B37" s="322">
        <v>265.39999999999998</v>
      </c>
      <c r="C37" s="327">
        <v>0</v>
      </c>
      <c r="D37" s="322">
        <v>0</v>
      </c>
      <c r="E37" s="322">
        <v>1403</v>
      </c>
      <c r="F37" s="322">
        <v>296</v>
      </c>
      <c r="G37" s="322">
        <v>1723</v>
      </c>
      <c r="H37" s="322">
        <v>307</v>
      </c>
      <c r="I37" s="324">
        <v>3729</v>
      </c>
      <c r="J37" s="322">
        <v>1787</v>
      </c>
      <c r="K37" s="322">
        <v>318</v>
      </c>
      <c r="L37" s="322">
        <v>1851</v>
      </c>
      <c r="M37" s="322">
        <v>329</v>
      </c>
      <c r="N37" s="322">
        <v>1915</v>
      </c>
      <c r="O37" s="324">
        <v>6200</v>
      </c>
      <c r="P37" s="324">
        <v>9929</v>
      </c>
      <c r="Q37" s="325">
        <v>10194.4</v>
      </c>
    </row>
    <row r="38" spans="1:17" ht="15" x14ac:dyDescent="0.25">
      <c r="A38" s="332" t="s">
        <v>520</v>
      </c>
      <c r="B38" s="322">
        <v>0</v>
      </c>
      <c r="C38" s="327">
        <v>0</v>
      </c>
      <c r="D38" s="322">
        <v>0</v>
      </c>
      <c r="E38" s="322">
        <v>0</v>
      </c>
      <c r="F38" s="322">
        <v>0</v>
      </c>
      <c r="G38" s="322">
        <v>0</v>
      </c>
      <c r="H38" s="322">
        <v>0</v>
      </c>
      <c r="I38" s="324">
        <v>0</v>
      </c>
      <c r="J38" s="322">
        <v>0</v>
      </c>
      <c r="K38" s="322">
        <v>400</v>
      </c>
      <c r="L38" s="322">
        <v>0</v>
      </c>
      <c r="M38" s="322">
        <v>0</v>
      </c>
      <c r="N38" s="322">
        <v>0</v>
      </c>
      <c r="O38" s="324">
        <v>400</v>
      </c>
      <c r="P38" s="324">
        <v>400</v>
      </c>
      <c r="Q38" s="325">
        <v>400</v>
      </c>
    </row>
    <row r="39" spans="1:17" ht="22.7" customHeight="1" thickBot="1" x14ac:dyDescent="0.3">
      <c r="A39" s="328" t="s">
        <v>131</v>
      </c>
      <c r="B39" s="329">
        <v>282961.17400000006</v>
      </c>
      <c r="C39" s="330">
        <v>10538</v>
      </c>
      <c r="D39" s="329">
        <v>23556</v>
      </c>
      <c r="E39" s="329">
        <v>28173</v>
      </c>
      <c r="F39" s="329">
        <v>33417</v>
      </c>
      <c r="G39" s="329">
        <v>33404</v>
      </c>
      <c r="H39" s="329">
        <v>34031</v>
      </c>
      <c r="I39" s="329">
        <v>152581</v>
      </c>
      <c r="J39" s="329">
        <v>37328</v>
      </c>
      <c r="K39" s="329">
        <v>33825</v>
      </c>
      <c r="L39" s="329">
        <v>32171</v>
      </c>
      <c r="M39" s="329">
        <v>27253</v>
      </c>
      <c r="N39" s="329">
        <v>43478</v>
      </c>
      <c r="O39" s="329">
        <v>174055</v>
      </c>
      <c r="P39" s="329">
        <v>326636</v>
      </c>
      <c r="Q39" s="331">
        <v>609597.17400000012</v>
      </c>
    </row>
    <row r="40" spans="1:17" x14ac:dyDescent="0.2">
      <c r="A40" s="333"/>
      <c r="B40" s="294"/>
      <c r="C40" s="294"/>
      <c r="D40" s="294"/>
      <c r="E40" s="294"/>
      <c r="F40" s="294"/>
      <c r="G40" s="294"/>
      <c r="H40" s="294"/>
      <c r="I40" s="294"/>
      <c r="J40" s="294"/>
      <c r="K40" s="294"/>
      <c r="L40" s="294"/>
      <c r="M40" s="294"/>
      <c r="N40" s="294"/>
      <c r="O40" s="294"/>
      <c r="P40" s="294"/>
      <c r="Q40" s="294"/>
    </row>
    <row r="41" spans="1:17" x14ac:dyDescent="0.2">
      <c r="A41" s="333"/>
      <c r="B41" s="294"/>
      <c r="C41" s="294"/>
      <c r="D41" s="294"/>
      <c r="E41" s="294"/>
      <c r="F41" s="294"/>
      <c r="G41" s="294"/>
      <c r="H41" s="294"/>
      <c r="I41" s="294"/>
      <c r="J41" s="294"/>
      <c r="K41" s="294"/>
      <c r="L41" s="294"/>
      <c r="M41" s="294"/>
      <c r="N41" s="294"/>
      <c r="O41" s="294"/>
      <c r="P41" s="294"/>
      <c r="Q41" s="294"/>
    </row>
    <row r="42" spans="1:17" x14ac:dyDescent="0.2">
      <c r="A42" s="333"/>
      <c r="B42" s="294"/>
      <c r="C42" s="294"/>
      <c r="D42" s="294"/>
      <c r="E42" s="294"/>
      <c r="F42" s="294"/>
      <c r="G42" s="294"/>
      <c r="H42" s="294"/>
      <c r="I42" s="294"/>
      <c r="J42" s="294"/>
      <c r="K42" s="294"/>
      <c r="L42" s="294"/>
      <c r="M42" s="294"/>
      <c r="N42" s="294"/>
      <c r="O42" s="294"/>
      <c r="P42" s="294"/>
      <c r="Q42" s="294"/>
    </row>
    <row r="43" spans="1:17" x14ac:dyDescent="0.2">
      <c r="A43" s="333"/>
      <c r="B43" s="294"/>
      <c r="C43" s="294"/>
      <c r="D43" s="294"/>
      <c r="E43" s="294"/>
      <c r="F43" s="294"/>
      <c r="G43" s="294"/>
      <c r="H43" s="294"/>
      <c r="I43" s="294"/>
      <c r="J43" s="294"/>
      <c r="K43" s="294"/>
      <c r="L43" s="294"/>
      <c r="M43" s="294"/>
      <c r="N43" s="294"/>
      <c r="O43" s="294"/>
      <c r="P43" s="294"/>
      <c r="Q43" s="294"/>
    </row>
    <row r="44" spans="1:17" x14ac:dyDescent="0.2">
      <c r="A44" s="333"/>
      <c r="B44" s="294"/>
      <c r="C44" s="294"/>
      <c r="D44" s="294"/>
      <c r="E44" s="294"/>
      <c r="F44" s="294"/>
      <c r="G44" s="294"/>
      <c r="H44" s="294"/>
      <c r="I44" s="294"/>
      <c r="J44" s="294"/>
      <c r="K44" s="294"/>
      <c r="L44" s="294"/>
      <c r="M44" s="294"/>
      <c r="N44" s="294"/>
      <c r="O44" s="294"/>
      <c r="P44" s="294"/>
      <c r="Q44" s="294"/>
    </row>
    <row r="45" spans="1:17" x14ac:dyDescent="0.2">
      <c r="A45" s="333"/>
      <c r="B45" s="294"/>
      <c r="C45" s="294"/>
      <c r="D45" s="294"/>
      <c r="E45" s="294"/>
      <c r="F45" s="294"/>
      <c r="G45" s="294"/>
      <c r="H45" s="294"/>
      <c r="I45" s="294"/>
      <c r="J45" s="294"/>
      <c r="K45" s="294"/>
      <c r="L45" s="294"/>
      <c r="M45" s="294"/>
      <c r="N45" s="294"/>
      <c r="O45" s="294"/>
      <c r="P45" s="294"/>
      <c r="Q45" s="294"/>
    </row>
    <row r="46" spans="1:17" x14ac:dyDescent="0.2">
      <c r="A46" s="333"/>
      <c r="B46" s="294"/>
      <c r="C46" s="294"/>
      <c r="D46" s="294"/>
      <c r="E46" s="294"/>
      <c r="F46" s="294"/>
      <c r="G46" s="294"/>
      <c r="H46" s="294"/>
      <c r="I46" s="294"/>
      <c r="J46" s="294"/>
      <c r="K46" s="294"/>
      <c r="L46" s="294"/>
      <c r="M46" s="294"/>
      <c r="N46" s="294"/>
      <c r="O46" s="294"/>
      <c r="P46" s="294"/>
      <c r="Q46" s="294"/>
    </row>
    <row r="47" spans="1:17" x14ac:dyDescent="0.2">
      <c r="A47" s="333"/>
      <c r="B47" s="294"/>
      <c r="C47" s="294"/>
      <c r="D47" s="294"/>
      <c r="E47" s="294"/>
      <c r="F47" s="294"/>
      <c r="G47" s="294"/>
      <c r="H47" s="294"/>
      <c r="I47" s="294"/>
      <c r="J47" s="294"/>
      <c r="K47" s="294"/>
      <c r="L47" s="294"/>
      <c r="M47" s="294"/>
      <c r="N47" s="294"/>
      <c r="O47" s="294"/>
      <c r="P47" s="294"/>
      <c r="Q47" s="294"/>
    </row>
    <row r="48" spans="1:17" x14ac:dyDescent="0.2">
      <c r="A48" s="333"/>
      <c r="B48" s="294"/>
      <c r="C48" s="294"/>
      <c r="D48" s="294"/>
      <c r="E48" s="294"/>
      <c r="F48" s="294"/>
      <c r="G48" s="294"/>
      <c r="H48" s="294"/>
      <c r="I48" s="294"/>
      <c r="J48" s="294"/>
      <c r="K48" s="294"/>
      <c r="L48" s="294"/>
      <c r="M48" s="294"/>
      <c r="N48" s="294"/>
      <c r="O48" s="294"/>
      <c r="P48" s="294"/>
      <c r="Q48" s="294"/>
    </row>
    <row r="49" spans="1:17" x14ac:dyDescent="0.2">
      <c r="A49" s="333"/>
      <c r="B49" s="294"/>
      <c r="C49" s="294"/>
      <c r="D49" s="294"/>
      <c r="E49" s="294"/>
      <c r="F49" s="294"/>
      <c r="G49" s="294"/>
      <c r="H49" s="294"/>
      <c r="I49" s="294"/>
      <c r="J49" s="294"/>
      <c r="K49" s="294"/>
      <c r="L49" s="294"/>
      <c r="M49" s="294"/>
      <c r="N49" s="294"/>
      <c r="O49" s="294"/>
      <c r="P49" s="294"/>
      <c r="Q49" s="294"/>
    </row>
    <row r="50" spans="1:17" x14ac:dyDescent="0.2">
      <c r="A50" s="333"/>
      <c r="B50" s="294"/>
      <c r="C50" s="294"/>
      <c r="D50" s="294"/>
      <c r="E50" s="294"/>
      <c r="F50" s="294"/>
      <c r="G50" s="294"/>
      <c r="H50" s="294"/>
      <c r="I50" s="294"/>
      <c r="J50" s="294"/>
      <c r="K50" s="294"/>
      <c r="L50" s="294"/>
      <c r="M50" s="294"/>
      <c r="N50" s="294"/>
      <c r="O50" s="294"/>
      <c r="P50" s="294"/>
      <c r="Q50" s="294"/>
    </row>
    <row r="51" spans="1:17" x14ac:dyDescent="0.2">
      <c r="A51" s="333"/>
      <c r="B51" s="294"/>
      <c r="C51" s="294"/>
      <c r="D51" s="294"/>
      <c r="E51" s="294"/>
      <c r="F51" s="294"/>
      <c r="G51" s="294"/>
      <c r="H51" s="294"/>
      <c r="I51" s="294"/>
      <c r="J51" s="294"/>
      <c r="K51" s="294"/>
      <c r="L51" s="294"/>
      <c r="M51" s="294"/>
      <c r="N51" s="294"/>
      <c r="O51" s="294"/>
      <c r="P51" s="294"/>
      <c r="Q51" s="294"/>
    </row>
    <row r="52" spans="1:17" x14ac:dyDescent="0.2">
      <c r="A52" s="333"/>
      <c r="B52" s="294"/>
      <c r="C52" s="294"/>
      <c r="D52" s="294"/>
      <c r="E52" s="294"/>
      <c r="F52" s="294"/>
      <c r="G52" s="294"/>
      <c r="H52" s="294"/>
      <c r="I52" s="294"/>
      <c r="J52" s="294"/>
      <c r="K52" s="294"/>
      <c r="L52" s="294"/>
      <c r="M52" s="294"/>
      <c r="N52" s="294"/>
      <c r="O52" s="294"/>
      <c r="P52" s="294"/>
      <c r="Q52" s="294"/>
    </row>
    <row r="53" spans="1:17" x14ac:dyDescent="0.2">
      <c r="A53" s="333"/>
      <c r="B53" s="294"/>
      <c r="C53" s="294"/>
      <c r="D53" s="294"/>
      <c r="E53" s="294"/>
      <c r="F53" s="294"/>
      <c r="G53" s="294"/>
      <c r="H53" s="294"/>
      <c r="I53" s="294"/>
      <c r="J53" s="294"/>
      <c r="K53" s="294"/>
      <c r="L53" s="294"/>
      <c r="M53" s="294"/>
      <c r="N53" s="294"/>
      <c r="O53" s="294"/>
      <c r="P53" s="294"/>
      <c r="Q53" s="294"/>
    </row>
    <row r="54" spans="1:17" x14ac:dyDescent="0.2">
      <c r="A54" s="333"/>
      <c r="B54" s="294"/>
      <c r="C54" s="294"/>
      <c r="D54" s="294"/>
      <c r="E54" s="294"/>
      <c r="F54" s="294"/>
      <c r="G54" s="294"/>
      <c r="H54" s="294"/>
      <c r="I54" s="294"/>
      <c r="J54" s="294"/>
      <c r="K54" s="294"/>
      <c r="L54" s="294"/>
      <c r="M54" s="294"/>
      <c r="N54" s="294"/>
      <c r="O54" s="294"/>
      <c r="P54" s="294"/>
      <c r="Q54" s="294"/>
    </row>
    <row r="55" spans="1:17" x14ac:dyDescent="0.2">
      <c r="A55" s="333"/>
      <c r="B55" s="294"/>
      <c r="C55" s="294"/>
      <c r="D55" s="294"/>
      <c r="E55" s="294"/>
      <c r="F55" s="294"/>
      <c r="G55" s="294"/>
      <c r="H55" s="294"/>
      <c r="I55" s="294"/>
      <c r="J55" s="294"/>
      <c r="K55" s="294"/>
      <c r="L55" s="294"/>
      <c r="M55" s="294"/>
      <c r="N55" s="294"/>
      <c r="O55" s="294"/>
      <c r="P55" s="294"/>
      <c r="Q55" s="294"/>
    </row>
    <row r="56" spans="1:17" x14ac:dyDescent="0.2">
      <c r="A56" s="333"/>
      <c r="B56" s="294"/>
      <c r="C56" s="294"/>
      <c r="D56" s="294"/>
      <c r="E56" s="294"/>
      <c r="F56" s="294"/>
      <c r="G56" s="294"/>
      <c r="H56" s="294"/>
      <c r="I56" s="294"/>
      <c r="J56" s="294"/>
      <c r="K56" s="294"/>
      <c r="L56" s="294"/>
      <c r="M56" s="294"/>
      <c r="N56" s="294"/>
      <c r="O56" s="294"/>
      <c r="P56" s="294"/>
      <c r="Q56" s="294"/>
    </row>
    <row r="57" spans="1:17" x14ac:dyDescent="0.2">
      <c r="A57" s="333"/>
      <c r="B57" s="294"/>
      <c r="C57" s="294"/>
      <c r="D57" s="294"/>
      <c r="E57" s="294"/>
      <c r="F57" s="294"/>
      <c r="G57" s="294"/>
      <c r="H57" s="294"/>
      <c r="I57" s="294"/>
      <c r="J57" s="294"/>
      <c r="K57" s="294"/>
      <c r="L57" s="294"/>
      <c r="M57" s="294"/>
      <c r="N57" s="294"/>
      <c r="O57" s="294"/>
      <c r="P57" s="294"/>
      <c r="Q57" s="294"/>
    </row>
    <row r="58" spans="1:17" x14ac:dyDescent="0.2">
      <c r="A58" s="333"/>
      <c r="B58" s="294"/>
      <c r="C58" s="294"/>
      <c r="D58" s="294"/>
      <c r="E58" s="294"/>
      <c r="F58" s="294"/>
      <c r="G58" s="294"/>
      <c r="H58" s="294"/>
      <c r="I58" s="294"/>
      <c r="J58" s="294"/>
      <c r="K58" s="294"/>
      <c r="L58" s="294"/>
      <c r="M58" s="294"/>
      <c r="N58" s="294"/>
      <c r="O58" s="294"/>
      <c r="P58" s="294"/>
      <c r="Q58" s="294"/>
    </row>
    <row r="59" spans="1:17" x14ac:dyDescent="0.2">
      <c r="A59" s="333"/>
      <c r="B59" s="294"/>
      <c r="C59" s="294"/>
      <c r="D59" s="294"/>
      <c r="E59" s="294"/>
      <c r="F59" s="294"/>
      <c r="G59" s="294"/>
      <c r="H59" s="294"/>
      <c r="I59" s="294"/>
      <c r="J59" s="294"/>
      <c r="K59" s="294"/>
      <c r="L59" s="294"/>
      <c r="M59" s="294"/>
      <c r="N59" s="294"/>
      <c r="O59" s="294"/>
      <c r="P59" s="294"/>
      <c r="Q59" s="294"/>
    </row>
    <row r="60" spans="1:17" x14ac:dyDescent="0.2">
      <c r="A60" s="333"/>
      <c r="B60" s="294"/>
      <c r="C60" s="294"/>
      <c r="D60" s="294"/>
      <c r="E60" s="294"/>
      <c r="F60" s="294"/>
      <c r="G60" s="294"/>
      <c r="H60" s="294"/>
      <c r="I60" s="294"/>
      <c r="J60" s="294"/>
      <c r="K60" s="294"/>
      <c r="L60" s="294"/>
      <c r="M60" s="294"/>
      <c r="N60" s="294"/>
      <c r="O60" s="294"/>
      <c r="P60" s="294"/>
      <c r="Q60" s="294"/>
    </row>
    <row r="61" spans="1:17" x14ac:dyDescent="0.2">
      <c r="A61" s="333"/>
      <c r="B61" s="294"/>
      <c r="C61" s="294"/>
      <c r="D61" s="294"/>
      <c r="E61" s="294"/>
      <c r="F61" s="294"/>
      <c r="G61" s="294"/>
      <c r="H61" s="294"/>
      <c r="I61" s="294"/>
      <c r="J61" s="294"/>
      <c r="K61" s="294"/>
      <c r="L61" s="294"/>
      <c r="M61" s="294"/>
      <c r="N61" s="294"/>
      <c r="O61" s="294"/>
      <c r="P61" s="294"/>
      <c r="Q61" s="294"/>
    </row>
    <row r="62" spans="1:17" x14ac:dyDescent="0.2">
      <c r="A62" s="333"/>
      <c r="B62" s="294"/>
      <c r="C62" s="294"/>
      <c r="D62" s="294"/>
      <c r="E62" s="294"/>
      <c r="F62" s="294"/>
      <c r="G62" s="294"/>
      <c r="H62" s="294"/>
      <c r="I62" s="294"/>
      <c r="J62" s="294"/>
      <c r="K62" s="294"/>
      <c r="L62" s="294"/>
      <c r="M62" s="294"/>
      <c r="N62" s="294"/>
      <c r="O62" s="294"/>
      <c r="P62" s="294"/>
      <c r="Q62" s="294"/>
    </row>
    <row r="63" spans="1:17" x14ac:dyDescent="0.2">
      <c r="A63" s="333"/>
      <c r="B63" s="294"/>
      <c r="C63" s="294"/>
      <c r="D63" s="294"/>
      <c r="E63" s="294"/>
      <c r="F63" s="294"/>
      <c r="G63" s="294"/>
      <c r="H63" s="294"/>
      <c r="I63" s="294"/>
      <c r="J63" s="294"/>
      <c r="K63" s="294"/>
      <c r="L63" s="294"/>
      <c r="M63" s="294"/>
      <c r="N63" s="294"/>
      <c r="O63" s="294"/>
      <c r="P63" s="294"/>
      <c r="Q63" s="294"/>
    </row>
    <row r="64" spans="1:17" x14ac:dyDescent="0.2">
      <c r="A64" s="333"/>
      <c r="B64" s="294"/>
      <c r="C64" s="294"/>
      <c r="D64" s="294"/>
      <c r="E64" s="294"/>
      <c r="F64" s="294"/>
      <c r="G64" s="294"/>
      <c r="H64" s="294"/>
      <c r="I64" s="294"/>
      <c r="J64" s="294"/>
      <c r="K64" s="294"/>
      <c r="L64" s="294"/>
      <c r="M64" s="294"/>
      <c r="N64" s="294"/>
      <c r="O64" s="294"/>
      <c r="P64" s="294"/>
      <c r="Q64" s="294"/>
    </row>
    <row r="65" spans="1:17" x14ac:dyDescent="0.2">
      <c r="A65" s="333"/>
      <c r="B65" s="294"/>
      <c r="C65" s="294"/>
      <c r="D65" s="294"/>
      <c r="E65" s="294"/>
      <c r="F65" s="294"/>
      <c r="G65" s="294"/>
      <c r="H65" s="294"/>
      <c r="I65" s="294"/>
      <c r="J65" s="294"/>
      <c r="K65" s="294"/>
      <c r="L65" s="294"/>
      <c r="M65" s="294"/>
      <c r="N65" s="294"/>
      <c r="O65" s="294"/>
      <c r="P65" s="294"/>
      <c r="Q65" s="294"/>
    </row>
    <row r="66" spans="1:17" x14ac:dyDescent="0.2">
      <c r="A66" s="333"/>
      <c r="B66" s="294"/>
      <c r="C66" s="294"/>
      <c r="D66" s="294"/>
      <c r="E66" s="294"/>
      <c r="F66" s="294"/>
      <c r="G66" s="294"/>
      <c r="H66" s="294"/>
      <c r="I66" s="294"/>
      <c r="J66" s="294"/>
      <c r="K66" s="294"/>
      <c r="L66" s="294"/>
      <c r="M66" s="294"/>
      <c r="N66" s="294"/>
      <c r="O66" s="294"/>
      <c r="P66" s="294"/>
      <c r="Q66" s="294"/>
    </row>
    <row r="67" spans="1:17" x14ac:dyDescent="0.2">
      <c r="A67" s="333"/>
      <c r="B67" s="294"/>
      <c r="C67" s="294"/>
      <c r="D67" s="294"/>
      <c r="E67" s="294"/>
      <c r="F67" s="294"/>
      <c r="G67" s="294"/>
      <c r="H67" s="294"/>
      <c r="I67" s="294"/>
      <c r="J67" s="294"/>
      <c r="K67" s="294"/>
      <c r="L67" s="294"/>
      <c r="M67" s="294"/>
      <c r="N67" s="294"/>
      <c r="O67" s="294"/>
      <c r="P67" s="294"/>
      <c r="Q67" s="294"/>
    </row>
    <row r="68" spans="1:17" x14ac:dyDescent="0.2">
      <c r="A68" s="333"/>
      <c r="B68" s="294"/>
      <c r="C68" s="294"/>
      <c r="D68" s="294"/>
      <c r="E68" s="294"/>
      <c r="F68" s="294"/>
      <c r="G68" s="294"/>
      <c r="H68" s="294"/>
      <c r="I68" s="294"/>
      <c r="J68" s="294"/>
      <c r="K68" s="294"/>
      <c r="L68" s="294"/>
      <c r="M68" s="294"/>
      <c r="N68" s="294"/>
      <c r="O68" s="294"/>
      <c r="P68" s="294"/>
      <c r="Q68" s="294"/>
    </row>
    <row r="69" spans="1:17" x14ac:dyDescent="0.2">
      <c r="A69" s="333"/>
      <c r="B69" s="294"/>
      <c r="C69" s="294"/>
      <c r="D69" s="294"/>
      <c r="E69" s="294"/>
      <c r="F69" s="294"/>
      <c r="G69" s="294"/>
      <c r="H69" s="294"/>
      <c r="I69" s="294"/>
      <c r="J69" s="294"/>
      <c r="K69" s="294"/>
      <c r="L69" s="294"/>
      <c r="M69" s="294"/>
      <c r="N69" s="294"/>
      <c r="O69" s="294"/>
      <c r="P69" s="294"/>
      <c r="Q69" s="294"/>
    </row>
    <row r="70" spans="1:17" x14ac:dyDescent="0.2">
      <c r="A70" s="333"/>
      <c r="B70" s="294"/>
      <c r="C70" s="294"/>
      <c r="D70" s="294"/>
      <c r="E70" s="294"/>
      <c r="F70" s="294"/>
      <c r="G70" s="294"/>
      <c r="H70" s="294"/>
      <c r="I70" s="294"/>
      <c r="J70" s="294"/>
      <c r="K70" s="294"/>
      <c r="L70" s="294"/>
      <c r="M70" s="294"/>
      <c r="N70" s="294"/>
      <c r="O70" s="294"/>
      <c r="P70" s="294"/>
      <c r="Q70" s="294"/>
    </row>
    <row r="71" spans="1:17" x14ac:dyDescent="0.2">
      <c r="A71" s="333"/>
      <c r="B71" s="294"/>
      <c r="C71" s="294"/>
      <c r="D71" s="294"/>
      <c r="E71" s="294"/>
      <c r="F71" s="294"/>
      <c r="G71" s="294"/>
      <c r="H71" s="294"/>
      <c r="I71" s="294"/>
      <c r="J71" s="294"/>
      <c r="K71" s="294"/>
      <c r="L71" s="294"/>
      <c r="M71" s="294"/>
      <c r="N71" s="294"/>
      <c r="O71" s="294"/>
      <c r="P71" s="294"/>
      <c r="Q71" s="294"/>
    </row>
    <row r="72" spans="1:17" x14ac:dyDescent="0.2">
      <c r="A72" s="333"/>
      <c r="B72" s="294"/>
      <c r="C72" s="294"/>
      <c r="D72" s="294"/>
      <c r="E72" s="294"/>
      <c r="F72" s="294"/>
      <c r="G72" s="294"/>
      <c r="H72" s="294"/>
      <c r="I72" s="294"/>
      <c r="J72" s="294"/>
      <c r="K72" s="294"/>
      <c r="L72" s="294"/>
      <c r="M72" s="294"/>
      <c r="N72" s="294"/>
      <c r="O72" s="294"/>
      <c r="P72" s="294"/>
      <c r="Q72" s="294"/>
    </row>
    <row r="73" spans="1:17" x14ac:dyDescent="0.2">
      <c r="A73" s="333"/>
      <c r="B73" s="294"/>
      <c r="C73" s="294"/>
      <c r="D73" s="294"/>
      <c r="E73" s="294"/>
      <c r="F73" s="294"/>
      <c r="G73" s="294"/>
      <c r="H73" s="294"/>
      <c r="I73" s="294"/>
      <c r="J73" s="294"/>
      <c r="K73" s="294"/>
      <c r="L73" s="294"/>
      <c r="M73" s="294"/>
      <c r="N73" s="294"/>
      <c r="O73" s="294"/>
      <c r="P73" s="294"/>
      <c r="Q73" s="294"/>
    </row>
    <row r="74" spans="1:17" x14ac:dyDescent="0.2">
      <c r="A74" s="333"/>
      <c r="B74" s="294"/>
      <c r="C74" s="294"/>
      <c r="D74" s="294"/>
      <c r="E74" s="294"/>
      <c r="F74" s="294"/>
      <c r="G74" s="294"/>
      <c r="H74" s="294"/>
      <c r="I74" s="294"/>
      <c r="J74" s="294"/>
      <c r="K74" s="294"/>
      <c r="L74" s="294"/>
      <c r="M74" s="294"/>
      <c r="N74" s="294"/>
      <c r="O74" s="294"/>
      <c r="P74" s="294"/>
      <c r="Q74" s="294"/>
    </row>
    <row r="75" spans="1:17" x14ac:dyDescent="0.2">
      <c r="A75" s="333"/>
      <c r="B75" s="294"/>
      <c r="C75" s="294"/>
      <c r="D75" s="294"/>
      <c r="E75" s="294"/>
      <c r="F75" s="294"/>
      <c r="G75" s="294"/>
      <c r="H75" s="294"/>
      <c r="I75" s="294"/>
      <c r="J75" s="294"/>
      <c r="K75" s="294"/>
      <c r="L75" s="294"/>
      <c r="M75" s="294"/>
      <c r="N75" s="294"/>
      <c r="O75" s="294"/>
      <c r="P75" s="294"/>
      <c r="Q75" s="294"/>
    </row>
    <row r="76" spans="1:17" x14ac:dyDescent="0.2">
      <c r="A76" s="333"/>
      <c r="B76" s="294"/>
      <c r="C76" s="294"/>
      <c r="D76" s="294"/>
      <c r="E76" s="294"/>
      <c r="F76" s="294"/>
      <c r="G76" s="294"/>
      <c r="H76" s="294"/>
      <c r="I76" s="294"/>
      <c r="J76" s="294"/>
      <c r="K76" s="294"/>
      <c r="L76" s="294"/>
      <c r="M76" s="294"/>
      <c r="N76" s="294"/>
      <c r="O76" s="294"/>
      <c r="P76" s="294"/>
      <c r="Q76" s="294"/>
    </row>
    <row r="77" spans="1:17" x14ac:dyDescent="0.2">
      <c r="A77" s="333"/>
      <c r="B77" s="294"/>
      <c r="C77" s="294"/>
      <c r="D77" s="294"/>
      <c r="E77" s="294"/>
      <c r="F77" s="294"/>
      <c r="G77" s="294"/>
      <c r="H77" s="294"/>
      <c r="I77" s="294"/>
      <c r="J77" s="294"/>
      <c r="K77" s="294"/>
      <c r="L77" s="294"/>
      <c r="M77" s="294"/>
      <c r="N77" s="294"/>
      <c r="O77" s="294"/>
      <c r="P77" s="294"/>
      <c r="Q77" s="294"/>
    </row>
    <row r="78" spans="1:17" x14ac:dyDescent="0.2">
      <c r="A78" s="333"/>
      <c r="B78" s="294"/>
      <c r="C78" s="294"/>
      <c r="D78" s="294"/>
      <c r="E78" s="294"/>
      <c r="F78" s="294"/>
      <c r="G78" s="294"/>
      <c r="H78" s="294"/>
      <c r="I78" s="294"/>
      <c r="J78" s="294"/>
      <c r="K78" s="294"/>
      <c r="L78" s="294"/>
      <c r="M78" s="294"/>
      <c r="N78" s="294"/>
      <c r="O78" s="294"/>
      <c r="P78" s="294"/>
      <c r="Q78" s="294"/>
    </row>
    <row r="79" spans="1:17" x14ac:dyDescent="0.2">
      <c r="A79" s="333"/>
      <c r="B79" s="294"/>
      <c r="C79" s="294"/>
      <c r="D79" s="294"/>
      <c r="E79" s="294"/>
      <c r="F79" s="294"/>
      <c r="G79" s="294"/>
      <c r="H79" s="294"/>
      <c r="I79" s="294"/>
      <c r="J79" s="294"/>
      <c r="K79" s="294"/>
      <c r="L79" s="294"/>
      <c r="M79" s="294"/>
      <c r="N79" s="294"/>
      <c r="O79" s="294"/>
      <c r="P79" s="294"/>
      <c r="Q79" s="294"/>
    </row>
    <row r="80" spans="1:17" x14ac:dyDescent="0.2">
      <c r="A80" s="333"/>
      <c r="B80" s="294"/>
      <c r="C80" s="294"/>
      <c r="D80" s="294"/>
      <c r="E80" s="294"/>
      <c r="F80" s="294"/>
      <c r="G80" s="294"/>
      <c r="H80" s="294"/>
      <c r="I80" s="294"/>
      <c r="J80" s="294"/>
      <c r="K80" s="294"/>
      <c r="L80" s="294"/>
      <c r="M80" s="294"/>
      <c r="N80" s="294"/>
      <c r="O80" s="294"/>
      <c r="P80" s="294"/>
      <c r="Q80" s="294"/>
    </row>
    <row r="81" spans="1:17" x14ac:dyDescent="0.2">
      <c r="A81" s="333"/>
      <c r="B81" s="294"/>
      <c r="C81" s="294"/>
      <c r="D81" s="294"/>
      <c r="E81" s="294"/>
      <c r="F81" s="294"/>
      <c r="G81" s="294"/>
      <c r="H81" s="294"/>
      <c r="I81" s="294"/>
      <c r="J81" s="294"/>
      <c r="K81" s="294"/>
      <c r="L81" s="294"/>
      <c r="M81" s="294"/>
      <c r="N81" s="294"/>
      <c r="O81" s="294"/>
      <c r="P81" s="294"/>
      <c r="Q81" s="294"/>
    </row>
    <row r="82" spans="1:17" x14ac:dyDescent="0.2">
      <c r="A82" s="333"/>
      <c r="B82" s="294"/>
      <c r="C82" s="294"/>
      <c r="D82" s="294"/>
      <c r="E82" s="294"/>
      <c r="F82" s="294"/>
      <c r="G82" s="294"/>
      <c r="H82" s="294"/>
      <c r="I82" s="294"/>
      <c r="J82" s="294"/>
      <c r="K82" s="294"/>
      <c r="L82" s="294"/>
      <c r="M82" s="294"/>
      <c r="N82" s="294"/>
      <c r="O82" s="294"/>
      <c r="P82" s="294"/>
      <c r="Q82" s="294"/>
    </row>
    <row r="83" spans="1:17" x14ac:dyDescent="0.2">
      <c r="A83" s="333"/>
      <c r="B83" s="294"/>
      <c r="C83" s="294"/>
      <c r="D83" s="294"/>
      <c r="E83" s="294"/>
      <c r="F83" s="294"/>
      <c r="G83" s="294"/>
      <c r="H83" s="294"/>
      <c r="I83" s="294"/>
      <c r="J83" s="294"/>
      <c r="K83" s="294"/>
      <c r="L83" s="294"/>
      <c r="M83" s="294"/>
      <c r="N83" s="294"/>
      <c r="O83" s="294"/>
      <c r="P83" s="294"/>
      <c r="Q83" s="294"/>
    </row>
    <row r="84" spans="1:17" x14ac:dyDescent="0.2">
      <c r="A84" s="333"/>
      <c r="B84" s="294"/>
      <c r="C84" s="294"/>
      <c r="D84" s="294"/>
      <c r="E84" s="294"/>
      <c r="F84" s="294"/>
      <c r="G84" s="294"/>
      <c r="H84" s="294"/>
      <c r="I84" s="294"/>
      <c r="J84" s="294"/>
      <c r="K84" s="294"/>
      <c r="L84" s="294"/>
      <c r="M84" s="294"/>
      <c r="N84" s="294"/>
      <c r="O84" s="294"/>
      <c r="P84" s="294"/>
      <c r="Q84" s="294"/>
    </row>
    <row r="85" spans="1:17" x14ac:dyDescent="0.2">
      <c r="A85" s="333"/>
      <c r="B85" s="294"/>
      <c r="C85" s="294"/>
      <c r="D85" s="294"/>
      <c r="E85" s="294"/>
      <c r="F85" s="294"/>
      <c r="G85" s="294"/>
      <c r="H85" s="294"/>
      <c r="I85" s="294"/>
      <c r="J85" s="294"/>
      <c r="K85" s="294"/>
      <c r="L85" s="294"/>
      <c r="M85" s="294"/>
      <c r="N85" s="294"/>
      <c r="O85" s="294"/>
      <c r="P85" s="294"/>
      <c r="Q85" s="294"/>
    </row>
    <row r="86" spans="1:17" x14ac:dyDescent="0.2">
      <c r="A86" s="333"/>
      <c r="B86" s="294"/>
      <c r="C86" s="294"/>
      <c r="D86" s="294"/>
      <c r="E86" s="294"/>
      <c r="F86" s="294"/>
      <c r="G86" s="294"/>
      <c r="H86" s="294"/>
      <c r="I86" s="294"/>
      <c r="J86" s="294"/>
      <c r="K86" s="294"/>
      <c r="L86" s="294"/>
      <c r="M86" s="294"/>
      <c r="N86" s="294"/>
      <c r="O86" s="294"/>
      <c r="P86" s="294"/>
      <c r="Q86" s="294"/>
    </row>
    <row r="87" spans="1:17" x14ac:dyDescent="0.2">
      <c r="A87" s="333"/>
      <c r="B87" s="294"/>
      <c r="C87" s="294"/>
      <c r="D87" s="294"/>
      <c r="E87" s="294"/>
      <c r="F87" s="294"/>
      <c r="G87" s="294"/>
      <c r="H87" s="294"/>
      <c r="I87" s="294"/>
      <c r="J87" s="294"/>
      <c r="K87" s="294"/>
      <c r="L87" s="294"/>
      <c r="M87" s="294"/>
      <c r="N87" s="294"/>
      <c r="O87" s="294"/>
      <c r="P87" s="294"/>
      <c r="Q87" s="294"/>
    </row>
    <row r="88" spans="1:17" x14ac:dyDescent="0.2">
      <c r="A88" s="333"/>
      <c r="B88" s="294"/>
      <c r="C88" s="294"/>
      <c r="D88" s="294"/>
      <c r="E88" s="294"/>
      <c r="F88" s="294"/>
      <c r="G88" s="294"/>
      <c r="H88" s="294"/>
      <c r="I88" s="294"/>
      <c r="J88" s="294"/>
      <c r="K88" s="294"/>
      <c r="L88" s="294"/>
      <c r="M88" s="294"/>
      <c r="N88" s="294"/>
      <c r="O88" s="294"/>
      <c r="P88" s="294"/>
      <c r="Q88" s="294"/>
    </row>
    <row r="89" spans="1:17" x14ac:dyDescent="0.2">
      <c r="A89" s="333"/>
      <c r="B89" s="294"/>
      <c r="C89" s="294"/>
      <c r="D89" s="294"/>
      <c r="E89" s="294"/>
      <c r="F89" s="294"/>
      <c r="G89" s="294"/>
      <c r="H89" s="294"/>
      <c r="I89" s="294"/>
      <c r="J89" s="294"/>
      <c r="K89" s="294"/>
      <c r="L89" s="294"/>
      <c r="M89" s="294"/>
      <c r="N89" s="294"/>
      <c r="O89" s="294"/>
      <c r="P89" s="294"/>
      <c r="Q89" s="294"/>
    </row>
    <row r="90" spans="1:17" x14ac:dyDescent="0.2">
      <c r="A90" s="333"/>
      <c r="B90" s="294"/>
      <c r="C90" s="294"/>
      <c r="D90" s="294"/>
      <c r="E90" s="294"/>
      <c r="F90" s="294"/>
      <c r="G90" s="294"/>
      <c r="H90" s="294"/>
      <c r="I90" s="294"/>
      <c r="J90" s="294"/>
      <c r="K90" s="294"/>
      <c r="L90" s="294"/>
      <c r="M90" s="294"/>
      <c r="N90" s="294"/>
      <c r="O90" s="294"/>
      <c r="P90" s="294"/>
      <c r="Q90" s="294"/>
    </row>
    <row r="91" spans="1:17" x14ac:dyDescent="0.2">
      <c r="A91" s="333"/>
      <c r="B91" s="294"/>
      <c r="C91" s="294"/>
      <c r="D91" s="294"/>
      <c r="E91" s="294"/>
      <c r="F91" s="294"/>
      <c r="G91" s="294"/>
      <c r="H91" s="294"/>
      <c r="I91" s="294"/>
      <c r="J91" s="294"/>
      <c r="K91" s="294"/>
      <c r="L91" s="294"/>
      <c r="M91" s="294"/>
      <c r="N91" s="294"/>
      <c r="O91" s="294"/>
      <c r="P91" s="294"/>
      <c r="Q91" s="294"/>
    </row>
    <row r="92" spans="1:17" x14ac:dyDescent="0.2">
      <c r="A92" s="333"/>
      <c r="B92" s="294"/>
      <c r="C92" s="294"/>
      <c r="D92" s="294"/>
      <c r="E92" s="294"/>
      <c r="F92" s="294"/>
      <c r="G92" s="294"/>
      <c r="H92" s="294"/>
      <c r="I92" s="294"/>
      <c r="J92" s="294"/>
      <c r="K92" s="294"/>
      <c r="L92" s="294"/>
      <c r="M92" s="294"/>
      <c r="N92" s="294"/>
      <c r="O92" s="294"/>
      <c r="P92" s="294"/>
      <c r="Q92" s="294"/>
    </row>
    <row r="93" spans="1:17" x14ac:dyDescent="0.2">
      <c r="A93" s="333"/>
      <c r="B93" s="294"/>
      <c r="C93" s="294"/>
      <c r="D93" s="294"/>
      <c r="E93" s="294"/>
      <c r="F93" s="294"/>
      <c r="G93" s="294"/>
      <c r="H93" s="294"/>
      <c r="I93" s="294"/>
      <c r="J93" s="294"/>
      <c r="K93" s="294"/>
      <c r="L93" s="294"/>
      <c r="M93" s="294"/>
      <c r="N93" s="294"/>
      <c r="O93" s="294"/>
      <c r="P93" s="294"/>
      <c r="Q93" s="294"/>
    </row>
    <row r="94" spans="1:17" x14ac:dyDescent="0.2">
      <c r="A94" s="333"/>
      <c r="B94" s="294"/>
      <c r="C94" s="294"/>
      <c r="D94" s="294"/>
      <c r="E94" s="294"/>
      <c r="F94" s="294"/>
      <c r="G94" s="294"/>
      <c r="H94" s="294"/>
      <c r="I94" s="294"/>
      <c r="J94" s="294"/>
      <c r="K94" s="294"/>
      <c r="L94" s="294"/>
      <c r="M94" s="294"/>
      <c r="N94" s="294"/>
      <c r="O94" s="294"/>
      <c r="P94" s="294"/>
      <c r="Q94" s="294"/>
    </row>
    <row r="95" spans="1:17" x14ac:dyDescent="0.2">
      <c r="A95" s="333"/>
      <c r="B95" s="294"/>
      <c r="C95" s="294"/>
      <c r="D95" s="294"/>
      <c r="E95" s="294"/>
      <c r="F95" s="294"/>
      <c r="G95" s="294"/>
      <c r="H95" s="294"/>
      <c r="I95" s="294"/>
      <c r="J95" s="294"/>
      <c r="K95" s="294"/>
      <c r="L95" s="294"/>
      <c r="M95" s="294"/>
      <c r="N95" s="294"/>
      <c r="O95" s="294"/>
      <c r="P95" s="294"/>
      <c r="Q95" s="294"/>
    </row>
    <row r="96" spans="1:17" x14ac:dyDescent="0.2">
      <c r="A96" s="333"/>
      <c r="B96" s="294"/>
      <c r="C96" s="294"/>
      <c r="D96" s="294"/>
      <c r="E96" s="294"/>
      <c r="F96" s="294"/>
      <c r="G96" s="294"/>
      <c r="H96" s="294"/>
      <c r="I96" s="294"/>
      <c r="J96" s="294"/>
      <c r="K96" s="294"/>
      <c r="L96" s="294"/>
      <c r="M96" s="294"/>
      <c r="N96" s="294"/>
      <c r="O96" s="294"/>
      <c r="P96" s="294"/>
      <c r="Q96" s="294"/>
    </row>
    <row r="97" spans="1:17" x14ac:dyDescent="0.2">
      <c r="A97" s="333"/>
      <c r="B97" s="294"/>
      <c r="C97" s="294"/>
      <c r="D97" s="294"/>
      <c r="E97" s="294"/>
      <c r="F97" s="294"/>
      <c r="G97" s="294"/>
      <c r="H97" s="294"/>
      <c r="I97" s="294"/>
      <c r="J97" s="294"/>
      <c r="K97" s="294"/>
      <c r="L97" s="294"/>
      <c r="M97" s="294"/>
      <c r="N97" s="294"/>
      <c r="O97" s="294"/>
      <c r="P97" s="294"/>
      <c r="Q97" s="294"/>
    </row>
    <row r="98" spans="1:17" x14ac:dyDescent="0.2">
      <c r="A98" s="333"/>
      <c r="B98" s="294"/>
      <c r="C98" s="294"/>
      <c r="D98" s="294"/>
      <c r="E98" s="294"/>
      <c r="F98" s="294"/>
      <c r="G98" s="294"/>
      <c r="H98" s="294"/>
      <c r="I98" s="294"/>
      <c r="J98" s="294"/>
      <c r="K98" s="294"/>
      <c r="L98" s="294"/>
      <c r="M98" s="294"/>
      <c r="N98" s="294"/>
      <c r="O98" s="294"/>
      <c r="P98" s="294"/>
      <c r="Q98" s="294"/>
    </row>
    <row r="99" spans="1:17" x14ac:dyDescent="0.2">
      <c r="A99" s="333"/>
      <c r="B99" s="294"/>
      <c r="C99" s="294"/>
      <c r="D99" s="294"/>
      <c r="E99" s="294"/>
      <c r="F99" s="294"/>
      <c r="G99" s="294"/>
      <c r="H99" s="294"/>
      <c r="I99" s="294"/>
      <c r="J99" s="294"/>
      <c r="K99" s="294"/>
      <c r="L99" s="294"/>
      <c r="M99" s="294"/>
      <c r="N99" s="294"/>
      <c r="O99" s="294"/>
      <c r="P99" s="294"/>
      <c r="Q99" s="294"/>
    </row>
    <row r="100" spans="1:17" x14ac:dyDescent="0.2">
      <c r="A100" s="333"/>
      <c r="B100" s="294"/>
      <c r="C100" s="294"/>
      <c r="D100" s="294"/>
      <c r="E100" s="294"/>
      <c r="F100" s="294"/>
      <c r="G100" s="294"/>
      <c r="H100" s="294"/>
      <c r="I100" s="294"/>
      <c r="J100" s="294"/>
      <c r="K100" s="294"/>
      <c r="L100" s="294"/>
      <c r="M100" s="294"/>
      <c r="N100" s="294"/>
      <c r="O100" s="294"/>
      <c r="P100" s="294"/>
      <c r="Q100" s="294"/>
    </row>
    <row r="101" spans="1:17" x14ac:dyDescent="0.2">
      <c r="A101" s="333"/>
      <c r="B101" s="294"/>
      <c r="C101" s="294"/>
      <c r="D101" s="294"/>
      <c r="E101" s="294"/>
      <c r="F101" s="294"/>
      <c r="G101" s="294"/>
      <c r="H101" s="294"/>
      <c r="I101" s="294"/>
      <c r="J101" s="294"/>
      <c r="K101" s="294"/>
      <c r="L101" s="294"/>
      <c r="M101" s="294"/>
      <c r="N101" s="294"/>
      <c r="O101" s="294"/>
      <c r="P101" s="294"/>
      <c r="Q101" s="294"/>
    </row>
    <row r="102" spans="1:17" x14ac:dyDescent="0.2">
      <c r="A102" s="333"/>
      <c r="B102" s="294"/>
      <c r="C102" s="294"/>
      <c r="D102" s="294"/>
      <c r="E102" s="294"/>
      <c r="F102" s="294"/>
      <c r="G102" s="294"/>
      <c r="H102" s="294"/>
      <c r="I102" s="294"/>
      <c r="J102" s="294"/>
      <c r="K102" s="294"/>
      <c r="L102" s="294"/>
      <c r="M102" s="294"/>
      <c r="N102" s="294"/>
      <c r="O102" s="294"/>
      <c r="P102" s="294"/>
      <c r="Q102" s="294"/>
    </row>
    <row r="103" spans="1:17" x14ac:dyDescent="0.2">
      <c r="A103" s="333"/>
      <c r="B103" s="294"/>
      <c r="C103" s="294"/>
      <c r="D103" s="294"/>
      <c r="E103" s="294"/>
      <c r="F103" s="294"/>
      <c r="G103" s="294"/>
      <c r="H103" s="294"/>
      <c r="I103" s="294"/>
      <c r="J103" s="294"/>
      <c r="K103" s="294"/>
      <c r="L103" s="294"/>
      <c r="M103" s="294"/>
      <c r="N103" s="294"/>
      <c r="O103" s="294"/>
      <c r="P103" s="294"/>
      <c r="Q103" s="294"/>
    </row>
    <row r="104" spans="1:17" x14ac:dyDescent="0.2">
      <c r="A104" s="333"/>
      <c r="B104" s="294"/>
      <c r="C104" s="294"/>
      <c r="D104" s="294"/>
      <c r="E104" s="294"/>
      <c r="F104" s="294"/>
      <c r="G104" s="294"/>
      <c r="H104" s="294"/>
      <c r="I104" s="294"/>
      <c r="J104" s="294"/>
      <c r="K104" s="294"/>
      <c r="L104" s="294"/>
      <c r="M104" s="294"/>
      <c r="N104" s="294"/>
      <c r="O104" s="294"/>
      <c r="P104" s="294"/>
      <c r="Q104" s="294"/>
    </row>
  </sheetData>
  <pageMargins left="0.39370078740157483" right="0.19685039370078741" top="0.35433070866141736" bottom="0.35433070866141736" header="0.31496062992125984" footer="0.31496062992125984"/>
  <pageSetup scale="70" orientation="landscape"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sheetPr>
  <dimension ref="A1:Q25"/>
  <sheetViews>
    <sheetView showGridLines="0" topLeftCell="A7" zoomScaleNormal="100" workbookViewId="0">
      <selection activeCell="G26" sqref="G26"/>
    </sheetView>
  </sheetViews>
  <sheetFormatPr defaultRowHeight="15" x14ac:dyDescent="0.25"/>
  <cols>
    <col min="1" max="1" width="30.5703125" customWidth="1"/>
    <col min="2" max="2" width="14.28515625" hidden="1" customWidth="1"/>
    <col min="3" max="5" width="11" hidden="1" customWidth="1"/>
    <col min="6" max="9" width="11" customWidth="1"/>
    <col min="10" max="17" width="12" customWidth="1"/>
  </cols>
  <sheetData>
    <row r="1" spans="1:17" ht="18" x14ac:dyDescent="0.25">
      <c r="A1" s="384" t="s">
        <v>519</v>
      </c>
      <c r="B1" s="384"/>
      <c r="C1" s="384"/>
      <c r="D1" s="384"/>
      <c r="E1" s="384"/>
      <c r="F1" s="384"/>
      <c r="G1" s="384"/>
      <c r="H1" s="384"/>
      <c r="I1" s="384"/>
      <c r="J1" s="384"/>
      <c r="K1" s="384"/>
      <c r="L1" s="384"/>
      <c r="M1" s="384"/>
      <c r="N1" s="384"/>
      <c r="O1" s="384"/>
      <c r="P1" s="384"/>
      <c r="Q1" s="384"/>
    </row>
    <row r="2" spans="1:17" x14ac:dyDescent="0.25">
      <c r="A2" s="294"/>
      <c r="B2" s="294"/>
      <c r="C2" s="294"/>
      <c r="D2" s="294"/>
      <c r="E2" s="294"/>
      <c r="F2" s="294"/>
      <c r="G2" s="294"/>
      <c r="H2" s="294"/>
      <c r="I2" s="294"/>
      <c r="J2" s="294"/>
      <c r="K2" s="294"/>
      <c r="L2" s="294"/>
      <c r="M2" s="294"/>
      <c r="N2" s="294"/>
      <c r="O2" s="294"/>
      <c r="P2" s="294"/>
      <c r="Q2" s="295"/>
    </row>
    <row r="3" spans="1:17" ht="45" customHeight="1" x14ac:dyDescent="0.25">
      <c r="A3" s="296" t="s">
        <v>113</v>
      </c>
      <c r="B3" s="297" t="s">
        <v>271</v>
      </c>
      <c r="C3" s="297" t="s">
        <v>272</v>
      </c>
      <c r="D3" s="297" t="s">
        <v>273</v>
      </c>
      <c r="E3" s="297" t="s">
        <v>274</v>
      </c>
      <c r="F3" s="376" t="s">
        <v>121</v>
      </c>
      <c r="G3" s="376" t="s">
        <v>122</v>
      </c>
      <c r="H3" s="376" t="s">
        <v>123</v>
      </c>
      <c r="I3" s="376" t="s">
        <v>124</v>
      </c>
      <c r="J3" s="376" t="s">
        <v>125</v>
      </c>
      <c r="K3" s="376" t="s">
        <v>126</v>
      </c>
      <c r="L3" s="376" t="s">
        <v>127</v>
      </c>
      <c r="M3" s="376" t="s">
        <v>128</v>
      </c>
      <c r="N3" s="376" t="s">
        <v>129</v>
      </c>
      <c r="O3" s="376" t="s">
        <v>259</v>
      </c>
      <c r="P3" s="298" t="s">
        <v>275</v>
      </c>
      <c r="Q3" s="298" t="s">
        <v>276</v>
      </c>
    </row>
    <row r="4" spans="1:17" ht="45" customHeight="1" x14ac:dyDescent="0.25">
      <c r="A4" s="299" t="s">
        <v>64</v>
      </c>
      <c r="B4" s="300"/>
      <c r="C4" s="300"/>
      <c r="D4" s="300"/>
      <c r="E4" s="300">
        <v>2500</v>
      </c>
      <c r="F4" s="300">
        <f>5200-1400</f>
        <v>3800</v>
      </c>
      <c r="G4" s="300">
        <f t="shared" ref="G4:O4" si="0">5200-1400</f>
        <v>3800</v>
      </c>
      <c r="H4" s="300">
        <f t="shared" si="0"/>
        <v>3800</v>
      </c>
      <c r="I4" s="300">
        <f t="shared" si="0"/>
        <v>3800</v>
      </c>
      <c r="J4" s="300">
        <f t="shared" si="0"/>
        <v>3800</v>
      </c>
      <c r="K4" s="300">
        <f t="shared" si="0"/>
        <v>3800</v>
      </c>
      <c r="L4" s="300">
        <f t="shared" si="0"/>
        <v>3800</v>
      </c>
      <c r="M4" s="300">
        <f t="shared" si="0"/>
        <v>3800</v>
      </c>
      <c r="N4" s="300">
        <f t="shared" si="0"/>
        <v>3800</v>
      </c>
      <c r="O4" s="300">
        <f t="shared" si="0"/>
        <v>3800</v>
      </c>
      <c r="P4" s="301">
        <f>SUM(Table3[[#This Row],[2026]:[2030]])</f>
        <v>19000</v>
      </c>
      <c r="Q4" s="301">
        <f>SUM(Table3[[#This Row],[2021]:[2030]])</f>
        <v>38000</v>
      </c>
    </row>
    <row r="5" spans="1:17" ht="45" customHeight="1" x14ac:dyDescent="0.25">
      <c r="A5" s="302" t="s">
        <v>62</v>
      </c>
      <c r="B5" s="300"/>
      <c r="C5" s="300"/>
      <c r="D5" s="300">
        <v>17</v>
      </c>
      <c r="E5" s="300">
        <v>0</v>
      </c>
      <c r="F5" s="300">
        <f>150+125</f>
        <v>275</v>
      </c>
      <c r="G5" s="300">
        <f>466.3*1.0176+150+125</f>
        <v>749.50688000000002</v>
      </c>
      <c r="H5" s="300">
        <f t="shared" ref="H5:O5" si="1">466.3*1.0176+150+125</f>
        <v>749.50688000000002</v>
      </c>
      <c r="I5" s="300">
        <f t="shared" si="1"/>
        <v>749.50688000000002</v>
      </c>
      <c r="J5" s="300">
        <f t="shared" si="1"/>
        <v>749.50688000000002</v>
      </c>
      <c r="K5" s="300">
        <f t="shared" si="1"/>
        <v>749.50688000000002</v>
      </c>
      <c r="L5" s="300">
        <f t="shared" si="1"/>
        <v>749.50688000000002</v>
      </c>
      <c r="M5" s="300">
        <f t="shared" si="1"/>
        <v>749.50688000000002</v>
      </c>
      <c r="N5" s="300">
        <f t="shared" si="1"/>
        <v>749.50688000000002</v>
      </c>
      <c r="O5" s="300">
        <f t="shared" si="1"/>
        <v>749.50688000000002</v>
      </c>
      <c r="P5" s="301">
        <f>SUM(Table3[[#This Row],[2026]:[2030]])</f>
        <v>3747.5344</v>
      </c>
      <c r="Q5" s="301">
        <f>SUM(Table3[[#This Row],[2021]:[2030]])</f>
        <v>7020.5619199999992</v>
      </c>
    </row>
    <row r="6" spans="1:17" ht="45" customHeight="1" x14ac:dyDescent="0.25">
      <c r="A6" s="299" t="s">
        <v>65</v>
      </c>
      <c r="B6" s="300"/>
      <c r="C6" s="300">
        <v>410</v>
      </c>
      <c r="D6" s="300">
        <v>717</v>
      </c>
      <c r="E6" s="300">
        <v>927.2</v>
      </c>
      <c r="F6" s="300">
        <f>927.2</f>
        <v>927.2</v>
      </c>
      <c r="G6" s="300">
        <v>3013.6</v>
      </c>
      <c r="H6" s="300">
        <v>3708.9</v>
      </c>
      <c r="I6" s="300">
        <v>3708.9</v>
      </c>
      <c r="J6" s="300">
        <v>3708.9</v>
      </c>
      <c r="K6" s="300">
        <v>3708.9</v>
      </c>
      <c r="L6" s="300">
        <v>3708.9</v>
      </c>
      <c r="M6" s="300">
        <v>3708.9</v>
      </c>
      <c r="N6" s="300">
        <v>3708.9</v>
      </c>
      <c r="O6" s="300">
        <v>3708.9</v>
      </c>
      <c r="P6" s="301">
        <f>SUM(Table3[[#This Row],[2026]:[2030]])</f>
        <v>18544.5</v>
      </c>
      <c r="Q6" s="301">
        <f>SUM(Table3[[#This Row],[2021]:[2030]])</f>
        <v>33612.000000000007</v>
      </c>
    </row>
    <row r="7" spans="1:17" ht="45" customHeight="1" x14ac:dyDescent="0.25">
      <c r="A7" s="303" t="s">
        <v>63</v>
      </c>
      <c r="B7" s="304"/>
      <c r="C7" s="304"/>
      <c r="D7" s="304"/>
      <c r="E7" s="304"/>
      <c r="F7" s="300"/>
      <c r="G7" s="300"/>
      <c r="H7" s="300">
        <v>525</v>
      </c>
      <c r="I7" s="300">
        <v>525</v>
      </c>
      <c r="J7" s="300">
        <v>525</v>
      </c>
      <c r="K7" s="300">
        <v>525</v>
      </c>
      <c r="L7" s="300">
        <v>525</v>
      </c>
      <c r="M7" s="300">
        <v>525</v>
      </c>
      <c r="N7" s="300">
        <v>525</v>
      </c>
      <c r="O7" s="300">
        <v>525</v>
      </c>
      <c r="P7" s="301">
        <f>SUM(Table3[[#This Row],[2026]:[2030]])</f>
        <v>2625</v>
      </c>
      <c r="Q7" s="301">
        <f>SUM(Table3[[#This Row],[2021]:[2030]])</f>
        <v>4200</v>
      </c>
    </row>
    <row r="8" spans="1:17" ht="45" customHeight="1" x14ac:dyDescent="0.25">
      <c r="A8" s="305" t="s">
        <v>270</v>
      </c>
      <c r="B8" s="306">
        <f>SUBTOTAL(109,B4:B6)</f>
        <v>0</v>
      </c>
      <c r="C8" s="306">
        <f>SUBTOTAL(109,C4:C6)</f>
        <v>410</v>
      </c>
      <c r="D8" s="306">
        <f>SUBTOTAL(109,D4:D6)</f>
        <v>734</v>
      </c>
      <c r="E8" s="306">
        <f>SUBTOTAL(109,E4:E6)</f>
        <v>3427.2</v>
      </c>
      <c r="F8" s="306">
        <f t="shared" ref="F8:Q8" si="2">SUBTOTAL(109,F4:F7)</f>
        <v>5002.2</v>
      </c>
      <c r="G8" s="306">
        <f t="shared" si="2"/>
        <v>7563.1068799999994</v>
      </c>
      <c r="H8" s="306">
        <f t="shared" si="2"/>
        <v>8783.4068800000005</v>
      </c>
      <c r="I8" s="306">
        <f t="shared" si="2"/>
        <v>8783.4068800000005</v>
      </c>
      <c r="J8" s="306">
        <f t="shared" si="2"/>
        <v>8783.4068800000005</v>
      </c>
      <c r="K8" s="306">
        <f t="shared" si="2"/>
        <v>8783.4068800000005</v>
      </c>
      <c r="L8" s="306">
        <f t="shared" si="2"/>
        <v>8783.4068800000005</v>
      </c>
      <c r="M8" s="306">
        <f t="shared" si="2"/>
        <v>8783.4068800000005</v>
      </c>
      <c r="N8" s="306">
        <f t="shared" si="2"/>
        <v>8783.4068800000005</v>
      </c>
      <c r="O8" s="306">
        <f t="shared" si="2"/>
        <v>8783.4068800000005</v>
      </c>
      <c r="P8" s="306">
        <f t="shared" si="2"/>
        <v>43917.034400000004</v>
      </c>
      <c r="Q8" s="306">
        <f t="shared" si="2"/>
        <v>82832.561920000007</v>
      </c>
    </row>
    <row r="9" spans="1:17" hidden="1" x14ac:dyDescent="0.25">
      <c r="A9" s="294"/>
      <c r="B9" s="294"/>
      <c r="C9" s="294"/>
      <c r="D9" s="294"/>
      <c r="E9" s="294"/>
      <c r="F9" s="294"/>
      <c r="G9" s="294"/>
      <c r="H9" s="294"/>
      <c r="I9" s="294"/>
      <c r="J9" s="294"/>
      <c r="K9" s="294"/>
      <c r="L9" s="294"/>
      <c r="M9" s="294"/>
      <c r="N9" s="294"/>
      <c r="O9" s="294"/>
      <c r="P9" s="294"/>
      <c r="Q9" s="294"/>
    </row>
    <row r="10" spans="1:17" hidden="1" x14ac:dyDescent="0.25">
      <c r="A10" s="294"/>
      <c r="B10" s="294"/>
      <c r="C10" s="294"/>
      <c r="D10" s="294"/>
      <c r="E10" s="294"/>
      <c r="F10" s="294"/>
      <c r="G10" s="294"/>
      <c r="H10" s="294"/>
      <c r="I10" s="294"/>
      <c r="J10" s="294"/>
      <c r="K10" s="294"/>
      <c r="L10" s="294"/>
      <c r="M10" s="294"/>
      <c r="N10" s="294"/>
      <c r="O10" s="294"/>
      <c r="P10" s="294"/>
      <c r="Q10" s="294"/>
    </row>
    <row r="11" spans="1:17" hidden="1" x14ac:dyDescent="0.25">
      <c r="A11" s="294"/>
      <c r="B11" s="294"/>
      <c r="C11" s="294"/>
      <c r="D11" s="294"/>
      <c r="E11" s="294"/>
      <c r="F11" s="294"/>
      <c r="G11" s="294"/>
      <c r="H11" s="294"/>
      <c r="I11" s="294"/>
      <c r="J11" s="294"/>
      <c r="K11" s="294"/>
      <c r="L11" s="294"/>
      <c r="M11" s="294"/>
      <c r="N11" s="294"/>
      <c r="O11" s="294"/>
      <c r="P11" s="294"/>
      <c r="Q11" s="294"/>
    </row>
    <row r="12" spans="1:17" ht="20.100000000000001" hidden="1" customHeight="1" x14ac:dyDescent="0.3">
      <c r="A12" s="385" t="s">
        <v>277</v>
      </c>
      <c r="B12" s="385"/>
      <c r="C12" s="385"/>
      <c r="D12" s="385"/>
      <c r="E12" s="385"/>
      <c r="F12" s="385"/>
      <c r="G12" s="385"/>
      <c r="H12" s="385"/>
      <c r="I12" s="385"/>
      <c r="J12" s="385"/>
      <c r="K12" s="385"/>
      <c r="L12" s="385"/>
      <c r="M12" s="385"/>
      <c r="N12" s="385"/>
      <c r="O12" s="385"/>
      <c r="P12" s="385"/>
      <c r="Q12" s="385"/>
    </row>
    <row r="13" spans="1:17" hidden="1" x14ac:dyDescent="0.25">
      <c r="A13" s="72" t="s">
        <v>113</v>
      </c>
      <c r="B13" s="307" t="s">
        <v>271</v>
      </c>
      <c r="C13" s="307" t="s">
        <v>272</v>
      </c>
      <c r="D13" s="307" t="s">
        <v>273</v>
      </c>
      <c r="E13" s="307" t="s">
        <v>274</v>
      </c>
      <c r="F13" s="307" t="s">
        <v>121</v>
      </c>
      <c r="G13" s="307" t="s">
        <v>122</v>
      </c>
      <c r="H13" s="307" t="s">
        <v>123</v>
      </c>
      <c r="I13" s="307" t="s">
        <v>124</v>
      </c>
      <c r="J13" s="307" t="s">
        <v>125</v>
      </c>
      <c r="K13" s="307" t="s">
        <v>126</v>
      </c>
      <c r="L13" s="307" t="s">
        <v>127</v>
      </c>
      <c r="M13" s="307" t="s">
        <v>128</v>
      </c>
      <c r="N13" s="307" t="s">
        <v>129</v>
      </c>
      <c r="O13" s="307" t="s">
        <v>259</v>
      </c>
      <c r="P13" s="307" t="s">
        <v>275</v>
      </c>
      <c r="Q13" s="307" t="s">
        <v>276</v>
      </c>
    </row>
    <row r="14" spans="1:17" hidden="1" x14ac:dyDescent="0.25">
      <c r="A14" s="253" t="s">
        <v>482</v>
      </c>
      <c r="B14" s="307"/>
      <c r="C14" s="307"/>
      <c r="D14" s="307"/>
      <c r="E14" s="307"/>
      <c r="F14" s="307"/>
      <c r="G14" s="307"/>
      <c r="H14" s="307"/>
      <c r="I14" s="307"/>
      <c r="J14" s="307"/>
      <c r="K14" s="307"/>
      <c r="L14" s="307"/>
      <c r="M14" s="307"/>
      <c r="N14" s="307"/>
      <c r="O14" s="307"/>
      <c r="P14" s="307">
        <f>SUM(Table35[[#This Row],[2026]:[2030]])</f>
        <v>0</v>
      </c>
      <c r="Q14" s="307">
        <f>SUM(Table35[[#This Row],[2021]:[2030]])</f>
        <v>0</v>
      </c>
    </row>
    <row r="15" spans="1:17" ht="30" hidden="1" x14ac:dyDescent="0.25">
      <c r="A15" s="308" t="s">
        <v>64</v>
      </c>
      <c r="B15" s="309"/>
      <c r="C15" s="309"/>
      <c r="D15" s="309">
        <f t="shared" ref="D15:O15" si="3">+D4-C4</f>
        <v>0</v>
      </c>
      <c r="E15" s="309">
        <f t="shared" si="3"/>
        <v>2500</v>
      </c>
      <c r="F15" s="309">
        <f t="shared" si="3"/>
        <v>1300</v>
      </c>
      <c r="G15" s="309">
        <f t="shared" si="3"/>
        <v>0</v>
      </c>
      <c r="H15" s="309">
        <f t="shared" si="3"/>
        <v>0</v>
      </c>
      <c r="I15" s="309">
        <f t="shared" si="3"/>
        <v>0</v>
      </c>
      <c r="J15" s="309">
        <f t="shared" si="3"/>
        <v>0</v>
      </c>
      <c r="K15" s="309">
        <f t="shared" si="3"/>
        <v>0</v>
      </c>
      <c r="L15" s="309">
        <f t="shared" si="3"/>
        <v>0</v>
      </c>
      <c r="M15" s="309">
        <f t="shared" si="3"/>
        <v>0</v>
      </c>
      <c r="N15" s="309">
        <f t="shared" si="3"/>
        <v>0</v>
      </c>
      <c r="O15" s="309">
        <f t="shared" si="3"/>
        <v>0</v>
      </c>
      <c r="P15" s="309">
        <f>SUM(Table35[[#This Row],[2026]:[2030]])</f>
        <v>0</v>
      </c>
      <c r="Q15" s="309">
        <f>SUM(Table35[[#This Row],[2021]:[2030]])</f>
        <v>1300</v>
      </c>
    </row>
    <row r="16" spans="1:17" ht="45" hidden="1" x14ac:dyDescent="0.25">
      <c r="A16" s="310" t="s">
        <v>62</v>
      </c>
      <c r="B16" s="309"/>
      <c r="C16" s="309"/>
      <c r="D16" s="309">
        <f t="shared" ref="D16:O16" si="4">+D5-C5</f>
        <v>17</v>
      </c>
      <c r="E16" s="309">
        <f t="shared" si="4"/>
        <v>-17</v>
      </c>
      <c r="F16" s="309">
        <f t="shared" si="4"/>
        <v>275</v>
      </c>
      <c r="G16" s="309">
        <f t="shared" si="4"/>
        <v>474.50688000000002</v>
      </c>
      <c r="H16" s="309">
        <f t="shared" si="4"/>
        <v>0</v>
      </c>
      <c r="I16" s="309">
        <f t="shared" si="4"/>
        <v>0</v>
      </c>
      <c r="J16" s="309">
        <f t="shared" si="4"/>
        <v>0</v>
      </c>
      <c r="K16" s="309">
        <f t="shared" si="4"/>
        <v>0</v>
      </c>
      <c r="L16" s="309">
        <f t="shared" si="4"/>
        <v>0</v>
      </c>
      <c r="M16" s="309">
        <f t="shared" si="4"/>
        <v>0</v>
      </c>
      <c r="N16" s="309">
        <f t="shared" si="4"/>
        <v>0</v>
      </c>
      <c r="O16" s="309">
        <f t="shared" si="4"/>
        <v>0</v>
      </c>
      <c r="P16" s="309">
        <f>SUM(Table35[[#This Row],[2026]:[2030]])</f>
        <v>0</v>
      </c>
      <c r="Q16" s="309">
        <f>SUM(Table35[[#This Row],[2021]:[2030]])</f>
        <v>749.50688000000002</v>
      </c>
    </row>
    <row r="17" spans="1:17" hidden="1" x14ac:dyDescent="0.25">
      <c r="A17" s="299" t="s">
        <v>65</v>
      </c>
      <c r="B17" s="300"/>
      <c r="C17" s="300">
        <v>410</v>
      </c>
      <c r="D17" s="300">
        <f t="shared" ref="D17:O17" si="5">+D6-C6</f>
        <v>307</v>
      </c>
      <c r="E17" s="300">
        <f t="shared" si="5"/>
        <v>210.20000000000005</v>
      </c>
      <c r="F17" s="300">
        <f t="shared" si="5"/>
        <v>0</v>
      </c>
      <c r="G17" s="300">
        <f t="shared" si="5"/>
        <v>2086.3999999999996</v>
      </c>
      <c r="H17" s="300">
        <f t="shared" si="5"/>
        <v>695.30000000000018</v>
      </c>
      <c r="I17" s="300">
        <f t="shared" si="5"/>
        <v>0</v>
      </c>
      <c r="J17" s="300">
        <f t="shared" si="5"/>
        <v>0</v>
      </c>
      <c r="K17" s="300">
        <f t="shared" si="5"/>
        <v>0</v>
      </c>
      <c r="L17" s="300">
        <f t="shared" si="5"/>
        <v>0</v>
      </c>
      <c r="M17" s="300">
        <f t="shared" si="5"/>
        <v>0</v>
      </c>
      <c r="N17" s="300">
        <f t="shared" si="5"/>
        <v>0</v>
      </c>
      <c r="O17" s="300">
        <f t="shared" si="5"/>
        <v>0</v>
      </c>
      <c r="P17" s="300">
        <f>SUM(Table35[[#This Row],[2026]:[2030]])</f>
        <v>0</v>
      </c>
      <c r="Q17" s="300">
        <f>SUM(Table35[[#This Row],[2021]:[2030]])</f>
        <v>2781.7</v>
      </c>
    </row>
    <row r="18" spans="1:17" hidden="1" x14ac:dyDescent="0.25">
      <c r="A18" s="303" t="s">
        <v>63</v>
      </c>
      <c r="B18" s="304"/>
      <c r="C18" s="304"/>
      <c r="D18" s="304"/>
      <c r="E18" s="304"/>
      <c r="F18" s="300">
        <f t="shared" ref="F18:O18" si="6">+F7-E7</f>
        <v>0</v>
      </c>
      <c r="G18" s="300">
        <f t="shared" si="6"/>
        <v>0</v>
      </c>
      <c r="H18" s="300">
        <f t="shared" si="6"/>
        <v>525</v>
      </c>
      <c r="I18" s="300">
        <f t="shared" si="6"/>
        <v>0</v>
      </c>
      <c r="J18" s="300">
        <f t="shared" si="6"/>
        <v>0</v>
      </c>
      <c r="K18" s="300">
        <f t="shared" si="6"/>
        <v>0</v>
      </c>
      <c r="L18" s="300">
        <f t="shared" si="6"/>
        <v>0</v>
      </c>
      <c r="M18" s="300">
        <f t="shared" si="6"/>
        <v>0</v>
      </c>
      <c r="N18" s="300">
        <f t="shared" si="6"/>
        <v>0</v>
      </c>
      <c r="O18" s="300">
        <f t="shared" si="6"/>
        <v>0</v>
      </c>
      <c r="P18" s="300">
        <f>SUM(Table35[[#This Row],[2026]:[2030]])</f>
        <v>0</v>
      </c>
      <c r="Q18" s="304">
        <f>SUM(Table35[[#This Row],[2021]:[2030]])</f>
        <v>525</v>
      </c>
    </row>
    <row r="19" spans="1:17" ht="45" customHeight="1" x14ac:dyDescent="0.25">
      <c r="A19" s="311" t="s">
        <v>526</v>
      </c>
      <c r="B19" s="306">
        <v>0</v>
      </c>
      <c r="C19" s="306">
        <v>410</v>
      </c>
      <c r="D19" s="306">
        <v>324</v>
      </c>
      <c r="E19" s="306">
        <v>2693.2</v>
      </c>
      <c r="F19" s="306">
        <v>1575</v>
      </c>
      <c r="G19" s="306">
        <v>2560.9068799999995</v>
      </c>
      <c r="H19" s="306">
        <v>1220.3000000000002</v>
      </c>
      <c r="I19" s="306">
        <v>0</v>
      </c>
      <c r="J19" s="306">
        <v>0</v>
      </c>
      <c r="K19" s="306">
        <v>0</v>
      </c>
      <c r="L19" s="306">
        <v>0</v>
      </c>
      <c r="M19" s="306">
        <v>0</v>
      </c>
      <c r="N19" s="306">
        <v>0</v>
      </c>
      <c r="O19" s="306">
        <v>0</v>
      </c>
      <c r="P19" s="306">
        <v>0</v>
      </c>
      <c r="Q19" s="306">
        <v>5356.2068799999997</v>
      </c>
    </row>
    <row r="20" spans="1:17" x14ac:dyDescent="0.25">
      <c r="C20" t="s">
        <v>502</v>
      </c>
      <c r="E20">
        <v>547</v>
      </c>
    </row>
    <row r="21" spans="1:17" x14ac:dyDescent="0.25">
      <c r="C21" t="s">
        <v>504</v>
      </c>
      <c r="E21">
        <v>25</v>
      </c>
    </row>
    <row r="22" spans="1:17" x14ac:dyDescent="0.25">
      <c r="C22" t="s">
        <v>503</v>
      </c>
      <c r="E22">
        <v>141</v>
      </c>
    </row>
    <row r="23" spans="1:17" x14ac:dyDescent="0.25">
      <c r="E23" t="e">
        <f>+Table35[[#Totals],[2020]]-SUM(E20:E22)</f>
        <v>#REF!</v>
      </c>
    </row>
    <row r="25" spans="1:17" x14ac:dyDescent="0.25">
      <c r="F25" t="s">
        <v>278</v>
      </c>
    </row>
  </sheetData>
  <pageMargins left="0.70866141732283472" right="0.70866141732283472" top="0.39370078740157483" bottom="0.39370078740157483" header="0.31496062992125984" footer="0.31496062992125984"/>
  <pageSetup scale="65" orientation="landscape" r:id="rId1"/>
  <legacyDrawing r:id="rId2"/>
  <tableParts count="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4:I18"/>
  <sheetViews>
    <sheetView showGridLines="0" workbookViewId="0">
      <selection activeCell="F23" sqref="F23"/>
    </sheetView>
  </sheetViews>
  <sheetFormatPr defaultColWidth="8.85546875" defaultRowHeight="18.75" x14ac:dyDescent="0.3"/>
  <cols>
    <col min="1" max="1" width="20.5703125" style="265" customWidth="1"/>
    <col min="2" max="2" width="42.42578125" style="265" customWidth="1"/>
    <col min="3" max="8" width="12" style="265" customWidth="1"/>
    <col min="9" max="9" width="34.85546875" style="266" customWidth="1"/>
    <col min="10" max="10" width="18.140625" style="265" customWidth="1"/>
    <col min="11" max="16384" width="8.85546875" style="265"/>
  </cols>
  <sheetData>
    <row r="4" spans="1:9" ht="24" thickBot="1" x14ac:dyDescent="0.4">
      <c r="B4" s="386" t="s">
        <v>487</v>
      </c>
      <c r="C4" s="386"/>
      <c r="D4" s="386"/>
      <c r="E4" s="386"/>
      <c r="F4" s="266"/>
    </row>
    <row r="5" spans="1:9" ht="73.150000000000006" customHeight="1" thickTop="1" x14ac:dyDescent="0.3">
      <c r="A5" s="267" t="s">
        <v>488</v>
      </c>
      <c r="B5" s="267" t="s">
        <v>111</v>
      </c>
      <c r="C5" s="267" t="s">
        <v>432</v>
      </c>
      <c r="D5" s="267" t="s">
        <v>489</v>
      </c>
      <c r="E5" s="268" t="s">
        <v>116</v>
      </c>
      <c r="F5" s="387" t="s">
        <v>484</v>
      </c>
      <c r="G5" s="388"/>
      <c r="H5" s="389"/>
      <c r="I5" s="269" t="s">
        <v>490</v>
      </c>
    </row>
    <row r="6" spans="1:9" x14ac:dyDescent="0.3">
      <c r="A6" s="270"/>
      <c r="B6" s="270"/>
      <c r="C6" s="270"/>
      <c r="D6" s="270"/>
      <c r="E6" s="271"/>
      <c r="F6" s="272" t="s">
        <v>483</v>
      </c>
      <c r="G6" s="273" t="s">
        <v>250</v>
      </c>
      <c r="H6" s="274" t="s">
        <v>76</v>
      </c>
      <c r="I6" s="275"/>
    </row>
    <row r="7" spans="1:9" ht="37.5" x14ac:dyDescent="0.3">
      <c r="A7" s="276" t="s">
        <v>496</v>
      </c>
      <c r="B7" s="276" t="s">
        <v>6</v>
      </c>
      <c r="C7" s="277">
        <v>1350</v>
      </c>
      <c r="D7" s="278"/>
      <c r="E7" s="279">
        <f>SUM(C7:D7)</f>
        <v>1350</v>
      </c>
      <c r="F7" s="280">
        <v>1350</v>
      </c>
      <c r="G7" s="281"/>
      <c r="H7" s="282"/>
      <c r="I7" s="283" t="s">
        <v>491</v>
      </c>
    </row>
    <row r="8" spans="1:9" ht="37.5" x14ac:dyDescent="0.3">
      <c r="A8" s="276" t="s">
        <v>137</v>
      </c>
      <c r="B8" s="276" t="s">
        <v>448</v>
      </c>
      <c r="C8" s="277"/>
      <c r="D8" s="277">
        <v>1200</v>
      </c>
      <c r="E8" s="279">
        <f t="shared" ref="E8:E16" si="0">SUM(C8:D8)</f>
        <v>1200</v>
      </c>
      <c r="F8" s="280">
        <v>1200</v>
      </c>
      <c r="G8" s="281"/>
      <c r="H8" s="282"/>
      <c r="I8" s="283" t="s">
        <v>492</v>
      </c>
    </row>
    <row r="9" spans="1:9" ht="37.5" x14ac:dyDescent="0.3">
      <c r="A9" s="276" t="s">
        <v>499</v>
      </c>
      <c r="B9" s="276" t="s">
        <v>375</v>
      </c>
      <c r="C9" s="277">
        <v>275.10000000000002</v>
      </c>
      <c r="D9" s="278"/>
      <c r="E9" s="279">
        <f t="shared" si="0"/>
        <v>275.10000000000002</v>
      </c>
      <c r="F9" s="280"/>
      <c r="G9" s="281"/>
      <c r="H9" s="282">
        <v>275</v>
      </c>
      <c r="I9" s="283" t="s">
        <v>495</v>
      </c>
    </row>
    <row r="10" spans="1:9" ht="37.5" x14ac:dyDescent="0.3">
      <c r="A10" s="276" t="s">
        <v>220</v>
      </c>
      <c r="B10" s="276" t="s">
        <v>68</v>
      </c>
      <c r="C10" s="277">
        <v>37.5</v>
      </c>
      <c r="D10" s="278"/>
      <c r="E10" s="279">
        <f t="shared" si="0"/>
        <v>37.5</v>
      </c>
      <c r="F10" s="280"/>
      <c r="G10" s="281">
        <v>38</v>
      </c>
      <c r="H10" s="282"/>
      <c r="I10" s="283" t="s">
        <v>495</v>
      </c>
    </row>
    <row r="11" spans="1:9" x14ac:dyDescent="0.3">
      <c r="A11" s="276" t="s">
        <v>136</v>
      </c>
      <c r="B11" s="276" t="s">
        <v>427</v>
      </c>
      <c r="C11" s="277">
        <v>2476.9</v>
      </c>
      <c r="D11" s="277">
        <v>3140</v>
      </c>
      <c r="E11" s="279">
        <f t="shared" si="0"/>
        <v>5616.9</v>
      </c>
      <c r="F11" s="280"/>
      <c r="G11" s="281">
        <v>1000</v>
      </c>
      <c r="H11" s="282">
        <f>5617-1000</f>
        <v>4617</v>
      </c>
      <c r="I11" s="283" t="s">
        <v>493</v>
      </c>
    </row>
    <row r="12" spans="1:9" x14ac:dyDescent="0.3">
      <c r="A12" s="276" t="s">
        <v>497</v>
      </c>
      <c r="B12" s="276" t="s">
        <v>428</v>
      </c>
      <c r="C12" s="277">
        <v>375</v>
      </c>
      <c r="D12" s="278"/>
      <c r="E12" s="279">
        <f t="shared" si="0"/>
        <v>375</v>
      </c>
      <c r="F12" s="280"/>
      <c r="G12" s="281"/>
      <c r="H12" s="282">
        <v>375</v>
      </c>
      <c r="I12" s="283" t="s">
        <v>493</v>
      </c>
    </row>
    <row r="13" spans="1:9" ht="37.5" x14ac:dyDescent="0.3">
      <c r="A13" s="276" t="s">
        <v>498</v>
      </c>
      <c r="B13" s="276" t="s">
        <v>429</v>
      </c>
      <c r="C13" s="277">
        <v>1472</v>
      </c>
      <c r="D13" s="278"/>
      <c r="E13" s="279">
        <f t="shared" si="0"/>
        <v>1472</v>
      </c>
      <c r="F13" s="280">
        <v>1472</v>
      </c>
      <c r="G13" s="281"/>
      <c r="H13" s="282"/>
      <c r="I13" s="283" t="s">
        <v>495</v>
      </c>
    </row>
    <row r="14" spans="1:9" ht="37.5" x14ac:dyDescent="0.3">
      <c r="A14" s="276" t="s">
        <v>221</v>
      </c>
      <c r="B14" s="276" t="s">
        <v>430</v>
      </c>
      <c r="C14" s="277">
        <v>129</v>
      </c>
      <c r="D14" s="278"/>
      <c r="E14" s="279">
        <f t="shared" si="0"/>
        <v>129</v>
      </c>
      <c r="F14" s="280"/>
      <c r="G14" s="281"/>
      <c r="H14" s="282">
        <v>129</v>
      </c>
      <c r="I14" s="283" t="s">
        <v>495</v>
      </c>
    </row>
    <row r="15" spans="1:9" ht="37.5" x14ac:dyDescent="0.3">
      <c r="A15" s="276" t="s">
        <v>174</v>
      </c>
      <c r="B15" s="276" t="s">
        <v>431</v>
      </c>
      <c r="C15" s="277">
        <v>10.199999999999999</v>
      </c>
      <c r="D15" s="278"/>
      <c r="E15" s="279">
        <f t="shared" si="0"/>
        <v>10.199999999999999</v>
      </c>
      <c r="F15" s="280"/>
      <c r="G15" s="281"/>
      <c r="H15" s="282">
        <v>10</v>
      </c>
      <c r="I15" s="283" t="s">
        <v>495</v>
      </c>
    </row>
    <row r="16" spans="1:9" x14ac:dyDescent="0.3">
      <c r="A16" s="284"/>
      <c r="B16" s="284" t="s">
        <v>433</v>
      </c>
      <c r="C16" s="285">
        <f>SUM(C7:C15)</f>
        <v>6125.7</v>
      </c>
      <c r="D16" s="285">
        <f>SUM(D7:D15)</f>
        <v>4340</v>
      </c>
      <c r="E16" s="286">
        <f t="shared" si="0"/>
        <v>10465.700000000001</v>
      </c>
      <c r="F16" s="287">
        <f>SUM(F7:F15)</f>
        <v>4022</v>
      </c>
      <c r="G16" s="288">
        <f t="shared" ref="G16:H16" si="1">SUM(G7:G15)</f>
        <v>1038</v>
      </c>
      <c r="H16" s="289">
        <f t="shared" si="1"/>
        <v>5406</v>
      </c>
      <c r="I16" s="283"/>
    </row>
    <row r="17" spans="1:9" ht="19.5" thickBot="1" x14ac:dyDescent="0.35">
      <c r="A17" s="284"/>
      <c r="B17" s="284" t="s">
        <v>494</v>
      </c>
      <c r="C17" s="285"/>
      <c r="D17" s="285"/>
      <c r="E17" s="286"/>
      <c r="F17" s="290"/>
      <c r="G17" s="291"/>
      <c r="H17" s="292">
        <f>+H16+F16</f>
        <v>9428</v>
      </c>
      <c r="I17" s="283"/>
    </row>
    <row r="18" spans="1:9" ht="19.5" thickTop="1" x14ac:dyDescent="0.3"/>
  </sheetData>
  <mergeCells count="2">
    <mergeCell ref="B4:E4"/>
    <mergeCell ref="F5:H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8"/>
  <sheetViews>
    <sheetView workbookViewId="0">
      <selection activeCell="F23" sqref="F23"/>
    </sheetView>
  </sheetViews>
  <sheetFormatPr defaultColWidth="9.140625" defaultRowHeight="15" x14ac:dyDescent="0.25"/>
  <cols>
    <col min="1" max="1" width="41.5703125" style="50" customWidth="1"/>
    <col min="2" max="2" width="18.85546875" style="50" customWidth="1"/>
    <col min="3" max="3" width="26.85546875" style="88" customWidth="1"/>
    <col min="4" max="18" width="10.5703125" style="44" customWidth="1"/>
    <col min="19" max="16384" width="9.140625" style="44"/>
  </cols>
  <sheetData>
    <row r="1" spans="1:18" x14ac:dyDescent="0.25">
      <c r="A1" s="390" t="s">
        <v>302</v>
      </c>
      <c r="B1" s="390"/>
      <c r="C1" s="390"/>
      <c r="D1" s="390"/>
      <c r="E1" s="390"/>
      <c r="F1" s="390"/>
      <c r="G1" s="390"/>
      <c r="H1" s="390"/>
      <c r="I1" s="390"/>
      <c r="J1" s="390"/>
      <c r="K1" s="390"/>
      <c r="L1" s="390"/>
      <c r="M1" s="390"/>
      <c r="N1" s="390"/>
      <c r="O1" s="390"/>
      <c r="P1" s="390"/>
      <c r="Q1" s="390"/>
      <c r="R1" s="390"/>
    </row>
    <row r="3" spans="1:18" s="45" customFormat="1" ht="46.5" customHeight="1" x14ac:dyDescent="0.25">
      <c r="A3" s="57" t="s">
        <v>130</v>
      </c>
      <c r="B3" s="57" t="s">
        <v>301</v>
      </c>
      <c r="C3" s="82" t="s">
        <v>303</v>
      </c>
      <c r="D3" s="57" t="s">
        <v>257</v>
      </c>
      <c r="E3" s="58" t="s">
        <v>121</v>
      </c>
      <c r="F3" s="58" t="s">
        <v>122</v>
      </c>
      <c r="G3" s="58" t="s">
        <v>123</v>
      </c>
      <c r="H3" s="58" t="s">
        <v>124</v>
      </c>
      <c r="I3" s="58" t="s">
        <v>125</v>
      </c>
      <c r="J3" s="59" t="s">
        <v>258</v>
      </c>
      <c r="K3" s="58" t="s">
        <v>126</v>
      </c>
      <c r="L3" s="58" t="s">
        <v>127</v>
      </c>
      <c r="M3" s="58" t="s">
        <v>128</v>
      </c>
      <c r="N3" s="58" t="s">
        <v>129</v>
      </c>
      <c r="O3" s="58" t="s">
        <v>259</v>
      </c>
      <c r="P3" s="59" t="s">
        <v>260</v>
      </c>
      <c r="Q3" s="59" t="s">
        <v>261</v>
      </c>
      <c r="R3" s="60" t="s">
        <v>120</v>
      </c>
    </row>
    <row r="4" spans="1:18" hidden="1" x14ac:dyDescent="0.25">
      <c r="A4" s="74" t="s">
        <v>254</v>
      </c>
      <c r="B4" s="74"/>
      <c r="C4" s="83"/>
      <c r="D4" s="47"/>
      <c r="E4" s="47"/>
      <c r="F4" s="47"/>
      <c r="G4" s="47"/>
      <c r="H4" s="47"/>
      <c r="I4" s="47"/>
      <c r="J4" s="51"/>
      <c r="K4" s="47"/>
      <c r="L4" s="47"/>
      <c r="M4" s="47"/>
      <c r="N4" s="47"/>
      <c r="O4" s="47"/>
      <c r="P4" s="51"/>
      <c r="Q4" s="51"/>
      <c r="R4" s="52"/>
    </row>
    <row r="5" spans="1:18" x14ac:dyDescent="0.25">
      <c r="A5" s="46" t="s">
        <v>87</v>
      </c>
      <c r="B5" s="46"/>
      <c r="C5" s="84"/>
      <c r="D5" s="47"/>
      <c r="E5" s="47"/>
      <c r="F5" s="47"/>
      <c r="G5" s="47"/>
      <c r="H5" s="47"/>
      <c r="I5" s="47"/>
      <c r="J5" s="51"/>
      <c r="K5" s="47"/>
      <c r="L5" s="47"/>
      <c r="M5" s="47"/>
      <c r="N5" s="47"/>
      <c r="O5" s="47"/>
      <c r="P5" s="51"/>
      <c r="Q5" s="51"/>
      <c r="R5" s="52"/>
    </row>
    <row r="6" spans="1:18" x14ac:dyDescent="0.25">
      <c r="A6" s="46" t="s">
        <v>6</v>
      </c>
      <c r="B6" s="46" t="str">
        <f>VLOOKUP(A6,Project_Data!B:I,5,FALSE)</f>
        <v>Enrico Pera</v>
      </c>
      <c r="C6" s="84">
        <f>VLOOKUP(A6,Project_Data!B:I,7,FALSE)</f>
        <v>0</v>
      </c>
      <c r="D6" s="47">
        <v>0</v>
      </c>
      <c r="E6" s="47">
        <v>4400</v>
      </c>
      <c r="F6" s="47">
        <v>4400</v>
      </c>
      <c r="G6" s="47">
        <v>4400</v>
      </c>
      <c r="H6" s="47">
        <v>4400</v>
      </c>
      <c r="I6" s="47">
        <v>4400</v>
      </c>
      <c r="J6" s="51">
        <v>22000</v>
      </c>
      <c r="K6" s="47">
        <v>4400</v>
      </c>
      <c r="L6" s="47">
        <v>4400</v>
      </c>
      <c r="M6" s="47">
        <v>4400</v>
      </c>
      <c r="N6" s="47">
        <v>4400</v>
      </c>
      <c r="O6" s="47">
        <v>4400</v>
      </c>
      <c r="P6" s="51">
        <v>22000</v>
      </c>
      <c r="Q6" s="51">
        <v>44000</v>
      </c>
      <c r="R6" s="52">
        <v>44000</v>
      </c>
    </row>
    <row r="7" spans="1:18" ht="30" x14ac:dyDescent="0.25">
      <c r="A7" s="46" t="s">
        <v>62</v>
      </c>
      <c r="B7" s="46" t="str">
        <f>VLOOKUP(A7,Project_Data!B:I,5,FALSE)</f>
        <v>Ian Williams</v>
      </c>
      <c r="C7" s="84" t="str">
        <f>VLOOKUP(A7,Project_Data!B:I,7,FALSE)</f>
        <v>S/Supt. Kim Yeandle</v>
      </c>
      <c r="D7" s="47">
        <v>11426.647999999999</v>
      </c>
      <c r="E7" s="47">
        <v>485</v>
      </c>
      <c r="F7" s="47">
        <v>485</v>
      </c>
      <c r="G7" s="47">
        <v>485</v>
      </c>
      <c r="H7" s="47">
        <v>0</v>
      </c>
      <c r="I7" s="47">
        <v>0</v>
      </c>
      <c r="J7" s="51">
        <v>1455</v>
      </c>
      <c r="K7" s="47">
        <v>0</v>
      </c>
      <c r="L7" s="47">
        <v>0</v>
      </c>
      <c r="M7" s="47">
        <v>0</v>
      </c>
      <c r="N7" s="47">
        <v>0</v>
      </c>
      <c r="O7" s="47">
        <v>0</v>
      </c>
      <c r="P7" s="51">
        <v>0</v>
      </c>
      <c r="Q7" s="51">
        <v>1455</v>
      </c>
      <c r="R7" s="52">
        <v>12881.647999999999</v>
      </c>
    </row>
    <row r="8" spans="1:18" ht="30" x14ac:dyDescent="0.25">
      <c r="A8" s="46" t="s">
        <v>12</v>
      </c>
      <c r="B8" s="46" t="str">
        <f>VLOOKUP(A8,Project_Data!B:I,5,FALSE)</f>
        <v>Stephen Harris</v>
      </c>
      <c r="C8" s="84" t="str">
        <f>VLOOKUP(A8,Project_Data!B:I,7,FALSE)</f>
        <v>Donald Campbell</v>
      </c>
      <c r="D8" s="47">
        <v>3053</v>
      </c>
      <c r="E8" s="47">
        <v>0</v>
      </c>
      <c r="F8" s="47">
        <v>0</v>
      </c>
      <c r="G8" s="47">
        <v>0</v>
      </c>
      <c r="H8" s="47">
        <v>0</v>
      </c>
      <c r="I8" s="47">
        <v>3053</v>
      </c>
      <c r="J8" s="51">
        <v>3053</v>
      </c>
      <c r="K8" s="47">
        <v>0</v>
      </c>
      <c r="L8" s="47">
        <v>0</v>
      </c>
      <c r="M8" s="47">
        <v>0</v>
      </c>
      <c r="N8" s="47">
        <v>0</v>
      </c>
      <c r="O8" s="47">
        <v>0</v>
      </c>
      <c r="P8" s="51">
        <v>0</v>
      </c>
      <c r="Q8" s="51">
        <v>3053</v>
      </c>
      <c r="R8" s="52">
        <v>6106</v>
      </c>
    </row>
    <row r="9" spans="1:18" x14ac:dyDescent="0.25">
      <c r="A9" s="46" t="s">
        <v>64</v>
      </c>
      <c r="B9" s="46" t="str">
        <f>VLOOKUP(A9,Project_Data!B:I,5,FALSE)</f>
        <v>Mick Damani</v>
      </c>
      <c r="C9" s="84" t="str">
        <f>VLOOKUP(A9,Project_Data!B:I,7,FALSE)</f>
        <v>Deidre White</v>
      </c>
      <c r="D9" s="47">
        <v>3282</v>
      </c>
      <c r="E9" s="47">
        <v>1500</v>
      </c>
      <c r="F9" s="47">
        <v>0</v>
      </c>
      <c r="G9" s="47">
        <v>0</v>
      </c>
      <c r="H9" s="47">
        <v>0</v>
      </c>
      <c r="I9" s="47">
        <v>0</v>
      </c>
      <c r="J9" s="51">
        <v>1500</v>
      </c>
      <c r="K9" s="47">
        <v>0</v>
      </c>
      <c r="L9" s="47">
        <v>0</v>
      </c>
      <c r="M9" s="47">
        <v>0</v>
      </c>
      <c r="N9" s="47">
        <v>0</v>
      </c>
      <c r="O9" s="47">
        <v>0</v>
      </c>
      <c r="P9" s="51">
        <v>0</v>
      </c>
      <c r="Q9" s="51">
        <v>1500</v>
      </c>
      <c r="R9" s="52">
        <v>4782</v>
      </c>
    </row>
    <row r="10" spans="1:18" ht="31.5" customHeight="1" x14ac:dyDescent="0.25">
      <c r="A10" s="252" t="s">
        <v>448</v>
      </c>
      <c r="B10" s="46" t="str">
        <f>VLOOKUP(A10,Project_Data!B:I,5,FALSE)</f>
        <v>Lianti Muller</v>
      </c>
      <c r="C10" s="84">
        <f>VLOOKUP(A10,Project_Data!B:I,7,FALSE)</f>
        <v>0</v>
      </c>
      <c r="D10" s="47">
        <v>4222</v>
      </c>
      <c r="E10" s="47">
        <v>3041</v>
      </c>
      <c r="F10" s="47">
        <v>1706.6</v>
      </c>
      <c r="G10" s="47">
        <v>0</v>
      </c>
      <c r="H10" s="47">
        <v>0</v>
      </c>
      <c r="I10" s="47">
        <v>0</v>
      </c>
      <c r="J10" s="51">
        <v>4747.6000000000004</v>
      </c>
      <c r="K10" s="47">
        <v>0</v>
      </c>
      <c r="L10" s="47">
        <v>0</v>
      </c>
      <c r="M10" s="47">
        <v>0</v>
      </c>
      <c r="N10" s="47">
        <v>0</v>
      </c>
      <c r="O10" s="47">
        <v>0</v>
      </c>
      <c r="P10" s="51">
        <v>0</v>
      </c>
      <c r="Q10" s="51">
        <v>4747.6000000000004</v>
      </c>
      <c r="R10" s="52">
        <v>8969.6</v>
      </c>
    </row>
    <row r="11" spans="1:18" x14ac:dyDescent="0.25">
      <c r="A11" s="252" t="s">
        <v>418</v>
      </c>
      <c r="B11" s="46" t="str">
        <f>VLOOKUP(A11,Project_Data!B:I,5,FALSE)</f>
        <v>Enrico Pera</v>
      </c>
      <c r="C11" s="84">
        <f>VLOOKUP(A11,Project_Data!B:I,7,FALSE)</f>
        <v>0</v>
      </c>
      <c r="D11" s="47">
        <v>5990</v>
      </c>
      <c r="E11" s="47">
        <v>4950</v>
      </c>
      <c r="F11" s="47">
        <v>0</v>
      </c>
      <c r="G11" s="47">
        <v>0</v>
      </c>
      <c r="H11" s="47">
        <v>0</v>
      </c>
      <c r="I11" s="47">
        <v>0</v>
      </c>
      <c r="J11" s="51">
        <v>4950</v>
      </c>
      <c r="K11" s="47">
        <v>0</v>
      </c>
      <c r="L11" s="47">
        <v>0</v>
      </c>
      <c r="M11" s="47">
        <v>0</v>
      </c>
      <c r="N11" s="47">
        <v>0</v>
      </c>
      <c r="O11" s="47">
        <v>0</v>
      </c>
      <c r="P11" s="51">
        <v>0</v>
      </c>
      <c r="Q11" s="51">
        <v>4950</v>
      </c>
      <c r="R11" s="52">
        <v>10940</v>
      </c>
    </row>
    <row r="12" spans="1:18" x14ac:dyDescent="0.25">
      <c r="A12" s="252" t="s">
        <v>419</v>
      </c>
      <c r="B12" s="46" t="str">
        <f>VLOOKUP(A12,Project_Data!B:I,5,FALSE)</f>
        <v>Enrico Pera</v>
      </c>
      <c r="C12" s="84">
        <f>VLOOKUP(A12,Project_Data!B:I,7,FALSE)</f>
        <v>0</v>
      </c>
      <c r="D12" s="47">
        <v>2956</v>
      </c>
      <c r="E12" s="47">
        <v>12723</v>
      </c>
      <c r="F12" s="47">
        <v>12800</v>
      </c>
      <c r="G12" s="47">
        <v>10449</v>
      </c>
      <c r="H12" s="47">
        <v>0</v>
      </c>
      <c r="I12" s="47">
        <v>0</v>
      </c>
      <c r="J12" s="51">
        <v>35972</v>
      </c>
      <c r="K12" s="47">
        <v>0</v>
      </c>
      <c r="L12" s="47">
        <v>0</v>
      </c>
      <c r="M12" s="47">
        <v>0</v>
      </c>
      <c r="N12" s="47">
        <v>0</v>
      </c>
      <c r="O12" s="47">
        <v>0</v>
      </c>
      <c r="P12" s="51">
        <v>0</v>
      </c>
      <c r="Q12" s="51">
        <v>35972</v>
      </c>
      <c r="R12" s="52">
        <v>38928</v>
      </c>
    </row>
    <row r="13" spans="1:18" ht="30" x14ac:dyDescent="0.25">
      <c r="A13" s="81" t="s">
        <v>505</v>
      </c>
      <c r="B13" s="46" t="str">
        <f>VLOOKUP(A13,Project_Data!B:I,5,FALSE)</f>
        <v>Enrico Pera</v>
      </c>
      <c r="C13" s="84">
        <f>VLOOKUP(A13,Project_Data!B:I,7,FALSE)</f>
        <v>0</v>
      </c>
      <c r="D13" s="47">
        <v>1184</v>
      </c>
      <c r="E13" s="47">
        <v>5019</v>
      </c>
      <c r="F13" s="47">
        <v>6508</v>
      </c>
      <c r="G13" s="47">
        <v>11296</v>
      </c>
      <c r="H13" s="47">
        <v>10375</v>
      </c>
      <c r="I13" s="47">
        <v>4843</v>
      </c>
      <c r="J13" s="51">
        <v>38041</v>
      </c>
      <c r="K13" s="47">
        <v>0</v>
      </c>
      <c r="L13" s="47">
        <v>0</v>
      </c>
      <c r="M13" s="47">
        <v>0</v>
      </c>
      <c r="N13" s="47">
        <v>0</v>
      </c>
      <c r="O13" s="47">
        <v>0</v>
      </c>
      <c r="P13" s="51">
        <v>0</v>
      </c>
      <c r="Q13" s="51">
        <v>38041</v>
      </c>
      <c r="R13" s="52">
        <v>39225</v>
      </c>
    </row>
    <row r="14" spans="1:18" x14ac:dyDescent="0.25">
      <c r="A14" s="46" t="s">
        <v>63</v>
      </c>
      <c r="B14" s="46" t="str">
        <f>VLOOKUP(A14,Project_Data!B:I,5,FALSE)</f>
        <v>Hugh Ferguson</v>
      </c>
      <c r="C14" s="84">
        <f>VLOOKUP(A14,Project_Data!B:I,7,FALSE)</f>
        <v>0</v>
      </c>
      <c r="D14" s="47">
        <v>5250</v>
      </c>
      <c r="E14" s="47">
        <v>5700</v>
      </c>
      <c r="F14" s="47">
        <v>0</v>
      </c>
      <c r="G14" s="47">
        <v>0</v>
      </c>
      <c r="H14" s="47">
        <v>0</v>
      </c>
      <c r="I14" s="47">
        <v>0</v>
      </c>
      <c r="J14" s="51">
        <v>5700</v>
      </c>
      <c r="K14" s="47">
        <v>0</v>
      </c>
      <c r="L14" s="47">
        <v>0</v>
      </c>
      <c r="M14" s="47">
        <v>0</v>
      </c>
      <c r="N14" s="47">
        <v>0</v>
      </c>
      <c r="O14" s="47">
        <v>0</v>
      </c>
      <c r="P14" s="51">
        <v>0</v>
      </c>
      <c r="Q14" s="51">
        <v>5700</v>
      </c>
      <c r="R14" s="52">
        <v>10950</v>
      </c>
    </row>
    <row r="15" spans="1:18" x14ac:dyDescent="0.25">
      <c r="A15" s="46" t="s">
        <v>9</v>
      </c>
      <c r="B15" s="46" t="str">
        <f>VLOOKUP(A15,Project_Data!B:I,5,FALSE)</f>
        <v>Clay Beers</v>
      </c>
      <c r="C15" s="84" t="str">
        <f>VLOOKUP(A15,Project_Data!B:I,7,FALSE)</f>
        <v>Deidre White</v>
      </c>
      <c r="D15" s="47">
        <v>29684.508000000002</v>
      </c>
      <c r="E15" s="47">
        <v>5074</v>
      </c>
      <c r="F15" s="47">
        <v>3292</v>
      </c>
      <c r="G15" s="47">
        <v>0</v>
      </c>
      <c r="H15" s="47">
        <v>0</v>
      </c>
      <c r="I15" s="47">
        <v>0</v>
      </c>
      <c r="J15" s="51">
        <v>8366</v>
      </c>
      <c r="K15" s="47">
        <v>0</v>
      </c>
      <c r="L15" s="47">
        <v>14141</v>
      </c>
      <c r="M15" s="47">
        <v>4250</v>
      </c>
      <c r="N15" s="47">
        <v>6025</v>
      </c>
      <c r="O15" s="47">
        <v>0</v>
      </c>
      <c r="P15" s="51">
        <v>24416</v>
      </c>
      <c r="Q15" s="51">
        <v>32782</v>
      </c>
      <c r="R15" s="52">
        <v>62466.508000000002</v>
      </c>
    </row>
    <row r="16" spans="1:18" x14ac:dyDescent="0.25">
      <c r="A16" s="46" t="s">
        <v>68</v>
      </c>
      <c r="B16" s="46" t="str">
        <f>VLOOKUP(A16,Project_Data!B:I,5,FALSE)</f>
        <v>Enrico Pera</v>
      </c>
      <c r="C16" s="84">
        <f>VLOOKUP(A16,Project_Data!B:I,7,FALSE)</f>
        <v>0</v>
      </c>
      <c r="D16" s="47">
        <v>650</v>
      </c>
      <c r="E16" s="47">
        <v>0</v>
      </c>
      <c r="F16" s="47">
        <v>0</v>
      </c>
      <c r="G16" s="47">
        <v>0</v>
      </c>
      <c r="H16" s="47">
        <v>0</v>
      </c>
      <c r="I16" s="47">
        <v>0</v>
      </c>
      <c r="J16" s="51">
        <v>0</v>
      </c>
      <c r="K16" s="47">
        <v>0</v>
      </c>
      <c r="L16" s="47">
        <v>0</v>
      </c>
      <c r="M16" s="47">
        <v>0</v>
      </c>
      <c r="N16" s="47">
        <v>0</v>
      </c>
      <c r="O16" s="47">
        <v>0</v>
      </c>
      <c r="P16" s="51">
        <v>0</v>
      </c>
      <c r="Q16" s="51">
        <v>0</v>
      </c>
      <c r="R16" s="52">
        <v>650</v>
      </c>
    </row>
    <row r="17" spans="1:18" ht="30" x14ac:dyDescent="0.25">
      <c r="A17" s="46" t="s">
        <v>51</v>
      </c>
      <c r="B17" s="46" t="str">
        <f>VLOOKUP(A17,Project_Data!B:I,5,FALSE)</f>
        <v>Howard Furness</v>
      </c>
      <c r="C17" s="84" t="str">
        <f>VLOOKUP(A17,Project_Data!B:I,7,FALSE)</f>
        <v>Svina Dhaliwal</v>
      </c>
      <c r="D17" s="47">
        <v>7934.6</v>
      </c>
      <c r="E17" s="47">
        <v>500</v>
      </c>
      <c r="F17" s="47">
        <v>0</v>
      </c>
      <c r="G17" s="47">
        <v>0</v>
      </c>
      <c r="H17" s="47">
        <v>0</v>
      </c>
      <c r="I17" s="47">
        <v>0</v>
      </c>
      <c r="J17" s="51">
        <v>500</v>
      </c>
      <c r="K17" s="47">
        <v>0</v>
      </c>
      <c r="L17" s="47">
        <v>0</v>
      </c>
      <c r="M17" s="47">
        <v>0</v>
      </c>
      <c r="N17" s="47">
        <v>0</v>
      </c>
      <c r="O17" s="47">
        <v>0</v>
      </c>
      <c r="P17" s="51">
        <v>0</v>
      </c>
      <c r="Q17" s="51">
        <v>500</v>
      </c>
      <c r="R17" s="52">
        <v>8434.6</v>
      </c>
    </row>
    <row r="18" spans="1:18" x14ac:dyDescent="0.25">
      <c r="A18" s="48" t="s">
        <v>117</v>
      </c>
      <c r="B18" s="48"/>
      <c r="C18" s="85"/>
      <c r="D18" s="49">
        <v>75632.755999999994</v>
      </c>
      <c r="E18" s="49">
        <v>43392</v>
      </c>
      <c r="F18" s="49">
        <v>29191.599999999999</v>
      </c>
      <c r="G18" s="49">
        <v>26630</v>
      </c>
      <c r="H18" s="49">
        <v>14775</v>
      </c>
      <c r="I18" s="49">
        <v>12296</v>
      </c>
      <c r="J18" s="49">
        <v>126284.6</v>
      </c>
      <c r="K18" s="49">
        <v>4400</v>
      </c>
      <c r="L18" s="49">
        <v>18541</v>
      </c>
      <c r="M18" s="49">
        <v>8650</v>
      </c>
      <c r="N18" s="49">
        <v>10425</v>
      </c>
      <c r="O18" s="49">
        <v>4400</v>
      </c>
      <c r="P18" s="49">
        <v>46416</v>
      </c>
      <c r="Q18" s="49">
        <v>172700.6</v>
      </c>
      <c r="R18" s="53">
        <v>248333.356</v>
      </c>
    </row>
    <row r="19" spans="1:18" x14ac:dyDescent="0.25">
      <c r="A19" s="46" t="s">
        <v>89</v>
      </c>
      <c r="B19" s="46"/>
      <c r="C19" s="84"/>
      <c r="D19" s="47"/>
      <c r="E19" s="47"/>
      <c r="F19" s="47"/>
      <c r="G19" s="47"/>
      <c r="H19" s="47"/>
      <c r="I19" s="47"/>
      <c r="J19" s="51"/>
      <c r="K19" s="47"/>
      <c r="L19" s="47"/>
      <c r="M19" s="47"/>
      <c r="N19" s="47"/>
      <c r="O19" s="47"/>
      <c r="P19" s="51"/>
      <c r="Q19" s="51"/>
      <c r="R19" s="52"/>
    </row>
    <row r="20" spans="1:18" x14ac:dyDescent="0.25">
      <c r="A20" s="46" t="s">
        <v>66</v>
      </c>
      <c r="B20" s="46" t="str">
        <f>VLOOKUP(A20,Project_Data!B:I,5,FALSE)</f>
        <v>Norm Henderson</v>
      </c>
      <c r="C20" s="84">
        <f>VLOOKUP(A20,Project_Data!B:I,7,FALSE)</f>
        <v>0</v>
      </c>
      <c r="D20" s="47">
        <v>6750</v>
      </c>
      <c r="E20" s="47">
        <v>0</v>
      </c>
      <c r="F20" s="47">
        <v>0</v>
      </c>
      <c r="G20" s="47">
        <v>0</v>
      </c>
      <c r="H20" s="47">
        <v>0</v>
      </c>
      <c r="I20" s="47">
        <v>0</v>
      </c>
      <c r="J20" s="51">
        <v>0</v>
      </c>
      <c r="K20" s="47">
        <v>0</v>
      </c>
      <c r="L20" s="47">
        <v>0</v>
      </c>
      <c r="M20" s="47">
        <v>0</v>
      </c>
      <c r="N20" s="47">
        <v>0</v>
      </c>
      <c r="O20" s="47">
        <v>0</v>
      </c>
      <c r="P20" s="51">
        <v>0</v>
      </c>
      <c r="Q20" s="51">
        <v>0</v>
      </c>
      <c r="R20" s="52">
        <v>6750</v>
      </c>
    </row>
    <row r="21" spans="1:18" ht="30" x14ac:dyDescent="0.25">
      <c r="A21" s="46" t="s">
        <v>67</v>
      </c>
      <c r="B21" s="46" t="str">
        <f>VLOOKUP(A21,Project_Data!B:I,5,FALSE)</f>
        <v>Enrico Pera</v>
      </c>
      <c r="C21" s="84">
        <f>VLOOKUP(A21,Project_Data!B:I,7,FALSE)</f>
        <v>0</v>
      </c>
      <c r="D21" s="47">
        <v>500</v>
      </c>
      <c r="E21" s="47">
        <v>0</v>
      </c>
      <c r="F21" s="47">
        <v>0</v>
      </c>
      <c r="G21" s="47">
        <v>0</v>
      </c>
      <c r="H21" s="47">
        <v>0</v>
      </c>
      <c r="I21" s="47">
        <v>0</v>
      </c>
      <c r="J21" s="51">
        <v>0</v>
      </c>
      <c r="K21" s="47">
        <v>0</v>
      </c>
      <c r="L21" s="47">
        <v>0</v>
      </c>
      <c r="M21" s="47">
        <v>0</v>
      </c>
      <c r="N21" s="47">
        <v>0</v>
      </c>
      <c r="O21" s="47">
        <v>0</v>
      </c>
      <c r="P21" s="51">
        <v>0</v>
      </c>
      <c r="Q21" s="51">
        <v>0</v>
      </c>
      <c r="R21" s="52">
        <v>500</v>
      </c>
    </row>
    <row r="22" spans="1:18" x14ac:dyDescent="0.25">
      <c r="A22" s="252" t="s">
        <v>420</v>
      </c>
      <c r="B22" s="46" t="str">
        <f>VLOOKUP(A22,Project_Data!B:I,5,FALSE)</f>
        <v>Enrico Pera</v>
      </c>
      <c r="C22" s="84">
        <f>VLOOKUP(A22,Project_Data!B:I,7,FALSE)</f>
        <v>0</v>
      </c>
      <c r="D22" s="47">
        <v>0</v>
      </c>
      <c r="E22" s="47">
        <v>400</v>
      </c>
      <c r="F22" s="47">
        <v>6316</v>
      </c>
      <c r="G22" s="47">
        <v>16596</v>
      </c>
      <c r="H22" s="47">
        <v>12896</v>
      </c>
      <c r="I22" s="47">
        <v>4164</v>
      </c>
      <c r="J22" s="51">
        <v>40372</v>
      </c>
      <c r="K22" s="47">
        <v>0</v>
      </c>
      <c r="L22" s="47">
        <v>0</v>
      </c>
      <c r="M22" s="47">
        <v>0</v>
      </c>
      <c r="N22" s="47">
        <v>0</v>
      </c>
      <c r="O22" s="47">
        <v>0</v>
      </c>
      <c r="P22" s="51">
        <v>0</v>
      </c>
      <c r="Q22" s="51">
        <v>40372</v>
      </c>
      <c r="R22" s="52">
        <v>40372</v>
      </c>
    </row>
    <row r="23" spans="1:18" x14ac:dyDescent="0.25">
      <c r="A23" s="252" t="s">
        <v>421</v>
      </c>
      <c r="B23" s="46" t="str">
        <f>VLOOKUP(A23,Project_Data!B:I,5,FALSE)</f>
        <v>Enrico Pera</v>
      </c>
      <c r="C23" s="84">
        <f>VLOOKUP(A23,Project_Data!B:I,7,FALSE)</f>
        <v>0</v>
      </c>
      <c r="D23" s="47">
        <v>0</v>
      </c>
      <c r="E23" s="47">
        <v>0</v>
      </c>
      <c r="F23" s="47">
        <v>0</v>
      </c>
      <c r="G23" s="47">
        <v>0</v>
      </c>
      <c r="H23" s="47">
        <v>0</v>
      </c>
      <c r="I23" s="47">
        <v>400</v>
      </c>
      <c r="J23" s="51">
        <v>400</v>
      </c>
      <c r="K23" s="47">
        <v>6316</v>
      </c>
      <c r="L23" s="47">
        <v>15396</v>
      </c>
      <c r="M23" s="47">
        <v>12996</v>
      </c>
      <c r="N23" s="47">
        <v>5292</v>
      </c>
      <c r="O23" s="47">
        <v>0</v>
      </c>
      <c r="P23" s="51">
        <v>40000</v>
      </c>
      <c r="Q23" s="51">
        <v>40400</v>
      </c>
      <c r="R23" s="52">
        <v>40400</v>
      </c>
    </row>
    <row r="24" spans="1:18" x14ac:dyDescent="0.25">
      <c r="A24" s="252" t="s">
        <v>422</v>
      </c>
      <c r="B24" s="46" t="str">
        <f>VLOOKUP(A24,Project_Data!B:I,5,FALSE)</f>
        <v>Enrico Pera</v>
      </c>
      <c r="C24" s="84">
        <f>VLOOKUP(A24,Project_Data!B:I,7,FALSE)</f>
        <v>0</v>
      </c>
      <c r="D24" s="47">
        <v>0</v>
      </c>
      <c r="E24" s="47">
        <v>0</v>
      </c>
      <c r="F24" s="47">
        <v>0</v>
      </c>
      <c r="G24" s="47">
        <v>0</v>
      </c>
      <c r="H24" s="47">
        <v>0</v>
      </c>
      <c r="I24" s="47">
        <v>0</v>
      </c>
      <c r="J24" s="51">
        <v>0</v>
      </c>
      <c r="K24" s="47">
        <v>1300</v>
      </c>
      <c r="L24" s="47">
        <v>3240</v>
      </c>
      <c r="M24" s="47">
        <v>1460</v>
      </c>
      <c r="N24" s="47">
        <v>0</v>
      </c>
      <c r="O24" s="47">
        <v>0</v>
      </c>
      <c r="P24" s="51">
        <v>6000</v>
      </c>
      <c r="Q24" s="51">
        <v>6000</v>
      </c>
      <c r="R24" s="52">
        <v>6000</v>
      </c>
    </row>
    <row r="25" spans="1:18" x14ac:dyDescent="0.25">
      <c r="A25" s="46" t="s">
        <v>15</v>
      </c>
      <c r="B25" s="46" t="str">
        <f>VLOOKUP(A25,Project_Data!B:I,5,FALSE)</f>
        <v>Dion Evelyn</v>
      </c>
      <c r="C25" s="84">
        <f>VLOOKUP(A25,Project_Data!B:I,7,FALSE)</f>
        <v>0</v>
      </c>
      <c r="D25" s="47">
        <v>40</v>
      </c>
      <c r="E25" s="47">
        <v>0</v>
      </c>
      <c r="F25" s="47">
        <v>0</v>
      </c>
      <c r="G25" s="47">
        <v>0</v>
      </c>
      <c r="H25" s="47">
        <v>50</v>
      </c>
      <c r="I25" s="47">
        <v>950</v>
      </c>
      <c r="J25" s="51">
        <v>1000</v>
      </c>
      <c r="K25" s="47">
        <v>0</v>
      </c>
      <c r="L25" s="47">
        <v>0</v>
      </c>
      <c r="M25" s="47">
        <v>0</v>
      </c>
      <c r="N25" s="47">
        <v>0</v>
      </c>
      <c r="O25" s="47">
        <v>0</v>
      </c>
      <c r="P25" s="51">
        <v>0</v>
      </c>
      <c r="Q25" s="51">
        <v>1000</v>
      </c>
      <c r="R25" s="52">
        <v>1040</v>
      </c>
    </row>
    <row r="26" spans="1:18" x14ac:dyDescent="0.25">
      <c r="A26" s="48" t="s">
        <v>118</v>
      </c>
      <c r="B26" s="48"/>
      <c r="C26" s="85"/>
      <c r="D26" s="49">
        <v>7290</v>
      </c>
      <c r="E26" s="49">
        <v>400</v>
      </c>
      <c r="F26" s="49">
        <v>6316</v>
      </c>
      <c r="G26" s="49">
        <v>16596</v>
      </c>
      <c r="H26" s="49">
        <v>12946</v>
      </c>
      <c r="I26" s="49">
        <v>5514</v>
      </c>
      <c r="J26" s="49">
        <v>41772</v>
      </c>
      <c r="K26" s="49">
        <v>7616</v>
      </c>
      <c r="L26" s="49">
        <v>18636</v>
      </c>
      <c r="M26" s="49">
        <v>14456</v>
      </c>
      <c r="N26" s="49">
        <v>5292</v>
      </c>
      <c r="O26" s="49">
        <v>0</v>
      </c>
      <c r="P26" s="49">
        <v>46000</v>
      </c>
      <c r="Q26" s="49">
        <v>87772</v>
      </c>
      <c r="R26" s="53">
        <v>95062</v>
      </c>
    </row>
    <row r="27" spans="1:18" x14ac:dyDescent="0.25">
      <c r="A27" s="46" t="s">
        <v>110</v>
      </c>
      <c r="B27" s="46"/>
      <c r="C27" s="84"/>
      <c r="D27" s="47"/>
      <c r="E27" s="47"/>
      <c r="F27" s="47"/>
      <c r="G27" s="47"/>
      <c r="H27" s="47"/>
      <c r="I27" s="47"/>
      <c r="J27" s="51"/>
      <c r="K27" s="47"/>
      <c r="L27" s="47"/>
      <c r="M27" s="47"/>
      <c r="N27" s="47"/>
      <c r="O27" s="47"/>
      <c r="P27" s="51"/>
      <c r="Q27" s="51"/>
      <c r="R27" s="52"/>
    </row>
    <row r="28" spans="1:18" x14ac:dyDescent="0.25">
      <c r="A28" s="46" t="s">
        <v>47</v>
      </c>
      <c r="B28" s="46" t="str">
        <f>VLOOKUP(A28,Project_Data!B:I,5,FALSE)</f>
        <v>Robert Duncan</v>
      </c>
      <c r="C28" s="84">
        <f>VLOOKUP(A28,Project_Data!B:I,7,FALSE)</f>
        <v>0</v>
      </c>
      <c r="D28" s="47">
        <v>141.292</v>
      </c>
      <c r="E28" s="47">
        <v>14</v>
      </c>
      <c r="F28" s="47">
        <v>3</v>
      </c>
      <c r="G28" s="47">
        <v>15</v>
      </c>
      <c r="H28" s="47">
        <v>3</v>
      </c>
      <c r="I28" s="47">
        <v>16</v>
      </c>
      <c r="J28" s="51">
        <v>51</v>
      </c>
      <c r="K28" s="47">
        <v>3</v>
      </c>
      <c r="L28" s="47">
        <v>17</v>
      </c>
      <c r="M28" s="47">
        <v>3</v>
      </c>
      <c r="N28" s="47">
        <v>18</v>
      </c>
      <c r="O28" s="47">
        <v>153</v>
      </c>
      <c r="P28" s="51">
        <v>194</v>
      </c>
      <c r="Q28" s="51">
        <v>245</v>
      </c>
      <c r="R28" s="52">
        <v>386.29200000000003</v>
      </c>
    </row>
    <row r="29" spans="1:18" x14ac:dyDescent="0.25">
      <c r="A29" s="46" t="s">
        <v>25</v>
      </c>
      <c r="B29" s="46" t="str">
        <f>VLOOKUP(A29,Project_Data!B:I,5,FALSE)</f>
        <v>Clay Beers</v>
      </c>
      <c r="C29" s="84" t="str">
        <f>VLOOKUP(A29,Project_Data!B:I,7,FALSE)</f>
        <v>Deidre White</v>
      </c>
      <c r="D29" s="47">
        <v>3171.6579999999999</v>
      </c>
      <c r="E29" s="47">
        <v>0</v>
      </c>
      <c r="F29" s="47">
        <v>0</v>
      </c>
      <c r="G29" s="47">
        <v>0</v>
      </c>
      <c r="H29" s="47">
        <v>0</v>
      </c>
      <c r="I29" s="47">
        <v>2000</v>
      </c>
      <c r="J29" s="51">
        <v>2000</v>
      </c>
      <c r="K29" s="47">
        <v>0</v>
      </c>
      <c r="L29" s="47">
        <v>0</v>
      </c>
      <c r="M29" s="47">
        <v>0</v>
      </c>
      <c r="N29" s="47">
        <v>0</v>
      </c>
      <c r="O29" s="47">
        <v>2000</v>
      </c>
      <c r="P29" s="51">
        <v>2000</v>
      </c>
      <c r="Q29" s="51">
        <v>4000</v>
      </c>
      <c r="R29" s="52">
        <v>7171.6579999999994</v>
      </c>
    </row>
    <row r="30" spans="1:18" x14ac:dyDescent="0.25">
      <c r="A30" s="46" t="s">
        <v>46</v>
      </c>
      <c r="B30" s="46" t="str">
        <f>VLOOKUP(A30,Project_Data!B:I,5,FALSE)</f>
        <v>John Paul Iannone</v>
      </c>
      <c r="C30" s="84" t="str">
        <f>VLOOKUP(A30,Project_Data!B:I,7,FALSE)</f>
        <v>Deidre White</v>
      </c>
      <c r="D30" s="47">
        <v>976.01199999999994</v>
      </c>
      <c r="E30" s="47">
        <v>275</v>
      </c>
      <c r="F30" s="47">
        <v>0</v>
      </c>
      <c r="G30" s="47">
        <v>0</v>
      </c>
      <c r="H30" s="47">
        <v>0</v>
      </c>
      <c r="I30" s="47">
        <v>1300</v>
      </c>
      <c r="J30" s="51">
        <v>1575</v>
      </c>
      <c r="K30" s="47">
        <v>700</v>
      </c>
      <c r="L30" s="47">
        <v>0</v>
      </c>
      <c r="M30" s="47">
        <v>0</v>
      </c>
      <c r="N30" s="47">
        <v>0</v>
      </c>
      <c r="O30" s="47">
        <v>1300</v>
      </c>
      <c r="P30" s="51">
        <v>2000</v>
      </c>
      <c r="Q30" s="51">
        <v>3575</v>
      </c>
      <c r="R30" s="52">
        <v>4551.0119999999997</v>
      </c>
    </row>
    <row r="31" spans="1:18" x14ac:dyDescent="0.25">
      <c r="A31" s="81" t="s">
        <v>49</v>
      </c>
      <c r="B31" s="46" t="str">
        <f>VLOOKUP(A31,Project_Data!B:I,5,FALSE)</f>
        <v>Shane Brar</v>
      </c>
      <c r="C31" s="84" t="str">
        <f>VLOOKUP(A31,Project_Data!B:I,7,FALSE)</f>
        <v>Myron Demkiw</v>
      </c>
      <c r="D31" s="47">
        <v>1977.181</v>
      </c>
      <c r="E31" s="47">
        <v>1267</v>
      </c>
      <c r="F31" s="47">
        <v>0</v>
      </c>
      <c r="G31" s="47">
        <v>1579</v>
      </c>
      <c r="H31" s="47">
        <v>0</v>
      </c>
      <c r="I31" s="47">
        <v>707</v>
      </c>
      <c r="J31" s="51">
        <v>3553</v>
      </c>
      <c r="K31" s="47">
        <v>1267</v>
      </c>
      <c r="L31" s="47">
        <v>0</v>
      </c>
      <c r="M31" s="47">
        <v>1579</v>
      </c>
      <c r="N31" s="47">
        <v>0</v>
      </c>
      <c r="O31" s="47">
        <v>707</v>
      </c>
      <c r="P31" s="51">
        <v>3553</v>
      </c>
      <c r="Q31" s="51">
        <v>7106</v>
      </c>
      <c r="R31" s="52">
        <v>9083.1810000000005</v>
      </c>
    </row>
    <row r="32" spans="1:18" x14ac:dyDescent="0.25">
      <c r="A32" s="46" t="s">
        <v>30</v>
      </c>
      <c r="B32" s="46" t="str">
        <f>VLOOKUP(A32,Project_Data!B:I,5,FALSE)</f>
        <v>Larry O'Grady</v>
      </c>
      <c r="C32" s="84" t="str">
        <f>VLOOKUP(A32,Project_Data!B:I,7,FALSE)</f>
        <v>Donald Campbell</v>
      </c>
      <c r="D32" s="47">
        <v>1071.8920000000001</v>
      </c>
      <c r="E32" s="47">
        <v>316</v>
      </c>
      <c r="F32" s="47">
        <v>0</v>
      </c>
      <c r="G32" s="47">
        <v>0</v>
      </c>
      <c r="H32" s="47">
        <v>0</v>
      </c>
      <c r="I32" s="47">
        <v>314</v>
      </c>
      <c r="J32" s="51">
        <v>630</v>
      </c>
      <c r="K32" s="47">
        <v>316</v>
      </c>
      <c r="L32" s="47">
        <v>0</v>
      </c>
      <c r="M32" s="47">
        <v>0</v>
      </c>
      <c r="N32" s="47">
        <v>0</v>
      </c>
      <c r="O32" s="47">
        <v>314</v>
      </c>
      <c r="P32" s="51">
        <v>630</v>
      </c>
      <c r="Q32" s="51">
        <v>1260</v>
      </c>
      <c r="R32" s="52">
        <v>2331.8919999999998</v>
      </c>
    </row>
    <row r="33" spans="1:18" x14ac:dyDescent="0.25">
      <c r="A33" s="46" t="s">
        <v>32</v>
      </c>
      <c r="B33" s="46" t="str">
        <f>VLOOKUP(A33,Project_Data!B:I,5,FALSE)</f>
        <v>Clay Beers</v>
      </c>
      <c r="C33" s="84" t="str">
        <f>VLOOKUP(A33,Project_Data!B:I,7,FALSE)</f>
        <v>Deidre White</v>
      </c>
      <c r="D33" s="47">
        <v>1999.2660000000001</v>
      </c>
      <c r="E33" s="47">
        <v>0</v>
      </c>
      <c r="F33" s="47">
        <v>0</v>
      </c>
      <c r="G33" s="47">
        <v>0</v>
      </c>
      <c r="H33" s="47">
        <v>0</v>
      </c>
      <c r="I33" s="47">
        <v>0</v>
      </c>
      <c r="J33" s="51">
        <v>0</v>
      </c>
      <c r="K33" s="47">
        <v>1800</v>
      </c>
      <c r="L33" s="47">
        <v>0</v>
      </c>
      <c r="M33" s="47">
        <v>0</v>
      </c>
      <c r="N33" s="47">
        <v>0</v>
      </c>
      <c r="O33" s="47">
        <v>0</v>
      </c>
      <c r="P33" s="51">
        <v>1800</v>
      </c>
      <c r="Q33" s="51">
        <v>1800</v>
      </c>
      <c r="R33" s="52">
        <v>3799.2660000000001</v>
      </c>
    </row>
    <row r="34" spans="1:18" x14ac:dyDescent="0.25">
      <c r="A34" s="46" t="s">
        <v>28</v>
      </c>
      <c r="B34" s="46" t="str">
        <f>VLOOKUP(A34,Project_Data!B:I,5,FALSE)</f>
        <v>Thierry Grialdi</v>
      </c>
      <c r="C34" s="84" t="str">
        <f>VLOOKUP(A34,Project_Data!B:I,7,FALSE)</f>
        <v>Donald Campbell</v>
      </c>
      <c r="D34" s="47">
        <v>2255.39</v>
      </c>
      <c r="E34" s="47">
        <v>0</v>
      </c>
      <c r="F34" s="47">
        <v>0</v>
      </c>
      <c r="G34" s="47">
        <v>0</v>
      </c>
      <c r="H34" s="47">
        <v>1090</v>
      </c>
      <c r="I34" s="47">
        <v>0</v>
      </c>
      <c r="J34" s="51">
        <v>1090</v>
      </c>
      <c r="K34" s="47">
        <v>105</v>
      </c>
      <c r="L34" s="47">
        <v>0</v>
      </c>
      <c r="M34" s="47">
        <v>205</v>
      </c>
      <c r="N34" s="47">
        <v>0</v>
      </c>
      <c r="O34" s="47">
        <v>0</v>
      </c>
      <c r="P34" s="51">
        <v>310</v>
      </c>
      <c r="Q34" s="51">
        <v>1400</v>
      </c>
      <c r="R34" s="52">
        <v>3655.39</v>
      </c>
    </row>
    <row r="35" spans="1:18" x14ac:dyDescent="0.25">
      <c r="A35" s="46" t="s">
        <v>24</v>
      </c>
      <c r="B35" s="46" t="str">
        <f>VLOOKUP(A35,Project_Data!B:I,5,FALSE)</f>
        <v>Enrico Pera</v>
      </c>
      <c r="C35" s="84">
        <f>VLOOKUP(A35,Project_Data!B:I,7,FALSE)</f>
        <v>0</v>
      </c>
      <c r="D35" s="47">
        <v>9660</v>
      </c>
      <c r="E35" s="47">
        <v>305</v>
      </c>
      <c r="F35" s="47">
        <v>500</v>
      </c>
      <c r="G35" s="47">
        <v>500</v>
      </c>
      <c r="H35" s="47">
        <v>500</v>
      </c>
      <c r="I35" s="47">
        <v>500</v>
      </c>
      <c r="J35" s="51">
        <v>2305</v>
      </c>
      <c r="K35" s="47">
        <v>500</v>
      </c>
      <c r="L35" s="47">
        <v>475</v>
      </c>
      <c r="M35" s="47">
        <v>500</v>
      </c>
      <c r="N35" s="47">
        <v>500</v>
      </c>
      <c r="O35" s="47">
        <v>500</v>
      </c>
      <c r="P35" s="51">
        <v>2475</v>
      </c>
      <c r="Q35" s="51">
        <v>4780</v>
      </c>
      <c r="R35" s="52">
        <v>14440</v>
      </c>
    </row>
    <row r="36" spans="1:18" x14ac:dyDescent="0.25">
      <c r="A36" s="46" t="s">
        <v>26</v>
      </c>
      <c r="B36" s="46" t="str">
        <f>VLOOKUP(A36,Project_Data!B:I,5,FALSE)</f>
        <v>Clay Beers</v>
      </c>
      <c r="C36" s="84" t="str">
        <f>VLOOKUP(A36,Project_Data!B:I,7,FALSE)</f>
        <v>Deidre White</v>
      </c>
      <c r="D36" s="47">
        <v>4215.9840000000004</v>
      </c>
      <c r="E36" s="47">
        <v>0</v>
      </c>
      <c r="F36" s="47">
        <v>500</v>
      </c>
      <c r="G36" s="47">
        <v>2750</v>
      </c>
      <c r="H36" s="47">
        <v>3025</v>
      </c>
      <c r="I36" s="47">
        <v>0</v>
      </c>
      <c r="J36" s="51">
        <v>6275</v>
      </c>
      <c r="K36" s="47">
        <v>0</v>
      </c>
      <c r="L36" s="47">
        <v>0</v>
      </c>
      <c r="M36" s="47">
        <v>0</v>
      </c>
      <c r="N36" s="47">
        <v>0</v>
      </c>
      <c r="O36" s="47">
        <v>0</v>
      </c>
      <c r="P36" s="51">
        <v>0</v>
      </c>
      <c r="Q36" s="51">
        <v>6275</v>
      </c>
      <c r="R36" s="52">
        <v>10490.984</v>
      </c>
    </row>
    <row r="37" spans="1:18" x14ac:dyDescent="0.25">
      <c r="A37" s="46" t="s">
        <v>20</v>
      </c>
      <c r="B37" s="46" t="str">
        <f>VLOOKUP(A37,Project_Data!B:I,5,FALSE)</f>
        <v>Jerome Walker</v>
      </c>
      <c r="C37" s="84" t="str">
        <f>VLOOKUP(A37,Project_Data!B:I,7,FALSE)</f>
        <v>Deidre White</v>
      </c>
      <c r="D37" s="47">
        <v>21633</v>
      </c>
      <c r="E37" s="47">
        <v>2297</v>
      </c>
      <c r="F37" s="47">
        <v>660</v>
      </c>
      <c r="G37" s="47">
        <v>2716</v>
      </c>
      <c r="H37" s="47">
        <v>2163</v>
      </c>
      <c r="I37" s="47">
        <v>831</v>
      </c>
      <c r="J37" s="51">
        <v>8667</v>
      </c>
      <c r="K37" s="47">
        <v>2824</v>
      </c>
      <c r="L37" s="47">
        <v>2824</v>
      </c>
      <c r="M37" s="47">
        <v>2824</v>
      </c>
      <c r="N37" s="47">
        <v>2824</v>
      </c>
      <c r="O37" s="47">
        <v>0</v>
      </c>
      <c r="P37" s="51">
        <v>11296</v>
      </c>
      <c r="Q37" s="51">
        <v>19963</v>
      </c>
      <c r="R37" s="52">
        <v>41596</v>
      </c>
    </row>
    <row r="38" spans="1:18" x14ac:dyDescent="0.25">
      <c r="A38" s="46" t="s">
        <v>44</v>
      </c>
      <c r="B38" s="46" t="str">
        <f>VLOOKUP(A38,Project_Data!B:I,5,FALSE)</f>
        <v>Stephen Harris</v>
      </c>
      <c r="C38" s="84" t="str">
        <f>VLOOKUP(A38,Project_Data!B:I,7,FALSE)</f>
        <v>Donald Campbell</v>
      </c>
      <c r="D38" s="47">
        <v>796.529</v>
      </c>
      <c r="E38" s="47">
        <v>0</v>
      </c>
      <c r="F38" s="47">
        <v>0</v>
      </c>
      <c r="G38" s="47">
        <v>0</v>
      </c>
      <c r="H38" s="47">
        <v>0</v>
      </c>
      <c r="I38" s="47">
        <v>0</v>
      </c>
      <c r="J38" s="51">
        <v>0</v>
      </c>
      <c r="K38" s="47">
        <v>540</v>
      </c>
      <c r="L38" s="47">
        <v>0</v>
      </c>
      <c r="M38" s="47">
        <v>0</v>
      </c>
      <c r="N38" s="47">
        <v>0</v>
      </c>
      <c r="O38" s="47">
        <v>0</v>
      </c>
      <c r="P38" s="51">
        <v>540</v>
      </c>
      <c r="Q38" s="51">
        <v>540</v>
      </c>
      <c r="R38" s="52">
        <v>1336.529</v>
      </c>
    </row>
    <row r="39" spans="1:18" x14ac:dyDescent="0.25">
      <c r="A39" s="46" t="s">
        <v>23</v>
      </c>
      <c r="B39" s="46" t="str">
        <f>VLOOKUP(A39,Project_Data!B:I,5,FALSE)</f>
        <v>Enrico Pera</v>
      </c>
      <c r="C39" s="84">
        <f>VLOOKUP(A39,Project_Data!B:I,7,FALSE)</f>
        <v>0</v>
      </c>
      <c r="D39" s="47">
        <v>3561</v>
      </c>
      <c r="E39" s="47">
        <v>290</v>
      </c>
      <c r="F39" s="47">
        <v>540</v>
      </c>
      <c r="G39" s="47">
        <v>540</v>
      </c>
      <c r="H39" s="47">
        <v>540</v>
      </c>
      <c r="I39" s="47">
        <v>540</v>
      </c>
      <c r="J39" s="51">
        <v>2450</v>
      </c>
      <c r="K39" s="47">
        <v>540</v>
      </c>
      <c r="L39" s="47">
        <v>540</v>
      </c>
      <c r="M39" s="47">
        <v>540</v>
      </c>
      <c r="N39" s="47">
        <v>540</v>
      </c>
      <c r="O39" s="47">
        <v>540</v>
      </c>
      <c r="P39" s="51">
        <v>2700</v>
      </c>
      <c r="Q39" s="51">
        <v>5150</v>
      </c>
      <c r="R39" s="52">
        <v>8711</v>
      </c>
    </row>
    <row r="40" spans="1:18" x14ac:dyDescent="0.25">
      <c r="A40" s="46" t="s">
        <v>50</v>
      </c>
      <c r="B40" s="46" t="str">
        <f>VLOOKUP(A40,Project_Data!B:I,5,FALSE)</f>
        <v>Clay Beers</v>
      </c>
      <c r="C40" s="84" t="str">
        <f>VLOOKUP(A40,Project_Data!B:I,7,FALSE)</f>
        <v>Deidre White</v>
      </c>
      <c r="D40" s="47">
        <v>481.40800000000002</v>
      </c>
      <c r="E40" s="47">
        <v>0</v>
      </c>
      <c r="F40" s="47">
        <v>785</v>
      </c>
      <c r="G40" s="47">
        <v>0</v>
      </c>
      <c r="H40" s="47">
        <v>0</v>
      </c>
      <c r="I40" s="47">
        <v>0</v>
      </c>
      <c r="J40" s="51">
        <v>785</v>
      </c>
      <c r="K40" s="47">
        <v>0</v>
      </c>
      <c r="L40" s="47">
        <v>850</v>
      </c>
      <c r="M40" s="47">
        <v>0</v>
      </c>
      <c r="N40" s="47">
        <v>0</v>
      </c>
      <c r="O40" s="47">
        <v>0</v>
      </c>
      <c r="P40" s="51">
        <v>850</v>
      </c>
      <c r="Q40" s="51">
        <v>1635</v>
      </c>
      <c r="R40" s="52">
        <v>2116.4079999999999</v>
      </c>
    </row>
    <row r="41" spans="1:18" x14ac:dyDescent="0.25">
      <c r="A41" s="46" t="s">
        <v>21</v>
      </c>
      <c r="B41" s="46" t="str">
        <f>VLOOKUP(A41,Project_Data!B:I,5,FALSE)</f>
        <v>Joe Dorey</v>
      </c>
      <c r="C41" s="84" t="str">
        <f>VLOOKUP(A41,Project_Data!B:I,7,FALSE)</f>
        <v>Deidre White</v>
      </c>
      <c r="D41" s="47">
        <v>25196.165000000001</v>
      </c>
      <c r="E41" s="47">
        <v>3500</v>
      </c>
      <c r="F41" s="47">
        <v>0</v>
      </c>
      <c r="G41" s="47">
        <v>343</v>
      </c>
      <c r="H41" s="47">
        <v>10452</v>
      </c>
      <c r="I41" s="47">
        <v>1143</v>
      </c>
      <c r="J41" s="51">
        <v>15438</v>
      </c>
      <c r="K41" s="47">
        <v>0</v>
      </c>
      <c r="L41" s="47">
        <v>0</v>
      </c>
      <c r="M41" s="47">
        <v>343</v>
      </c>
      <c r="N41" s="47">
        <v>10452</v>
      </c>
      <c r="O41" s="47">
        <v>1143</v>
      </c>
      <c r="P41" s="51">
        <v>11938</v>
      </c>
      <c r="Q41" s="51">
        <v>27376</v>
      </c>
      <c r="R41" s="52">
        <v>52572.165000000001</v>
      </c>
    </row>
    <row r="42" spans="1:18" x14ac:dyDescent="0.25">
      <c r="A42" s="46" t="s">
        <v>22</v>
      </c>
      <c r="B42" s="46" t="str">
        <f>VLOOKUP(A42,Project_Data!B:I,5,FALSE)</f>
        <v>Clay Beers</v>
      </c>
      <c r="C42" s="84" t="str">
        <f>VLOOKUP(A42,Project_Data!B:I,7,FALSE)</f>
        <v>Deidre White</v>
      </c>
      <c r="D42" s="47">
        <v>21955.505000000001</v>
      </c>
      <c r="E42" s="47">
        <v>1750</v>
      </c>
      <c r="F42" s="47">
        <v>2250</v>
      </c>
      <c r="G42" s="47">
        <v>3750</v>
      </c>
      <c r="H42" s="47">
        <v>4350</v>
      </c>
      <c r="I42" s="47">
        <v>0</v>
      </c>
      <c r="J42" s="51">
        <v>12100</v>
      </c>
      <c r="K42" s="47">
        <v>5750</v>
      </c>
      <c r="L42" s="47">
        <v>8300</v>
      </c>
      <c r="M42" s="47">
        <v>2350</v>
      </c>
      <c r="N42" s="47">
        <v>2350</v>
      </c>
      <c r="O42" s="47">
        <v>5750</v>
      </c>
      <c r="P42" s="51">
        <v>24500</v>
      </c>
      <c r="Q42" s="51">
        <v>36600</v>
      </c>
      <c r="R42" s="52">
        <v>58555.505000000005</v>
      </c>
    </row>
    <row r="43" spans="1:18" x14ac:dyDescent="0.25">
      <c r="A43" s="46" t="s">
        <v>31</v>
      </c>
      <c r="B43" s="46" t="str">
        <f>VLOOKUP(A43,Project_Data!B:I,5,FALSE)</f>
        <v>Dion Evelyn</v>
      </c>
      <c r="C43" s="84">
        <f>VLOOKUP(A43,Project_Data!B:I,7,FALSE)</f>
        <v>0</v>
      </c>
      <c r="D43" s="47">
        <v>62.866999999999997</v>
      </c>
      <c r="E43" s="47">
        <v>0</v>
      </c>
      <c r="F43" s="47">
        <v>0</v>
      </c>
      <c r="G43" s="47">
        <v>0</v>
      </c>
      <c r="H43" s="47">
        <v>0</v>
      </c>
      <c r="I43" s="47">
        <v>0</v>
      </c>
      <c r="J43" s="51">
        <v>0</v>
      </c>
      <c r="K43" s="47">
        <v>43</v>
      </c>
      <c r="L43" s="47">
        <v>0</v>
      </c>
      <c r="M43" s="47">
        <v>0</v>
      </c>
      <c r="N43" s="47">
        <v>0</v>
      </c>
      <c r="O43" s="47">
        <v>0</v>
      </c>
      <c r="P43" s="51">
        <v>43</v>
      </c>
      <c r="Q43" s="51">
        <v>43</v>
      </c>
      <c r="R43" s="52">
        <v>105.86699999999999</v>
      </c>
    </row>
    <row r="44" spans="1:18" x14ac:dyDescent="0.25">
      <c r="A44" s="46" t="s">
        <v>41</v>
      </c>
      <c r="B44" s="46" t="str">
        <f>VLOOKUP(A44,Project_Data!B:I,5,FALSE)</f>
        <v>Scott Baptist</v>
      </c>
      <c r="C44" s="84" t="str">
        <f>VLOOKUP(A44,Project_Data!B:I,7,FALSE)</f>
        <v>Mark Barkley</v>
      </c>
      <c r="D44" s="47">
        <v>945.14800000000002</v>
      </c>
      <c r="E44" s="47">
        <v>16</v>
      </c>
      <c r="F44" s="47">
        <v>13</v>
      </c>
      <c r="G44" s="47">
        <v>200</v>
      </c>
      <c r="H44" s="47">
        <v>86</v>
      </c>
      <c r="I44" s="47">
        <v>190</v>
      </c>
      <c r="J44" s="51">
        <v>505</v>
      </c>
      <c r="K44" s="47">
        <v>53</v>
      </c>
      <c r="L44" s="47">
        <v>237</v>
      </c>
      <c r="M44" s="47">
        <v>100</v>
      </c>
      <c r="N44" s="47">
        <v>0</v>
      </c>
      <c r="O44" s="47">
        <v>29</v>
      </c>
      <c r="P44" s="51">
        <v>419</v>
      </c>
      <c r="Q44" s="51">
        <v>924</v>
      </c>
      <c r="R44" s="52">
        <v>1869.1480000000001</v>
      </c>
    </row>
    <row r="45" spans="1:18" x14ac:dyDescent="0.25">
      <c r="A45" s="46" t="s">
        <v>69</v>
      </c>
      <c r="B45" s="46" t="str">
        <f>VLOOKUP(A45,Project_Data!B:I,5,FALSE)</f>
        <v>Sam Cosentino</v>
      </c>
      <c r="C45" s="84" t="str">
        <f>VLOOKUP(A45,Project_Data!B:I,7,FALSE)</f>
        <v>Randy Carter</v>
      </c>
      <c r="D45" s="47">
        <v>108.9</v>
      </c>
      <c r="E45" s="47">
        <v>0</v>
      </c>
      <c r="F45" s="47">
        <v>0</v>
      </c>
      <c r="G45" s="47">
        <v>0</v>
      </c>
      <c r="H45" s="47">
        <v>0</v>
      </c>
      <c r="I45" s="47">
        <v>110</v>
      </c>
      <c r="J45" s="51">
        <v>110</v>
      </c>
      <c r="K45" s="47">
        <v>0</v>
      </c>
      <c r="L45" s="47">
        <v>0</v>
      </c>
      <c r="M45" s="47">
        <v>0</v>
      </c>
      <c r="N45" s="47">
        <v>0</v>
      </c>
      <c r="O45" s="47">
        <v>0</v>
      </c>
      <c r="P45" s="51">
        <v>0</v>
      </c>
      <c r="Q45" s="51">
        <v>110</v>
      </c>
      <c r="R45" s="52">
        <v>218.9</v>
      </c>
    </row>
    <row r="46" spans="1:18" x14ac:dyDescent="0.25">
      <c r="A46" s="46" t="s">
        <v>71</v>
      </c>
      <c r="B46" s="46">
        <f>VLOOKUP(A46,Project_Data!B:I,5,FALSE)</f>
        <v>0</v>
      </c>
      <c r="C46" s="84" t="str">
        <f>VLOOKUP(A46,Project_Data!B:I,7,FALSE)</f>
        <v>Deidre White</v>
      </c>
      <c r="D46" s="47">
        <v>46690</v>
      </c>
      <c r="E46" s="47">
        <v>4384</v>
      </c>
      <c r="F46" s="47">
        <v>3075</v>
      </c>
      <c r="G46" s="47">
        <v>4113</v>
      </c>
      <c r="H46" s="47">
        <v>6512</v>
      </c>
      <c r="I46" s="47">
        <v>4678</v>
      </c>
      <c r="J46" s="51">
        <v>22762</v>
      </c>
      <c r="K46" s="47">
        <v>3825</v>
      </c>
      <c r="L46" s="47">
        <v>3825</v>
      </c>
      <c r="M46" s="47">
        <v>3825</v>
      </c>
      <c r="N46" s="47">
        <v>3825</v>
      </c>
      <c r="O46" s="47">
        <v>0</v>
      </c>
      <c r="P46" s="51">
        <v>15300</v>
      </c>
      <c r="Q46" s="51">
        <v>38062</v>
      </c>
      <c r="R46" s="52">
        <v>84752</v>
      </c>
    </row>
    <row r="47" spans="1:18" ht="30" x14ac:dyDescent="0.25">
      <c r="A47" s="46" t="s">
        <v>40</v>
      </c>
      <c r="B47" s="46" t="str">
        <f>VLOOKUP(A47,Project_Data!B:I,5,FALSE)</f>
        <v>Clay Beers</v>
      </c>
      <c r="C47" s="84" t="str">
        <f>VLOOKUP(A47,Project_Data!B:I,7,FALSE)</f>
        <v>Deidre White</v>
      </c>
      <c r="D47" s="47">
        <v>0</v>
      </c>
      <c r="E47" s="47">
        <v>0</v>
      </c>
      <c r="F47" s="47">
        <v>575</v>
      </c>
      <c r="G47" s="47">
        <v>0</v>
      </c>
      <c r="H47" s="47">
        <v>300</v>
      </c>
      <c r="I47" s="47">
        <v>125</v>
      </c>
      <c r="J47" s="51">
        <v>1000</v>
      </c>
      <c r="K47" s="47">
        <v>750</v>
      </c>
      <c r="L47" s="47">
        <v>250</v>
      </c>
      <c r="M47" s="47">
        <v>500</v>
      </c>
      <c r="N47" s="47">
        <v>0</v>
      </c>
      <c r="O47" s="47">
        <v>0</v>
      </c>
      <c r="P47" s="51">
        <v>1500</v>
      </c>
      <c r="Q47" s="51">
        <v>2500</v>
      </c>
      <c r="R47" s="52">
        <v>2500</v>
      </c>
    </row>
    <row r="48" spans="1:18" ht="30" x14ac:dyDescent="0.25">
      <c r="A48" s="46" t="s">
        <v>35</v>
      </c>
      <c r="B48" s="46" t="str">
        <f>VLOOKUP(A48,Project_Data!B:I,5,FALSE)</f>
        <v>Clay Beers</v>
      </c>
      <c r="C48" s="84" t="str">
        <f>VLOOKUP(A48,Project_Data!B:I,7,FALSE)</f>
        <v>Deidre White</v>
      </c>
      <c r="D48" s="47">
        <v>464.26</v>
      </c>
      <c r="E48" s="47">
        <v>150</v>
      </c>
      <c r="F48" s="47">
        <v>0</v>
      </c>
      <c r="G48" s="47">
        <v>0</v>
      </c>
      <c r="H48" s="47">
        <v>0</v>
      </c>
      <c r="I48" s="47">
        <v>0</v>
      </c>
      <c r="J48" s="51">
        <v>150</v>
      </c>
      <c r="K48" s="47">
        <v>0</v>
      </c>
      <c r="L48" s="47">
        <v>0</v>
      </c>
      <c r="M48" s="47">
        <v>0</v>
      </c>
      <c r="N48" s="47">
        <v>0</v>
      </c>
      <c r="O48" s="47">
        <v>0</v>
      </c>
      <c r="P48" s="51">
        <v>0</v>
      </c>
      <c r="Q48" s="51">
        <v>150</v>
      </c>
      <c r="R48" s="52">
        <v>614.26</v>
      </c>
    </row>
    <row r="49" spans="1:18" x14ac:dyDescent="0.25">
      <c r="A49" s="46" t="s">
        <v>34</v>
      </c>
      <c r="B49" s="46" t="str">
        <f>VLOOKUP(A49,Project_Data!B:I,5,FALSE)</f>
        <v>Clay Beers</v>
      </c>
      <c r="C49" s="84" t="str">
        <f>VLOOKUP(A49,Project_Data!B:I,7,FALSE)</f>
        <v>Deidre White</v>
      </c>
      <c r="D49" s="47">
        <v>866.08</v>
      </c>
      <c r="E49" s="47">
        <v>580</v>
      </c>
      <c r="F49" s="47">
        <v>580</v>
      </c>
      <c r="G49" s="47">
        <v>0</v>
      </c>
      <c r="H49" s="47">
        <v>0</v>
      </c>
      <c r="I49" s="47">
        <v>0</v>
      </c>
      <c r="J49" s="51">
        <v>1160</v>
      </c>
      <c r="K49" s="47">
        <v>0</v>
      </c>
      <c r="L49" s="47">
        <v>0</v>
      </c>
      <c r="M49" s="47">
        <v>0</v>
      </c>
      <c r="N49" s="47">
        <v>620</v>
      </c>
      <c r="O49" s="47">
        <v>620</v>
      </c>
      <c r="P49" s="51">
        <v>1240</v>
      </c>
      <c r="Q49" s="51">
        <v>2400</v>
      </c>
      <c r="R49" s="52">
        <v>3266.08</v>
      </c>
    </row>
    <row r="50" spans="1:18" ht="30" x14ac:dyDescent="0.25">
      <c r="A50" s="46" t="s">
        <v>36</v>
      </c>
      <c r="B50" s="46" t="str">
        <f>VLOOKUP(A50,Project_Data!B:I,5,FALSE)</f>
        <v>Craig Smyth</v>
      </c>
      <c r="C50" s="84" t="str">
        <f>VLOOKUP(A50,Project_Data!B:I,7,FALSE)</f>
        <v>Allison Sparkes</v>
      </c>
      <c r="D50" s="47">
        <v>886</v>
      </c>
      <c r="E50" s="47">
        <v>70</v>
      </c>
      <c r="F50" s="47">
        <v>64</v>
      </c>
      <c r="G50" s="47">
        <v>78</v>
      </c>
      <c r="H50" s="47">
        <v>40</v>
      </c>
      <c r="I50" s="47">
        <v>72</v>
      </c>
      <c r="J50" s="51">
        <v>324</v>
      </c>
      <c r="K50" s="47">
        <v>82</v>
      </c>
      <c r="L50" s="47">
        <v>70</v>
      </c>
      <c r="M50" s="47">
        <v>58</v>
      </c>
      <c r="N50" s="47">
        <v>60</v>
      </c>
      <c r="O50" s="47">
        <v>70</v>
      </c>
      <c r="P50" s="51">
        <v>340</v>
      </c>
      <c r="Q50" s="51">
        <v>664</v>
      </c>
      <c r="R50" s="52">
        <v>1550</v>
      </c>
    </row>
    <row r="51" spans="1:18" ht="30" x14ac:dyDescent="0.25">
      <c r="A51" s="46" t="s">
        <v>39</v>
      </c>
      <c r="B51" s="46" t="str">
        <f>VLOOKUP(A51,Project_Data!B:I,5,FALSE)</f>
        <v>Dion Evelyn</v>
      </c>
      <c r="C51" s="84">
        <f>VLOOKUP(A51,Project_Data!B:I,7,FALSE)</f>
        <v>0</v>
      </c>
      <c r="D51" s="47">
        <v>52.573</v>
      </c>
      <c r="E51" s="47">
        <v>0</v>
      </c>
      <c r="F51" s="47">
        <v>30</v>
      </c>
      <c r="G51" s="47">
        <v>17</v>
      </c>
      <c r="H51" s="47">
        <v>0</v>
      </c>
      <c r="I51" s="47">
        <v>47</v>
      </c>
      <c r="J51" s="51">
        <v>94</v>
      </c>
      <c r="K51" s="47">
        <v>30</v>
      </c>
      <c r="L51" s="47">
        <v>17</v>
      </c>
      <c r="M51" s="47">
        <v>30</v>
      </c>
      <c r="N51" s="47">
        <v>17</v>
      </c>
      <c r="O51" s="47">
        <v>0</v>
      </c>
      <c r="P51" s="51">
        <v>94</v>
      </c>
      <c r="Q51" s="51">
        <v>188</v>
      </c>
      <c r="R51" s="52">
        <v>240.57300000000001</v>
      </c>
    </row>
    <row r="52" spans="1:18" x14ac:dyDescent="0.25">
      <c r="A52" s="46" t="s">
        <v>33</v>
      </c>
      <c r="B52" s="46" t="str">
        <f>VLOOKUP(A52,Project_Data!B:I,5,FALSE)</f>
        <v>Clay Beers</v>
      </c>
      <c r="C52" s="84" t="str">
        <f>VLOOKUP(A52,Project_Data!B:I,7,FALSE)</f>
        <v>Deidre White</v>
      </c>
      <c r="D52" s="47">
        <v>1969.748</v>
      </c>
      <c r="E52" s="47">
        <v>750</v>
      </c>
      <c r="F52" s="47">
        <v>0</v>
      </c>
      <c r="G52" s="47">
        <v>0</v>
      </c>
      <c r="H52" s="47">
        <v>0</v>
      </c>
      <c r="I52" s="47">
        <v>0</v>
      </c>
      <c r="J52" s="51">
        <v>750</v>
      </c>
      <c r="K52" s="47">
        <v>750</v>
      </c>
      <c r="L52" s="47">
        <v>750</v>
      </c>
      <c r="M52" s="47">
        <v>0</v>
      </c>
      <c r="N52" s="47">
        <v>0</v>
      </c>
      <c r="O52" s="47">
        <v>0</v>
      </c>
      <c r="P52" s="51">
        <v>1500</v>
      </c>
      <c r="Q52" s="51">
        <v>2250</v>
      </c>
      <c r="R52" s="52">
        <v>4219.7479999999996</v>
      </c>
    </row>
    <row r="53" spans="1:18" x14ac:dyDescent="0.25">
      <c r="A53" s="46" t="s">
        <v>17</v>
      </c>
      <c r="B53" s="46" t="str">
        <f>VLOOKUP(A53,Project_Data!B:I,5,FALSE)</f>
        <v>Norm Henderson</v>
      </c>
      <c r="C53" s="84">
        <f>VLOOKUP(A53,Project_Data!B:I,7,FALSE)</f>
        <v>0</v>
      </c>
      <c r="D53" s="47">
        <v>78548</v>
      </c>
      <c r="E53" s="47">
        <v>8122</v>
      </c>
      <c r="F53" s="47">
        <v>8181</v>
      </c>
      <c r="G53" s="47">
        <v>8028</v>
      </c>
      <c r="H53" s="47">
        <v>8553</v>
      </c>
      <c r="I53" s="47">
        <v>8614</v>
      </c>
      <c r="J53" s="51">
        <v>41498</v>
      </c>
      <c r="K53" s="47">
        <v>8589</v>
      </c>
      <c r="L53" s="47">
        <v>8589</v>
      </c>
      <c r="M53" s="47">
        <v>8589</v>
      </c>
      <c r="N53" s="47">
        <v>8589</v>
      </c>
      <c r="O53" s="47">
        <v>8589</v>
      </c>
      <c r="P53" s="51">
        <v>42945</v>
      </c>
      <c r="Q53" s="51">
        <v>84443</v>
      </c>
      <c r="R53" s="52">
        <v>162991</v>
      </c>
    </row>
    <row r="54" spans="1:18" x14ac:dyDescent="0.25">
      <c r="A54" s="46" t="s">
        <v>27</v>
      </c>
      <c r="B54" s="46" t="str">
        <f>VLOOKUP(A54,Project_Data!B:I,5,FALSE)</f>
        <v>Clay Beers</v>
      </c>
      <c r="C54" s="84" t="str">
        <f>VLOOKUP(A54,Project_Data!B:I,7,FALSE)</f>
        <v>Deidre White</v>
      </c>
      <c r="D54" s="47">
        <v>1460.373</v>
      </c>
      <c r="E54" s="47">
        <v>0</v>
      </c>
      <c r="F54" s="47">
        <v>0</v>
      </c>
      <c r="G54" s="47">
        <v>0</v>
      </c>
      <c r="H54" s="47">
        <v>500</v>
      </c>
      <c r="I54" s="47">
        <v>0</v>
      </c>
      <c r="J54" s="51">
        <v>500</v>
      </c>
      <c r="K54" s="47">
        <v>0</v>
      </c>
      <c r="L54" s="47">
        <v>0</v>
      </c>
      <c r="M54" s="47">
        <v>0</v>
      </c>
      <c r="N54" s="47">
        <v>500</v>
      </c>
      <c r="O54" s="47">
        <v>0</v>
      </c>
      <c r="P54" s="51">
        <v>500</v>
      </c>
      <c r="Q54" s="51">
        <v>1000</v>
      </c>
      <c r="R54" s="52">
        <v>2460.373</v>
      </c>
    </row>
    <row r="55" spans="1:18" x14ac:dyDescent="0.25">
      <c r="A55" s="46" t="s">
        <v>45</v>
      </c>
      <c r="B55" s="46" t="str">
        <f>VLOOKUP(A55,Project_Data!B:I,5,FALSE)</f>
        <v>Maghfoor Chaudhry</v>
      </c>
      <c r="C55" s="84">
        <f>VLOOKUP(A55,Project_Data!B:I,7,FALSE)</f>
        <v>0</v>
      </c>
      <c r="D55" s="47">
        <v>3738.2570000000001</v>
      </c>
      <c r="E55" s="47">
        <v>0</v>
      </c>
      <c r="F55" s="47">
        <v>5023</v>
      </c>
      <c r="G55" s="47">
        <v>0</v>
      </c>
      <c r="H55" s="47">
        <v>0</v>
      </c>
      <c r="I55" s="47">
        <v>0</v>
      </c>
      <c r="J55" s="51">
        <v>5023</v>
      </c>
      <c r="K55" s="47">
        <v>0</v>
      </c>
      <c r="L55" s="47">
        <v>5023</v>
      </c>
      <c r="M55" s="47">
        <v>0</v>
      </c>
      <c r="N55" s="47">
        <v>0</v>
      </c>
      <c r="O55" s="47">
        <v>0</v>
      </c>
      <c r="P55" s="51">
        <v>5023</v>
      </c>
      <c r="Q55" s="51">
        <v>10046</v>
      </c>
      <c r="R55" s="52">
        <v>13784.257</v>
      </c>
    </row>
    <row r="56" spans="1:18" x14ac:dyDescent="0.25">
      <c r="A56" s="46" t="s">
        <v>70</v>
      </c>
      <c r="B56" s="46" t="str">
        <f>VLOOKUP(A56,Project_Data!B:I,5,FALSE)</f>
        <v>Joe Dorey</v>
      </c>
      <c r="C56" s="84" t="str">
        <f>VLOOKUP(A56,Project_Data!B:I,7,FALSE)</f>
        <v>Deidre White</v>
      </c>
      <c r="D56" s="47">
        <v>42614.781999999999</v>
      </c>
      <c r="E56" s="47">
        <v>3301</v>
      </c>
      <c r="F56" s="47">
        <v>4121</v>
      </c>
      <c r="G56" s="47">
        <v>2434</v>
      </c>
      <c r="H56" s="47">
        <v>3707</v>
      </c>
      <c r="I56" s="47">
        <v>4442</v>
      </c>
      <c r="J56" s="51">
        <v>18005</v>
      </c>
      <c r="K56" s="47">
        <v>4232</v>
      </c>
      <c r="L56" s="47">
        <v>3892</v>
      </c>
      <c r="M56" s="47">
        <v>3119</v>
      </c>
      <c r="N56" s="47">
        <v>3697</v>
      </c>
      <c r="O56" s="47">
        <v>5392</v>
      </c>
      <c r="P56" s="51">
        <v>20332</v>
      </c>
      <c r="Q56" s="51">
        <v>38337</v>
      </c>
      <c r="R56" s="52">
        <v>80951.782000000007</v>
      </c>
    </row>
    <row r="57" spans="1:18" ht="30" x14ac:dyDescent="0.25">
      <c r="A57" s="74" t="s">
        <v>280</v>
      </c>
      <c r="B57" s="46" t="str">
        <f>VLOOKUP(A57,Project_Data!B:I,5,FALSE)</f>
        <v>Andy Richardson</v>
      </c>
      <c r="C57" s="83" t="str">
        <f>VLOOKUP(A57,Project_Data!B:I,7,FALSE)</f>
        <v>Randy Carter</v>
      </c>
      <c r="D57" s="47">
        <v>0</v>
      </c>
      <c r="E57" s="47">
        <v>0</v>
      </c>
      <c r="F57" s="47">
        <v>0</v>
      </c>
      <c r="G57" s="47">
        <v>0</v>
      </c>
      <c r="H57" s="47">
        <v>0</v>
      </c>
      <c r="I57" s="47">
        <v>0</v>
      </c>
      <c r="J57" s="51">
        <v>0</v>
      </c>
      <c r="K57" s="47">
        <v>0</v>
      </c>
      <c r="L57" s="47">
        <v>400</v>
      </c>
      <c r="M57" s="47">
        <v>0</v>
      </c>
      <c r="N57" s="47">
        <v>0</v>
      </c>
      <c r="O57" s="47">
        <v>0</v>
      </c>
      <c r="P57" s="51">
        <v>400</v>
      </c>
      <c r="Q57" s="51">
        <v>400</v>
      </c>
      <c r="R57" s="52">
        <v>400</v>
      </c>
    </row>
    <row r="58" spans="1:18" ht="30" x14ac:dyDescent="0.25">
      <c r="A58" s="74" t="s">
        <v>287</v>
      </c>
      <c r="B58" s="46" t="str">
        <f>VLOOKUP(A58,Project_Data!B:I,5,FALSE)</f>
        <v>Clay Beers</v>
      </c>
      <c r="C58" s="83" t="str">
        <f>VLOOKUP(A58,Project_Data!B:I,7,FALSE)</f>
        <v>Deidre White</v>
      </c>
      <c r="D58" s="47">
        <v>5197.5039999999999</v>
      </c>
      <c r="E58" s="47">
        <v>1890</v>
      </c>
      <c r="F58" s="47">
        <v>665</v>
      </c>
      <c r="G58" s="47">
        <v>855</v>
      </c>
      <c r="H58" s="47">
        <v>385</v>
      </c>
      <c r="I58" s="47">
        <v>326</v>
      </c>
      <c r="J58" s="51">
        <v>4121</v>
      </c>
      <c r="K58" s="47">
        <v>1825</v>
      </c>
      <c r="L58" s="47">
        <v>650</v>
      </c>
      <c r="M58" s="47">
        <v>650</v>
      </c>
      <c r="N58" s="47">
        <v>650</v>
      </c>
      <c r="O58" s="47">
        <v>650</v>
      </c>
      <c r="P58" s="51">
        <v>4425</v>
      </c>
      <c r="Q58" s="51">
        <v>8546</v>
      </c>
      <c r="R58" s="52">
        <v>13743.504000000001</v>
      </c>
    </row>
    <row r="59" spans="1:18" x14ac:dyDescent="0.25">
      <c r="A59" s="74" t="s">
        <v>292</v>
      </c>
      <c r="B59" s="46" t="e">
        <f>VLOOKUP(A59,Project_Data!B:I,5,FALSE)</f>
        <v>#N/A</v>
      </c>
      <c r="C59" s="83" t="e">
        <f>VLOOKUP(A59,Project_Data!B:I,7,FALSE)</f>
        <v>#N/A</v>
      </c>
      <c r="D59" s="47">
        <v>0</v>
      </c>
      <c r="E59" s="47">
        <v>1735</v>
      </c>
      <c r="F59" s="47">
        <v>0</v>
      </c>
      <c r="G59" s="47">
        <v>0</v>
      </c>
      <c r="H59" s="47">
        <v>0</v>
      </c>
      <c r="I59" s="47">
        <v>0</v>
      </c>
      <c r="J59" s="51">
        <v>1735</v>
      </c>
      <c r="K59" s="47">
        <v>270</v>
      </c>
      <c r="L59" s="47">
        <v>50</v>
      </c>
      <c r="M59" s="47">
        <v>0</v>
      </c>
      <c r="N59" s="47">
        <v>0</v>
      </c>
      <c r="O59" s="47">
        <v>270</v>
      </c>
      <c r="P59" s="51">
        <v>590</v>
      </c>
      <c r="Q59" s="51">
        <v>2325</v>
      </c>
      <c r="R59" s="52">
        <v>2325</v>
      </c>
    </row>
    <row r="60" spans="1:18" x14ac:dyDescent="0.25">
      <c r="A60" s="74" t="s">
        <v>65</v>
      </c>
      <c r="B60" s="46" t="str">
        <f>VLOOKUP(A60,Project_Data!B:I,5,FALSE)</f>
        <v>John Apostolidis</v>
      </c>
      <c r="C60" s="83" t="str">
        <f>VLOOKUP(A60,Project_Data!B:I,7,FALSE)</f>
        <v>Deidre White</v>
      </c>
      <c r="D60" s="47">
        <v>461</v>
      </c>
      <c r="E60" s="47">
        <v>0</v>
      </c>
      <c r="F60" s="47">
        <v>1403</v>
      </c>
      <c r="G60" s="47">
        <v>296</v>
      </c>
      <c r="H60" s="47">
        <v>1723</v>
      </c>
      <c r="I60" s="47">
        <v>307</v>
      </c>
      <c r="J60" s="51">
        <v>3729</v>
      </c>
      <c r="K60" s="47">
        <v>1787</v>
      </c>
      <c r="L60" s="47">
        <v>318</v>
      </c>
      <c r="M60" s="47">
        <v>1851</v>
      </c>
      <c r="N60" s="47">
        <v>329</v>
      </c>
      <c r="O60" s="47">
        <v>1915</v>
      </c>
      <c r="P60" s="51">
        <v>6200</v>
      </c>
      <c r="Q60" s="51">
        <v>9929</v>
      </c>
      <c r="R60" s="52">
        <v>10390</v>
      </c>
    </row>
    <row r="61" spans="1:18" x14ac:dyDescent="0.25">
      <c r="A61" s="48" t="s">
        <v>131</v>
      </c>
      <c r="B61" s="48"/>
      <c r="C61" s="85"/>
      <c r="D61" s="49">
        <v>283157.77399999998</v>
      </c>
      <c r="E61" s="49">
        <v>31012</v>
      </c>
      <c r="F61" s="49">
        <v>28968</v>
      </c>
      <c r="G61" s="49">
        <v>28214</v>
      </c>
      <c r="H61" s="49">
        <v>43929</v>
      </c>
      <c r="I61" s="49">
        <v>26262</v>
      </c>
      <c r="J61" s="49">
        <v>158385</v>
      </c>
      <c r="K61" s="49">
        <v>36581</v>
      </c>
      <c r="L61" s="49">
        <v>37077</v>
      </c>
      <c r="M61" s="49">
        <v>27066</v>
      </c>
      <c r="N61" s="49">
        <v>34971</v>
      </c>
      <c r="O61" s="49">
        <v>29942</v>
      </c>
      <c r="P61" s="49">
        <v>165637</v>
      </c>
      <c r="Q61" s="49">
        <v>324022</v>
      </c>
      <c r="R61" s="53">
        <v>607179.77399999998</v>
      </c>
    </row>
    <row r="62" spans="1:18" x14ac:dyDescent="0.25">
      <c r="A62" s="73" t="s">
        <v>253</v>
      </c>
      <c r="B62" s="73"/>
      <c r="C62" s="86"/>
      <c r="D62" s="54">
        <v>366080.53</v>
      </c>
      <c r="E62" s="54">
        <v>74804</v>
      </c>
      <c r="F62" s="54">
        <v>64475.6</v>
      </c>
      <c r="G62" s="54">
        <v>71440</v>
      </c>
      <c r="H62" s="54">
        <v>71650</v>
      </c>
      <c r="I62" s="54">
        <v>44072</v>
      </c>
      <c r="J62" s="54">
        <v>326441.59999999998</v>
      </c>
      <c r="K62" s="54">
        <v>48597</v>
      </c>
      <c r="L62" s="54">
        <v>74254</v>
      </c>
      <c r="M62" s="54">
        <v>50172</v>
      </c>
      <c r="N62" s="54">
        <v>50688</v>
      </c>
      <c r="O62" s="54">
        <v>34342</v>
      </c>
      <c r="P62" s="54">
        <v>258053</v>
      </c>
      <c r="Q62" s="54">
        <v>584494.6</v>
      </c>
      <c r="R62" s="54">
        <v>950575.13</v>
      </c>
    </row>
    <row r="63" spans="1:18" x14ac:dyDescent="0.25">
      <c r="A63" s="74" t="s">
        <v>255</v>
      </c>
      <c r="B63" s="74"/>
      <c r="C63" s="83"/>
      <c r="D63" s="47"/>
      <c r="E63" s="47"/>
      <c r="F63" s="47"/>
      <c r="G63" s="47"/>
      <c r="H63" s="47"/>
      <c r="I63" s="47"/>
      <c r="J63" s="51"/>
      <c r="K63" s="47"/>
      <c r="L63" s="47"/>
      <c r="M63" s="47"/>
      <c r="N63" s="47"/>
      <c r="O63" s="47"/>
      <c r="P63" s="51"/>
      <c r="Q63" s="51"/>
      <c r="R63" s="52"/>
    </row>
    <row r="64" spans="1:18" x14ac:dyDescent="0.25">
      <c r="A64" s="46" t="s">
        <v>93</v>
      </c>
      <c r="B64" s="46"/>
      <c r="C64" s="84"/>
      <c r="D64" s="47"/>
      <c r="E64" s="47"/>
      <c r="F64" s="47"/>
      <c r="G64" s="47"/>
      <c r="H64" s="47"/>
      <c r="I64" s="47"/>
      <c r="J64" s="51"/>
      <c r="K64" s="47"/>
      <c r="L64" s="47"/>
      <c r="M64" s="47"/>
      <c r="N64" s="47"/>
      <c r="O64" s="47"/>
      <c r="P64" s="51"/>
      <c r="Q64" s="51"/>
      <c r="R64" s="52"/>
    </row>
    <row r="65" spans="1:18" x14ac:dyDescent="0.25">
      <c r="A65" s="46" t="s">
        <v>110</v>
      </c>
      <c r="B65" s="46"/>
      <c r="C65" s="84"/>
      <c r="D65" s="47">
        <v>-283157.77399999998</v>
      </c>
      <c r="E65" s="47">
        <v>-31012</v>
      </c>
      <c r="F65" s="47">
        <v>-28968</v>
      </c>
      <c r="G65" s="47">
        <v>-28214</v>
      </c>
      <c r="H65" s="47">
        <v>-43929</v>
      </c>
      <c r="I65" s="47">
        <v>-26262</v>
      </c>
      <c r="J65" s="51">
        <v>-158385</v>
      </c>
      <c r="K65" s="47">
        <v>-36581</v>
      </c>
      <c r="L65" s="47">
        <v>-37077</v>
      </c>
      <c r="M65" s="47">
        <v>-27066</v>
      </c>
      <c r="N65" s="47">
        <v>-34971</v>
      </c>
      <c r="O65" s="47">
        <v>-29942</v>
      </c>
      <c r="P65" s="51">
        <v>-165637</v>
      </c>
      <c r="Q65" s="51">
        <v>-324022</v>
      </c>
      <c r="R65" s="52">
        <v>-607179.77399999998</v>
      </c>
    </row>
    <row r="66" spans="1:18" ht="30" x14ac:dyDescent="0.25">
      <c r="A66" s="74" t="s">
        <v>92</v>
      </c>
      <c r="B66" s="74"/>
      <c r="C66" s="83"/>
      <c r="D66" s="47">
        <v>-2632</v>
      </c>
      <c r="E66" s="47">
        <v>0</v>
      </c>
      <c r="F66" s="47">
        <v>0</v>
      </c>
      <c r="G66" s="47">
        <v>0</v>
      </c>
      <c r="H66" s="47">
        <v>0</v>
      </c>
      <c r="I66" s="47">
        <v>0</v>
      </c>
      <c r="J66" s="51">
        <v>0</v>
      </c>
      <c r="K66" s="47">
        <v>1029</v>
      </c>
      <c r="L66" s="47">
        <v>75</v>
      </c>
      <c r="M66" s="47">
        <v>1491</v>
      </c>
      <c r="N66" s="47">
        <v>1236</v>
      </c>
      <c r="O66" s="47">
        <v>0</v>
      </c>
      <c r="P66" s="51">
        <v>3831</v>
      </c>
      <c r="Q66" s="51">
        <v>3831</v>
      </c>
      <c r="R66" s="52">
        <v>1199</v>
      </c>
    </row>
    <row r="67" spans="1:18" hidden="1" x14ac:dyDescent="0.25">
      <c r="A67" s="74" t="s">
        <v>91</v>
      </c>
      <c r="B67" s="74"/>
      <c r="C67" s="83"/>
      <c r="D67" s="47">
        <v>-33759</v>
      </c>
      <c r="E67" s="47">
        <v>-16185</v>
      </c>
      <c r="F67" s="47">
        <v>-14530.6</v>
      </c>
      <c r="G67" s="47">
        <v>-12332.1</v>
      </c>
      <c r="H67" s="47">
        <v>-6776</v>
      </c>
      <c r="I67" s="47">
        <v>-6790</v>
      </c>
      <c r="J67" s="51">
        <v>-56613.7</v>
      </c>
      <c r="K67" s="47">
        <v>-6368</v>
      </c>
      <c r="L67" s="47">
        <v>-6430</v>
      </c>
      <c r="M67" s="47">
        <v>-6558</v>
      </c>
      <c r="N67" s="47">
        <v>-2719.4</v>
      </c>
      <c r="O67" s="47">
        <v>0</v>
      </c>
      <c r="P67" s="51">
        <v>-22075.4</v>
      </c>
      <c r="Q67" s="51">
        <v>-78689.100000000006</v>
      </c>
      <c r="R67" s="52">
        <v>-112448.1</v>
      </c>
    </row>
    <row r="68" spans="1:18" x14ac:dyDescent="0.25">
      <c r="A68" s="48" t="s">
        <v>119</v>
      </c>
      <c r="B68" s="48"/>
      <c r="C68" s="85"/>
      <c r="D68" s="49">
        <v>-319548.77399999998</v>
      </c>
      <c r="E68" s="49">
        <v>-47197</v>
      </c>
      <c r="F68" s="49">
        <v>-43498.6</v>
      </c>
      <c r="G68" s="49">
        <v>-40546.1</v>
      </c>
      <c r="H68" s="49">
        <v>-50705</v>
      </c>
      <c r="I68" s="49">
        <v>-33052</v>
      </c>
      <c r="J68" s="49">
        <v>-214998.7</v>
      </c>
      <c r="K68" s="49">
        <v>-41920</v>
      </c>
      <c r="L68" s="49">
        <v>-43432</v>
      </c>
      <c r="M68" s="49">
        <v>-32133</v>
      </c>
      <c r="N68" s="49">
        <v>-36454.400000000001</v>
      </c>
      <c r="O68" s="49">
        <v>-29942</v>
      </c>
      <c r="P68" s="49">
        <v>-183881.4</v>
      </c>
      <c r="Q68" s="49">
        <v>-398880.1</v>
      </c>
      <c r="R68" s="53">
        <v>-718428.87399999995</v>
      </c>
    </row>
    <row r="69" spans="1:18" x14ac:dyDescent="0.25">
      <c r="A69" s="74" t="s">
        <v>253</v>
      </c>
      <c r="B69" s="74"/>
      <c r="C69" s="83"/>
      <c r="D69" s="47">
        <v>-319548.77399999998</v>
      </c>
      <c r="E69" s="47">
        <v>-47197</v>
      </c>
      <c r="F69" s="47">
        <v>-43498.6</v>
      </c>
      <c r="G69" s="47">
        <v>-40546.1</v>
      </c>
      <c r="H69" s="47">
        <v>-50705</v>
      </c>
      <c r="I69" s="47">
        <v>-33052</v>
      </c>
      <c r="J69" s="51">
        <v>-214998.7</v>
      </c>
      <c r="K69" s="47">
        <v>-41920</v>
      </c>
      <c r="L69" s="47">
        <v>-43432</v>
      </c>
      <c r="M69" s="47">
        <v>-32133</v>
      </c>
      <c r="N69" s="47">
        <v>-36454.400000000001</v>
      </c>
      <c r="O69" s="47">
        <v>-29942</v>
      </c>
      <c r="P69" s="51">
        <v>-183881.4</v>
      </c>
      <c r="Q69" s="51">
        <v>-398880.1</v>
      </c>
      <c r="R69" s="52">
        <v>-718428.87399999995</v>
      </c>
    </row>
    <row r="70" spans="1:18" x14ac:dyDescent="0.25">
      <c r="A70" s="46" t="s">
        <v>252</v>
      </c>
      <c r="B70" s="46"/>
      <c r="C70" s="84"/>
      <c r="D70" s="47">
        <v>46531.756000000001</v>
      </c>
      <c r="E70" s="47">
        <v>27607</v>
      </c>
      <c r="F70" s="47">
        <v>20977</v>
      </c>
      <c r="G70" s="47">
        <v>30893.9</v>
      </c>
      <c r="H70" s="47">
        <v>20945</v>
      </c>
      <c r="I70" s="47">
        <v>11020</v>
      </c>
      <c r="J70" s="51">
        <v>111442.9</v>
      </c>
      <c r="K70" s="47">
        <v>6677</v>
      </c>
      <c r="L70" s="47">
        <v>30822</v>
      </c>
      <c r="M70" s="47">
        <v>18039</v>
      </c>
      <c r="N70" s="47">
        <v>14233.6</v>
      </c>
      <c r="O70" s="47">
        <v>4400</v>
      </c>
      <c r="P70" s="51">
        <v>74171.600000000006</v>
      </c>
      <c r="Q70" s="51">
        <v>185614.5</v>
      </c>
      <c r="R70" s="52">
        <v>232146.25599999999</v>
      </c>
    </row>
    <row r="71" spans="1:18" x14ac:dyDescent="0.25">
      <c r="A71" s="1"/>
      <c r="B71" s="1"/>
      <c r="C71" s="87"/>
      <c r="D71"/>
      <c r="E71"/>
      <c r="F71"/>
      <c r="G71"/>
      <c r="H71"/>
      <c r="I71"/>
      <c r="J71"/>
      <c r="K71"/>
      <c r="L71"/>
      <c r="M71"/>
      <c r="N71"/>
      <c r="O71"/>
      <c r="P71"/>
      <c r="Q71"/>
      <c r="R71"/>
    </row>
    <row r="72" spans="1:18" x14ac:dyDescent="0.25">
      <c r="A72" s="1"/>
      <c r="B72" s="1"/>
      <c r="C72" s="87"/>
      <c r="D72"/>
      <c r="E72"/>
      <c r="F72"/>
      <c r="G72"/>
      <c r="H72"/>
      <c r="I72"/>
      <c r="J72"/>
      <c r="K72"/>
      <c r="L72"/>
      <c r="M72"/>
      <c r="N72"/>
      <c r="O72"/>
      <c r="P72"/>
      <c r="Q72"/>
      <c r="R72"/>
    </row>
    <row r="73" spans="1:18" x14ac:dyDescent="0.25">
      <c r="A73" s="1"/>
      <c r="B73" s="1"/>
      <c r="C73" s="87"/>
      <c r="D73"/>
      <c r="E73"/>
      <c r="F73"/>
      <c r="G73"/>
      <c r="H73"/>
      <c r="I73"/>
      <c r="J73"/>
      <c r="K73"/>
      <c r="L73"/>
      <c r="M73"/>
      <c r="N73"/>
      <c r="O73"/>
      <c r="P73"/>
      <c r="Q73"/>
      <c r="R73"/>
    </row>
    <row r="74" spans="1:18" x14ac:dyDescent="0.25">
      <c r="A74" s="1"/>
      <c r="B74" s="1"/>
      <c r="C74" s="87"/>
      <c r="D74"/>
      <c r="E74"/>
      <c r="F74"/>
      <c r="G74"/>
      <c r="H74"/>
      <c r="I74"/>
      <c r="J74"/>
      <c r="K74"/>
      <c r="L74"/>
      <c r="M74"/>
      <c r="N74"/>
      <c r="O74"/>
      <c r="P74"/>
      <c r="Q74"/>
      <c r="R74"/>
    </row>
    <row r="75" spans="1:18" x14ac:dyDescent="0.25">
      <c r="A75" s="1"/>
      <c r="B75" s="1"/>
      <c r="C75" s="87"/>
      <c r="D75"/>
      <c r="E75"/>
      <c r="F75"/>
      <c r="G75"/>
      <c r="H75"/>
      <c r="I75"/>
      <c r="J75"/>
      <c r="K75"/>
      <c r="L75"/>
      <c r="M75"/>
      <c r="N75"/>
      <c r="O75"/>
      <c r="P75"/>
      <c r="Q75"/>
      <c r="R75"/>
    </row>
    <row r="76" spans="1:18" x14ac:dyDescent="0.25">
      <c r="A76" s="1"/>
      <c r="B76" s="1"/>
      <c r="C76" s="87"/>
      <c r="D76"/>
      <c r="E76"/>
      <c r="F76"/>
      <c r="G76"/>
      <c r="H76"/>
      <c r="I76"/>
      <c r="J76"/>
      <c r="K76"/>
      <c r="L76"/>
      <c r="M76"/>
      <c r="N76"/>
      <c r="O76"/>
      <c r="P76"/>
      <c r="Q76"/>
      <c r="R76"/>
    </row>
    <row r="77" spans="1:18" x14ac:dyDescent="0.25">
      <c r="A77" s="1"/>
      <c r="B77" s="1"/>
      <c r="C77" s="87"/>
      <c r="D77"/>
      <c r="E77"/>
      <c r="F77"/>
      <c r="G77"/>
      <c r="H77"/>
      <c r="I77"/>
      <c r="J77"/>
      <c r="K77"/>
      <c r="L77"/>
      <c r="M77"/>
      <c r="N77"/>
      <c r="O77"/>
      <c r="P77"/>
      <c r="Q77"/>
      <c r="R77"/>
    </row>
    <row r="78" spans="1:18" x14ac:dyDescent="0.25">
      <c r="A78" s="1"/>
      <c r="B78" s="1"/>
      <c r="C78" s="87"/>
      <c r="D78"/>
      <c r="E78"/>
      <c r="F78"/>
      <c r="G78"/>
      <c r="H78"/>
      <c r="I78"/>
      <c r="J78"/>
      <c r="K78"/>
      <c r="L78"/>
      <c r="M78"/>
      <c r="N78"/>
      <c r="O78"/>
      <c r="P78"/>
      <c r="Q78"/>
      <c r="R78"/>
    </row>
    <row r="79" spans="1:18" x14ac:dyDescent="0.25">
      <c r="A79" s="1"/>
      <c r="B79" s="1"/>
      <c r="C79" s="87"/>
      <c r="D79"/>
      <c r="E79"/>
      <c r="F79"/>
      <c r="G79"/>
      <c r="H79"/>
      <c r="I79"/>
      <c r="J79"/>
      <c r="K79"/>
      <c r="L79"/>
      <c r="M79"/>
      <c r="N79"/>
      <c r="O79"/>
      <c r="P79"/>
      <c r="Q79"/>
      <c r="R79"/>
    </row>
    <row r="80" spans="1:18" x14ac:dyDescent="0.25">
      <c r="A80" s="1"/>
      <c r="B80" s="1"/>
      <c r="C80" s="87"/>
      <c r="D80"/>
      <c r="E80"/>
      <c r="F80"/>
      <c r="G80"/>
      <c r="H80"/>
      <c r="I80"/>
      <c r="J80"/>
      <c r="K80"/>
      <c r="L80"/>
      <c r="M80"/>
      <c r="N80"/>
      <c r="O80"/>
      <c r="P80"/>
      <c r="Q80"/>
      <c r="R80"/>
    </row>
    <row r="81" spans="1:18" x14ac:dyDescent="0.25">
      <c r="A81" s="1"/>
      <c r="B81" s="1"/>
      <c r="C81" s="87"/>
      <c r="D81"/>
      <c r="E81"/>
      <c r="F81"/>
      <c r="G81"/>
      <c r="H81"/>
      <c r="I81"/>
      <c r="J81"/>
      <c r="K81"/>
      <c r="L81"/>
      <c r="M81"/>
      <c r="N81"/>
      <c r="O81"/>
      <c r="P81"/>
      <c r="Q81"/>
      <c r="R81"/>
    </row>
    <row r="82" spans="1:18" x14ac:dyDescent="0.25">
      <c r="A82" s="1"/>
      <c r="B82" s="1"/>
      <c r="C82" s="87"/>
      <c r="D82"/>
      <c r="E82"/>
      <c r="F82"/>
      <c r="G82"/>
      <c r="H82"/>
      <c r="I82"/>
      <c r="J82"/>
      <c r="K82"/>
      <c r="L82"/>
      <c r="M82"/>
      <c r="N82"/>
      <c r="O82"/>
      <c r="P82"/>
      <c r="Q82"/>
      <c r="R82"/>
    </row>
    <row r="83" spans="1:18" x14ac:dyDescent="0.25">
      <c r="A83" s="1"/>
      <c r="B83" s="1"/>
      <c r="C83" s="87"/>
      <c r="D83"/>
      <c r="E83"/>
      <c r="F83"/>
      <c r="G83"/>
      <c r="H83"/>
      <c r="I83"/>
      <c r="J83"/>
      <c r="K83"/>
      <c r="L83"/>
      <c r="M83"/>
      <c r="N83"/>
      <c r="O83"/>
      <c r="P83"/>
      <c r="Q83"/>
      <c r="R83"/>
    </row>
    <row r="84" spans="1:18" x14ac:dyDescent="0.25">
      <c r="A84" s="1"/>
      <c r="B84" s="1"/>
      <c r="C84" s="87"/>
      <c r="D84"/>
      <c r="E84"/>
      <c r="F84"/>
      <c r="G84"/>
      <c r="H84"/>
      <c r="I84"/>
      <c r="J84"/>
      <c r="K84"/>
      <c r="L84"/>
      <c r="M84"/>
      <c r="N84"/>
      <c r="O84"/>
      <c r="P84"/>
      <c r="Q84"/>
      <c r="R84"/>
    </row>
    <row r="85" spans="1:18" x14ac:dyDescent="0.25">
      <c r="A85" s="1"/>
      <c r="B85" s="1"/>
      <c r="C85" s="87"/>
      <c r="D85"/>
      <c r="E85"/>
      <c r="F85"/>
      <c r="G85"/>
      <c r="H85"/>
      <c r="I85"/>
      <c r="J85"/>
      <c r="K85"/>
      <c r="L85"/>
      <c r="M85"/>
      <c r="N85"/>
      <c r="O85"/>
      <c r="P85"/>
      <c r="Q85"/>
      <c r="R85"/>
    </row>
    <row r="86" spans="1:18" x14ac:dyDescent="0.25">
      <c r="A86" s="1"/>
      <c r="B86" s="1"/>
      <c r="C86" s="87"/>
      <c r="D86"/>
      <c r="E86"/>
      <c r="F86"/>
      <c r="G86"/>
      <c r="H86"/>
      <c r="I86"/>
      <c r="J86"/>
      <c r="K86"/>
      <c r="L86"/>
      <c r="M86"/>
      <c r="N86"/>
      <c r="O86"/>
      <c r="P86"/>
      <c r="Q86"/>
      <c r="R86"/>
    </row>
    <row r="87" spans="1:18" x14ac:dyDescent="0.25">
      <c r="A87" s="1"/>
      <c r="B87" s="1"/>
      <c r="C87" s="87"/>
      <c r="D87"/>
      <c r="E87"/>
      <c r="F87"/>
      <c r="G87"/>
      <c r="H87"/>
      <c r="I87"/>
      <c r="J87"/>
      <c r="K87"/>
      <c r="L87"/>
      <c r="M87"/>
      <c r="N87"/>
      <c r="O87"/>
      <c r="P87"/>
      <c r="Q87"/>
      <c r="R87"/>
    </row>
    <row r="88" spans="1:18" x14ac:dyDescent="0.25">
      <c r="A88" s="1"/>
      <c r="B88" s="1"/>
      <c r="C88" s="87"/>
      <c r="D88"/>
      <c r="E88"/>
      <c r="F88"/>
      <c r="G88"/>
      <c r="H88"/>
      <c r="I88"/>
      <c r="J88"/>
      <c r="K88"/>
      <c r="L88"/>
      <c r="M88"/>
      <c r="N88"/>
      <c r="O88"/>
      <c r="P88"/>
      <c r="Q88"/>
      <c r="R88"/>
    </row>
    <row r="89" spans="1:18" x14ac:dyDescent="0.25">
      <c r="A89" s="1"/>
      <c r="B89" s="1"/>
      <c r="C89" s="87"/>
      <c r="D89"/>
      <c r="E89"/>
      <c r="F89"/>
      <c r="G89"/>
      <c r="H89"/>
      <c r="I89"/>
      <c r="J89"/>
      <c r="K89"/>
      <c r="L89"/>
      <c r="M89"/>
      <c r="N89"/>
      <c r="O89"/>
      <c r="P89"/>
      <c r="Q89"/>
      <c r="R89"/>
    </row>
    <row r="90" spans="1:18" x14ac:dyDescent="0.25">
      <c r="A90" s="1"/>
      <c r="B90" s="1"/>
      <c r="C90" s="87"/>
      <c r="D90"/>
      <c r="E90"/>
      <c r="F90"/>
      <c r="G90"/>
      <c r="H90"/>
      <c r="I90"/>
      <c r="J90"/>
      <c r="K90"/>
      <c r="L90"/>
      <c r="M90"/>
      <c r="N90"/>
      <c r="O90"/>
      <c r="P90"/>
      <c r="Q90"/>
      <c r="R90"/>
    </row>
    <row r="91" spans="1:18" x14ac:dyDescent="0.25">
      <c r="A91" s="1"/>
      <c r="B91" s="1"/>
      <c r="C91" s="87"/>
      <c r="D91"/>
      <c r="E91"/>
      <c r="F91"/>
      <c r="G91"/>
      <c r="H91"/>
      <c r="I91"/>
      <c r="J91"/>
      <c r="K91"/>
      <c r="L91"/>
      <c r="M91"/>
      <c r="N91"/>
      <c r="O91"/>
      <c r="P91"/>
      <c r="Q91"/>
      <c r="R91"/>
    </row>
    <row r="92" spans="1:18" x14ac:dyDescent="0.25">
      <c r="A92" s="1"/>
      <c r="B92" s="1"/>
      <c r="C92" s="87"/>
      <c r="D92"/>
      <c r="E92"/>
      <c r="F92"/>
      <c r="G92"/>
      <c r="H92"/>
      <c r="I92"/>
      <c r="J92"/>
      <c r="K92"/>
      <c r="L92"/>
      <c r="M92"/>
      <c r="N92"/>
      <c r="O92"/>
      <c r="P92"/>
      <c r="Q92"/>
      <c r="R92"/>
    </row>
    <row r="93" spans="1:18" x14ac:dyDescent="0.25">
      <c r="A93" s="1"/>
      <c r="B93" s="1"/>
      <c r="C93" s="87"/>
      <c r="D93"/>
      <c r="E93"/>
      <c r="F93"/>
      <c r="G93"/>
      <c r="H93"/>
      <c r="I93"/>
      <c r="J93"/>
      <c r="K93"/>
      <c r="L93"/>
      <c r="M93"/>
      <c r="N93"/>
      <c r="O93"/>
      <c r="P93"/>
      <c r="Q93"/>
      <c r="R93"/>
    </row>
    <row r="94" spans="1:18" x14ac:dyDescent="0.25">
      <c r="A94" s="1"/>
      <c r="B94" s="1"/>
      <c r="C94" s="87"/>
      <c r="D94"/>
      <c r="E94"/>
      <c r="F94"/>
      <c r="G94"/>
      <c r="H94"/>
      <c r="I94"/>
      <c r="J94"/>
      <c r="K94"/>
      <c r="L94"/>
      <c r="M94"/>
      <c r="N94"/>
      <c r="O94"/>
      <c r="P94"/>
      <c r="Q94"/>
      <c r="R94"/>
    </row>
    <row r="95" spans="1:18" x14ac:dyDescent="0.25">
      <c r="A95" s="1"/>
      <c r="B95" s="1"/>
      <c r="C95" s="87"/>
      <c r="D95"/>
      <c r="E95"/>
      <c r="F95"/>
      <c r="G95"/>
      <c r="H95"/>
      <c r="I95"/>
      <c r="J95"/>
      <c r="K95"/>
      <c r="L95"/>
      <c r="M95"/>
      <c r="N95"/>
      <c r="O95"/>
      <c r="P95"/>
      <c r="Q95"/>
      <c r="R95"/>
    </row>
    <row r="96" spans="1:18" x14ac:dyDescent="0.25">
      <c r="A96" s="1"/>
      <c r="B96" s="1"/>
      <c r="C96" s="87"/>
      <c r="D96"/>
      <c r="E96"/>
      <c r="F96"/>
      <c r="G96"/>
      <c r="H96"/>
      <c r="I96"/>
      <c r="J96"/>
      <c r="K96"/>
      <c r="L96"/>
      <c r="M96"/>
      <c r="N96"/>
      <c r="O96"/>
      <c r="P96"/>
      <c r="Q96"/>
      <c r="R96"/>
    </row>
    <row r="97" spans="1:18" x14ac:dyDescent="0.25">
      <c r="A97" s="1"/>
      <c r="B97" s="1"/>
      <c r="C97" s="87"/>
      <c r="D97"/>
      <c r="E97"/>
      <c r="F97"/>
      <c r="G97"/>
      <c r="H97"/>
      <c r="I97"/>
      <c r="J97"/>
      <c r="K97"/>
      <c r="L97"/>
      <c r="M97"/>
      <c r="N97"/>
      <c r="O97"/>
      <c r="P97"/>
      <c r="Q97"/>
      <c r="R97"/>
    </row>
    <row r="98" spans="1:18" x14ac:dyDescent="0.25">
      <c r="A98" s="1"/>
      <c r="B98" s="1"/>
      <c r="C98" s="87"/>
      <c r="D98"/>
      <c r="E98"/>
      <c r="F98"/>
      <c r="G98"/>
      <c r="H98"/>
      <c r="I98"/>
      <c r="J98"/>
      <c r="K98"/>
      <c r="L98"/>
      <c r="M98"/>
      <c r="N98"/>
      <c r="O98"/>
      <c r="P98"/>
      <c r="Q98"/>
      <c r="R98"/>
    </row>
    <row r="99" spans="1:18" x14ac:dyDescent="0.25">
      <c r="A99" s="1"/>
      <c r="B99" s="1"/>
      <c r="C99" s="87"/>
      <c r="D99"/>
      <c r="E99"/>
      <c r="F99"/>
      <c r="G99"/>
      <c r="H99"/>
      <c r="I99"/>
      <c r="J99"/>
      <c r="K99"/>
      <c r="L99"/>
      <c r="M99"/>
      <c r="N99"/>
      <c r="O99"/>
      <c r="P99"/>
      <c r="Q99"/>
      <c r="R99"/>
    </row>
    <row r="100" spans="1:18" x14ac:dyDescent="0.25">
      <c r="A100" s="1"/>
      <c r="B100" s="1"/>
      <c r="C100" s="87"/>
      <c r="D100"/>
      <c r="E100"/>
      <c r="F100"/>
      <c r="G100"/>
      <c r="H100"/>
      <c r="I100"/>
      <c r="J100"/>
      <c r="K100"/>
      <c r="L100"/>
      <c r="M100"/>
      <c r="N100"/>
      <c r="O100"/>
      <c r="P100"/>
      <c r="Q100"/>
      <c r="R100"/>
    </row>
    <row r="101" spans="1:18" x14ac:dyDescent="0.25">
      <c r="A101" s="1"/>
      <c r="B101" s="1"/>
      <c r="C101" s="87"/>
      <c r="D101"/>
      <c r="E101"/>
      <c r="F101"/>
      <c r="G101"/>
      <c r="H101"/>
      <c r="I101"/>
      <c r="J101"/>
      <c r="K101"/>
      <c r="L101"/>
      <c r="M101"/>
      <c r="N101"/>
      <c r="O101"/>
      <c r="P101"/>
      <c r="Q101"/>
      <c r="R101"/>
    </row>
    <row r="102" spans="1:18" x14ac:dyDescent="0.25">
      <c r="A102" s="1"/>
      <c r="B102" s="1"/>
      <c r="C102" s="87"/>
      <c r="D102"/>
      <c r="E102"/>
      <c r="F102"/>
      <c r="G102"/>
      <c r="H102"/>
      <c r="I102"/>
      <c r="J102"/>
      <c r="K102"/>
      <c r="L102"/>
      <c r="M102"/>
      <c r="N102"/>
      <c r="O102"/>
      <c r="P102"/>
      <c r="Q102"/>
      <c r="R102"/>
    </row>
    <row r="103" spans="1:18" x14ac:dyDescent="0.25">
      <c r="A103" s="1"/>
      <c r="B103" s="1"/>
      <c r="C103" s="87"/>
      <c r="D103"/>
      <c r="E103"/>
      <c r="F103"/>
      <c r="G103"/>
      <c r="H103"/>
      <c r="I103"/>
      <c r="J103"/>
      <c r="K103"/>
      <c r="L103"/>
      <c r="M103"/>
      <c r="N103"/>
      <c r="O103"/>
      <c r="P103"/>
      <c r="Q103"/>
      <c r="R103"/>
    </row>
    <row r="104" spans="1:18" x14ac:dyDescent="0.25">
      <c r="A104" s="1"/>
      <c r="B104" s="1"/>
      <c r="C104" s="87"/>
      <c r="D104"/>
      <c r="E104"/>
      <c r="F104"/>
      <c r="G104"/>
      <c r="H104"/>
      <c r="I104"/>
      <c r="J104"/>
      <c r="K104"/>
      <c r="L104"/>
      <c r="M104"/>
      <c r="N104"/>
      <c r="O104"/>
      <c r="P104"/>
      <c r="Q104"/>
      <c r="R104"/>
    </row>
    <row r="105" spans="1:18" x14ac:dyDescent="0.25">
      <c r="A105" s="1"/>
      <c r="B105" s="1"/>
      <c r="C105" s="87"/>
      <c r="D105"/>
      <c r="E105"/>
      <c r="F105"/>
      <c r="G105"/>
      <c r="H105"/>
      <c r="I105"/>
      <c r="J105"/>
      <c r="K105"/>
      <c r="L105"/>
      <c r="M105"/>
      <c r="N105"/>
      <c r="O105"/>
      <c r="P105"/>
      <c r="Q105"/>
      <c r="R105"/>
    </row>
    <row r="106" spans="1:18" x14ac:dyDescent="0.25">
      <c r="A106" s="1"/>
      <c r="B106" s="1"/>
      <c r="C106" s="87"/>
      <c r="D106"/>
      <c r="E106"/>
      <c r="F106"/>
      <c r="G106"/>
      <c r="H106"/>
      <c r="I106"/>
      <c r="J106"/>
      <c r="K106"/>
      <c r="L106"/>
      <c r="M106"/>
      <c r="N106"/>
      <c r="O106"/>
      <c r="P106"/>
      <c r="Q106"/>
      <c r="R106"/>
    </row>
    <row r="107" spans="1:18" x14ac:dyDescent="0.25">
      <c r="A107" s="1"/>
      <c r="B107" s="1"/>
      <c r="C107" s="87"/>
      <c r="D107"/>
      <c r="E107"/>
      <c r="F107"/>
      <c r="G107"/>
      <c r="H107"/>
      <c r="I107"/>
      <c r="J107"/>
      <c r="K107"/>
      <c r="L107"/>
      <c r="M107"/>
      <c r="N107"/>
      <c r="O107"/>
      <c r="P107"/>
      <c r="Q107"/>
      <c r="R107"/>
    </row>
    <row r="108" spans="1:18" x14ac:dyDescent="0.25">
      <c r="A108" s="1"/>
      <c r="B108" s="1"/>
      <c r="C108" s="87"/>
      <c r="D108"/>
      <c r="E108"/>
      <c r="F108"/>
      <c r="G108"/>
      <c r="H108"/>
      <c r="I108"/>
      <c r="J108"/>
      <c r="K108"/>
      <c r="L108"/>
      <c r="M108"/>
      <c r="N108"/>
      <c r="O108"/>
      <c r="P108"/>
      <c r="Q108"/>
      <c r="R108"/>
    </row>
    <row r="109" spans="1:18" x14ac:dyDescent="0.25">
      <c r="A109" s="1"/>
      <c r="B109" s="1"/>
      <c r="C109" s="87"/>
      <c r="D109"/>
      <c r="E109"/>
      <c r="F109"/>
      <c r="G109"/>
      <c r="H109"/>
      <c r="I109"/>
      <c r="J109"/>
      <c r="K109"/>
      <c r="L109"/>
      <c r="M109"/>
      <c r="N109"/>
      <c r="O109"/>
      <c r="P109"/>
      <c r="Q109"/>
      <c r="R109"/>
    </row>
    <row r="110" spans="1:18" x14ac:dyDescent="0.25">
      <c r="A110" s="1"/>
      <c r="B110" s="1"/>
      <c r="C110" s="87"/>
      <c r="D110"/>
      <c r="E110"/>
      <c r="F110"/>
      <c r="G110"/>
      <c r="H110"/>
      <c r="I110"/>
      <c r="J110"/>
      <c r="K110"/>
      <c r="L110"/>
      <c r="M110"/>
      <c r="N110"/>
      <c r="O110"/>
      <c r="P110"/>
      <c r="Q110"/>
      <c r="R110"/>
    </row>
    <row r="111" spans="1:18" x14ac:dyDescent="0.25">
      <c r="A111" s="1"/>
      <c r="B111" s="1"/>
      <c r="C111" s="87"/>
      <c r="D111"/>
      <c r="E111"/>
      <c r="F111"/>
      <c r="G111"/>
      <c r="H111"/>
      <c r="I111"/>
      <c r="J111"/>
      <c r="K111"/>
      <c r="L111"/>
      <c r="M111"/>
      <c r="N111"/>
      <c r="O111"/>
      <c r="P111"/>
      <c r="Q111"/>
      <c r="R111"/>
    </row>
    <row r="112" spans="1:18" x14ac:dyDescent="0.25">
      <c r="A112" s="1"/>
      <c r="B112" s="1"/>
      <c r="C112" s="87"/>
      <c r="D112"/>
      <c r="E112"/>
      <c r="F112"/>
      <c r="G112"/>
      <c r="H112"/>
      <c r="I112"/>
      <c r="J112"/>
      <c r="K112"/>
      <c r="L112"/>
      <c r="M112"/>
      <c r="N112"/>
      <c r="O112"/>
      <c r="P112"/>
      <c r="Q112"/>
      <c r="R112"/>
    </row>
    <row r="113" spans="1:18" x14ac:dyDescent="0.25">
      <c r="A113" s="1"/>
      <c r="B113" s="1"/>
      <c r="C113" s="87"/>
      <c r="D113"/>
      <c r="E113"/>
      <c r="F113"/>
      <c r="G113"/>
      <c r="H113"/>
      <c r="I113"/>
      <c r="J113"/>
      <c r="K113"/>
      <c r="L113"/>
      <c r="M113"/>
      <c r="N113"/>
      <c r="O113"/>
      <c r="P113"/>
      <c r="Q113"/>
      <c r="R113"/>
    </row>
    <row r="114" spans="1:18" x14ac:dyDescent="0.25">
      <c r="A114" s="1"/>
      <c r="B114" s="1"/>
      <c r="C114" s="87"/>
      <c r="D114"/>
      <c r="E114"/>
      <c r="F114"/>
      <c r="G114"/>
      <c r="H114"/>
      <c r="I114"/>
      <c r="J114"/>
      <c r="K114"/>
      <c r="L114"/>
      <c r="M114"/>
      <c r="N114"/>
      <c r="O114"/>
      <c r="P114"/>
      <c r="Q114"/>
      <c r="R114"/>
    </row>
    <row r="115" spans="1:18" x14ac:dyDescent="0.25">
      <c r="A115" s="1"/>
      <c r="B115" s="1"/>
      <c r="C115" s="87"/>
      <c r="D115"/>
      <c r="E115"/>
      <c r="F115"/>
      <c r="G115"/>
      <c r="H115"/>
      <c r="I115"/>
      <c r="J115"/>
      <c r="K115"/>
      <c r="L115"/>
      <c r="M115"/>
      <c r="N115"/>
      <c r="O115"/>
      <c r="P115"/>
      <c r="Q115"/>
      <c r="R115"/>
    </row>
    <row r="116" spans="1:18" x14ac:dyDescent="0.25">
      <c r="A116" s="1"/>
      <c r="B116" s="1"/>
      <c r="C116" s="87"/>
      <c r="D116"/>
      <c r="E116"/>
      <c r="F116"/>
      <c r="G116"/>
      <c r="H116"/>
      <c r="I116"/>
      <c r="J116"/>
      <c r="K116"/>
      <c r="L116"/>
      <c r="M116"/>
      <c r="N116"/>
      <c r="O116"/>
      <c r="P116"/>
      <c r="Q116"/>
      <c r="R116"/>
    </row>
    <row r="117" spans="1:18" x14ac:dyDescent="0.25">
      <c r="A117" s="1"/>
      <c r="B117" s="1"/>
      <c r="C117" s="87"/>
      <c r="D117"/>
      <c r="E117"/>
      <c r="F117"/>
      <c r="G117"/>
      <c r="H117"/>
      <c r="I117"/>
      <c r="J117"/>
      <c r="K117"/>
      <c r="L117"/>
      <c r="M117"/>
      <c r="N117"/>
      <c r="O117"/>
      <c r="P117"/>
      <c r="Q117"/>
      <c r="R117"/>
    </row>
    <row r="118" spans="1:18" x14ac:dyDescent="0.25">
      <c r="A118" s="1"/>
      <c r="B118" s="1"/>
      <c r="C118" s="87"/>
      <c r="D118"/>
      <c r="E118"/>
      <c r="F118"/>
      <c r="G118"/>
      <c r="H118"/>
      <c r="I118"/>
      <c r="J118"/>
      <c r="K118"/>
      <c r="L118"/>
      <c r="M118"/>
      <c r="N118"/>
      <c r="O118"/>
      <c r="P118"/>
      <c r="Q118"/>
      <c r="R118"/>
    </row>
    <row r="119" spans="1:18" x14ac:dyDescent="0.25">
      <c r="A119" s="1"/>
      <c r="B119" s="1"/>
      <c r="C119" s="87"/>
      <c r="D119"/>
      <c r="E119"/>
      <c r="F119"/>
      <c r="G119"/>
      <c r="H119"/>
      <c r="I119"/>
      <c r="J119"/>
      <c r="K119"/>
      <c r="L119"/>
      <c r="M119"/>
      <c r="N119"/>
      <c r="O119"/>
      <c r="P119"/>
      <c r="Q119"/>
      <c r="R119"/>
    </row>
    <row r="120" spans="1:18" x14ac:dyDescent="0.25">
      <c r="A120" s="1"/>
      <c r="B120" s="1"/>
      <c r="C120" s="87"/>
      <c r="D120"/>
      <c r="E120"/>
      <c r="F120"/>
      <c r="G120"/>
      <c r="H120"/>
      <c r="I120"/>
      <c r="J120"/>
      <c r="K120"/>
      <c r="L120"/>
      <c r="M120"/>
      <c r="N120"/>
      <c r="O120"/>
      <c r="P120"/>
      <c r="Q120"/>
      <c r="R120"/>
    </row>
    <row r="121" spans="1:18" x14ac:dyDescent="0.25">
      <c r="A121" s="1"/>
      <c r="B121" s="1"/>
      <c r="C121" s="87"/>
      <c r="D121"/>
      <c r="E121"/>
      <c r="F121"/>
      <c r="G121"/>
      <c r="H121"/>
      <c r="I121"/>
      <c r="J121"/>
      <c r="K121"/>
      <c r="L121"/>
      <c r="M121"/>
      <c r="N121"/>
      <c r="O121"/>
      <c r="P121"/>
      <c r="Q121"/>
      <c r="R121"/>
    </row>
    <row r="122" spans="1:18" x14ac:dyDescent="0.25">
      <c r="A122" s="1"/>
      <c r="B122" s="1"/>
      <c r="C122" s="87"/>
      <c r="D122"/>
      <c r="E122"/>
      <c r="F122"/>
      <c r="G122"/>
      <c r="H122"/>
      <c r="I122"/>
      <c r="J122"/>
      <c r="K122"/>
      <c r="L122"/>
      <c r="M122"/>
      <c r="N122"/>
      <c r="O122"/>
      <c r="P122"/>
      <c r="Q122"/>
      <c r="R122"/>
    </row>
    <row r="123" spans="1:18" x14ac:dyDescent="0.25">
      <c r="A123" s="1"/>
      <c r="B123" s="1"/>
      <c r="C123" s="87"/>
      <c r="D123"/>
      <c r="E123"/>
      <c r="F123"/>
      <c r="G123"/>
      <c r="H123"/>
      <c r="I123"/>
      <c r="J123"/>
      <c r="K123"/>
      <c r="L123"/>
      <c r="M123"/>
      <c r="N123"/>
      <c r="O123"/>
      <c r="P123"/>
      <c r="Q123"/>
      <c r="R123"/>
    </row>
    <row r="124" spans="1:18" x14ac:dyDescent="0.25">
      <c r="A124" s="1"/>
      <c r="B124" s="1"/>
      <c r="C124" s="87"/>
      <c r="D124"/>
      <c r="E124"/>
      <c r="F124"/>
      <c r="G124"/>
      <c r="H124"/>
      <c r="I124"/>
      <c r="J124"/>
      <c r="K124"/>
      <c r="L124"/>
      <c r="M124"/>
      <c r="N124"/>
      <c r="O124"/>
      <c r="P124"/>
      <c r="Q124"/>
      <c r="R124"/>
    </row>
    <row r="125" spans="1:18" x14ac:dyDescent="0.25">
      <c r="A125" s="1"/>
      <c r="B125" s="1"/>
      <c r="C125" s="87"/>
      <c r="D125"/>
      <c r="E125"/>
      <c r="F125"/>
      <c r="G125"/>
      <c r="H125"/>
      <c r="I125"/>
      <c r="J125"/>
      <c r="K125"/>
      <c r="L125"/>
      <c r="M125"/>
      <c r="N125"/>
      <c r="O125"/>
      <c r="P125"/>
      <c r="Q125"/>
      <c r="R125"/>
    </row>
    <row r="126" spans="1:18" x14ac:dyDescent="0.25">
      <c r="A126" s="1"/>
      <c r="B126" s="1"/>
      <c r="C126" s="87"/>
      <c r="D126"/>
      <c r="E126"/>
      <c r="F126"/>
      <c r="G126"/>
      <c r="H126"/>
      <c r="I126"/>
      <c r="J126"/>
      <c r="K126"/>
      <c r="L126"/>
      <c r="M126"/>
      <c r="N126"/>
      <c r="O126"/>
      <c r="P126"/>
      <c r="Q126"/>
      <c r="R126"/>
    </row>
    <row r="127" spans="1:18" x14ac:dyDescent="0.25">
      <c r="A127" s="1"/>
      <c r="B127" s="1"/>
      <c r="C127" s="87"/>
      <c r="D127"/>
      <c r="E127"/>
      <c r="F127"/>
      <c r="G127"/>
      <c r="H127"/>
      <c r="I127"/>
      <c r="J127"/>
      <c r="K127"/>
      <c r="L127"/>
      <c r="M127"/>
      <c r="N127"/>
      <c r="O127"/>
      <c r="P127"/>
      <c r="Q127"/>
      <c r="R127"/>
    </row>
    <row r="128" spans="1:18" x14ac:dyDescent="0.25">
      <c r="A128" s="1"/>
      <c r="B128" s="1"/>
      <c r="C128" s="87"/>
      <c r="D128"/>
      <c r="E128"/>
      <c r="F128"/>
      <c r="G128"/>
      <c r="H128"/>
      <c r="I128"/>
      <c r="J128"/>
      <c r="K128"/>
      <c r="L128"/>
      <c r="M128"/>
      <c r="N128"/>
      <c r="O128"/>
      <c r="P128"/>
      <c r="Q128"/>
      <c r="R128"/>
    </row>
    <row r="129" spans="1:18" x14ac:dyDescent="0.25">
      <c r="A129" s="1"/>
      <c r="B129" s="1"/>
      <c r="C129" s="87"/>
      <c r="D129"/>
      <c r="E129"/>
      <c r="F129"/>
      <c r="G129"/>
      <c r="H129"/>
      <c r="I129"/>
      <c r="J129"/>
      <c r="K129"/>
      <c r="L129"/>
      <c r="M129"/>
      <c r="N129"/>
      <c r="O129"/>
      <c r="P129"/>
      <c r="Q129"/>
      <c r="R129"/>
    </row>
    <row r="130" spans="1:18" x14ac:dyDescent="0.25">
      <c r="A130" s="1"/>
      <c r="B130" s="1"/>
      <c r="C130" s="87"/>
      <c r="D130"/>
      <c r="E130"/>
      <c r="F130"/>
      <c r="G130"/>
      <c r="H130"/>
      <c r="I130"/>
      <c r="J130"/>
      <c r="K130"/>
      <c r="L130"/>
      <c r="M130"/>
      <c r="N130"/>
      <c r="O130"/>
      <c r="P130"/>
      <c r="Q130"/>
      <c r="R130"/>
    </row>
    <row r="131" spans="1:18" x14ac:dyDescent="0.25">
      <c r="A131" s="1"/>
      <c r="B131" s="1"/>
      <c r="C131" s="87"/>
      <c r="D131"/>
      <c r="E131"/>
      <c r="F131"/>
      <c r="G131"/>
      <c r="H131"/>
      <c r="I131"/>
      <c r="J131"/>
      <c r="K131"/>
      <c r="L131"/>
      <c r="M131"/>
      <c r="N131"/>
      <c r="O131"/>
      <c r="P131"/>
      <c r="Q131"/>
      <c r="R131"/>
    </row>
    <row r="132" spans="1:18" x14ac:dyDescent="0.25">
      <c r="A132" s="1"/>
      <c r="B132" s="1"/>
      <c r="C132" s="87"/>
      <c r="D132"/>
      <c r="E132"/>
      <c r="F132"/>
      <c r="G132"/>
      <c r="H132"/>
      <c r="I132"/>
      <c r="J132"/>
      <c r="K132"/>
      <c r="L132"/>
      <c r="M132"/>
      <c r="N132"/>
      <c r="O132"/>
      <c r="P132"/>
      <c r="Q132"/>
      <c r="R132"/>
    </row>
    <row r="133" spans="1:18" x14ac:dyDescent="0.25">
      <c r="A133" s="1"/>
      <c r="B133" s="1"/>
      <c r="C133" s="87"/>
      <c r="D133"/>
      <c r="E133"/>
      <c r="F133"/>
      <c r="G133"/>
      <c r="H133"/>
      <c r="I133"/>
      <c r="J133"/>
      <c r="K133"/>
      <c r="L133"/>
      <c r="M133"/>
      <c r="N133"/>
      <c r="O133"/>
      <c r="P133"/>
      <c r="Q133"/>
      <c r="R133"/>
    </row>
    <row r="134" spans="1:18" x14ac:dyDescent="0.25">
      <c r="A134" s="1"/>
      <c r="B134" s="1"/>
      <c r="C134" s="87"/>
      <c r="D134"/>
      <c r="E134"/>
      <c r="F134"/>
      <c r="G134"/>
      <c r="H134"/>
      <c r="I134"/>
      <c r="J134"/>
      <c r="K134"/>
      <c r="L134"/>
      <c r="M134"/>
      <c r="N134"/>
      <c r="O134"/>
      <c r="P134"/>
      <c r="Q134"/>
      <c r="R134"/>
    </row>
    <row r="135" spans="1:18" x14ac:dyDescent="0.25">
      <c r="A135" s="1"/>
      <c r="B135" s="1"/>
      <c r="C135" s="87"/>
      <c r="D135"/>
      <c r="E135"/>
      <c r="F135"/>
      <c r="G135"/>
      <c r="H135"/>
      <c r="I135"/>
      <c r="J135"/>
      <c r="K135"/>
      <c r="L135"/>
      <c r="M135"/>
      <c r="N135"/>
      <c r="O135"/>
      <c r="P135"/>
      <c r="Q135"/>
      <c r="R135"/>
    </row>
    <row r="136" spans="1:18" x14ac:dyDescent="0.25">
      <c r="A136" s="1"/>
      <c r="B136" s="1"/>
      <c r="C136" s="87"/>
      <c r="D136"/>
      <c r="E136"/>
      <c r="F136"/>
      <c r="G136"/>
      <c r="H136"/>
      <c r="I136"/>
      <c r="J136"/>
      <c r="K136"/>
      <c r="L136"/>
      <c r="M136"/>
      <c r="N136"/>
      <c r="O136"/>
      <c r="P136"/>
      <c r="Q136"/>
      <c r="R136"/>
    </row>
    <row r="137" spans="1:18" x14ac:dyDescent="0.25">
      <c r="A137" s="1"/>
      <c r="B137" s="1"/>
      <c r="C137" s="87"/>
      <c r="D137"/>
      <c r="E137"/>
      <c r="F137"/>
      <c r="G137"/>
      <c r="H137"/>
      <c r="I137"/>
      <c r="J137"/>
      <c r="K137"/>
      <c r="L137"/>
      <c r="M137"/>
      <c r="N137"/>
      <c r="O137"/>
      <c r="P137"/>
      <c r="Q137"/>
      <c r="R137"/>
    </row>
    <row r="138" spans="1:18" x14ac:dyDescent="0.25">
      <c r="A138" s="1"/>
      <c r="B138" s="1"/>
      <c r="C138" s="87"/>
      <c r="D138"/>
      <c r="E138"/>
      <c r="F138"/>
      <c r="G138"/>
      <c r="H138"/>
      <c r="I138"/>
      <c r="J138"/>
      <c r="K138"/>
      <c r="L138"/>
      <c r="M138"/>
      <c r="N138"/>
      <c r="O138"/>
      <c r="P138"/>
      <c r="Q138"/>
      <c r="R138"/>
    </row>
    <row r="139" spans="1:18" x14ac:dyDescent="0.25">
      <c r="A139" s="1"/>
      <c r="B139" s="1"/>
      <c r="C139" s="87"/>
      <c r="D139"/>
      <c r="E139"/>
      <c r="F139"/>
      <c r="G139"/>
      <c r="H139"/>
      <c r="I139"/>
      <c r="J139"/>
      <c r="K139"/>
      <c r="L139"/>
      <c r="M139"/>
      <c r="N139"/>
      <c r="O139"/>
      <c r="P139"/>
      <c r="Q139"/>
      <c r="R139"/>
    </row>
    <row r="140" spans="1:18" x14ac:dyDescent="0.25">
      <c r="A140" s="1"/>
      <c r="B140" s="1"/>
      <c r="C140" s="87"/>
      <c r="D140"/>
      <c r="E140"/>
      <c r="F140"/>
      <c r="G140"/>
      <c r="H140"/>
      <c r="I140"/>
      <c r="J140"/>
      <c r="K140"/>
      <c r="L140"/>
      <c r="M140"/>
      <c r="N140"/>
      <c r="O140"/>
      <c r="P140"/>
      <c r="Q140"/>
      <c r="R140"/>
    </row>
    <row r="141" spans="1:18" x14ac:dyDescent="0.25">
      <c r="A141" s="1"/>
      <c r="B141" s="1"/>
      <c r="C141" s="87"/>
      <c r="D141"/>
      <c r="E141"/>
      <c r="F141"/>
      <c r="G141"/>
      <c r="H141"/>
      <c r="I141"/>
      <c r="J141"/>
      <c r="K141"/>
      <c r="L141"/>
      <c r="M141"/>
      <c r="N141"/>
      <c r="O141"/>
      <c r="P141"/>
      <c r="Q141"/>
      <c r="R141"/>
    </row>
    <row r="142" spans="1:18" x14ac:dyDescent="0.25">
      <c r="A142" s="1"/>
      <c r="B142" s="1"/>
      <c r="C142" s="87"/>
      <c r="D142"/>
      <c r="E142"/>
      <c r="F142"/>
      <c r="G142"/>
      <c r="H142"/>
      <c r="I142"/>
      <c r="J142"/>
      <c r="K142"/>
      <c r="L142"/>
      <c r="M142"/>
      <c r="N142"/>
      <c r="O142"/>
      <c r="P142"/>
      <c r="Q142"/>
      <c r="R142"/>
    </row>
    <row r="143" spans="1:18" x14ac:dyDescent="0.25">
      <c r="A143" s="1"/>
      <c r="B143" s="1"/>
      <c r="C143" s="87"/>
      <c r="D143"/>
      <c r="E143"/>
      <c r="F143"/>
      <c r="G143"/>
      <c r="H143"/>
      <c r="I143"/>
      <c r="J143"/>
      <c r="K143"/>
      <c r="L143"/>
      <c r="M143"/>
      <c r="N143"/>
      <c r="O143"/>
      <c r="P143"/>
      <c r="Q143"/>
      <c r="R143"/>
    </row>
    <row r="144" spans="1:18" x14ac:dyDescent="0.25">
      <c r="A144" s="1"/>
      <c r="B144" s="1"/>
      <c r="C144" s="87"/>
      <c r="D144"/>
      <c r="E144"/>
      <c r="F144"/>
      <c r="G144"/>
      <c r="H144"/>
      <c r="I144"/>
      <c r="J144"/>
      <c r="K144"/>
      <c r="L144"/>
      <c r="M144"/>
      <c r="N144"/>
      <c r="O144"/>
      <c r="P144"/>
      <c r="Q144"/>
      <c r="R144"/>
    </row>
    <row r="145" spans="1:18" x14ac:dyDescent="0.25">
      <c r="A145" s="1"/>
      <c r="B145" s="1"/>
      <c r="C145" s="87"/>
      <c r="D145"/>
      <c r="E145"/>
      <c r="F145"/>
      <c r="G145"/>
      <c r="H145"/>
      <c r="I145"/>
      <c r="J145"/>
      <c r="K145"/>
      <c r="L145"/>
      <c r="M145"/>
      <c r="N145"/>
      <c r="O145"/>
      <c r="P145"/>
      <c r="Q145"/>
      <c r="R145"/>
    </row>
    <row r="146" spans="1:18" x14ac:dyDescent="0.25">
      <c r="A146" s="1"/>
      <c r="B146" s="1"/>
      <c r="C146" s="87"/>
      <c r="D146"/>
      <c r="E146"/>
      <c r="F146"/>
      <c r="G146"/>
      <c r="H146"/>
      <c r="I146"/>
      <c r="J146"/>
      <c r="K146"/>
      <c r="L146"/>
      <c r="M146"/>
      <c r="N146"/>
      <c r="O146"/>
      <c r="P146"/>
      <c r="Q146"/>
      <c r="R146"/>
    </row>
    <row r="147" spans="1:18" x14ac:dyDescent="0.25">
      <c r="A147" s="1"/>
      <c r="B147" s="1"/>
      <c r="C147" s="87"/>
      <c r="D147"/>
      <c r="E147"/>
      <c r="F147"/>
      <c r="G147"/>
      <c r="H147"/>
      <c r="I147"/>
      <c r="J147"/>
      <c r="K147"/>
      <c r="L147"/>
      <c r="M147"/>
      <c r="N147"/>
      <c r="O147"/>
      <c r="P147"/>
      <c r="Q147"/>
      <c r="R147"/>
    </row>
    <row r="148" spans="1:18" x14ac:dyDescent="0.25">
      <c r="A148" s="1"/>
      <c r="B148" s="1"/>
      <c r="C148" s="87"/>
      <c r="D148"/>
      <c r="E148"/>
      <c r="F148"/>
      <c r="G148"/>
      <c r="H148"/>
      <c r="I148"/>
      <c r="J148"/>
      <c r="K148"/>
      <c r="L148"/>
      <c r="M148"/>
      <c r="N148"/>
      <c r="O148"/>
      <c r="P148"/>
      <c r="Q148"/>
      <c r="R148"/>
    </row>
    <row r="149" spans="1:18" x14ac:dyDescent="0.25">
      <c r="A149" s="1"/>
      <c r="B149" s="1"/>
      <c r="C149" s="87"/>
      <c r="D149"/>
      <c r="E149"/>
      <c r="F149"/>
      <c r="G149"/>
      <c r="H149"/>
      <c r="I149"/>
      <c r="J149"/>
      <c r="K149"/>
      <c r="L149"/>
      <c r="M149"/>
      <c r="N149"/>
      <c r="O149"/>
      <c r="P149"/>
      <c r="Q149"/>
      <c r="R149"/>
    </row>
    <row r="150" spans="1:18" x14ac:dyDescent="0.25">
      <c r="A150" s="1"/>
      <c r="B150" s="1"/>
      <c r="C150" s="87"/>
      <c r="D150"/>
      <c r="E150"/>
      <c r="F150"/>
      <c r="G150"/>
      <c r="H150"/>
      <c r="I150"/>
      <c r="J150"/>
      <c r="K150"/>
      <c r="L150"/>
      <c r="M150"/>
      <c r="N150"/>
      <c r="O150"/>
      <c r="P150"/>
      <c r="Q150"/>
      <c r="R150"/>
    </row>
    <row r="151" spans="1:18" x14ac:dyDescent="0.25">
      <c r="A151" s="1"/>
      <c r="B151" s="1"/>
      <c r="C151" s="87"/>
      <c r="D151"/>
      <c r="E151"/>
      <c r="F151"/>
      <c r="G151"/>
      <c r="H151"/>
      <c r="I151"/>
      <c r="J151"/>
      <c r="K151"/>
      <c r="L151"/>
      <c r="M151"/>
      <c r="N151"/>
      <c r="O151"/>
      <c r="P151"/>
      <c r="Q151"/>
      <c r="R151"/>
    </row>
    <row r="152" spans="1:18" x14ac:dyDescent="0.25">
      <c r="A152" s="1"/>
      <c r="B152" s="1"/>
      <c r="C152" s="87"/>
      <c r="D152"/>
      <c r="E152"/>
      <c r="F152"/>
      <c r="G152"/>
      <c r="H152"/>
      <c r="I152"/>
      <c r="J152"/>
      <c r="K152"/>
      <c r="L152"/>
      <c r="M152"/>
      <c r="N152"/>
      <c r="O152"/>
      <c r="P152"/>
      <c r="Q152"/>
      <c r="R152"/>
    </row>
    <row r="153" spans="1:18" x14ac:dyDescent="0.25">
      <c r="A153" s="1"/>
      <c r="B153" s="1"/>
      <c r="C153" s="87"/>
      <c r="D153"/>
      <c r="E153"/>
      <c r="F153"/>
      <c r="G153"/>
      <c r="H153"/>
      <c r="I153"/>
      <c r="J153"/>
      <c r="K153"/>
      <c r="L153"/>
      <c r="M153"/>
      <c r="N153"/>
      <c r="O153"/>
      <c r="P153"/>
      <c r="Q153"/>
      <c r="R153"/>
    </row>
    <row r="154" spans="1:18" x14ac:dyDescent="0.25">
      <c r="A154" s="1"/>
      <c r="B154" s="1"/>
      <c r="C154" s="87"/>
      <c r="D154"/>
      <c r="E154"/>
      <c r="F154"/>
      <c r="G154"/>
      <c r="H154"/>
      <c r="I154"/>
      <c r="J154"/>
      <c r="K154"/>
      <c r="L154"/>
      <c r="M154"/>
      <c r="N154"/>
      <c r="O154"/>
      <c r="P154"/>
      <c r="Q154"/>
      <c r="R154"/>
    </row>
    <row r="155" spans="1:18" x14ac:dyDescent="0.25">
      <c r="A155" s="1"/>
      <c r="B155" s="1"/>
      <c r="C155" s="87"/>
      <c r="D155"/>
      <c r="E155"/>
      <c r="F155"/>
      <c r="G155"/>
      <c r="H155"/>
      <c r="I155"/>
      <c r="J155"/>
      <c r="K155"/>
      <c r="L155"/>
      <c r="M155"/>
      <c r="N155"/>
      <c r="O155"/>
      <c r="P155"/>
      <c r="Q155"/>
      <c r="R155"/>
    </row>
    <row r="156" spans="1:18" x14ac:dyDescent="0.25">
      <c r="A156" s="1"/>
      <c r="B156" s="1"/>
      <c r="C156" s="87"/>
      <c r="D156"/>
      <c r="E156"/>
      <c r="F156"/>
      <c r="G156"/>
      <c r="H156"/>
      <c r="I156"/>
      <c r="J156"/>
      <c r="K156"/>
      <c r="L156"/>
      <c r="M156"/>
      <c r="N156"/>
      <c r="O156"/>
      <c r="P156"/>
      <c r="Q156"/>
      <c r="R156"/>
    </row>
    <row r="157" spans="1:18" x14ac:dyDescent="0.25">
      <c r="A157" s="1"/>
      <c r="B157" s="1"/>
      <c r="C157" s="87"/>
      <c r="D157"/>
      <c r="E157"/>
      <c r="F157"/>
      <c r="G157"/>
      <c r="H157"/>
      <c r="I157"/>
      <c r="J157"/>
      <c r="K157"/>
      <c r="L157"/>
      <c r="M157"/>
      <c r="N157"/>
      <c r="O157"/>
      <c r="P157"/>
      <c r="Q157"/>
      <c r="R157"/>
    </row>
    <row r="158" spans="1:18" x14ac:dyDescent="0.25">
      <c r="A158" s="1"/>
      <c r="B158" s="1"/>
      <c r="C158" s="87"/>
      <c r="D158"/>
      <c r="E158"/>
      <c r="F158"/>
      <c r="G158"/>
      <c r="H158"/>
      <c r="I158"/>
      <c r="J158"/>
      <c r="K158"/>
      <c r="L158"/>
      <c r="M158"/>
      <c r="N158"/>
      <c r="O158"/>
      <c r="P158"/>
      <c r="Q158"/>
      <c r="R158"/>
    </row>
    <row r="159" spans="1:18" x14ac:dyDescent="0.25">
      <c r="A159" s="1"/>
      <c r="B159" s="1"/>
      <c r="C159" s="87"/>
      <c r="D159"/>
      <c r="E159"/>
      <c r="F159"/>
      <c r="G159"/>
      <c r="H159"/>
      <c r="I159"/>
      <c r="J159"/>
      <c r="K159"/>
      <c r="L159"/>
      <c r="M159"/>
      <c r="N159"/>
      <c r="O159"/>
      <c r="P159"/>
      <c r="Q159"/>
      <c r="R159"/>
    </row>
    <row r="160" spans="1:18" x14ac:dyDescent="0.25">
      <c r="A160" s="1"/>
      <c r="B160" s="1"/>
      <c r="C160" s="87"/>
      <c r="D160"/>
      <c r="E160"/>
      <c r="F160"/>
      <c r="G160"/>
      <c r="H160"/>
      <c r="I160"/>
      <c r="J160"/>
      <c r="K160"/>
      <c r="L160"/>
      <c r="M160"/>
      <c r="N160"/>
      <c r="O160"/>
      <c r="P160"/>
      <c r="Q160"/>
      <c r="R160"/>
    </row>
    <row r="161" spans="1:18" x14ac:dyDescent="0.25">
      <c r="A161" s="1"/>
      <c r="B161" s="1"/>
      <c r="C161" s="87"/>
      <c r="D161"/>
      <c r="E161"/>
      <c r="F161"/>
      <c r="G161"/>
      <c r="H161"/>
      <c r="I161"/>
      <c r="J161"/>
      <c r="K161"/>
      <c r="L161"/>
      <c r="M161"/>
      <c r="N161"/>
      <c r="O161"/>
      <c r="P161"/>
      <c r="Q161"/>
      <c r="R161"/>
    </row>
    <row r="162" spans="1:18" x14ac:dyDescent="0.25">
      <c r="A162" s="1"/>
      <c r="B162" s="1"/>
      <c r="C162" s="87"/>
      <c r="D162"/>
      <c r="E162"/>
      <c r="F162"/>
      <c r="G162"/>
      <c r="H162"/>
      <c r="I162"/>
      <c r="J162"/>
      <c r="K162"/>
      <c r="L162"/>
      <c r="M162"/>
      <c r="N162"/>
      <c r="O162"/>
      <c r="P162"/>
      <c r="Q162"/>
      <c r="R162"/>
    </row>
    <row r="163" spans="1:18" x14ac:dyDescent="0.25">
      <c r="A163" s="1"/>
      <c r="B163" s="1"/>
      <c r="C163" s="87"/>
      <c r="D163"/>
      <c r="E163"/>
      <c r="F163"/>
      <c r="G163"/>
      <c r="H163"/>
      <c r="I163"/>
      <c r="J163"/>
      <c r="K163"/>
      <c r="L163"/>
      <c r="M163"/>
      <c r="N163"/>
      <c r="O163"/>
      <c r="P163"/>
      <c r="Q163"/>
      <c r="R163"/>
    </row>
    <row r="164" spans="1:18" x14ac:dyDescent="0.25">
      <c r="A164" s="1"/>
      <c r="B164" s="1"/>
      <c r="C164" s="87"/>
      <c r="D164"/>
      <c r="E164"/>
      <c r="F164"/>
      <c r="G164"/>
      <c r="H164"/>
      <c r="I164"/>
      <c r="J164"/>
      <c r="K164"/>
      <c r="L164"/>
      <c r="M164"/>
      <c r="N164"/>
      <c r="O164"/>
      <c r="P164"/>
      <c r="Q164"/>
      <c r="R164"/>
    </row>
    <row r="165" spans="1:18" x14ac:dyDescent="0.25">
      <c r="A165" s="1"/>
      <c r="B165" s="1"/>
      <c r="C165" s="87"/>
      <c r="D165"/>
      <c r="E165"/>
      <c r="F165"/>
      <c r="G165"/>
      <c r="H165"/>
      <c r="I165"/>
      <c r="J165"/>
      <c r="K165"/>
      <c r="L165"/>
      <c r="M165"/>
      <c r="N165"/>
      <c r="O165"/>
      <c r="P165"/>
      <c r="Q165"/>
      <c r="R165"/>
    </row>
    <row r="166" spans="1:18" x14ac:dyDescent="0.25">
      <c r="A166" s="1"/>
      <c r="B166" s="1"/>
      <c r="C166" s="87"/>
      <c r="D166"/>
      <c r="E166"/>
      <c r="F166"/>
      <c r="G166"/>
      <c r="H166"/>
      <c r="I166"/>
      <c r="J166"/>
      <c r="K166"/>
      <c r="L166"/>
      <c r="M166"/>
      <c r="N166"/>
      <c r="O166"/>
      <c r="P166"/>
      <c r="Q166"/>
      <c r="R166"/>
    </row>
    <row r="167" spans="1:18" x14ac:dyDescent="0.25">
      <c r="A167" s="1"/>
      <c r="B167" s="1"/>
      <c r="C167" s="87"/>
      <c r="D167"/>
      <c r="E167"/>
      <c r="F167"/>
      <c r="G167"/>
      <c r="H167"/>
      <c r="I167"/>
      <c r="J167"/>
      <c r="K167"/>
      <c r="L167"/>
      <c r="M167"/>
      <c r="N167"/>
      <c r="O167"/>
      <c r="P167"/>
      <c r="Q167"/>
      <c r="R167"/>
    </row>
    <row r="168" spans="1:18" x14ac:dyDescent="0.25">
      <c r="A168" s="1"/>
      <c r="B168" s="1"/>
      <c r="C168" s="87"/>
      <c r="D168"/>
      <c r="E168"/>
      <c r="F168"/>
      <c r="G168"/>
      <c r="H168"/>
      <c r="I168"/>
      <c r="J168"/>
      <c r="K168"/>
      <c r="L168"/>
      <c r="M168"/>
      <c r="N168"/>
      <c r="O168"/>
      <c r="P168"/>
      <c r="Q168"/>
      <c r="R168"/>
    </row>
  </sheetData>
  <mergeCells count="1">
    <mergeCell ref="A1:R1"/>
  </mergeCells>
  <pageMargins left="0.39370078740157483" right="0.19685039370078741" top="0.35433070866141736" bottom="0.35433070866141736" header="0.31496062992125984" footer="0.31496062992125984"/>
  <pageSetup paperSize="5" scale="6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14"/>
  <sheetViews>
    <sheetView showGridLines="0" zoomScaleNormal="100" workbookViewId="0">
      <selection activeCell="F23" sqref="F23"/>
    </sheetView>
  </sheetViews>
  <sheetFormatPr defaultRowHeight="15" x14ac:dyDescent="0.25"/>
  <cols>
    <col min="1" max="1" width="24.42578125" bestFit="1" customWidth="1"/>
    <col min="2" max="2" width="8.140625" style="1" bestFit="1" customWidth="1"/>
    <col min="3" max="4" width="10.5703125" bestFit="1" customWidth="1"/>
    <col min="5" max="5" width="10.5703125" style="1" bestFit="1" customWidth="1"/>
    <col min="6" max="11" width="10.5703125" bestFit="1" customWidth="1"/>
    <col min="13" max="13" width="11.5703125" bestFit="1" customWidth="1"/>
  </cols>
  <sheetData>
    <row r="2" spans="1:15" x14ac:dyDescent="0.25">
      <c r="A2" s="391" t="s">
        <v>446</v>
      </c>
      <c r="B2" s="391"/>
      <c r="C2" s="391"/>
      <c r="D2" s="391"/>
      <c r="E2" s="391"/>
      <c r="F2" s="391"/>
      <c r="G2" s="391"/>
      <c r="H2" s="391"/>
      <c r="I2" s="391"/>
      <c r="J2" s="391"/>
      <c r="K2" s="391"/>
      <c r="L2" s="391"/>
      <c r="M2" s="391"/>
    </row>
    <row r="3" spans="1:15" x14ac:dyDescent="0.25">
      <c r="A3" s="245" t="s">
        <v>486</v>
      </c>
      <c r="B3" s="245"/>
      <c r="C3" s="245"/>
      <c r="D3" s="245"/>
      <c r="E3" s="254"/>
      <c r="F3" s="245"/>
      <c r="G3" s="245"/>
      <c r="H3" s="245"/>
      <c r="I3" s="245"/>
      <c r="J3" s="245"/>
      <c r="K3" s="245"/>
      <c r="L3" s="245"/>
      <c r="M3" s="245"/>
    </row>
    <row r="4" spans="1:15" x14ac:dyDescent="0.25">
      <c r="A4" s="246"/>
      <c r="B4" s="236">
        <v>2020</v>
      </c>
      <c r="C4" s="76">
        <v>2021</v>
      </c>
      <c r="D4" s="76">
        <v>2022</v>
      </c>
      <c r="E4" s="255">
        <v>2023</v>
      </c>
      <c r="F4" s="76">
        <v>2024</v>
      </c>
      <c r="G4" s="76">
        <v>2025</v>
      </c>
      <c r="H4" s="230">
        <v>2026</v>
      </c>
      <c r="I4" s="76">
        <v>2027</v>
      </c>
      <c r="J4" s="76">
        <v>2028</v>
      </c>
      <c r="K4" s="76">
        <v>2029</v>
      </c>
      <c r="L4" s="76">
        <v>2030</v>
      </c>
      <c r="M4" s="76" t="s">
        <v>116</v>
      </c>
      <c r="N4" s="77"/>
    </row>
    <row r="5" spans="1:15" x14ac:dyDescent="0.25">
      <c r="A5" s="75" t="s">
        <v>447</v>
      </c>
      <c r="B5" s="237">
        <v>50347</v>
      </c>
      <c r="C5" s="75">
        <f>'2020 program vs2021 program'!D65</f>
        <v>65512</v>
      </c>
      <c r="D5" s="75">
        <f>'2020 program vs2021 program'!E65</f>
        <v>66177.600000000006</v>
      </c>
      <c r="E5" s="256">
        <f>'2020 program vs2021 program'!F65</f>
        <v>72017.399999999994</v>
      </c>
      <c r="F5" s="75">
        <f>'2020 program vs2021 program'!G65</f>
        <v>68368.5</v>
      </c>
      <c r="G5" s="75">
        <f>'2020 program vs2021 program'!I65</f>
        <v>42803.4</v>
      </c>
      <c r="H5" s="231">
        <f>'2020 program vs2021 program'!J65</f>
        <v>47233.5</v>
      </c>
      <c r="I5" s="75">
        <f>'2020 program vs2021 program'!K65</f>
        <v>71441.399999999994</v>
      </c>
      <c r="J5" s="75">
        <f>'2020 program vs2021 program'!L65</f>
        <v>48415.5</v>
      </c>
      <c r="K5" s="75">
        <f>'2020 program vs2021 program'!M65</f>
        <v>49969.4</v>
      </c>
      <c r="L5" s="75"/>
      <c r="M5" s="75">
        <f>SUM(C5:K5)</f>
        <v>531938.70000000007</v>
      </c>
    </row>
    <row r="6" spans="1:15" x14ac:dyDescent="0.25">
      <c r="A6" s="75" t="s">
        <v>440</v>
      </c>
      <c r="B6" s="237">
        <v>21697</v>
      </c>
      <c r="C6" s="75">
        <f>'2020 program vs2021 program'!D72</f>
        <v>27607</v>
      </c>
      <c r="D6" s="75">
        <f>'2020 program vs2021 program'!E72</f>
        <v>20977.000000000007</v>
      </c>
      <c r="E6" s="256">
        <f>'2020 program vs2021 program'!F72</f>
        <v>31893.899999999994</v>
      </c>
      <c r="F6" s="75">
        <f>'2020 program vs2021 program'!G72</f>
        <v>20895</v>
      </c>
      <c r="G6" s="75">
        <f>'2020 program vs2021 program'!I72</f>
        <v>10070</v>
      </c>
      <c r="H6" s="231">
        <f>'2020 program vs2021 program'!J72</f>
        <v>6677</v>
      </c>
      <c r="I6" s="75">
        <f>'2020 program vs2021 program'!K72</f>
        <v>30821.999999999993</v>
      </c>
      <c r="J6" s="75">
        <f>'2020 program vs2021 program'!L72</f>
        <v>18039</v>
      </c>
      <c r="K6" s="75">
        <f>'2020 program vs2021 program'!M72</f>
        <v>14234</v>
      </c>
      <c r="L6" s="75"/>
      <c r="M6" s="75">
        <f>SUM(C6:K6)</f>
        <v>181214.9</v>
      </c>
    </row>
    <row r="7" spans="1:15" x14ac:dyDescent="0.25">
      <c r="C7" s="392"/>
      <c r="D7" s="393"/>
      <c r="E7" s="393"/>
      <c r="F7" s="393"/>
      <c r="G7" s="394"/>
    </row>
    <row r="8" spans="1:15" x14ac:dyDescent="0.25">
      <c r="A8" s="247" t="s">
        <v>441</v>
      </c>
      <c r="B8" s="249"/>
      <c r="C8" s="248">
        <f>+database!D54</f>
        <v>44315.506880000001</v>
      </c>
      <c r="D8" s="248">
        <f>+database!E54</f>
        <v>65187</v>
      </c>
      <c r="E8" s="257">
        <f>+database!F54</f>
        <v>76615</v>
      </c>
      <c r="F8" s="248">
        <f>+database!G54</f>
        <v>77138</v>
      </c>
      <c r="G8" s="248">
        <f>+database!H54</f>
        <v>63103</v>
      </c>
      <c r="H8" s="250">
        <f>+database!I54</f>
        <v>58431</v>
      </c>
      <c r="I8" s="248">
        <f>+database!J54</f>
        <v>71312</v>
      </c>
      <c r="J8" s="248">
        <f>+database!K54</f>
        <v>59257</v>
      </c>
      <c r="K8" s="248">
        <f>+database!L54</f>
        <v>46630</v>
      </c>
      <c r="L8" s="248"/>
      <c r="M8" s="248">
        <f>SUM(C8:K8)</f>
        <v>561988.50688</v>
      </c>
      <c r="N8" s="80"/>
    </row>
    <row r="9" spans="1:15" x14ac:dyDescent="0.25">
      <c r="A9" s="247" t="s">
        <v>442</v>
      </c>
      <c r="B9" s="249"/>
      <c r="C9" s="248">
        <f>+database!D58</f>
        <v>18443.506880000001</v>
      </c>
      <c r="D9" s="248">
        <f>+database!E58</f>
        <v>28310</v>
      </c>
      <c r="E9" s="257">
        <f>+database!F58</f>
        <v>26682</v>
      </c>
      <c r="F9" s="248">
        <f>+database!G58</f>
        <v>28358</v>
      </c>
      <c r="G9" s="248">
        <f>+database!H58</f>
        <v>22472</v>
      </c>
      <c r="H9" s="250">
        <f>+database!I58</f>
        <v>10587</v>
      </c>
      <c r="I9" s="248">
        <f>+database!J58</f>
        <v>21891</v>
      </c>
      <c r="J9" s="248">
        <f>+database!K58</f>
        <v>27086</v>
      </c>
      <c r="K9" s="248">
        <f>+database!L58</f>
        <v>19377</v>
      </c>
      <c r="L9" s="248"/>
      <c r="M9" s="248">
        <f>SUM(C9:K9)</f>
        <v>203206.50688</v>
      </c>
      <c r="N9" s="80"/>
    </row>
    <row r="10" spans="1:15" ht="18.75" x14ac:dyDescent="0.3">
      <c r="C10" s="9"/>
      <c r="D10" s="9"/>
      <c r="E10" s="79"/>
      <c r="F10" s="9"/>
      <c r="G10" s="9"/>
      <c r="K10" s="293" t="s">
        <v>512</v>
      </c>
    </row>
    <row r="11" spans="1:15" x14ac:dyDescent="0.25">
      <c r="A11" t="s">
        <v>299</v>
      </c>
      <c r="C11" s="251">
        <f>C8-C5</f>
        <v>-21196.493119999999</v>
      </c>
      <c r="D11" s="251">
        <f t="shared" ref="D11:K11" si="0">D8-D5</f>
        <v>-990.60000000000582</v>
      </c>
      <c r="E11" s="258">
        <f t="shared" si="0"/>
        <v>4597.6000000000058</v>
      </c>
      <c r="F11" s="251">
        <f t="shared" si="0"/>
        <v>8769.5</v>
      </c>
      <c r="G11" s="251">
        <f t="shared" si="0"/>
        <v>20299.599999999999</v>
      </c>
      <c r="H11" s="80">
        <f t="shared" si="0"/>
        <v>11197.5</v>
      </c>
      <c r="I11" s="80">
        <f t="shared" si="0"/>
        <v>-129.39999999999418</v>
      </c>
      <c r="J11" s="80">
        <f t="shared" si="0"/>
        <v>10841.5</v>
      </c>
      <c r="K11" s="80">
        <f t="shared" si="0"/>
        <v>-3339.4000000000015</v>
      </c>
      <c r="L11" s="80"/>
      <c r="M11" s="80">
        <f>SUM(C11:K11)</f>
        <v>30049.806880000004</v>
      </c>
      <c r="N11" s="80"/>
      <c r="O11" s="80"/>
    </row>
    <row r="12" spans="1:15" x14ac:dyDescent="0.25">
      <c r="A12" t="s">
        <v>300</v>
      </c>
      <c r="C12" s="251">
        <f t="shared" ref="C12:K12" si="1">C9-C6</f>
        <v>-9163.4931199999992</v>
      </c>
      <c r="D12" s="251">
        <f t="shared" si="1"/>
        <v>7332.9999999999927</v>
      </c>
      <c r="E12" s="258">
        <f t="shared" si="1"/>
        <v>-5211.8999999999942</v>
      </c>
      <c r="F12" s="251">
        <f t="shared" si="1"/>
        <v>7463</v>
      </c>
      <c r="G12" s="251">
        <f t="shared" si="1"/>
        <v>12402</v>
      </c>
      <c r="H12" s="80">
        <f t="shared" si="1"/>
        <v>3910</v>
      </c>
      <c r="I12" s="80">
        <f t="shared" si="1"/>
        <v>-8930.9999999999927</v>
      </c>
      <c r="J12" s="80">
        <f t="shared" si="1"/>
        <v>9047</v>
      </c>
      <c r="K12" s="80">
        <f t="shared" si="1"/>
        <v>5143</v>
      </c>
      <c r="L12" s="80"/>
      <c r="M12" s="80">
        <f>SUM(C12:K12)</f>
        <v>21991.606880000007</v>
      </c>
      <c r="N12" s="80"/>
    </row>
    <row r="13" spans="1:15" x14ac:dyDescent="0.25">
      <c r="A13" t="s">
        <v>417</v>
      </c>
      <c r="C13" s="9"/>
      <c r="D13" s="9"/>
      <c r="E13" s="79"/>
      <c r="F13" s="9"/>
      <c r="G13" s="251">
        <f>SUM(C12:G12)</f>
        <v>12822.606879999999</v>
      </c>
    </row>
    <row r="14" spans="1:15" x14ac:dyDescent="0.25">
      <c r="M14" s="226"/>
    </row>
  </sheetData>
  <mergeCells count="2">
    <mergeCell ref="A2:M2"/>
    <mergeCell ref="C7:G7"/>
  </mergeCells>
  <pageMargins left="0.70866141732283472" right="0.70866141732283472" top="0.74803149606299213" bottom="0.74803149606299213" header="0.31496062992125984" footer="0.31496062992125984"/>
  <pageSetup paperSize="5" scale="85"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sheetPr>
  <dimension ref="A2:M15"/>
  <sheetViews>
    <sheetView workbookViewId="0">
      <selection activeCell="F23" sqref="F23"/>
    </sheetView>
  </sheetViews>
  <sheetFormatPr defaultRowHeight="15" x14ac:dyDescent="0.25"/>
  <cols>
    <col min="1" max="1" width="33.140625" customWidth="1"/>
    <col min="2" max="2" width="10.5703125" customWidth="1"/>
    <col min="3" max="11" width="9.85546875" bestFit="1" customWidth="1"/>
    <col min="13" max="13" width="10.85546875" bestFit="1" customWidth="1"/>
  </cols>
  <sheetData>
    <row r="2" spans="1:13" ht="21" x14ac:dyDescent="0.35">
      <c r="A2" s="6" t="s">
        <v>108</v>
      </c>
      <c r="B2" s="7">
        <v>2020</v>
      </c>
    </row>
    <row r="4" spans="1:13" x14ac:dyDescent="0.25">
      <c r="B4" t="s">
        <v>95</v>
      </c>
      <c r="C4" t="s">
        <v>96</v>
      </c>
      <c r="D4" t="s">
        <v>97</v>
      </c>
      <c r="E4" t="s">
        <v>98</v>
      </c>
      <c r="F4" t="s">
        <v>99</v>
      </c>
      <c r="G4" t="s">
        <v>100</v>
      </c>
      <c r="H4" t="s">
        <v>101</v>
      </c>
      <c r="I4" t="s">
        <v>102</v>
      </c>
      <c r="J4" t="s">
        <v>103</v>
      </c>
      <c r="K4" t="s">
        <v>104</v>
      </c>
    </row>
    <row r="5" spans="1:13" x14ac:dyDescent="0.25">
      <c r="B5">
        <f>B2+1</f>
        <v>2021</v>
      </c>
      <c r="C5">
        <f t="shared" ref="C5:K5" si="0">B5+1</f>
        <v>2022</v>
      </c>
      <c r="D5">
        <f t="shared" si="0"/>
        <v>2023</v>
      </c>
      <c r="E5">
        <f t="shared" si="0"/>
        <v>2024</v>
      </c>
      <c r="F5">
        <f t="shared" si="0"/>
        <v>2025</v>
      </c>
      <c r="G5">
        <f t="shared" si="0"/>
        <v>2026</v>
      </c>
      <c r="H5">
        <f t="shared" si="0"/>
        <v>2027</v>
      </c>
      <c r="I5">
        <f t="shared" si="0"/>
        <v>2028</v>
      </c>
      <c r="J5">
        <f t="shared" si="0"/>
        <v>2029</v>
      </c>
      <c r="K5">
        <f t="shared" si="0"/>
        <v>2030</v>
      </c>
    </row>
    <row r="7" spans="1:13" x14ac:dyDescent="0.25">
      <c r="A7" t="s">
        <v>105</v>
      </c>
      <c r="B7" t="str">
        <f>B5&amp;" - "&amp;F5</f>
        <v>2021 - 2025</v>
      </c>
    </row>
    <row r="8" spans="1:13" x14ac:dyDescent="0.25">
      <c r="A8" t="s">
        <v>106</v>
      </c>
      <c r="B8" t="str">
        <f>G5&amp;" - "&amp;K5</f>
        <v>2026 - 2030</v>
      </c>
    </row>
    <row r="9" spans="1:13" x14ac:dyDescent="0.25">
      <c r="A9" t="s">
        <v>107</v>
      </c>
      <c r="B9" t="str">
        <f>B5&amp;" - "&amp;K5</f>
        <v>2021 - 2030</v>
      </c>
    </row>
    <row r="10" spans="1:13" x14ac:dyDescent="0.25">
      <c r="A10" t="s">
        <v>109</v>
      </c>
      <c r="B10" t="str">
        <f>C5&amp;" - "&amp;K5</f>
        <v>2022 - 2030</v>
      </c>
    </row>
    <row r="12" spans="1:13" ht="18.75" x14ac:dyDescent="0.3">
      <c r="A12" s="63" t="s">
        <v>263</v>
      </c>
    </row>
    <row r="14" spans="1:13" x14ac:dyDescent="0.25">
      <c r="A14" s="9" t="s">
        <v>230</v>
      </c>
      <c r="B14" s="9">
        <v>2020</v>
      </c>
      <c r="C14" s="9">
        <v>2021</v>
      </c>
      <c r="D14" s="9">
        <v>2022</v>
      </c>
      <c r="E14" s="9">
        <v>2023</v>
      </c>
      <c r="F14" s="9">
        <v>2024</v>
      </c>
      <c r="G14" s="9">
        <v>2025</v>
      </c>
      <c r="H14" s="9">
        <v>2026</v>
      </c>
      <c r="I14" s="9">
        <v>2027</v>
      </c>
      <c r="J14" s="9">
        <v>2028</v>
      </c>
      <c r="K14" s="9">
        <v>2029</v>
      </c>
      <c r="L14" s="9">
        <v>2030</v>
      </c>
      <c r="M14" s="9" t="str">
        <f>B14&amp;"-"&amp;L14</f>
        <v>2020-2030</v>
      </c>
    </row>
    <row r="15" spans="1:13" x14ac:dyDescent="0.25">
      <c r="A15" s="9" t="s">
        <v>231</v>
      </c>
      <c r="B15" s="10">
        <v>4727.5577000000003</v>
      </c>
      <c r="C15" s="10">
        <v>3186.2494999999999</v>
      </c>
      <c r="D15" s="10">
        <v>4549.7127</v>
      </c>
      <c r="E15" s="10">
        <v>6630.2286999999997</v>
      </c>
      <c r="F15" s="10">
        <v>6931.4477999999999</v>
      </c>
      <c r="G15" s="10">
        <v>7247.2888000000003</v>
      </c>
      <c r="H15" s="10">
        <v>7576.6963999999998</v>
      </c>
      <c r="I15" s="10">
        <v>7920.7007000000003</v>
      </c>
      <c r="J15" s="10">
        <v>8281.0925000000007</v>
      </c>
      <c r="K15" s="10">
        <v>8637.82</v>
      </c>
      <c r="L15" s="71">
        <f>+K15</f>
        <v>8637.82</v>
      </c>
      <c r="M15" s="10">
        <v>71978.794800000003</v>
      </c>
    </row>
  </sheetData>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HP140"/>
  <sheetViews>
    <sheetView view="pageBreakPreview" topLeftCell="A6" zoomScale="76" zoomScaleNormal="87" zoomScaleSheetLayoutView="76" workbookViewId="0">
      <selection activeCell="F23" sqref="F23"/>
    </sheetView>
  </sheetViews>
  <sheetFormatPr defaultRowHeight="12.75" outlineLevelRow="1" outlineLevelCol="2" x14ac:dyDescent="0.25"/>
  <cols>
    <col min="1" max="1" width="39.85546875" style="90" customWidth="1"/>
    <col min="2" max="2" width="18.5703125" style="90" customWidth="1"/>
    <col min="3" max="3" width="11.140625" style="91" customWidth="1"/>
    <col min="4" max="4" width="11.85546875" style="91" customWidth="1"/>
    <col min="5" max="5" width="11.42578125" style="91" customWidth="1"/>
    <col min="6" max="6" width="11" style="91" customWidth="1"/>
    <col min="7" max="7" width="11.5703125" style="91" customWidth="1"/>
    <col min="8" max="8" width="12" style="91" customWidth="1"/>
    <col min="9" max="9" width="11.140625" style="91" customWidth="1" outlineLevel="2"/>
    <col min="10" max="10" width="12.5703125" style="91" customWidth="1" outlineLevel="2"/>
    <col min="11" max="11" width="10.140625" style="91" customWidth="1" outlineLevel="2"/>
    <col min="12" max="13" width="11.85546875" style="90" customWidth="1" outlineLevel="2"/>
    <col min="14" max="14" width="11.85546875" style="90" customWidth="1" outlineLevel="1"/>
    <col min="15" max="15" width="13.28515625" style="90" customWidth="1"/>
    <col min="16" max="16" width="11.42578125" style="90" bestFit="1" customWidth="1"/>
    <col min="17" max="17" width="27.5703125" style="90" hidden="1" customWidth="1"/>
    <col min="18" max="18" width="13.5703125" style="92" customWidth="1"/>
    <col min="19" max="19" width="14" style="92" bestFit="1" customWidth="1"/>
    <col min="20" max="20" width="8.85546875" style="92"/>
    <col min="21" max="21" width="68" style="229" customWidth="1"/>
    <col min="22" max="24" width="8.85546875" style="92"/>
    <col min="25" max="25" width="12" style="92" bestFit="1" customWidth="1"/>
    <col min="26" max="224" width="8.85546875" style="90"/>
    <col min="225" max="253" width="8.85546875" style="91"/>
    <col min="254" max="256" width="0" style="91" hidden="1" customWidth="1"/>
    <col min="257" max="257" width="39.85546875" style="91" customWidth="1"/>
    <col min="258" max="258" width="18.5703125" style="91" customWidth="1"/>
    <col min="259" max="259" width="11.140625" style="91" bestFit="1" customWidth="1"/>
    <col min="260" max="260" width="11.85546875" style="91" bestFit="1" customWidth="1"/>
    <col min="261" max="261" width="11.42578125" style="91" bestFit="1" customWidth="1"/>
    <col min="262" max="262" width="11" style="91" bestFit="1" customWidth="1"/>
    <col min="263" max="263" width="11.5703125" style="91" bestFit="1" customWidth="1"/>
    <col min="264" max="264" width="12" style="91" bestFit="1" customWidth="1"/>
    <col min="265" max="265" width="11.140625" style="91" bestFit="1" customWidth="1"/>
    <col min="266" max="266" width="12.5703125" style="91" customWidth="1"/>
    <col min="267" max="267" width="10.140625" style="91" bestFit="1" customWidth="1"/>
    <col min="268" max="268" width="9.5703125" style="91" customWidth="1"/>
    <col min="269" max="269" width="9.28515625" style="91" customWidth="1"/>
    <col min="270" max="270" width="11.85546875" style="91" bestFit="1" customWidth="1"/>
    <col min="271" max="271" width="11.140625" style="91" bestFit="1" customWidth="1"/>
    <col min="272" max="272" width="11.42578125" style="91" bestFit="1" customWidth="1"/>
    <col min="273" max="273" width="0" style="91" hidden="1" customWidth="1"/>
    <col min="274" max="509" width="8.85546875" style="91"/>
    <col min="510" max="512" width="0" style="91" hidden="1" customWidth="1"/>
    <col min="513" max="513" width="39.85546875" style="91" customWidth="1"/>
    <col min="514" max="514" width="18.5703125" style="91" customWidth="1"/>
    <col min="515" max="515" width="11.140625" style="91" bestFit="1" customWidth="1"/>
    <col min="516" max="516" width="11.85546875" style="91" bestFit="1" customWidth="1"/>
    <col min="517" max="517" width="11.42578125" style="91" bestFit="1" customWidth="1"/>
    <col min="518" max="518" width="11" style="91" bestFit="1" customWidth="1"/>
    <col min="519" max="519" width="11.5703125" style="91" bestFit="1" customWidth="1"/>
    <col min="520" max="520" width="12" style="91" bestFit="1" customWidth="1"/>
    <col min="521" max="521" width="11.140625" style="91" bestFit="1" customWidth="1"/>
    <col min="522" max="522" width="12.5703125" style="91" customWidth="1"/>
    <col min="523" max="523" width="10.140625" style="91" bestFit="1" customWidth="1"/>
    <col min="524" max="524" width="9.5703125" style="91" customWidth="1"/>
    <col min="525" max="525" width="9.28515625" style="91" customWidth="1"/>
    <col min="526" max="526" width="11.85546875" style="91" bestFit="1" customWidth="1"/>
    <col min="527" max="527" width="11.140625" style="91" bestFit="1" customWidth="1"/>
    <col min="528" max="528" width="11.42578125" style="91" bestFit="1" customWidth="1"/>
    <col min="529" max="529" width="0" style="91" hidden="1" customWidth="1"/>
    <col min="530" max="765" width="8.85546875" style="91"/>
    <col min="766" max="768" width="0" style="91" hidden="1" customWidth="1"/>
    <col min="769" max="769" width="39.85546875" style="91" customWidth="1"/>
    <col min="770" max="770" width="18.5703125" style="91" customWidth="1"/>
    <col min="771" max="771" width="11.140625" style="91" bestFit="1" customWidth="1"/>
    <col min="772" max="772" width="11.85546875" style="91" bestFit="1" customWidth="1"/>
    <col min="773" max="773" width="11.42578125" style="91" bestFit="1" customWidth="1"/>
    <col min="774" max="774" width="11" style="91" bestFit="1" customWidth="1"/>
    <col min="775" max="775" width="11.5703125" style="91" bestFit="1" customWidth="1"/>
    <col min="776" max="776" width="12" style="91" bestFit="1" customWidth="1"/>
    <col min="777" max="777" width="11.140625" style="91" bestFit="1" customWidth="1"/>
    <col min="778" max="778" width="12.5703125" style="91" customWidth="1"/>
    <col min="779" max="779" width="10.140625" style="91" bestFit="1" customWidth="1"/>
    <col min="780" max="780" width="9.5703125" style="91" customWidth="1"/>
    <col min="781" max="781" width="9.28515625" style="91" customWidth="1"/>
    <col min="782" max="782" width="11.85546875" style="91" bestFit="1" customWidth="1"/>
    <col min="783" max="783" width="11.140625" style="91" bestFit="1" customWidth="1"/>
    <col min="784" max="784" width="11.42578125" style="91" bestFit="1" customWidth="1"/>
    <col min="785" max="785" width="0" style="91" hidden="1" customWidth="1"/>
    <col min="786" max="1021" width="8.85546875" style="91"/>
    <col min="1022" max="1024" width="0" style="91" hidden="1" customWidth="1"/>
    <col min="1025" max="1025" width="39.85546875" style="91" customWidth="1"/>
    <col min="1026" max="1026" width="18.5703125" style="91" customWidth="1"/>
    <col min="1027" max="1027" width="11.140625" style="91" bestFit="1" customWidth="1"/>
    <col min="1028" max="1028" width="11.85546875" style="91" bestFit="1" customWidth="1"/>
    <col min="1029" max="1029" width="11.42578125" style="91" bestFit="1" customWidth="1"/>
    <col min="1030" max="1030" width="11" style="91" bestFit="1" customWidth="1"/>
    <col min="1031" max="1031" width="11.5703125" style="91" bestFit="1" customWidth="1"/>
    <col min="1032" max="1032" width="12" style="91" bestFit="1" customWidth="1"/>
    <col min="1033" max="1033" width="11.140625" style="91" bestFit="1" customWidth="1"/>
    <col min="1034" max="1034" width="12.5703125" style="91" customWidth="1"/>
    <col min="1035" max="1035" width="10.140625" style="91" bestFit="1" customWidth="1"/>
    <col min="1036" max="1036" width="9.5703125" style="91" customWidth="1"/>
    <col min="1037" max="1037" width="9.28515625" style="91" customWidth="1"/>
    <col min="1038" max="1038" width="11.85546875" style="91" bestFit="1" customWidth="1"/>
    <col min="1039" max="1039" width="11.140625" style="91" bestFit="1" customWidth="1"/>
    <col min="1040" max="1040" width="11.42578125" style="91" bestFit="1" customWidth="1"/>
    <col min="1041" max="1041" width="0" style="91" hidden="1" customWidth="1"/>
    <col min="1042" max="1277" width="8.85546875" style="91"/>
    <col min="1278" max="1280" width="0" style="91" hidden="1" customWidth="1"/>
    <col min="1281" max="1281" width="39.85546875" style="91" customWidth="1"/>
    <col min="1282" max="1282" width="18.5703125" style="91" customWidth="1"/>
    <col min="1283" max="1283" width="11.140625" style="91" bestFit="1" customWidth="1"/>
    <col min="1284" max="1284" width="11.85546875" style="91" bestFit="1" customWidth="1"/>
    <col min="1285" max="1285" width="11.42578125" style="91" bestFit="1" customWidth="1"/>
    <col min="1286" max="1286" width="11" style="91" bestFit="1" customWidth="1"/>
    <col min="1287" max="1287" width="11.5703125" style="91" bestFit="1" customWidth="1"/>
    <col min="1288" max="1288" width="12" style="91" bestFit="1" customWidth="1"/>
    <col min="1289" max="1289" width="11.140625" style="91" bestFit="1" customWidth="1"/>
    <col min="1290" max="1290" width="12.5703125" style="91" customWidth="1"/>
    <col min="1291" max="1291" width="10.140625" style="91" bestFit="1" customWidth="1"/>
    <col min="1292" max="1292" width="9.5703125" style="91" customWidth="1"/>
    <col min="1293" max="1293" width="9.28515625" style="91" customWidth="1"/>
    <col min="1294" max="1294" width="11.85546875" style="91" bestFit="1" customWidth="1"/>
    <col min="1295" max="1295" width="11.140625" style="91" bestFit="1" customWidth="1"/>
    <col min="1296" max="1296" width="11.42578125" style="91" bestFit="1" customWidth="1"/>
    <col min="1297" max="1297" width="0" style="91" hidden="1" customWidth="1"/>
    <col min="1298" max="1533" width="8.85546875" style="91"/>
    <col min="1534" max="1536" width="0" style="91" hidden="1" customWidth="1"/>
    <col min="1537" max="1537" width="39.85546875" style="91" customWidth="1"/>
    <col min="1538" max="1538" width="18.5703125" style="91" customWidth="1"/>
    <col min="1539" max="1539" width="11.140625" style="91" bestFit="1" customWidth="1"/>
    <col min="1540" max="1540" width="11.85546875" style="91" bestFit="1" customWidth="1"/>
    <col min="1541" max="1541" width="11.42578125" style="91" bestFit="1" customWidth="1"/>
    <col min="1542" max="1542" width="11" style="91" bestFit="1" customWidth="1"/>
    <col min="1543" max="1543" width="11.5703125" style="91" bestFit="1" customWidth="1"/>
    <col min="1544" max="1544" width="12" style="91" bestFit="1" customWidth="1"/>
    <col min="1545" max="1545" width="11.140625" style="91" bestFit="1" customWidth="1"/>
    <col min="1546" max="1546" width="12.5703125" style="91" customWidth="1"/>
    <col min="1547" max="1547" width="10.140625" style="91" bestFit="1" customWidth="1"/>
    <col min="1548" max="1548" width="9.5703125" style="91" customWidth="1"/>
    <col min="1549" max="1549" width="9.28515625" style="91" customWidth="1"/>
    <col min="1550" max="1550" width="11.85546875" style="91" bestFit="1" customWidth="1"/>
    <col min="1551" max="1551" width="11.140625" style="91" bestFit="1" customWidth="1"/>
    <col min="1552" max="1552" width="11.42578125" style="91" bestFit="1" customWidth="1"/>
    <col min="1553" max="1553" width="0" style="91" hidden="1" customWidth="1"/>
    <col min="1554" max="1789" width="8.85546875" style="91"/>
    <col min="1790" max="1792" width="0" style="91" hidden="1" customWidth="1"/>
    <col min="1793" max="1793" width="39.85546875" style="91" customWidth="1"/>
    <col min="1794" max="1794" width="18.5703125" style="91" customWidth="1"/>
    <col min="1795" max="1795" width="11.140625" style="91" bestFit="1" customWidth="1"/>
    <col min="1796" max="1796" width="11.85546875" style="91" bestFit="1" customWidth="1"/>
    <col min="1797" max="1797" width="11.42578125" style="91" bestFit="1" customWidth="1"/>
    <col min="1798" max="1798" width="11" style="91" bestFit="1" customWidth="1"/>
    <col min="1799" max="1799" width="11.5703125" style="91" bestFit="1" customWidth="1"/>
    <col min="1800" max="1800" width="12" style="91" bestFit="1" customWidth="1"/>
    <col min="1801" max="1801" width="11.140625" style="91" bestFit="1" customWidth="1"/>
    <col min="1802" max="1802" width="12.5703125" style="91" customWidth="1"/>
    <col min="1803" max="1803" width="10.140625" style="91" bestFit="1" customWidth="1"/>
    <col min="1804" max="1804" width="9.5703125" style="91" customWidth="1"/>
    <col min="1805" max="1805" width="9.28515625" style="91" customWidth="1"/>
    <col min="1806" max="1806" width="11.85546875" style="91" bestFit="1" customWidth="1"/>
    <col min="1807" max="1807" width="11.140625" style="91" bestFit="1" customWidth="1"/>
    <col min="1808" max="1808" width="11.42578125" style="91" bestFit="1" customWidth="1"/>
    <col min="1809" max="1809" width="0" style="91" hidden="1" customWidth="1"/>
    <col min="1810" max="2045" width="8.85546875" style="91"/>
    <col min="2046" max="2048" width="0" style="91" hidden="1" customWidth="1"/>
    <col min="2049" max="2049" width="39.85546875" style="91" customWidth="1"/>
    <col min="2050" max="2050" width="18.5703125" style="91" customWidth="1"/>
    <col min="2051" max="2051" width="11.140625" style="91" bestFit="1" customWidth="1"/>
    <col min="2052" max="2052" width="11.85546875" style="91" bestFit="1" customWidth="1"/>
    <col min="2053" max="2053" width="11.42578125" style="91" bestFit="1" customWidth="1"/>
    <col min="2054" max="2054" width="11" style="91" bestFit="1" customWidth="1"/>
    <col min="2055" max="2055" width="11.5703125" style="91" bestFit="1" customWidth="1"/>
    <col min="2056" max="2056" width="12" style="91" bestFit="1" customWidth="1"/>
    <col min="2057" max="2057" width="11.140625" style="91" bestFit="1" customWidth="1"/>
    <col min="2058" max="2058" width="12.5703125" style="91" customWidth="1"/>
    <col min="2059" max="2059" width="10.140625" style="91" bestFit="1" customWidth="1"/>
    <col min="2060" max="2060" width="9.5703125" style="91" customWidth="1"/>
    <col min="2061" max="2061" width="9.28515625" style="91" customWidth="1"/>
    <col min="2062" max="2062" width="11.85546875" style="91" bestFit="1" customWidth="1"/>
    <col min="2063" max="2063" width="11.140625" style="91" bestFit="1" customWidth="1"/>
    <col min="2064" max="2064" width="11.42578125" style="91" bestFit="1" customWidth="1"/>
    <col min="2065" max="2065" width="0" style="91" hidden="1" customWidth="1"/>
    <col min="2066" max="2301" width="8.85546875" style="91"/>
    <col min="2302" max="2304" width="0" style="91" hidden="1" customWidth="1"/>
    <col min="2305" max="2305" width="39.85546875" style="91" customWidth="1"/>
    <col min="2306" max="2306" width="18.5703125" style="91" customWidth="1"/>
    <col min="2307" max="2307" width="11.140625" style="91" bestFit="1" customWidth="1"/>
    <col min="2308" max="2308" width="11.85546875" style="91" bestFit="1" customWidth="1"/>
    <col min="2309" max="2309" width="11.42578125" style="91" bestFit="1" customWidth="1"/>
    <col min="2310" max="2310" width="11" style="91" bestFit="1" customWidth="1"/>
    <col min="2311" max="2311" width="11.5703125" style="91" bestFit="1" customWidth="1"/>
    <col min="2312" max="2312" width="12" style="91" bestFit="1" customWidth="1"/>
    <col min="2313" max="2313" width="11.140625" style="91" bestFit="1" customWidth="1"/>
    <col min="2314" max="2314" width="12.5703125" style="91" customWidth="1"/>
    <col min="2315" max="2315" width="10.140625" style="91" bestFit="1" customWidth="1"/>
    <col min="2316" max="2316" width="9.5703125" style="91" customWidth="1"/>
    <col min="2317" max="2317" width="9.28515625" style="91" customWidth="1"/>
    <col min="2318" max="2318" width="11.85546875" style="91" bestFit="1" customWidth="1"/>
    <col min="2319" max="2319" width="11.140625" style="91" bestFit="1" customWidth="1"/>
    <col min="2320" max="2320" width="11.42578125" style="91" bestFit="1" customWidth="1"/>
    <col min="2321" max="2321" width="0" style="91" hidden="1" customWidth="1"/>
    <col min="2322" max="2557" width="8.85546875" style="91"/>
    <col min="2558" max="2560" width="0" style="91" hidden="1" customWidth="1"/>
    <col min="2561" max="2561" width="39.85546875" style="91" customWidth="1"/>
    <col min="2562" max="2562" width="18.5703125" style="91" customWidth="1"/>
    <col min="2563" max="2563" width="11.140625" style="91" bestFit="1" customWidth="1"/>
    <col min="2564" max="2564" width="11.85546875" style="91" bestFit="1" customWidth="1"/>
    <col min="2565" max="2565" width="11.42578125" style="91" bestFit="1" customWidth="1"/>
    <col min="2566" max="2566" width="11" style="91" bestFit="1" customWidth="1"/>
    <col min="2567" max="2567" width="11.5703125" style="91" bestFit="1" customWidth="1"/>
    <col min="2568" max="2568" width="12" style="91" bestFit="1" customWidth="1"/>
    <col min="2569" max="2569" width="11.140625" style="91" bestFit="1" customWidth="1"/>
    <col min="2570" max="2570" width="12.5703125" style="91" customWidth="1"/>
    <col min="2571" max="2571" width="10.140625" style="91" bestFit="1" customWidth="1"/>
    <col min="2572" max="2572" width="9.5703125" style="91" customWidth="1"/>
    <col min="2573" max="2573" width="9.28515625" style="91" customWidth="1"/>
    <col min="2574" max="2574" width="11.85546875" style="91" bestFit="1" customWidth="1"/>
    <col min="2575" max="2575" width="11.140625" style="91" bestFit="1" customWidth="1"/>
    <col min="2576" max="2576" width="11.42578125" style="91" bestFit="1" customWidth="1"/>
    <col min="2577" max="2577" width="0" style="91" hidden="1" customWidth="1"/>
    <col min="2578" max="2813" width="8.85546875" style="91"/>
    <col min="2814" max="2816" width="0" style="91" hidden="1" customWidth="1"/>
    <col min="2817" max="2817" width="39.85546875" style="91" customWidth="1"/>
    <col min="2818" max="2818" width="18.5703125" style="91" customWidth="1"/>
    <col min="2819" max="2819" width="11.140625" style="91" bestFit="1" customWidth="1"/>
    <col min="2820" max="2820" width="11.85546875" style="91" bestFit="1" customWidth="1"/>
    <col min="2821" max="2821" width="11.42578125" style="91" bestFit="1" customWidth="1"/>
    <col min="2822" max="2822" width="11" style="91" bestFit="1" customWidth="1"/>
    <col min="2823" max="2823" width="11.5703125" style="91" bestFit="1" customWidth="1"/>
    <col min="2824" max="2824" width="12" style="91" bestFit="1" customWidth="1"/>
    <col min="2825" max="2825" width="11.140625" style="91" bestFit="1" customWidth="1"/>
    <col min="2826" max="2826" width="12.5703125" style="91" customWidth="1"/>
    <col min="2827" max="2827" width="10.140625" style="91" bestFit="1" customWidth="1"/>
    <col min="2828" max="2828" width="9.5703125" style="91" customWidth="1"/>
    <col min="2829" max="2829" width="9.28515625" style="91" customWidth="1"/>
    <col min="2830" max="2830" width="11.85546875" style="91" bestFit="1" customWidth="1"/>
    <col min="2831" max="2831" width="11.140625" style="91" bestFit="1" customWidth="1"/>
    <col min="2832" max="2832" width="11.42578125" style="91" bestFit="1" customWidth="1"/>
    <col min="2833" max="2833" width="0" style="91" hidden="1" customWidth="1"/>
    <col min="2834" max="3069" width="8.85546875" style="91"/>
    <col min="3070" max="3072" width="0" style="91" hidden="1" customWidth="1"/>
    <col min="3073" max="3073" width="39.85546875" style="91" customWidth="1"/>
    <col min="3074" max="3074" width="18.5703125" style="91" customWidth="1"/>
    <col min="3075" max="3075" width="11.140625" style="91" bestFit="1" customWidth="1"/>
    <col min="3076" max="3076" width="11.85546875" style="91" bestFit="1" customWidth="1"/>
    <col min="3077" max="3077" width="11.42578125" style="91" bestFit="1" customWidth="1"/>
    <col min="3078" max="3078" width="11" style="91" bestFit="1" customWidth="1"/>
    <col min="3079" max="3079" width="11.5703125" style="91" bestFit="1" customWidth="1"/>
    <col min="3080" max="3080" width="12" style="91" bestFit="1" customWidth="1"/>
    <col min="3081" max="3081" width="11.140625" style="91" bestFit="1" customWidth="1"/>
    <col min="3082" max="3082" width="12.5703125" style="91" customWidth="1"/>
    <col min="3083" max="3083" width="10.140625" style="91" bestFit="1" customWidth="1"/>
    <col min="3084" max="3084" width="9.5703125" style="91" customWidth="1"/>
    <col min="3085" max="3085" width="9.28515625" style="91" customWidth="1"/>
    <col min="3086" max="3086" width="11.85546875" style="91" bestFit="1" customWidth="1"/>
    <col min="3087" max="3087" width="11.140625" style="91" bestFit="1" customWidth="1"/>
    <col min="3088" max="3088" width="11.42578125" style="91" bestFit="1" customWidth="1"/>
    <col min="3089" max="3089" width="0" style="91" hidden="1" customWidth="1"/>
    <col min="3090" max="3325" width="8.85546875" style="91"/>
    <col min="3326" max="3328" width="0" style="91" hidden="1" customWidth="1"/>
    <col min="3329" max="3329" width="39.85546875" style="91" customWidth="1"/>
    <col min="3330" max="3330" width="18.5703125" style="91" customWidth="1"/>
    <col min="3331" max="3331" width="11.140625" style="91" bestFit="1" customWidth="1"/>
    <col min="3332" max="3332" width="11.85546875" style="91" bestFit="1" customWidth="1"/>
    <col min="3333" max="3333" width="11.42578125" style="91" bestFit="1" customWidth="1"/>
    <col min="3334" max="3334" width="11" style="91" bestFit="1" customWidth="1"/>
    <col min="3335" max="3335" width="11.5703125" style="91" bestFit="1" customWidth="1"/>
    <col min="3336" max="3336" width="12" style="91" bestFit="1" customWidth="1"/>
    <col min="3337" max="3337" width="11.140625" style="91" bestFit="1" customWidth="1"/>
    <col min="3338" max="3338" width="12.5703125" style="91" customWidth="1"/>
    <col min="3339" max="3339" width="10.140625" style="91" bestFit="1" customWidth="1"/>
    <col min="3340" max="3340" width="9.5703125" style="91" customWidth="1"/>
    <col min="3341" max="3341" width="9.28515625" style="91" customWidth="1"/>
    <col min="3342" max="3342" width="11.85546875" style="91" bestFit="1" customWidth="1"/>
    <col min="3343" max="3343" width="11.140625" style="91" bestFit="1" customWidth="1"/>
    <col min="3344" max="3344" width="11.42578125" style="91" bestFit="1" customWidth="1"/>
    <col min="3345" max="3345" width="0" style="91" hidden="1" customWidth="1"/>
    <col min="3346" max="3581" width="8.85546875" style="91"/>
    <col min="3582" max="3584" width="0" style="91" hidden="1" customWidth="1"/>
    <col min="3585" max="3585" width="39.85546875" style="91" customWidth="1"/>
    <col min="3586" max="3586" width="18.5703125" style="91" customWidth="1"/>
    <col min="3587" max="3587" width="11.140625" style="91" bestFit="1" customWidth="1"/>
    <col min="3588" max="3588" width="11.85546875" style="91" bestFit="1" customWidth="1"/>
    <col min="3589" max="3589" width="11.42578125" style="91" bestFit="1" customWidth="1"/>
    <col min="3590" max="3590" width="11" style="91" bestFit="1" customWidth="1"/>
    <col min="3591" max="3591" width="11.5703125" style="91" bestFit="1" customWidth="1"/>
    <col min="3592" max="3592" width="12" style="91" bestFit="1" customWidth="1"/>
    <col min="3593" max="3593" width="11.140625" style="91" bestFit="1" customWidth="1"/>
    <col min="3594" max="3594" width="12.5703125" style="91" customWidth="1"/>
    <col min="3595" max="3595" width="10.140625" style="91" bestFit="1" customWidth="1"/>
    <col min="3596" max="3596" width="9.5703125" style="91" customWidth="1"/>
    <col min="3597" max="3597" width="9.28515625" style="91" customWidth="1"/>
    <col min="3598" max="3598" width="11.85546875" style="91" bestFit="1" customWidth="1"/>
    <col min="3599" max="3599" width="11.140625" style="91" bestFit="1" customWidth="1"/>
    <col min="3600" max="3600" width="11.42578125" style="91" bestFit="1" customWidth="1"/>
    <col min="3601" max="3601" width="0" style="91" hidden="1" customWidth="1"/>
    <col min="3602" max="3837" width="8.85546875" style="91"/>
    <col min="3838" max="3840" width="0" style="91" hidden="1" customWidth="1"/>
    <col min="3841" max="3841" width="39.85546875" style="91" customWidth="1"/>
    <col min="3842" max="3842" width="18.5703125" style="91" customWidth="1"/>
    <col min="3843" max="3843" width="11.140625" style="91" bestFit="1" customWidth="1"/>
    <col min="3844" max="3844" width="11.85546875" style="91" bestFit="1" customWidth="1"/>
    <col min="3845" max="3845" width="11.42578125" style="91" bestFit="1" customWidth="1"/>
    <col min="3846" max="3846" width="11" style="91" bestFit="1" customWidth="1"/>
    <col min="3847" max="3847" width="11.5703125" style="91" bestFit="1" customWidth="1"/>
    <col min="3848" max="3848" width="12" style="91" bestFit="1" customWidth="1"/>
    <col min="3849" max="3849" width="11.140625" style="91" bestFit="1" customWidth="1"/>
    <col min="3850" max="3850" width="12.5703125" style="91" customWidth="1"/>
    <col min="3851" max="3851" width="10.140625" style="91" bestFit="1" customWidth="1"/>
    <col min="3852" max="3852" width="9.5703125" style="91" customWidth="1"/>
    <col min="3853" max="3853" width="9.28515625" style="91" customWidth="1"/>
    <col min="3854" max="3854" width="11.85546875" style="91" bestFit="1" customWidth="1"/>
    <col min="3855" max="3855" width="11.140625" style="91" bestFit="1" customWidth="1"/>
    <col min="3856" max="3856" width="11.42578125" style="91" bestFit="1" customWidth="1"/>
    <col min="3857" max="3857" width="0" style="91" hidden="1" customWidth="1"/>
    <col min="3858" max="4093" width="8.85546875" style="91"/>
    <col min="4094" max="4096" width="0" style="91" hidden="1" customWidth="1"/>
    <col min="4097" max="4097" width="39.85546875" style="91" customWidth="1"/>
    <col min="4098" max="4098" width="18.5703125" style="91" customWidth="1"/>
    <col min="4099" max="4099" width="11.140625" style="91" bestFit="1" customWidth="1"/>
    <col min="4100" max="4100" width="11.85546875" style="91" bestFit="1" customWidth="1"/>
    <col min="4101" max="4101" width="11.42578125" style="91" bestFit="1" customWidth="1"/>
    <col min="4102" max="4102" width="11" style="91" bestFit="1" customWidth="1"/>
    <col min="4103" max="4103" width="11.5703125" style="91" bestFit="1" customWidth="1"/>
    <col min="4104" max="4104" width="12" style="91" bestFit="1" customWidth="1"/>
    <col min="4105" max="4105" width="11.140625" style="91" bestFit="1" customWidth="1"/>
    <col min="4106" max="4106" width="12.5703125" style="91" customWidth="1"/>
    <col min="4107" max="4107" width="10.140625" style="91" bestFit="1" customWidth="1"/>
    <col min="4108" max="4108" width="9.5703125" style="91" customWidth="1"/>
    <col min="4109" max="4109" width="9.28515625" style="91" customWidth="1"/>
    <col min="4110" max="4110" width="11.85546875" style="91" bestFit="1" customWidth="1"/>
    <col min="4111" max="4111" width="11.140625" style="91" bestFit="1" customWidth="1"/>
    <col min="4112" max="4112" width="11.42578125" style="91" bestFit="1" customWidth="1"/>
    <col min="4113" max="4113" width="0" style="91" hidden="1" customWidth="1"/>
    <col min="4114" max="4349" width="8.85546875" style="91"/>
    <col min="4350" max="4352" width="0" style="91" hidden="1" customWidth="1"/>
    <col min="4353" max="4353" width="39.85546875" style="91" customWidth="1"/>
    <col min="4354" max="4354" width="18.5703125" style="91" customWidth="1"/>
    <col min="4355" max="4355" width="11.140625" style="91" bestFit="1" customWidth="1"/>
    <col min="4356" max="4356" width="11.85546875" style="91" bestFit="1" customWidth="1"/>
    <col min="4357" max="4357" width="11.42578125" style="91" bestFit="1" customWidth="1"/>
    <col min="4358" max="4358" width="11" style="91" bestFit="1" customWidth="1"/>
    <col min="4359" max="4359" width="11.5703125" style="91" bestFit="1" customWidth="1"/>
    <col min="4360" max="4360" width="12" style="91" bestFit="1" customWidth="1"/>
    <col min="4361" max="4361" width="11.140625" style="91" bestFit="1" customWidth="1"/>
    <col min="4362" max="4362" width="12.5703125" style="91" customWidth="1"/>
    <col min="4363" max="4363" width="10.140625" style="91" bestFit="1" customWidth="1"/>
    <col min="4364" max="4364" width="9.5703125" style="91" customWidth="1"/>
    <col min="4365" max="4365" width="9.28515625" style="91" customWidth="1"/>
    <col min="4366" max="4366" width="11.85546875" style="91" bestFit="1" customWidth="1"/>
    <col min="4367" max="4367" width="11.140625" style="91" bestFit="1" customWidth="1"/>
    <col min="4368" max="4368" width="11.42578125" style="91" bestFit="1" customWidth="1"/>
    <col min="4369" max="4369" width="0" style="91" hidden="1" customWidth="1"/>
    <col min="4370" max="4605" width="8.85546875" style="91"/>
    <col min="4606" max="4608" width="0" style="91" hidden="1" customWidth="1"/>
    <col min="4609" max="4609" width="39.85546875" style="91" customWidth="1"/>
    <col min="4610" max="4610" width="18.5703125" style="91" customWidth="1"/>
    <col min="4611" max="4611" width="11.140625" style="91" bestFit="1" customWidth="1"/>
    <col min="4612" max="4612" width="11.85546875" style="91" bestFit="1" customWidth="1"/>
    <col min="4613" max="4613" width="11.42578125" style="91" bestFit="1" customWidth="1"/>
    <col min="4614" max="4614" width="11" style="91" bestFit="1" customWidth="1"/>
    <col min="4615" max="4615" width="11.5703125" style="91" bestFit="1" customWidth="1"/>
    <col min="4616" max="4616" width="12" style="91" bestFit="1" customWidth="1"/>
    <col min="4617" max="4617" width="11.140625" style="91" bestFit="1" customWidth="1"/>
    <col min="4618" max="4618" width="12.5703125" style="91" customWidth="1"/>
    <col min="4619" max="4619" width="10.140625" style="91" bestFit="1" customWidth="1"/>
    <col min="4620" max="4620" width="9.5703125" style="91" customWidth="1"/>
    <col min="4621" max="4621" width="9.28515625" style="91" customWidth="1"/>
    <col min="4622" max="4622" width="11.85546875" style="91" bestFit="1" customWidth="1"/>
    <col min="4623" max="4623" width="11.140625" style="91" bestFit="1" customWidth="1"/>
    <col min="4624" max="4624" width="11.42578125" style="91" bestFit="1" customWidth="1"/>
    <col min="4625" max="4625" width="0" style="91" hidden="1" customWidth="1"/>
    <col min="4626" max="4861" width="8.85546875" style="91"/>
    <col min="4862" max="4864" width="0" style="91" hidden="1" customWidth="1"/>
    <col min="4865" max="4865" width="39.85546875" style="91" customWidth="1"/>
    <col min="4866" max="4866" width="18.5703125" style="91" customWidth="1"/>
    <col min="4867" max="4867" width="11.140625" style="91" bestFit="1" customWidth="1"/>
    <col min="4868" max="4868" width="11.85546875" style="91" bestFit="1" customWidth="1"/>
    <col min="4869" max="4869" width="11.42578125" style="91" bestFit="1" customWidth="1"/>
    <col min="4870" max="4870" width="11" style="91" bestFit="1" customWidth="1"/>
    <col min="4871" max="4871" width="11.5703125" style="91" bestFit="1" customWidth="1"/>
    <col min="4872" max="4872" width="12" style="91" bestFit="1" customWidth="1"/>
    <col min="4873" max="4873" width="11.140625" style="91" bestFit="1" customWidth="1"/>
    <col min="4874" max="4874" width="12.5703125" style="91" customWidth="1"/>
    <col min="4875" max="4875" width="10.140625" style="91" bestFit="1" customWidth="1"/>
    <col min="4876" max="4876" width="9.5703125" style="91" customWidth="1"/>
    <col min="4877" max="4877" width="9.28515625" style="91" customWidth="1"/>
    <col min="4878" max="4878" width="11.85546875" style="91" bestFit="1" customWidth="1"/>
    <col min="4879" max="4879" width="11.140625" style="91" bestFit="1" customWidth="1"/>
    <col min="4880" max="4880" width="11.42578125" style="91" bestFit="1" customWidth="1"/>
    <col min="4881" max="4881" width="0" style="91" hidden="1" customWidth="1"/>
    <col min="4882" max="5117" width="8.85546875" style="91"/>
    <col min="5118" max="5120" width="0" style="91" hidden="1" customWidth="1"/>
    <col min="5121" max="5121" width="39.85546875" style="91" customWidth="1"/>
    <col min="5122" max="5122" width="18.5703125" style="91" customWidth="1"/>
    <col min="5123" max="5123" width="11.140625" style="91" bestFit="1" customWidth="1"/>
    <col min="5124" max="5124" width="11.85546875" style="91" bestFit="1" customWidth="1"/>
    <col min="5125" max="5125" width="11.42578125" style="91" bestFit="1" customWidth="1"/>
    <col min="5126" max="5126" width="11" style="91" bestFit="1" customWidth="1"/>
    <col min="5127" max="5127" width="11.5703125" style="91" bestFit="1" customWidth="1"/>
    <col min="5128" max="5128" width="12" style="91" bestFit="1" customWidth="1"/>
    <col min="5129" max="5129" width="11.140625" style="91" bestFit="1" customWidth="1"/>
    <col min="5130" max="5130" width="12.5703125" style="91" customWidth="1"/>
    <col min="5131" max="5131" width="10.140625" style="91" bestFit="1" customWidth="1"/>
    <col min="5132" max="5132" width="9.5703125" style="91" customWidth="1"/>
    <col min="5133" max="5133" width="9.28515625" style="91" customWidth="1"/>
    <col min="5134" max="5134" width="11.85546875" style="91" bestFit="1" customWidth="1"/>
    <col min="5135" max="5135" width="11.140625" style="91" bestFit="1" customWidth="1"/>
    <col min="5136" max="5136" width="11.42578125" style="91" bestFit="1" customWidth="1"/>
    <col min="5137" max="5137" width="0" style="91" hidden="1" customWidth="1"/>
    <col min="5138" max="5373" width="8.85546875" style="91"/>
    <col min="5374" max="5376" width="0" style="91" hidden="1" customWidth="1"/>
    <col min="5377" max="5377" width="39.85546875" style="91" customWidth="1"/>
    <col min="5378" max="5378" width="18.5703125" style="91" customWidth="1"/>
    <col min="5379" max="5379" width="11.140625" style="91" bestFit="1" customWidth="1"/>
    <col min="5380" max="5380" width="11.85546875" style="91" bestFit="1" customWidth="1"/>
    <col min="5381" max="5381" width="11.42578125" style="91" bestFit="1" customWidth="1"/>
    <col min="5382" max="5382" width="11" style="91" bestFit="1" customWidth="1"/>
    <col min="5383" max="5383" width="11.5703125" style="91" bestFit="1" customWidth="1"/>
    <col min="5384" max="5384" width="12" style="91" bestFit="1" customWidth="1"/>
    <col min="5385" max="5385" width="11.140625" style="91" bestFit="1" customWidth="1"/>
    <col min="5386" max="5386" width="12.5703125" style="91" customWidth="1"/>
    <col min="5387" max="5387" width="10.140625" style="91" bestFit="1" customWidth="1"/>
    <col min="5388" max="5388" width="9.5703125" style="91" customWidth="1"/>
    <col min="5389" max="5389" width="9.28515625" style="91" customWidth="1"/>
    <col min="5390" max="5390" width="11.85546875" style="91" bestFit="1" customWidth="1"/>
    <col min="5391" max="5391" width="11.140625" style="91" bestFit="1" customWidth="1"/>
    <col min="5392" max="5392" width="11.42578125" style="91" bestFit="1" customWidth="1"/>
    <col min="5393" max="5393" width="0" style="91" hidden="1" customWidth="1"/>
    <col min="5394" max="5629" width="8.85546875" style="91"/>
    <col min="5630" max="5632" width="0" style="91" hidden="1" customWidth="1"/>
    <col min="5633" max="5633" width="39.85546875" style="91" customWidth="1"/>
    <col min="5634" max="5634" width="18.5703125" style="91" customWidth="1"/>
    <col min="5635" max="5635" width="11.140625" style="91" bestFit="1" customWidth="1"/>
    <col min="5636" max="5636" width="11.85546875" style="91" bestFit="1" customWidth="1"/>
    <col min="5637" max="5637" width="11.42578125" style="91" bestFit="1" customWidth="1"/>
    <col min="5638" max="5638" width="11" style="91" bestFit="1" customWidth="1"/>
    <col min="5639" max="5639" width="11.5703125" style="91" bestFit="1" customWidth="1"/>
    <col min="5640" max="5640" width="12" style="91" bestFit="1" customWidth="1"/>
    <col min="5641" max="5641" width="11.140625" style="91" bestFit="1" customWidth="1"/>
    <col min="5642" max="5642" width="12.5703125" style="91" customWidth="1"/>
    <col min="5643" max="5643" width="10.140625" style="91" bestFit="1" customWidth="1"/>
    <col min="5644" max="5644" width="9.5703125" style="91" customWidth="1"/>
    <col min="5645" max="5645" width="9.28515625" style="91" customWidth="1"/>
    <col min="5646" max="5646" width="11.85546875" style="91" bestFit="1" customWidth="1"/>
    <col min="5647" max="5647" width="11.140625" style="91" bestFit="1" customWidth="1"/>
    <col min="5648" max="5648" width="11.42578125" style="91" bestFit="1" customWidth="1"/>
    <col min="5649" max="5649" width="0" style="91" hidden="1" customWidth="1"/>
    <col min="5650" max="5885" width="8.85546875" style="91"/>
    <col min="5886" max="5888" width="0" style="91" hidden="1" customWidth="1"/>
    <col min="5889" max="5889" width="39.85546875" style="91" customWidth="1"/>
    <col min="5890" max="5890" width="18.5703125" style="91" customWidth="1"/>
    <col min="5891" max="5891" width="11.140625" style="91" bestFit="1" customWidth="1"/>
    <col min="5892" max="5892" width="11.85546875" style="91" bestFit="1" customWidth="1"/>
    <col min="5893" max="5893" width="11.42578125" style="91" bestFit="1" customWidth="1"/>
    <col min="5894" max="5894" width="11" style="91" bestFit="1" customWidth="1"/>
    <col min="5895" max="5895" width="11.5703125" style="91" bestFit="1" customWidth="1"/>
    <col min="5896" max="5896" width="12" style="91" bestFit="1" customWidth="1"/>
    <col min="5897" max="5897" width="11.140625" style="91" bestFit="1" customWidth="1"/>
    <col min="5898" max="5898" width="12.5703125" style="91" customWidth="1"/>
    <col min="5899" max="5899" width="10.140625" style="91" bestFit="1" customWidth="1"/>
    <col min="5900" max="5900" width="9.5703125" style="91" customWidth="1"/>
    <col min="5901" max="5901" width="9.28515625" style="91" customWidth="1"/>
    <col min="5902" max="5902" width="11.85546875" style="91" bestFit="1" customWidth="1"/>
    <col min="5903" max="5903" width="11.140625" style="91" bestFit="1" customWidth="1"/>
    <col min="5904" max="5904" width="11.42578125" style="91" bestFit="1" customWidth="1"/>
    <col min="5905" max="5905" width="0" style="91" hidden="1" customWidth="1"/>
    <col min="5906" max="6141" width="8.85546875" style="91"/>
    <col min="6142" max="6144" width="0" style="91" hidden="1" customWidth="1"/>
    <col min="6145" max="6145" width="39.85546875" style="91" customWidth="1"/>
    <col min="6146" max="6146" width="18.5703125" style="91" customWidth="1"/>
    <col min="6147" max="6147" width="11.140625" style="91" bestFit="1" customWidth="1"/>
    <col min="6148" max="6148" width="11.85546875" style="91" bestFit="1" customWidth="1"/>
    <col min="6149" max="6149" width="11.42578125" style="91" bestFit="1" customWidth="1"/>
    <col min="6150" max="6150" width="11" style="91" bestFit="1" customWidth="1"/>
    <col min="6151" max="6151" width="11.5703125" style="91" bestFit="1" customWidth="1"/>
    <col min="6152" max="6152" width="12" style="91" bestFit="1" customWidth="1"/>
    <col min="6153" max="6153" width="11.140625" style="91" bestFit="1" customWidth="1"/>
    <col min="6154" max="6154" width="12.5703125" style="91" customWidth="1"/>
    <col min="6155" max="6155" width="10.140625" style="91" bestFit="1" customWidth="1"/>
    <col min="6156" max="6156" width="9.5703125" style="91" customWidth="1"/>
    <col min="6157" max="6157" width="9.28515625" style="91" customWidth="1"/>
    <col min="6158" max="6158" width="11.85546875" style="91" bestFit="1" customWidth="1"/>
    <col min="6159" max="6159" width="11.140625" style="91" bestFit="1" customWidth="1"/>
    <col min="6160" max="6160" width="11.42578125" style="91" bestFit="1" customWidth="1"/>
    <col min="6161" max="6161" width="0" style="91" hidden="1" customWidth="1"/>
    <col min="6162" max="6397" width="8.85546875" style="91"/>
    <col min="6398" max="6400" width="0" style="91" hidden="1" customWidth="1"/>
    <col min="6401" max="6401" width="39.85546875" style="91" customWidth="1"/>
    <col min="6402" max="6402" width="18.5703125" style="91" customWidth="1"/>
    <col min="6403" max="6403" width="11.140625" style="91" bestFit="1" customWidth="1"/>
    <col min="6404" max="6404" width="11.85546875" style="91" bestFit="1" customWidth="1"/>
    <col min="6405" max="6405" width="11.42578125" style="91" bestFit="1" customWidth="1"/>
    <col min="6406" max="6406" width="11" style="91" bestFit="1" customWidth="1"/>
    <col min="6407" max="6407" width="11.5703125" style="91" bestFit="1" customWidth="1"/>
    <col min="6408" max="6408" width="12" style="91" bestFit="1" customWidth="1"/>
    <col min="6409" max="6409" width="11.140625" style="91" bestFit="1" customWidth="1"/>
    <col min="6410" max="6410" width="12.5703125" style="91" customWidth="1"/>
    <col min="6411" max="6411" width="10.140625" style="91" bestFit="1" customWidth="1"/>
    <col min="6412" max="6412" width="9.5703125" style="91" customWidth="1"/>
    <col min="6413" max="6413" width="9.28515625" style="91" customWidth="1"/>
    <col min="6414" max="6414" width="11.85546875" style="91" bestFit="1" customWidth="1"/>
    <col min="6415" max="6415" width="11.140625" style="91" bestFit="1" customWidth="1"/>
    <col min="6416" max="6416" width="11.42578125" style="91" bestFit="1" customWidth="1"/>
    <col min="6417" max="6417" width="0" style="91" hidden="1" customWidth="1"/>
    <col min="6418" max="6653" width="8.85546875" style="91"/>
    <col min="6654" max="6656" width="0" style="91" hidden="1" customWidth="1"/>
    <col min="6657" max="6657" width="39.85546875" style="91" customWidth="1"/>
    <col min="6658" max="6658" width="18.5703125" style="91" customWidth="1"/>
    <col min="6659" max="6659" width="11.140625" style="91" bestFit="1" customWidth="1"/>
    <col min="6660" max="6660" width="11.85546875" style="91" bestFit="1" customWidth="1"/>
    <col min="6661" max="6661" width="11.42578125" style="91" bestFit="1" customWidth="1"/>
    <col min="6662" max="6662" width="11" style="91" bestFit="1" customWidth="1"/>
    <col min="6663" max="6663" width="11.5703125" style="91" bestFit="1" customWidth="1"/>
    <col min="6664" max="6664" width="12" style="91" bestFit="1" customWidth="1"/>
    <col min="6665" max="6665" width="11.140625" style="91" bestFit="1" customWidth="1"/>
    <col min="6666" max="6666" width="12.5703125" style="91" customWidth="1"/>
    <col min="6667" max="6667" width="10.140625" style="91" bestFit="1" customWidth="1"/>
    <col min="6668" max="6668" width="9.5703125" style="91" customWidth="1"/>
    <col min="6669" max="6669" width="9.28515625" style="91" customWidth="1"/>
    <col min="6670" max="6670" width="11.85546875" style="91" bestFit="1" customWidth="1"/>
    <col min="6671" max="6671" width="11.140625" style="91" bestFit="1" customWidth="1"/>
    <col min="6672" max="6672" width="11.42578125" style="91" bestFit="1" customWidth="1"/>
    <col min="6673" max="6673" width="0" style="91" hidden="1" customWidth="1"/>
    <col min="6674" max="6909" width="8.85546875" style="91"/>
    <col min="6910" max="6912" width="0" style="91" hidden="1" customWidth="1"/>
    <col min="6913" max="6913" width="39.85546875" style="91" customWidth="1"/>
    <col min="6914" max="6914" width="18.5703125" style="91" customWidth="1"/>
    <col min="6915" max="6915" width="11.140625" style="91" bestFit="1" customWidth="1"/>
    <col min="6916" max="6916" width="11.85546875" style="91" bestFit="1" customWidth="1"/>
    <col min="6917" max="6917" width="11.42578125" style="91" bestFit="1" customWidth="1"/>
    <col min="6918" max="6918" width="11" style="91" bestFit="1" customWidth="1"/>
    <col min="6919" max="6919" width="11.5703125" style="91" bestFit="1" customWidth="1"/>
    <col min="6920" max="6920" width="12" style="91" bestFit="1" customWidth="1"/>
    <col min="6921" max="6921" width="11.140625" style="91" bestFit="1" customWidth="1"/>
    <col min="6922" max="6922" width="12.5703125" style="91" customWidth="1"/>
    <col min="6923" max="6923" width="10.140625" style="91" bestFit="1" customWidth="1"/>
    <col min="6924" max="6924" width="9.5703125" style="91" customWidth="1"/>
    <col min="6925" max="6925" width="9.28515625" style="91" customWidth="1"/>
    <col min="6926" max="6926" width="11.85546875" style="91" bestFit="1" customWidth="1"/>
    <col min="6927" max="6927" width="11.140625" style="91" bestFit="1" customWidth="1"/>
    <col min="6928" max="6928" width="11.42578125" style="91" bestFit="1" customWidth="1"/>
    <col min="6929" max="6929" width="0" style="91" hidden="1" customWidth="1"/>
    <col min="6930" max="7165" width="8.85546875" style="91"/>
    <col min="7166" max="7168" width="0" style="91" hidden="1" customWidth="1"/>
    <col min="7169" max="7169" width="39.85546875" style="91" customWidth="1"/>
    <col min="7170" max="7170" width="18.5703125" style="91" customWidth="1"/>
    <col min="7171" max="7171" width="11.140625" style="91" bestFit="1" customWidth="1"/>
    <col min="7172" max="7172" width="11.85546875" style="91" bestFit="1" customWidth="1"/>
    <col min="7173" max="7173" width="11.42578125" style="91" bestFit="1" customWidth="1"/>
    <col min="7174" max="7174" width="11" style="91" bestFit="1" customWidth="1"/>
    <col min="7175" max="7175" width="11.5703125" style="91" bestFit="1" customWidth="1"/>
    <col min="7176" max="7176" width="12" style="91" bestFit="1" customWidth="1"/>
    <col min="7177" max="7177" width="11.140625" style="91" bestFit="1" customWidth="1"/>
    <col min="7178" max="7178" width="12.5703125" style="91" customWidth="1"/>
    <col min="7179" max="7179" width="10.140625" style="91" bestFit="1" customWidth="1"/>
    <col min="7180" max="7180" width="9.5703125" style="91" customWidth="1"/>
    <col min="7181" max="7181" width="9.28515625" style="91" customWidth="1"/>
    <col min="7182" max="7182" width="11.85546875" style="91" bestFit="1" customWidth="1"/>
    <col min="7183" max="7183" width="11.140625" style="91" bestFit="1" customWidth="1"/>
    <col min="7184" max="7184" width="11.42578125" style="91" bestFit="1" customWidth="1"/>
    <col min="7185" max="7185" width="0" style="91" hidden="1" customWidth="1"/>
    <col min="7186" max="7421" width="8.85546875" style="91"/>
    <col min="7422" max="7424" width="0" style="91" hidden="1" customWidth="1"/>
    <col min="7425" max="7425" width="39.85546875" style="91" customWidth="1"/>
    <col min="7426" max="7426" width="18.5703125" style="91" customWidth="1"/>
    <col min="7427" max="7427" width="11.140625" style="91" bestFit="1" customWidth="1"/>
    <col min="7428" max="7428" width="11.85546875" style="91" bestFit="1" customWidth="1"/>
    <col min="7429" max="7429" width="11.42578125" style="91" bestFit="1" customWidth="1"/>
    <col min="7430" max="7430" width="11" style="91" bestFit="1" customWidth="1"/>
    <col min="7431" max="7431" width="11.5703125" style="91" bestFit="1" customWidth="1"/>
    <col min="7432" max="7432" width="12" style="91" bestFit="1" customWidth="1"/>
    <col min="7433" max="7433" width="11.140625" style="91" bestFit="1" customWidth="1"/>
    <col min="7434" max="7434" width="12.5703125" style="91" customWidth="1"/>
    <col min="7435" max="7435" width="10.140625" style="91" bestFit="1" customWidth="1"/>
    <col min="7436" max="7436" width="9.5703125" style="91" customWidth="1"/>
    <col min="7437" max="7437" width="9.28515625" style="91" customWidth="1"/>
    <col min="7438" max="7438" width="11.85546875" style="91" bestFit="1" customWidth="1"/>
    <col min="7439" max="7439" width="11.140625" style="91" bestFit="1" customWidth="1"/>
    <col min="7440" max="7440" width="11.42578125" style="91" bestFit="1" customWidth="1"/>
    <col min="7441" max="7441" width="0" style="91" hidden="1" customWidth="1"/>
    <col min="7442" max="7677" width="8.85546875" style="91"/>
    <col min="7678" max="7680" width="0" style="91" hidden="1" customWidth="1"/>
    <col min="7681" max="7681" width="39.85546875" style="91" customWidth="1"/>
    <col min="7682" max="7682" width="18.5703125" style="91" customWidth="1"/>
    <col min="7683" max="7683" width="11.140625" style="91" bestFit="1" customWidth="1"/>
    <col min="7684" max="7684" width="11.85546875" style="91" bestFit="1" customWidth="1"/>
    <col min="7685" max="7685" width="11.42578125" style="91" bestFit="1" customWidth="1"/>
    <col min="7686" max="7686" width="11" style="91" bestFit="1" customWidth="1"/>
    <col min="7687" max="7687" width="11.5703125" style="91" bestFit="1" customWidth="1"/>
    <col min="7688" max="7688" width="12" style="91" bestFit="1" customWidth="1"/>
    <col min="7689" max="7689" width="11.140625" style="91" bestFit="1" customWidth="1"/>
    <col min="7690" max="7690" width="12.5703125" style="91" customWidth="1"/>
    <col min="7691" max="7691" width="10.140625" style="91" bestFit="1" customWidth="1"/>
    <col min="7692" max="7692" width="9.5703125" style="91" customWidth="1"/>
    <col min="7693" max="7693" width="9.28515625" style="91" customWidth="1"/>
    <col min="7694" max="7694" width="11.85546875" style="91" bestFit="1" customWidth="1"/>
    <col min="7695" max="7695" width="11.140625" style="91" bestFit="1" customWidth="1"/>
    <col min="7696" max="7696" width="11.42578125" style="91" bestFit="1" customWidth="1"/>
    <col min="7697" max="7697" width="0" style="91" hidden="1" customWidth="1"/>
    <col min="7698" max="7933" width="8.85546875" style="91"/>
    <col min="7934" max="7936" width="0" style="91" hidden="1" customWidth="1"/>
    <col min="7937" max="7937" width="39.85546875" style="91" customWidth="1"/>
    <col min="7938" max="7938" width="18.5703125" style="91" customWidth="1"/>
    <col min="7939" max="7939" width="11.140625" style="91" bestFit="1" customWidth="1"/>
    <col min="7940" max="7940" width="11.85546875" style="91" bestFit="1" customWidth="1"/>
    <col min="7941" max="7941" width="11.42578125" style="91" bestFit="1" customWidth="1"/>
    <col min="7942" max="7942" width="11" style="91" bestFit="1" customWidth="1"/>
    <col min="7943" max="7943" width="11.5703125" style="91" bestFit="1" customWidth="1"/>
    <col min="7944" max="7944" width="12" style="91" bestFit="1" customWidth="1"/>
    <col min="7945" max="7945" width="11.140625" style="91" bestFit="1" customWidth="1"/>
    <col min="7946" max="7946" width="12.5703125" style="91" customWidth="1"/>
    <col min="7947" max="7947" width="10.140625" style="91" bestFit="1" customWidth="1"/>
    <col min="7948" max="7948" width="9.5703125" style="91" customWidth="1"/>
    <col min="7949" max="7949" width="9.28515625" style="91" customWidth="1"/>
    <col min="7950" max="7950" width="11.85546875" style="91" bestFit="1" customWidth="1"/>
    <col min="7951" max="7951" width="11.140625" style="91" bestFit="1" customWidth="1"/>
    <col min="7952" max="7952" width="11.42578125" style="91" bestFit="1" customWidth="1"/>
    <col min="7953" max="7953" width="0" style="91" hidden="1" customWidth="1"/>
    <col min="7954" max="8189" width="8.85546875" style="91"/>
    <col min="8190" max="8192" width="0" style="91" hidden="1" customWidth="1"/>
    <col min="8193" max="8193" width="39.85546875" style="91" customWidth="1"/>
    <col min="8194" max="8194" width="18.5703125" style="91" customWidth="1"/>
    <col min="8195" max="8195" width="11.140625" style="91" bestFit="1" customWidth="1"/>
    <col min="8196" max="8196" width="11.85546875" style="91" bestFit="1" customWidth="1"/>
    <col min="8197" max="8197" width="11.42578125" style="91" bestFit="1" customWidth="1"/>
    <col min="8198" max="8198" width="11" style="91" bestFit="1" customWidth="1"/>
    <col min="8199" max="8199" width="11.5703125" style="91" bestFit="1" customWidth="1"/>
    <col min="8200" max="8200" width="12" style="91" bestFit="1" customWidth="1"/>
    <col min="8201" max="8201" width="11.140625" style="91" bestFit="1" customWidth="1"/>
    <col min="8202" max="8202" width="12.5703125" style="91" customWidth="1"/>
    <col min="8203" max="8203" width="10.140625" style="91" bestFit="1" customWidth="1"/>
    <col min="8204" max="8204" width="9.5703125" style="91" customWidth="1"/>
    <col min="8205" max="8205" width="9.28515625" style="91" customWidth="1"/>
    <col min="8206" max="8206" width="11.85546875" style="91" bestFit="1" customWidth="1"/>
    <col min="8207" max="8207" width="11.140625" style="91" bestFit="1" customWidth="1"/>
    <col min="8208" max="8208" width="11.42578125" style="91" bestFit="1" customWidth="1"/>
    <col min="8209" max="8209" width="0" style="91" hidden="1" customWidth="1"/>
    <col min="8210" max="8445" width="8.85546875" style="91"/>
    <col min="8446" max="8448" width="0" style="91" hidden="1" customWidth="1"/>
    <col min="8449" max="8449" width="39.85546875" style="91" customWidth="1"/>
    <col min="8450" max="8450" width="18.5703125" style="91" customWidth="1"/>
    <col min="8451" max="8451" width="11.140625" style="91" bestFit="1" customWidth="1"/>
    <col min="8452" max="8452" width="11.85546875" style="91" bestFit="1" customWidth="1"/>
    <col min="8453" max="8453" width="11.42578125" style="91" bestFit="1" customWidth="1"/>
    <col min="8454" max="8454" width="11" style="91" bestFit="1" customWidth="1"/>
    <col min="8455" max="8455" width="11.5703125" style="91" bestFit="1" customWidth="1"/>
    <col min="8456" max="8456" width="12" style="91" bestFit="1" customWidth="1"/>
    <col min="8457" max="8457" width="11.140625" style="91" bestFit="1" customWidth="1"/>
    <col min="8458" max="8458" width="12.5703125" style="91" customWidth="1"/>
    <col min="8459" max="8459" width="10.140625" style="91" bestFit="1" customWidth="1"/>
    <col min="8460" max="8460" width="9.5703125" style="91" customWidth="1"/>
    <col min="8461" max="8461" width="9.28515625" style="91" customWidth="1"/>
    <col min="8462" max="8462" width="11.85546875" style="91" bestFit="1" customWidth="1"/>
    <col min="8463" max="8463" width="11.140625" style="91" bestFit="1" customWidth="1"/>
    <col min="8464" max="8464" width="11.42578125" style="91" bestFit="1" customWidth="1"/>
    <col min="8465" max="8465" width="0" style="91" hidden="1" customWidth="1"/>
    <col min="8466" max="8701" width="8.85546875" style="91"/>
    <col min="8702" max="8704" width="0" style="91" hidden="1" customWidth="1"/>
    <col min="8705" max="8705" width="39.85546875" style="91" customWidth="1"/>
    <col min="8706" max="8706" width="18.5703125" style="91" customWidth="1"/>
    <col min="8707" max="8707" width="11.140625" style="91" bestFit="1" customWidth="1"/>
    <col min="8708" max="8708" width="11.85546875" style="91" bestFit="1" customWidth="1"/>
    <col min="8709" max="8709" width="11.42578125" style="91" bestFit="1" customWidth="1"/>
    <col min="8710" max="8710" width="11" style="91" bestFit="1" customWidth="1"/>
    <col min="8711" max="8711" width="11.5703125" style="91" bestFit="1" customWidth="1"/>
    <col min="8712" max="8712" width="12" style="91" bestFit="1" customWidth="1"/>
    <col min="8713" max="8713" width="11.140625" style="91" bestFit="1" customWidth="1"/>
    <col min="8714" max="8714" width="12.5703125" style="91" customWidth="1"/>
    <col min="8715" max="8715" width="10.140625" style="91" bestFit="1" customWidth="1"/>
    <col min="8716" max="8716" width="9.5703125" style="91" customWidth="1"/>
    <col min="8717" max="8717" width="9.28515625" style="91" customWidth="1"/>
    <col min="8718" max="8718" width="11.85546875" style="91" bestFit="1" customWidth="1"/>
    <col min="8719" max="8719" width="11.140625" style="91" bestFit="1" customWidth="1"/>
    <col min="8720" max="8720" width="11.42578125" style="91" bestFit="1" customWidth="1"/>
    <col min="8721" max="8721" width="0" style="91" hidden="1" customWidth="1"/>
    <col min="8722" max="8957" width="8.85546875" style="91"/>
    <col min="8958" max="8960" width="0" style="91" hidden="1" customWidth="1"/>
    <col min="8961" max="8961" width="39.85546875" style="91" customWidth="1"/>
    <col min="8962" max="8962" width="18.5703125" style="91" customWidth="1"/>
    <col min="8963" max="8963" width="11.140625" style="91" bestFit="1" customWidth="1"/>
    <col min="8964" max="8964" width="11.85546875" style="91" bestFit="1" customWidth="1"/>
    <col min="8965" max="8965" width="11.42578125" style="91" bestFit="1" customWidth="1"/>
    <col min="8966" max="8966" width="11" style="91" bestFit="1" customWidth="1"/>
    <col min="8967" max="8967" width="11.5703125" style="91" bestFit="1" customWidth="1"/>
    <col min="8968" max="8968" width="12" style="91" bestFit="1" customWidth="1"/>
    <col min="8969" max="8969" width="11.140625" style="91" bestFit="1" customWidth="1"/>
    <col min="8970" max="8970" width="12.5703125" style="91" customWidth="1"/>
    <col min="8971" max="8971" width="10.140625" style="91" bestFit="1" customWidth="1"/>
    <col min="8972" max="8972" width="9.5703125" style="91" customWidth="1"/>
    <col min="8973" max="8973" width="9.28515625" style="91" customWidth="1"/>
    <col min="8974" max="8974" width="11.85546875" style="91" bestFit="1" customWidth="1"/>
    <col min="8975" max="8975" width="11.140625" style="91" bestFit="1" customWidth="1"/>
    <col min="8976" max="8976" width="11.42578125" style="91" bestFit="1" customWidth="1"/>
    <col min="8977" max="8977" width="0" style="91" hidden="1" customWidth="1"/>
    <col min="8978" max="9213" width="8.85546875" style="91"/>
    <col min="9214" max="9216" width="0" style="91" hidden="1" customWidth="1"/>
    <col min="9217" max="9217" width="39.85546875" style="91" customWidth="1"/>
    <col min="9218" max="9218" width="18.5703125" style="91" customWidth="1"/>
    <col min="9219" max="9219" width="11.140625" style="91" bestFit="1" customWidth="1"/>
    <col min="9220" max="9220" width="11.85546875" style="91" bestFit="1" customWidth="1"/>
    <col min="9221" max="9221" width="11.42578125" style="91" bestFit="1" customWidth="1"/>
    <col min="9222" max="9222" width="11" style="91" bestFit="1" customWidth="1"/>
    <col min="9223" max="9223" width="11.5703125" style="91" bestFit="1" customWidth="1"/>
    <col min="9224" max="9224" width="12" style="91" bestFit="1" customWidth="1"/>
    <col min="9225" max="9225" width="11.140625" style="91" bestFit="1" customWidth="1"/>
    <col min="9226" max="9226" width="12.5703125" style="91" customWidth="1"/>
    <col min="9227" max="9227" width="10.140625" style="91" bestFit="1" customWidth="1"/>
    <col min="9228" max="9228" width="9.5703125" style="91" customWidth="1"/>
    <col min="9229" max="9229" width="9.28515625" style="91" customWidth="1"/>
    <col min="9230" max="9230" width="11.85546875" style="91" bestFit="1" customWidth="1"/>
    <col min="9231" max="9231" width="11.140625" style="91" bestFit="1" customWidth="1"/>
    <col min="9232" max="9232" width="11.42578125" style="91" bestFit="1" customWidth="1"/>
    <col min="9233" max="9233" width="0" style="91" hidden="1" customWidth="1"/>
    <col min="9234" max="9469" width="8.85546875" style="91"/>
    <col min="9470" max="9472" width="0" style="91" hidden="1" customWidth="1"/>
    <col min="9473" max="9473" width="39.85546875" style="91" customWidth="1"/>
    <col min="9474" max="9474" width="18.5703125" style="91" customWidth="1"/>
    <col min="9475" max="9475" width="11.140625" style="91" bestFit="1" customWidth="1"/>
    <col min="9476" max="9476" width="11.85546875" style="91" bestFit="1" customWidth="1"/>
    <col min="9477" max="9477" width="11.42578125" style="91" bestFit="1" customWidth="1"/>
    <col min="9478" max="9478" width="11" style="91" bestFit="1" customWidth="1"/>
    <col min="9479" max="9479" width="11.5703125" style="91" bestFit="1" customWidth="1"/>
    <col min="9480" max="9480" width="12" style="91" bestFit="1" customWidth="1"/>
    <col min="9481" max="9481" width="11.140625" style="91" bestFit="1" customWidth="1"/>
    <col min="9482" max="9482" width="12.5703125" style="91" customWidth="1"/>
    <col min="9483" max="9483" width="10.140625" style="91" bestFit="1" customWidth="1"/>
    <col min="9484" max="9484" width="9.5703125" style="91" customWidth="1"/>
    <col min="9485" max="9485" width="9.28515625" style="91" customWidth="1"/>
    <col min="9486" max="9486" width="11.85546875" style="91" bestFit="1" customWidth="1"/>
    <col min="9487" max="9487" width="11.140625" style="91" bestFit="1" customWidth="1"/>
    <col min="9488" max="9488" width="11.42578125" style="91" bestFit="1" customWidth="1"/>
    <col min="9489" max="9489" width="0" style="91" hidden="1" customWidth="1"/>
    <col min="9490" max="9725" width="8.85546875" style="91"/>
    <col min="9726" max="9728" width="0" style="91" hidden="1" customWidth="1"/>
    <col min="9729" max="9729" width="39.85546875" style="91" customWidth="1"/>
    <col min="9730" max="9730" width="18.5703125" style="91" customWidth="1"/>
    <col min="9731" max="9731" width="11.140625" style="91" bestFit="1" customWidth="1"/>
    <col min="9732" max="9732" width="11.85546875" style="91" bestFit="1" customWidth="1"/>
    <col min="9733" max="9733" width="11.42578125" style="91" bestFit="1" customWidth="1"/>
    <col min="9734" max="9734" width="11" style="91" bestFit="1" customWidth="1"/>
    <col min="9735" max="9735" width="11.5703125" style="91" bestFit="1" customWidth="1"/>
    <col min="9736" max="9736" width="12" style="91" bestFit="1" customWidth="1"/>
    <col min="9737" max="9737" width="11.140625" style="91" bestFit="1" customWidth="1"/>
    <col min="9738" max="9738" width="12.5703125" style="91" customWidth="1"/>
    <col min="9739" max="9739" width="10.140625" style="91" bestFit="1" customWidth="1"/>
    <col min="9740" max="9740" width="9.5703125" style="91" customWidth="1"/>
    <col min="9741" max="9741" width="9.28515625" style="91" customWidth="1"/>
    <col min="9742" max="9742" width="11.85546875" style="91" bestFit="1" customWidth="1"/>
    <col min="9743" max="9743" width="11.140625" style="91" bestFit="1" customWidth="1"/>
    <col min="9744" max="9744" width="11.42578125" style="91" bestFit="1" customWidth="1"/>
    <col min="9745" max="9745" width="0" style="91" hidden="1" customWidth="1"/>
    <col min="9746" max="9981" width="8.85546875" style="91"/>
    <col min="9982" max="9984" width="0" style="91" hidden="1" customWidth="1"/>
    <col min="9985" max="9985" width="39.85546875" style="91" customWidth="1"/>
    <col min="9986" max="9986" width="18.5703125" style="91" customWidth="1"/>
    <col min="9987" max="9987" width="11.140625" style="91" bestFit="1" customWidth="1"/>
    <col min="9988" max="9988" width="11.85546875" style="91" bestFit="1" customWidth="1"/>
    <col min="9989" max="9989" width="11.42578125" style="91" bestFit="1" customWidth="1"/>
    <col min="9990" max="9990" width="11" style="91" bestFit="1" customWidth="1"/>
    <col min="9991" max="9991" width="11.5703125" style="91" bestFit="1" customWidth="1"/>
    <col min="9992" max="9992" width="12" style="91" bestFit="1" customWidth="1"/>
    <col min="9993" max="9993" width="11.140625" style="91" bestFit="1" customWidth="1"/>
    <col min="9994" max="9994" width="12.5703125" style="91" customWidth="1"/>
    <col min="9995" max="9995" width="10.140625" style="91" bestFit="1" customWidth="1"/>
    <col min="9996" max="9996" width="9.5703125" style="91" customWidth="1"/>
    <col min="9997" max="9997" width="9.28515625" style="91" customWidth="1"/>
    <col min="9998" max="9998" width="11.85546875" style="91" bestFit="1" customWidth="1"/>
    <col min="9999" max="9999" width="11.140625" style="91" bestFit="1" customWidth="1"/>
    <col min="10000" max="10000" width="11.42578125" style="91" bestFit="1" customWidth="1"/>
    <col min="10001" max="10001" width="0" style="91" hidden="1" customWidth="1"/>
    <col min="10002" max="10237" width="8.85546875" style="91"/>
    <col min="10238" max="10240" width="0" style="91" hidden="1" customWidth="1"/>
    <col min="10241" max="10241" width="39.85546875" style="91" customWidth="1"/>
    <col min="10242" max="10242" width="18.5703125" style="91" customWidth="1"/>
    <col min="10243" max="10243" width="11.140625" style="91" bestFit="1" customWidth="1"/>
    <col min="10244" max="10244" width="11.85546875" style="91" bestFit="1" customWidth="1"/>
    <col min="10245" max="10245" width="11.42578125" style="91" bestFit="1" customWidth="1"/>
    <col min="10246" max="10246" width="11" style="91" bestFit="1" customWidth="1"/>
    <col min="10247" max="10247" width="11.5703125" style="91" bestFit="1" customWidth="1"/>
    <col min="10248" max="10248" width="12" style="91" bestFit="1" customWidth="1"/>
    <col min="10249" max="10249" width="11.140625" style="91" bestFit="1" customWidth="1"/>
    <col min="10250" max="10250" width="12.5703125" style="91" customWidth="1"/>
    <col min="10251" max="10251" width="10.140625" style="91" bestFit="1" customWidth="1"/>
    <col min="10252" max="10252" width="9.5703125" style="91" customWidth="1"/>
    <col min="10253" max="10253" width="9.28515625" style="91" customWidth="1"/>
    <col min="10254" max="10254" width="11.85546875" style="91" bestFit="1" customWidth="1"/>
    <col min="10255" max="10255" width="11.140625" style="91" bestFit="1" customWidth="1"/>
    <col min="10256" max="10256" width="11.42578125" style="91" bestFit="1" customWidth="1"/>
    <col min="10257" max="10257" width="0" style="91" hidden="1" customWidth="1"/>
    <col min="10258" max="10493" width="8.85546875" style="91"/>
    <col min="10494" max="10496" width="0" style="91" hidden="1" customWidth="1"/>
    <col min="10497" max="10497" width="39.85546875" style="91" customWidth="1"/>
    <col min="10498" max="10498" width="18.5703125" style="91" customWidth="1"/>
    <col min="10499" max="10499" width="11.140625" style="91" bestFit="1" customWidth="1"/>
    <col min="10500" max="10500" width="11.85546875" style="91" bestFit="1" customWidth="1"/>
    <col min="10501" max="10501" width="11.42578125" style="91" bestFit="1" customWidth="1"/>
    <col min="10502" max="10502" width="11" style="91" bestFit="1" customWidth="1"/>
    <col min="10503" max="10503" width="11.5703125" style="91" bestFit="1" customWidth="1"/>
    <col min="10504" max="10504" width="12" style="91" bestFit="1" customWidth="1"/>
    <col min="10505" max="10505" width="11.140625" style="91" bestFit="1" customWidth="1"/>
    <col min="10506" max="10506" width="12.5703125" style="91" customWidth="1"/>
    <col min="10507" max="10507" width="10.140625" style="91" bestFit="1" customWidth="1"/>
    <col min="10508" max="10508" width="9.5703125" style="91" customWidth="1"/>
    <col min="10509" max="10509" width="9.28515625" style="91" customWidth="1"/>
    <col min="10510" max="10510" width="11.85546875" style="91" bestFit="1" customWidth="1"/>
    <col min="10511" max="10511" width="11.140625" style="91" bestFit="1" customWidth="1"/>
    <col min="10512" max="10512" width="11.42578125" style="91" bestFit="1" customWidth="1"/>
    <col min="10513" max="10513" width="0" style="91" hidden="1" customWidth="1"/>
    <col min="10514" max="10749" width="8.85546875" style="91"/>
    <col min="10750" max="10752" width="0" style="91" hidden="1" customWidth="1"/>
    <col min="10753" max="10753" width="39.85546875" style="91" customWidth="1"/>
    <col min="10754" max="10754" width="18.5703125" style="91" customWidth="1"/>
    <col min="10755" max="10755" width="11.140625" style="91" bestFit="1" customWidth="1"/>
    <col min="10756" max="10756" width="11.85546875" style="91" bestFit="1" customWidth="1"/>
    <col min="10757" max="10757" width="11.42578125" style="91" bestFit="1" customWidth="1"/>
    <col min="10758" max="10758" width="11" style="91" bestFit="1" customWidth="1"/>
    <col min="10759" max="10759" width="11.5703125" style="91" bestFit="1" customWidth="1"/>
    <col min="10760" max="10760" width="12" style="91" bestFit="1" customWidth="1"/>
    <col min="10761" max="10761" width="11.140625" style="91" bestFit="1" customWidth="1"/>
    <col min="10762" max="10762" width="12.5703125" style="91" customWidth="1"/>
    <col min="10763" max="10763" width="10.140625" style="91" bestFit="1" customWidth="1"/>
    <col min="10764" max="10764" width="9.5703125" style="91" customWidth="1"/>
    <col min="10765" max="10765" width="9.28515625" style="91" customWidth="1"/>
    <col min="10766" max="10766" width="11.85546875" style="91" bestFit="1" customWidth="1"/>
    <col min="10767" max="10767" width="11.140625" style="91" bestFit="1" customWidth="1"/>
    <col min="10768" max="10768" width="11.42578125" style="91" bestFit="1" customWidth="1"/>
    <col min="10769" max="10769" width="0" style="91" hidden="1" customWidth="1"/>
    <col min="10770" max="11005" width="8.85546875" style="91"/>
    <col min="11006" max="11008" width="0" style="91" hidden="1" customWidth="1"/>
    <col min="11009" max="11009" width="39.85546875" style="91" customWidth="1"/>
    <col min="11010" max="11010" width="18.5703125" style="91" customWidth="1"/>
    <col min="11011" max="11011" width="11.140625" style="91" bestFit="1" customWidth="1"/>
    <col min="11012" max="11012" width="11.85546875" style="91" bestFit="1" customWidth="1"/>
    <col min="11013" max="11013" width="11.42578125" style="91" bestFit="1" customWidth="1"/>
    <col min="11014" max="11014" width="11" style="91" bestFit="1" customWidth="1"/>
    <col min="11015" max="11015" width="11.5703125" style="91" bestFit="1" customWidth="1"/>
    <col min="11016" max="11016" width="12" style="91" bestFit="1" customWidth="1"/>
    <col min="11017" max="11017" width="11.140625" style="91" bestFit="1" customWidth="1"/>
    <col min="11018" max="11018" width="12.5703125" style="91" customWidth="1"/>
    <col min="11019" max="11019" width="10.140625" style="91" bestFit="1" customWidth="1"/>
    <col min="11020" max="11020" width="9.5703125" style="91" customWidth="1"/>
    <col min="11021" max="11021" width="9.28515625" style="91" customWidth="1"/>
    <col min="11022" max="11022" width="11.85546875" style="91" bestFit="1" customWidth="1"/>
    <col min="11023" max="11023" width="11.140625" style="91" bestFit="1" customWidth="1"/>
    <col min="11024" max="11024" width="11.42578125" style="91" bestFit="1" customWidth="1"/>
    <col min="11025" max="11025" width="0" style="91" hidden="1" customWidth="1"/>
    <col min="11026" max="11261" width="8.85546875" style="91"/>
    <col min="11262" max="11264" width="0" style="91" hidden="1" customWidth="1"/>
    <col min="11265" max="11265" width="39.85546875" style="91" customWidth="1"/>
    <col min="11266" max="11266" width="18.5703125" style="91" customWidth="1"/>
    <col min="11267" max="11267" width="11.140625" style="91" bestFit="1" customWidth="1"/>
    <col min="11268" max="11268" width="11.85546875" style="91" bestFit="1" customWidth="1"/>
    <col min="11269" max="11269" width="11.42578125" style="91" bestFit="1" customWidth="1"/>
    <col min="11270" max="11270" width="11" style="91" bestFit="1" customWidth="1"/>
    <col min="11271" max="11271" width="11.5703125" style="91" bestFit="1" customWidth="1"/>
    <col min="11272" max="11272" width="12" style="91" bestFit="1" customWidth="1"/>
    <col min="11273" max="11273" width="11.140625" style="91" bestFit="1" customWidth="1"/>
    <col min="11274" max="11274" width="12.5703125" style="91" customWidth="1"/>
    <col min="11275" max="11275" width="10.140625" style="91" bestFit="1" customWidth="1"/>
    <col min="11276" max="11276" width="9.5703125" style="91" customWidth="1"/>
    <col min="11277" max="11277" width="9.28515625" style="91" customWidth="1"/>
    <col min="11278" max="11278" width="11.85546875" style="91" bestFit="1" customWidth="1"/>
    <col min="11279" max="11279" width="11.140625" style="91" bestFit="1" customWidth="1"/>
    <col min="11280" max="11280" width="11.42578125" style="91" bestFit="1" customWidth="1"/>
    <col min="11281" max="11281" width="0" style="91" hidden="1" customWidth="1"/>
    <col min="11282" max="11517" width="8.85546875" style="91"/>
    <col min="11518" max="11520" width="0" style="91" hidden="1" customWidth="1"/>
    <col min="11521" max="11521" width="39.85546875" style="91" customWidth="1"/>
    <col min="11522" max="11522" width="18.5703125" style="91" customWidth="1"/>
    <col min="11523" max="11523" width="11.140625" style="91" bestFit="1" customWidth="1"/>
    <col min="11524" max="11524" width="11.85546875" style="91" bestFit="1" customWidth="1"/>
    <col min="11525" max="11525" width="11.42578125" style="91" bestFit="1" customWidth="1"/>
    <col min="11526" max="11526" width="11" style="91" bestFit="1" customWidth="1"/>
    <col min="11527" max="11527" width="11.5703125" style="91" bestFit="1" customWidth="1"/>
    <col min="11528" max="11528" width="12" style="91" bestFit="1" customWidth="1"/>
    <col min="11529" max="11529" width="11.140625" style="91" bestFit="1" customWidth="1"/>
    <col min="11530" max="11530" width="12.5703125" style="91" customWidth="1"/>
    <col min="11531" max="11531" width="10.140625" style="91" bestFit="1" customWidth="1"/>
    <col min="11532" max="11532" width="9.5703125" style="91" customWidth="1"/>
    <col min="11533" max="11533" width="9.28515625" style="91" customWidth="1"/>
    <col min="11534" max="11534" width="11.85546875" style="91" bestFit="1" customWidth="1"/>
    <col min="11535" max="11535" width="11.140625" style="91" bestFit="1" customWidth="1"/>
    <col min="11536" max="11536" width="11.42578125" style="91" bestFit="1" customWidth="1"/>
    <col min="11537" max="11537" width="0" style="91" hidden="1" customWidth="1"/>
    <col min="11538" max="11773" width="8.85546875" style="91"/>
    <col min="11774" max="11776" width="0" style="91" hidden="1" customWidth="1"/>
    <col min="11777" max="11777" width="39.85546875" style="91" customWidth="1"/>
    <col min="11778" max="11778" width="18.5703125" style="91" customWidth="1"/>
    <col min="11779" max="11779" width="11.140625" style="91" bestFit="1" customWidth="1"/>
    <col min="11780" max="11780" width="11.85546875" style="91" bestFit="1" customWidth="1"/>
    <col min="11781" max="11781" width="11.42578125" style="91" bestFit="1" customWidth="1"/>
    <col min="11782" max="11782" width="11" style="91" bestFit="1" customWidth="1"/>
    <col min="11783" max="11783" width="11.5703125" style="91" bestFit="1" customWidth="1"/>
    <col min="11784" max="11784" width="12" style="91" bestFit="1" customWidth="1"/>
    <col min="11785" max="11785" width="11.140625" style="91" bestFit="1" customWidth="1"/>
    <col min="11786" max="11786" width="12.5703125" style="91" customWidth="1"/>
    <col min="11787" max="11787" width="10.140625" style="91" bestFit="1" customWidth="1"/>
    <col min="11788" max="11788" width="9.5703125" style="91" customWidth="1"/>
    <col min="11789" max="11789" width="9.28515625" style="91" customWidth="1"/>
    <col min="11790" max="11790" width="11.85546875" style="91" bestFit="1" customWidth="1"/>
    <col min="11791" max="11791" width="11.140625" style="91" bestFit="1" customWidth="1"/>
    <col min="11792" max="11792" width="11.42578125" style="91" bestFit="1" customWidth="1"/>
    <col min="11793" max="11793" width="0" style="91" hidden="1" customWidth="1"/>
    <col min="11794" max="12029" width="8.85546875" style="91"/>
    <col min="12030" max="12032" width="0" style="91" hidden="1" customWidth="1"/>
    <col min="12033" max="12033" width="39.85546875" style="91" customWidth="1"/>
    <col min="12034" max="12034" width="18.5703125" style="91" customWidth="1"/>
    <col min="12035" max="12035" width="11.140625" style="91" bestFit="1" customWidth="1"/>
    <col min="12036" max="12036" width="11.85546875" style="91" bestFit="1" customWidth="1"/>
    <col min="12037" max="12037" width="11.42578125" style="91" bestFit="1" customWidth="1"/>
    <col min="12038" max="12038" width="11" style="91" bestFit="1" customWidth="1"/>
    <col min="12039" max="12039" width="11.5703125" style="91" bestFit="1" customWidth="1"/>
    <col min="12040" max="12040" width="12" style="91" bestFit="1" customWidth="1"/>
    <col min="12041" max="12041" width="11.140625" style="91" bestFit="1" customWidth="1"/>
    <col min="12042" max="12042" width="12.5703125" style="91" customWidth="1"/>
    <col min="12043" max="12043" width="10.140625" style="91" bestFit="1" customWidth="1"/>
    <col min="12044" max="12044" width="9.5703125" style="91" customWidth="1"/>
    <col min="12045" max="12045" width="9.28515625" style="91" customWidth="1"/>
    <col min="12046" max="12046" width="11.85546875" style="91" bestFit="1" customWidth="1"/>
    <col min="12047" max="12047" width="11.140625" style="91" bestFit="1" customWidth="1"/>
    <col min="12048" max="12048" width="11.42578125" style="91" bestFit="1" customWidth="1"/>
    <col min="12049" max="12049" width="0" style="91" hidden="1" customWidth="1"/>
    <col min="12050" max="12285" width="8.85546875" style="91"/>
    <col min="12286" max="12288" width="0" style="91" hidden="1" customWidth="1"/>
    <col min="12289" max="12289" width="39.85546875" style="91" customWidth="1"/>
    <col min="12290" max="12290" width="18.5703125" style="91" customWidth="1"/>
    <col min="12291" max="12291" width="11.140625" style="91" bestFit="1" customWidth="1"/>
    <col min="12292" max="12292" width="11.85546875" style="91" bestFit="1" customWidth="1"/>
    <col min="12293" max="12293" width="11.42578125" style="91" bestFit="1" customWidth="1"/>
    <col min="12294" max="12294" width="11" style="91" bestFit="1" customWidth="1"/>
    <col min="12295" max="12295" width="11.5703125" style="91" bestFit="1" customWidth="1"/>
    <col min="12296" max="12296" width="12" style="91" bestFit="1" customWidth="1"/>
    <col min="12297" max="12297" width="11.140625" style="91" bestFit="1" customWidth="1"/>
    <col min="12298" max="12298" width="12.5703125" style="91" customWidth="1"/>
    <col min="12299" max="12299" width="10.140625" style="91" bestFit="1" customWidth="1"/>
    <col min="12300" max="12300" width="9.5703125" style="91" customWidth="1"/>
    <col min="12301" max="12301" width="9.28515625" style="91" customWidth="1"/>
    <col min="12302" max="12302" width="11.85546875" style="91" bestFit="1" customWidth="1"/>
    <col min="12303" max="12303" width="11.140625" style="91" bestFit="1" customWidth="1"/>
    <col min="12304" max="12304" width="11.42578125" style="91" bestFit="1" customWidth="1"/>
    <col min="12305" max="12305" width="0" style="91" hidden="1" customWidth="1"/>
    <col min="12306" max="12541" width="8.85546875" style="91"/>
    <col min="12542" max="12544" width="0" style="91" hidden="1" customWidth="1"/>
    <col min="12545" max="12545" width="39.85546875" style="91" customWidth="1"/>
    <col min="12546" max="12546" width="18.5703125" style="91" customWidth="1"/>
    <col min="12547" max="12547" width="11.140625" style="91" bestFit="1" customWidth="1"/>
    <col min="12548" max="12548" width="11.85546875" style="91" bestFit="1" customWidth="1"/>
    <col min="12549" max="12549" width="11.42578125" style="91" bestFit="1" customWidth="1"/>
    <col min="12550" max="12550" width="11" style="91" bestFit="1" customWidth="1"/>
    <col min="12551" max="12551" width="11.5703125" style="91" bestFit="1" customWidth="1"/>
    <col min="12552" max="12552" width="12" style="91" bestFit="1" customWidth="1"/>
    <col min="12553" max="12553" width="11.140625" style="91" bestFit="1" customWidth="1"/>
    <col min="12554" max="12554" width="12.5703125" style="91" customWidth="1"/>
    <col min="12555" max="12555" width="10.140625" style="91" bestFit="1" customWidth="1"/>
    <col min="12556" max="12556" width="9.5703125" style="91" customWidth="1"/>
    <col min="12557" max="12557" width="9.28515625" style="91" customWidth="1"/>
    <col min="12558" max="12558" width="11.85546875" style="91" bestFit="1" customWidth="1"/>
    <col min="12559" max="12559" width="11.140625" style="91" bestFit="1" customWidth="1"/>
    <col min="12560" max="12560" width="11.42578125" style="91" bestFit="1" customWidth="1"/>
    <col min="12561" max="12561" width="0" style="91" hidden="1" customWidth="1"/>
    <col min="12562" max="12797" width="8.85546875" style="91"/>
    <col min="12798" max="12800" width="0" style="91" hidden="1" customWidth="1"/>
    <col min="12801" max="12801" width="39.85546875" style="91" customWidth="1"/>
    <col min="12802" max="12802" width="18.5703125" style="91" customWidth="1"/>
    <col min="12803" max="12803" width="11.140625" style="91" bestFit="1" customWidth="1"/>
    <col min="12804" max="12804" width="11.85546875" style="91" bestFit="1" customWidth="1"/>
    <col min="12805" max="12805" width="11.42578125" style="91" bestFit="1" customWidth="1"/>
    <col min="12806" max="12806" width="11" style="91" bestFit="1" customWidth="1"/>
    <col min="12807" max="12807" width="11.5703125" style="91" bestFit="1" customWidth="1"/>
    <col min="12808" max="12808" width="12" style="91" bestFit="1" customWidth="1"/>
    <col min="12809" max="12809" width="11.140625" style="91" bestFit="1" customWidth="1"/>
    <col min="12810" max="12810" width="12.5703125" style="91" customWidth="1"/>
    <col min="12811" max="12811" width="10.140625" style="91" bestFit="1" customWidth="1"/>
    <col min="12812" max="12812" width="9.5703125" style="91" customWidth="1"/>
    <col min="12813" max="12813" width="9.28515625" style="91" customWidth="1"/>
    <col min="12814" max="12814" width="11.85546875" style="91" bestFit="1" customWidth="1"/>
    <col min="12815" max="12815" width="11.140625" style="91" bestFit="1" customWidth="1"/>
    <col min="12816" max="12816" width="11.42578125" style="91" bestFit="1" customWidth="1"/>
    <col min="12817" max="12817" width="0" style="91" hidden="1" customWidth="1"/>
    <col min="12818" max="13053" width="8.85546875" style="91"/>
    <col min="13054" max="13056" width="0" style="91" hidden="1" customWidth="1"/>
    <col min="13057" max="13057" width="39.85546875" style="91" customWidth="1"/>
    <col min="13058" max="13058" width="18.5703125" style="91" customWidth="1"/>
    <col min="13059" max="13059" width="11.140625" style="91" bestFit="1" customWidth="1"/>
    <col min="13060" max="13060" width="11.85546875" style="91" bestFit="1" customWidth="1"/>
    <col min="13061" max="13061" width="11.42578125" style="91" bestFit="1" customWidth="1"/>
    <col min="13062" max="13062" width="11" style="91" bestFit="1" customWidth="1"/>
    <col min="13063" max="13063" width="11.5703125" style="91" bestFit="1" customWidth="1"/>
    <col min="13064" max="13064" width="12" style="91" bestFit="1" customWidth="1"/>
    <col min="13065" max="13065" width="11.140625" style="91" bestFit="1" customWidth="1"/>
    <col min="13066" max="13066" width="12.5703125" style="91" customWidth="1"/>
    <col min="13067" max="13067" width="10.140625" style="91" bestFit="1" customWidth="1"/>
    <col min="13068" max="13068" width="9.5703125" style="91" customWidth="1"/>
    <col min="13069" max="13069" width="9.28515625" style="91" customWidth="1"/>
    <col min="13070" max="13070" width="11.85546875" style="91" bestFit="1" customWidth="1"/>
    <col min="13071" max="13071" width="11.140625" style="91" bestFit="1" customWidth="1"/>
    <col min="13072" max="13072" width="11.42578125" style="91" bestFit="1" customWidth="1"/>
    <col min="13073" max="13073" width="0" style="91" hidden="1" customWidth="1"/>
    <col min="13074" max="13309" width="8.85546875" style="91"/>
    <col min="13310" max="13312" width="0" style="91" hidden="1" customWidth="1"/>
    <col min="13313" max="13313" width="39.85546875" style="91" customWidth="1"/>
    <col min="13314" max="13314" width="18.5703125" style="91" customWidth="1"/>
    <col min="13315" max="13315" width="11.140625" style="91" bestFit="1" customWidth="1"/>
    <col min="13316" max="13316" width="11.85546875" style="91" bestFit="1" customWidth="1"/>
    <col min="13317" max="13317" width="11.42578125" style="91" bestFit="1" customWidth="1"/>
    <col min="13318" max="13318" width="11" style="91" bestFit="1" customWidth="1"/>
    <col min="13319" max="13319" width="11.5703125" style="91" bestFit="1" customWidth="1"/>
    <col min="13320" max="13320" width="12" style="91" bestFit="1" customWidth="1"/>
    <col min="13321" max="13321" width="11.140625" style="91" bestFit="1" customWidth="1"/>
    <col min="13322" max="13322" width="12.5703125" style="91" customWidth="1"/>
    <col min="13323" max="13323" width="10.140625" style="91" bestFit="1" customWidth="1"/>
    <col min="13324" max="13324" width="9.5703125" style="91" customWidth="1"/>
    <col min="13325" max="13325" width="9.28515625" style="91" customWidth="1"/>
    <col min="13326" max="13326" width="11.85546875" style="91" bestFit="1" customWidth="1"/>
    <col min="13327" max="13327" width="11.140625" style="91" bestFit="1" customWidth="1"/>
    <col min="13328" max="13328" width="11.42578125" style="91" bestFit="1" customWidth="1"/>
    <col min="13329" max="13329" width="0" style="91" hidden="1" customWidth="1"/>
    <col min="13330" max="13565" width="8.85546875" style="91"/>
    <col min="13566" max="13568" width="0" style="91" hidden="1" customWidth="1"/>
    <col min="13569" max="13569" width="39.85546875" style="91" customWidth="1"/>
    <col min="13570" max="13570" width="18.5703125" style="91" customWidth="1"/>
    <col min="13571" max="13571" width="11.140625" style="91" bestFit="1" customWidth="1"/>
    <col min="13572" max="13572" width="11.85546875" style="91" bestFit="1" customWidth="1"/>
    <col min="13573" max="13573" width="11.42578125" style="91" bestFit="1" customWidth="1"/>
    <col min="13574" max="13574" width="11" style="91" bestFit="1" customWidth="1"/>
    <col min="13575" max="13575" width="11.5703125" style="91" bestFit="1" customWidth="1"/>
    <col min="13576" max="13576" width="12" style="91" bestFit="1" customWidth="1"/>
    <col min="13577" max="13577" width="11.140625" style="91" bestFit="1" customWidth="1"/>
    <col min="13578" max="13578" width="12.5703125" style="91" customWidth="1"/>
    <col min="13579" max="13579" width="10.140625" style="91" bestFit="1" customWidth="1"/>
    <col min="13580" max="13580" width="9.5703125" style="91" customWidth="1"/>
    <col min="13581" max="13581" width="9.28515625" style="91" customWidth="1"/>
    <col min="13582" max="13582" width="11.85546875" style="91" bestFit="1" customWidth="1"/>
    <col min="13583" max="13583" width="11.140625" style="91" bestFit="1" customWidth="1"/>
    <col min="13584" max="13584" width="11.42578125" style="91" bestFit="1" customWidth="1"/>
    <col min="13585" max="13585" width="0" style="91" hidden="1" customWidth="1"/>
    <col min="13586" max="13821" width="8.85546875" style="91"/>
    <col min="13822" max="13824" width="0" style="91" hidden="1" customWidth="1"/>
    <col min="13825" max="13825" width="39.85546875" style="91" customWidth="1"/>
    <col min="13826" max="13826" width="18.5703125" style="91" customWidth="1"/>
    <col min="13827" max="13827" width="11.140625" style="91" bestFit="1" customWidth="1"/>
    <col min="13828" max="13828" width="11.85546875" style="91" bestFit="1" customWidth="1"/>
    <col min="13829" max="13829" width="11.42578125" style="91" bestFit="1" customWidth="1"/>
    <col min="13830" max="13830" width="11" style="91" bestFit="1" customWidth="1"/>
    <col min="13831" max="13831" width="11.5703125" style="91" bestFit="1" customWidth="1"/>
    <col min="13832" max="13832" width="12" style="91" bestFit="1" customWidth="1"/>
    <col min="13833" max="13833" width="11.140625" style="91" bestFit="1" customWidth="1"/>
    <col min="13834" max="13834" width="12.5703125" style="91" customWidth="1"/>
    <col min="13835" max="13835" width="10.140625" style="91" bestFit="1" customWidth="1"/>
    <col min="13836" max="13836" width="9.5703125" style="91" customWidth="1"/>
    <col min="13837" max="13837" width="9.28515625" style="91" customWidth="1"/>
    <col min="13838" max="13838" width="11.85546875" style="91" bestFit="1" customWidth="1"/>
    <col min="13839" max="13839" width="11.140625" style="91" bestFit="1" customWidth="1"/>
    <col min="13840" max="13840" width="11.42578125" style="91" bestFit="1" customWidth="1"/>
    <col min="13841" max="13841" width="0" style="91" hidden="1" customWidth="1"/>
    <col min="13842" max="14077" width="8.85546875" style="91"/>
    <col min="14078" max="14080" width="0" style="91" hidden="1" customWidth="1"/>
    <col min="14081" max="14081" width="39.85546875" style="91" customWidth="1"/>
    <col min="14082" max="14082" width="18.5703125" style="91" customWidth="1"/>
    <col min="14083" max="14083" width="11.140625" style="91" bestFit="1" customWidth="1"/>
    <col min="14084" max="14084" width="11.85546875" style="91" bestFit="1" customWidth="1"/>
    <col min="14085" max="14085" width="11.42578125" style="91" bestFit="1" customWidth="1"/>
    <col min="14086" max="14086" width="11" style="91" bestFit="1" customWidth="1"/>
    <col min="14087" max="14087" width="11.5703125" style="91" bestFit="1" customWidth="1"/>
    <col min="14088" max="14088" width="12" style="91" bestFit="1" customWidth="1"/>
    <col min="14089" max="14089" width="11.140625" style="91" bestFit="1" customWidth="1"/>
    <col min="14090" max="14090" width="12.5703125" style="91" customWidth="1"/>
    <col min="14091" max="14091" width="10.140625" style="91" bestFit="1" customWidth="1"/>
    <col min="14092" max="14092" width="9.5703125" style="91" customWidth="1"/>
    <col min="14093" max="14093" width="9.28515625" style="91" customWidth="1"/>
    <col min="14094" max="14094" width="11.85546875" style="91" bestFit="1" customWidth="1"/>
    <col min="14095" max="14095" width="11.140625" style="91" bestFit="1" customWidth="1"/>
    <col min="14096" max="14096" width="11.42578125" style="91" bestFit="1" customWidth="1"/>
    <col min="14097" max="14097" width="0" style="91" hidden="1" customWidth="1"/>
    <col min="14098" max="14333" width="8.85546875" style="91"/>
    <col min="14334" max="14336" width="0" style="91" hidden="1" customWidth="1"/>
    <col min="14337" max="14337" width="39.85546875" style="91" customWidth="1"/>
    <col min="14338" max="14338" width="18.5703125" style="91" customWidth="1"/>
    <col min="14339" max="14339" width="11.140625" style="91" bestFit="1" customWidth="1"/>
    <col min="14340" max="14340" width="11.85546875" style="91" bestFit="1" customWidth="1"/>
    <col min="14341" max="14341" width="11.42578125" style="91" bestFit="1" customWidth="1"/>
    <col min="14342" max="14342" width="11" style="91" bestFit="1" customWidth="1"/>
    <col min="14343" max="14343" width="11.5703125" style="91" bestFit="1" customWidth="1"/>
    <col min="14344" max="14344" width="12" style="91" bestFit="1" customWidth="1"/>
    <col min="14345" max="14345" width="11.140625" style="91" bestFit="1" customWidth="1"/>
    <col min="14346" max="14346" width="12.5703125" style="91" customWidth="1"/>
    <col min="14347" max="14347" width="10.140625" style="91" bestFit="1" customWidth="1"/>
    <col min="14348" max="14348" width="9.5703125" style="91" customWidth="1"/>
    <col min="14349" max="14349" width="9.28515625" style="91" customWidth="1"/>
    <col min="14350" max="14350" width="11.85546875" style="91" bestFit="1" customWidth="1"/>
    <col min="14351" max="14351" width="11.140625" style="91" bestFit="1" customWidth="1"/>
    <col min="14352" max="14352" width="11.42578125" style="91" bestFit="1" customWidth="1"/>
    <col min="14353" max="14353" width="0" style="91" hidden="1" customWidth="1"/>
    <col min="14354" max="14589" width="8.85546875" style="91"/>
    <col min="14590" max="14592" width="0" style="91" hidden="1" customWidth="1"/>
    <col min="14593" max="14593" width="39.85546875" style="91" customWidth="1"/>
    <col min="14594" max="14594" width="18.5703125" style="91" customWidth="1"/>
    <col min="14595" max="14595" width="11.140625" style="91" bestFit="1" customWidth="1"/>
    <col min="14596" max="14596" width="11.85546875" style="91" bestFit="1" customWidth="1"/>
    <col min="14597" max="14597" width="11.42578125" style="91" bestFit="1" customWidth="1"/>
    <col min="14598" max="14598" width="11" style="91" bestFit="1" customWidth="1"/>
    <col min="14599" max="14599" width="11.5703125" style="91" bestFit="1" customWidth="1"/>
    <col min="14600" max="14600" width="12" style="91" bestFit="1" customWidth="1"/>
    <col min="14601" max="14601" width="11.140625" style="91" bestFit="1" customWidth="1"/>
    <col min="14602" max="14602" width="12.5703125" style="91" customWidth="1"/>
    <col min="14603" max="14603" width="10.140625" style="91" bestFit="1" customWidth="1"/>
    <col min="14604" max="14604" width="9.5703125" style="91" customWidth="1"/>
    <col min="14605" max="14605" width="9.28515625" style="91" customWidth="1"/>
    <col min="14606" max="14606" width="11.85546875" style="91" bestFit="1" customWidth="1"/>
    <col min="14607" max="14607" width="11.140625" style="91" bestFit="1" customWidth="1"/>
    <col min="14608" max="14608" width="11.42578125" style="91" bestFit="1" customWidth="1"/>
    <col min="14609" max="14609" width="0" style="91" hidden="1" customWidth="1"/>
    <col min="14610" max="14845" width="8.85546875" style="91"/>
    <col min="14846" max="14848" width="0" style="91" hidden="1" customWidth="1"/>
    <col min="14849" max="14849" width="39.85546875" style="91" customWidth="1"/>
    <col min="14850" max="14850" width="18.5703125" style="91" customWidth="1"/>
    <col min="14851" max="14851" width="11.140625" style="91" bestFit="1" customWidth="1"/>
    <col min="14852" max="14852" width="11.85546875" style="91" bestFit="1" customWidth="1"/>
    <col min="14853" max="14853" width="11.42578125" style="91" bestFit="1" customWidth="1"/>
    <col min="14854" max="14854" width="11" style="91" bestFit="1" customWidth="1"/>
    <col min="14855" max="14855" width="11.5703125" style="91" bestFit="1" customWidth="1"/>
    <col min="14856" max="14856" width="12" style="91" bestFit="1" customWidth="1"/>
    <col min="14857" max="14857" width="11.140625" style="91" bestFit="1" customWidth="1"/>
    <col min="14858" max="14858" width="12.5703125" style="91" customWidth="1"/>
    <col min="14859" max="14859" width="10.140625" style="91" bestFit="1" customWidth="1"/>
    <col min="14860" max="14860" width="9.5703125" style="91" customWidth="1"/>
    <col min="14861" max="14861" width="9.28515625" style="91" customWidth="1"/>
    <col min="14862" max="14862" width="11.85546875" style="91" bestFit="1" customWidth="1"/>
    <col min="14863" max="14863" width="11.140625" style="91" bestFit="1" customWidth="1"/>
    <col min="14864" max="14864" width="11.42578125" style="91" bestFit="1" customWidth="1"/>
    <col min="14865" max="14865" width="0" style="91" hidden="1" customWidth="1"/>
    <col min="14866" max="15101" width="8.85546875" style="91"/>
    <col min="15102" max="15104" width="0" style="91" hidden="1" customWidth="1"/>
    <col min="15105" max="15105" width="39.85546875" style="91" customWidth="1"/>
    <col min="15106" max="15106" width="18.5703125" style="91" customWidth="1"/>
    <col min="15107" max="15107" width="11.140625" style="91" bestFit="1" customWidth="1"/>
    <col min="15108" max="15108" width="11.85546875" style="91" bestFit="1" customWidth="1"/>
    <col min="15109" max="15109" width="11.42578125" style="91" bestFit="1" customWidth="1"/>
    <col min="15110" max="15110" width="11" style="91" bestFit="1" customWidth="1"/>
    <col min="15111" max="15111" width="11.5703125" style="91" bestFit="1" customWidth="1"/>
    <col min="15112" max="15112" width="12" style="91" bestFit="1" customWidth="1"/>
    <col min="15113" max="15113" width="11.140625" style="91" bestFit="1" customWidth="1"/>
    <col min="15114" max="15114" width="12.5703125" style="91" customWidth="1"/>
    <col min="15115" max="15115" width="10.140625" style="91" bestFit="1" customWidth="1"/>
    <col min="15116" max="15116" width="9.5703125" style="91" customWidth="1"/>
    <col min="15117" max="15117" width="9.28515625" style="91" customWidth="1"/>
    <col min="15118" max="15118" width="11.85546875" style="91" bestFit="1" customWidth="1"/>
    <col min="15119" max="15119" width="11.140625" style="91" bestFit="1" customWidth="1"/>
    <col min="15120" max="15120" width="11.42578125" style="91" bestFit="1" customWidth="1"/>
    <col min="15121" max="15121" width="0" style="91" hidden="1" customWidth="1"/>
    <col min="15122" max="15357" width="8.85546875" style="91"/>
    <col min="15358" max="15360" width="0" style="91" hidden="1" customWidth="1"/>
    <col min="15361" max="15361" width="39.85546875" style="91" customWidth="1"/>
    <col min="15362" max="15362" width="18.5703125" style="91" customWidth="1"/>
    <col min="15363" max="15363" width="11.140625" style="91" bestFit="1" customWidth="1"/>
    <col min="15364" max="15364" width="11.85546875" style="91" bestFit="1" customWidth="1"/>
    <col min="15365" max="15365" width="11.42578125" style="91" bestFit="1" customWidth="1"/>
    <col min="15366" max="15366" width="11" style="91" bestFit="1" customWidth="1"/>
    <col min="15367" max="15367" width="11.5703125" style="91" bestFit="1" customWidth="1"/>
    <col min="15368" max="15368" width="12" style="91" bestFit="1" customWidth="1"/>
    <col min="15369" max="15369" width="11.140625" style="91" bestFit="1" customWidth="1"/>
    <col min="15370" max="15370" width="12.5703125" style="91" customWidth="1"/>
    <col min="15371" max="15371" width="10.140625" style="91" bestFit="1" customWidth="1"/>
    <col min="15372" max="15372" width="9.5703125" style="91" customWidth="1"/>
    <col min="15373" max="15373" width="9.28515625" style="91" customWidth="1"/>
    <col min="15374" max="15374" width="11.85546875" style="91" bestFit="1" customWidth="1"/>
    <col min="15375" max="15375" width="11.140625" style="91" bestFit="1" customWidth="1"/>
    <col min="15376" max="15376" width="11.42578125" style="91" bestFit="1" customWidth="1"/>
    <col min="15377" max="15377" width="0" style="91" hidden="1" customWidth="1"/>
    <col min="15378" max="15613" width="8.85546875" style="91"/>
    <col min="15614" max="15616" width="0" style="91" hidden="1" customWidth="1"/>
    <col min="15617" max="15617" width="39.85546875" style="91" customWidth="1"/>
    <col min="15618" max="15618" width="18.5703125" style="91" customWidth="1"/>
    <col min="15619" max="15619" width="11.140625" style="91" bestFit="1" customWidth="1"/>
    <col min="15620" max="15620" width="11.85546875" style="91" bestFit="1" customWidth="1"/>
    <col min="15621" max="15621" width="11.42578125" style="91" bestFit="1" customWidth="1"/>
    <col min="15622" max="15622" width="11" style="91" bestFit="1" customWidth="1"/>
    <col min="15623" max="15623" width="11.5703125" style="91" bestFit="1" customWidth="1"/>
    <col min="15624" max="15624" width="12" style="91" bestFit="1" customWidth="1"/>
    <col min="15625" max="15625" width="11.140625" style="91" bestFit="1" customWidth="1"/>
    <col min="15626" max="15626" width="12.5703125" style="91" customWidth="1"/>
    <col min="15627" max="15627" width="10.140625" style="91" bestFit="1" customWidth="1"/>
    <col min="15628" max="15628" width="9.5703125" style="91" customWidth="1"/>
    <col min="15629" max="15629" width="9.28515625" style="91" customWidth="1"/>
    <col min="15630" max="15630" width="11.85546875" style="91" bestFit="1" customWidth="1"/>
    <col min="15631" max="15631" width="11.140625" style="91" bestFit="1" customWidth="1"/>
    <col min="15632" max="15632" width="11.42578125" style="91" bestFit="1" customWidth="1"/>
    <col min="15633" max="15633" width="0" style="91" hidden="1" customWidth="1"/>
    <col min="15634" max="15869" width="8.85546875" style="91"/>
    <col min="15870" max="15872" width="0" style="91" hidden="1" customWidth="1"/>
    <col min="15873" max="15873" width="39.85546875" style="91" customWidth="1"/>
    <col min="15874" max="15874" width="18.5703125" style="91" customWidth="1"/>
    <col min="15875" max="15875" width="11.140625" style="91" bestFit="1" customWidth="1"/>
    <col min="15876" max="15876" width="11.85546875" style="91" bestFit="1" customWidth="1"/>
    <col min="15877" max="15877" width="11.42578125" style="91" bestFit="1" customWidth="1"/>
    <col min="15878" max="15878" width="11" style="91" bestFit="1" customWidth="1"/>
    <col min="15879" max="15879" width="11.5703125" style="91" bestFit="1" customWidth="1"/>
    <col min="15880" max="15880" width="12" style="91" bestFit="1" customWidth="1"/>
    <col min="15881" max="15881" width="11.140625" style="91" bestFit="1" customWidth="1"/>
    <col min="15882" max="15882" width="12.5703125" style="91" customWidth="1"/>
    <col min="15883" max="15883" width="10.140625" style="91" bestFit="1" customWidth="1"/>
    <col min="15884" max="15884" width="9.5703125" style="91" customWidth="1"/>
    <col min="15885" max="15885" width="9.28515625" style="91" customWidth="1"/>
    <col min="15886" max="15886" width="11.85546875" style="91" bestFit="1" customWidth="1"/>
    <col min="15887" max="15887" width="11.140625" style="91" bestFit="1" customWidth="1"/>
    <col min="15888" max="15888" width="11.42578125" style="91" bestFit="1" customWidth="1"/>
    <col min="15889" max="15889" width="0" style="91" hidden="1" customWidth="1"/>
    <col min="15890" max="16125" width="8.85546875" style="91"/>
    <col min="16126" max="16128" width="0" style="91" hidden="1" customWidth="1"/>
    <col min="16129" max="16129" width="39.85546875" style="91" customWidth="1"/>
    <col min="16130" max="16130" width="18.5703125" style="91" customWidth="1"/>
    <col min="16131" max="16131" width="11.140625" style="91" bestFit="1" customWidth="1"/>
    <col min="16132" max="16132" width="11.85546875" style="91" bestFit="1" customWidth="1"/>
    <col min="16133" max="16133" width="11.42578125" style="91" bestFit="1" customWidth="1"/>
    <col min="16134" max="16134" width="11" style="91" bestFit="1" customWidth="1"/>
    <col min="16135" max="16135" width="11.5703125" style="91" bestFit="1" customWidth="1"/>
    <col min="16136" max="16136" width="12" style="91" bestFit="1" customWidth="1"/>
    <col min="16137" max="16137" width="11.140625" style="91" bestFit="1" customWidth="1"/>
    <col min="16138" max="16138" width="12.5703125" style="91" customWidth="1"/>
    <col min="16139" max="16139" width="10.140625" style="91" bestFit="1" customWidth="1"/>
    <col min="16140" max="16140" width="9.5703125" style="91" customWidth="1"/>
    <col min="16141" max="16141" width="9.28515625" style="91" customWidth="1"/>
    <col min="16142" max="16142" width="11.85546875" style="91" bestFit="1" customWidth="1"/>
    <col min="16143" max="16143" width="11.140625" style="91" bestFit="1" customWidth="1"/>
    <col min="16144" max="16144" width="11.42578125" style="91" bestFit="1" customWidth="1"/>
    <col min="16145" max="16145" width="0" style="91" hidden="1" customWidth="1"/>
    <col min="16146" max="16384" width="8.85546875" style="91"/>
  </cols>
  <sheetData>
    <row r="1" spans="1:224" hidden="1" x14ac:dyDescent="0.25">
      <c r="A1" s="90">
        <v>1</v>
      </c>
      <c r="B1" s="90">
        <v>2</v>
      </c>
      <c r="C1" s="91">
        <v>3</v>
      </c>
      <c r="D1" s="91">
        <v>4</v>
      </c>
      <c r="E1" s="91">
        <v>5</v>
      </c>
      <c r="F1" s="91">
        <v>6</v>
      </c>
      <c r="G1" s="91">
        <v>7</v>
      </c>
      <c r="H1" s="91">
        <v>8</v>
      </c>
      <c r="I1" s="91">
        <v>9</v>
      </c>
      <c r="J1" s="91">
        <v>10</v>
      </c>
      <c r="K1" s="91">
        <v>11</v>
      </c>
      <c r="L1" s="90">
        <v>12</v>
      </c>
      <c r="M1" s="90">
        <v>13</v>
      </c>
    </row>
    <row r="2" spans="1:224" ht="18" x14ac:dyDescent="0.25">
      <c r="A2" s="93"/>
      <c r="N2" s="395"/>
      <c r="O2" s="395"/>
      <c r="P2" s="395"/>
      <c r="Q2" s="92"/>
    </row>
    <row r="3" spans="1:224" s="94" customFormat="1" ht="15.75" x14ac:dyDescent="0.25">
      <c r="A3" s="396" t="s">
        <v>336</v>
      </c>
      <c r="B3" s="396"/>
      <c r="C3" s="396"/>
      <c r="D3" s="396"/>
      <c r="E3" s="396"/>
      <c r="F3" s="396"/>
      <c r="G3" s="396"/>
      <c r="H3" s="396"/>
      <c r="I3" s="396"/>
      <c r="J3" s="396"/>
      <c r="K3" s="396"/>
      <c r="L3" s="396"/>
      <c r="M3" s="396"/>
      <c r="N3" s="396"/>
      <c r="O3" s="396"/>
      <c r="P3" s="396"/>
      <c r="Q3" s="396"/>
      <c r="R3" s="396"/>
      <c r="S3" s="396"/>
      <c r="T3" s="396"/>
      <c r="U3" s="396"/>
      <c r="V3" s="96"/>
      <c r="W3" s="96"/>
      <c r="X3" s="96"/>
      <c r="Y3" s="96"/>
    </row>
    <row r="4" spans="1:224" s="100" customFormat="1" ht="15.75" hidden="1" x14ac:dyDescent="0.25">
      <c r="A4" s="97">
        <v>1</v>
      </c>
      <c r="B4" s="98">
        <v>2</v>
      </c>
      <c r="C4" s="97">
        <v>3</v>
      </c>
      <c r="D4" s="98">
        <v>4</v>
      </c>
      <c r="E4" s="97">
        <v>5</v>
      </c>
      <c r="F4" s="98">
        <v>6</v>
      </c>
      <c r="G4" s="97">
        <v>7</v>
      </c>
      <c r="H4" s="98">
        <v>8</v>
      </c>
      <c r="I4" s="97">
        <v>9</v>
      </c>
      <c r="J4" s="98">
        <v>10</v>
      </c>
      <c r="K4" s="97">
        <v>11</v>
      </c>
      <c r="L4" s="98">
        <v>12</v>
      </c>
      <c r="M4" s="97">
        <v>13</v>
      </c>
      <c r="N4" s="98">
        <v>14</v>
      </c>
      <c r="O4" s="99"/>
      <c r="Q4" s="101"/>
      <c r="R4" s="102"/>
      <c r="S4" s="102"/>
      <c r="T4" s="103"/>
      <c r="U4" s="232"/>
      <c r="V4" s="103"/>
      <c r="W4" s="103"/>
      <c r="X4" s="103"/>
      <c r="Y4" s="103"/>
      <c r="Z4" s="104"/>
      <c r="AA4" s="104"/>
      <c r="AB4" s="104"/>
      <c r="AC4" s="104"/>
      <c r="AD4" s="104"/>
      <c r="AE4" s="104"/>
      <c r="AF4" s="104"/>
      <c r="AG4" s="104"/>
      <c r="AH4" s="104"/>
      <c r="AI4" s="104"/>
      <c r="AJ4" s="104"/>
      <c r="AK4" s="104"/>
      <c r="AL4" s="104"/>
      <c r="AM4" s="104"/>
      <c r="AN4" s="104"/>
      <c r="AO4" s="104"/>
      <c r="AP4" s="104"/>
      <c r="AQ4" s="104"/>
      <c r="AR4" s="104"/>
      <c r="AS4" s="104"/>
      <c r="AT4" s="104"/>
      <c r="AU4" s="104"/>
      <c r="AV4" s="104"/>
      <c r="AW4" s="104"/>
      <c r="AX4" s="104"/>
      <c r="AY4" s="104"/>
      <c r="AZ4" s="104"/>
      <c r="BA4" s="104"/>
      <c r="BB4" s="104"/>
      <c r="BC4" s="104"/>
      <c r="BD4" s="104"/>
      <c r="BE4" s="104"/>
      <c r="BF4" s="104"/>
      <c r="BG4" s="104"/>
      <c r="BH4" s="104"/>
      <c r="BI4" s="104"/>
      <c r="BJ4" s="104"/>
      <c r="BK4" s="104"/>
      <c r="BL4" s="104"/>
      <c r="BM4" s="104"/>
      <c r="BN4" s="104"/>
      <c r="BO4" s="104"/>
      <c r="BP4" s="104"/>
      <c r="BQ4" s="104"/>
      <c r="BR4" s="104"/>
      <c r="BS4" s="104"/>
      <c r="BT4" s="104"/>
      <c r="BU4" s="104"/>
      <c r="BV4" s="104"/>
      <c r="BW4" s="104"/>
      <c r="BX4" s="104"/>
      <c r="BY4" s="104"/>
      <c r="BZ4" s="104"/>
      <c r="CA4" s="104"/>
      <c r="CB4" s="104"/>
      <c r="CC4" s="104"/>
      <c r="CD4" s="104"/>
      <c r="CE4" s="104"/>
      <c r="CF4" s="104"/>
      <c r="CG4" s="104"/>
      <c r="CH4" s="104"/>
      <c r="CI4" s="104"/>
      <c r="CJ4" s="104"/>
      <c r="CK4" s="104"/>
      <c r="CL4" s="104"/>
      <c r="CM4" s="104"/>
      <c r="CN4" s="104"/>
      <c r="CO4" s="104"/>
      <c r="CP4" s="104"/>
      <c r="CQ4" s="104"/>
      <c r="CR4" s="104"/>
      <c r="CS4" s="104"/>
      <c r="CT4" s="104"/>
      <c r="CU4" s="104"/>
      <c r="CV4" s="104"/>
      <c r="CW4" s="104"/>
      <c r="CX4" s="104"/>
      <c r="CY4" s="104"/>
      <c r="CZ4" s="104"/>
      <c r="DA4" s="104"/>
      <c r="DB4" s="104"/>
      <c r="DC4" s="104"/>
      <c r="DD4" s="104"/>
      <c r="DE4" s="104"/>
      <c r="DF4" s="104"/>
      <c r="DG4" s="104"/>
      <c r="DH4" s="104"/>
      <c r="DI4" s="104"/>
      <c r="DJ4" s="104"/>
      <c r="DK4" s="104"/>
      <c r="DL4" s="104"/>
      <c r="DM4" s="104"/>
      <c r="DN4" s="104"/>
      <c r="DO4" s="104"/>
      <c r="DP4" s="104"/>
      <c r="DQ4" s="104"/>
      <c r="DR4" s="104"/>
      <c r="DS4" s="104"/>
      <c r="DT4" s="104"/>
      <c r="DU4" s="104"/>
      <c r="DV4" s="104"/>
      <c r="DW4" s="104"/>
      <c r="DX4" s="104"/>
      <c r="DY4" s="104"/>
      <c r="DZ4" s="104"/>
      <c r="EA4" s="104"/>
      <c r="EB4" s="104"/>
      <c r="EC4" s="104"/>
      <c r="ED4" s="104"/>
      <c r="EE4" s="104"/>
      <c r="EF4" s="104"/>
      <c r="EG4" s="104"/>
      <c r="EH4" s="104"/>
      <c r="EI4" s="104"/>
      <c r="EJ4" s="104"/>
      <c r="EK4" s="104"/>
      <c r="EL4" s="104"/>
      <c r="EM4" s="104"/>
      <c r="EN4" s="104"/>
      <c r="EO4" s="104"/>
      <c r="EP4" s="104"/>
      <c r="EQ4" s="104"/>
      <c r="ER4" s="104"/>
      <c r="ES4" s="104"/>
      <c r="ET4" s="104"/>
      <c r="EU4" s="104"/>
      <c r="EV4" s="104"/>
      <c r="EW4" s="104"/>
      <c r="EX4" s="104"/>
      <c r="EY4" s="104"/>
      <c r="EZ4" s="104"/>
      <c r="FA4" s="104"/>
      <c r="FB4" s="104"/>
      <c r="FC4" s="104"/>
      <c r="FD4" s="104"/>
      <c r="FE4" s="104"/>
      <c r="FF4" s="104"/>
      <c r="FG4" s="104"/>
      <c r="FH4" s="104"/>
      <c r="FI4" s="104"/>
      <c r="FJ4" s="104"/>
      <c r="FK4" s="104"/>
      <c r="FL4" s="104"/>
      <c r="FM4" s="104"/>
      <c r="FN4" s="104"/>
      <c r="FO4" s="104"/>
      <c r="FP4" s="104"/>
      <c r="FQ4" s="104"/>
      <c r="FR4" s="104"/>
      <c r="FS4" s="104"/>
      <c r="FT4" s="104"/>
      <c r="FU4" s="104"/>
      <c r="FV4" s="104"/>
      <c r="FW4" s="104"/>
      <c r="FX4" s="104"/>
      <c r="FY4" s="104"/>
      <c r="FZ4" s="104"/>
      <c r="GA4" s="104"/>
      <c r="GB4" s="104"/>
      <c r="GC4" s="104"/>
      <c r="GD4" s="104"/>
      <c r="GE4" s="104"/>
      <c r="GF4" s="104"/>
      <c r="GG4" s="104"/>
      <c r="GH4" s="104"/>
      <c r="GI4" s="104"/>
      <c r="GJ4" s="104"/>
      <c r="GK4" s="104"/>
      <c r="GL4" s="104"/>
      <c r="GM4" s="104"/>
      <c r="GN4" s="104"/>
      <c r="GO4" s="104"/>
      <c r="GP4" s="104"/>
      <c r="GQ4" s="104"/>
      <c r="GR4" s="104"/>
      <c r="GS4" s="104"/>
      <c r="GT4" s="104"/>
      <c r="GU4" s="104"/>
      <c r="GV4" s="104"/>
      <c r="GW4" s="104"/>
      <c r="GX4" s="104"/>
      <c r="GY4" s="104"/>
      <c r="GZ4" s="104"/>
      <c r="HA4" s="104"/>
      <c r="HB4" s="104"/>
      <c r="HC4" s="104"/>
      <c r="HD4" s="104"/>
      <c r="HE4" s="104"/>
      <c r="HF4" s="104"/>
      <c r="HG4" s="104"/>
      <c r="HH4" s="104"/>
      <c r="HI4" s="104"/>
      <c r="HJ4" s="104"/>
      <c r="HK4" s="104"/>
      <c r="HL4" s="104"/>
      <c r="HM4" s="104"/>
      <c r="HN4" s="104"/>
      <c r="HO4" s="104"/>
      <c r="HP4" s="104"/>
    </row>
    <row r="5" spans="1:224" x14ac:dyDescent="0.2">
      <c r="A5" s="105"/>
      <c r="B5" s="106" t="s">
        <v>337</v>
      </c>
      <c r="C5" s="107"/>
      <c r="D5" s="107"/>
      <c r="E5" s="107"/>
      <c r="F5" s="107"/>
      <c r="G5" s="107"/>
      <c r="H5" s="106" t="s">
        <v>116</v>
      </c>
      <c r="I5" s="107"/>
      <c r="J5" s="107"/>
      <c r="K5" s="107"/>
      <c r="L5" s="107"/>
      <c r="M5" s="107"/>
      <c r="N5" s="108" t="s">
        <v>116</v>
      </c>
      <c r="O5" s="108" t="s">
        <v>116</v>
      </c>
      <c r="P5" s="106" t="s">
        <v>116</v>
      </c>
      <c r="Q5" s="92"/>
      <c r="R5" s="224" t="s">
        <v>394</v>
      </c>
      <c r="S5" s="224" t="s">
        <v>395</v>
      </c>
      <c r="T5" s="224"/>
      <c r="U5" s="234"/>
    </row>
    <row r="6" spans="1:224" ht="39" customHeight="1" x14ac:dyDescent="0.25">
      <c r="A6" s="11" t="s">
        <v>113</v>
      </c>
      <c r="B6" s="12" t="s">
        <v>338</v>
      </c>
      <c r="C6" s="12">
        <v>2020</v>
      </c>
      <c r="D6" s="12">
        <f>+C6+1</f>
        <v>2021</v>
      </c>
      <c r="E6" s="12">
        <f>+D6+1</f>
        <v>2022</v>
      </c>
      <c r="F6" s="12">
        <f>+E6+1</f>
        <v>2023</v>
      </c>
      <c r="G6" s="12">
        <f>+F6+1</f>
        <v>2024</v>
      </c>
      <c r="H6" s="12" t="s">
        <v>339</v>
      </c>
      <c r="I6" s="12">
        <f>+G6+1</f>
        <v>2025</v>
      </c>
      <c r="J6" s="12">
        <f>+I6+1</f>
        <v>2026</v>
      </c>
      <c r="K6" s="12">
        <f>+J6+1</f>
        <v>2027</v>
      </c>
      <c r="L6" s="12">
        <f>+K6+1</f>
        <v>2028</v>
      </c>
      <c r="M6" s="12">
        <f>+L6+1</f>
        <v>2029</v>
      </c>
      <c r="N6" s="12" t="s">
        <v>340</v>
      </c>
      <c r="O6" s="12" t="s">
        <v>341</v>
      </c>
      <c r="P6" s="12" t="s">
        <v>342</v>
      </c>
      <c r="Q6" s="215" t="s">
        <v>279</v>
      </c>
      <c r="R6" s="224" t="s">
        <v>393</v>
      </c>
      <c r="S6" s="224" t="s">
        <v>393</v>
      </c>
      <c r="T6" s="224" t="s">
        <v>298</v>
      </c>
      <c r="U6" s="234"/>
    </row>
    <row r="7" spans="1:224" x14ac:dyDescent="0.25">
      <c r="A7" s="238" t="s">
        <v>87</v>
      </c>
      <c r="B7" s="109"/>
      <c r="C7" s="110"/>
      <c r="D7" s="110"/>
      <c r="E7" s="110"/>
      <c r="F7" s="111"/>
      <c r="G7" s="111"/>
      <c r="H7" s="110"/>
      <c r="I7" s="111"/>
      <c r="J7" s="111"/>
      <c r="K7" s="111"/>
      <c r="L7" s="111"/>
      <c r="M7" s="111"/>
      <c r="N7" s="111"/>
      <c r="O7" s="112"/>
      <c r="P7" s="112"/>
      <c r="Q7" s="216"/>
      <c r="R7" s="192"/>
      <c r="S7" s="192"/>
      <c r="T7" s="192"/>
      <c r="U7" s="234"/>
    </row>
    <row r="8" spans="1:224" s="89" customFormat="1" x14ac:dyDescent="0.25">
      <c r="A8" s="13" t="s">
        <v>6</v>
      </c>
      <c r="B8" s="14"/>
      <c r="C8" s="14">
        <v>2500</v>
      </c>
      <c r="D8" s="14">
        <v>4400</v>
      </c>
      <c r="E8" s="14">
        <v>4400</v>
      </c>
      <c r="F8" s="14">
        <f>4400+150+250+75-475</f>
        <v>4400</v>
      </c>
      <c r="G8" s="14">
        <f>4400+150+250+75-475</f>
        <v>4400</v>
      </c>
      <c r="H8" s="14">
        <f t="shared" ref="H8:H19" si="0">SUM(C8:G8)</f>
        <v>20100</v>
      </c>
      <c r="I8" s="14">
        <f>4400+150+75+250-475</f>
        <v>4400</v>
      </c>
      <c r="J8" s="14">
        <f>4400+150+250+75-475</f>
        <v>4400</v>
      </c>
      <c r="K8" s="14">
        <f>4400+150+250+75-475</f>
        <v>4400</v>
      </c>
      <c r="L8" s="14">
        <f>4400+150+250+75-475</f>
        <v>4400</v>
      </c>
      <c r="M8" s="14">
        <v>4400</v>
      </c>
      <c r="N8" s="14">
        <f t="shared" ref="N8:N19" si="1">SUM(I8:M8)</f>
        <v>22000</v>
      </c>
      <c r="O8" s="14">
        <f t="shared" ref="O8:O19" si="2">SUM(H8+N8)</f>
        <v>42100</v>
      </c>
      <c r="P8" s="14">
        <f t="shared" ref="P8:P19" si="3">+O8+B8</f>
        <v>42100</v>
      </c>
      <c r="Q8" s="217"/>
      <c r="R8" s="225">
        <f>N8+SUM(D8:G8)</f>
        <v>39600</v>
      </c>
      <c r="S8" s="225">
        <f>VLOOKUP(A8,database!$A$1:$W$54,23,FALSE)</f>
        <v>39800</v>
      </c>
      <c r="T8" s="225">
        <f>S8-R8</f>
        <v>200</v>
      </c>
      <c r="U8" s="235" t="s">
        <v>434</v>
      </c>
      <c r="V8" s="95"/>
      <c r="W8" s="95"/>
      <c r="X8" s="95"/>
      <c r="Y8" s="95"/>
    </row>
    <row r="9" spans="1:224" s="89" customFormat="1" x14ac:dyDescent="0.25">
      <c r="A9" s="13" t="s">
        <v>51</v>
      </c>
      <c r="B9" s="14">
        <f>(360-100.365+1125+550+2500+1300)+1700+600-292.16</f>
        <v>7742.4750000000004</v>
      </c>
      <c r="C9" s="14">
        <v>500</v>
      </c>
      <c r="D9" s="14">
        <v>500</v>
      </c>
      <c r="E9" s="14"/>
      <c r="F9" s="14"/>
      <c r="G9" s="14"/>
      <c r="H9" s="14">
        <f t="shared" si="0"/>
        <v>1000</v>
      </c>
      <c r="I9" s="14"/>
      <c r="J9" s="14">
        <v>0</v>
      </c>
      <c r="K9" s="14">
        <v>0</v>
      </c>
      <c r="L9" s="14">
        <v>0</v>
      </c>
      <c r="M9" s="14">
        <v>0</v>
      </c>
      <c r="N9" s="14">
        <f t="shared" si="1"/>
        <v>0</v>
      </c>
      <c r="O9" s="14">
        <f t="shared" si="2"/>
        <v>1000</v>
      </c>
      <c r="P9" s="14">
        <f t="shared" si="3"/>
        <v>8742.4750000000004</v>
      </c>
      <c r="Q9" s="217"/>
      <c r="R9" s="225">
        <f t="shared" ref="R9:R63" si="4">N9+SUM(D9:G9)</f>
        <v>500</v>
      </c>
      <c r="S9" s="225">
        <f>VLOOKUP(A9,database!A2:W55,23,FALSE)</f>
        <v>500</v>
      </c>
      <c r="T9" s="225">
        <f t="shared" ref="T9:T27" si="5">S9-R9</f>
        <v>0</v>
      </c>
      <c r="U9" s="235"/>
      <c r="V9" s="95"/>
      <c r="W9" s="95"/>
      <c r="X9" s="95"/>
      <c r="Y9" s="95"/>
    </row>
    <row r="10" spans="1:224" s="117" customFormat="1" ht="29.25" customHeight="1" x14ac:dyDescent="0.25">
      <c r="A10" s="81" t="s">
        <v>505</v>
      </c>
      <c r="B10" s="115">
        <v>1183.8</v>
      </c>
      <c r="C10" s="14">
        <v>0</v>
      </c>
      <c r="D10" s="14">
        <v>5019</v>
      </c>
      <c r="E10" s="14">
        <v>6508</v>
      </c>
      <c r="F10" s="14">
        <v>11296</v>
      </c>
      <c r="G10" s="14">
        <v>10375</v>
      </c>
      <c r="H10" s="14">
        <f t="shared" si="0"/>
        <v>33198</v>
      </c>
      <c r="I10" s="14">
        <v>4843</v>
      </c>
      <c r="J10" s="14">
        <v>0</v>
      </c>
      <c r="K10" s="14">
        <v>0</v>
      </c>
      <c r="L10" s="14">
        <v>0</v>
      </c>
      <c r="M10" s="14">
        <v>0</v>
      </c>
      <c r="N10" s="14">
        <f t="shared" si="1"/>
        <v>4843</v>
      </c>
      <c r="O10" s="14">
        <f t="shared" si="2"/>
        <v>38041</v>
      </c>
      <c r="P10" s="14">
        <f t="shared" si="3"/>
        <v>39224.800000000003</v>
      </c>
      <c r="Q10" s="217"/>
      <c r="R10" s="225">
        <f t="shared" si="4"/>
        <v>38041</v>
      </c>
      <c r="S10" s="225">
        <f>VLOOKUP(A10,database!$A$1:$W$54,23,FALSE)</f>
        <v>49316</v>
      </c>
      <c r="T10" s="225">
        <f t="shared" si="5"/>
        <v>11275</v>
      </c>
      <c r="U10" s="235" t="s">
        <v>435</v>
      </c>
      <c r="V10" s="116"/>
      <c r="W10" s="116"/>
      <c r="X10" s="116"/>
      <c r="Y10" s="116"/>
    </row>
    <row r="11" spans="1:224" s="117" customFormat="1" ht="47.1" customHeight="1" x14ac:dyDescent="0.25">
      <c r="A11" s="81" t="s">
        <v>418</v>
      </c>
      <c r="B11" s="115">
        <f>200+4790</f>
        <v>4990</v>
      </c>
      <c r="C11" s="14">
        <v>1000</v>
      </c>
      <c r="D11" s="14" t="s">
        <v>278</v>
      </c>
      <c r="E11" s="14">
        <v>0</v>
      </c>
      <c r="F11" s="14">
        <v>0</v>
      </c>
      <c r="G11" s="14">
        <v>0</v>
      </c>
      <c r="H11" s="14">
        <f t="shared" si="0"/>
        <v>1000</v>
      </c>
      <c r="I11" s="14">
        <v>0</v>
      </c>
      <c r="J11" s="14">
        <v>0</v>
      </c>
      <c r="K11" s="14">
        <v>0</v>
      </c>
      <c r="L11" s="14">
        <v>0</v>
      </c>
      <c r="M11" s="14">
        <v>0</v>
      </c>
      <c r="N11" s="14">
        <f t="shared" si="1"/>
        <v>0</v>
      </c>
      <c r="O11" s="14">
        <f t="shared" si="2"/>
        <v>1000</v>
      </c>
      <c r="P11" s="14">
        <f t="shared" si="3"/>
        <v>5990</v>
      </c>
      <c r="Q11" s="217"/>
      <c r="R11" s="225">
        <f t="shared" si="4"/>
        <v>0</v>
      </c>
      <c r="S11" s="225">
        <f>VLOOKUP(A11,database!$A$1:$W$54,23,FALSE)</f>
        <v>0</v>
      </c>
      <c r="T11" s="225">
        <f t="shared" si="5"/>
        <v>0</v>
      </c>
      <c r="U11" s="235" t="s">
        <v>436</v>
      </c>
      <c r="V11" s="116"/>
      <c r="W11" s="116"/>
      <c r="X11" s="116"/>
      <c r="Y11" s="116"/>
    </row>
    <row r="12" spans="1:224" s="117" customFormat="1" ht="30" x14ac:dyDescent="0.25">
      <c r="A12" s="81" t="s">
        <v>419</v>
      </c>
      <c r="B12" s="115">
        <f>395+4561-2000</f>
        <v>2956</v>
      </c>
      <c r="C12" s="14">
        <v>0</v>
      </c>
      <c r="D12" s="14">
        <f>10723+2000</f>
        <v>12723</v>
      </c>
      <c r="E12" s="14">
        <v>12800</v>
      </c>
      <c r="F12" s="14">
        <v>10449</v>
      </c>
      <c r="G12" s="14">
        <v>0</v>
      </c>
      <c r="H12" s="14">
        <f t="shared" si="0"/>
        <v>35972</v>
      </c>
      <c r="I12" s="14">
        <v>0</v>
      </c>
      <c r="J12" s="14">
        <v>0</v>
      </c>
      <c r="K12" s="14">
        <v>0</v>
      </c>
      <c r="L12" s="14">
        <v>0</v>
      </c>
      <c r="M12" s="14">
        <v>0</v>
      </c>
      <c r="N12" s="14">
        <f t="shared" si="1"/>
        <v>0</v>
      </c>
      <c r="O12" s="56">
        <f t="shared" si="2"/>
        <v>35972</v>
      </c>
      <c r="P12" s="14">
        <f t="shared" si="3"/>
        <v>38928</v>
      </c>
      <c r="Q12" s="217"/>
      <c r="R12" s="225">
        <f t="shared" si="4"/>
        <v>35972</v>
      </c>
      <c r="S12" s="225">
        <f>VLOOKUP(A12,database!$A$1:$W$54,23,FALSE)</f>
        <v>45544</v>
      </c>
      <c r="T12" s="225">
        <f t="shared" si="5"/>
        <v>9572</v>
      </c>
      <c r="U12" s="235" t="s">
        <v>398</v>
      </c>
      <c r="V12" s="116"/>
      <c r="W12" s="116"/>
      <c r="X12" s="116"/>
      <c r="Y12" s="116"/>
    </row>
    <row r="13" spans="1:224" ht="25.5" x14ac:dyDescent="0.25">
      <c r="A13" s="252" t="s">
        <v>448</v>
      </c>
      <c r="B13" s="119">
        <v>2900</v>
      </c>
      <c r="C13" s="119">
        <f>7970-7648+1000</f>
        <v>1322</v>
      </c>
      <c r="D13" s="119">
        <v>3041</v>
      </c>
      <c r="E13" s="119">
        <v>1706.6</v>
      </c>
      <c r="F13" s="119">
        <v>0</v>
      </c>
      <c r="G13" s="119">
        <v>0</v>
      </c>
      <c r="H13" s="14">
        <f t="shared" si="0"/>
        <v>6069.6</v>
      </c>
      <c r="I13" s="119">
        <v>0</v>
      </c>
      <c r="J13" s="119">
        <v>0</v>
      </c>
      <c r="K13" s="119">
        <v>0</v>
      </c>
      <c r="L13" s="119">
        <v>0</v>
      </c>
      <c r="M13" s="119">
        <v>0</v>
      </c>
      <c r="N13" s="119">
        <f t="shared" si="1"/>
        <v>0</v>
      </c>
      <c r="O13" s="14">
        <f t="shared" si="2"/>
        <v>6069.6</v>
      </c>
      <c r="P13" s="14">
        <f t="shared" si="3"/>
        <v>8969.6</v>
      </c>
      <c r="Q13" s="218"/>
      <c r="R13" s="225">
        <f t="shared" si="4"/>
        <v>4747.6000000000004</v>
      </c>
      <c r="S13" s="225">
        <f>VLOOKUP(A13,database!$A$1:$W$54,23,FALSE)</f>
        <v>2220</v>
      </c>
      <c r="T13" s="225">
        <f t="shared" si="5"/>
        <v>-2527.6000000000004</v>
      </c>
      <c r="U13" s="234" t="s">
        <v>437</v>
      </c>
    </row>
    <row r="14" spans="1:224" s="117" customFormat="1" ht="29.25" customHeight="1" x14ac:dyDescent="0.25">
      <c r="A14" s="113" t="s">
        <v>62</v>
      </c>
      <c r="B14" s="115">
        <f>12060-1343.352+125</f>
        <v>10841.647999999999</v>
      </c>
      <c r="C14" s="14">
        <f>112.5+62.5+10+300+100</f>
        <v>585</v>
      </c>
      <c r="D14" s="14">
        <f t="shared" ref="D14:F14" si="6">112.5+62.5+10+300</f>
        <v>485</v>
      </c>
      <c r="E14" s="14">
        <f t="shared" si="6"/>
        <v>485</v>
      </c>
      <c r="F14" s="14">
        <f t="shared" si="6"/>
        <v>485</v>
      </c>
      <c r="G14" s="14">
        <v>0</v>
      </c>
      <c r="H14" s="14">
        <f t="shared" si="0"/>
        <v>2040</v>
      </c>
      <c r="I14" s="14">
        <v>0</v>
      </c>
      <c r="J14" s="14">
        <v>0</v>
      </c>
      <c r="K14" s="14">
        <v>0</v>
      </c>
      <c r="L14" s="14">
        <v>0</v>
      </c>
      <c r="M14" s="14">
        <v>0</v>
      </c>
      <c r="N14" s="14">
        <f t="shared" si="1"/>
        <v>0</v>
      </c>
      <c r="O14" s="56">
        <f t="shared" si="2"/>
        <v>2040</v>
      </c>
      <c r="P14" s="14">
        <f t="shared" si="3"/>
        <v>12881.647999999999</v>
      </c>
      <c r="Q14" s="217"/>
      <c r="R14" s="225">
        <f t="shared" si="4"/>
        <v>1455</v>
      </c>
      <c r="S14" s="225">
        <f>VLOOKUP(A14,database!$A$1:$W$54,23,FALSE)</f>
        <v>1080.5068799999999</v>
      </c>
      <c r="T14" s="225">
        <f t="shared" si="5"/>
        <v>-374.49312000000009</v>
      </c>
      <c r="U14" s="235" t="s">
        <v>438</v>
      </c>
      <c r="V14" s="116"/>
      <c r="W14" s="116"/>
      <c r="X14" s="116"/>
      <c r="Y14" s="116"/>
    </row>
    <row r="15" spans="1:224" s="89" customFormat="1" x14ac:dyDescent="0.25">
      <c r="A15" s="113" t="s">
        <v>9</v>
      </c>
      <c r="B15" s="115">
        <f>(14141-4.492)+(0+800)+(4779-94+140)+(4914-800+1300)</f>
        <v>25175.508000000002</v>
      </c>
      <c r="C15" s="14">
        <f>5949-1300-140</f>
        <v>4509</v>
      </c>
      <c r="D15" s="14">
        <f>6074-1000</f>
        <v>5074</v>
      </c>
      <c r="E15" s="14">
        <f>4544-1000-250-2</f>
        <v>3292</v>
      </c>
      <c r="F15" s="14">
        <v>0</v>
      </c>
      <c r="G15" s="14">
        <v>0</v>
      </c>
      <c r="H15" s="14">
        <f t="shared" si="0"/>
        <v>12875</v>
      </c>
      <c r="I15" s="14">
        <v>0</v>
      </c>
      <c r="J15" s="14">
        <v>0</v>
      </c>
      <c r="K15" s="14">
        <v>14141</v>
      </c>
      <c r="L15" s="14">
        <v>4250</v>
      </c>
      <c r="M15" s="14">
        <v>6025</v>
      </c>
      <c r="N15" s="14">
        <f t="shared" si="1"/>
        <v>24416</v>
      </c>
      <c r="O15" s="56">
        <f t="shared" si="2"/>
        <v>37291</v>
      </c>
      <c r="P15" s="14">
        <f t="shared" si="3"/>
        <v>62466.508000000002</v>
      </c>
      <c r="Q15" s="217"/>
      <c r="R15" s="225">
        <f t="shared" si="4"/>
        <v>32782</v>
      </c>
      <c r="S15" s="225">
        <f>VLOOKUP(A15,database!$A$1:$W$54,23,FALSE)</f>
        <v>32782</v>
      </c>
      <c r="T15" s="225">
        <f t="shared" si="5"/>
        <v>0</v>
      </c>
      <c r="U15" s="235"/>
      <c r="V15" s="95"/>
      <c r="W15" s="95"/>
      <c r="X15" s="95"/>
      <c r="Y15" s="95"/>
    </row>
    <row r="16" spans="1:224" ht="24" x14ac:dyDescent="0.25">
      <c r="A16" s="118" t="s">
        <v>12</v>
      </c>
      <c r="B16" s="14">
        <v>3053</v>
      </c>
      <c r="C16" s="14">
        <v>0</v>
      </c>
      <c r="D16" s="14">
        <v>0</v>
      </c>
      <c r="E16" s="14">
        <v>0</v>
      </c>
      <c r="F16" s="14">
        <v>0</v>
      </c>
      <c r="G16" s="14">
        <v>0</v>
      </c>
      <c r="H16" s="14">
        <f t="shared" si="0"/>
        <v>0</v>
      </c>
      <c r="I16" s="14">
        <v>3053</v>
      </c>
      <c r="J16" s="14">
        <v>0</v>
      </c>
      <c r="K16" s="14">
        <v>0</v>
      </c>
      <c r="L16" s="14">
        <v>0</v>
      </c>
      <c r="M16" s="14">
        <v>0</v>
      </c>
      <c r="N16" s="121">
        <f t="shared" si="1"/>
        <v>3053</v>
      </c>
      <c r="O16" s="56">
        <f t="shared" si="2"/>
        <v>3053</v>
      </c>
      <c r="P16" s="14">
        <f t="shared" si="3"/>
        <v>6106</v>
      </c>
      <c r="Q16" s="218"/>
      <c r="R16" s="225">
        <f t="shared" si="4"/>
        <v>3053</v>
      </c>
      <c r="S16" s="225">
        <f>VLOOKUP(A16,database!$A$1:$W$54,23,FALSE)</f>
        <v>3053</v>
      </c>
      <c r="T16" s="225">
        <f t="shared" si="5"/>
        <v>0</v>
      </c>
      <c r="U16" s="234"/>
    </row>
    <row r="17" spans="1:224" x14ac:dyDescent="0.25">
      <c r="A17" s="118" t="s">
        <v>63</v>
      </c>
      <c r="B17" s="14">
        <v>500</v>
      </c>
      <c r="C17" s="14">
        <f>3000+1750</f>
        <v>4750</v>
      </c>
      <c r="D17" s="14">
        <v>5700</v>
      </c>
      <c r="E17" s="14">
        <v>0</v>
      </c>
      <c r="F17" s="14">
        <v>0</v>
      </c>
      <c r="G17" s="14">
        <v>0</v>
      </c>
      <c r="H17" s="14">
        <f t="shared" si="0"/>
        <v>10450</v>
      </c>
      <c r="I17" s="14">
        <v>0</v>
      </c>
      <c r="J17" s="14">
        <v>0</v>
      </c>
      <c r="K17" s="14">
        <v>0</v>
      </c>
      <c r="L17" s="14">
        <v>0</v>
      </c>
      <c r="M17" s="14">
        <v>0</v>
      </c>
      <c r="N17" s="121">
        <f t="shared" si="1"/>
        <v>0</v>
      </c>
      <c r="O17" s="56">
        <f t="shared" si="2"/>
        <v>10450</v>
      </c>
      <c r="P17" s="14">
        <f t="shared" si="3"/>
        <v>10950</v>
      </c>
      <c r="Q17" s="218"/>
      <c r="R17" s="225">
        <f t="shared" si="4"/>
        <v>5700</v>
      </c>
      <c r="S17" s="225">
        <f>VLOOKUP(A17,database!$A$1:$W$54,23,FALSE)</f>
        <v>3735</v>
      </c>
      <c r="T17" s="225">
        <f t="shared" si="5"/>
        <v>-1965</v>
      </c>
      <c r="U17" s="234" t="s">
        <v>439</v>
      </c>
    </row>
    <row r="18" spans="1:224" x14ac:dyDescent="0.25">
      <c r="A18" s="118" t="s">
        <v>64</v>
      </c>
      <c r="B18" s="14">
        <f>(500-468)+1000</f>
        <v>1032</v>
      </c>
      <c r="C18" s="14">
        <f>(3500/12)*6+500</f>
        <v>2250</v>
      </c>
      <c r="D18" s="14">
        <f>3500-C18+250</f>
        <v>1500</v>
      </c>
      <c r="E18" s="14">
        <v>0</v>
      </c>
      <c r="F18" s="14">
        <v>0</v>
      </c>
      <c r="G18" s="14">
        <v>0</v>
      </c>
      <c r="H18" s="14">
        <f t="shared" si="0"/>
        <v>3750</v>
      </c>
      <c r="I18" s="14">
        <v>0</v>
      </c>
      <c r="J18" s="14">
        <v>0</v>
      </c>
      <c r="K18" s="14">
        <v>0</v>
      </c>
      <c r="L18" s="14">
        <v>0</v>
      </c>
      <c r="M18" s="14">
        <v>0</v>
      </c>
      <c r="N18" s="121">
        <f t="shared" si="1"/>
        <v>0</v>
      </c>
      <c r="O18" s="56">
        <f t="shared" si="2"/>
        <v>3750</v>
      </c>
      <c r="P18" s="14">
        <f t="shared" si="3"/>
        <v>4782</v>
      </c>
      <c r="Q18" s="218"/>
      <c r="R18" s="225">
        <f t="shared" si="4"/>
        <v>1500</v>
      </c>
      <c r="S18" s="225">
        <f>VLOOKUP(A18,database!$A$1:$W$54,23,FALSE)</f>
        <v>2973</v>
      </c>
      <c r="T18" s="225">
        <f t="shared" si="5"/>
        <v>1473</v>
      </c>
      <c r="U18" s="234"/>
    </row>
    <row r="19" spans="1:224" x14ac:dyDescent="0.25">
      <c r="A19" s="118" t="s">
        <v>68</v>
      </c>
      <c r="B19" s="122">
        <f>650-140</f>
        <v>510</v>
      </c>
      <c r="C19" s="122">
        <v>140</v>
      </c>
      <c r="D19" s="122"/>
      <c r="E19" s="122"/>
      <c r="F19" s="122"/>
      <c r="G19" s="122"/>
      <c r="H19" s="14">
        <f t="shared" si="0"/>
        <v>140</v>
      </c>
      <c r="I19" s="119">
        <v>0</v>
      </c>
      <c r="J19" s="119">
        <v>0</v>
      </c>
      <c r="K19" s="119">
        <v>0</v>
      </c>
      <c r="L19" s="119">
        <v>0</v>
      </c>
      <c r="M19" s="119">
        <v>0</v>
      </c>
      <c r="N19" s="119">
        <f t="shared" si="1"/>
        <v>0</v>
      </c>
      <c r="O19" s="56">
        <f t="shared" si="2"/>
        <v>140</v>
      </c>
      <c r="P19" s="14">
        <f t="shared" si="3"/>
        <v>650</v>
      </c>
      <c r="Q19" s="219"/>
      <c r="R19" s="225">
        <f t="shared" si="4"/>
        <v>0</v>
      </c>
      <c r="S19" s="225">
        <f>VLOOKUP(A19,database!$A$1:$W$54,23,FALSE)</f>
        <v>0</v>
      </c>
      <c r="T19" s="225">
        <f t="shared" si="5"/>
        <v>0</v>
      </c>
      <c r="U19" s="234"/>
    </row>
    <row r="20" spans="1:224" s="124" customFormat="1" x14ac:dyDescent="0.25">
      <c r="A20" s="239" t="s">
        <v>343</v>
      </c>
      <c r="B20" s="123">
        <f>SUBTOTAL(9,B8:B19)</f>
        <v>60884.431000000004</v>
      </c>
      <c r="C20" s="123">
        <f t="shared" ref="C20:T20" si="7">SUBTOTAL(9,C8:C19)</f>
        <v>17556</v>
      </c>
      <c r="D20" s="123">
        <f t="shared" si="7"/>
        <v>38442</v>
      </c>
      <c r="E20" s="123">
        <f t="shared" si="7"/>
        <v>29191.599999999999</v>
      </c>
      <c r="F20" s="123">
        <f t="shared" si="7"/>
        <v>26630</v>
      </c>
      <c r="G20" s="123">
        <f t="shared" si="7"/>
        <v>14775</v>
      </c>
      <c r="H20" s="123">
        <f t="shared" si="7"/>
        <v>126594.6</v>
      </c>
      <c r="I20" s="123">
        <f t="shared" si="7"/>
        <v>12296</v>
      </c>
      <c r="J20" s="123">
        <f t="shared" si="7"/>
        <v>4400</v>
      </c>
      <c r="K20" s="123">
        <f t="shared" si="7"/>
        <v>18541</v>
      </c>
      <c r="L20" s="123">
        <f t="shared" si="7"/>
        <v>8650</v>
      </c>
      <c r="M20" s="123">
        <f t="shared" si="7"/>
        <v>10425</v>
      </c>
      <c r="N20" s="123">
        <f t="shared" si="7"/>
        <v>54312</v>
      </c>
      <c r="O20" s="123">
        <f t="shared" si="7"/>
        <v>180906.6</v>
      </c>
      <c r="P20" s="123">
        <f t="shared" si="7"/>
        <v>241791.03099999999</v>
      </c>
      <c r="Q20" s="123">
        <f t="shared" si="7"/>
        <v>0</v>
      </c>
      <c r="R20" s="123">
        <f t="shared" si="7"/>
        <v>163350.6</v>
      </c>
      <c r="S20" s="123">
        <f t="shared" si="7"/>
        <v>181003.50688</v>
      </c>
      <c r="T20" s="123">
        <f t="shared" si="7"/>
        <v>17652.906880000002</v>
      </c>
      <c r="U20" s="234"/>
      <c r="V20" s="92"/>
      <c r="W20" s="92"/>
      <c r="X20" s="92"/>
      <c r="Y20" s="92"/>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90"/>
      <c r="AX20" s="90"/>
      <c r="AY20" s="90"/>
      <c r="AZ20" s="90"/>
      <c r="BA20" s="90"/>
      <c r="BB20" s="90"/>
      <c r="BC20" s="90"/>
      <c r="BD20" s="90"/>
      <c r="BE20" s="90"/>
      <c r="BF20" s="90"/>
      <c r="BG20" s="90"/>
      <c r="BH20" s="90"/>
      <c r="BI20" s="90"/>
      <c r="BJ20" s="90"/>
      <c r="BK20" s="90"/>
      <c r="BL20" s="90"/>
      <c r="BM20" s="90"/>
      <c r="BN20" s="90"/>
      <c r="BO20" s="90"/>
      <c r="BP20" s="90"/>
      <c r="BQ20" s="90"/>
      <c r="BR20" s="90"/>
      <c r="BS20" s="90"/>
      <c r="BT20" s="90"/>
      <c r="BU20" s="90"/>
      <c r="BV20" s="90"/>
      <c r="BW20" s="90"/>
      <c r="BX20" s="90"/>
      <c r="BY20" s="90"/>
      <c r="BZ20" s="90"/>
      <c r="CA20" s="90"/>
      <c r="CB20" s="90"/>
      <c r="CC20" s="90"/>
      <c r="CD20" s="90"/>
      <c r="CE20" s="90"/>
      <c r="CF20" s="90"/>
      <c r="CG20" s="90"/>
      <c r="CH20" s="90"/>
      <c r="CI20" s="90"/>
      <c r="CJ20" s="90"/>
      <c r="CK20" s="90"/>
      <c r="CL20" s="90"/>
      <c r="CM20" s="90"/>
      <c r="CN20" s="90"/>
      <c r="CO20" s="90"/>
      <c r="CP20" s="90"/>
      <c r="CQ20" s="90"/>
      <c r="CR20" s="90"/>
      <c r="CS20" s="90"/>
      <c r="CT20" s="90"/>
      <c r="CU20" s="90"/>
      <c r="CV20" s="90"/>
      <c r="CW20" s="90"/>
      <c r="CX20" s="90"/>
      <c r="CY20" s="90"/>
      <c r="CZ20" s="90"/>
      <c r="DA20" s="90"/>
      <c r="DB20" s="90"/>
      <c r="DC20" s="90"/>
      <c r="DD20" s="90"/>
      <c r="DE20" s="90"/>
      <c r="DF20" s="90"/>
      <c r="DG20" s="90"/>
      <c r="DH20" s="90"/>
      <c r="DI20" s="90"/>
      <c r="DJ20" s="90"/>
      <c r="DK20" s="90"/>
      <c r="DL20" s="90"/>
      <c r="DM20" s="90"/>
      <c r="DN20" s="90"/>
      <c r="DO20" s="90"/>
      <c r="DP20" s="90"/>
      <c r="DQ20" s="90"/>
      <c r="DR20" s="90"/>
      <c r="DS20" s="90"/>
      <c r="DT20" s="90"/>
      <c r="DU20" s="90"/>
      <c r="DV20" s="90"/>
      <c r="DW20" s="90"/>
      <c r="DX20" s="90"/>
      <c r="DY20" s="90"/>
      <c r="DZ20" s="90"/>
      <c r="EA20" s="90"/>
      <c r="EB20" s="90"/>
      <c r="EC20" s="90"/>
      <c r="ED20" s="90"/>
      <c r="EE20" s="90"/>
      <c r="EF20" s="90"/>
      <c r="EG20" s="90"/>
      <c r="EH20" s="90"/>
      <c r="EI20" s="90"/>
      <c r="EJ20" s="90"/>
      <c r="EK20" s="90"/>
      <c r="EL20" s="90"/>
      <c r="EM20" s="90"/>
      <c r="EN20" s="90"/>
      <c r="EO20" s="90"/>
      <c r="EP20" s="90"/>
      <c r="EQ20" s="90"/>
      <c r="ER20" s="90"/>
      <c r="ES20" s="90"/>
      <c r="ET20" s="90"/>
      <c r="EU20" s="90"/>
      <c r="EV20" s="90"/>
      <c r="EW20" s="90"/>
      <c r="EX20" s="90"/>
      <c r="EY20" s="90"/>
      <c r="EZ20" s="90"/>
      <c r="FA20" s="90"/>
      <c r="FB20" s="90"/>
      <c r="FC20" s="90"/>
      <c r="FD20" s="90"/>
      <c r="FE20" s="90"/>
      <c r="FF20" s="90"/>
      <c r="FG20" s="90"/>
      <c r="FH20" s="90"/>
      <c r="FI20" s="90"/>
      <c r="FJ20" s="90"/>
      <c r="FK20" s="90"/>
      <c r="FL20" s="90"/>
      <c r="FM20" s="90"/>
      <c r="FN20" s="90"/>
      <c r="FO20" s="90"/>
      <c r="FP20" s="90"/>
      <c r="FQ20" s="90"/>
      <c r="FR20" s="90"/>
      <c r="FS20" s="90"/>
      <c r="FT20" s="90"/>
      <c r="FU20" s="90"/>
      <c r="FV20" s="90"/>
      <c r="FW20" s="90"/>
      <c r="FX20" s="90"/>
      <c r="FY20" s="90"/>
      <c r="FZ20" s="90"/>
      <c r="GA20" s="90"/>
      <c r="GB20" s="90"/>
      <c r="GC20" s="90"/>
      <c r="GD20" s="90"/>
      <c r="GE20" s="90"/>
      <c r="GF20" s="90"/>
      <c r="GG20" s="90"/>
      <c r="GH20" s="90"/>
      <c r="GI20" s="90"/>
      <c r="GJ20" s="90"/>
      <c r="GK20" s="90"/>
      <c r="GL20" s="90"/>
      <c r="GM20" s="90"/>
      <c r="GN20" s="90"/>
      <c r="GO20" s="90"/>
      <c r="GP20" s="90"/>
      <c r="GQ20" s="90"/>
      <c r="GR20" s="90"/>
      <c r="GS20" s="90"/>
      <c r="GT20" s="90"/>
      <c r="GU20" s="90"/>
      <c r="GV20" s="90"/>
      <c r="GW20" s="90"/>
      <c r="GX20" s="90"/>
      <c r="GY20" s="90"/>
      <c r="GZ20" s="90"/>
      <c r="HA20" s="90"/>
      <c r="HB20" s="90"/>
      <c r="HC20" s="90"/>
      <c r="HD20" s="90"/>
      <c r="HE20" s="90"/>
      <c r="HF20" s="90"/>
      <c r="HG20" s="90"/>
      <c r="HH20" s="90"/>
      <c r="HI20" s="90"/>
      <c r="HJ20" s="90"/>
      <c r="HK20" s="90"/>
      <c r="HL20" s="90"/>
      <c r="HM20" s="90"/>
      <c r="HN20" s="90"/>
      <c r="HO20" s="90"/>
      <c r="HP20" s="90"/>
    </row>
    <row r="21" spans="1:224" s="89" customFormat="1" x14ac:dyDescent="0.25">
      <c r="A21" s="240" t="s">
        <v>89</v>
      </c>
      <c r="B21" s="125"/>
      <c r="C21" s="125"/>
      <c r="D21" s="125"/>
      <c r="E21" s="125"/>
      <c r="F21" s="125"/>
      <c r="G21" s="125"/>
      <c r="H21" s="125"/>
      <c r="I21" s="125"/>
      <c r="J21" s="125"/>
      <c r="K21" s="125"/>
      <c r="L21" s="125"/>
      <c r="M21" s="125"/>
      <c r="N21" s="125"/>
      <c r="O21" s="125"/>
      <c r="P21" s="125"/>
      <c r="Q21" s="220"/>
      <c r="R21" s="225"/>
      <c r="S21" s="225"/>
      <c r="T21" s="225">
        <f t="shared" si="5"/>
        <v>0</v>
      </c>
      <c r="U21" s="235"/>
      <c r="V21" s="95"/>
      <c r="W21" s="95"/>
      <c r="X21" s="95"/>
      <c r="Y21" s="95"/>
    </row>
    <row r="22" spans="1:224" ht="30" x14ac:dyDescent="0.25">
      <c r="A22" s="81" t="s">
        <v>420</v>
      </c>
      <c r="B22" s="126"/>
      <c r="C22" s="119">
        <v>0</v>
      </c>
      <c r="D22" s="119">
        <v>400</v>
      </c>
      <c r="E22" s="119">
        <v>6316</v>
      </c>
      <c r="F22" s="119">
        <v>16596</v>
      </c>
      <c r="G22" s="119">
        <v>12896</v>
      </c>
      <c r="H22" s="14">
        <f t="shared" ref="H22:H27" si="8">SUM(C22:G22)</f>
        <v>36208</v>
      </c>
      <c r="I22" s="119">
        <v>4164</v>
      </c>
      <c r="J22" s="119">
        <v>0</v>
      </c>
      <c r="K22" s="119">
        <v>0</v>
      </c>
      <c r="L22" s="119">
        <v>0</v>
      </c>
      <c r="M22" s="119">
        <v>0</v>
      </c>
      <c r="N22" s="119">
        <f t="shared" ref="N22:N27" si="9">SUM(I22:M22)</f>
        <v>4164</v>
      </c>
      <c r="O22" s="14">
        <f t="shared" ref="O22:O27" si="10">SUM(H22+N22)</f>
        <v>40372</v>
      </c>
      <c r="P22" s="14">
        <f t="shared" ref="P22:P27" si="11">+O22+B22</f>
        <v>40372</v>
      </c>
      <c r="Q22" s="218"/>
      <c r="R22" s="225">
        <f t="shared" si="4"/>
        <v>40372</v>
      </c>
      <c r="S22" s="225">
        <f>VLOOKUP(A22,database!$A$1:$W$54,23,FALSE)</f>
        <v>41372</v>
      </c>
      <c r="T22" s="225">
        <f t="shared" si="5"/>
        <v>1000</v>
      </c>
      <c r="U22" s="234" t="s">
        <v>399</v>
      </c>
    </row>
    <row r="23" spans="1:224" ht="30" x14ac:dyDescent="0.25">
      <c r="A23" s="81" t="s">
        <v>421</v>
      </c>
      <c r="B23" s="127"/>
      <c r="C23" s="128">
        <v>0</v>
      </c>
      <c r="D23" s="129">
        <v>0</v>
      </c>
      <c r="E23" s="128">
        <v>0</v>
      </c>
      <c r="F23" s="119">
        <v>0</v>
      </c>
      <c r="G23" s="119">
        <v>0</v>
      </c>
      <c r="H23" s="14">
        <f t="shared" si="8"/>
        <v>0</v>
      </c>
      <c r="I23" s="130">
        <v>400</v>
      </c>
      <c r="J23" s="119">
        <v>6316</v>
      </c>
      <c r="K23" s="119">
        <v>15396</v>
      </c>
      <c r="L23" s="119">
        <v>12996</v>
      </c>
      <c r="M23" s="119">
        <v>5292</v>
      </c>
      <c r="N23" s="119">
        <f t="shared" si="9"/>
        <v>40400</v>
      </c>
      <c r="O23" s="14">
        <f t="shared" si="10"/>
        <v>40400</v>
      </c>
      <c r="P23" s="14">
        <f t="shared" si="11"/>
        <v>40400</v>
      </c>
      <c r="Q23" s="218"/>
      <c r="R23" s="225">
        <f t="shared" si="4"/>
        <v>40400</v>
      </c>
      <c r="S23" s="225">
        <f>VLOOKUP(A23,database!$A$1:$W$54,23,FALSE)</f>
        <v>41400</v>
      </c>
      <c r="T23" s="225">
        <f t="shared" si="5"/>
        <v>1000</v>
      </c>
      <c r="U23" s="234" t="s">
        <v>400</v>
      </c>
    </row>
    <row r="24" spans="1:224" ht="30" x14ac:dyDescent="0.25">
      <c r="A24" s="81" t="s">
        <v>422</v>
      </c>
      <c r="B24" s="127"/>
      <c r="C24" s="119">
        <v>0</v>
      </c>
      <c r="D24" s="131">
        <v>0</v>
      </c>
      <c r="E24" s="119">
        <v>0</v>
      </c>
      <c r="F24" s="128">
        <v>0</v>
      </c>
      <c r="G24" s="119">
        <v>0</v>
      </c>
      <c r="H24" s="14">
        <f t="shared" si="8"/>
        <v>0</v>
      </c>
      <c r="I24" s="119">
        <v>0</v>
      </c>
      <c r="J24" s="119">
        <v>1300</v>
      </c>
      <c r="K24" s="119">
        <v>3240</v>
      </c>
      <c r="L24" s="119">
        <v>1460</v>
      </c>
      <c r="M24" s="119">
        <v>0</v>
      </c>
      <c r="N24" s="119">
        <f t="shared" si="9"/>
        <v>6000</v>
      </c>
      <c r="O24" s="14">
        <f t="shared" si="10"/>
        <v>6000</v>
      </c>
      <c r="P24" s="14">
        <f t="shared" si="11"/>
        <v>6000</v>
      </c>
      <c r="Q24" s="218"/>
      <c r="R24" s="225">
        <f t="shared" si="4"/>
        <v>6000</v>
      </c>
      <c r="S24" s="225">
        <f>VLOOKUP(A24,database!$A$1:$W$54,23,FALSE)</f>
        <v>12000</v>
      </c>
      <c r="T24" s="225">
        <f t="shared" si="5"/>
        <v>6000</v>
      </c>
      <c r="U24" s="234" t="s">
        <v>401</v>
      </c>
    </row>
    <row r="25" spans="1:224" ht="15.75" x14ac:dyDescent="0.25">
      <c r="A25" s="15" t="s">
        <v>66</v>
      </c>
      <c r="B25" s="127"/>
      <c r="C25" s="119">
        <f>75*90</f>
        <v>6750</v>
      </c>
      <c r="D25" s="119">
        <v>0</v>
      </c>
      <c r="E25" s="119">
        <v>0</v>
      </c>
      <c r="F25" s="128">
        <v>0</v>
      </c>
      <c r="G25" s="119">
        <v>0</v>
      </c>
      <c r="H25" s="14">
        <f t="shared" si="8"/>
        <v>6750</v>
      </c>
      <c r="I25" s="119">
        <v>0</v>
      </c>
      <c r="J25" s="119">
        <v>0</v>
      </c>
      <c r="K25" s="119">
        <v>0</v>
      </c>
      <c r="L25" s="119">
        <v>0</v>
      </c>
      <c r="M25" s="119">
        <v>0</v>
      </c>
      <c r="N25" s="119">
        <f t="shared" si="9"/>
        <v>0</v>
      </c>
      <c r="O25" s="14">
        <f t="shared" si="10"/>
        <v>6750</v>
      </c>
      <c r="P25" s="14">
        <f t="shared" si="11"/>
        <v>6750</v>
      </c>
      <c r="Q25" s="218"/>
      <c r="R25" s="225">
        <f t="shared" si="4"/>
        <v>0</v>
      </c>
      <c r="S25" s="225">
        <f>VLOOKUP(A25,database!$A$1:$W$54,23,FALSE)</f>
        <v>0</v>
      </c>
      <c r="T25" s="225">
        <f t="shared" si="5"/>
        <v>0</v>
      </c>
      <c r="U25" s="234"/>
    </row>
    <row r="26" spans="1:224" ht="17.25" customHeight="1" x14ac:dyDescent="0.25">
      <c r="A26" s="15" t="s">
        <v>67</v>
      </c>
      <c r="B26" s="56">
        <v>0</v>
      </c>
      <c r="C26" s="119">
        <v>500</v>
      </c>
      <c r="D26" s="119">
        <v>0</v>
      </c>
      <c r="E26" s="119">
        <v>0</v>
      </c>
      <c r="F26" s="119">
        <v>0</v>
      </c>
      <c r="G26" s="119">
        <v>0</v>
      </c>
      <c r="H26" s="14">
        <f t="shared" si="8"/>
        <v>500</v>
      </c>
      <c r="I26" s="119">
        <v>0</v>
      </c>
      <c r="J26" s="119">
        <v>0</v>
      </c>
      <c r="K26" s="119">
        <v>0</v>
      </c>
      <c r="L26" s="119">
        <v>0</v>
      </c>
      <c r="M26" s="119">
        <v>0</v>
      </c>
      <c r="N26" s="119">
        <f t="shared" si="9"/>
        <v>0</v>
      </c>
      <c r="O26" s="14">
        <f t="shared" si="10"/>
        <v>500</v>
      </c>
      <c r="P26" s="14">
        <f t="shared" si="11"/>
        <v>500</v>
      </c>
      <c r="Q26" s="218"/>
      <c r="R26" s="225">
        <f t="shared" si="4"/>
        <v>0</v>
      </c>
      <c r="S26" s="225">
        <f>VLOOKUP(A26,database!$A$1:$W$54,23,FALSE)</f>
        <v>0</v>
      </c>
      <c r="T26" s="225">
        <f t="shared" si="5"/>
        <v>0</v>
      </c>
      <c r="U26" s="234"/>
    </row>
    <row r="27" spans="1:224" x14ac:dyDescent="0.25">
      <c r="A27" s="15" t="s">
        <v>15</v>
      </c>
      <c r="B27" s="14">
        <v>0</v>
      </c>
      <c r="C27" s="14">
        <v>40</v>
      </c>
      <c r="D27" s="14">
        <v>0</v>
      </c>
      <c r="E27" s="14">
        <v>0</v>
      </c>
      <c r="F27" s="14">
        <v>1000</v>
      </c>
      <c r="G27" s="14">
        <v>0</v>
      </c>
      <c r="H27" s="14">
        <f t="shared" si="8"/>
        <v>1040</v>
      </c>
      <c r="I27" s="14">
        <v>0</v>
      </c>
      <c r="J27" s="14">
        <v>0</v>
      </c>
      <c r="K27" s="14">
        <v>0</v>
      </c>
      <c r="L27" s="14">
        <v>0</v>
      </c>
      <c r="M27" s="14">
        <v>0</v>
      </c>
      <c r="N27" s="121">
        <f t="shared" si="9"/>
        <v>0</v>
      </c>
      <c r="O27" s="14">
        <f t="shared" si="10"/>
        <v>1040</v>
      </c>
      <c r="P27" s="14">
        <f t="shared" si="11"/>
        <v>1040</v>
      </c>
      <c r="Q27" s="218" t="s">
        <v>344</v>
      </c>
      <c r="R27" s="225">
        <f t="shared" si="4"/>
        <v>1000</v>
      </c>
      <c r="S27" s="225">
        <f>VLOOKUP(A27,database!$A$1:$W$54,23,FALSE)</f>
        <v>1000</v>
      </c>
      <c r="T27" s="225">
        <f t="shared" si="5"/>
        <v>0</v>
      </c>
      <c r="U27" s="234"/>
    </row>
    <row r="28" spans="1:224" s="124" customFormat="1" ht="18" customHeight="1" x14ac:dyDescent="0.25">
      <c r="A28" s="241" t="s">
        <v>345</v>
      </c>
      <c r="B28" s="16">
        <f t="shared" ref="B28:P28" si="12">SUBTOTAL(9,B21:B27)</f>
        <v>0</v>
      </c>
      <c r="C28" s="16">
        <f t="shared" si="12"/>
        <v>7290</v>
      </c>
      <c r="D28" s="16">
        <f t="shared" si="12"/>
        <v>400</v>
      </c>
      <c r="E28" s="16">
        <f t="shared" si="12"/>
        <v>6316</v>
      </c>
      <c r="F28" s="16">
        <f t="shared" si="12"/>
        <v>17596</v>
      </c>
      <c r="G28" s="16">
        <f t="shared" si="12"/>
        <v>12896</v>
      </c>
      <c r="H28" s="16">
        <f t="shared" si="12"/>
        <v>44498</v>
      </c>
      <c r="I28" s="16">
        <f t="shared" si="12"/>
        <v>4564</v>
      </c>
      <c r="J28" s="16">
        <f t="shared" si="12"/>
        <v>7616</v>
      </c>
      <c r="K28" s="16">
        <f t="shared" si="12"/>
        <v>18636</v>
      </c>
      <c r="L28" s="16">
        <f t="shared" si="12"/>
        <v>14456</v>
      </c>
      <c r="M28" s="16">
        <f t="shared" si="12"/>
        <v>5292</v>
      </c>
      <c r="N28" s="16">
        <f t="shared" si="12"/>
        <v>50564</v>
      </c>
      <c r="O28" s="16">
        <f t="shared" si="12"/>
        <v>95062</v>
      </c>
      <c r="P28" s="16">
        <f t="shared" si="12"/>
        <v>95062</v>
      </c>
      <c r="Q28" s="221"/>
      <c r="R28" s="16">
        <f>SUBTOTAL(9,R21:R27)</f>
        <v>87772</v>
      </c>
      <c r="S28" s="16">
        <f>SUBTOTAL(9,S21:S27)</f>
        <v>95772</v>
      </c>
      <c r="T28" s="16">
        <f>SUBTOTAL(9,T21:T27)</f>
        <v>8000</v>
      </c>
      <c r="U28" s="234"/>
      <c r="V28" s="92"/>
      <c r="W28" s="92"/>
      <c r="X28" s="92"/>
      <c r="Y28" s="92"/>
      <c r="Z28" s="92"/>
      <c r="AA28" s="92"/>
      <c r="AB28" s="92"/>
      <c r="AC28" s="92"/>
      <c r="AD28" s="92"/>
      <c r="AE28" s="90"/>
      <c r="AF28" s="90"/>
      <c r="AG28" s="90"/>
      <c r="AH28" s="90"/>
      <c r="AI28" s="90"/>
      <c r="AJ28" s="90"/>
      <c r="AK28" s="90"/>
      <c r="AL28" s="90"/>
      <c r="AM28" s="90"/>
      <c r="AN28" s="90"/>
      <c r="AO28" s="90"/>
      <c r="AP28" s="90"/>
      <c r="AQ28" s="90"/>
      <c r="AR28" s="90"/>
      <c r="AS28" s="90"/>
      <c r="AT28" s="90"/>
      <c r="AU28" s="90"/>
      <c r="AV28" s="90"/>
      <c r="AW28" s="90"/>
      <c r="AX28" s="90"/>
      <c r="AY28" s="90"/>
      <c r="AZ28" s="90"/>
      <c r="BA28" s="90"/>
      <c r="BB28" s="90"/>
      <c r="BC28" s="90"/>
      <c r="BD28" s="90"/>
      <c r="BE28" s="90"/>
      <c r="BF28" s="90"/>
      <c r="BG28" s="90"/>
      <c r="BH28" s="90"/>
      <c r="BI28" s="90"/>
      <c r="BJ28" s="90"/>
      <c r="BK28" s="90"/>
      <c r="BL28" s="90"/>
      <c r="BM28" s="90"/>
      <c r="BN28" s="90"/>
      <c r="BO28" s="90"/>
      <c r="BP28" s="90"/>
      <c r="BQ28" s="90"/>
      <c r="BR28" s="90"/>
      <c r="BS28" s="90"/>
      <c r="BT28" s="90"/>
      <c r="BU28" s="90"/>
      <c r="BV28" s="90"/>
      <c r="BW28" s="90"/>
      <c r="BX28" s="90"/>
      <c r="BY28" s="90"/>
      <c r="BZ28" s="90"/>
      <c r="CA28" s="90"/>
      <c r="CB28" s="90"/>
      <c r="CC28" s="90"/>
      <c r="CD28" s="90"/>
      <c r="CE28" s="90"/>
      <c r="CF28" s="90"/>
      <c r="CG28" s="90"/>
      <c r="CH28" s="90"/>
      <c r="CI28" s="90"/>
      <c r="CJ28" s="90"/>
      <c r="CK28" s="90"/>
      <c r="CL28" s="90"/>
      <c r="CM28" s="90"/>
      <c r="CN28" s="90"/>
      <c r="CO28" s="90"/>
      <c r="CP28" s="90"/>
      <c r="CQ28" s="90"/>
      <c r="CR28" s="90"/>
      <c r="CS28" s="90"/>
      <c r="CT28" s="90"/>
      <c r="CU28" s="90"/>
      <c r="CV28" s="90"/>
      <c r="CW28" s="90"/>
      <c r="CX28" s="90"/>
      <c r="CY28" s="90"/>
      <c r="CZ28" s="90"/>
      <c r="DA28" s="90"/>
      <c r="DB28" s="90"/>
      <c r="DC28" s="90"/>
      <c r="DD28" s="90"/>
      <c r="DE28" s="90"/>
      <c r="DF28" s="90"/>
      <c r="DG28" s="90"/>
      <c r="DH28" s="90"/>
      <c r="DI28" s="90"/>
      <c r="DJ28" s="90"/>
      <c r="DK28" s="90"/>
      <c r="DL28" s="90"/>
      <c r="DM28" s="90"/>
      <c r="DN28" s="90"/>
      <c r="DO28" s="90"/>
      <c r="DP28" s="90"/>
      <c r="DQ28" s="90"/>
      <c r="DR28" s="90"/>
      <c r="DS28" s="90"/>
      <c r="DT28" s="90"/>
      <c r="DU28" s="90"/>
      <c r="DV28" s="90"/>
      <c r="DW28" s="90"/>
      <c r="DX28" s="90"/>
      <c r="DY28" s="90"/>
      <c r="DZ28" s="90"/>
      <c r="EA28" s="90"/>
      <c r="EB28" s="90"/>
      <c r="EC28" s="90"/>
      <c r="ED28" s="90"/>
      <c r="EE28" s="90"/>
      <c r="EF28" s="90"/>
      <c r="EG28" s="90"/>
      <c r="EH28" s="90"/>
      <c r="EI28" s="90"/>
      <c r="EJ28" s="90"/>
      <c r="EK28" s="90"/>
      <c r="EL28" s="90"/>
      <c r="EM28" s="90"/>
      <c r="EN28" s="90"/>
      <c r="EO28" s="90"/>
      <c r="EP28" s="90"/>
      <c r="EQ28" s="90"/>
      <c r="ER28" s="90"/>
      <c r="ES28" s="90"/>
      <c r="ET28" s="90"/>
      <c r="EU28" s="90"/>
      <c r="EV28" s="90"/>
      <c r="EW28" s="90"/>
      <c r="EX28" s="90"/>
      <c r="EY28" s="90"/>
      <c r="EZ28" s="90"/>
      <c r="FA28" s="90"/>
      <c r="FB28" s="90"/>
      <c r="FC28" s="90"/>
      <c r="FD28" s="90"/>
      <c r="FE28" s="90"/>
      <c r="FF28" s="90"/>
      <c r="FG28" s="90"/>
      <c r="FH28" s="90"/>
      <c r="FI28" s="90"/>
      <c r="FJ28" s="90"/>
      <c r="FK28" s="90"/>
      <c r="FL28" s="90"/>
      <c r="FM28" s="90"/>
      <c r="FN28" s="90"/>
      <c r="FO28" s="90"/>
      <c r="FP28" s="90"/>
      <c r="FQ28" s="90"/>
      <c r="FR28" s="90"/>
      <c r="FS28" s="90"/>
      <c r="FT28" s="90"/>
      <c r="FU28" s="90"/>
      <c r="FV28" s="90"/>
      <c r="FW28" s="90"/>
      <c r="FX28" s="90"/>
      <c r="FY28" s="90"/>
      <c r="FZ28" s="90"/>
      <c r="GA28" s="90"/>
      <c r="GB28" s="90"/>
      <c r="GC28" s="90"/>
      <c r="GD28" s="90"/>
      <c r="GE28" s="90"/>
      <c r="GF28" s="90"/>
      <c r="GG28" s="90"/>
      <c r="GH28" s="90"/>
      <c r="GI28" s="90"/>
      <c r="GJ28" s="90"/>
      <c r="GK28" s="90"/>
      <c r="GL28" s="90"/>
      <c r="GM28" s="90"/>
      <c r="GN28" s="90"/>
      <c r="GO28" s="90"/>
      <c r="GP28" s="90"/>
      <c r="GQ28" s="90"/>
      <c r="GR28" s="90"/>
      <c r="GS28" s="90"/>
      <c r="GT28" s="90"/>
      <c r="GU28" s="90"/>
      <c r="GV28" s="90"/>
      <c r="GW28" s="90"/>
      <c r="GX28" s="90"/>
      <c r="GY28" s="90"/>
      <c r="GZ28" s="90"/>
      <c r="HA28" s="90"/>
      <c r="HB28" s="90"/>
      <c r="HC28" s="90"/>
      <c r="HD28" s="90"/>
      <c r="HE28" s="90"/>
      <c r="HF28" s="90"/>
      <c r="HG28" s="90"/>
      <c r="HH28" s="90"/>
      <c r="HI28" s="90"/>
      <c r="HJ28" s="90"/>
      <c r="HK28" s="90"/>
      <c r="HL28" s="90"/>
      <c r="HM28" s="90"/>
      <c r="HN28" s="90"/>
      <c r="HO28" s="90"/>
      <c r="HP28" s="90"/>
    </row>
    <row r="29" spans="1:224" s="124" customFormat="1" x14ac:dyDescent="0.25">
      <c r="A29" s="241" t="s">
        <v>346</v>
      </c>
      <c r="B29" s="16">
        <f t="shared" ref="B29:P29" si="13">SUBTOTAL(109,B8:B28)</f>
        <v>60884.431000000004</v>
      </c>
      <c r="C29" s="16">
        <f t="shared" si="13"/>
        <v>24846</v>
      </c>
      <c r="D29" s="16">
        <f t="shared" si="13"/>
        <v>38842</v>
      </c>
      <c r="E29" s="16">
        <f t="shared" si="13"/>
        <v>35507.599999999999</v>
      </c>
      <c r="F29" s="16">
        <f t="shared" si="13"/>
        <v>44226</v>
      </c>
      <c r="G29" s="16">
        <f t="shared" si="13"/>
        <v>27671</v>
      </c>
      <c r="H29" s="16">
        <f t="shared" si="13"/>
        <v>171092.6</v>
      </c>
      <c r="I29" s="16">
        <f t="shared" si="13"/>
        <v>16860</v>
      </c>
      <c r="J29" s="16">
        <f t="shared" si="13"/>
        <v>12016</v>
      </c>
      <c r="K29" s="16">
        <f t="shared" si="13"/>
        <v>37177</v>
      </c>
      <c r="L29" s="16">
        <f t="shared" si="13"/>
        <v>23106</v>
      </c>
      <c r="M29" s="16">
        <f t="shared" si="13"/>
        <v>15717</v>
      </c>
      <c r="N29" s="16">
        <f t="shared" si="13"/>
        <v>104876</v>
      </c>
      <c r="O29" s="16">
        <f t="shared" si="13"/>
        <v>275968.59999999998</v>
      </c>
      <c r="P29" s="16">
        <f t="shared" si="13"/>
        <v>336853.03099999996</v>
      </c>
      <c r="Q29" s="221"/>
      <c r="R29" s="16">
        <f>SUBTOTAL(109,R8:R28)</f>
        <v>251122.6</v>
      </c>
      <c r="S29" s="16">
        <f>SUBTOTAL(109,S8:S28)</f>
        <v>276775.50688</v>
      </c>
      <c r="T29" s="16">
        <f>SUBTOTAL(109,T8:T28)</f>
        <v>25652.906880000002</v>
      </c>
      <c r="U29" s="234"/>
      <c r="V29" s="92"/>
      <c r="W29" s="92"/>
      <c r="X29" s="92"/>
      <c r="Y29" s="92"/>
      <c r="Z29" s="92"/>
      <c r="AA29" s="92"/>
      <c r="AB29" s="92"/>
      <c r="AC29" s="92"/>
      <c r="AD29" s="92"/>
      <c r="AE29" s="90"/>
      <c r="AF29" s="90"/>
      <c r="AG29" s="90"/>
      <c r="AH29" s="90"/>
      <c r="AI29" s="90"/>
      <c r="AJ29" s="90"/>
      <c r="AK29" s="90"/>
      <c r="AL29" s="90"/>
      <c r="AM29" s="90"/>
      <c r="AN29" s="90"/>
      <c r="AO29" s="90"/>
      <c r="AP29" s="90"/>
      <c r="AQ29" s="90"/>
      <c r="AR29" s="90"/>
      <c r="AS29" s="90"/>
      <c r="AT29" s="90"/>
      <c r="AU29" s="90"/>
      <c r="AV29" s="90"/>
      <c r="AW29" s="90"/>
      <c r="AX29" s="90"/>
      <c r="AY29" s="90"/>
      <c r="AZ29" s="90"/>
      <c r="BA29" s="90"/>
      <c r="BB29" s="90"/>
      <c r="BC29" s="90"/>
      <c r="BD29" s="90"/>
      <c r="BE29" s="90"/>
      <c r="BF29" s="90"/>
      <c r="BG29" s="90"/>
      <c r="BH29" s="90"/>
      <c r="BI29" s="90"/>
      <c r="BJ29" s="90"/>
      <c r="BK29" s="90"/>
      <c r="BL29" s="90"/>
      <c r="BM29" s="90"/>
      <c r="BN29" s="90"/>
      <c r="BO29" s="90"/>
      <c r="BP29" s="90"/>
      <c r="BQ29" s="90"/>
      <c r="BR29" s="90"/>
      <c r="BS29" s="90"/>
      <c r="BT29" s="90"/>
      <c r="BU29" s="90"/>
      <c r="BV29" s="90"/>
      <c r="BW29" s="90"/>
      <c r="BX29" s="90"/>
      <c r="BY29" s="90"/>
      <c r="BZ29" s="90"/>
      <c r="CA29" s="90"/>
      <c r="CB29" s="90"/>
      <c r="CC29" s="90"/>
      <c r="CD29" s="90"/>
      <c r="CE29" s="90"/>
      <c r="CF29" s="90"/>
      <c r="CG29" s="90"/>
      <c r="CH29" s="90"/>
      <c r="CI29" s="90"/>
      <c r="CJ29" s="90"/>
      <c r="CK29" s="90"/>
      <c r="CL29" s="90"/>
      <c r="CM29" s="90"/>
      <c r="CN29" s="90"/>
      <c r="CO29" s="90"/>
      <c r="CP29" s="90"/>
      <c r="CQ29" s="90"/>
      <c r="CR29" s="90"/>
      <c r="CS29" s="90"/>
      <c r="CT29" s="90"/>
      <c r="CU29" s="90"/>
      <c r="CV29" s="90"/>
      <c r="CW29" s="90"/>
      <c r="CX29" s="90"/>
      <c r="CY29" s="90"/>
      <c r="CZ29" s="90"/>
      <c r="DA29" s="90"/>
      <c r="DB29" s="90"/>
      <c r="DC29" s="90"/>
      <c r="DD29" s="90"/>
      <c r="DE29" s="90"/>
      <c r="DF29" s="90"/>
      <c r="DG29" s="90"/>
      <c r="DH29" s="90"/>
      <c r="DI29" s="90"/>
      <c r="DJ29" s="90"/>
      <c r="DK29" s="90"/>
      <c r="DL29" s="90"/>
      <c r="DM29" s="90"/>
      <c r="DN29" s="90"/>
      <c r="DO29" s="90"/>
      <c r="DP29" s="90"/>
      <c r="DQ29" s="90"/>
      <c r="DR29" s="90"/>
      <c r="DS29" s="90"/>
      <c r="DT29" s="90"/>
      <c r="DU29" s="90"/>
      <c r="DV29" s="90"/>
      <c r="DW29" s="90"/>
      <c r="DX29" s="90"/>
      <c r="DY29" s="90"/>
      <c r="DZ29" s="90"/>
      <c r="EA29" s="90"/>
      <c r="EB29" s="90"/>
      <c r="EC29" s="90"/>
      <c r="ED29" s="90"/>
      <c r="EE29" s="90"/>
      <c r="EF29" s="90"/>
      <c r="EG29" s="90"/>
      <c r="EH29" s="90"/>
      <c r="EI29" s="90"/>
      <c r="EJ29" s="90"/>
      <c r="EK29" s="90"/>
      <c r="EL29" s="90"/>
      <c r="EM29" s="90"/>
      <c r="EN29" s="90"/>
      <c r="EO29" s="90"/>
      <c r="EP29" s="90"/>
      <c r="EQ29" s="90"/>
      <c r="ER29" s="90"/>
      <c r="ES29" s="90"/>
      <c r="ET29" s="90"/>
      <c r="EU29" s="90"/>
      <c r="EV29" s="90"/>
      <c r="EW29" s="90"/>
      <c r="EX29" s="90"/>
      <c r="EY29" s="90"/>
      <c r="EZ29" s="90"/>
      <c r="FA29" s="90"/>
      <c r="FB29" s="90"/>
      <c r="FC29" s="90"/>
      <c r="FD29" s="90"/>
      <c r="FE29" s="90"/>
      <c r="FF29" s="90"/>
      <c r="FG29" s="90"/>
      <c r="FH29" s="90"/>
      <c r="FI29" s="90"/>
      <c r="FJ29" s="90"/>
      <c r="FK29" s="90"/>
      <c r="FL29" s="90"/>
      <c r="FM29" s="90"/>
      <c r="FN29" s="90"/>
      <c r="FO29" s="90"/>
      <c r="FP29" s="90"/>
      <c r="FQ29" s="90"/>
      <c r="FR29" s="90"/>
      <c r="FS29" s="90"/>
      <c r="FT29" s="90"/>
      <c r="FU29" s="90"/>
      <c r="FV29" s="90"/>
      <c r="FW29" s="90"/>
      <c r="FX29" s="90"/>
      <c r="FY29" s="90"/>
      <c r="FZ29" s="90"/>
      <c r="GA29" s="90"/>
      <c r="GB29" s="90"/>
      <c r="GC29" s="90"/>
      <c r="GD29" s="90"/>
      <c r="GE29" s="90"/>
      <c r="GF29" s="90"/>
      <c r="GG29" s="90"/>
      <c r="GH29" s="90"/>
      <c r="GI29" s="90"/>
      <c r="GJ29" s="90"/>
      <c r="GK29" s="90"/>
      <c r="GL29" s="90"/>
      <c r="GM29" s="90"/>
      <c r="GN29" s="90"/>
      <c r="GO29" s="90"/>
      <c r="GP29" s="90"/>
      <c r="GQ29" s="90"/>
      <c r="GR29" s="90"/>
      <c r="GS29" s="90"/>
      <c r="GT29" s="90"/>
      <c r="GU29" s="90"/>
      <c r="GV29" s="90"/>
      <c r="GW29" s="90"/>
      <c r="GX29" s="90"/>
      <c r="GY29" s="90"/>
      <c r="GZ29" s="90"/>
      <c r="HA29" s="90"/>
      <c r="HB29" s="90"/>
      <c r="HC29" s="90"/>
      <c r="HD29" s="90"/>
      <c r="HE29" s="90"/>
      <c r="HF29" s="90"/>
      <c r="HG29" s="90"/>
      <c r="HH29" s="90"/>
      <c r="HI29" s="90"/>
      <c r="HJ29" s="90"/>
      <c r="HK29" s="90"/>
      <c r="HL29" s="90"/>
      <c r="HM29" s="90"/>
      <c r="HN29" s="90"/>
      <c r="HO29" s="90"/>
      <c r="HP29" s="90"/>
    </row>
    <row r="30" spans="1:224" s="90" customFormat="1" ht="19.5" customHeight="1" outlineLevel="1" x14ac:dyDescent="0.25">
      <c r="A30" s="242" t="s">
        <v>347</v>
      </c>
      <c r="B30" s="133"/>
      <c r="C30" s="133"/>
      <c r="D30" s="133"/>
      <c r="E30" s="133"/>
      <c r="F30" s="133"/>
      <c r="G30" s="133"/>
      <c r="H30" s="133"/>
      <c r="I30" s="133"/>
      <c r="J30" s="133"/>
      <c r="K30" s="133"/>
      <c r="L30" s="133"/>
      <c r="M30" s="133"/>
      <c r="N30" s="133"/>
      <c r="O30" s="134"/>
      <c r="P30" s="134"/>
      <c r="Q30" s="222"/>
      <c r="R30" s="225"/>
      <c r="S30" s="225"/>
      <c r="T30" s="225"/>
      <c r="U30" s="234"/>
      <c r="V30" s="92"/>
      <c r="W30" s="92"/>
      <c r="X30" s="92"/>
      <c r="Y30" s="92"/>
      <c r="Z30" s="92"/>
      <c r="AA30" s="92"/>
      <c r="AB30" s="92"/>
      <c r="AC30" s="92"/>
      <c r="AD30" s="92"/>
    </row>
    <row r="31" spans="1:224" s="89" customFormat="1" ht="160.5" customHeight="1" outlineLevel="1" x14ac:dyDescent="0.25">
      <c r="A31" s="118" t="s">
        <v>17</v>
      </c>
      <c r="B31" s="14">
        <f>70885-108.9+10</f>
        <v>70786.100000000006</v>
      </c>
      <c r="C31" s="14">
        <f>6721+(89*5)+(89*2)+100</f>
        <v>7444</v>
      </c>
      <c r="D31" s="14">
        <f>6854+(5*90)+(2*90)</f>
        <v>7484</v>
      </c>
      <c r="E31" s="14">
        <f>6823+(5*90)+(2*90)</f>
        <v>7453</v>
      </c>
      <c r="F31" s="14">
        <f>6670+(5*90)+(2*90)</f>
        <v>7300</v>
      </c>
      <c r="G31" s="14">
        <f>6721+(5*90)+(2*90)</f>
        <v>7351</v>
      </c>
      <c r="H31" s="14">
        <f t="shared" ref="H31:H63" si="14">SUM(C31:G31)</f>
        <v>37032</v>
      </c>
      <c r="I31" s="14">
        <f>6867+(2*90)</f>
        <v>7047</v>
      </c>
      <c r="J31" s="14">
        <f>6757+(2*90)+3420+90*2</f>
        <v>10537</v>
      </c>
      <c r="K31" s="14">
        <f>6757+(2*90)</f>
        <v>6937</v>
      </c>
      <c r="L31" s="14">
        <f>6757+(2*90)</f>
        <v>6937</v>
      </c>
      <c r="M31" s="14">
        <f>6757+(2*90)</f>
        <v>6937</v>
      </c>
      <c r="N31" s="121">
        <f t="shared" ref="N31:N63" si="15">SUM(I31:M31)</f>
        <v>38395</v>
      </c>
      <c r="O31" s="14">
        <f t="shared" ref="O31:O63" si="16">SUM(H31+N31)</f>
        <v>75427</v>
      </c>
      <c r="P31" s="14">
        <f t="shared" ref="P31:P63" si="17">B31+O31</f>
        <v>146213.1</v>
      </c>
      <c r="Q31" s="217"/>
      <c r="R31" s="225">
        <f t="shared" si="4"/>
        <v>67983</v>
      </c>
      <c r="S31" s="225">
        <f>VLOOKUP(A31,database!$A$1:$W$54,23,FALSE)</f>
        <v>75854</v>
      </c>
      <c r="T31" s="225">
        <f t="shared" ref="T31:T63" si="18">S31-R31</f>
        <v>7871</v>
      </c>
      <c r="U31" s="234" t="s">
        <v>402</v>
      </c>
      <c r="V31" s="92"/>
      <c r="W31" s="92"/>
      <c r="X31" s="92"/>
      <c r="Y31" s="92"/>
      <c r="Z31" s="92"/>
      <c r="AA31" s="92"/>
      <c r="AB31" s="92"/>
      <c r="AC31" s="92"/>
      <c r="AD31" s="92"/>
    </row>
    <row r="32" spans="1:224" s="89" customFormat="1" ht="40.15" customHeight="1" outlineLevel="1" x14ac:dyDescent="0.25">
      <c r="A32" s="15" t="s">
        <v>443</v>
      </c>
      <c r="B32" s="14"/>
      <c r="C32" s="14"/>
      <c r="D32" s="14"/>
      <c r="E32" s="14"/>
      <c r="F32" s="14"/>
      <c r="G32" s="14"/>
      <c r="H32" s="14"/>
      <c r="I32" s="14"/>
      <c r="J32" s="14"/>
      <c r="K32" s="14"/>
      <c r="L32" s="14"/>
      <c r="M32" s="14"/>
      <c r="N32" s="121"/>
      <c r="O32" s="14"/>
      <c r="P32" s="14"/>
      <c r="Q32" s="217"/>
      <c r="R32" s="225">
        <f t="shared" si="4"/>
        <v>0</v>
      </c>
      <c r="S32" s="225">
        <f>VLOOKUP(A32,database!$A$1:$W$54,23,FALSE)</f>
        <v>2055</v>
      </c>
      <c r="T32" s="225">
        <f t="shared" si="18"/>
        <v>2055</v>
      </c>
      <c r="U32" s="234" t="s">
        <v>443</v>
      </c>
      <c r="V32" s="92"/>
      <c r="W32" s="92"/>
      <c r="X32" s="92"/>
      <c r="Y32" s="92"/>
      <c r="Z32" s="92"/>
      <c r="AA32" s="92"/>
      <c r="AB32" s="92"/>
      <c r="AC32" s="92"/>
      <c r="AD32" s="92"/>
    </row>
    <row r="33" spans="1:30" s="89" customFormat="1" outlineLevel="1" x14ac:dyDescent="0.25">
      <c r="A33" s="15" t="s">
        <v>88</v>
      </c>
      <c r="B33" s="14">
        <v>108.9</v>
      </c>
      <c r="C33" s="14">
        <v>0</v>
      </c>
      <c r="D33" s="14">
        <v>0</v>
      </c>
      <c r="E33" s="14">
        <v>0</v>
      </c>
      <c r="F33" s="14">
        <v>0</v>
      </c>
      <c r="G33" s="14">
        <v>0</v>
      </c>
      <c r="H33" s="14">
        <f t="shared" si="14"/>
        <v>0</v>
      </c>
      <c r="I33" s="14">
        <v>110</v>
      </c>
      <c r="J33" s="14">
        <v>0</v>
      </c>
      <c r="K33" s="14">
        <v>0</v>
      </c>
      <c r="L33" s="14">
        <v>0</v>
      </c>
      <c r="M33" s="14">
        <v>0</v>
      </c>
      <c r="N33" s="121">
        <f t="shared" si="15"/>
        <v>110</v>
      </c>
      <c r="O33" s="14">
        <f t="shared" si="16"/>
        <v>110</v>
      </c>
      <c r="P33" s="14">
        <f t="shared" si="17"/>
        <v>218.9</v>
      </c>
      <c r="Q33" s="217"/>
      <c r="R33" s="225">
        <f t="shared" si="4"/>
        <v>110</v>
      </c>
      <c r="S33" s="225">
        <f>VLOOKUP(A33,database!$A$1:$W$54,23,FALSE)</f>
        <v>110</v>
      </c>
      <c r="T33" s="225">
        <f t="shared" si="18"/>
        <v>0</v>
      </c>
      <c r="U33" s="234"/>
      <c r="V33" s="92"/>
      <c r="W33" s="92"/>
      <c r="X33" s="92"/>
      <c r="Y33" s="92"/>
      <c r="Z33" s="92"/>
      <c r="AA33" s="92"/>
      <c r="AB33" s="92"/>
      <c r="AC33" s="92"/>
      <c r="AD33" s="92"/>
    </row>
    <row r="34" spans="1:30" s="89" customFormat="1" outlineLevel="1" x14ac:dyDescent="0.25">
      <c r="A34" s="15" t="s">
        <v>70</v>
      </c>
      <c r="B34" s="14">
        <f>38824.782-10</f>
        <v>38814.781999999999</v>
      </c>
      <c r="C34" s="14">
        <v>3800</v>
      </c>
      <c r="D34" s="14">
        <v>3287</v>
      </c>
      <c r="E34" s="14">
        <v>4233</v>
      </c>
      <c r="F34" s="14">
        <v>1970</v>
      </c>
      <c r="G34" s="14">
        <v>5496</v>
      </c>
      <c r="H34" s="14">
        <f t="shared" si="14"/>
        <v>18786</v>
      </c>
      <c r="I34" s="14">
        <v>5095</v>
      </c>
      <c r="J34" s="14">
        <v>4493</v>
      </c>
      <c r="K34" s="14">
        <v>2770</v>
      </c>
      <c r="L34" s="14">
        <v>3674</v>
      </c>
      <c r="M34" s="14">
        <v>6183</v>
      </c>
      <c r="N34" s="121">
        <f t="shared" si="15"/>
        <v>22215</v>
      </c>
      <c r="O34" s="14">
        <f t="shared" si="16"/>
        <v>41001</v>
      </c>
      <c r="P34" s="14">
        <f t="shared" si="17"/>
        <v>79815.782000000007</v>
      </c>
      <c r="Q34" s="217"/>
      <c r="R34" s="225">
        <f t="shared" si="4"/>
        <v>37201</v>
      </c>
      <c r="S34" s="225">
        <f>VLOOKUP(A34,database!$A$1:$W$54,23,FALSE)</f>
        <v>32597</v>
      </c>
      <c r="T34" s="225">
        <f t="shared" si="18"/>
        <v>-4604</v>
      </c>
      <c r="U34" s="234"/>
      <c r="V34" s="92"/>
      <c r="W34" s="92"/>
      <c r="X34" s="92"/>
      <c r="Y34" s="228"/>
      <c r="Z34" s="92"/>
      <c r="AA34" s="92"/>
      <c r="AB34" s="92"/>
      <c r="AC34" s="92"/>
      <c r="AD34" s="92"/>
    </row>
    <row r="35" spans="1:30" s="89" customFormat="1" ht="89.25" outlineLevel="1" x14ac:dyDescent="0.25">
      <c r="A35" s="15" t="s">
        <v>71</v>
      </c>
      <c r="B35" s="14">
        <v>43749</v>
      </c>
      <c r="C35" s="14">
        <v>2941</v>
      </c>
      <c r="D35" s="14">
        <v>4384</v>
      </c>
      <c r="E35" s="14">
        <v>3075</v>
      </c>
      <c r="F35" s="14">
        <v>4113</v>
      </c>
      <c r="G35" s="14">
        <v>6512</v>
      </c>
      <c r="H35" s="14">
        <f t="shared" si="14"/>
        <v>21025</v>
      </c>
      <c r="I35" s="14">
        <v>4678</v>
      </c>
      <c r="J35" s="14">
        <v>3825</v>
      </c>
      <c r="K35" s="14">
        <v>3825</v>
      </c>
      <c r="L35" s="14">
        <v>3825</v>
      </c>
      <c r="M35" s="14">
        <v>3825</v>
      </c>
      <c r="N35" s="121">
        <f t="shared" si="15"/>
        <v>19978</v>
      </c>
      <c r="O35" s="14">
        <f t="shared" si="16"/>
        <v>41003</v>
      </c>
      <c r="P35" s="14">
        <f t="shared" si="17"/>
        <v>84752</v>
      </c>
      <c r="Q35" s="217"/>
      <c r="R35" s="225">
        <f t="shared" si="4"/>
        <v>38062</v>
      </c>
      <c r="S35" s="225">
        <f>VLOOKUP(A35,database!$A$1:$W$54,23,FALSE)</f>
        <v>44939</v>
      </c>
      <c r="T35" s="225">
        <f t="shared" si="18"/>
        <v>6877</v>
      </c>
      <c r="U35" s="234" t="s">
        <v>404</v>
      </c>
      <c r="V35" s="92"/>
      <c r="W35" s="92"/>
      <c r="X35" s="92"/>
      <c r="Y35" s="92"/>
      <c r="Z35" s="92"/>
      <c r="AA35" s="92"/>
      <c r="AB35" s="92"/>
      <c r="AC35" s="92"/>
      <c r="AD35" s="92"/>
    </row>
    <row r="36" spans="1:30" s="89" customFormat="1" outlineLevel="1" x14ac:dyDescent="0.25">
      <c r="A36" s="13" t="s">
        <v>20</v>
      </c>
      <c r="B36" s="14">
        <f>(23459-2613)</f>
        <v>20846</v>
      </c>
      <c r="C36" s="14">
        <v>787</v>
      </c>
      <c r="D36" s="14">
        <v>2297</v>
      </c>
      <c r="E36" s="14">
        <v>660</v>
      </c>
      <c r="F36" s="14">
        <v>2716</v>
      </c>
      <c r="G36" s="14">
        <v>2163</v>
      </c>
      <c r="H36" s="14">
        <f t="shared" si="14"/>
        <v>8623</v>
      </c>
      <c r="I36" s="14">
        <v>831</v>
      </c>
      <c r="J36" s="14">
        <v>2824</v>
      </c>
      <c r="K36" s="14">
        <v>2824</v>
      </c>
      <c r="L36" s="14">
        <v>2824</v>
      </c>
      <c r="M36" s="14">
        <v>2824</v>
      </c>
      <c r="N36" s="121">
        <f t="shared" si="15"/>
        <v>12127</v>
      </c>
      <c r="O36" s="14">
        <f t="shared" si="16"/>
        <v>20750</v>
      </c>
      <c r="P36" s="14">
        <f t="shared" si="17"/>
        <v>41596</v>
      </c>
      <c r="Q36" s="223"/>
      <c r="R36" s="225">
        <f t="shared" si="4"/>
        <v>19963</v>
      </c>
      <c r="S36" s="225">
        <f>VLOOKUP(A36,database!$A$1:$W$54,23,FALSE)</f>
        <v>18268</v>
      </c>
      <c r="T36" s="225">
        <f t="shared" si="18"/>
        <v>-1695</v>
      </c>
      <c r="U36" s="234"/>
      <c r="V36" s="92"/>
      <c r="W36" s="92"/>
      <c r="X36" s="92"/>
      <c r="Y36" s="92"/>
      <c r="Z36" s="92"/>
      <c r="AA36" s="92"/>
      <c r="AB36" s="92"/>
      <c r="AC36" s="92"/>
      <c r="AD36" s="92"/>
    </row>
    <row r="37" spans="1:30" s="89" customFormat="1" ht="38.25" outlineLevel="1" x14ac:dyDescent="0.25">
      <c r="A37" s="13" t="s">
        <v>21</v>
      </c>
      <c r="B37" s="14">
        <v>24696.165000000001</v>
      </c>
      <c r="C37" s="14">
        <v>500</v>
      </c>
      <c r="D37" s="14">
        <v>500</v>
      </c>
      <c r="E37" s="14">
        <v>0</v>
      </c>
      <c r="F37" s="14">
        <v>300</v>
      </c>
      <c r="G37" s="14">
        <f>9420-276+900</f>
        <v>10044</v>
      </c>
      <c r="H37" s="14">
        <f t="shared" si="14"/>
        <v>11344</v>
      </c>
      <c r="I37" s="14">
        <v>1000</v>
      </c>
      <c r="J37" s="14">
        <v>0</v>
      </c>
      <c r="K37" s="14">
        <v>0</v>
      </c>
      <c r="L37" s="14">
        <v>300</v>
      </c>
      <c r="M37" s="14">
        <v>9144</v>
      </c>
      <c r="N37" s="121">
        <f t="shared" si="15"/>
        <v>10444</v>
      </c>
      <c r="O37" s="14">
        <f t="shared" si="16"/>
        <v>21788</v>
      </c>
      <c r="P37" s="14">
        <f t="shared" si="17"/>
        <v>46484.165000000001</v>
      </c>
      <c r="Q37" s="217"/>
      <c r="R37" s="225">
        <f t="shared" si="4"/>
        <v>21288</v>
      </c>
      <c r="S37" s="225">
        <f>VLOOKUP(A37,database!$A$1:$W$54,23,FALSE)</f>
        <v>12781</v>
      </c>
      <c r="T37" s="225">
        <f t="shared" si="18"/>
        <v>-8507</v>
      </c>
      <c r="U37" s="234" t="s">
        <v>403</v>
      </c>
      <c r="V37" s="92"/>
      <c r="W37" s="92"/>
      <c r="X37" s="92"/>
      <c r="Y37" s="92"/>
      <c r="Z37" s="92"/>
      <c r="AA37" s="92"/>
      <c r="AB37" s="92"/>
      <c r="AC37" s="92"/>
      <c r="AD37" s="92"/>
    </row>
    <row r="38" spans="1:30" s="89" customFormat="1" outlineLevel="1" x14ac:dyDescent="0.25">
      <c r="A38" s="13" t="s">
        <v>22</v>
      </c>
      <c r="B38" s="14">
        <v>19055.508999999998</v>
      </c>
      <c r="C38" s="14">
        <v>2900</v>
      </c>
      <c r="D38" s="14">
        <v>1750</v>
      </c>
      <c r="E38" s="14">
        <v>2250</v>
      </c>
      <c r="F38" s="14">
        <v>3750</v>
      </c>
      <c r="G38" s="14">
        <v>4350</v>
      </c>
      <c r="H38" s="14">
        <f t="shared" si="14"/>
        <v>15000</v>
      </c>
      <c r="I38" s="14">
        <v>0</v>
      </c>
      <c r="J38" s="14">
        <v>5750</v>
      </c>
      <c r="K38" s="14">
        <v>8300</v>
      </c>
      <c r="L38" s="14">
        <v>2350</v>
      </c>
      <c r="M38" s="14">
        <v>2350</v>
      </c>
      <c r="N38" s="121">
        <f t="shared" si="15"/>
        <v>18750</v>
      </c>
      <c r="O38" s="14">
        <f t="shared" si="16"/>
        <v>33750</v>
      </c>
      <c r="P38" s="14">
        <f t="shared" si="17"/>
        <v>52805.508999999998</v>
      </c>
      <c r="Q38" s="217"/>
      <c r="R38" s="225">
        <f t="shared" si="4"/>
        <v>30850</v>
      </c>
      <c r="S38" s="225">
        <f>VLOOKUP(A38,database!$A$1:$W$54,23,FALSE)</f>
        <v>30850</v>
      </c>
      <c r="T38" s="225">
        <f t="shared" si="18"/>
        <v>0</v>
      </c>
      <c r="U38" s="234"/>
      <c r="V38" s="92"/>
      <c r="W38" s="92"/>
      <c r="X38" s="92"/>
      <c r="Y38" s="92"/>
      <c r="Z38" s="92"/>
      <c r="AA38" s="92"/>
      <c r="AB38" s="92"/>
      <c r="AC38" s="92"/>
      <c r="AD38" s="92"/>
    </row>
    <row r="39" spans="1:30" s="89" customFormat="1" outlineLevel="1" x14ac:dyDescent="0.25">
      <c r="A39" s="13" t="s">
        <v>23</v>
      </c>
      <c r="B39" s="14">
        <v>3561</v>
      </c>
      <c r="C39" s="14">
        <v>0</v>
      </c>
      <c r="D39" s="14">
        <v>540</v>
      </c>
      <c r="E39" s="14">
        <v>540</v>
      </c>
      <c r="F39" s="14">
        <v>540</v>
      </c>
      <c r="G39" s="14">
        <v>540</v>
      </c>
      <c r="H39" s="14">
        <f t="shared" si="14"/>
        <v>2160</v>
      </c>
      <c r="I39" s="14">
        <v>540</v>
      </c>
      <c r="J39" s="14">
        <v>540</v>
      </c>
      <c r="K39" s="14">
        <v>540</v>
      </c>
      <c r="L39" s="14">
        <v>540</v>
      </c>
      <c r="M39" s="14">
        <v>540</v>
      </c>
      <c r="N39" s="121">
        <f t="shared" si="15"/>
        <v>2700</v>
      </c>
      <c r="O39" s="14">
        <f t="shared" si="16"/>
        <v>4860</v>
      </c>
      <c r="P39" s="14">
        <f t="shared" si="17"/>
        <v>8421</v>
      </c>
      <c r="Q39" s="217"/>
      <c r="R39" s="225">
        <f t="shared" si="4"/>
        <v>4860</v>
      </c>
      <c r="S39" s="225">
        <f>VLOOKUP(A39,database!$A$1:$W$54,23,FALSE)</f>
        <v>4560</v>
      </c>
      <c r="T39" s="225">
        <f t="shared" si="18"/>
        <v>-300</v>
      </c>
      <c r="U39" s="234" t="s">
        <v>406</v>
      </c>
      <c r="V39" s="92"/>
      <c r="W39" s="92"/>
      <c r="X39" s="92"/>
      <c r="Y39" s="92"/>
      <c r="Z39" s="92"/>
      <c r="AA39" s="92"/>
      <c r="AB39" s="92"/>
      <c r="AC39" s="92"/>
      <c r="AD39" s="92"/>
    </row>
    <row r="40" spans="1:30" s="89" customFormat="1" outlineLevel="1" x14ac:dyDescent="0.25">
      <c r="A40" s="13" t="s">
        <v>24</v>
      </c>
      <c r="B40" s="14">
        <f>12660-3000</f>
        <v>9660</v>
      </c>
      <c r="C40" s="14">
        <v>0</v>
      </c>
      <c r="D40" s="14">
        <v>500</v>
      </c>
      <c r="E40" s="14">
        <v>500</v>
      </c>
      <c r="F40" s="14">
        <v>500</v>
      </c>
      <c r="G40" s="14">
        <v>500</v>
      </c>
      <c r="H40" s="14">
        <f t="shared" si="14"/>
        <v>2000</v>
      </c>
      <c r="I40" s="14">
        <v>500</v>
      </c>
      <c r="J40" s="14">
        <v>500</v>
      </c>
      <c r="K40" s="14">
        <v>475</v>
      </c>
      <c r="L40" s="14">
        <v>500</v>
      </c>
      <c r="M40" s="14">
        <v>500</v>
      </c>
      <c r="N40" s="121">
        <f t="shared" si="15"/>
        <v>2475</v>
      </c>
      <c r="O40" s="14">
        <f t="shared" si="16"/>
        <v>4475</v>
      </c>
      <c r="P40" s="14">
        <f t="shared" si="17"/>
        <v>14135</v>
      </c>
      <c r="Q40" s="217"/>
      <c r="R40" s="225">
        <f t="shared" si="4"/>
        <v>4475</v>
      </c>
      <c r="S40" s="225">
        <f>VLOOKUP(A40,database!$A$1:$W$54,23,FALSE)</f>
        <v>4280</v>
      </c>
      <c r="T40" s="225">
        <f t="shared" si="18"/>
        <v>-195</v>
      </c>
      <c r="U40" s="234" t="s">
        <v>407</v>
      </c>
      <c r="V40" s="92"/>
      <c r="W40" s="92"/>
      <c r="X40" s="92"/>
      <c r="Y40" s="92"/>
      <c r="Z40" s="92"/>
      <c r="AA40" s="92"/>
      <c r="AB40" s="92"/>
      <c r="AC40" s="92"/>
      <c r="AD40" s="92"/>
    </row>
    <row r="41" spans="1:30" s="89" customFormat="1" outlineLevel="1" x14ac:dyDescent="0.25">
      <c r="A41" s="15" t="s">
        <v>25</v>
      </c>
      <c r="B41" s="14">
        <v>1421.6579999999999</v>
      </c>
      <c r="C41" s="14">
        <v>1750</v>
      </c>
      <c r="D41" s="14">
        <v>0</v>
      </c>
      <c r="E41" s="14">
        <v>0</v>
      </c>
      <c r="F41" s="14">
        <v>0</v>
      </c>
      <c r="G41" s="14">
        <v>0</v>
      </c>
      <c r="H41" s="14">
        <f t="shared" si="14"/>
        <v>1750</v>
      </c>
      <c r="I41" s="14">
        <v>1750</v>
      </c>
      <c r="J41" s="14">
        <v>0</v>
      </c>
      <c r="K41" s="14">
        <v>0</v>
      </c>
      <c r="L41" s="14">
        <v>0</v>
      </c>
      <c r="M41" s="14">
        <v>0</v>
      </c>
      <c r="N41" s="121">
        <f t="shared" si="15"/>
        <v>1750</v>
      </c>
      <c r="O41" s="14">
        <f t="shared" si="16"/>
        <v>3500</v>
      </c>
      <c r="P41" s="14">
        <f t="shared" si="17"/>
        <v>4921.6579999999994</v>
      </c>
      <c r="Q41" s="217"/>
      <c r="R41" s="225">
        <f t="shared" si="4"/>
        <v>1750</v>
      </c>
      <c r="S41" s="225">
        <f>VLOOKUP(A41,database!$A$1:$W$54,23,FALSE)</f>
        <v>2348</v>
      </c>
      <c r="T41" s="225">
        <f t="shared" si="18"/>
        <v>598</v>
      </c>
      <c r="U41" s="234" t="s">
        <v>408</v>
      </c>
      <c r="V41" s="92"/>
      <c r="W41" s="92"/>
      <c r="X41" s="92"/>
      <c r="Y41" s="92"/>
      <c r="Z41" s="92"/>
      <c r="AA41" s="92"/>
      <c r="AB41" s="92"/>
      <c r="AC41" s="92"/>
      <c r="AD41" s="92"/>
    </row>
    <row r="42" spans="1:30" s="89" customFormat="1" outlineLevel="1" x14ac:dyDescent="0.25">
      <c r="A42" s="15" t="s">
        <v>26</v>
      </c>
      <c r="B42" s="14">
        <f>(((444-444)+2202)+(2061-47.016))+0</f>
        <v>4215.9840000000004</v>
      </c>
      <c r="C42" s="14">
        <v>0</v>
      </c>
      <c r="D42" s="14">
        <v>500</v>
      </c>
      <c r="E42" s="14">
        <v>2750</v>
      </c>
      <c r="F42" s="14">
        <v>3025</v>
      </c>
      <c r="G42" s="14">
        <v>0</v>
      </c>
      <c r="H42" s="14">
        <f t="shared" si="14"/>
        <v>6275</v>
      </c>
      <c r="I42" s="14">
        <v>0</v>
      </c>
      <c r="J42" s="14">
        <v>0</v>
      </c>
      <c r="K42" s="14">
        <v>0</v>
      </c>
      <c r="L42" s="14">
        <v>0</v>
      </c>
      <c r="M42" s="14">
        <v>0</v>
      </c>
      <c r="N42" s="121">
        <f t="shared" si="15"/>
        <v>0</v>
      </c>
      <c r="O42" s="14">
        <f t="shared" si="16"/>
        <v>6275</v>
      </c>
      <c r="P42" s="14">
        <f t="shared" si="17"/>
        <v>10490.984</v>
      </c>
      <c r="Q42" s="217"/>
      <c r="R42" s="225">
        <f t="shared" si="4"/>
        <v>6275</v>
      </c>
      <c r="S42" s="225">
        <f>VLOOKUP(A42,database!$A$1:$W$54,23,FALSE)</f>
        <v>6275</v>
      </c>
      <c r="T42" s="225">
        <f t="shared" si="18"/>
        <v>0</v>
      </c>
      <c r="U42" s="234"/>
      <c r="V42" s="92"/>
      <c r="W42" s="92"/>
      <c r="X42" s="92"/>
      <c r="Y42" s="92"/>
      <c r="Z42" s="92"/>
      <c r="AA42" s="92"/>
      <c r="AB42" s="92"/>
      <c r="AC42" s="92"/>
      <c r="AD42" s="92"/>
    </row>
    <row r="43" spans="1:30" s="89" customFormat="1" outlineLevel="1" x14ac:dyDescent="0.25">
      <c r="A43" s="13" t="s">
        <v>27</v>
      </c>
      <c r="B43" s="14">
        <f>1111+350</f>
        <v>1461</v>
      </c>
      <c r="C43" s="14">
        <v>0</v>
      </c>
      <c r="D43" s="14">
        <v>0</v>
      </c>
      <c r="E43" s="14">
        <v>0</v>
      </c>
      <c r="F43" s="14">
        <v>0</v>
      </c>
      <c r="G43" s="14">
        <v>500</v>
      </c>
      <c r="H43" s="14">
        <f t="shared" si="14"/>
        <v>500</v>
      </c>
      <c r="I43" s="14">
        <v>0</v>
      </c>
      <c r="J43" s="14">
        <v>0</v>
      </c>
      <c r="K43" s="14">
        <v>0</v>
      </c>
      <c r="L43" s="14">
        <v>0</v>
      </c>
      <c r="M43" s="14">
        <v>0</v>
      </c>
      <c r="N43" s="121">
        <f t="shared" si="15"/>
        <v>0</v>
      </c>
      <c r="O43" s="14">
        <f t="shared" si="16"/>
        <v>500</v>
      </c>
      <c r="P43" s="14">
        <f t="shared" si="17"/>
        <v>1961</v>
      </c>
      <c r="Q43" s="217"/>
      <c r="R43" s="225">
        <f t="shared" si="4"/>
        <v>500</v>
      </c>
      <c r="S43" s="225">
        <f>VLOOKUP(A43,database!$A$1:$W$54,23,FALSE)</f>
        <v>1000</v>
      </c>
      <c r="T43" s="225">
        <f t="shared" si="18"/>
        <v>500</v>
      </c>
      <c r="U43" s="234" t="s">
        <v>405</v>
      </c>
      <c r="V43" s="92"/>
      <c r="W43" s="92"/>
      <c r="X43" s="92"/>
      <c r="Y43" s="92"/>
      <c r="Z43" s="92"/>
      <c r="AA43" s="92"/>
      <c r="AB43" s="92"/>
      <c r="AC43" s="92"/>
      <c r="AD43" s="92"/>
    </row>
    <row r="44" spans="1:30" s="90" customFormat="1" outlineLevel="1" x14ac:dyDescent="0.25">
      <c r="A44" s="13" t="s">
        <v>28</v>
      </c>
      <c r="B44" s="14">
        <f>(1070-264.61)+900+200+350</f>
        <v>2255.39</v>
      </c>
      <c r="C44" s="14">
        <v>0</v>
      </c>
      <c r="D44" s="14">
        <v>0</v>
      </c>
      <c r="E44" s="14">
        <v>0</v>
      </c>
      <c r="F44" s="14">
        <v>0</v>
      </c>
      <c r="G44" s="14">
        <v>1090</v>
      </c>
      <c r="H44" s="14">
        <f t="shared" si="14"/>
        <v>1090</v>
      </c>
      <c r="I44" s="14">
        <v>0</v>
      </c>
      <c r="J44" s="14">
        <v>105</v>
      </c>
      <c r="K44" s="14">
        <v>0</v>
      </c>
      <c r="L44" s="14">
        <v>205</v>
      </c>
      <c r="M44" s="14">
        <v>0</v>
      </c>
      <c r="N44" s="121">
        <f t="shared" si="15"/>
        <v>310</v>
      </c>
      <c r="O44" s="14">
        <f t="shared" si="16"/>
        <v>1400</v>
      </c>
      <c r="P44" s="14">
        <f t="shared" si="17"/>
        <v>3655.39</v>
      </c>
      <c r="Q44" s="218"/>
      <c r="R44" s="225">
        <f t="shared" si="4"/>
        <v>1400</v>
      </c>
      <c r="S44" s="225">
        <f>VLOOKUP(A44,database!$A$1:$W$54,23,FALSE)</f>
        <v>1400</v>
      </c>
      <c r="T44" s="225">
        <f t="shared" si="18"/>
        <v>0</v>
      </c>
      <c r="U44" s="234"/>
      <c r="V44" s="92"/>
      <c r="W44" s="92"/>
      <c r="X44" s="92"/>
      <c r="Y44" s="92"/>
      <c r="Z44" s="92"/>
      <c r="AA44" s="92"/>
      <c r="AB44" s="92"/>
      <c r="AC44" s="92"/>
      <c r="AD44" s="92"/>
    </row>
    <row r="45" spans="1:30" s="90" customFormat="1" outlineLevel="1" x14ac:dyDescent="0.25">
      <c r="A45" s="15" t="s">
        <v>30</v>
      </c>
      <c r="B45" s="14">
        <v>757.89200000000005</v>
      </c>
      <c r="C45" s="14">
        <v>314</v>
      </c>
      <c r="D45" s="14">
        <v>316</v>
      </c>
      <c r="E45" s="14">
        <v>0</v>
      </c>
      <c r="F45" s="14">
        <v>0</v>
      </c>
      <c r="G45" s="14">
        <v>0</v>
      </c>
      <c r="H45" s="14">
        <f t="shared" si="14"/>
        <v>630</v>
      </c>
      <c r="I45" s="14">
        <v>314</v>
      </c>
      <c r="J45" s="14">
        <v>316</v>
      </c>
      <c r="K45" s="14">
        <v>0</v>
      </c>
      <c r="L45" s="14">
        <v>0</v>
      </c>
      <c r="M45" s="14">
        <v>0</v>
      </c>
      <c r="N45" s="121">
        <f t="shared" si="15"/>
        <v>630</v>
      </c>
      <c r="O45" s="14">
        <f t="shared" si="16"/>
        <v>1260</v>
      </c>
      <c r="P45" s="14">
        <f t="shared" si="17"/>
        <v>2017.8920000000001</v>
      </c>
      <c r="Q45" s="218"/>
      <c r="R45" s="225">
        <f t="shared" si="4"/>
        <v>946</v>
      </c>
      <c r="S45" s="225">
        <f>VLOOKUP(A45,database!$A$1:$W$54,23,FALSE)</f>
        <v>946</v>
      </c>
      <c r="T45" s="225">
        <f t="shared" si="18"/>
        <v>0</v>
      </c>
      <c r="U45" s="234"/>
      <c r="V45" s="92"/>
      <c r="W45" s="92"/>
      <c r="X45" s="92"/>
      <c r="Y45" s="92"/>
      <c r="Z45" s="92"/>
      <c r="AA45" s="92"/>
      <c r="AB45" s="92"/>
      <c r="AC45" s="92"/>
      <c r="AD45" s="92"/>
    </row>
    <row r="46" spans="1:30" s="89" customFormat="1" outlineLevel="1" x14ac:dyDescent="0.25">
      <c r="A46" s="15" t="s">
        <v>287</v>
      </c>
      <c r="B46" s="14">
        <f>(((802.7-0.183)+(657-657))+1203+362+362+362+1045)</f>
        <v>4136.5169999999998</v>
      </c>
      <c r="C46" s="14">
        <v>1060</v>
      </c>
      <c r="D46" s="14">
        <v>1890</v>
      </c>
      <c r="E46" s="14">
        <v>665</v>
      </c>
      <c r="F46" s="14">
        <v>855</v>
      </c>
      <c r="G46" s="14">
        <v>385</v>
      </c>
      <c r="H46" s="14">
        <f t="shared" si="14"/>
        <v>4855</v>
      </c>
      <c r="I46" s="14">
        <v>326</v>
      </c>
      <c r="J46" s="14">
        <v>1825</v>
      </c>
      <c r="K46" s="14">
        <v>650</v>
      </c>
      <c r="L46" s="14">
        <v>650</v>
      </c>
      <c r="M46" s="14">
        <v>650</v>
      </c>
      <c r="N46" s="121">
        <f t="shared" si="15"/>
        <v>4101</v>
      </c>
      <c r="O46" s="14">
        <f t="shared" si="16"/>
        <v>8956</v>
      </c>
      <c r="P46" s="14">
        <f t="shared" si="17"/>
        <v>13092.517</v>
      </c>
      <c r="Q46" s="217"/>
      <c r="R46" s="225">
        <f t="shared" si="4"/>
        <v>7896</v>
      </c>
      <c r="S46" s="225">
        <f>VLOOKUP(A46,database!$A$1:$W$54,23,FALSE)</f>
        <v>7896</v>
      </c>
      <c r="T46" s="225">
        <f t="shared" si="18"/>
        <v>0</v>
      </c>
      <c r="U46" s="234"/>
      <c r="V46" s="92"/>
      <c r="W46" s="92"/>
      <c r="X46" s="92"/>
      <c r="Y46" s="92"/>
      <c r="Z46" s="92"/>
      <c r="AA46" s="92"/>
      <c r="AB46" s="92"/>
      <c r="AC46" s="92"/>
      <c r="AD46" s="92"/>
    </row>
    <row r="47" spans="1:30" s="90" customFormat="1" outlineLevel="1" x14ac:dyDescent="0.25">
      <c r="A47" s="15" t="s">
        <v>31</v>
      </c>
      <c r="B47" s="14">
        <v>63</v>
      </c>
      <c r="C47" s="14">
        <v>0</v>
      </c>
      <c r="D47" s="14">
        <v>0</v>
      </c>
      <c r="E47" s="14">
        <v>0</v>
      </c>
      <c r="F47" s="14">
        <v>0</v>
      </c>
      <c r="G47" s="14">
        <v>0</v>
      </c>
      <c r="H47" s="14">
        <f t="shared" si="14"/>
        <v>0</v>
      </c>
      <c r="I47" s="14">
        <v>43</v>
      </c>
      <c r="J47" s="14">
        <v>0</v>
      </c>
      <c r="K47" s="14">
        <v>0</v>
      </c>
      <c r="L47" s="14">
        <v>0</v>
      </c>
      <c r="M47" s="14"/>
      <c r="N47" s="121">
        <f t="shared" si="15"/>
        <v>43</v>
      </c>
      <c r="O47" s="14">
        <f t="shared" si="16"/>
        <v>43</v>
      </c>
      <c r="P47" s="14">
        <f t="shared" si="17"/>
        <v>106</v>
      </c>
      <c r="Q47" s="218"/>
      <c r="R47" s="225">
        <f t="shared" si="4"/>
        <v>43</v>
      </c>
      <c r="S47" s="225">
        <f>VLOOKUP(A47,database!$A$1:$W$54,23,FALSE)</f>
        <v>41</v>
      </c>
      <c r="T47" s="225">
        <f t="shared" si="18"/>
        <v>-2</v>
      </c>
      <c r="U47" s="234"/>
      <c r="V47" s="92"/>
      <c r="W47" s="92"/>
      <c r="X47" s="92"/>
      <c r="Y47" s="92"/>
      <c r="Z47" s="92"/>
      <c r="AA47" s="92"/>
      <c r="AB47" s="92"/>
      <c r="AC47" s="92"/>
      <c r="AD47" s="92"/>
    </row>
    <row r="48" spans="1:30" s="89" customFormat="1" ht="25.5" outlineLevel="1" x14ac:dyDescent="0.25">
      <c r="A48" s="15" t="s">
        <v>32</v>
      </c>
      <c r="B48" s="14">
        <f>((500-0.734)+0)+0</f>
        <v>499.26600000000002</v>
      </c>
      <c r="C48" s="14">
        <v>1500</v>
      </c>
      <c r="D48" s="14">
        <v>0</v>
      </c>
      <c r="E48" s="14">
        <v>0</v>
      </c>
      <c r="F48" s="14">
        <v>0</v>
      </c>
      <c r="G48" s="14">
        <v>0</v>
      </c>
      <c r="H48" s="14">
        <f t="shared" si="14"/>
        <v>1500</v>
      </c>
      <c r="I48" s="14">
        <v>0</v>
      </c>
      <c r="J48" s="14">
        <v>1700</v>
      </c>
      <c r="K48" s="14">
        <v>0</v>
      </c>
      <c r="L48" s="14">
        <v>0</v>
      </c>
      <c r="M48" s="14">
        <v>0</v>
      </c>
      <c r="N48" s="121">
        <f t="shared" si="15"/>
        <v>1700</v>
      </c>
      <c r="O48" s="14">
        <f t="shared" si="16"/>
        <v>3200</v>
      </c>
      <c r="P48" s="14">
        <f t="shared" si="17"/>
        <v>3699.2660000000001</v>
      </c>
      <c r="Q48" s="217"/>
      <c r="R48" s="225">
        <f t="shared" si="4"/>
        <v>1700</v>
      </c>
      <c r="S48" s="225">
        <f>VLOOKUP(A48,database!$A$1:$W$54,23,FALSE)</f>
        <v>1800</v>
      </c>
      <c r="T48" s="225">
        <f t="shared" si="18"/>
        <v>100</v>
      </c>
      <c r="U48" s="234" t="s">
        <v>409</v>
      </c>
      <c r="V48" s="92"/>
      <c r="W48" s="92"/>
      <c r="X48" s="92"/>
      <c r="Y48" s="92"/>
      <c r="Z48" s="92"/>
      <c r="AA48" s="92"/>
      <c r="AB48" s="92"/>
      <c r="AC48" s="92"/>
      <c r="AD48" s="92"/>
    </row>
    <row r="49" spans="1:224" s="89" customFormat="1" outlineLevel="1" x14ac:dyDescent="0.25">
      <c r="A49" s="15" t="s">
        <v>33</v>
      </c>
      <c r="B49" s="14">
        <v>1220</v>
      </c>
      <c r="C49" s="14">
        <v>750</v>
      </c>
      <c r="D49" s="14">
        <v>750</v>
      </c>
      <c r="E49" s="14">
        <v>0</v>
      </c>
      <c r="F49" s="14">
        <v>0</v>
      </c>
      <c r="G49" s="14">
        <v>0</v>
      </c>
      <c r="H49" s="14">
        <f t="shared" si="14"/>
        <v>1500</v>
      </c>
      <c r="I49" s="14">
        <v>0</v>
      </c>
      <c r="J49" s="14">
        <v>750</v>
      </c>
      <c r="K49" s="14">
        <v>750</v>
      </c>
      <c r="L49" s="14">
        <v>0</v>
      </c>
      <c r="M49" s="14">
        <v>0</v>
      </c>
      <c r="N49" s="121">
        <f t="shared" si="15"/>
        <v>1500</v>
      </c>
      <c r="O49" s="14">
        <f t="shared" si="16"/>
        <v>3000</v>
      </c>
      <c r="P49" s="14">
        <f t="shared" si="17"/>
        <v>4220</v>
      </c>
      <c r="Q49" s="217"/>
      <c r="R49" s="225">
        <f t="shared" si="4"/>
        <v>2250</v>
      </c>
      <c r="S49" s="225">
        <f>VLOOKUP(A49,database!$A$1:$W$54,23,FALSE)</f>
        <v>2250</v>
      </c>
      <c r="T49" s="225">
        <f t="shared" si="18"/>
        <v>0</v>
      </c>
      <c r="U49" s="234"/>
      <c r="V49" s="92"/>
      <c r="W49" s="92"/>
      <c r="X49" s="92"/>
      <c r="Y49" s="92"/>
      <c r="Z49" s="92"/>
      <c r="AA49" s="92"/>
      <c r="AB49" s="92"/>
      <c r="AC49" s="92"/>
      <c r="AD49" s="92"/>
    </row>
    <row r="50" spans="1:224" s="89" customFormat="1" outlineLevel="1" x14ac:dyDescent="0.25">
      <c r="A50" s="15" t="s">
        <v>34</v>
      </c>
      <c r="B50" s="14">
        <f>870-3.92</f>
        <v>866.08</v>
      </c>
      <c r="C50" s="14">
        <v>0</v>
      </c>
      <c r="D50" s="14">
        <v>580</v>
      </c>
      <c r="E50" s="14">
        <v>580</v>
      </c>
      <c r="F50" s="14">
        <v>0</v>
      </c>
      <c r="G50" s="14">
        <v>0</v>
      </c>
      <c r="H50" s="14">
        <f t="shared" si="14"/>
        <v>1160</v>
      </c>
      <c r="I50" s="14">
        <v>0</v>
      </c>
      <c r="J50" s="14">
        <v>0</v>
      </c>
      <c r="K50" s="14">
        <v>0</v>
      </c>
      <c r="L50" s="14">
        <v>0</v>
      </c>
      <c r="M50" s="14">
        <v>0</v>
      </c>
      <c r="N50" s="121">
        <f t="shared" si="15"/>
        <v>0</v>
      </c>
      <c r="O50" s="14">
        <f t="shared" si="16"/>
        <v>1160</v>
      </c>
      <c r="P50" s="14">
        <f t="shared" si="17"/>
        <v>2026.08</v>
      </c>
      <c r="Q50" s="217"/>
      <c r="R50" s="225">
        <f t="shared" si="4"/>
        <v>1160</v>
      </c>
      <c r="S50" s="225">
        <f>VLOOKUP(A50,database!$A$1:$W$54,23,FALSE)</f>
        <v>1160</v>
      </c>
      <c r="T50" s="225">
        <f t="shared" si="18"/>
        <v>0</v>
      </c>
      <c r="U50" s="234"/>
      <c r="V50" s="92"/>
      <c r="W50" s="92"/>
      <c r="X50" s="92"/>
      <c r="Y50" s="92"/>
      <c r="Z50" s="92"/>
      <c r="AA50" s="92"/>
      <c r="AB50" s="92"/>
      <c r="AC50" s="92"/>
      <c r="AD50" s="92"/>
    </row>
    <row r="51" spans="1:224" s="89" customFormat="1" ht="25.5" outlineLevel="1" x14ac:dyDescent="0.25">
      <c r="A51" s="15" t="s">
        <v>35</v>
      </c>
      <c r="B51" s="56">
        <f>((137-1.74)+0)+21+158</f>
        <v>314.26</v>
      </c>
      <c r="C51" s="14">
        <v>150</v>
      </c>
      <c r="D51" s="14"/>
      <c r="E51" s="14"/>
      <c r="F51" s="14"/>
      <c r="G51" s="14"/>
      <c r="H51" s="14">
        <f t="shared" si="14"/>
        <v>150</v>
      </c>
      <c r="I51" s="14"/>
      <c r="J51" s="14"/>
      <c r="K51" s="14"/>
      <c r="L51" s="14"/>
      <c r="M51" s="14"/>
      <c r="N51" s="121">
        <f t="shared" si="15"/>
        <v>0</v>
      </c>
      <c r="O51" s="14">
        <f t="shared" si="16"/>
        <v>150</v>
      </c>
      <c r="P51" s="14">
        <f t="shared" si="17"/>
        <v>464.26</v>
      </c>
      <c r="Q51" s="217"/>
      <c r="R51" s="225">
        <f t="shared" si="4"/>
        <v>0</v>
      </c>
      <c r="S51" s="225">
        <f>VLOOKUP(A51,database!$A$1:$W$54,23,FALSE)</f>
        <v>150</v>
      </c>
      <c r="T51" s="225">
        <f t="shared" si="18"/>
        <v>150</v>
      </c>
      <c r="U51" s="234" t="s">
        <v>410</v>
      </c>
      <c r="V51" s="92"/>
      <c r="W51" s="92"/>
      <c r="X51" s="92"/>
      <c r="Y51" s="92"/>
      <c r="Z51" s="92"/>
      <c r="AA51" s="92"/>
      <c r="AB51" s="92"/>
      <c r="AC51" s="92"/>
      <c r="AD51" s="92"/>
    </row>
    <row r="52" spans="1:224" s="90" customFormat="1" outlineLevel="1" x14ac:dyDescent="0.25">
      <c r="A52" s="15" t="s">
        <v>36</v>
      </c>
      <c r="B52" s="56">
        <v>866</v>
      </c>
      <c r="C52" s="14">
        <v>20</v>
      </c>
      <c r="D52" s="14">
        <v>70</v>
      </c>
      <c r="E52" s="14">
        <v>64</v>
      </c>
      <c r="F52" s="14">
        <v>78</v>
      </c>
      <c r="G52" s="14">
        <v>40</v>
      </c>
      <c r="H52" s="14">
        <f t="shared" si="14"/>
        <v>272</v>
      </c>
      <c r="I52" s="14">
        <v>72</v>
      </c>
      <c r="J52" s="14">
        <v>82</v>
      </c>
      <c r="K52" s="14">
        <v>70</v>
      </c>
      <c r="L52" s="14">
        <v>58</v>
      </c>
      <c r="M52" s="14">
        <v>60</v>
      </c>
      <c r="N52" s="121">
        <f t="shared" si="15"/>
        <v>342</v>
      </c>
      <c r="O52" s="14">
        <f t="shared" si="16"/>
        <v>614</v>
      </c>
      <c r="P52" s="14">
        <f t="shared" si="17"/>
        <v>1480</v>
      </c>
      <c r="Q52" s="218"/>
      <c r="R52" s="225">
        <f t="shared" si="4"/>
        <v>594</v>
      </c>
      <c r="S52" s="225">
        <f>VLOOKUP(A52,database!$A$1:$W$54,23,FALSE)</f>
        <v>594</v>
      </c>
      <c r="T52" s="225">
        <f t="shared" si="18"/>
        <v>0</v>
      </c>
      <c r="U52" s="234"/>
      <c r="V52" s="92"/>
      <c r="W52" s="92"/>
      <c r="X52" s="92"/>
      <c r="Y52" s="92"/>
      <c r="Z52" s="92"/>
      <c r="AA52" s="92"/>
      <c r="AB52" s="92"/>
      <c r="AC52" s="92"/>
      <c r="AD52" s="92"/>
    </row>
    <row r="53" spans="1:224" s="90" customFormat="1" ht="24" outlineLevel="1" x14ac:dyDescent="0.25">
      <c r="A53" s="15" t="s">
        <v>39</v>
      </c>
      <c r="B53" s="14">
        <f>(17-11.427)</f>
        <v>5.5730000000000004</v>
      </c>
      <c r="C53" s="14">
        <v>47</v>
      </c>
      <c r="D53" s="14">
        <v>30</v>
      </c>
      <c r="E53" s="14">
        <v>17</v>
      </c>
      <c r="F53" s="14">
        <v>0</v>
      </c>
      <c r="G53" s="14">
        <v>47</v>
      </c>
      <c r="H53" s="14">
        <f t="shared" si="14"/>
        <v>141</v>
      </c>
      <c r="I53" s="14">
        <v>30</v>
      </c>
      <c r="J53" s="14">
        <v>17</v>
      </c>
      <c r="K53" s="14">
        <v>30</v>
      </c>
      <c r="L53" s="14">
        <v>17</v>
      </c>
      <c r="M53" s="14"/>
      <c r="N53" s="121">
        <f t="shared" si="15"/>
        <v>94</v>
      </c>
      <c r="O53" s="14">
        <f t="shared" si="16"/>
        <v>235</v>
      </c>
      <c r="P53" s="14">
        <f t="shared" si="17"/>
        <v>240.57300000000001</v>
      </c>
      <c r="Q53" s="218"/>
      <c r="R53" s="225">
        <f t="shared" si="4"/>
        <v>188</v>
      </c>
      <c r="S53" s="225">
        <f>VLOOKUP(A53,database!$A$1:$W$54,23,FALSE)</f>
        <v>188</v>
      </c>
      <c r="T53" s="225">
        <f t="shared" si="18"/>
        <v>0</v>
      </c>
      <c r="U53" s="234"/>
      <c r="V53" s="92"/>
      <c r="W53" s="92"/>
      <c r="X53" s="92"/>
      <c r="Y53" s="92"/>
      <c r="Z53" s="92"/>
      <c r="AA53" s="92"/>
      <c r="AB53" s="92"/>
      <c r="AC53" s="92"/>
      <c r="AD53" s="92"/>
    </row>
    <row r="54" spans="1:224" s="90" customFormat="1" ht="217.9" customHeight="1" outlineLevel="1" x14ac:dyDescent="0.25">
      <c r="A54" s="15" t="s">
        <v>40</v>
      </c>
      <c r="B54" s="14">
        <v>0</v>
      </c>
      <c r="C54" s="14">
        <v>0</v>
      </c>
      <c r="D54" s="14">
        <v>0</v>
      </c>
      <c r="E54" s="14">
        <v>500</v>
      </c>
      <c r="F54" s="14">
        <v>0</v>
      </c>
      <c r="G54" s="14">
        <v>0</v>
      </c>
      <c r="H54" s="14">
        <f t="shared" si="14"/>
        <v>500</v>
      </c>
      <c r="I54" s="14">
        <v>0</v>
      </c>
      <c r="J54" s="14">
        <v>0</v>
      </c>
      <c r="K54" s="14">
        <v>0</v>
      </c>
      <c r="L54" s="14">
        <v>500</v>
      </c>
      <c r="M54" s="14">
        <v>0</v>
      </c>
      <c r="N54" s="121">
        <f t="shared" si="15"/>
        <v>500</v>
      </c>
      <c r="O54" s="14">
        <f t="shared" si="16"/>
        <v>1000</v>
      </c>
      <c r="P54" s="14">
        <f t="shared" si="17"/>
        <v>1000</v>
      </c>
      <c r="Q54" s="218"/>
      <c r="R54" s="225">
        <f t="shared" si="4"/>
        <v>1000</v>
      </c>
      <c r="S54" s="225">
        <f>VLOOKUP(A54,database!$A$1:$W$54,23,FALSE)</f>
        <v>2575</v>
      </c>
      <c r="T54" s="225">
        <f t="shared" si="18"/>
        <v>1575</v>
      </c>
      <c r="U54" s="234" t="s">
        <v>411</v>
      </c>
      <c r="V54" s="92"/>
      <c r="W54" s="92"/>
      <c r="X54" s="92"/>
      <c r="Y54" s="92"/>
      <c r="Z54" s="92"/>
      <c r="AA54" s="92"/>
      <c r="AB54" s="92"/>
      <c r="AC54" s="92"/>
      <c r="AD54" s="92"/>
    </row>
    <row r="55" spans="1:224" s="136" customFormat="1" outlineLevel="1" x14ac:dyDescent="0.25">
      <c r="A55" s="15" t="s">
        <v>41</v>
      </c>
      <c r="B55" s="56">
        <v>936.14800000000002</v>
      </c>
      <c r="C55" s="14">
        <v>9</v>
      </c>
      <c r="D55" s="14">
        <v>15</v>
      </c>
      <c r="E55" s="14">
        <v>12</v>
      </c>
      <c r="F55" s="14">
        <v>195</v>
      </c>
      <c r="G55" s="14">
        <v>79</v>
      </c>
      <c r="H55" s="14">
        <f t="shared" si="14"/>
        <v>310</v>
      </c>
      <c r="I55" s="14">
        <v>178</v>
      </c>
      <c r="J55" s="14">
        <v>52</v>
      </c>
      <c r="K55" s="14">
        <v>231</v>
      </c>
      <c r="L55" s="14">
        <v>99</v>
      </c>
      <c r="M55" s="14">
        <v>0</v>
      </c>
      <c r="N55" s="121">
        <f t="shared" si="15"/>
        <v>560</v>
      </c>
      <c r="O55" s="14">
        <f t="shared" si="16"/>
        <v>870</v>
      </c>
      <c r="P55" s="14">
        <f t="shared" si="17"/>
        <v>1806.1480000000001</v>
      </c>
      <c r="Q55" s="217"/>
      <c r="R55" s="225">
        <f t="shared" si="4"/>
        <v>861</v>
      </c>
      <c r="S55" s="225">
        <f>VLOOKUP(A55,database!$A$1:$W$54,23,FALSE)</f>
        <v>895</v>
      </c>
      <c r="T55" s="225">
        <f t="shared" si="18"/>
        <v>34</v>
      </c>
      <c r="U55" s="234" t="s">
        <v>412</v>
      </c>
      <c r="V55" s="92"/>
      <c r="W55" s="92"/>
      <c r="X55" s="92"/>
      <c r="Y55" s="92"/>
      <c r="Z55" s="92"/>
      <c r="AA55" s="92"/>
      <c r="AB55" s="92"/>
      <c r="AC55" s="92"/>
      <c r="AD55" s="92"/>
    </row>
    <row r="56" spans="1:224" s="89" customFormat="1" outlineLevel="1" x14ac:dyDescent="0.25">
      <c r="A56" s="13" t="s">
        <v>44</v>
      </c>
      <c r="B56" s="14">
        <f>(423-166.471)+540</f>
        <v>796.529</v>
      </c>
      <c r="C56" s="14">
        <v>0</v>
      </c>
      <c r="D56" s="14">
        <v>0</v>
      </c>
      <c r="E56" s="14">
        <v>0</v>
      </c>
      <c r="F56" s="14">
        <v>0</v>
      </c>
      <c r="G56" s="14">
        <v>0</v>
      </c>
      <c r="H56" s="14">
        <f t="shared" si="14"/>
        <v>0</v>
      </c>
      <c r="I56" s="14">
        <v>540</v>
      </c>
      <c r="J56" s="14">
        <v>0</v>
      </c>
      <c r="K56" s="14">
        <v>0</v>
      </c>
      <c r="L56" s="14">
        <v>0</v>
      </c>
      <c r="M56" s="14">
        <v>0</v>
      </c>
      <c r="N56" s="121">
        <f t="shared" si="15"/>
        <v>540</v>
      </c>
      <c r="O56" s="14">
        <f t="shared" si="16"/>
        <v>540</v>
      </c>
      <c r="P56" s="14">
        <f t="shared" si="17"/>
        <v>1336.529</v>
      </c>
      <c r="Q56" s="217"/>
      <c r="R56" s="225">
        <f t="shared" si="4"/>
        <v>540</v>
      </c>
      <c r="S56" s="225">
        <f>VLOOKUP(A56,database!$A$1:$W$54,23,FALSE)</f>
        <v>540</v>
      </c>
      <c r="T56" s="225">
        <f t="shared" si="18"/>
        <v>0</v>
      </c>
      <c r="U56" s="234"/>
      <c r="V56" s="92"/>
      <c r="W56" s="92"/>
      <c r="X56" s="92"/>
      <c r="Y56" s="92"/>
      <c r="Z56" s="92"/>
      <c r="AA56" s="92"/>
      <c r="AB56" s="92"/>
      <c r="AC56" s="92"/>
      <c r="AD56" s="92"/>
    </row>
    <row r="57" spans="1:224" s="138" customFormat="1" ht="24" outlineLevel="1" x14ac:dyDescent="0.25">
      <c r="A57" s="15" t="s">
        <v>45</v>
      </c>
      <c r="B57" s="56">
        <f>(2976-1710.743)+(2550-501.167)+2473</f>
        <v>5787.09</v>
      </c>
      <c r="C57" s="14">
        <v>0</v>
      </c>
      <c r="D57" s="14">
        <v>0</v>
      </c>
      <c r="E57" s="14">
        <v>5023</v>
      </c>
      <c r="F57" s="14">
        <v>0</v>
      </c>
      <c r="G57" s="14">
        <v>0</v>
      </c>
      <c r="H57" s="14">
        <f t="shared" si="14"/>
        <v>5023</v>
      </c>
      <c r="I57" s="14">
        <v>0</v>
      </c>
      <c r="J57" s="14">
        <v>0</v>
      </c>
      <c r="K57" s="14">
        <v>5023</v>
      </c>
      <c r="L57" s="14">
        <v>0</v>
      </c>
      <c r="M57" s="14">
        <v>0</v>
      </c>
      <c r="N57" s="121">
        <f t="shared" si="15"/>
        <v>5023</v>
      </c>
      <c r="O57" s="14">
        <f t="shared" si="16"/>
        <v>10046</v>
      </c>
      <c r="P57" s="14">
        <f t="shared" si="17"/>
        <v>15833.09</v>
      </c>
      <c r="Q57" s="218" t="s">
        <v>348</v>
      </c>
      <c r="R57" s="225">
        <f t="shared" si="4"/>
        <v>10046</v>
      </c>
      <c r="S57" s="225">
        <f>VLOOKUP(A57,database!$A$1:$W$54,23,FALSE)</f>
        <v>10046</v>
      </c>
      <c r="T57" s="225">
        <f t="shared" si="18"/>
        <v>0</v>
      </c>
      <c r="U57" s="234"/>
      <c r="V57" s="92"/>
      <c r="W57" s="92"/>
      <c r="X57" s="92"/>
      <c r="Y57" s="92"/>
      <c r="Z57" s="92"/>
      <c r="AA57" s="92"/>
      <c r="AB57" s="92"/>
      <c r="AC57" s="92"/>
      <c r="AD57" s="92"/>
      <c r="AE57" s="137"/>
      <c r="AF57" s="137"/>
      <c r="AG57" s="137"/>
      <c r="AH57" s="137"/>
      <c r="AI57" s="137"/>
      <c r="AJ57" s="137"/>
      <c r="AK57" s="137"/>
      <c r="AL57" s="137"/>
      <c r="AM57" s="137"/>
      <c r="AN57" s="137"/>
      <c r="AO57" s="137"/>
      <c r="AP57" s="137"/>
      <c r="AQ57" s="137"/>
      <c r="AR57" s="137"/>
      <c r="AS57" s="137"/>
      <c r="AT57" s="137"/>
      <c r="AU57" s="137"/>
      <c r="AV57" s="137"/>
      <c r="AW57" s="137"/>
      <c r="AX57" s="137"/>
      <c r="AY57" s="137"/>
      <c r="AZ57" s="137"/>
      <c r="BA57" s="137"/>
      <c r="BB57" s="137"/>
      <c r="BC57" s="137"/>
      <c r="BD57" s="137"/>
      <c r="BE57" s="137"/>
      <c r="BF57" s="137"/>
      <c r="BG57" s="137"/>
      <c r="BH57" s="137"/>
      <c r="BI57" s="137"/>
      <c r="BJ57" s="137"/>
      <c r="BK57" s="137"/>
      <c r="BL57" s="137"/>
      <c r="BM57" s="137"/>
      <c r="BN57" s="137"/>
      <c r="BO57" s="137"/>
      <c r="BP57" s="137"/>
      <c r="BQ57" s="137"/>
      <c r="BR57" s="137"/>
      <c r="BS57" s="137"/>
      <c r="BT57" s="137"/>
      <c r="BU57" s="137"/>
      <c r="BV57" s="137"/>
      <c r="BW57" s="137"/>
      <c r="BX57" s="137"/>
      <c r="BY57" s="137"/>
      <c r="BZ57" s="137"/>
      <c r="CA57" s="137"/>
      <c r="CB57" s="137"/>
      <c r="CC57" s="137"/>
      <c r="CD57" s="137"/>
      <c r="CE57" s="137"/>
      <c r="CF57" s="137"/>
      <c r="CG57" s="137"/>
      <c r="CH57" s="137"/>
      <c r="CI57" s="137"/>
      <c r="CJ57" s="137"/>
      <c r="CK57" s="137"/>
      <c r="CL57" s="137"/>
      <c r="CM57" s="137"/>
      <c r="CN57" s="137"/>
      <c r="CO57" s="137"/>
      <c r="CP57" s="137"/>
      <c r="CQ57" s="137"/>
      <c r="CR57" s="137"/>
      <c r="CS57" s="137"/>
      <c r="CT57" s="137"/>
      <c r="CU57" s="137"/>
      <c r="CV57" s="137"/>
      <c r="CW57" s="137"/>
      <c r="CX57" s="137"/>
      <c r="CY57" s="137"/>
      <c r="CZ57" s="137"/>
      <c r="DA57" s="137"/>
      <c r="DB57" s="137"/>
      <c r="DC57" s="137"/>
      <c r="DD57" s="137"/>
      <c r="DE57" s="137"/>
      <c r="DF57" s="137"/>
      <c r="DG57" s="137"/>
      <c r="DH57" s="137"/>
      <c r="DI57" s="137"/>
      <c r="DJ57" s="137"/>
      <c r="DK57" s="137"/>
      <c r="DL57" s="137"/>
      <c r="DM57" s="137"/>
      <c r="DN57" s="137"/>
      <c r="DO57" s="137"/>
      <c r="DP57" s="137"/>
      <c r="DQ57" s="137"/>
      <c r="DR57" s="137"/>
      <c r="DS57" s="137"/>
      <c r="DT57" s="137"/>
      <c r="DU57" s="137"/>
      <c r="DV57" s="137"/>
      <c r="DW57" s="137"/>
      <c r="DX57" s="137"/>
      <c r="DY57" s="137"/>
      <c r="DZ57" s="137"/>
      <c r="EA57" s="137"/>
      <c r="EB57" s="137"/>
      <c r="EC57" s="137"/>
      <c r="ED57" s="137"/>
      <c r="EE57" s="137"/>
      <c r="EF57" s="137"/>
      <c r="EG57" s="137"/>
      <c r="EH57" s="137"/>
      <c r="EI57" s="137"/>
      <c r="EJ57" s="137"/>
      <c r="EK57" s="137"/>
      <c r="EL57" s="137"/>
      <c r="EM57" s="137"/>
      <c r="EN57" s="137"/>
      <c r="EO57" s="137"/>
      <c r="EP57" s="137"/>
      <c r="EQ57" s="137"/>
      <c r="ER57" s="137"/>
      <c r="ES57" s="137"/>
      <c r="ET57" s="137"/>
      <c r="EU57" s="137"/>
      <c r="EV57" s="137"/>
      <c r="EW57" s="137"/>
      <c r="EX57" s="137"/>
      <c r="EY57" s="137"/>
      <c r="EZ57" s="137"/>
      <c r="FA57" s="137"/>
      <c r="FB57" s="137"/>
      <c r="FC57" s="137"/>
      <c r="FD57" s="137"/>
      <c r="FE57" s="137"/>
      <c r="FF57" s="137"/>
      <c r="FG57" s="137"/>
      <c r="FH57" s="137"/>
      <c r="FI57" s="137"/>
      <c r="FJ57" s="137"/>
      <c r="FK57" s="137"/>
      <c r="FL57" s="137"/>
      <c r="FM57" s="137"/>
      <c r="FN57" s="137"/>
      <c r="FO57" s="137"/>
      <c r="FP57" s="137"/>
      <c r="FQ57" s="137"/>
      <c r="FR57" s="137"/>
      <c r="FS57" s="137"/>
      <c r="FT57" s="137"/>
      <c r="FU57" s="137"/>
      <c r="FV57" s="137"/>
      <c r="FW57" s="137"/>
      <c r="FX57" s="137"/>
      <c r="FY57" s="137"/>
      <c r="FZ57" s="137"/>
      <c r="GA57" s="137"/>
      <c r="GB57" s="137"/>
      <c r="GC57" s="137"/>
      <c r="GD57" s="137"/>
      <c r="GE57" s="137"/>
      <c r="GF57" s="137"/>
      <c r="GG57" s="137"/>
      <c r="GH57" s="137"/>
      <c r="GI57" s="137"/>
      <c r="GJ57" s="137"/>
      <c r="GK57" s="137"/>
      <c r="GL57" s="137"/>
      <c r="GM57" s="137"/>
      <c r="GN57" s="137"/>
      <c r="GO57" s="137"/>
      <c r="GP57" s="137"/>
      <c r="GQ57" s="137"/>
      <c r="GR57" s="137"/>
      <c r="GS57" s="137"/>
      <c r="GT57" s="137"/>
      <c r="GU57" s="137"/>
      <c r="GV57" s="137"/>
      <c r="GW57" s="137"/>
      <c r="GX57" s="137"/>
      <c r="GY57" s="137"/>
      <c r="GZ57" s="137"/>
      <c r="HA57" s="137"/>
      <c r="HB57" s="137"/>
      <c r="HC57" s="137"/>
      <c r="HD57" s="137"/>
      <c r="HE57" s="137"/>
      <c r="HF57" s="137"/>
      <c r="HG57" s="137"/>
      <c r="HH57" s="137"/>
      <c r="HI57" s="137"/>
      <c r="HJ57" s="137"/>
      <c r="HK57" s="137"/>
      <c r="HL57" s="137"/>
      <c r="HM57" s="137"/>
      <c r="HN57" s="137"/>
      <c r="HO57" s="137"/>
      <c r="HP57" s="137"/>
    </row>
    <row r="58" spans="1:224" s="139" customFormat="1" ht="25.5" outlineLevel="1" x14ac:dyDescent="0.25">
      <c r="A58" s="15" t="s">
        <v>46</v>
      </c>
      <c r="B58" s="56">
        <f>(752-50.988)</f>
        <v>701.01199999999994</v>
      </c>
      <c r="C58" s="14">
        <v>275</v>
      </c>
      <c r="D58" s="14">
        <v>275</v>
      </c>
      <c r="E58" s="14">
        <v>0</v>
      </c>
      <c r="F58" s="14">
        <v>0</v>
      </c>
      <c r="G58" s="14">
        <v>0</v>
      </c>
      <c r="H58" s="14">
        <f t="shared" si="14"/>
        <v>550</v>
      </c>
      <c r="I58" s="14">
        <v>300</v>
      </c>
      <c r="J58" s="14">
        <v>300</v>
      </c>
      <c r="K58" s="14">
        <v>0</v>
      </c>
      <c r="L58" s="14">
        <v>0</v>
      </c>
      <c r="M58" s="14">
        <v>0</v>
      </c>
      <c r="N58" s="121">
        <f t="shared" si="15"/>
        <v>600</v>
      </c>
      <c r="O58" s="14">
        <f t="shared" si="16"/>
        <v>1150</v>
      </c>
      <c r="P58" s="14">
        <f t="shared" si="17"/>
        <v>1851.0119999999999</v>
      </c>
      <c r="Q58" s="218"/>
      <c r="R58" s="225">
        <f t="shared" si="4"/>
        <v>875</v>
      </c>
      <c r="S58" s="225">
        <f>VLOOKUP(A58,database!$A$1:$W$54,23,FALSE)</f>
        <v>2275</v>
      </c>
      <c r="T58" s="225">
        <f t="shared" si="18"/>
        <v>1400</v>
      </c>
      <c r="U58" s="234" t="s">
        <v>413</v>
      </c>
      <c r="V58" s="92"/>
      <c r="W58" s="92"/>
      <c r="X58" s="92"/>
      <c r="Y58" s="92"/>
      <c r="Z58" s="92"/>
      <c r="AA58" s="92"/>
      <c r="AB58" s="92"/>
      <c r="AC58" s="92"/>
      <c r="AD58" s="92"/>
      <c r="AE58" s="92"/>
      <c r="AF58" s="92"/>
      <c r="AG58" s="92"/>
      <c r="AH58" s="92"/>
      <c r="AI58" s="92"/>
      <c r="AJ58" s="92"/>
      <c r="AK58" s="92"/>
      <c r="AL58" s="92"/>
      <c r="AM58" s="92"/>
      <c r="AN58" s="92"/>
      <c r="AO58" s="92"/>
      <c r="AP58" s="92"/>
      <c r="AQ58" s="92"/>
      <c r="AR58" s="92"/>
      <c r="AS58" s="92"/>
      <c r="AT58" s="92"/>
      <c r="AU58" s="92"/>
      <c r="AV58" s="92"/>
      <c r="AW58" s="92"/>
      <c r="AX58" s="92"/>
      <c r="AY58" s="92"/>
      <c r="AZ58" s="92"/>
      <c r="BA58" s="92"/>
      <c r="BB58" s="92"/>
      <c r="BC58" s="92"/>
      <c r="BD58" s="92"/>
      <c r="BE58" s="92"/>
      <c r="BF58" s="92"/>
      <c r="BG58" s="92"/>
      <c r="BH58" s="92"/>
      <c r="BI58" s="92"/>
      <c r="BJ58" s="92"/>
      <c r="BK58" s="92"/>
      <c r="BL58" s="92"/>
      <c r="BM58" s="92"/>
      <c r="BN58" s="92"/>
      <c r="BO58" s="92"/>
      <c r="BP58" s="92"/>
      <c r="BQ58" s="92"/>
      <c r="BR58" s="92"/>
      <c r="BS58" s="92"/>
      <c r="BT58" s="92"/>
      <c r="BU58" s="92"/>
      <c r="BV58" s="92"/>
      <c r="BW58" s="92"/>
      <c r="BX58" s="92"/>
      <c r="BY58" s="92"/>
      <c r="BZ58" s="92"/>
      <c r="CA58" s="92"/>
      <c r="CB58" s="92"/>
      <c r="CC58" s="92"/>
      <c r="CD58" s="92"/>
      <c r="CE58" s="92"/>
      <c r="CF58" s="92"/>
      <c r="CG58" s="92"/>
      <c r="CH58" s="92"/>
      <c r="CI58" s="92"/>
      <c r="CJ58" s="92"/>
      <c r="CK58" s="92"/>
      <c r="CL58" s="92"/>
      <c r="CM58" s="92"/>
      <c r="CN58" s="92"/>
      <c r="CO58" s="92"/>
      <c r="CP58" s="92"/>
      <c r="CQ58" s="92"/>
      <c r="CR58" s="92"/>
      <c r="CS58" s="92"/>
      <c r="CT58" s="92"/>
      <c r="CU58" s="92"/>
      <c r="CV58" s="92"/>
      <c r="CW58" s="92"/>
      <c r="CX58" s="92"/>
      <c r="CY58" s="92"/>
      <c r="CZ58" s="92"/>
      <c r="DA58" s="92"/>
      <c r="DB58" s="92"/>
      <c r="DC58" s="92"/>
      <c r="DD58" s="92"/>
      <c r="DE58" s="92"/>
      <c r="DF58" s="92"/>
      <c r="DG58" s="92"/>
      <c r="DH58" s="92"/>
      <c r="DI58" s="92"/>
      <c r="DJ58" s="92"/>
      <c r="DK58" s="92"/>
      <c r="DL58" s="92"/>
      <c r="DM58" s="92"/>
      <c r="DN58" s="92"/>
      <c r="DO58" s="92"/>
      <c r="DP58" s="92"/>
      <c r="DQ58" s="92"/>
      <c r="DR58" s="92"/>
      <c r="DS58" s="92"/>
      <c r="DT58" s="92"/>
      <c r="DU58" s="92"/>
      <c r="DV58" s="92"/>
      <c r="DW58" s="92"/>
      <c r="DX58" s="92"/>
      <c r="DY58" s="92"/>
      <c r="DZ58" s="92"/>
      <c r="EA58" s="92"/>
      <c r="EB58" s="92"/>
      <c r="EC58" s="92"/>
      <c r="ED58" s="92"/>
      <c r="EE58" s="92"/>
      <c r="EF58" s="92"/>
      <c r="EG58" s="92"/>
      <c r="EH58" s="92"/>
      <c r="EI58" s="92"/>
      <c r="EJ58" s="92"/>
      <c r="EK58" s="92"/>
      <c r="EL58" s="92"/>
      <c r="EM58" s="92"/>
      <c r="EN58" s="92"/>
      <c r="EO58" s="92"/>
      <c r="EP58" s="92"/>
      <c r="EQ58" s="92"/>
      <c r="ER58" s="92"/>
      <c r="ES58" s="92"/>
      <c r="ET58" s="92"/>
      <c r="EU58" s="92"/>
      <c r="EV58" s="92"/>
      <c r="EW58" s="92"/>
      <c r="EX58" s="92"/>
      <c r="EY58" s="92"/>
      <c r="EZ58" s="92"/>
      <c r="FA58" s="92"/>
      <c r="FB58" s="92"/>
      <c r="FC58" s="92"/>
      <c r="FD58" s="92"/>
      <c r="FE58" s="92"/>
      <c r="FF58" s="92"/>
      <c r="FG58" s="92"/>
      <c r="FH58" s="92"/>
      <c r="FI58" s="92"/>
      <c r="FJ58" s="92"/>
      <c r="FK58" s="92"/>
      <c r="FL58" s="92"/>
      <c r="FM58" s="92"/>
      <c r="FN58" s="92"/>
      <c r="FO58" s="92"/>
      <c r="FP58" s="92"/>
      <c r="FQ58" s="92"/>
      <c r="FR58" s="92"/>
      <c r="FS58" s="92"/>
      <c r="FT58" s="92"/>
      <c r="FU58" s="92"/>
      <c r="FV58" s="92"/>
      <c r="FW58" s="92"/>
      <c r="FX58" s="92"/>
      <c r="FY58" s="92"/>
      <c r="FZ58" s="92"/>
      <c r="GA58" s="92"/>
      <c r="GB58" s="92"/>
      <c r="GC58" s="92"/>
      <c r="GD58" s="92"/>
      <c r="GE58" s="92"/>
      <c r="GF58" s="92"/>
      <c r="GG58" s="92"/>
      <c r="GH58" s="92"/>
      <c r="GI58" s="92"/>
      <c r="GJ58" s="92"/>
      <c r="GK58" s="92"/>
      <c r="GL58" s="92"/>
      <c r="GM58" s="92"/>
      <c r="GN58" s="92"/>
      <c r="GO58" s="92"/>
      <c r="GP58" s="92"/>
      <c r="GQ58" s="92"/>
      <c r="GR58" s="92"/>
      <c r="GS58" s="92"/>
      <c r="GT58" s="92"/>
      <c r="GU58" s="92"/>
      <c r="GV58" s="92"/>
      <c r="GW58" s="92"/>
      <c r="GX58" s="92"/>
      <c r="GY58" s="92"/>
      <c r="GZ58" s="92"/>
      <c r="HA58" s="92"/>
      <c r="HB58" s="92"/>
      <c r="HC58" s="92"/>
      <c r="HD58" s="92"/>
      <c r="HE58" s="92"/>
      <c r="HF58" s="92"/>
      <c r="HG58" s="92"/>
      <c r="HH58" s="92"/>
      <c r="HI58" s="92"/>
      <c r="HJ58" s="92"/>
      <c r="HK58" s="92"/>
      <c r="HL58" s="92"/>
      <c r="HM58" s="92"/>
      <c r="HN58" s="92"/>
      <c r="HO58" s="92"/>
      <c r="HP58" s="92"/>
    </row>
    <row r="59" spans="1:224" s="139" customFormat="1" outlineLevel="1" x14ac:dyDescent="0.25">
      <c r="A59" s="15" t="s">
        <v>47</v>
      </c>
      <c r="B59" s="56">
        <f>((((195-195)+0)+12-0.692)+0)+12</f>
        <v>23.308</v>
      </c>
      <c r="C59" s="14">
        <v>118</v>
      </c>
      <c r="D59" s="14">
        <v>3</v>
      </c>
      <c r="E59" s="14">
        <v>12</v>
      </c>
      <c r="F59" s="14">
        <v>3</v>
      </c>
      <c r="G59" s="14">
        <v>31</v>
      </c>
      <c r="H59" s="14">
        <f t="shared" si="14"/>
        <v>167</v>
      </c>
      <c r="I59" s="14">
        <v>3</v>
      </c>
      <c r="J59" s="14">
        <v>14</v>
      </c>
      <c r="K59" s="14">
        <v>3</v>
      </c>
      <c r="L59" s="14">
        <v>14</v>
      </c>
      <c r="M59" s="14">
        <v>3</v>
      </c>
      <c r="N59" s="121">
        <f t="shared" si="15"/>
        <v>37</v>
      </c>
      <c r="O59" s="14">
        <f t="shared" si="16"/>
        <v>204</v>
      </c>
      <c r="P59" s="14">
        <f t="shared" si="17"/>
        <v>227.30799999999999</v>
      </c>
      <c r="Q59" s="218"/>
      <c r="R59" s="225">
        <f t="shared" si="4"/>
        <v>86</v>
      </c>
      <c r="S59" s="225">
        <f>VLOOKUP(A59,database!$A$1:$W$54,23,FALSE)</f>
        <v>92</v>
      </c>
      <c r="T59" s="225">
        <f t="shared" si="18"/>
        <v>6</v>
      </c>
      <c r="U59" s="234"/>
      <c r="V59" s="92"/>
      <c r="W59" s="92"/>
      <c r="X59" s="92"/>
      <c r="Y59" s="92"/>
      <c r="Z59" s="92"/>
      <c r="AA59" s="92"/>
      <c r="AB59" s="92"/>
      <c r="AC59" s="92"/>
      <c r="AD59" s="92"/>
      <c r="AE59" s="92"/>
      <c r="AF59" s="92"/>
      <c r="AG59" s="92"/>
      <c r="AH59" s="92"/>
      <c r="AI59" s="92"/>
      <c r="AJ59" s="92"/>
      <c r="AK59" s="92"/>
      <c r="AL59" s="92"/>
      <c r="AM59" s="92"/>
      <c r="AN59" s="92"/>
      <c r="AO59" s="92"/>
      <c r="AP59" s="92"/>
      <c r="AQ59" s="92"/>
      <c r="AR59" s="92"/>
      <c r="AS59" s="92"/>
      <c r="AT59" s="92"/>
      <c r="AU59" s="92"/>
      <c r="AV59" s="92"/>
      <c r="AW59" s="92"/>
      <c r="AX59" s="92"/>
      <c r="AY59" s="92"/>
      <c r="AZ59" s="92"/>
      <c r="BA59" s="92"/>
      <c r="BB59" s="92"/>
      <c r="BC59" s="92"/>
      <c r="BD59" s="92"/>
      <c r="BE59" s="92"/>
      <c r="BF59" s="92"/>
      <c r="BG59" s="92"/>
      <c r="BH59" s="92"/>
      <c r="BI59" s="92"/>
      <c r="BJ59" s="92"/>
      <c r="BK59" s="92"/>
      <c r="BL59" s="92"/>
      <c r="BM59" s="92"/>
      <c r="BN59" s="92"/>
      <c r="BO59" s="92"/>
      <c r="BP59" s="92"/>
      <c r="BQ59" s="92"/>
      <c r="BR59" s="92"/>
      <c r="BS59" s="92"/>
      <c r="BT59" s="92"/>
      <c r="BU59" s="92"/>
      <c r="BV59" s="92"/>
      <c r="BW59" s="92"/>
      <c r="BX59" s="92"/>
      <c r="BY59" s="92"/>
      <c r="BZ59" s="92"/>
      <c r="CA59" s="92"/>
      <c r="CB59" s="92"/>
      <c r="CC59" s="92"/>
      <c r="CD59" s="92"/>
      <c r="CE59" s="92"/>
      <c r="CF59" s="92"/>
      <c r="CG59" s="92"/>
      <c r="CH59" s="92"/>
      <c r="CI59" s="92"/>
      <c r="CJ59" s="92"/>
      <c r="CK59" s="92"/>
      <c r="CL59" s="92"/>
      <c r="CM59" s="92"/>
      <c r="CN59" s="92"/>
      <c r="CO59" s="92"/>
      <c r="CP59" s="92"/>
      <c r="CQ59" s="92"/>
      <c r="CR59" s="92"/>
      <c r="CS59" s="92"/>
      <c r="CT59" s="92"/>
      <c r="CU59" s="92"/>
      <c r="CV59" s="92"/>
      <c r="CW59" s="92"/>
      <c r="CX59" s="92"/>
      <c r="CY59" s="92"/>
      <c r="CZ59" s="92"/>
      <c r="DA59" s="92"/>
      <c r="DB59" s="92"/>
      <c r="DC59" s="92"/>
      <c r="DD59" s="92"/>
      <c r="DE59" s="92"/>
      <c r="DF59" s="92"/>
      <c r="DG59" s="92"/>
      <c r="DH59" s="92"/>
      <c r="DI59" s="92"/>
      <c r="DJ59" s="92"/>
      <c r="DK59" s="92"/>
      <c r="DL59" s="92"/>
      <c r="DM59" s="92"/>
      <c r="DN59" s="92"/>
      <c r="DO59" s="92"/>
      <c r="DP59" s="92"/>
      <c r="DQ59" s="92"/>
      <c r="DR59" s="92"/>
      <c r="DS59" s="92"/>
      <c r="DT59" s="92"/>
      <c r="DU59" s="92"/>
      <c r="DV59" s="92"/>
      <c r="DW59" s="92"/>
      <c r="DX59" s="92"/>
      <c r="DY59" s="92"/>
      <c r="DZ59" s="92"/>
      <c r="EA59" s="92"/>
      <c r="EB59" s="92"/>
      <c r="EC59" s="92"/>
      <c r="ED59" s="92"/>
      <c r="EE59" s="92"/>
      <c r="EF59" s="92"/>
      <c r="EG59" s="92"/>
      <c r="EH59" s="92"/>
      <c r="EI59" s="92"/>
      <c r="EJ59" s="92"/>
      <c r="EK59" s="92"/>
      <c r="EL59" s="92"/>
      <c r="EM59" s="92"/>
      <c r="EN59" s="92"/>
      <c r="EO59" s="92"/>
      <c r="EP59" s="92"/>
      <c r="EQ59" s="92"/>
      <c r="ER59" s="92"/>
      <c r="ES59" s="92"/>
      <c r="ET59" s="92"/>
      <c r="EU59" s="92"/>
      <c r="EV59" s="92"/>
      <c r="EW59" s="92"/>
      <c r="EX59" s="92"/>
      <c r="EY59" s="92"/>
      <c r="EZ59" s="92"/>
      <c r="FA59" s="92"/>
      <c r="FB59" s="92"/>
      <c r="FC59" s="92"/>
      <c r="FD59" s="92"/>
      <c r="FE59" s="92"/>
      <c r="FF59" s="92"/>
      <c r="FG59" s="92"/>
      <c r="FH59" s="92"/>
      <c r="FI59" s="92"/>
      <c r="FJ59" s="92"/>
      <c r="FK59" s="92"/>
      <c r="FL59" s="92"/>
      <c r="FM59" s="92"/>
      <c r="FN59" s="92"/>
      <c r="FO59" s="92"/>
      <c r="FP59" s="92"/>
      <c r="FQ59" s="92"/>
      <c r="FR59" s="92"/>
      <c r="FS59" s="92"/>
      <c r="FT59" s="92"/>
      <c r="FU59" s="92"/>
      <c r="FV59" s="92"/>
      <c r="FW59" s="92"/>
      <c r="FX59" s="92"/>
      <c r="FY59" s="92"/>
      <c r="FZ59" s="92"/>
      <c r="GA59" s="92"/>
      <c r="GB59" s="92"/>
      <c r="GC59" s="92"/>
      <c r="GD59" s="92"/>
      <c r="GE59" s="92"/>
      <c r="GF59" s="92"/>
      <c r="GG59" s="92"/>
      <c r="GH59" s="92"/>
      <c r="GI59" s="92"/>
      <c r="GJ59" s="92"/>
      <c r="GK59" s="92"/>
      <c r="GL59" s="92"/>
      <c r="GM59" s="92"/>
      <c r="GN59" s="92"/>
      <c r="GO59" s="92"/>
      <c r="GP59" s="92"/>
      <c r="GQ59" s="92"/>
      <c r="GR59" s="92"/>
      <c r="GS59" s="92"/>
      <c r="GT59" s="92"/>
      <c r="GU59" s="92"/>
      <c r="GV59" s="92"/>
      <c r="GW59" s="92"/>
      <c r="GX59" s="92"/>
      <c r="GY59" s="92"/>
      <c r="GZ59" s="92"/>
      <c r="HA59" s="92"/>
      <c r="HB59" s="92"/>
      <c r="HC59" s="92"/>
      <c r="HD59" s="92"/>
      <c r="HE59" s="92"/>
      <c r="HF59" s="92"/>
      <c r="HG59" s="92"/>
      <c r="HH59" s="92"/>
      <c r="HI59" s="92"/>
      <c r="HJ59" s="92"/>
      <c r="HK59" s="92"/>
      <c r="HL59" s="92"/>
      <c r="HM59" s="92"/>
      <c r="HN59" s="92"/>
      <c r="HO59" s="92"/>
      <c r="HP59" s="92"/>
    </row>
    <row r="60" spans="1:224" s="89" customFormat="1" outlineLevel="1" x14ac:dyDescent="0.25">
      <c r="A60" s="15" t="s">
        <v>49</v>
      </c>
      <c r="B60" s="14">
        <f>(1320-17.819)+0</f>
        <v>1302.181</v>
      </c>
      <c r="C60" s="14">
        <v>675</v>
      </c>
      <c r="D60" s="14">
        <v>675</v>
      </c>
      <c r="E60" s="14">
        <v>0</v>
      </c>
      <c r="F60" s="14">
        <v>1210</v>
      </c>
      <c r="G60" s="14">
        <v>0</v>
      </c>
      <c r="H60" s="14">
        <f t="shared" si="14"/>
        <v>2560</v>
      </c>
      <c r="I60" s="14">
        <v>1350</v>
      </c>
      <c r="J60" s="14">
        <v>0</v>
      </c>
      <c r="K60" s="14">
        <v>0</v>
      </c>
      <c r="L60" s="14">
        <v>1210</v>
      </c>
      <c r="M60" s="14">
        <v>0</v>
      </c>
      <c r="N60" s="121">
        <f t="shared" si="15"/>
        <v>2560</v>
      </c>
      <c r="O60" s="14">
        <f t="shared" si="16"/>
        <v>5120</v>
      </c>
      <c r="P60" s="14">
        <f t="shared" si="17"/>
        <v>6422.1810000000005</v>
      </c>
      <c r="Q60" s="217"/>
      <c r="R60" s="225">
        <f t="shared" si="4"/>
        <v>4445</v>
      </c>
      <c r="S60" s="225">
        <f>VLOOKUP(A60,database!$A$1:$W$54,23,FALSE)</f>
        <v>6399</v>
      </c>
      <c r="T60" s="225">
        <f t="shared" si="18"/>
        <v>1954</v>
      </c>
      <c r="U60" s="234" t="s">
        <v>414</v>
      </c>
      <c r="V60" s="92"/>
      <c r="W60" s="92"/>
      <c r="X60" s="92"/>
      <c r="Y60" s="92"/>
      <c r="Z60" s="92"/>
      <c r="AA60" s="92"/>
      <c r="AB60" s="92"/>
      <c r="AC60" s="92"/>
      <c r="AD60" s="92"/>
    </row>
    <row r="61" spans="1:224" s="89" customFormat="1" outlineLevel="1" x14ac:dyDescent="0.25">
      <c r="A61" s="15" t="s">
        <v>50</v>
      </c>
      <c r="B61" s="14">
        <v>481</v>
      </c>
      <c r="C61" s="14">
        <v>0</v>
      </c>
      <c r="D61" s="14">
        <v>0</v>
      </c>
      <c r="E61" s="14">
        <v>785</v>
      </c>
      <c r="F61" s="14">
        <v>0</v>
      </c>
      <c r="G61" s="14">
        <v>0</v>
      </c>
      <c r="H61" s="14">
        <f t="shared" si="14"/>
        <v>785</v>
      </c>
      <c r="I61" s="14">
        <v>0</v>
      </c>
      <c r="J61" s="14">
        <v>0</v>
      </c>
      <c r="K61" s="14">
        <v>600</v>
      </c>
      <c r="L61" s="14">
        <v>0</v>
      </c>
      <c r="M61" s="14">
        <v>0</v>
      </c>
      <c r="N61" s="121">
        <f t="shared" si="15"/>
        <v>600</v>
      </c>
      <c r="O61" s="14">
        <f t="shared" si="16"/>
        <v>1385</v>
      </c>
      <c r="P61" s="14">
        <f t="shared" si="17"/>
        <v>1866</v>
      </c>
      <c r="Q61" s="217"/>
      <c r="R61" s="225">
        <f t="shared" si="4"/>
        <v>1385</v>
      </c>
      <c r="S61" s="225">
        <f>VLOOKUP(A61,database!$A$1:$W$54,23,FALSE)</f>
        <v>1635</v>
      </c>
      <c r="T61" s="225">
        <f t="shared" si="18"/>
        <v>250</v>
      </c>
      <c r="U61" s="234" t="s">
        <v>415</v>
      </c>
      <c r="V61" s="92"/>
      <c r="W61" s="92"/>
      <c r="X61" s="92"/>
      <c r="Y61" s="92"/>
      <c r="Z61" s="92"/>
      <c r="AA61" s="92"/>
      <c r="AB61" s="92"/>
      <c r="AC61" s="92"/>
      <c r="AD61" s="92"/>
    </row>
    <row r="62" spans="1:224" s="89" customFormat="1" outlineLevel="1" x14ac:dyDescent="0.25">
      <c r="A62" s="15" t="s">
        <v>280</v>
      </c>
      <c r="B62" s="14"/>
      <c r="C62" s="14"/>
      <c r="D62" s="14"/>
      <c r="E62" s="14"/>
      <c r="F62" s="14"/>
      <c r="G62" s="14"/>
      <c r="H62" s="14"/>
      <c r="I62" s="14"/>
      <c r="J62" s="14"/>
      <c r="K62" s="14"/>
      <c r="L62" s="14"/>
      <c r="M62" s="14"/>
      <c r="N62" s="121"/>
      <c r="O62" s="14"/>
      <c r="P62" s="14"/>
      <c r="Q62" s="217"/>
      <c r="R62" s="225">
        <f t="shared" si="4"/>
        <v>0</v>
      </c>
      <c r="S62" s="225">
        <f>VLOOKUP(A62,database!$A$1:$W$54,23,FALSE)</f>
        <v>400</v>
      </c>
      <c r="T62" s="225">
        <f t="shared" si="18"/>
        <v>400</v>
      </c>
      <c r="U62" s="234" t="s">
        <v>444</v>
      </c>
      <c r="V62" s="92"/>
      <c r="W62" s="92"/>
      <c r="X62" s="92"/>
      <c r="Y62" s="92"/>
      <c r="Z62" s="92"/>
      <c r="AA62" s="92"/>
      <c r="AB62" s="92"/>
      <c r="AC62" s="92"/>
      <c r="AD62" s="92"/>
    </row>
    <row r="63" spans="1:224" s="89" customFormat="1" outlineLevel="1" x14ac:dyDescent="0.25">
      <c r="A63" s="15" t="s">
        <v>65</v>
      </c>
      <c r="B63" s="14">
        <v>0</v>
      </c>
      <c r="C63" s="14">
        <v>461</v>
      </c>
      <c r="D63" s="14">
        <v>824</v>
      </c>
      <c r="E63" s="14">
        <v>1551</v>
      </c>
      <c r="F63" s="14">
        <v>1236.4000000000001</v>
      </c>
      <c r="G63" s="14">
        <v>1569.5</v>
      </c>
      <c r="H63" s="14">
        <f t="shared" si="14"/>
        <v>5641.9</v>
      </c>
      <c r="I63" s="14">
        <v>1236.4000000000001</v>
      </c>
      <c r="J63" s="14">
        <v>1587.5</v>
      </c>
      <c r="K63" s="14">
        <v>1236.4000000000001</v>
      </c>
      <c r="L63" s="14">
        <v>1606.5</v>
      </c>
      <c r="M63" s="14">
        <v>1236.4000000000001</v>
      </c>
      <c r="N63" s="121">
        <f t="shared" si="15"/>
        <v>6903.2000000000007</v>
      </c>
      <c r="O63" s="14">
        <f t="shared" si="16"/>
        <v>12545.1</v>
      </c>
      <c r="P63" s="14">
        <f t="shared" si="17"/>
        <v>12545.1</v>
      </c>
      <c r="Q63" s="217"/>
      <c r="R63" s="225">
        <f t="shared" si="4"/>
        <v>12084.1</v>
      </c>
      <c r="S63" s="225">
        <f>VLOOKUP(A63,database!$A$1:$W$54,23,FALSE)</f>
        <v>8014</v>
      </c>
      <c r="T63" s="225">
        <f t="shared" si="18"/>
        <v>-4070.1000000000004</v>
      </c>
      <c r="U63" s="234" t="s">
        <v>416</v>
      </c>
      <c r="V63" s="92"/>
      <c r="W63" s="92"/>
      <c r="X63" s="92"/>
      <c r="Y63" s="92"/>
      <c r="Z63" s="92"/>
      <c r="AA63" s="92"/>
      <c r="AB63" s="92"/>
      <c r="AC63" s="92"/>
      <c r="AD63" s="92"/>
    </row>
    <row r="64" spans="1:224" s="124" customFormat="1" x14ac:dyDescent="0.25">
      <c r="A64" s="241" t="s">
        <v>114</v>
      </c>
      <c r="B64" s="16">
        <f>SUBTOTAL(9,B31:B63)</f>
        <v>259387.34399999998</v>
      </c>
      <c r="C64" s="16">
        <f t="shared" ref="C64:P64" si="19">SUBTOTAL(9,C31:C63)</f>
        <v>25501</v>
      </c>
      <c r="D64" s="16">
        <f t="shared" si="19"/>
        <v>26670</v>
      </c>
      <c r="E64" s="16">
        <f t="shared" si="19"/>
        <v>30670</v>
      </c>
      <c r="F64" s="16">
        <f t="shared" si="19"/>
        <v>27791.4</v>
      </c>
      <c r="G64" s="16">
        <f t="shared" si="19"/>
        <v>40697.5</v>
      </c>
      <c r="H64" s="16">
        <f t="shared" si="19"/>
        <v>151329.9</v>
      </c>
      <c r="I64" s="16">
        <f t="shared" si="19"/>
        <v>25943.4</v>
      </c>
      <c r="J64" s="16">
        <f t="shared" si="19"/>
        <v>35217.5</v>
      </c>
      <c r="K64" s="16">
        <f t="shared" si="19"/>
        <v>34264.400000000001</v>
      </c>
      <c r="L64" s="16">
        <f t="shared" si="19"/>
        <v>25309.5</v>
      </c>
      <c r="M64" s="16">
        <f t="shared" si="19"/>
        <v>34252.400000000001</v>
      </c>
      <c r="N64" s="16">
        <f t="shared" si="19"/>
        <v>154987.20000000001</v>
      </c>
      <c r="O64" s="16">
        <f t="shared" si="19"/>
        <v>306317.09999999998</v>
      </c>
      <c r="P64" s="16">
        <f t="shared" si="19"/>
        <v>565704.4439999999</v>
      </c>
      <c r="Q64" s="221"/>
      <c r="R64" s="16">
        <f t="shared" ref="R64:S64" si="20">SUBTOTAL(9,R31:R63)</f>
        <v>280816.09999999998</v>
      </c>
      <c r="S64" s="16">
        <f t="shared" si="20"/>
        <v>285213</v>
      </c>
      <c r="T64" s="16">
        <f>S64-R64</f>
        <v>4396.9000000000233</v>
      </c>
      <c r="U64" s="234"/>
      <c r="V64" s="92"/>
      <c r="W64" s="92"/>
      <c r="X64" s="92"/>
      <c r="Y64" s="92"/>
      <c r="Z64" s="92"/>
      <c r="AA64" s="92"/>
      <c r="AB64" s="92"/>
      <c r="AC64" s="92"/>
      <c r="AD64" s="92"/>
      <c r="AE64" s="90"/>
      <c r="AF64" s="90"/>
      <c r="AG64" s="90"/>
      <c r="AH64" s="90"/>
      <c r="AI64" s="90"/>
      <c r="AJ64" s="90"/>
      <c r="AK64" s="90"/>
      <c r="AL64" s="90"/>
      <c r="AM64" s="90"/>
      <c r="AN64" s="90"/>
      <c r="AO64" s="90"/>
      <c r="AP64" s="90"/>
      <c r="AQ64" s="90"/>
      <c r="AR64" s="90"/>
      <c r="AS64" s="90"/>
      <c r="AT64" s="90"/>
      <c r="AU64" s="90"/>
      <c r="AV64" s="90"/>
      <c r="AW64" s="90"/>
      <c r="AX64" s="90"/>
      <c r="AY64" s="90"/>
      <c r="AZ64" s="90"/>
      <c r="BA64" s="90"/>
      <c r="BB64" s="90"/>
      <c r="BC64" s="90"/>
      <c r="BD64" s="90"/>
      <c r="BE64" s="90"/>
      <c r="BF64" s="90"/>
      <c r="BG64" s="90"/>
      <c r="BH64" s="90"/>
      <c r="BI64" s="90"/>
      <c r="BJ64" s="90"/>
      <c r="BK64" s="90"/>
      <c r="BL64" s="90"/>
      <c r="BM64" s="90"/>
      <c r="BN64" s="90"/>
      <c r="BO64" s="90"/>
      <c r="BP64" s="90"/>
      <c r="BQ64" s="90"/>
      <c r="BR64" s="90"/>
      <c r="BS64" s="90"/>
      <c r="BT64" s="90"/>
      <c r="BU64" s="90"/>
      <c r="BV64" s="90"/>
      <c r="BW64" s="90"/>
      <c r="BX64" s="90"/>
      <c r="BY64" s="90"/>
      <c r="BZ64" s="90"/>
      <c r="CA64" s="90"/>
      <c r="CB64" s="90"/>
      <c r="CC64" s="90"/>
      <c r="CD64" s="90"/>
      <c r="CE64" s="90"/>
      <c r="CF64" s="90"/>
      <c r="CG64" s="90"/>
      <c r="CH64" s="90"/>
      <c r="CI64" s="90"/>
      <c r="CJ64" s="90"/>
      <c r="CK64" s="90"/>
      <c r="CL64" s="90"/>
      <c r="CM64" s="90"/>
      <c r="CN64" s="90"/>
      <c r="CO64" s="90"/>
      <c r="CP64" s="90"/>
      <c r="CQ64" s="90"/>
      <c r="CR64" s="90"/>
      <c r="CS64" s="90"/>
      <c r="CT64" s="90"/>
      <c r="CU64" s="90"/>
      <c r="CV64" s="90"/>
      <c r="CW64" s="90"/>
      <c r="CX64" s="90"/>
      <c r="CY64" s="90"/>
      <c r="CZ64" s="90"/>
      <c r="DA64" s="90"/>
      <c r="DB64" s="90"/>
      <c r="DC64" s="90"/>
      <c r="DD64" s="90"/>
      <c r="DE64" s="90"/>
      <c r="DF64" s="90"/>
      <c r="DG64" s="90"/>
      <c r="DH64" s="90"/>
      <c r="DI64" s="90"/>
      <c r="DJ64" s="90"/>
      <c r="DK64" s="90"/>
      <c r="DL64" s="90"/>
      <c r="DM64" s="90"/>
      <c r="DN64" s="90"/>
      <c r="DO64" s="90"/>
      <c r="DP64" s="90"/>
      <c r="DQ64" s="90"/>
      <c r="DR64" s="90"/>
      <c r="DS64" s="90"/>
      <c r="DT64" s="90"/>
      <c r="DU64" s="90"/>
      <c r="DV64" s="90"/>
      <c r="DW64" s="90"/>
      <c r="DX64" s="90"/>
      <c r="DY64" s="90"/>
      <c r="DZ64" s="90"/>
      <c r="EA64" s="90"/>
      <c r="EB64" s="90"/>
      <c r="EC64" s="90"/>
      <c r="ED64" s="90"/>
      <c r="EE64" s="90"/>
      <c r="EF64" s="90"/>
      <c r="EG64" s="90"/>
      <c r="EH64" s="90"/>
      <c r="EI64" s="90"/>
      <c r="EJ64" s="90"/>
      <c r="EK64" s="90"/>
      <c r="EL64" s="90"/>
      <c r="EM64" s="90"/>
      <c r="EN64" s="90"/>
      <c r="EO64" s="90"/>
      <c r="EP64" s="90"/>
      <c r="EQ64" s="90"/>
      <c r="ER64" s="90"/>
      <c r="ES64" s="90"/>
      <c r="ET64" s="90"/>
      <c r="EU64" s="90"/>
      <c r="EV64" s="90"/>
      <c r="EW64" s="90"/>
      <c r="EX64" s="90"/>
      <c r="EY64" s="90"/>
      <c r="EZ64" s="90"/>
      <c r="FA64" s="90"/>
      <c r="FB64" s="90"/>
      <c r="FC64" s="90"/>
      <c r="FD64" s="90"/>
      <c r="FE64" s="90"/>
      <c r="FF64" s="90"/>
      <c r="FG64" s="90"/>
      <c r="FH64" s="90"/>
      <c r="FI64" s="90"/>
      <c r="FJ64" s="90"/>
      <c r="FK64" s="90"/>
      <c r="FL64" s="90"/>
      <c r="FM64" s="90"/>
      <c r="FN64" s="90"/>
      <c r="FO64" s="90"/>
      <c r="FP64" s="90"/>
      <c r="FQ64" s="90"/>
      <c r="FR64" s="90"/>
      <c r="FS64" s="90"/>
      <c r="FT64" s="90"/>
      <c r="FU64" s="90"/>
      <c r="FV64" s="90"/>
      <c r="FW64" s="90"/>
      <c r="FX64" s="90"/>
      <c r="FY64" s="90"/>
      <c r="FZ64" s="90"/>
      <c r="GA64" s="90"/>
      <c r="GB64" s="90"/>
      <c r="GC64" s="90"/>
      <c r="GD64" s="90"/>
      <c r="GE64" s="90"/>
      <c r="GF64" s="90"/>
      <c r="GG64" s="90"/>
      <c r="GH64" s="90"/>
      <c r="GI64" s="90"/>
      <c r="GJ64" s="90"/>
      <c r="GK64" s="90"/>
      <c r="GL64" s="90"/>
      <c r="GM64" s="90"/>
      <c r="GN64" s="90"/>
      <c r="GO64" s="90"/>
      <c r="GP64" s="90"/>
      <c r="GQ64" s="90"/>
      <c r="GR64" s="90"/>
      <c r="GS64" s="90"/>
      <c r="GT64" s="90"/>
      <c r="GU64" s="90"/>
      <c r="GV64" s="90"/>
      <c r="GW64" s="90"/>
      <c r="GX64" s="90"/>
      <c r="GY64" s="90"/>
      <c r="GZ64" s="90"/>
      <c r="HA64" s="90"/>
      <c r="HB64" s="90"/>
      <c r="HC64" s="90"/>
      <c r="HD64" s="90"/>
      <c r="HE64" s="90"/>
      <c r="HF64" s="90"/>
      <c r="HG64" s="90"/>
      <c r="HH64" s="90"/>
      <c r="HI64" s="90"/>
      <c r="HJ64" s="90"/>
      <c r="HK64" s="90"/>
      <c r="HL64" s="90"/>
      <c r="HM64" s="90"/>
      <c r="HN64" s="90"/>
      <c r="HO64" s="90"/>
      <c r="HP64" s="90"/>
    </row>
    <row r="65" spans="1:224" s="124" customFormat="1" x14ac:dyDescent="0.25">
      <c r="A65" s="241" t="s">
        <v>112</v>
      </c>
      <c r="B65" s="16">
        <f t="shared" ref="B65:P65" si="21">SUBTOTAL(9,B8:B64)</f>
        <v>320271.77500000002</v>
      </c>
      <c r="C65" s="16">
        <f t="shared" si="21"/>
        <v>50347</v>
      </c>
      <c r="D65" s="16">
        <f t="shared" si="21"/>
        <v>65512</v>
      </c>
      <c r="E65" s="16">
        <f t="shared" si="21"/>
        <v>66177.600000000006</v>
      </c>
      <c r="F65" s="16">
        <f t="shared" si="21"/>
        <v>72017.399999999994</v>
      </c>
      <c r="G65" s="16">
        <f t="shared" si="21"/>
        <v>68368.5</v>
      </c>
      <c r="H65" s="16">
        <f t="shared" si="21"/>
        <v>322422.5</v>
      </c>
      <c r="I65" s="16">
        <f t="shared" si="21"/>
        <v>42803.4</v>
      </c>
      <c r="J65" s="16">
        <f t="shared" si="21"/>
        <v>47233.5</v>
      </c>
      <c r="K65" s="16">
        <f t="shared" si="21"/>
        <v>71441.399999999994</v>
      </c>
      <c r="L65" s="16">
        <f t="shared" si="21"/>
        <v>48415.5</v>
      </c>
      <c r="M65" s="16">
        <f t="shared" si="21"/>
        <v>49969.4</v>
      </c>
      <c r="N65" s="16">
        <f t="shared" si="21"/>
        <v>259863.2</v>
      </c>
      <c r="O65" s="16">
        <f t="shared" si="21"/>
        <v>582285.69999999995</v>
      </c>
      <c r="P65" s="16">
        <f t="shared" si="21"/>
        <v>902557.47499999986</v>
      </c>
      <c r="Q65" s="221"/>
      <c r="R65" s="16">
        <f>SUBTOTAL(9,R8:R64)</f>
        <v>531938.69999999995</v>
      </c>
      <c r="S65" s="16">
        <f>SUBTOTAL(9,S8:S64)</f>
        <v>561988.50688</v>
      </c>
      <c r="T65" s="16">
        <f>S65-R65</f>
        <v>30049.806880000047</v>
      </c>
      <c r="U65" s="56"/>
      <c r="V65" s="92"/>
      <c r="W65" s="92"/>
      <c r="X65" s="92"/>
      <c r="Y65" s="92"/>
      <c r="Z65" s="92"/>
      <c r="AA65" s="92"/>
      <c r="AB65" s="92"/>
      <c r="AC65" s="92"/>
      <c r="AD65" s="92"/>
      <c r="AE65" s="90"/>
      <c r="AF65" s="90"/>
      <c r="AG65" s="90"/>
      <c r="AH65" s="90"/>
      <c r="AI65" s="90"/>
      <c r="AJ65" s="90"/>
      <c r="AK65" s="90"/>
      <c r="AL65" s="90"/>
      <c r="AM65" s="90"/>
      <c r="AN65" s="90"/>
      <c r="AO65" s="90"/>
      <c r="AP65" s="90"/>
      <c r="AQ65" s="90"/>
      <c r="AR65" s="90"/>
      <c r="AS65" s="90"/>
      <c r="AT65" s="90"/>
      <c r="AU65" s="90"/>
      <c r="AV65" s="90"/>
      <c r="AW65" s="90"/>
      <c r="AX65" s="90"/>
      <c r="AY65" s="90"/>
      <c r="AZ65" s="90"/>
      <c r="BA65" s="90"/>
      <c r="BB65" s="90"/>
      <c r="BC65" s="90"/>
      <c r="BD65" s="90"/>
      <c r="BE65" s="90"/>
      <c r="BF65" s="90"/>
      <c r="BG65" s="90"/>
      <c r="BH65" s="90"/>
      <c r="BI65" s="90"/>
      <c r="BJ65" s="90"/>
      <c r="BK65" s="90"/>
      <c r="BL65" s="90"/>
      <c r="BM65" s="90"/>
      <c r="BN65" s="90"/>
      <c r="BO65" s="90"/>
      <c r="BP65" s="90"/>
      <c r="BQ65" s="90"/>
      <c r="BR65" s="90"/>
      <c r="BS65" s="90"/>
      <c r="BT65" s="90"/>
      <c r="BU65" s="90"/>
      <c r="BV65" s="90"/>
      <c r="BW65" s="90"/>
      <c r="BX65" s="90"/>
      <c r="BY65" s="90"/>
      <c r="BZ65" s="90"/>
      <c r="CA65" s="90"/>
      <c r="CB65" s="90"/>
      <c r="CC65" s="90"/>
      <c r="CD65" s="90"/>
      <c r="CE65" s="90"/>
      <c r="CF65" s="90"/>
      <c r="CG65" s="90"/>
      <c r="CH65" s="90"/>
      <c r="CI65" s="90"/>
      <c r="CJ65" s="90"/>
      <c r="CK65" s="90"/>
      <c r="CL65" s="90"/>
      <c r="CM65" s="90"/>
      <c r="CN65" s="90"/>
      <c r="CO65" s="90"/>
      <c r="CP65" s="90"/>
      <c r="CQ65" s="90"/>
      <c r="CR65" s="90"/>
      <c r="CS65" s="90"/>
      <c r="CT65" s="90"/>
      <c r="CU65" s="90"/>
      <c r="CV65" s="90"/>
      <c r="CW65" s="90"/>
      <c r="CX65" s="90"/>
      <c r="CY65" s="90"/>
      <c r="CZ65" s="90"/>
      <c r="DA65" s="90"/>
      <c r="DB65" s="90"/>
      <c r="DC65" s="90"/>
      <c r="DD65" s="90"/>
      <c r="DE65" s="90"/>
      <c r="DF65" s="90"/>
      <c r="DG65" s="90"/>
      <c r="DH65" s="90"/>
      <c r="DI65" s="90"/>
      <c r="DJ65" s="90"/>
      <c r="DK65" s="90"/>
      <c r="DL65" s="90"/>
      <c r="DM65" s="90"/>
      <c r="DN65" s="90"/>
      <c r="DO65" s="90"/>
      <c r="DP65" s="90"/>
      <c r="DQ65" s="90"/>
      <c r="DR65" s="90"/>
      <c r="DS65" s="90"/>
      <c r="DT65" s="90"/>
      <c r="DU65" s="90"/>
      <c r="DV65" s="90"/>
      <c r="DW65" s="90"/>
      <c r="DX65" s="90"/>
      <c r="DY65" s="90"/>
      <c r="DZ65" s="90"/>
      <c r="EA65" s="90"/>
      <c r="EB65" s="90"/>
      <c r="EC65" s="90"/>
      <c r="ED65" s="90"/>
      <c r="EE65" s="90"/>
      <c r="EF65" s="90"/>
      <c r="EG65" s="90"/>
      <c r="EH65" s="90"/>
      <c r="EI65" s="90"/>
      <c r="EJ65" s="90"/>
      <c r="EK65" s="90"/>
      <c r="EL65" s="90"/>
      <c r="EM65" s="90"/>
      <c r="EN65" s="90"/>
      <c r="EO65" s="90"/>
      <c r="EP65" s="90"/>
      <c r="EQ65" s="90"/>
      <c r="ER65" s="90"/>
      <c r="ES65" s="90"/>
      <c r="ET65" s="90"/>
      <c r="EU65" s="90"/>
      <c r="EV65" s="90"/>
      <c r="EW65" s="90"/>
      <c r="EX65" s="90"/>
      <c r="EY65" s="90"/>
      <c r="EZ65" s="90"/>
      <c r="FA65" s="90"/>
      <c r="FB65" s="90"/>
      <c r="FC65" s="90"/>
      <c r="FD65" s="90"/>
      <c r="FE65" s="90"/>
      <c r="FF65" s="90"/>
      <c r="FG65" s="90"/>
      <c r="FH65" s="90"/>
      <c r="FI65" s="90"/>
      <c r="FJ65" s="90"/>
      <c r="FK65" s="90"/>
      <c r="FL65" s="90"/>
      <c r="FM65" s="90"/>
      <c r="FN65" s="90"/>
      <c r="FO65" s="90"/>
      <c r="FP65" s="90"/>
      <c r="FQ65" s="90"/>
      <c r="FR65" s="90"/>
      <c r="FS65" s="90"/>
      <c r="FT65" s="90"/>
      <c r="FU65" s="90"/>
      <c r="FV65" s="90"/>
      <c r="FW65" s="90"/>
      <c r="FX65" s="90"/>
      <c r="FY65" s="90"/>
      <c r="FZ65" s="90"/>
      <c r="GA65" s="90"/>
      <c r="GB65" s="90"/>
      <c r="GC65" s="90"/>
      <c r="GD65" s="90"/>
      <c r="GE65" s="90"/>
      <c r="GF65" s="90"/>
      <c r="GG65" s="90"/>
      <c r="GH65" s="90"/>
      <c r="GI65" s="90"/>
      <c r="GJ65" s="90"/>
      <c r="GK65" s="90"/>
      <c r="GL65" s="90"/>
      <c r="GM65" s="90"/>
      <c r="GN65" s="90"/>
      <c r="GO65" s="90"/>
      <c r="GP65" s="90"/>
      <c r="GQ65" s="90"/>
      <c r="GR65" s="90"/>
      <c r="GS65" s="90"/>
      <c r="GT65" s="90"/>
      <c r="GU65" s="90"/>
      <c r="GV65" s="90"/>
      <c r="GW65" s="90"/>
      <c r="GX65" s="90"/>
      <c r="GY65" s="90"/>
      <c r="GZ65" s="90"/>
      <c r="HA65" s="90"/>
      <c r="HB65" s="90"/>
      <c r="HC65" s="90"/>
      <c r="HD65" s="90"/>
      <c r="HE65" s="90"/>
      <c r="HF65" s="90"/>
      <c r="HG65" s="90"/>
      <c r="HH65" s="90"/>
      <c r="HI65" s="90"/>
      <c r="HJ65" s="90"/>
      <c r="HK65" s="90"/>
      <c r="HL65" s="90"/>
      <c r="HM65" s="90"/>
      <c r="HN65" s="90"/>
      <c r="HO65" s="90"/>
      <c r="HP65" s="90"/>
    </row>
    <row r="66" spans="1:224" x14ac:dyDescent="0.25">
      <c r="A66" s="243" t="s">
        <v>349</v>
      </c>
      <c r="B66" s="140"/>
      <c r="C66" s="140"/>
      <c r="D66" s="140"/>
      <c r="E66" s="140"/>
      <c r="F66" s="140"/>
      <c r="G66" s="140"/>
      <c r="H66" s="141"/>
      <c r="I66" s="140"/>
      <c r="J66" s="140"/>
      <c r="K66" s="140"/>
      <c r="L66" s="141"/>
      <c r="M66" s="141"/>
      <c r="N66" s="141"/>
      <c r="O66" s="141"/>
      <c r="P66" s="142"/>
      <c r="Q66" s="135"/>
      <c r="Z66" s="92"/>
      <c r="AA66" s="92"/>
      <c r="AB66" s="92"/>
      <c r="AC66" s="92"/>
      <c r="AD66" s="92"/>
    </row>
    <row r="67" spans="1:224" x14ac:dyDescent="0.25">
      <c r="A67" s="15" t="s">
        <v>110</v>
      </c>
      <c r="B67" s="56">
        <f t="shared" ref="B67:G67" si="22">-B64</f>
        <v>-259387.34399999998</v>
      </c>
      <c r="C67" s="56">
        <f t="shared" si="22"/>
        <v>-25501</v>
      </c>
      <c r="D67" s="56">
        <f t="shared" si="22"/>
        <v>-26670</v>
      </c>
      <c r="E67" s="56">
        <f t="shared" si="22"/>
        <v>-30670</v>
      </c>
      <c r="F67" s="56">
        <f t="shared" si="22"/>
        <v>-27791.4</v>
      </c>
      <c r="G67" s="56">
        <f t="shared" si="22"/>
        <v>-40697.5</v>
      </c>
      <c r="H67" s="143">
        <f>SUM(C67:G67)</f>
        <v>-151329.9</v>
      </c>
      <c r="I67" s="56">
        <f t="shared" ref="I67:M67" si="23">-I64</f>
        <v>-25943.4</v>
      </c>
      <c r="J67" s="56">
        <f t="shared" si="23"/>
        <v>-35217.5</v>
      </c>
      <c r="K67" s="56">
        <f t="shared" si="23"/>
        <v>-34264.400000000001</v>
      </c>
      <c r="L67" s="56">
        <f t="shared" si="23"/>
        <v>-25309.5</v>
      </c>
      <c r="M67" s="56">
        <f t="shared" si="23"/>
        <v>-34252.400000000001</v>
      </c>
      <c r="N67" s="56">
        <f>SUM(I67:M67)</f>
        <v>-154987.20000000001</v>
      </c>
      <c r="O67" s="144">
        <f>+N67+H67</f>
        <v>-306317.09999999998</v>
      </c>
      <c r="P67" s="56">
        <f>+O67+B67</f>
        <v>-565704.4439999999</v>
      </c>
      <c r="Q67" s="120"/>
      <c r="R67" s="225">
        <f t="shared" ref="R67:R72" si="24">N67+SUM(D67:G67)</f>
        <v>-280816.09999999998</v>
      </c>
      <c r="S67" s="225">
        <f>-S64</f>
        <v>-285213</v>
      </c>
      <c r="T67" s="225">
        <f t="shared" ref="T67:T72" si="25">S67-R67</f>
        <v>-4396.9000000000233</v>
      </c>
      <c r="U67" s="170"/>
      <c r="Z67" s="92"/>
      <c r="AA67" s="92"/>
      <c r="AB67" s="92"/>
      <c r="AC67" s="92"/>
      <c r="AD67" s="92"/>
    </row>
    <row r="68" spans="1:224" ht="24" x14ac:dyDescent="0.25">
      <c r="A68" s="15" t="s">
        <v>92</v>
      </c>
      <c r="B68" s="56">
        <v>-2632</v>
      </c>
      <c r="C68" s="56"/>
      <c r="D68" s="56"/>
      <c r="E68" s="56"/>
      <c r="F68" s="56"/>
      <c r="G68" s="56"/>
      <c r="H68" s="143">
        <f>SUM(C68:G68)</f>
        <v>0</v>
      </c>
      <c r="I68" s="56"/>
      <c r="J68" s="56">
        <f>J113</f>
        <v>1029</v>
      </c>
      <c r="K68" s="56">
        <f>K113</f>
        <v>75</v>
      </c>
      <c r="L68" s="56">
        <f>L113</f>
        <v>1491</v>
      </c>
      <c r="M68" s="56">
        <f>M113</f>
        <v>1236.4000000000001</v>
      </c>
      <c r="N68" s="56">
        <f>SUM(I68:M68)</f>
        <v>3831.4</v>
      </c>
      <c r="O68" s="144">
        <f>+N68+H68</f>
        <v>3831.4</v>
      </c>
      <c r="P68" s="56">
        <f>+O68+B68</f>
        <v>1199.4000000000001</v>
      </c>
      <c r="Q68" s="120"/>
      <c r="R68" s="225">
        <f t="shared" si="24"/>
        <v>3831.4</v>
      </c>
      <c r="S68" s="225">
        <f>SUM(database!D56:L56)</f>
        <v>8014</v>
      </c>
      <c r="T68" s="225">
        <f t="shared" si="25"/>
        <v>4182.6000000000004</v>
      </c>
      <c r="Z68" s="92"/>
      <c r="AA68" s="92"/>
      <c r="AB68" s="92"/>
      <c r="AC68" s="92"/>
      <c r="AD68" s="92"/>
    </row>
    <row r="69" spans="1:224" s="90" customFormat="1" x14ac:dyDescent="0.25">
      <c r="A69" s="15" t="s">
        <v>91</v>
      </c>
      <c r="B69" s="14">
        <f>-21476-7000-2134</f>
        <v>-30610</v>
      </c>
      <c r="C69" s="14">
        <f>+C101</f>
        <v>-3149</v>
      </c>
      <c r="D69" s="14">
        <f>+D101</f>
        <v>-11235</v>
      </c>
      <c r="E69" s="14">
        <f>+E101</f>
        <v>-14530.6</v>
      </c>
      <c r="F69" s="14">
        <f>+F101</f>
        <v>-12332.1</v>
      </c>
      <c r="G69" s="56">
        <f>+G101</f>
        <v>-6776</v>
      </c>
      <c r="H69" s="143">
        <f>SUM(C69:G69)</f>
        <v>-48022.7</v>
      </c>
      <c r="I69" s="14">
        <f>+I101</f>
        <v>-6790</v>
      </c>
      <c r="J69" s="14">
        <f>+J101</f>
        <v>-6368</v>
      </c>
      <c r="K69" s="14">
        <f t="shared" ref="K69:M69" si="26">+K101</f>
        <v>-6430</v>
      </c>
      <c r="L69" s="14">
        <f t="shared" si="26"/>
        <v>-6558</v>
      </c>
      <c r="M69" s="14">
        <f t="shared" si="26"/>
        <v>-2719.4</v>
      </c>
      <c r="N69" s="56">
        <f>SUM(I69:M69)</f>
        <v>-28865.4</v>
      </c>
      <c r="O69" s="144">
        <f>+N69+H69</f>
        <v>-76888.100000000006</v>
      </c>
      <c r="P69" s="56">
        <f>+O69+B69</f>
        <v>-107498.1</v>
      </c>
      <c r="Q69" s="120"/>
      <c r="R69" s="225">
        <f t="shared" si="24"/>
        <v>-73739.100000000006</v>
      </c>
      <c r="S69" s="225">
        <f>SUM(database!D55:L55)</f>
        <v>-83638</v>
      </c>
      <c r="T69" s="225">
        <f t="shared" si="25"/>
        <v>-9898.8999999999942</v>
      </c>
      <c r="U69" s="229"/>
      <c r="V69" s="92"/>
      <c r="W69" s="92"/>
      <c r="X69" s="92"/>
      <c r="Y69" s="92"/>
      <c r="Z69" s="92"/>
      <c r="AA69" s="92"/>
      <c r="AB69" s="92"/>
      <c r="AC69" s="92"/>
      <c r="AD69" s="92"/>
    </row>
    <row r="70" spans="1:224" s="124" customFormat="1" x14ac:dyDescent="0.25">
      <c r="A70" s="241" t="s">
        <v>350</v>
      </c>
      <c r="B70" s="16">
        <f>SUBTOTAL(9,B67:B69)</f>
        <v>-292629.34399999998</v>
      </c>
      <c r="C70" s="16">
        <f t="shared" ref="C70:P70" si="27">SUBTOTAL(9,C67:C69)</f>
        <v>-28650</v>
      </c>
      <c r="D70" s="16">
        <f t="shared" si="27"/>
        <v>-37905</v>
      </c>
      <c r="E70" s="16">
        <f t="shared" si="27"/>
        <v>-45200.6</v>
      </c>
      <c r="F70" s="16">
        <f t="shared" si="27"/>
        <v>-40123.5</v>
      </c>
      <c r="G70" s="16">
        <f t="shared" si="27"/>
        <v>-47473.5</v>
      </c>
      <c r="H70" s="16">
        <f t="shared" si="27"/>
        <v>-199352.59999999998</v>
      </c>
      <c r="I70" s="16">
        <f t="shared" si="27"/>
        <v>-32733.4</v>
      </c>
      <c r="J70" s="16">
        <f t="shared" si="27"/>
        <v>-40556.5</v>
      </c>
      <c r="K70" s="16">
        <f t="shared" si="27"/>
        <v>-40619.4</v>
      </c>
      <c r="L70" s="16">
        <f t="shared" si="27"/>
        <v>-30376.5</v>
      </c>
      <c r="M70" s="16">
        <f t="shared" si="27"/>
        <v>-35735.4</v>
      </c>
      <c r="N70" s="16">
        <f t="shared" si="27"/>
        <v>-180021.2</v>
      </c>
      <c r="O70" s="16">
        <f t="shared" si="27"/>
        <v>-379373.79999999993</v>
      </c>
      <c r="P70" s="16">
        <f t="shared" si="27"/>
        <v>-672003.14399999985</v>
      </c>
      <c r="Q70" s="132"/>
      <c r="R70" s="225">
        <f t="shared" si="24"/>
        <v>-350723.80000000005</v>
      </c>
      <c r="S70" s="225">
        <f>SUM(S67:S69)</f>
        <v>-360837</v>
      </c>
      <c r="T70" s="225">
        <f t="shared" si="25"/>
        <v>-10113.199999999953</v>
      </c>
      <c r="U70" s="229"/>
      <c r="V70" s="92"/>
      <c r="W70" s="92"/>
      <c r="X70" s="92"/>
      <c r="Y70" s="92"/>
      <c r="Z70" s="92"/>
      <c r="AA70" s="92"/>
      <c r="AB70" s="92"/>
      <c r="AC70" s="92"/>
      <c r="AD70" s="92"/>
      <c r="AE70" s="90"/>
      <c r="AF70" s="90"/>
      <c r="AG70" s="90"/>
      <c r="AH70" s="90"/>
      <c r="AI70" s="90"/>
      <c r="AJ70" s="90"/>
      <c r="AK70" s="90"/>
      <c r="AL70" s="90"/>
      <c r="AM70" s="90"/>
      <c r="AN70" s="90"/>
      <c r="AO70" s="90"/>
      <c r="AP70" s="90"/>
      <c r="AQ70" s="90"/>
      <c r="AR70" s="90"/>
      <c r="AS70" s="90"/>
      <c r="AT70" s="90"/>
      <c r="AU70" s="90"/>
      <c r="AV70" s="90"/>
      <c r="AW70" s="90"/>
      <c r="AX70" s="90"/>
      <c r="AY70" s="90"/>
      <c r="AZ70" s="90"/>
      <c r="BA70" s="90"/>
      <c r="BB70" s="90"/>
      <c r="BC70" s="90"/>
      <c r="BD70" s="90"/>
      <c r="BE70" s="90"/>
      <c r="BF70" s="90"/>
      <c r="BG70" s="90"/>
      <c r="BH70" s="90"/>
      <c r="BI70" s="90"/>
      <c r="BJ70" s="90"/>
      <c r="BK70" s="90"/>
      <c r="BL70" s="90"/>
      <c r="BM70" s="90"/>
      <c r="BN70" s="90"/>
      <c r="BO70" s="90"/>
      <c r="BP70" s="90"/>
      <c r="BQ70" s="90"/>
      <c r="BR70" s="90"/>
      <c r="BS70" s="90"/>
      <c r="BT70" s="90"/>
      <c r="BU70" s="90"/>
      <c r="BV70" s="90"/>
      <c r="BW70" s="90"/>
      <c r="BX70" s="90"/>
      <c r="BY70" s="90"/>
      <c r="BZ70" s="90"/>
      <c r="CA70" s="90"/>
      <c r="CB70" s="90"/>
      <c r="CC70" s="90"/>
      <c r="CD70" s="90"/>
      <c r="CE70" s="90"/>
      <c r="CF70" s="90"/>
      <c r="CG70" s="90"/>
      <c r="CH70" s="90"/>
      <c r="CI70" s="90"/>
      <c r="CJ70" s="90"/>
      <c r="CK70" s="90"/>
      <c r="CL70" s="90"/>
      <c r="CM70" s="90"/>
      <c r="CN70" s="90"/>
      <c r="CO70" s="90"/>
      <c r="CP70" s="90"/>
      <c r="CQ70" s="90"/>
      <c r="CR70" s="90"/>
      <c r="CS70" s="90"/>
      <c r="CT70" s="90"/>
      <c r="CU70" s="90"/>
      <c r="CV70" s="90"/>
      <c r="CW70" s="90"/>
      <c r="CX70" s="90"/>
      <c r="CY70" s="90"/>
      <c r="CZ70" s="90"/>
      <c r="DA70" s="90"/>
      <c r="DB70" s="90"/>
      <c r="DC70" s="90"/>
      <c r="DD70" s="90"/>
      <c r="DE70" s="90"/>
      <c r="DF70" s="90"/>
      <c r="DG70" s="90"/>
      <c r="DH70" s="90"/>
      <c r="DI70" s="90"/>
      <c r="DJ70" s="90"/>
      <c r="DK70" s="90"/>
      <c r="DL70" s="90"/>
      <c r="DM70" s="90"/>
      <c r="DN70" s="90"/>
      <c r="DO70" s="90"/>
      <c r="DP70" s="90"/>
      <c r="DQ70" s="90"/>
      <c r="DR70" s="90"/>
      <c r="DS70" s="90"/>
      <c r="DT70" s="90"/>
      <c r="DU70" s="90"/>
      <c r="DV70" s="90"/>
      <c r="DW70" s="90"/>
      <c r="DX70" s="90"/>
      <c r="DY70" s="90"/>
      <c r="DZ70" s="90"/>
      <c r="EA70" s="90"/>
      <c r="EB70" s="90"/>
      <c r="EC70" s="90"/>
      <c r="ED70" s="90"/>
      <c r="EE70" s="90"/>
      <c r="EF70" s="90"/>
      <c r="EG70" s="90"/>
      <c r="EH70" s="90"/>
      <c r="EI70" s="90"/>
      <c r="EJ70" s="90"/>
      <c r="EK70" s="90"/>
      <c r="EL70" s="90"/>
      <c r="EM70" s="90"/>
      <c r="EN70" s="90"/>
      <c r="EO70" s="90"/>
      <c r="EP70" s="90"/>
      <c r="EQ70" s="90"/>
      <c r="ER70" s="90"/>
      <c r="ES70" s="90"/>
      <c r="ET70" s="90"/>
      <c r="EU70" s="90"/>
      <c r="EV70" s="90"/>
      <c r="EW70" s="90"/>
      <c r="EX70" s="90"/>
      <c r="EY70" s="90"/>
      <c r="EZ70" s="90"/>
      <c r="FA70" s="90"/>
      <c r="FB70" s="90"/>
      <c r="FC70" s="90"/>
      <c r="FD70" s="90"/>
      <c r="FE70" s="90"/>
      <c r="FF70" s="90"/>
      <c r="FG70" s="90"/>
      <c r="FH70" s="90"/>
      <c r="FI70" s="90"/>
      <c r="FJ70" s="90"/>
      <c r="FK70" s="90"/>
      <c r="FL70" s="90"/>
      <c r="FM70" s="90"/>
      <c r="FN70" s="90"/>
      <c r="FO70" s="90"/>
      <c r="FP70" s="90"/>
      <c r="FQ70" s="90"/>
      <c r="FR70" s="90"/>
      <c r="FS70" s="90"/>
      <c r="FT70" s="90"/>
      <c r="FU70" s="90"/>
      <c r="FV70" s="90"/>
      <c r="FW70" s="90"/>
      <c r="FX70" s="90"/>
      <c r="FY70" s="90"/>
      <c r="FZ70" s="90"/>
      <c r="GA70" s="90"/>
      <c r="GB70" s="90"/>
      <c r="GC70" s="90"/>
      <c r="GD70" s="90"/>
      <c r="GE70" s="90"/>
      <c r="GF70" s="90"/>
      <c r="GG70" s="90"/>
      <c r="GH70" s="90"/>
      <c r="GI70" s="90"/>
      <c r="GJ70" s="90"/>
      <c r="GK70" s="90"/>
      <c r="GL70" s="90"/>
      <c r="GM70" s="90"/>
      <c r="GN70" s="90"/>
      <c r="GO70" s="90"/>
      <c r="GP70" s="90"/>
      <c r="GQ70" s="90"/>
      <c r="GR70" s="90"/>
      <c r="GS70" s="90"/>
      <c r="GT70" s="90"/>
      <c r="GU70" s="90"/>
      <c r="GV70" s="90"/>
      <c r="GW70" s="90"/>
      <c r="GX70" s="90"/>
      <c r="GY70" s="90"/>
      <c r="GZ70" s="90"/>
      <c r="HA70" s="90"/>
      <c r="HB70" s="90"/>
      <c r="HC70" s="90"/>
      <c r="HD70" s="90"/>
      <c r="HE70" s="90"/>
      <c r="HF70" s="90"/>
      <c r="HG70" s="90"/>
      <c r="HH70" s="90"/>
      <c r="HI70" s="90"/>
      <c r="HJ70" s="90"/>
      <c r="HK70" s="90"/>
      <c r="HL70" s="90"/>
      <c r="HM70" s="90"/>
      <c r="HN70" s="90"/>
      <c r="HO70" s="90"/>
      <c r="HP70" s="90"/>
    </row>
    <row r="71" spans="1:224" s="124" customFormat="1" x14ac:dyDescent="0.25">
      <c r="A71" s="241" t="s">
        <v>114</v>
      </c>
      <c r="B71" s="16">
        <f>+B67</f>
        <v>-259387.34399999998</v>
      </c>
      <c r="C71" s="16">
        <f>SUM(C67:C68)</f>
        <v>-25501</v>
      </c>
      <c r="D71" s="16">
        <f t="shared" ref="D71:G71" si="28">SUM(D67:D68)</f>
        <v>-26670</v>
      </c>
      <c r="E71" s="16">
        <f t="shared" si="28"/>
        <v>-30670</v>
      </c>
      <c r="F71" s="16">
        <f t="shared" si="28"/>
        <v>-27791.4</v>
      </c>
      <c r="G71" s="16">
        <f t="shared" si="28"/>
        <v>-40697.5</v>
      </c>
      <c r="H71" s="16">
        <f t="shared" ref="H71" si="29">+H67</f>
        <v>-151329.9</v>
      </c>
      <c r="I71" s="16">
        <f t="shared" ref="I71:O71" si="30">SUM(I67:I68)</f>
        <v>-25943.4</v>
      </c>
      <c r="J71" s="16">
        <f t="shared" si="30"/>
        <v>-34188.5</v>
      </c>
      <c r="K71" s="16">
        <f t="shared" si="30"/>
        <v>-34189.4</v>
      </c>
      <c r="L71" s="16">
        <f t="shared" si="30"/>
        <v>-23818.5</v>
      </c>
      <c r="M71" s="16">
        <f t="shared" si="30"/>
        <v>-33016</v>
      </c>
      <c r="N71" s="16">
        <f t="shared" si="30"/>
        <v>-151155.80000000002</v>
      </c>
      <c r="O71" s="16">
        <f t="shared" si="30"/>
        <v>-302485.69999999995</v>
      </c>
      <c r="P71" s="16">
        <f>+O71+B71</f>
        <v>-561873.04399999999</v>
      </c>
      <c r="Q71" s="132"/>
      <c r="R71" s="225">
        <f t="shared" si="24"/>
        <v>-276984.7</v>
      </c>
      <c r="S71" s="225">
        <f>-S64+S68</f>
        <v>-277199</v>
      </c>
      <c r="T71" s="225">
        <f t="shared" si="25"/>
        <v>-214.29999999998836</v>
      </c>
      <c r="U71" s="229"/>
      <c r="V71" s="92"/>
      <c r="W71" s="92"/>
      <c r="X71" s="92"/>
      <c r="Y71" s="92"/>
      <c r="Z71" s="92"/>
      <c r="AA71" s="92"/>
      <c r="AB71" s="92"/>
      <c r="AC71" s="92"/>
      <c r="AD71" s="92"/>
      <c r="AE71" s="90"/>
      <c r="AF71" s="90"/>
      <c r="AG71" s="90"/>
      <c r="AH71" s="90"/>
      <c r="AI71" s="90"/>
      <c r="AJ71" s="90"/>
      <c r="AK71" s="90"/>
      <c r="AL71" s="90"/>
      <c r="AM71" s="90"/>
      <c r="AN71" s="90"/>
      <c r="AO71" s="90"/>
      <c r="AP71" s="90"/>
      <c r="AQ71" s="90"/>
      <c r="AR71" s="90"/>
      <c r="AS71" s="90"/>
      <c r="AT71" s="90"/>
      <c r="AU71" s="90"/>
      <c r="AV71" s="90"/>
      <c r="AW71" s="90"/>
      <c r="AX71" s="90"/>
      <c r="AY71" s="90"/>
      <c r="AZ71" s="90"/>
      <c r="BA71" s="90"/>
      <c r="BB71" s="90"/>
      <c r="BC71" s="90"/>
      <c r="BD71" s="90"/>
      <c r="BE71" s="90"/>
      <c r="BF71" s="90"/>
      <c r="BG71" s="90"/>
      <c r="BH71" s="90"/>
      <c r="BI71" s="90"/>
      <c r="BJ71" s="90"/>
      <c r="BK71" s="90"/>
      <c r="BL71" s="90"/>
      <c r="BM71" s="90"/>
      <c r="BN71" s="90"/>
      <c r="BO71" s="90"/>
      <c r="BP71" s="90"/>
      <c r="BQ71" s="90"/>
      <c r="BR71" s="90"/>
      <c r="BS71" s="90"/>
      <c r="BT71" s="90"/>
      <c r="BU71" s="90"/>
      <c r="BV71" s="90"/>
      <c r="BW71" s="90"/>
      <c r="BX71" s="90"/>
      <c r="BY71" s="90"/>
      <c r="BZ71" s="90"/>
      <c r="CA71" s="90"/>
      <c r="CB71" s="90"/>
      <c r="CC71" s="90"/>
      <c r="CD71" s="90"/>
      <c r="CE71" s="90"/>
      <c r="CF71" s="90"/>
      <c r="CG71" s="90"/>
      <c r="CH71" s="90"/>
      <c r="CI71" s="90"/>
      <c r="CJ71" s="90"/>
      <c r="CK71" s="90"/>
      <c r="CL71" s="90"/>
      <c r="CM71" s="90"/>
      <c r="CN71" s="90"/>
      <c r="CO71" s="90"/>
      <c r="CP71" s="90"/>
      <c r="CQ71" s="90"/>
      <c r="CR71" s="90"/>
      <c r="CS71" s="90"/>
      <c r="CT71" s="90"/>
      <c r="CU71" s="90"/>
      <c r="CV71" s="90"/>
      <c r="CW71" s="90"/>
      <c r="CX71" s="90"/>
      <c r="CY71" s="90"/>
      <c r="CZ71" s="90"/>
      <c r="DA71" s="90"/>
      <c r="DB71" s="90"/>
      <c r="DC71" s="90"/>
      <c r="DD71" s="90"/>
      <c r="DE71" s="90"/>
      <c r="DF71" s="90"/>
      <c r="DG71" s="90"/>
      <c r="DH71" s="90"/>
      <c r="DI71" s="90"/>
      <c r="DJ71" s="90"/>
      <c r="DK71" s="90"/>
      <c r="DL71" s="90"/>
      <c r="DM71" s="90"/>
      <c r="DN71" s="90"/>
      <c r="DO71" s="90"/>
      <c r="DP71" s="90"/>
      <c r="DQ71" s="90"/>
      <c r="DR71" s="90"/>
      <c r="DS71" s="90"/>
      <c r="DT71" s="90"/>
      <c r="DU71" s="90"/>
      <c r="DV71" s="90"/>
      <c r="DW71" s="90"/>
      <c r="DX71" s="90"/>
      <c r="DY71" s="90"/>
      <c r="DZ71" s="90"/>
      <c r="EA71" s="90"/>
      <c r="EB71" s="90"/>
      <c r="EC71" s="90"/>
      <c r="ED71" s="90"/>
      <c r="EE71" s="90"/>
      <c r="EF71" s="90"/>
      <c r="EG71" s="90"/>
      <c r="EH71" s="90"/>
      <c r="EI71" s="90"/>
      <c r="EJ71" s="90"/>
      <c r="EK71" s="90"/>
      <c r="EL71" s="90"/>
      <c r="EM71" s="90"/>
      <c r="EN71" s="90"/>
      <c r="EO71" s="90"/>
      <c r="EP71" s="90"/>
      <c r="EQ71" s="90"/>
      <c r="ER71" s="90"/>
      <c r="ES71" s="90"/>
      <c r="ET71" s="90"/>
      <c r="EU71" s="90"/>
      <c r="EV71" s="90"/>
      <c r="EW71" s="90"/>
      <c r="EX71" s="90"/>
      <c r="EY71" s="90"/>
      <c r="EZ71" s="90"/>
      <c r="FA71" s="90"/>
      <c r="FB71" s="90"/>
      <c r="FC71" s="90"/>
      <c r="FD71" s="90"/>
      <c r="FE71" s="90"/>
      <c r="FF71" s="90"/>
      <c r="FG71" s="90"/>
      <c r="FH71" s="90"/>
      <c r="FI71" s="90"/>
      <c r="FJ71" s="90"/>
      <c r="FK71" s="90"/>
      <c r="FL71" s="90"/>
      <c r="FM71" s="90"/>
      <c r="FN71" s="90"/>
      <c r="FO71" s="90"/>
      <c r="FP71" s="90"/>
      <c r="FQ71" s="90"/>
      <c r="FR71" s="90"/>
      <c r="FS71" s="90"/>
      <c r="FT71" s="90"/>
      <c r="FU71" s="90"/>
      <c r="FV71" s="90"/>
      <c r="FW71" s="90"/>
      <c r="FX71" s="90"/>
      <c r="FY71" s="90"/>
      <c r="FZ71" s="90"/>
      <c r="GA71" s="90"/>
      <c r="GB71" s="90"/>
      <c r="GC71" s="90"/>
      <c r="GD71" s="90"/>
      <c r="GE71" s="90"/>
      <c r="GF71" s="90"/>
      <c r="GG71" s="90"/>
      <c r="GH71" s="90"/>
      <c r="GI71" s="90"/>
      <c r="GJ71" s="90"/>
      <c r="GK71" s="90"/>
      <c r="GL71" s="90"/>
      <c r="GM71" s="90"/>
      <c r="GN71" s="90"/>
      <c r="GO71" s="90"/>
      <c r="GP71" s="90"/>
      <c r="GQ71" s="90"/>
      <c r="GR71" s="90"/>
      <c r="GS71" s="90"/>
      <c r="GT71" s="90"/>
      <c r="GU71" s="90"/>
      <c r="GV71" s="90"/>
      <c r="GW71" s="90"/>
      <c r="GX71" s="90"/>
      <c r="GY71" s="90"/>
      <c r="GZ71" s="90"/>
      <c r="HA71" s="90"/>
      <c r="HB71" s="90"/>
      <c r="HC71" s="90"/>
      <c r="HD71" s="90"/>
      <c r="HE71" s="90"/>
      <c r="HF71" s="90"/>
      <c r="HG71" s="90"/>
      <c r="HH71" s="90"/>
      <c r="HI71" s="90"/>
      <c r="HJ71" s="90"/>
      <c r="HK71" s="90"/>
      <c r="HL71" s="90"/>
      <c r="HM71" s="90"/>
      <c r="HN71" s="90"/>
      <c r="HO71" s="90"/>
      <c r="HP71" s="90"/>
    </row>
    <row r="72" spans="1:224" s="124" customFormat="1" x14ac:dyDescent="0.25">
      <c r="A72" s="241" t="s">
        <v>351</v>
      </c>
      <c r="B72" s="16"/>
      <c r="C72" s="16">
        <f>+C65+C70</f>
        <v>21697</v>
      </c>
      <c r="D72" s="16">
        <f t="shared" ref="D72:O72" si="31">+D65+D70</f>
        <v>27607</v>
      </c>
      <c r="E72" s="16">
        <f t="shared" si="31"/>
        <v>20977.000000000007</v>
      </c>
      <c r="F72" s="16">
        <f t="shared" si="31"/>
        <v>31893.899999999994</v>
      </c>
      <c r="G72" s="16">
        <f t="shared" si="31"/>
        <v>20895</v>
      </c>
      <c r="H72" s="16">
        <f t="shared" si="31"/>
        <v>123069.90000000002</v>
      </c>
      <c r="I72" s="16">
        <f t="shared" si="31"/>
        <v>10070</v>
      </c>
      <c r="J72" s="16">
        <f t="shared" si="31"/>
        <v>6677</v>
      </c>
      <c r="K72" s="16">
        <f t="shared" si="31"/>
        <v>30821.999999999993</v>
      </c>
      <c r="L72" s="16">
        <f t="shared" si="31"/>
        <v>18039</v>
      </c>
      <c r="M72" s="16">
        <f t="shared" si="31"/>
        <v>14234</v>
      </c>
      <c r="N72" s="16">
        <f t="shared" si="31"/>
        <v>79842</v>
      </c>
      <c r="O72" s="16">
        <f t="shared" si="31"/>
        <v>202911.90000000002</v>
      </c>
      <c r="P72" s="16">
        <f>+P65+P70</f>
        <v>230554.33100000001</v>
      </c>
      <c r="Q72" s="132"/>
      <c r="R72" s="225">
        <f t="shared" si="24"/>
        <v>181214.9</v>
      </c>
      <c r="S72" s="225">
        <f>S65+S67+S69+S68</f>
        <v>201151.50688</v>
      </c>
      <c r="T72" s="225">
        <f t="shared" si="25"/>
        <v>19936.606880000007</v>
      </c>
      <c r="U72" s="229"/>
      <c r="V72" s="92"/>
      <c r="W72" s="92"/>
      <c r="X72" s="92"/>
      <c r="Y72" s="92"/>
      <c r="Z72" s="92"/>
      <c r="AA72" s="92"/>
      <c r="AB72" s="92"/>
      <c r="AC72" s="92"/>
      <c r="AD72" s="92"/>
      <c r="AE72" s="90"/>
      <c r="AF72" s="90"/>
      <c r="AG72" s="90"/>
      <c r="AH72" s="90"/>
      <c r="AI72" s="90"/>
      <c r="AJ72" s="90"/>
      <c r="AK72" s="90"/>
      <c r="AL72" s="90"/>
      <c r="AM72" s="90"/>
      <c r="AN72" s="90"/>
      <c r="AO72" s="90"/>
      <c r="AP72" s="90"/>
      <c r="AQ72" s="90"/>
      <c r="AR72" s="90"/>
      <c r="AS72" s="90"/>
      <c r="AT72" s="90"/>
      <c r="AU72" s="90"/>
      <c r="AV72" s="90"/>
      <c r="AW72" s="90"/>
      <c r="AX72" s="90"/>
      <c r="AY72" s="90"/>
      <c r="AZ72" s="90"/>
      <c r="BA72" s="90"/>
      <c r="BB72" s="90"/>
      <c r="BC72" s="90"/>
      <c r="BD72" s="90"/>
      <c r="BE72" s="90"/>
      <c r="BF72" s="90"/>
      <c r="BG72" s="90"/>
      <c r="BH72" s="90"/>
      <c r="BI72" s="90"/>
      <c r="BJ72" s="90"/>
      <c r="BK72" s="90"/>
      <c r="BL72" s="90"/>
      <c r="BM72" s="90"/>
      <c r="BN72" s="90"/>
      <c r="BO72" s="90"/>
      <c r="BP72" s="90"/>
      <c r="BQ72" s="90"/>
      <c r="BR72" s="90"/>
      <c r="BS72" s="90"/>
      <c r="BT72" s="90"/>
      <c r="BU72" s="90"/>
      <c r="BV72" s="90"/>
      <c r="BW72" s="90"/>
      <c r="BX72" s="90"/>
      <c r="BY72" s="90"/>
      <c r="BZ72" s="90"/>
      <c r="CA72" s="90"/>
      <c r="CB72" s="90"/>
      <c r="CC72" s="90"/>
      <c r="CD72" s="90"/>
      <c r="CE72" s="90"/>
      <c r="CF72" s="90"/>
      <c r="CG72" s="90"/>
      <c r="CH72" s="90"/>
      <c r="CI72" s="90"/>
      <c r="CJ72" s="90"/>
      <c r="CK72" s="90"/>
      <c r="CL72" s="90"/>
      <c r="CM72" s="90"/>
      <c r="CN72" s="90"/>
      <c r="CO72" s="90"/>
      <c r="CP72" s="90"/>
      <c r="CQ72" s="90"/>
      <c r="CR72" s="90"/>
      <c r="CS72" s="90"/>
      <c r="CT72" s="90"/>
      <c r="CU72" s="90"/>
      <c r="CV72" s="90"/>
      <c r="CW72" s="90"/>
      <c r="CX72" s="90"/>
      <c r="CY72" s="90"/>
      <c r="CZ72" s="90"/>
      <c r="DA72" s="90"/>
      <c r="DB72" s="90"/>
      <c r="DC72" s="90"/>
      <c r="DD72" s="90"/>
      <c r="DE72" s="90"/>
      <c r="DF72" s="90"/>
      <c r="DG72" s="90"/>
      <c r="DH72" s="90"/>
      <c r="DI72" s="90"/>
      <c r="DJ72" s="90"/>
      <c r="DK72" s="90"/>
      <c r="DL72" s="90"/>
      <c r="DM72" s="90"/>
      <c r="DN72" s="90"/>
      <c r="DO72" s="90"/>
      <c r="DP72" s="90"/>
      <c r="DQ72" s="90"/>
      <c r="DR72" s="90"/>
      <c r="DS72" s="90"/>
      <c r="DT72" s="90"/>
      <c r="DU72" s="90"/>
      <c r="DV72" s="90"/>
      <c r="DW72" s="90"/>
      <c r="DX72" s="90"/>
      <c r="DY72" s="90"/>
      <c r="DZ72" s="90"/>
      <c r="EA72" s="90"/>
      <c r="EB72" s="90"/>
      <c r="EC72" s="90"/>
      <c r="ED72" s="90"/>
      <c r="EE72" s="90"/>
      <c r="EF72" s="90"/>
      <c r="EG72" s="90"/>
      <c r="EH72" s="90"/>
      <c r="EI72" s="90"/>
      <c r="EJ72" s="90"/>
      <c r="EK72" s="90"/>
      <c r="EL72" s="90"/>
      <c r="EM72" s="90"/>
      <c r="EN72" s="90"/>
      <c r="EO72" s="90"/>
      <c r="EP72" s="90"/>
      <c r="EQ72" s="90"/>
      <c r="ER72" s="90"/>
      <c r="ES72" s="90"/>
      <c r="ET72" s="90"/>
      <c r="EU72" s="90"/>
      <c r="EV72" s="90"/>
      <c r="EW72" s="90"/>
      <c r="EX72" s="90"/>
      <c r="EY72" s="90"/>
      <c r="EZ72" s="90"/>
      <c r="FA72" s="90"/>
      <c r="FB72" s="90"/>
      <c r="FC72" s="90"/>
      <c r="FD72" s="90"/>
      <c r="FE72" s="90"/>
      <c r="FF72" s="90"/>
      <c r="FG72" s="90"/>
      <c r="FH72" s="90"/>
      <c r="FI72" s="90"/>
      <c r="FJ72" s="90"/>
      <c r="FK72" s="90"/>
      <c r="FL72" s="90"/>
      <c r="FM72" s="90"/>
      <c r="FN72" s="90"/>
      <c r="FO72" s="90"/>
      <c r="FP72" s="90"/>
      <c r="FQ72" s="90"/>
      <c r="FR72" s="90"/>
      <c r="FS72" s="90"/>
      <c r="FT72" s="90"/>
      <c r="FU72" s="90"/>
      <c r="FV72" s="90"/>
      <c r="FW72" s="90"/>
      <c r="FX72" s="90"/>
      <c r="FY72" s="90"/>
      <c r="FZ72" s="90"/>
      <c r="GA72" s="90"/>
      <c r="GB72" s="90"/>
      <c r="GC72" s="90"/>
      <c r="GD72" s="90"/>
      <c r="GE72" s="90"/>
      <c r="GF72" s="90"/>
      <c r="GG72" s="90"/>
      <c r="GH72" s="90"/>
      <c r="GI72" s="90"/>
      <c r="GJ72" s="90"/>
      <c r="GK72" s="90"/>
      <c r="GL72" s="90"/>
      <c r="GM72" s="90"/>
      <c r="GN72" s="90"/>
      <c r="GO72" s="90"/>
      <c r="GP72" s="90"/>
      <c r="GQ72" s="90"/>
      <c r="GR72" s="90"/>
      <c r="GS72" s="90"/>
      <c r="GT72" s="90"/>
      <c r="GU72" s="90"/>
      <c r="GV72" s="90"/>
      <c r="GW72" s="90"/>
      <c r="GX72" s="90"/>
      <c r="GY72" s="90"/>
      <c r="GZ72" s="90"/>
      <c r="HA72" s="90"/>
      <c r="HB72" s="90"/>
      <c r="HC72" s="90"/>
      <c r="HD72" s="90"/>
      <c r="HE72" s="90"/>
      <c r="HF72" s="90"/>
      <c r="HG72" s="90"/>
      <c r="HH72" s="90"/>
      <c r="HI72" s="90"/>
      <c r="HJ72" s="90"/>
      <c r="HK72" s="90"/>
      <c r="HL72" s="90"/>
      <c r="HM72" s="90"/>
      <c r="HN72" s="90"/>
      <c r="HO72" s="90"/>
      <c r="HP72" s="90"/>
    </row>
    <row r="73" spans="1:224" x14ac:dyDescent="0.25">
      <c r="A73" s="145" t="s">
        <v>352</v>
      </c>
      <c r="B73" s="146"/>
      <c r="C73" s="146"/>
      <c r="D73" s="146"/>
      <c r="E73" s="146"/>
      <c r="F73" s="146"/>
      <c r="G73" s="146"/>
      <c r="H73" s="16">
        <f>+H72/5</f>
        <v>24613.980000000003</v>
      </c>
      <c r="I73" s="146"/>
      <c r="J73" s="146"/>
      <c r="K73" s="146"/>
      <c r="L73" s="146"/>
      <c r="M73" s="146"/>
      <c r="N73" s="146">
        <f>+N72/5</f>
        <v>15968.4</v>
      </c>
      <c r="O73" s="147">
        <f>+O72/10</f>
        <v>20291.190000000002</v>
      </c>
      <c r="P73" s="146"/>
      <c r="Q73" s="148"/>
      <c r="Z73" s="92"/>
      <c r="AA73" s="92"/>
      <c r="AB73" s="92"/>
      <c r="AC73" s="92"/>
      <c r="AD73" s="92"/>
    </row>
    <row r="74" spans="1:224" hidden="1" x14ac:dyDescent="0.25">
      <c r="A74" s="149" t="s">
        <v>353</v>
      </c>
      <c r="B74" s="150"/>
      <c r="C74" s="150">
        <v>37186</v>
      </c>
      <c r="D74" s="150">
        <v>27346</v>
      </c>
      <c r="E74" s="150">
        <v>17751</v>
      </c>
      <c r="F74" s="150">
        <v>21051</v>
      </c>
      <c r="G74" s="150">
        <v>24795</v>
      </c>
      <c r="H74" s="150">
        <f>SUM(C74:G74)</f>
        <v>128129</v>
      </c>
      <c r="I74" s="150">
        <v>18111</v>
      </c>
      <c r="J74" s="150">
        <v>12533</v>
      </c>
      <c r="K74" s="150">
        <v>19541</v>
      </c>
      <c r="L74" s="150">
        <v>10103</v>
      </c>
      <c r="M74" s="150">
        <v>10103</v>
      </c>
      <c r="N74" s="150">
        <f>SUM(I74:M74)</f>
        <v>70391</v>
      </c>
      <c r="O74" s="150">
        <f>+H74+N74</f>
        <v>198520</v>
      </c>
      <c r="P74" s="151"/>
      <c r="Q74" s="148"/>
      <c r="Z74" s="92"/>
      <c r="AA74" s="92"/>
      <c r="AB74" s="92"/>
      <c r="AC74" s="92"/>
      <c r="AD74" s="92"/>
    </row>
    <row r="75" spans="1:224" s="92" customFormat="1" hidden="1" x14ac:dyDescent="0.25">
      <c r="A75" s="145" t="s">
        <v>354</v>
      </c>
      <c r="B75" s="146"/>
      <c r="C75" s="146"/>
      <c r="D75" s="146"/>
      <c r="E75" s="146"/>
      <c r="F75" s="146"/>
      <c r="G75" s="146"/>
      <c r="H75" s="16">
        <f>SUM(H74/5)</f>
        <v>25625.8</v>
      </c>
      <c r="I75" s="146"/>
      <c r="J75" s="146"/>
      <c r="K75" s="146"/>
      <c r="L75" s="146"/>
      <c r="M75" s="146"/>
      <c r="N75" s="146">
        <f>+N74/5</f>
        <v>14078.2</v>
      </c>
      <c r="O75" s="147">
        <f>+O74/10</f>
        <v>19852</v>
      </c>
      <c r="P75" s="146"/>
      <c r="Q75" s="148"/>
      <c r="U75" s="229"/>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90"/>
      <c r="AX75" s="90"/>
      <c r="AY75" s="90"/>
      <c r="AZ75" s="90"/>
      <c r="BA75" s="90"/>
      <c r="BB75" s="90"/>
      <c r="BC75" s="90"/>
      <c r="BD75" s="90"/>
      <c r="BE75" s="90"/>
      <c r="BF75" s="90"/>
      <c r="BG75" s="90"/>
      <c r="BH75" s="90"/>
      <c r="BI75" s="90"/>
      <c r="BJ75" s="90"/>
      <c r="BK75" s="90"/>
      <c r="BL75" s="90"/>
      <c r="BM75" s="90"/>
      <c r="BN75" s="90"/>
      <c r="BO75" s="90"/>
      <c r="BP75" s="90"/>
      <c r="BQ75" s="90"/>
      <c r="BR75" s="90"/>
      <c r="BS75" s="90"/>
      <c r="BT75" s="90"/>
      <c r="BU75" s="90"/>
      <c r="BV75" s="90"/>
      <c r="BW75" s="90"/>
      <c r="BX75" s="90"/>
      <c r="BY75" s="90"/>
      <c r="BZ75" s="90"/>
      <c r="CA75" s="90"/>
      <c r="CB75" s="90"/>
      <c r="CC75" s="90"/>
      <c r="CD75" s="90"/>
      <c r="CE75" s="90"/>
      <c r="CF75" s="90"/>
      <c r="CG75" s="90"/>
      <c r="CH75" s="90"/>
      <c r="CI75" s="90"/>
      <c r="CJ75" s="90"/>
      <c r="CK75" s="90"/>
      <c r="CL75" s="90"/>
      <c r="CM75" s="90"/>
      <c r="CN75" s="90"/>
      <c r="CO75" s="90"/>
      <c r="CP75" s="90"/>
      <c r="CQ75" s="90"/>
      <c r="CR75" s="90"/>
      <c r="CS75" s="90"/>
      <c r="CT75" s="90"/>
      <c r="CU75" s="90"/>
      <c r="CV75" s="90"/>
      <c r="CW75" s="90"/>
      <c r="CX75" s="90"/>
      <c r="CY75" s="90"/>
      <c r="CZ75" s="90"/>
      <c r="DA75" s="90"/>
      <c r="DB75" s="90"/>
      <c r="DC75" s="90"/>
      <c r="DD75" s="90"/>
      <c r="DE75" s="90"/>
      <c r="DF75" s="90"/>
      <c r="DG75" s="90"/>
      <c r="DH75" s="90"/>
      <c r="DI75" s="90"/>
      <c r="DJ75" s="90"/>
      <c r="DK75" s="90"/>
      <c r="DL75" s="90"/>
      <c r="DM75" s="90"/>
      <c r="DN75" s="90"/>
      <c r="DO75" s="90"/>
      <c r="DP75" s="90"/>
      <c r="DQ75" s="90"/>
      <c r="DR75" s="90"/>
      <c r="DS75" s="90"/>
      <c r="DT75" s="90"/>
      <c r="DU75" s="90"/>
      <c r="DV75" s="90"/>
      <c r="DW75" s="90"/>
      <c r="DX75" s="90"/>
      <c r="DY75" s="90"/>
      <c r="DZ75" s="90"/>
      <c r="EA75" s="90"/>
      <c r="EB75" s="90"/>
      <c r="EC75" s="90"/>
      <c r="ED75" s="90"/>
      <c r="EE75" s="90"/>
      <c r="EF75" s="90"/>
      <c r="EG75" s="90"/>
      <c r="EH75" s="90"/>
      <c r="EI75" s="90"/>
      <c r="EJ75" s="90"/>
      <c r="EK75" s="90"/>
      <c r="EL75" s="90"/>
      <c r="EM75" s="90"/>
      <c r="EN75" s="90"/>
      <c r="EO75" s="90"/>
      <c r="EP75" s="90"/>
      <c r="EQ75" s="90"/>
      <c r="ER75" s="90"/>
      <c r="ES75" s="90"/>
      <c r="ET75" s="90"/>
      <c r="EU75" s="90"/>
      <c r="EV75" s="90"/>
      <c r="EW75" s="90"/>
      <c r="EX75" s="90"/>
      <c r="EY75" s="90"/>
      <c r="EZ75" s="90"/>
      <c r="FA75" s="90"/>
      <c r="FB75" s="90"/>
      <c r="FC75" s="90"/>
      <c r="FD75" s="90"/>
      <c r="FE75" s="90"/>
      <c r="FF75" s="90"/>
      <c r="FG75" s="90"/>
      <c r="FH75" s="90"/>
      <c r="FI75" s="90"/>
      <c r="FJ75" s="90"/>
      <c r="FK75" s="90"/>
      <c r="FL75" s="90"/>
      <c r="FM75" s="90"/>
      <c r="FN75" s="90"/>
      <c r="FO75" s="90"/>
      <c r="FP75" s="90"/>
      <c r="FQ75" s="90"/>
      <c r="FR75" s="90"/>
      <c r="FS75" s="90"/>
      <c r="FT75" s="90"/>
      <c r="FU75" s="90"/>
      <c r="FV75" s="90"/>
      <c r="FW75" s="90"/>
      <c r="FX75" s="90"/>
      <c r="FY75" s="90"/>
      <c r="FZ75" s="90"/>
      <c r="GA75" s="90"/>
      <c r="GB75" s="90"/>
      <c r="GC75" s="90"/>
      <c r="GD75" s="90"/>
      <c r="GE75" s="90"/>
      <c r="GF75" s="90"/>
      <c r="GG75" s="90"/>
      <c r="GH75" s="90"/>
      <c r="GI75" s="90"/>
      <c r="GJ75" s="90"/>
      <c r="GK75" s="90"/>
      <c r="GL75" s="90"/>
      <c r="GM75" s="90"/>
      <c r="GN75" s="90"/>
      <c r="GO75" s="90"/>
      <c r="GP75" s="90"/>
      <c r="GQ75" s="90"/>
      <c r="GR75" s="90"/>
      <c r="GS75" s="90"/>
      <c r="GT75" s="90"/>
      <c r="GU75" s="90"/>
      <c r="GV75" s="90"/>
      <c r="GW75" s="90"/>
      <c r="GX75" s="90"/>
      <c r="GY75" s="90"/>
      <c r="GZ75" s="90"/>
      <c r="HA75" s="90"/>
      <c r="HB75" s="90"/>
      <c r="HC75" s="90"/>
      <c r="HD75" s="90"/>
      <c r="HE75" s="90"/>
      <c r="HF75" s="90"/>
      <c r="HG75" s="90"/>
      <c r="HH75" s="90"/>
      <c r="HI75" s="90"/>
      <c r="HJ75" s="90"/>
      <c r="HK75" s="90"/>
      <c r="HL75" s="90"/>
      <c r="HM75" s="90"/>
      <c r="HN75" s="90"/>
      <c r="HO75" s="90"/>
      <c r="HP75" s="90"/>
    </row>
    <row r="76" spans="1:224" s="92" customFormat="1" hidden="1" x14ac:dyDescent="0.25">
      <c r="A76" s="145" t="s">
        <v>355</v>
      </c>
      <c r="B76" s="146"/>
      <c r="C76" s="146">
        <f>-C72+C74</f>
        <v>15489</v>
      </c>
      <c r="D76" s="146">
        <f>-D72+D74</f>
        <v>-261</v>
      </c>
      <c r="E76" s="146">
        <f>-E72+E74</f>
        <v>-3226.0000000000073</v>
      </c>
      <c r="F76" s="146">
        <f>-F72+F74</f>
        <v>-10842.899999999994</v>
      </c>
      <c r="G76" s="146">
        <f>-G72+G74</f>
        <v>3900</v>
      </c>
      <c r="H76" s="16">
        <f>SUM(C76:G76)</f>
        <v>5059.0999999999985</v>
      </c>
      <c r="I76" s="146">
        <f>-I72+I74</f>
        <v>8041</v>
      </c>
      <c r="J76" s="146">
        <f>-J72+J74</f>
        <v>5856</v>
      </c>
      <c r="K76" s="146">
        <f>-K72+K74</f>
        <v>-11280.999999999993</v>
      </c>
      <c r="L76" s="146">
        <f>-L72+L74</f>
        <v>-7936</v>
      </c>
      <c r="M76" s="146">
        <f>-M72+M74</f>
        <v>-4131</v>
      </c>
      <c r="N76" s="146">
        <f>SUM(I76:M76)</f>
        <v>-9450.9999999999927</v>
      </c>
      <c r="O76" s="147">
        <f>-O72+O74</f>
        <v>-4391.9000000000233</v>
      </c>
      <c r="P76" s="146"/>
      <c r="Q76" s="148"/>
      <c r="R76" s="152"/>
      <c r="U76" s="229"/>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90"/>
      <c r="AX76" s="90"/>
      <c r="AY76" s="90"/>
      <c r="AZ76" s="90"/>
      <c r="BA76" s="90"/>
      <c r="BB76" s="90"/>
      <c r="BC76" s="90"/>
      <c r="BD76" s="90"/>
      <c r="BE76" s="90"/>
      <c r="BF76" s="90"/>
      <c r="BG76" s="90"/>
      <c r="BH76" s="90"/>
      <c r="BI76" s="90"/>
      <c r="BJ76" s="90"/>
      <c r="BK76" s="90"/>
      <c r="BL76" s="90"/>
      <c r="BM76" s="90"/>
      <c r="BN76" s="90"/>
      <c r="BO76" s="90"/>
      <c r="BP76" s="90"/>
      <c r="BQ76" s="90"/>
      <c r="BR76" s="90"/>
      <c r="BS76" s="90"/>
      <c r="BT76" s="90"/>
      <c r="BU76" s="90"/>
      <c r="BV76" s="90"/>
      <c r="BW76" s="90"/>
      <c r="BX76" s="90"/>
      <c r="BY76" s="90"/>
      <c r="BZ76" s="90"/>
      <c r="CA76" s="90"/>
      <c r="CB76" s="90"/>
      <c r="CC76" s="90"/>
      <c r="CD76" s="90"/>
      <c r="CE76" s="90"/>
      <c r="CF76" s="90"/>
      <c r="CG76" s="90"/>
      <c r="CH76" s="90"/>
      <c r="CI76" s="90"/>
      <c r="CJ76" s="90"/>
      <c r="CK76" s="90"/>
      <c r="CL76" s="90"/>
      <c r="CM76" s="90"/>
      <c r="CN76" s="90"/>
      <c r="CO76" s="90"/>
      <c r="CP76" s="90"/>
      <c r="CQ76" s="90"/>
      <c r="CR76" s="90"/>
      <c r="CS76" s="90"/>
      <c r="CT76" s="90"/>
      <c r="CU76" s="90"/>
      <c r="CV76" s="90"/>
      <c r="CW76" s="90"/>
      <c r="CX76" s="90"/>
      <c r="CY76" s="90"/>
      <c r="CZ76" s="90"/>
      <c r="DA76" s="90"/>
      <c r="DB76" s="90"/>
      <c r="DC76" s="90"/>
      <c r="DD76" s="90"/>
      <c r="DE76" s="90"/>
      <c r="DF76" s="90"/>
      <c r="DG76" s="90"/>
      <c r="DH76" s="90"/>
      <c r="DI76" s="90"/>
      <c r="DJ76" s="90"/>
      <c r="DK76" s="90"/>
      <c r="DL76" s="90"/>
      <c r="DM76" s="90"/>
      <c r="DN76" s="90"/>
      <c r="DO76" s="90"/>
      <c r="DP76" s="90"/>
      <c r="DQ76" s="90"/>
      <c r="DR76" s="90"/>
      <c r="DS76" s="90"/>
      <c r="DT76" s="90"/>
      <c r="DU76" s="90"/>
      <c r="DV76" s="90"/>
      <c r="DW76" s="90"/>
      <c r="DX76" s="90"/>
      <c r="DY76" s="90"/>
      <c r="DZ76" s="90"/>
      <c r="EA76" s="90"/>
      <c r="EB76" s="90"/>
      <c r="EC76" s="90"/>
      <c r="ED76" s="90"/>
      <c r="EE76" s="90"/>
      <c r="EF76" s="90"/>
      <c r="EG76" s="90"/>
      <c r="EH76" s="90"/>
      <c r="EI76" s="90"/>
      <c r="EJ76" s="90"/>
      <c r="EK76" s="90"/>
      <c r="EL76" s="90"/>
      <c r="EM76" s="90"/>
      <c r="EN76" s="90"/>
      <c r="EO76" s="90"/>
      <c r="EP76" s="90"/>
      <c r="EQ76" s="90"/>
      <c r="ER76" s="90"/>
      <c r="ES76" s="90"/>
      <c r="ET76" s="90"/>
      <c r="EU76" s="90"/>
      <c r="EV76" s="90"/>
      <c r="EW76" s="90"/>
      <c r="EX76" s="90"/>
      <c r="EY76" s="90"/>
      <c r="EZ76" s="90"/>
      <c r="FA76" s="90"/>
      <c r="FB76" s="90"/>
      <c r="FC76" s="90"/>
      <c r="FD76" s="90"/>
      <c r="FE76" s="90"/>
      <c r="FF76" s="90"/>
      <c r="FG76" s="90"/>
      <c r="FH76" s="90"/>
      <c r="FI76" s="90"/>
      <c r="FJ76" s="90"/>
      <c r="FK76" s="90"/>
      <c r="FL76" s="90"/>
      <c r="FM76" s="90"/>
      <c r="FN76" s="90"/>
      <c r="FO76" s="90"/>
      <c r="FP76" s="90"/>
      <c r="FQ76" s="90"/>
      <c r="FR76" s="90"/>
      <c r="FS76" s="90"/>
      <c r="FT76" s="90"/>
      <c r="FU76" s="90"/>
      <c r="FV76" s="90"/>
      <c r="FW76" s="90"/>
      <c r="FX76" s="90"/>
      <c r="FY76" s="90"/>
      <c r="FZ76" s="90"/>
      <c r="GA76" s="90"/>
      <c r="GB76" s="90"/>
      <c r="GC76" s="90"/>
      <c r="GD76" s="90"/>
      <c r="GE76" s="90"/>
      <c r="GF76" s="90"/>
      <c r="GG76" s="90"/>
      <c r="GH76" s="90"/>
      <c r="GI76" s="90"/>
      <c r="GJ76" s="90"/>
      <c r="GK76" s="90"/>
      <c r="GL76" s="90"/>
      <c r="GM76" s="90"/>
      <c r="GN76" s="90"/>
      <c r="GO76" s="90"/>
      <c r="GP76" s="90"/>
      <c r="GQ76" s="90"/>
      <c r="GR76" s="90"/>
      <c r="GS76" s="90"/>
      <c r="GT76" s="90"/>
      <c r="GU76" s="90"/>
      <c r="GV76" s="90"/>
      <c r="GW76" s="90"/>
      <c r="GX76" s="90"/>
      <c r="GY76" s="90"/>
      <c r="GZ76" s="90"/>
      <c r="HA76" s="90"/>
      <c r="HB76" s="90"/>
      <c r="HC76" s="90"/>
      <c r="HD76" s="90"/>
      <c r="HE76" s="90"/>
      <c r="HF76" s="90"/>
      <c r="HG76" s="90"/>
      <c r="HH76" s="90"/>
      <c r="HI76" s="90"/>
      <c r="HJ76" s="90"/>
      <c r="HK76" s="90"/>
      <c r="HL76" s="90"/>
      <c r="HM76" s="90"/>
      <c r="HN76" s="90"/>
      <c r="HO76" s="90"/>
      <c r="HP76" s="90"/>
    </row>
    <row r="77" spans="1:224" s="92" customFormat="1" hidden="1" x14ac:dyDescent="0.25">
      <c r="A77" s="145" t="s">
        <v>356</v>
      </c>
      <c r="B77" s="146"/>
      <c r="C77" s="146"/>
      <c r="D77" s="146">
        <f>+D76+C76</f>
        <v>15228</v>
      </c>
      <c r="E77" s="146">
        <f>+E76+D77</f>
        <v>12001.999999999993</v>
      </c>
      <c r="F77" s="146">
        <f>+F76+E77</f>
        <v>1159.0999999999985</v>
      </c>
      <c r="G77" s="146">
        <f>+G76+F77</f>
        <v>5059.0999999999985</v>
      </c>
      <c r="H77" s="16"/>
      <c r="I77" s="146">
        <f>+I76+G77</f>
        <v>13100.099999999999</v>
      </c>
      <c r="J77" s="146">
        <f>+J76+I77</f>
        <v>18956.099999999999</v>
      </c>
      <c r="K77" s="146">
        <f>+K76+J77</f>
        <v>7675.1000000000058</v>
      </c>
      <c r="L77" s="146">
        <f>+L76+K77</f>
        <v>-260.89999999999418</v>
      </c>
      <c r="M77" s="146">
        <f>+M76+L77</f>
        <v>-4391.8999999999942</v>
      </c>
      <c r="N77" s="146"/>
      <c r="O77" s="147"/>
      <c r="P77" s="146"/>
      <c r="Q77" s="148"/>
      <c r="U77" s="229"/>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90"/>
      <c r="AX77" s="90"/>
      <c r="AY77" s="90"/>
      <c r="AZ77" s="90"/>
      <c r="BA77" s="90"/>
      <c r="BB77" s="90"/>
      <c r="BC77" s="90"/>
      <c r="BD77" s="90"/>
      <c r="BE77" s="90"/>
      <c r="BF77" s="90"/>
      <c r="BG77" s="90"/>
      <c r="BH77" s="90"/>
      <c r="BI77" s="90"/>
      <c r="BJ77" s="90"/>
      <c r="BK77" s="90"/>
      <c r="BL77" s="90"/>
      <c r="BM77" s="90"/>
      <c r="BN77" s="90"/>
      <c r="BO77" s="90"/>
      <c r="BP77" s="90"/>
      <c r="BQ77" s="90"/>
      <c r="BR77" s="90"/>
      <c r="BS77" s="90"/>
      <c r="BT77" s="90"/>
      <c r="BU77" s="90"/>
      <c r="BV77" s="90"/>
      <c r="BW77" s="90"/>
      <c r="BX77" s="90"/>
      <c r="BY77" s="90"/>
      <c r="BZ77" s="90"/>
      <c r="CA77" s="90"/>
      <c r="CB77" s="90"/>
      <c r="CC77" s="90"/>
      <c r="CD77" s="90"/>
      <c r="CE77" s="90"/>
      <c r="CF77" s="90"/>
      <c r="CG77" s="90"/>
      <c r="CH77" s="90"/>
      <c r="CI77" s="90"/>
      <c r="CJ77" s="90"/>
      <c r="CK77" s="90"/>
      <c r="CL77" s="90"/>
      <c r="CM77" s="90"/>
      <c r="CN77" s="90"/>
      <c r="CO77" s="90"/>
      <c r="CP77" s="90"/>
      <c r="CQ77" s="90"/>
      <c r="CR77" s="90"/>
      <c r="CS77" s="90"/>
      <c r="CT77" s="90"/>
      <c r="CU77" s="90"/>
      <c r="CV77" s="90"/>
      <c r="CW77" s="90"/>
      <c r="CX77" s="90"/>
      <c r="CY77" s="90"/>
      <c r="CZ77" s="90"/>
      <c r="DA77" s="90"/>
      <c r="DB77" s="90"/>
      <c r="DC77" s="90"/>
      <c r="DD77" s="90"/>
      <c r="DE77" s="90"/>
      <c r="DF77" s="90"/>
      <c r="DG77" s="90"/>
      <c r="DH77" s="90"/>
      <c r="DI77" s="90"/>
      <c r="DJ77" s="90"/>
      <c r="DK77" s="90"/>
      <c r="DL77" s="90"/>
      <c r="DM77" s="90"/>
      <c r="DN77" s="90"/>
      <c r="DO77" s="90"/>
      <c r="DP77" s="90"/>
      <c r="DQ77" s="90"/>
      <c r="DR77" s="90"/>
      <c r="DS77" s="90"/>
      <c r="DT77" s="90"/>
      <c r="DU77" s="90"/>
      <c r="DV77" s="90"/>
      <c r="DW77" s="90"/>
      <c r="DX77" s="90"/>
      <c r="DY77" s="90"/>
      <c r="DZ77" s="90"/>
      <c r="EA77" s="90"/>
      <c r="EB77" s="90"/>
      <c r="EC77" s="90"/>
      <c r="ED77" s="90"/>
      <c r="EE77" s="90"/>
      <c r="EF77" s="90"/>
      <c r="EG77" s="90"/>
      <c r="EH77" s="90"/>
      <c r="EI77" s="90"/>
      <c r="EJ77" s="90"/>
      <c r="EK77" s="90"/>
      <c r="EL77" s="90"/>
      <c r="EM77" s="90"/>
      <c r="EN77" s="90"/>
      <c r="EO77" s="90"/>
      <c r="EP77" s="90"/>
      <c r="EQ77" s="90"/>
      <c r="ER77" s="90"/>
      <c r="ES77" s="90"/>
      <c r="ET77" s="90"/>
      <c r="EU77" s="90"/>
      <c r="EV77" s="90"/>
      <c r="EW77" s="90"/>
      <c r="EX77" s="90"/>
      <c r="EY77" s="90"/>
      <c r="EZ77" s="90"/>
      <c r="FA77" s="90"/>
      <c r="FB77" s="90"/>
      <c r="FC77" s="90"/>
      <c r="FD77" s="90"/>
      <c r="FE77" s="90"/>
      <c r="FF77" s="90"/>
      <c r="FG77" s="90"/>
      <c r="FH77" s="90"/>
      <c r="FI77" s="90"/>
      <c r="FJ77" s="90"/>
      <c r="FK77" s="90"/>
      <c r="FL77" s="90"/>
      <c r="FM77" s="90"/>
      <c r="FN77" s="90"/>
      <c r="FO77" s="90"/>
      <c r="FP77" s="90"/>
      <c r="FQ77" s="90"/>
      <c r="FR77" s="90"/>
      <c r="FS77" s="90"/>
      <c r="FT77" s="90"/>
      <c r="FU77" s="90"/>
      <c r="FV77" s="90"/>
      <c r="FW77" s="90"/>
      <c r="FX77" s="90"/>
      <c r="FY77" s="90"/>
      <c r="FZ77" s="90"/>
      <c r="GA77" s="90"/>
      <c r="GB77" s="90"/>
      <c r="GC77" s="90"/>
      <c r="GD77" s="90"/>
      <c r="GE77" s="90"/>
      <c r="GF77" s="90"/>
      <c r="GG77" s="90"/>
      <c r="GH77" s="90"/>
      <c r="GI77" s="90"/>
      <c r="GJ77" s="90"/>
      <c r="GK77" s="90"/>
      <c r="GL77" s="90"/>
      <c r="GM77" s="90"/>
      <c r="GN77" s="90"/>
      <c r="GO77" s="90"/>
      <c r="GP77" s="90"/>
      <c r="GQ77" s="90"/>
      <c r="GR77" s="90"/>
      <c r="GS77" s="90"/>
      <c r="GT77" s="90"/>
      <c r="GU77" s="90"/>
      <c r="GV77" s="90"/>
      <c r="GW77" s="90"/>
      <c r="GX77" s="90"/>
      <c r="GY77" s="90"/>
      <c r="GZ77" s="90"/>
      <c r="HA77" s="90"/>
      <c r="HB77" s="90"/>
      <c r="HC77" s="90"/>
      <c r="HD77" s="90"/>
      <c r="HE77" s="90"/>
      <c r="HF77" s="90"/>
      <c r="HG77" s="90"/>
      <c r="HH77" s="90"/>
      <c r="HI77" s="90"/>
      <c r="HJ77" s="90"/>
      <c r="HK77" s="90"/>
      <c r="HL77" s="90"/>
      <c r="HM77" s="90"/>
      <c r="HN77" s="90"/>
      <c r="HO77" s="90"/>
      <c r="HP77" s="90"/>
    </row>
    <row r="78" spans="1:224" s="92" customFormat="1" hidden="1" x14ac:dyDescent="0.25">
      <c r="A78" s="145" t="s">
        <v>357</v>
      </c>
      <c r="B78" s="146"/>
      <c r="C78" s="146"/>
      <c r="D78" s="146"/>
      <c r="E78" s="146"/>
      <c r="F78" s="146"/>
      <c r="G78" s="146"/>
      <c r="H78" s="16">
        <f>AVERAGE(C76:G76)</f>
        <v>1011.8199999999997</v>
      </c>
      <c r="I78" s="146"/>
      <c r="J78" s="146"/>
      <c r="K78" s="146"/>
      <c r="L78" s="146"/>
      <c r="M78" s="146"/>
      <c r="N78" s="146">
        <f>AVERAGE(I76:M76)</f>
        <v>-1890.1999999999985</v>
      </c>
      <c r="O78" s="147">
        <f>+O76/10</f>
        <v>-439.19000000000233</v>
      </c>
      <c r="P78" s="146"/>
      <c r="Q78" s="148"/>
      <c r="U78" s="229"/>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90"/>
      <c r="AX78" s="90"/>
      <c r="AY78" s="90"/>
      <c r="AZ78" s="90"/>
      <c r="BA78" s="90"/>
      <c r="BB78" s="90"/>
      <c r="BC78" s="90"/>
      <c r="BD78" s="90"/>
      <c r="BE78" s="90"/>
      <c r="BF78" s="90"/>
      <c r="BG78" s="90"/>
      <c r="BH78" s="90"/>
      <c r="BI78" s="90"/>
      <c r="BJ78" s="90"/>
      <c r="BK78" s="90"/>
      <c r="BL78" s="90"/>
      <c r="BM78" s="90"/>
      <c r="BN78" s="90"/>
      <c r="BO78" s="90"/>
      <c r="BP78" s="90"/>
      <c r="BQ78" s="90"/>
      <c r="BR78" s="90"/>
      <c r="BS78" s="90"/>
      <c r="BT78" s="90"/>
      <c r="BU78" s="90"/>
      <c r="BV78" s="90"/>
      <c r="BW78" s="90"/>
      <c r="BX78" s="90"/>
      <c r="BY78" s="90"/>
      <c r="BZ78" s="90"/>
      <c r="CA78" s="90"/>
      <c r="CB78" s="90"/>
      <c r="CC78" s="90"/>
      <c r="CD78" s="90"/>
      <c r="CE78" s="90"/>
      <c r="CF78" s="90"/>
      <c r="CG78" s="90"/>
      <c r="CH78" s="90"/>
      <c r="CI78" s="90"/>
      <c r="CJ78" s="90"/>
      <c r="CK78" s="90"/>
      <c r="CL78" s="90"/>
      <c r="CM78" s="90"/>
      <c r="CN78" s="90"/>
      <c r="CO78" s="90"/>
      <c r="CP78" s="90"/>
      <c r="CQ78" s="90"/>
      <c r="CR78" s="90"/>
      <c r="CS78" s="90"/>
      <c r="CT78" s="90"/>
      <c r="CU78" s="90"/>
      <c r="CV78" s="90"/>
      <c r="CW78" s="90"/>
      <c r="CX78" s="90"/>
      <c r="CY78" s="90"/>
      <c r="CZ78" s="90"/>
      <c r="DA78" s="90"/>
      <c r="DB78" s="90"/>
      <c r="DC78" s="90"/>
      <c r="DD78" s="90"/>
      <c r="DE78" s="90"/>
      <c r="DF78" s="90"/>
      <c r="DG78" s="90"/>
      <c r="DH78" s="90"/>
      <c r="DI78" s="90"/>
      <c r="DJ78" s="90"/>
      <c r="DK78" s="90"/>
      <c r="DL78" s="90"/>
      <c r="DM78" s="90"/>
      <c r="DN78" s="90"/>
      <c r="DO78" s="90"/>
      <c r="DP78" s="90"/>
      <c r="DQ78" s="90"/>
      <c r="DR78" s="90"/>
      <c r="DS78" s="90"/>
      <c r="DT78" s="90"/>
      <c r="DU78" s="90"/>
      <c r="DV78" s="90"/>
      <c r="DW78" s="90"/>
      <c r="DX78" s="90"/>
      <c r="DY78" s="90"/>
      <c r="DZ78" s="90"/>
      <c r="EA78" s="90"/>
      <c r="EB78" s="90"/>
      <c r="EC78" s="90"/>
      <c r="ED78" s="90"/>
      <c r="EE78" s="90"/>
      <c r="EF78" s="90"/>
      <c r="EG78" s="90"/>
      <c r="EH78" s="90"/>
      <c r="EI78" s="90"/>
      <c r="EJ78" s="90"/>
      <c r="EK78" s="90"/>
      <c r="EL78" s="90"/>
      <c r="EM78" s="90"/>
      <c r="EN78" s="90"/>
      <c r="EO78" s="90"/>
      <c r="EP78" s="90"/>
      <c r="EQ78" s="90"/>
      <c r="ER78" s="90"/>
      <c r="ES78" s="90"/>
      <c r="ET78" s="90"/>
      <c r="EU78" s="90"/>
      <c r="EV78" s="90"/>
      <c r="EW78" s="90"/>
      <c r="EX78" s="90"/>
      <c r="EY78" s="90"/>
      <c r="EZ78" s="90"/>
      <c r="FA78" s="90"/>
      <c r="FB78" s="90"/>
      <c r="FC78" s="90"/>
      <c r="FD78" s="90"/>
      <c r="FE78" s="90"/>
      <c r="FF78" s="90"/>
      <c r="FG78" s="90"/>
      <c r="FH78" s="90"/>
      <c r="FI78" s="90"/>
      <c r="FJ78" s="90"/>
      <c r="FK78" s="90"/>
      <c r="FL78" s="90"/>
      <c r="FM78" s="90"/>
      <c r="FN78" s="90"/>
      <c r="FO78" s="90"/>
      <c r="FP78" s="90"/>
      <c r="FQ78" s="90"/>
      <c r="FR78" s="90"/>
      <c r="FS78" s="90"/>
      <c r="FT78" s="90"/>
      <c r="FU78" s="90"/>
      <c r="FV78" s="90"/>
      <c r="FW78" s="90"/>
      <c r="FX78" s="90"/>
      <c r="FY78" s="90"/>
      <c r="FZ78" s="90"/>
      <c r="GA78" s="90"/>
      <c r="GB78" s="90"/>
      <c r="GC78" s="90"/>
      <c r="GD78" s="90"/>
      <c r="GE78" s="90"/>
      <c r="GF78" s="90"/>
      <c r="GG78" s="90"/>
      <c r="GH78" s="90"/>
      <c r="GI78" s="90"/>
      <c r="GJ78" s="90"/>
      <c r="GK78" s="90"/>
      <c r="GL78" s="90"/>
      <c r="GM78" s="90"/>
      <c r="GN78" s="90"/>
      <c r="GO78" s="90"/>
      <c r="GP78" s="90"/>
      <c r="GQ78" s="90"/>
      <c r="GR78" s="90"/>
      <c r="GS78" s="90"/>
      <c r="GT78" s="90"/>
      <c r="GU78" s="90"/>
      <c r="GV78" s="90"/>
      <c r="GW78" s="90"/>
      <c r="GX78" s="90"/>
      <c r="GY78" s="90"/>
      <c r="GZ78" s="90"/>
      <c r="HA78" s="90"/>
      <c r="HB78" s="90"/>
      <c r="HC78" s="90"/>
      <c r="HD78" s="90"/>
      <c r="HE78" s="90"/>
      <c r="HF78" s="90"/>
      <c r="HG78" s="90"/>
      <c r="HH78" s="90"/>
      <c r="HI78" s="90"/>
      <c r="HJ78" s="90"/>
      <c r="HK78" s="90"/>
      <c r="HL78" s="90"/>
      <c r="HM78" s="90"/>
      <c r="HN78" s="90"/>
      <c r="HO78" s="90"/>
      <c r="HP78" s="90"/>
    </row>
    <row r="79" spans="1:224" s="92" customFormat="1" x14ac:dyDescent="0.25">
      <c r="A79" s="153"/>
      <c r="B79" s="90"/>
      <c r="C79" s="91"/>
      <c r="D79" s="91"/>
      <c r="E79" s="91"/>
      <c r="F79" s="91"/>
      <c r="G79" s="91"/>
      <c r="H79" s="154"/>
      <c r="I79" s="91"/>
      <c r="J79" s="91"/>
      <c r="K79" s="91"/>
      <c r="L79" s="90"/>
      <c r="M79" s="90"/>
      <c r="N79" s="90"/>
      <c r="O79" s="90"/>
      <c r="P79" s="90"/>
      <c r="Q79" s="90"/>
      <c r="S79" s="190"/>
      <c r="U79" s="229"/>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90"/>
      <c r="AX79" s="90"/>
      <c r="AY79" s="90"/>
      <c r="AZ79" s="90"/>
      <c r="BA79" s="90"/>
      <c r="BB79" s="90"/>
      <c r="BC79" s="90"/>
      <c r="BD79" s="90"/>
      <c r="BE79" s="90"/>
      <c r="BF79" s="90"/>
      <c r="BG79" s="90"/>
      <c r="BH79" s="90"/>
      <c r="BI79" s="90"/>
      <c r="BJ79" s="90"/>
      <c r="BK79" s="90"/>
      <c r="BL79" s="90"/>
      <c r="BM79" s="90"/>
      <c r="BN79" s="90"/>
      <c r="BO79" s="90"/>
      <c r="BP79" s="90"/>
      <c r="BQ79" s="90"/>
      <c r="BR79" s="90"/>
      <c r="BS79" s="90"/>
      <c r="BT79" s="90"/>
      <c r="BU79" s="90"/>
      <c r="BV79" s="90"/>
      <c r="BW79" s="90"/>
      <c r="BX79" s="90"/>
      <c r="BY79" s="90"/>
      <c r="BZ79" s="90"/>
      <c r="CA79" s="90"/>
      <c r="CB79" s="90"/>
      <c r="CC79" s="90"/>
      <c r="CD79" s="90"/>
      <c r="CE79" s="90"/>
      <c r="CF79" s="90"/>
      <c r="CG79" s="90"/>
      <c r="CH79" s="90"/>
      <c r="CI79" s="90"/>
      <c r="CJ79" s="90"/>
      <c r="CK79" s="90"/>
      <c r="CL79" s="90"/>
      <c r="CM79" s="90"/>
      <c r="CN79" s="90"/>
      <c r="CO79" s="90"/>
      <c r="CP79" s="90"/>
      <c r="CQ79" s="90"/>
      <c r="CR79" s="90"/>
      <c r="CS79" s="90"/>
      <c r="CT79" s="90"/>
      <c r="CU79" s="90"/>
      <c r="CV79" s="90"/>
      <c r="CW79" s="90"/>
      <c r="CX79" s="90"/>
      <c r="CY79" s="90"/>
      <c r="CZ79" s="90"/>
      <c r="DA79" s="90"/>
      <c r="DB79" s="90"/>
      <c r="DC79" s="90"/>
      <c r="DD79" s="90"/>
      <c r="DE79" s="90"/>
      <c r="DF79" s="90"/>
      <c r="DG79" s="90"/>
      <c r="DH79" s="90"/>
      <c r="DI79" s="90"/>
      <c r="DJ79" s="90"/>
      <c r="DK79" s="90"/>
      <c r="DL79" s="90"/>
      <c r="DM79" s="90"/>
      <c r="DN79" s="90"/>
      <c r="DO79" s="90"/>
      <c r="DP79" s="90"/>
      <c r="DQ79" s="90"/>
      <c r="DR79" s="90"/>
      <c r="DS79" s="90"/>
      <c r="DT79" s="90"/>
      <c r="DU79" s="90"/>
      <c r="DV79" s="90"/>
      <c r="DW79" s="90"/>
      <c r="DX79" s="90"/>
      <c r="DY79" s="90"/>
      <c r="DZ79" s="90"/>
      <c r="EA79" s="90"/>
      <c r="EB79" s="90"/>
      <c r="EC79" s="90"/>
      <c r="ED79" s="90"/>
      <c r="EE79" s="90"/>
      <c r="EF79" s="90"/>
      <c r="EG79" s="90"/>
      <c r="EH79" s="90"/>
      <c r="EI79" s="90"/>
      <c r="EJ79" s="90"/>
      <c r="EK79" s="90"/>
      <c r="EL79" s="90"/>
      <c r="EM79" s="90"/>
      <c r="EN79" s="90"/>
      <c r="EO79" s="90"/>
      <c r="EP79" s="90"/>
      <c r="EQ79" s="90"/>
      <c r="ER79" s="90"/>
      <c r="ES79" s="90"/>
      <c r="ET79" s="90"/>
      <c r="EU79" s="90"/>
      <c r="EV79" s="90"/>
      <c r="EW79" s="90"/>
      <c r="EX79" s="90"/>
      <c r="EY79" s="90"/>
      <c r="EZ79" s="90"/>
      <c r="FA79" s="90"/>
      <c r="FB79" s="90"/>
      <c r="FC79" s="90"/>
      <c r="FD79" s="90"/>
      <c r="FE79" s="90"/>
      <c r="FF79" s="90"/>
      <c r="FG79" s="90"/>
      <c r="FH79" s="90"/>
      <c r="FI79" s="90"/>
      <c r="FJ79" s="90"/>
      <c r="FK79" s="90"/>
      <c r="FL79" s="90"/>
      <c r="FM79" s="90"/>
      <c r="FN79" s="90"/>
      <c r="FO79" s="90"/>
      <c r="FP79" s="90"/>
      <c r="FQ79" s="90"/>
      <c r="FR79" s="90"/>
      <c r="FS79" s="90"/>
      <c r="FT79" s="90"/>
      <c r="FU79" s="90"/>
      <c r="FV79" s="90"/>
      <c r="FW79" s="90"/>
      <c r="FX79" s="90"/>
      <c r="FY79" s="90"/>
      <c r="FZ79" s="90"/>
      <c r="GA79" s="90"/>
      <c r="GB79" s="90"/>
      <c r="GC79" s="90"/>
      <c r="GD79" s="90"/>
      <c r="GE79" s="90"/>
      <c r="GF79" s="90"/>
      <c r="GG79" s="90"/>
      <c r="GH79" s="90"/>
      <c r="GI79" s="90"/>
      <c r="GJ79" s="90"/>
      <c r="GK79" s="90"/>
      <c r="GL79" s="90"/>
      <c r="GM79" s="90"/>
      <c r="GN79" s="90"/>
      <c r="GO79" s="90"/>
      <c r="GP79" s="90"/>
      <c r="GQ79" s="90"/>
      <c r="GR79" s="90"/>
      <c r="GS79" s="90"/>
      <c r="GT79" s="90"/>
      <c r="GU79" s="90"/>
      <c r="GV79" s="90"/>
      <c r="GW79" s="90"/>
      <c r="GX79" s="90"/>
      <c r="GY79" s="90"/>
      <c r="GZ79" s="90"/>
      <c r="HA79" s="90"/>
      <c r="HB79" s="90"/>
      <c r="HC79" s="90"/>
      <c r="HD79" s="90"/>
      <c r="HE79" s="90"/>
      <c r="HF79" s="90"/>
      <c r="HG79" s="90"/>
      <c r="HH79" s="90"/>
      <c r="HI79" s="90"/>
      <c r="HJ79" s="90"/>
      <c r="HK79" s="90"/>
      <c r="HL79" s="90"/>
      <c r="HM79" s="90"/>
      <c r="HN79" s="90"/>
      <c r="HO79" s="90"/>
      <c r="HP79" s="90"/>
    </row>
    <row r="80" spans="1:224" s="92" customFormat="1" hidden="1" x14ac:dyDescent="0.25">
      <c r="A80" s="155"/>
      <c r="B80" s="90"/>
      <c r="C80" s="91"/>
      <c r="D80" s="91"/>
      <c r="E80" s="91"/>
      <c r="F80" s="91"/>
      <c r="G80" s="91"/>
      <c r="H80" s="91"/>
      <c r="I80" s="91"/>
      <c r="J80" s="91"/>
      <c r="K80" s="91"/>
      <c r="L80" s="90"/>
      <c r="M80" s="90"/>
      <c r="N80" s="90"/>
      <c r="O80" s="90"/>
      <c r="Q80" s="90"/>
      <c r="U80" s="229"/>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90"/>
      <c r="AX80" s="90"/>
      <c r="AY80" s="90"/>
      <c r="AZ80" s="90"/>
      <c r="BA80" s="90"/>
      <c r="BB80" s="90"/>
      <c r="BC80" s="90"/>
      <c r="BD80" s="90"/>
      <c r="BE80" s="90"/>
      <c r="BF80" s="90"/>
      <c r="BG80" s="90"/>
      <c r="BH80" s="90"/>
      <c r="BI80" s="90"/>
      <c r="BJ80" s="90"/>
      <c r="BK80" s="90"/>
      <c r="BL80" s="90"/>
      <c r="BM80" s="90"/>
      <c r="BN80" s="90"/>
      <c r="BO80" s="90"/>
      <c r="BP80" s="90"/>
      <c r="BQ80" s="90"/>
      <c r="BR80" s="90"/>
      <c r="BS80" s="90"/>
      <c r="BT80" s="90"/>
      <c r="BU80" s="90"/>
      <c r="BV80" s="90"/>
      <c r="BW80" s="90"/>
      <c r="BX80" s="90"/>
      <c r="BY80" s="90"/>
      <c r="BZ80" s="90"/>
      <c r="CA80" s="90"/>
      <c r="CB80" s="90"/>
      <c r="CC80" s="90"/>
      <c r="CD80" s="90"/>
      <c r="CE80" s="90"/>
      <c r="CF80" s="90"/>
      <c r="CG80" s="90"/>
      <c r="CH80" s="90"/>
      <c r="CI80" s="90"/>
      <c r="CJ80" s="90"/>
      <c r="CK80" s="90"/>
      <c r="CL80" s="90"/>
      <c r="CM80" s="90"/>
      <c r="CN80" s="90"/>
      <c r="CO80" s="90"/>
      <c r="CP80" s="90"/>
      <c r="CQ80" s="90"/>
      <c r="CR80" s="90"/>
      <c r="CS80" s="90"/>
      <c r="CT80" s="90"/>
      <c r="CU80" s="90"/>
      <c r="CV80" s="90"/>
      <c r="CW80" s="90"/>
      <c r="CX80" s="90"/>
      <c r="CY80" s="90"/>
      <c r="CZ80" s="90"/>
      <c r="DA80" s="90"/>
      <c r="DB80" s="90"/>
      <c r="DC80" s="90"/>
      <c r="DD80" s="90"/>
      <c r="DE80" s="90"/>
      <c r="DF80" s="90"/>
      <c r="DG80" s="90"/>
      <c r="DH80" s="90"/>
      <c r="DI80" s="90"/>
      <c r="DJ80" s="90"/>
      <c r="DK80" s="90"/>
      <c r="DL80" s="90"/>
      <c r="DM80" s="90"/>
      <c r="DN80" s="90"/>
      <c r="DO80" s="90"/>
      <c r="DP80" s="90"/>
      <c r="DQ80" s="90"/>
      <c r="DR80" s="90"/>
      <c r="DS80" s="90"/>
      <c r="DT80" s="90"/>
      <c r="DU80" s="90"/>
      <c r="DV80" s="90"/>
      <c r="DW80" s="90"/>
      <c r="DX80" s="90"/>
      <c r="DY80" s="90"/>
      <c r="DZ80" s="90"/>
      <c r="EA80" s="90"/>
      <c r="EB80" s="90"/>
      <c r="EC80" s="90"/>
      <c r="ED80" s="90"/>
      <c r="EE80" s="90"/>
      <c r="EF80" s="90"/>
      <c r="EG80" s="90"/>
      <c r="EH80" s="90"/>
      <c r="EI80" s="90"/>
      <c r="EJ80" s="90"/>
      <c r="EK80" s="90"/>
      <c r="EL80" s="90"/>
      <c r="EM80" s="90"/>
      <c r="EN80" s="90"/>
      <c r="EO80" s="90"/>
      <c r="EP80" s="90"/>
      <c r="EQ80" s="90"/>
      <c r="ER80" s="90"/>
      <c r="ES80" s="90"/>
      <c r="ET80" s="90"/>
      <c r="EU80" s="90"/>
      <c r="EV80" s="90"/>
      <c r="EW80" s="90"/>
      <c r="EX80" s="90"/>
      <c r="EY80" s="90"/>
      <c r="EZ80" s="90"/>
      <c r="FA80" s="90"/>
      <c r="FB80" s="90"/>
      <c r="FC80" s="90"/>
      <c r="FD80" s="90"/>
      <c r="FE80" s="90"/>
      <c r="FF80" s="90"/>
      <c r="FG80" s="90"/>
      <c r="FH80" s="90"/>
      <c r="FI80" s="90"/>
      <c r="FJ80" s="90"/>
      <c r="FK80" s="90"/>
      <c r="FL80" s="90"/>
      <c r="FM80" s="90"/>
      <c r="FN80" s="90"/>
      <c r="FO80" s="90"/>
      <c r="FP80" s="90"/>
      <c r="FQ80" s="90"/>
      <c r="FR80" s="90"/>
      <c r="FS80" s="90"/>
      <c r="FT80" s="90"/>
      <c r="FU80" s="90"/>
      <c r="FV80" s="90"/>
      <c r="FW80" s="90"/>
      <c r="FX80" s="90"/>
      <c r="FY80" s="90"/>
      <c r="FZ80" s="90"/>
      <c r="GA80" s="90"/>
      <c r="GB80" s="90"/>
      <c r="GC80" s="90"/>
      <c r="GD80" s="90"/>
      <c r="GE80" s="90"/>
      <c r="GF80" s="90"/>
      <c r="GG80" s="90"/>
      <c r="GH80" s="90"/>
      <c r="GI80" s="90"/>
      <c r="GJ80" s="90"/>
      <c r="GK80" s="90"/>
      <c r="GL80" s="90"/>
      <c r="GM80" s="90"/>
      <c r="GN80" s="90"/>
      <c r="GO80" s="90"/>
      <c r="GP80" s="90"/>
      <c r="GQ80" s="90"/>
      <c r="GR80" s="90"/>
      <c r="GS80" s="90"/>
      <c r="GT80" s="90"/>
      <c r="GU80" s="90"/>
      <c r="GV80" s="90"/>
      <c r="GW80" s="90"/>
      <c r="GX80" s="90"/>
      <c r="GY80" s="90"/>
      <c r="GZ80" s="90"/>
      <c r="HA80" s="90"/>
      <c r="HB80" s="90"/>
      <c r="HC80" s="90"/>
      <c r="HD80" s="90"/>
      <c r="HE80" s="90"/>
      <c r="HF80" s="90"/>
      <c r="HG80" s="90"/>
      <c r="HH80" s="90"/>
      <c r="HI80" s="90"/>
      <c r="HJ80" s="90"/>
      <c r="HK80" s="90"/>
      <c r="HL80" s="90"/>
      <c r="HM80" s="90"/>
      <c r="HN80" s="90"/>
      <c r="HO80" s="90"/>
      <c r="HP80" s="90"/>
    </row>
    <row r="81" spans="1:224" s="92" customFormat="1" ht="19.5" hidden="1" customHeight="1" x14ac:dyDescent="0.25">
      <c r="A81" s="156" t="s">
        <v>358</v>
      </c>
      <c r="B81" s="157"/>
      <c r="C81" s="157"/>
      <c r="D81" s="157"/>
      <c r="E81" s="157"/>
      <c r="F81" s="157"/>
      <c r="G81" s="157"/>
      <c r="H81" s="157"/>
      <c r="I81" s="157"/>
      <c r="J81" s="157"/>
      <c r="K81" s="157"/>
      <c r="L81" s="157"/>
      <c r="M81" s="157"/>
      <c r="N81" s="157"/>
      <c r="O81" s="158"/>
      <c r="P81" s="159"/>
      <c r="Q81" s="135"/>
      <c r="U81" s="229"/>
      <c r="Z81" s="90"/>
      <c r="AA81" s="90"/>
      <c r="AB81" s="90"/>
      <c r="AC81" s="90"/>
      <c r="AD81" s="90"/>
      <c r="AE81" s="90"/>
      <c r="AF81" s="90"/>
      <c r="AG81" s="90"/>
      <c r="AH81" s="90"/>
      <c r="AI81" s="90"/>
      <c r="AJ81" s="90"/>
      <c r="AK81" s="90"/>
      <c r="AL81" s="90"/>
      <c r="AM81" s="90"/>
      <c r="AN81" s="90"/>
      <c r="AO81" s="90"/>
      <c r="AP81" s="90"/>
      <c r="AQ81" s="90"/>
      <c r="AR81" s="90"/>
      <c r="AS81" s="90"/>
      <c r="AT81" s="90"/>
      <c r="AU81" s="90"/>
      <c r="AV81" s="90"/>
      <c r="AW81" s="90"/>
      <c r="AX81" s="90"/>
      <c r="AY81" s="90"/>
      <c r="AZ81" s="90"/>
      <c r="BA81" s="90"/>
      <c r="BB81" s="90"/>
      <c r="BC81" s="90"/>
      <c r="BD81" s="90"/>
      <c r="BE81" s="90"/>
      <c r="BF81" s="90"/>
      <c r="BG81" s="90"/>
      <c r="BH81" s="90"/>
      <c r="BI81" s="90"/>
      <c r="BJ81" s="90"/>
      <c r="BK81" s="90"/>
      <c r="BL81" s="90"/>
      <c r="BM81" s="90"/>
      <c r="BN81" s="90"/>
      <c r="BO81" s="90"/>
      <c r="BP81" s="90"/>
      <c r="BQ81" s="90"/>
      <c r="BR81" s="90"/>
      <c r="BS81" s="90"/>
      <c r="BT81" s="90"/>
      <c r="BU81" s="90"/>
      <c r="BV81" s="90"/>
      <c r="BW81" s="90"/>
      <c r="BX81" s="90"/>
      <c r="BY81" s="90"/>
      <c r="BZ81" s="90"/>
      <c r="CA81" s="90"/>
      <c r="CB81" s="90"/>
      <c r="CC81" s="90"/>
      <c r="CD81" s="90"/>
      <c r="CE81" s="90"/>
      <c r="CF81" s="90"/>
      <c r="CG81" s="90"/>
      <c r="CH81" s="90"/>
      <c r="CI81" s="90"/>
      <c r="CJ81" s="90"/>
      <c r="CK81" s="90"/>
      <c r="CL81" s="90"/>
      <c r="CM81" s="90"/>
      <c r="CN81" s="90"/>
      <c r="CO81" s="90"/>
      <c r="CP81" s="90"/>
      <c r="CQ81" s="90"/>
      <c r="CR81" s="90"/>
      <c r="CS81" s="90"/>
      <c r="CT81" s="90"/>
      <c r="CU81" s="90"/>
      <c r="CV81" s="90"/>
      <c r="CW81" s="90"/>
      <c r="CX81" s="90"/>
      <c r="CY81" s="90"/>
      <c r="CZ81" s="90"/>
      <c r="DA81" s="90"/>
      <c r="DB81" s="90"/>
      <c r="DC81" s="90"/>
      <c r="DD81" s="90"/>
      <c r="DE81" s="90"/>
      <c r="DF81" s="90"/>
      <c r="DG81" s="90"/>
      <c r="DH81" s="90"/>
      <c r="DI81" s="90"/>
      <c r="DJ81" s="90"/>
      <c r="DK81" s="90"/>
      <c r="DL81" s="90"/>
      <c r="DM81" s="90"/>
      <c r="DN81" s="90"/>
      <c r="DO81" s="90"/>
      <c r="DP81" s="90"/>
      <c r="DQ81" s="90"/>
      <c r="DR81" s="90"/>
      <c r="DS81" s="90"/>
      <c r="DT81" s="90"/>
      <c r="DU81" s="90"/>
      <c r="DV81" s="90"/>
      <c r="DW81" s="90"/>
      <c r="DX81" s="90"/>
      <c r="DY81" s="90"/>
      <c r="DZ81" s="90"/>
      <c r="EA81" s="90"/>
      <c r="EB81" s="90"/>
      <c r="EC81" s="90"/>
      <c r="ED81" s="90"/>
      <c r="EE81" s="90"/>
      <c r="EF81" s="90"/>
      <c r="EG81" s="90"/>
      <c r="EH81" s="90"/>
      <c r="EI81" s="90"/>
      <c r="EJ81" s="90"/>
      <c r="EK81" s="90"/>
      <c r="EL81" s="90"/>
      <c r="EM81" s="90"/>
      <c r="EN81" s="90"/>
      <c r="EO81" s="90"/>
      <c r="EP81" s="90"/>
      <c r="EQ81" s="90"/>
      <c r="ER81" s="90"/>
      <c r="ES81" s="90"/>
      <c r="ET81" s="90"/>
      <c r="EU81" s="90"/>
      <c r="EV81" s="90"/>
      <c r="EW81" s="90"/>
      <c r="EX81" s="90"/>
      <c r="EY81" s="90"/>
      <c r="EZ81" s="90"/>
      <c r="FA81" s="90"/>
      <c r="FB81" s="90"/>
      <c r="FC81" s="90"/>
      <c r="FD81" s="90"/>
      <c r="FE81" s="90"/>
      <c r="FF81" s="90"/>
      <c r="FG81" s="90"/>
      <c r="FH81" s="90"/>
      <c r="FI81" s="90"/>
      <c r="FJ81" s="90"/>
      <c r="FK81" s="90"/>
      <c r="FL81" s="90"/>
      <c r="FM81" s="90"/>
      <c r="FN81" s="90"/>
      <c r="FO81" s="90"/>
      <c r="FP81" s="90"/>
      <c r="FQ81" s="90"/>
      <c r="FR81" s="90"/>
      <c r="FS81" s="90"/>
      <c r="FT81" s="90"/>
      <c r="FU81" s="90"/>
      <c r="FV81" s="90"/>
      <c r="FW81" s="90"/>
      <c r="FX81" s="90"/>
      <c r="FY81" s="90"/>
      <c r="FZ81" s="90"/>
      <c r="GA81" s="90"/>
      <c r="GB81" s="90"/>
      <c r="GC81" s="90"/>
      <c r="GD81" s="90"/>
      <c r="GE81" s="90"/>
      <c r="GF81" s="90"/>
      <c r="GG81" s="90"/>
      <c r="GH81" s="90"/>
      <c r="GI81" s="90"/>
      <c r="GJ81" s="90"/>
      <c r="GK81" s="90"/>
      <c r="GL81" s="90"/>
      <c r="GM81" s="90"/>
      <c r="GN81" s="90"/>
      <c r="GO81" s="90"/>
      <c r="GP81" s="90"/>
      <c r="GQ81" s="90"/>
      <c r="GR81" s="90"/>
      <c r="GS81" s="90"/>
      <c r="GT81" s="90"/>
      <c r="GU81" s="90"/>
      <c r="GV81" s="90"/>
      <c r="GW81" s="90"/>
      <c r="GX81" s="90"/>
      <c r="GY81" s="90"/>
      <c r="GZ81" s="90"/>
      <c r="HA81" s="90"/>
      <c r="HB81" s="90"/>
      <c r="HC81" s="90"/>
      <c r="HD81" s="90"/>
      <c r="HE81" s="90"/>
      <c r="HF81" s="90"/>
      <c r="HG81" s="90"/>
      <c r="HH81" s="90"/>
      <c r="HI81" s="90"/>
      <c r="HJ81" s="90"/>
      <c r="HK81" s="90"/>
      <c r="HL81" s="90"/>
      <c r="HM81" s="90"/>
      <c r="HN81" s="90"/>
      <c r="HO81" s="90"/>
      <c r="HP81" s="90"/>
    </row>
    <row r="82" spans="1:224" hidden="1" outlineLevel="1" x14ac:dyDescent="0.25">
      <c r="A82" s="15" t="s">
        <v>359</v>
      </c>
      <c r="B82" s="14">
        <v>0</v>
      </c>
      <c r="C82" s="14"/>
      <c r="D82" s="14"/>
      <c r="E82" s="14"/>
      <c r="F82" s="14"/>
      <c r="G82" s="14"/>
      <c r="H82" s="14">
        <f t="shared" ref="H82:H86" si="32">SUM(C82:G82)</f>
        <v>0</v>
      </c>
      <c r="I82" s="14"/>
      <c r="J82" s="14"/>
      <c r="K82" s="14"/>
      <c r="L82" s="14"/>
      <c r="M82" s="14"/>
      <c r="N82" s="121">
        <f t="shared" ref="N82:N86" si="33">SUM(I82:M82)</f>
        <v>0</v>
      </c>
      <c r="O82" s="14">
        <f t="shared" ref="O82:O86" si="34">SUM(H82+N82)</f>
        <v>0</v>
      </c>
      <c r="P82" s="14">
        <f>+O82+B82</f>
        <v>0</v>
      </c>
      <c r="Q82" s="120"/>
    </row>
    <row r="83" spans="1:224" ht="24" hidden="1" outlineLevel="1" x14ac:dyDescent="0.25">
      <c r="A83" s="15" t="s">
        <v>360</v>
      </c>
      <c r="B83" s="14"/>
      <c r="C83" s="14">
        <f>9727.958+451-2000</f>
        <v>8178.9580000000005</v>
      </c>
      <c r="D83" s="14"/>
      <c r="E83" s="14"/>
      <c r="F83" s="14"/>
      <c r="G83" s="14"/>
      <c r="H83" s="14">
        <f t="shared" si="32"/>
        <v>8178.9580000000005</v>
      </c>
      <c r="I83" s="14"/>
      <c r="J83" s="14"/>
      <c r="K83" s="14"/>
      <c r="L83" s="14"/>
      <c r="M83" s="14"/>
      <c r="N83" s="121">
        <f t="shared" si="33"/>
        <v>0</v>
      </c>
      <c r="O83" s="14">
        <f t="shared" si="34"/>
        <v>8178.9580000000005</v>
      </c>
      <c r="P83" s="14">
        <f>+O83+B83</f>
        <v>8178.9580000000005</v>
      </c>
      <c r="Q83" s="120"/>
    </row>
    <row r="84" spans="1:224" s="117" customFormat="1" hidden="1" outlineLevel="1" x14ac:dyDescent="0.25">
      <c r="A84" s="13" t="s">
        <v>361</v>
      </c>
      <c r="B84" s="14"/>
      <c r="C84" s="14"/>
      <c r="D84" s="14"/>
      <c r="E84" s="14"/>
      <c r="F84" s="14"/>
      <c r="G84" s="14"/>
      <c r="H84" s="14">
        <f t="shared" si="32"/>
        <v>0</v>
      </c>
      <c r="I84" s="14"/>
      <c r="J84" s="14"/>
      <c r="K84" s="14"/>
      <c r="L84" s="14"/>
      <c r="M84" s="14"/>
      <c r="N84" s="121">
        <f t="shared" si="33"/>
        <v>0</v>
      </c>
      <c r="O84" s="14">
        <f t="shared" si="34"/>
        <v>0</v>
      </c>
      <c r="P84" s="14">
        <f>O84</f>
        <v>0</v>
      </c>
      <c r="Q84" s="114"/>
      <c r="R84" s="95"/>
      <c r="S84" s="95"/>
      <c r="T84" s="116"/>
      <c r="U84" s="233"/>
      <c r="V84" s="116"/>
      <c r="W84" s="116"/>
      <c r="X84" s="116"/>
      <c r="Y84" s="116"/>
    </row>
    <row r="85" spans="1:224" s="117" customFormat="1" hidden="1" outlineLevel="1" x14ac:dyDescent="0.25">
      <c r="A85" s="15" t="s">
        <v>362</v>
      </c>
      <c r="B85" s="14"/>
      <c r="C85" s="14">
        <v>0</v>
      </c>
      <c r="D85" s="14">
        <v>0</v>
      </c>
      <c r="E85" s="14">
        <v>0</v>
      </c>
      <c r="F85" s="14">
        <v>0</v>
      </c>
      <c r="G85" s="14">
        <v>0</v>
      </c>
      <c r="H85" s="14">
        <f t="shared" si="32"/>
        <v>0</v>
      </c>
      <c r="I85" s="14">
        <v>0</v>
      </c>
      <c r="J85" s="14">
        <v>0</v>
      </c>
      <c r="K85" s="14"/>
      <c r="L85" s="14"/>
      <c r="M85" s="14"/>
      <c r="N85" s="121">
        <f t="shared" si="33"/>
        <v>0</v>
      </c>
      <c r="O85" s="14">
        <f t="shared" si="34"/>
        <v>0</v>
      </c>
      <c r="P85" s="14">
        <f>O85</f>
        <v>0</v>
      </c>
      <c r="Q85" s="114"/>
      <c r="R85" s="95"/>
      <c r="S85" s="95"/>
      <c r="T85" s="116"/>
      <c r="U85" s="233"/>
      <c r="V85" s="116"/>
      <c r="W85" s="116"/>
      <c r="X85" s="116"/>
      <c r="Y85" s="116"/>
    </row>
    <row r="86" spans="1:224" hidden="1" outlineLevel="1" x14ac:dyDescent="0.25">
      <c r="A86" s="15" t="s">
        <v>363</v>
      </c>
      <c r="B86" s="14"/>
      <c r="C86" s="14">
        <v>0</v>
      </c>
      <c r="D86" s="14">
        <v>0</v>
      </c>
      <c r="E86" s="14">
        <v>0</v>
      </c>
      <c r="F86" s="14">
        <v>0</v>
      </c>
      <c r="G86" s="14">
        <v>250</v>
      </c>
      <c r="H86" s="14">
        <f t="shared" si="32"/>
        <v>250</v>
      </c>
      <c r="I86" s="14">
        <f>4000+2000</f>
        <v>6000</v>
      </c>
      <c r="J86" s="14">
        <f>1000+2000</f>
        <v>3000</v>
      </c>
      <c r="K86" s="14">
        <f>4000+1000</f>
        <v>5000</v>
      </c>
      <c r="L86" s="14">
        <v>8000</v>
      </c>
      <c r="M86" s="14"/>
      <c r="N86" s="121">
        <f t="shared" si="33"/>
        <v>22000</v>
      </c>
      <c r="O86" s="14">
        <f t="shared" si="34"/>
        <v>22250</v>
      </c>
      <c r="P86" s="14">
        <f>+O86+B86</f>
        <v>22250</v>
      </c>
      <c r="Q86" s="120"/>
    </row>
    <row r="87" spans="1:224" s="124" customFormat="1" ht="13.5" hidden="1" thickBot="1" x14ac:dyDescent="0.3">
      <c r="A87" s="160" t="s">
        <v>364</v>
      </c>
      <c r="B87" s="161">
        <f t="shared" ref="B87:P87" si="35">SUBTOTAL(9,B82:B86)</f>
        <v>0</v>
      </c>
      <c r="C87" s="161">
        <f t="shared" si="35"/>
        <v>8178.9580000000005</v>
      </c>
      <c r="D87" s="161">
        <f t="shared" si="35"/>
        <v>0</v>
      </c>
      <c r="E87" s="161">
        <f t="shared" si="35"/>
        <v>0</v>
      </c>
      <c r="F87" s="161">
        <f t="shared" si="35"/>
        <v>0</v>
      </c>
      <c r="G87" s="161">
        <f t="shared" si="35"/>
        <v>250</v>
      </c>
      <c r="H87" s="161">
        <f t="shared" si="35"/>
        <v>8428.9580000000005</v>
      </c>
      <c r="I87" s="161">
        <f t="shared" si="35"/>
        <v>6000</v>
      </c>
      <c r="J87" s="161">
        <f t="shared" si="35"/>
        <v>3000</v>
      </c>
      <c r="K87" s="161">
        <f t="shared" si="35"/>
        <v>5000</v>
      </c>
      <c r="L87" s="161">
        <f t="shared" si="35"/>
        <v>8000</v>
      </c>
      <c r="M87" s="161">
        <f t="shared" si="35"/>
        <v>0</v>
      </c>
      <c r="N87" s="161">
        <f t="shared" si="35"/>
        <v>22000</v>
      </c>
      <c r="O87" s="161">
        <f t="shared" si="35"/>
        <v>30428.957999999999</v>
      </c>
      <c r="P87" s="161">
        <f t="shared" si="35"/>
        <v>30428.957999999999</v>
      </c>
      <c r="Q87" s="162"/>
      <c r="R87" s="95"/>
      <c r="S87" s="95"/>
      <c r="T87" s="95"/>
      <c r="U87" s="233"/>
      <c r="V87" s="95"/>
      <c r="W87" s="95"/>
      <c r="X87" s="95"/>
      <c r="Y87" s="95"/>
      <c r="Z87" s="89"/>
      <c r="AA87" s="89"/>
      <c r="AB87" s="89"/>
      <c r="AC87" s="89"/>
      <c r="AD87" s="89"/>
      <c r="AE87" s="89"/>
      <c r="AF87" s="89"/>
      <c r="AG87" s="90"/>
      <c r="AH87" s="90"/>
      <c r="AI87" s="90"/>
      <c r="AJ87" s="90"/>
      <c r="AK87" s="90"/>
      <c r="AL87" s="90"/>
      <c r="AM87" s="90"/>
      <c r="AN87" s="90"/>
      <c r="AO87" s="90"/>
      <c r="AP87" s="90"/>
      <c r="AQ87" s="90"/>
      <c r="AR87" s="90"/>
      <c r="AS87" s="90"/>
      <c r="AT87" s="90"/>
      <c r="AU87" s="90"/>
      <c r="AV87" s="90"/>
      <c r="AW87" s="90"/>
      <c r="AX87" s="90"/>
      <c r="AY87" s="90"/>
      <c r="AZ87" s="90"/>
      <c r="BA87" s="90"/>
      <c r="BB87" s="90"/>
      <c r="BC87" s="90"/>
      <c r="BD87" s="90"/>
      <c r="BE87" s="90"/>
      <c r="BF87" s="90"/>
      <c r="BG87" s="90"/>
      <c r="BH87" s="90"/>
      <c r="BI87" s="90"/>
      <c r="BJ87" s="90"/>
      <c r="BK87" s="90"/>
      <c r="BL87" s="90"/>
      <c r="BM87" s="90"/>
      <c r="BN87" s="90"/>
      <c r="BO87" s="90"/>
      <c r="BP87" s="90"/>
      <c r="BQ87" s="90"/>
      <c r="BR87" s="90"/>
      <c r="BS87" s="90"/>
      <c r="BT87" s="90"/>
      <c r="BU87" s="90"/>
      <c r="BV87" s="90"/>
      <c r="BW87" s="90"/>
      <c r="BX87" s="90"/>
      <c r="BY87" s="90"/>
      <c r="BZ87" s="90"/>
      <c r="CA87" s="90"/>
      <c r="CB87" s="90"/>
      <c r="CC87" s="90"/>
      <c r="CD87" s="90"/>
      <c r="CE87" s="90"/>
      <c r="CF87" s="90"/>
      <c r="CG87" s="90"/>
      <c r="CH87" s="90"/>
      <c r="CI87" s="90"/>
      <c r="CJ87" s="90"/>
      <c r="CK87" s="90"/>
      <c r="CL87" s="90"/>
      <c r="CM87" s="90"/>
      <c r="CN87" s="90"/>
      <c r="CO87" s="90"/>
      <c r="CP87" s="90"/>
      <c r="CQ87" s="90"/>
      <c r="CR87" s="90"/>
      <c r="CS87" s="90"/>
      <c r="CT87" s="90"/>
      <c r="CU87" s="90"/>
      <c r="CV87" s="90"/>
      <c r="CW87" s="90"/>
      <c r="CX87" s="90"/>
      <c r="CY87" s="90"/>
      <c r="CZ87" s="90"/>
      <c r="DA87" s="90"/>
      <c r="DB87" s="90"/>
      <c r="DC87" s="90"/>
      <c r="DD87" s="90"/>
      <c r="DE87" s="90"/>
      <c r="DF87" s="90"/>
      <c r="DG87" s="90"/>
      <c r="DH87" s="90"/>
      <c r="DI87" s="90"/>
      <c r="DJ87" s="90"/>
      <c r="DK87" s="90"/>
      <c r="DL87" s="90"/>
      <c r="DM87" s="90"/>
      <c r="DN87" s="90"/>
      <c r="DO87" s="90"/>
      <c r="DP87" s="90"/>
      <c r="DQ87" s="90"/>
      <c r="DR87" s="90"/>
      <c r="DS87" s="90"/>
      <c r="DT87" s="90"/>
      <c r="DU87" s="90"/>
      <c r="DV87" s="90"/>
      <c r="DW87" s="90"/>
      <c r="DX87" s="90"/>
      <c r="DY87" s="90"/>
      <c r="DZ87" s="90"/>
      <c r="EA87" s="90"/>
      <c r="EB87" s="90"/>
      <c r="EC87" s="90"/>
      <c r="ED87" s="90"/>
      <c r="EE87" s="90"/>
      <c r="EF87" s="90"/>
      <c r="EG87" s="90"/>
      <c r="EH87" s="90"/>
      <c r="EI87" s="90"/>
      <c r="EJ87" s="90"/>
      <c r="EK87" s="90"/>
      <c r="EL87" s="90"/>
      <c r="EM87" s="90"/>
      <c r="EN87" s="90"/>
      <c r="EO87" s="90"/>
      <c r="EP87" s="90"/>
      <c r="EQ87" s="90"/>
      <c r="ER87" s="90"/>
      <c r="ES87" s="90"/>
      <c r="ET87" s="90"/>
      <c r="EU87" s="90"/>
      <c r="EV87" s="90"/>
      <c r="EW87" s="90"/>
      <c r="EX87" s="90"/>
      <c r="EY87" s="90"/>
      <c r="EZ87" s="90"/>
      <c r="FA87" s="90"/>
      <c r="FB87" s="90"/>
      <c r="FC87" s="90"/>
      <c r="FD87" s="90"/>
      <c r="FE87" s="90"/>
      <c r="FF87" s="90"/>
      <c r="FG87" s="90"/>
      <c r="FH87" s="90"/>
      <c r="FI87" s="90"/>
      <c r="FJ87" s="90"/>
      <c r="FK87" s="90"/>
      <c r="FL87" s="90"/>
      <c r="FM87" s="90"/>
      <c r="FN87" s="90"/>
      <c r="FO87" s="90"/>
      <c r="FP87" s="90"/>
      <c r="FQ87" s="90"/>
      <c r="FR87" s="90"/>
      <c r="FS87" s="90"/>
      <c r="FT87" s="90"/>
      <c r="FU87" s="90"/>
      <c r="FV87" s="90"/>
      <c r="FW87" s="90"/>
      <c r="FX87" s="90"/>
      <c r="FY87" s="90"/>
      <c r="FZ87" s="90"/>
      <c r="GA87" s="90"/>
      <c r="GB87" s="90"/>
      <c r="GC87" s="90"/>
      <c r="GD87" s="90"/>
      <c r="GE87" s="90"/>
      <c r="GF87" s="90"/>
      <c r="GG87" s="90"/>
      <c r="GH87" s="90"/>
      <c r="GI87" s="90"/>
      <c r="GJ87" s="90"/>
      <c r="GK87" s="90"/>
      <c r="GL87" s="90"/>
      <c r="GM87" s="90"/>
      <c r="GN87" s="90"/>
      <c r="GO87" s="90"/>
      <c r="GP87" s="90"/>
      <c r="GQ87" s="90"/>
      <c r="GR87" s="90"/>
      <c r="GS87" s="90"/>
      <c r="GT87" s="90"/>
      <c r="GU87" s="90"/>
      <c r="GV87" s="90"/>
      <c r="GW87" s="90"/>
      <c r="GX87" s="90"/>
      <c r="GY87" s="90"/>
      <c r="GZ87" s="90"/>
      <c r="HA87" s="90"/>
      <c r="HB87" s="90"/>
      <c r="HC87" s="90"/>
      <c r="HD87" s="90"/>
      <c r="HE87" s="90"/>
      <c r="HF87" s="90"/>
      <c r="HG87" s="90"/>
      <c r="HH87" s="90"/>
      <c r="HI87" s="90"/>
      <c r="HJ87" s="90"/>
      <c r="HK87" s="90"/>
      <c r="HL87" s="90"/>
      <c r="HM87" s="90"/>
      <c r="HN87" s="90"/>
      <c r="HO87" s="90"/>
      <c r="HP87" s="90"/>
    </row>
    <row r="88" spans="1:224" s="167" customFormat="1" hidden="1" outlineLevel="1" x14ac:dyDescent="0.25">
      <c r="A88" s="163" t="s">
        <v>365</v>
      </c>
      <c r="B88" s="164">
        <v>0</v>
      </c>
      <c r="C88" s="164">
        <v>0</v>
      </c>
      <c r="D88" s="164">
        <v>0</v>
      </c>
      <c r="E88" s="164">
        <v>0</v>
      </c>
      <c r="F88" s="164">
        <v>0</v>
      </c>
      <c r="G88" s="164">
        <v>0</v>
      </c>
      <c r="H88" s="164">
        <f>SUM(C88:G88)</f>
        <v>0</v>
      </c>
      <c r="I88" s="164">
        <v>0</v>
      </c>
      <c r="J88" s="164">
        <v>0</v>
      </c>
      <c r="K88" s="164">
        <v>0</v>
      </c>
      <c r="L88" s="164">
        <v>0</v>
      </c>
      <c r="M88" s="164">
        <v>0</v>
      </c>
      <c r="N88" s="165">
        <f>SUM(I88:M88)</f>
        <v>0</v>
      </c>
      <c r="O88" s="164">
        <f>SUM(H88+N88)</f>
        <v>0</v>
      </c>
      <c r="P88" s="164">
        <f>O88</f>
        <v>0</v>
      </c>
      <c r="Q88" s="166"/>
      <c r="R88" s="95"/>
      <c r="S88" s="95"/>
      <c r="T88" s="95"/>
      <c r="U88" s="233"/>
      <c r="V88" s="95"/>
      <c r="W88" s="95"/>
      <c r="X88" s="95"/>
      <c r="Y88" s="95"/>
      <c r="Z88" s="89"/>
      <c r="AA88" s="89"/>
      <c r="AB88" s="89"/>
      <c r="AC88" s="89"/>
      <c r="AD88" s="89"/>
      <c r="AE88" s="89"/>
      <c r="AF88" s="89"/>
    </row>
    <row r="89" spans="1:224" s="167" customFormat="1" hidden="1" outlineLevel="1" x14ac:dyDescent="0.25">
      <c r="A89" s="163" t="s">
        <v>240</v>
      </c>
      <c r="B89" s="164">
        <v>0</v>
      </c>
      <c r="C89" s="164"/>
      <c r="D89" s="164"/>
      <c r="E89" s="164"/>
      <c r="F89" s="164"/>
      <c r="G89" s="164"/>
      <c r="H89" s="164"/>
      <c r="I89" s="164"/>
      <c r="J89" s="164"/>
      <c r="K89" s="164"/>
      <c r="L89" s="164"/>
      <c r="M89" s="164"/>
      <c r="N89" s="165"/>
      <c r="O89" s="164"/>
      <c r="P89" s="164"/>
      <c r="Q89" s="166"/>
      <c r="R89" s="95"/>
      <c r="S89" s="168"/>
      <c r="T89" s="95"/>
      <c r="U89" s="233"/>
      <c r="V89" s="95"/>
      <c r="W89" s="95"/>
      <c r="X89" s="95"/>
      <c r="Y89" s="95"/>
      <c r="Z89" s="89"/>
      <c r="AA89" s="89"/>
      <c r="AB89" s="89"/>
      <c r="AC89" s="89"/>
      <c r="AD89" s="89"/>
      <c r="AE89" s="89"/>
      <c r="AF89" s="89"/>
    </row>
    <row r="90" spans="1:224" s="124" customFormat="1" ht="13.5" hidden="1" thickBot="1" x14ac:dyDescent="0.3">
      <c r="A90" s="160" t="s">
        <v>366</v>
      </c>
      <c r="B90" s="161">
        <f>SUBTOTAL(9,B88:B89)</f>
        <v>0</v>
      </c>
      <c r="C90" s="161">
        <f t="shared" ref="C90:P90" si="36">SUBTOTAL(9,C88:C89)</f>
        <v>0</v>
      </c>
      <c r="D90" s="161">
        <f t="shared" si="36"/>
        <v>0</v>
      </c>
      <c r="E90" s="161">
        <f t="shared" si="36"/>
        <v>0</v>
      </c>
      <c r="F90" s="161">
        <f t="shared" si="36"/>
        <v>0</v>
      </c>
      <c r="G90" s="161">
        <f t="shared" si="36"/>
        <v>0</v>
      </c>
      <c r="H90" s="161">
        <f t="shared" si="36"/>
        <v>0</v>
      </c>
      <c r="I90" s="161">
        <f t="shared" si="36"/>
        <v>0</v>
      </c>
      <c r="J90" s="161">
        <f t="shared" si="36"/>
        <v>0</v>
      </c>
      <c r="K90" s="161">
        <f t="shared" si="36"/>
        <v>0</v>
      </c>
      <c r="L90" s="161">
        <f t="shared" si="36"/>
        <v>0</v>
      </c>
      <c r="M90" s="161">
        <f t="shared" si="36"/>
        <v>0</v>
      </c>
      <c r="N90" s="161">
        <f t="shared" si="36"/>
        <v>0</v>
      </c>
      <c r="O90" s="161">
        <f t="shared" si="36"/>
        <v>0</v>
      </c>
      <c r="P90" s="161">
        <f t="shared" si="36"/>
        <v>0</v>
      </c>
      <c r="Q90" s="162"/>
      <c r="R90" s="95"/>
      <c r="S90" s="95"/>
      <c r="T90" s="95"/>
      <c r="U90" s="233"/>
      <c r="V90" s="95"/>
      <c r="W90" s="95"/>
      <c r="X90" s="95"/>
      <c r="Y90" s="95"/>
      <c r="Z90" s="89"/>
      <c r="AA90" s="89"/>
      <c r="AB90" s="89"/>
      <c r="AC90" s="89"/>
      <c r="AD90" s="89"/>
      <c r="AE90" s="89"/>
      <c r="AF90" s="89"/>
      <c r="AG90" s="90"/>
      <c r="AH90" s="90"/>
      <c r="AI90" s="90"/>
      <c r="AJ90" s="90"/>
      <c r="AK90" s="90"/>
      <c r="AL90" s="90"/>
      <c r="AM90" s="90"/>
      <c r="AN90" s="90"/>
      <c r="AO90" s="90"/>
      <c r="AP90" s="90"/>
      <c r="AQ90" s="90"/>
      <c r="AR90" s="90"/>
      <c r="AS90" s="90"/>
      <c r="AT90" s="90"/>
      <c r="AU90" s="90"/>
      <c r="AV90" s="90"/>
      <c r="AW90" s="90"/>
      <c r="AX90" s="90"/>
      <c r="AY90" s="90"/>
      <c r="AZ90" s="90"/>
      <c r="BA90" s="90"/>
      <c r="BB90" s="90"/>
      <c r="BC90" s="90"/>
      <c r="BD90" s="90"/>
      <c r="BE90" s="90"/>
      <c r="BF90" s="90"/>
      <c r="BG90" s="90"/>
      <c r="BH90" s="90"/>
      <c r="BI90" s="90"/>
      <c r="BJ90" s="90"/>
      <c r="BK90" s="90"/>
      <c r="BL90" s="90"/>
      <c r="BM90" s="90"/>
      <c r="BN90" s="90"/>
      <c r="BO90" s="90"/>
      <c r="BP90" s="90"/>
      <c r="BQ90" s="90"/>
      <c r="BR90" s="90"/>
      <c r="BS90" s="90"/>
      <c r="BT90" s="90"/>
      <c r="BU90" s="90"/>
      <c r="BV90" s="90"/>
      <c r="BW90" s="90"/>
      <c r="BX90" s="90"/>
      <c r="BY90" s="90"/>
      <c r="BZ90" s="90"/>
      <c r="CA90" s="90"/>
      <c r="CB90" s="90"/>
      <c r="CC90" s="90"/>
      <c r="CD90" s="90"/>
      <c r="CE90" s="90"/>
      <c r="CF90" s="90"/>
      <c r="CG90" s="90"/>
      <c r="CH90" s="90"/>
      <c r="CI90" s="90"/>
      <c r="CJ90" s="90"/>
      <c r="CK90" s="90"/>
      <c r="CL90" s="90"/>
      <c r="CM90" s="90"/>
      <c r="CN90" s="90"/>
      <c r="CO90" s="90"/>
      <c r="CP90" s="90"/>
      <c r="CQ90" s="90"/>
      <c r="CR90" s="90"/>
      <c r="CS90" s="90"/>
      <c r="CT90" s="90"/>
      <c r="CU90" s="90"/>
      <c r="CV90" s="90"/>
      <c r="CW90" s="90"/>
      <c r="CX90" s="90"/>
      <c r="CY90" s="90"/>
      <c r="CZ90" s="90"/>
      <c r="DA90" s="90"/>
      <c r="DB90" s="90"/>
      <c r="DC90" s="90"/>
      <c r="DD90" s="90"/>
      <c r="DE90" s="90"/>
      <c r="DF90" s="90"/>
      <c r="DG90" s="90"/>
      <c r="DH90" s="90"/>
      <c r="DI90" s="90"/>
      <c r="DJ90" s="90"/>
      <c r="DK90" s="90"/>
      <c r="DL90" s="90"/>
      <c r="DM90" s="90"/>
      <c r="DN90" s="90"/>
      <c r="DO90" s="90"/>
      <c r="DP90" s="90"/>
      <c r="DQ90" s="90"/>
      <c r="DR90" s="90"/>
      <c r="DS90" s="90"/>
      <c r="DT90" s="90"/>
      <c r="DU90" s="90"/>
      <c r="DV90" s="90"/>
      <c r="DW90" s="90"/>
      <c r="DX90" s="90"/>
      <c r="DY90" s="90"/>
      <c r="DZ90" s="90"/>
      <c r="EA90" s="90"/>
      <c r="EB90" s="90"/>
      <c r="EC90" s="90"/>
      <c r="ED90" s="90"/>
      <c r="EE90" s="90"/>
      <c r="EF90" s="90"/>
      <c r="EG90" s="90"/>
      <c r="EH90" s="90"/>
      <c r="EI90" s="90"/>
      <c r="EJ90" s="90"/>
      <c r="EK90" s="90"/>
      <c r="EL90" s="90"/>
      <c r="EM90" s="90"/>
      <c r="EN90" s="90"/>
      <c r="EO90" s="90"/>
      <c r="EP90" s="90"/>
      <c r="EQ90" s="90"/>
      <c r="ER90" s="90"/>
      <c r="ES90" s="90"/>
      <c r="ET90" s="90"/>
      <c r="EU90" s="90"/>
      <c r="EV90" s="90"/>
      <c r="EW90" s="90"/>
      <c r="EX90" s="90"/>
      <c r="EY90" s="90"/>
      <c r="EZ90" s="90"/>
      <c r="FA90" s="90"/>
      <c r="FB90" s="90"/>
      <c r="FC90" s="90"/>
      <c r="FD90" s="90"/>
      <c r="FE90" s="90"/>
      <c r="FF90" s="90"/>
      <c r="FG90" s="90"/>
      <c r="FH90" s="90"/>
      <c r="FI90" s="90"/>
      <c r="FJ90" s="90"/>
      <c r="FK90" s="90"/>
      <c r="FL90" s="90"/>
      <c r="FM90" s="90"/>
      <c r="FN90" s="90"/>
      <c r="FO90" s="90"/>
      <c r="FP90" s="90"/>
      <c r="FQ90" s="90"/>
      <c r="FR90" s="90"/>
      <c r="FS90" s="90"/>
      <c r="FT90" s="90"/>
      <c r="FU90" s="90"/>
      <c r="FV90" s="90"/>
      <c r="FW90" s="90"/>
      <c r="FX90" s="90"/>
      <c r="FY90" s="90"/>
      <c r="FZ90" s="90"/>
      <c r="GA90" s="90"/>
      <c r="GB90" s="90"/>
      <c r="GC90" s="90"/>
      <c r="GD90" s="90"/>
      <c r="GE90" s="90"/>
      <c r="GF90" s="90"/>
      <c r="GG90" s="90"/>
      <c r="GH90" s="90"/>
      <c r="GI90" s="90"/>
      <c r="GJ90" s="90"/>
      <c r="GK90" s="90"/>
      <c r="GL90" s="90"/>
      <c r="GM90" s="90"/>
      <c r="GN90" s="90"/>
      <c r="GO90" s="90"/>
      <c r="GP90" s="90"/>
      <c r="GQ90" s="90"/>
      <c r="GR90" s="90"/>
      <c r="GS90" s="90"/>
      <c r="GT90" s="90"/>
      <c r="GU90" s="90"/>
      <c r="GV90" s="90"/>
      <c r="GW90" s="90"/>
      <c r="GX90" s="90"/>
      <c r="GY90" s="90"/>
      <c r="GZ90" s="90"/>
      <c r="HA90" s="90"/>
      <c r="HB90" s="90"/>
      <c r="HC90" s="90"/>
      <c r="HD90" s="90"/>
      <c r="HE90" s="90"/>
      <c r="HF90" s="90"/>
      <c r="HG90" s="90"/>
      <c r="HH90" s="90"/>
      <c r="HI90" s="90"/>
      <c r="HJ90" s="90"/>
      <c r="HK90" s="90"/>
      <c r="HL90" s="90"/>
      <c r="HM90" s="90"/>
      <c r="HN90" s="90"/>
      <c r="HO90" s="90"/>
      <c r="HP90" s="90"/>
    </row>
    <row r="91" spans="1:224" s="124" customFormat="1" ht="13.5" hidden="1" thickBot="1" x14ac:dyDescent="0.3">
      <c r="A91" s="160" t="s">
        <v>367</v>
      </c>
      <c r="B91" s="161">
        <f t="shared" ref="B91:P91" si="37">SUBTOTAL(9,B82:B90)</f>
        <v>0</v>
      </c>
      <c r="C91" s="161">
        <f t="shared" si="37"/>
        <v>8178.9580000000005</v>
      </c>
      <c r="D91" s="161">
        <f t="shared" si="37"/>
        <v>0</v>
      </c>
      <c r="E91" s="161">
        <f t="shared" si="37"/>
        <v>0</v>
      </c>
      <c r="F91" s="161">
        <f t="shared" si="37"/>
        <v>0</v>
      </c>
      <c r="G91" s="161">
        <f t="shared" si="37"/>
        <v>250</v>
      </c>
      <c r="H91" s="161">
        <f t="shared" si="37"/>
        <v>8428.9580000000005</v>
      </c>
      <c r="I91" s="161">
        <f t="shared" si="37"/>
        <v>6000</v>
      </c>
      <c r="J91" s="161">
        <f t="shared" si="37"/>
        <v>3000</v>
      </c>
      <c r="K91" s="161">
        <f t="shared" si="37"/>
        <v>5000</v>
      </c>
      <c r="L91" s="161">
        <f t="shared" si="37"/>
        <v>8000</v>
      </c>
      <c r="M91" s="161">
        <f t="shared" si="37"/>
        <v>0</v>
      </c>
      <c r="N91" s="161">
        <f t="shared" si="37"/>
        <v>22000</v>
      </c>
      <c r="O91" s="161">
        <f t="shared" si="37"/>
        <v>30428.957999999999</v>
      </c>
      <c r="P91" s="161">
        <f t="shared" si="37"/>
        <v>30428.957999999999</v>
      </c>
      <c r="Q91" s="162"/>
      <c r="R91" s="92"/>
      <c r="S91" s="92"/>
      <c r="T91" s="92"/>
      <c r="U91" s="229"/>
      <c r="V91" s="92"/>
      <c r="W91" s="92"/>
      <c r="X91" s="92"/>
      <c r="Y91" s="92"/>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90"/>
      <c r="AX91" s="90"/>
      <c r="AY91" s="90"/>
      <c r="AZ91" s="90"/>
      <c r="BA91" s="90"/>
      <c r="BB91" s="90"/>
      <c r="BC91" s="90"/>
      <c r="BD91" s="90"/>
      <c r="BE91" s="90"/>
      <c r="BF91" s="90"/>
      <c r="BG91" s="90"/>
      <c r="BH91" s="90"/>
      <c r="BI91" s="90"/>
      <c r="BJ91" s="90"/>
      <c r="BK91" s="90"/>
      <c r="BL91" s="90"/>
      <c r="BM91" s="90"/>
      <c r="BN91" s="90"/>
      <c r="BO91" s="90"/>
      <c r="BP91" s="90"/>
      <c r="BQ91" s="90"/>
      <c r="BR91" s="90"/>
      <c r="BS91" s="90"/>
      <c r="BT91" s="90"/>
      <c r="BU91" s="90"/>
      <c r="BV91" s="90"/>
      <c r="BW91" s="90"/>
      <c r="BX91" s="90"/>
      <c r="BY91" s="90"/>
      <c r="BZ91" s="90"/>
      <c r="CA91" s="90"/>
      <c r="CB91" s="90"/>
      <c r="CC91" s="90"/>
      <c r="CD91" s="90"/>
      <c r="CE91" s="90"/>
      <c r="CF91" s="90"/>
      <c r="CG91" s="90"/>
      <c r="CH91" s="90"/>
      <c r="CI91" s="90"/>
      <c r="CJ91" s="90"/>
      <c r="CK91" s="90"/>
      <c r="CL91" s="90"/>
      <c r="CM91" s="90"/>
      <c r="CN91" s="90"/>
      <c r="CO91" s="90"/>
      <c r="CP91" s="90"/>
      <c r="CQ91" s="90"/>
      <c r="CR91" s="90"/>
      <c r="CS91" s="90"/>
      <c r="CT91" s="90"/>
      <c r="CU91" s="90"/>
      <c r="CV91" s="90"/>
      <c r="CW91" s="90"/>
      <c r="CX91" s="90"/>
      <c r="CY91" s="90"/>
      <c r="CZ91" s="90"/>
      <c r="DA91" s="90"/>
      <c r="DB91" s="90"/>
      <c r="DC91" s="90"/>
      <c r="DD91" s="90"/>
      <c r="DE91" s="90"/>
      <c r="DF91" s="90"/>
      <c r="DG91" s="90"/>
      <c r="DH91" s="90"/>
      <c r="DI91" s="90"/>
      <c r="DJ91" s="90"/>
      <c r="DK91" s="90"/>
      <c r="DL91" s="90"/>
      <c r="DM91" s="90"/>
      <c r="DN91" s="90"/>
      <c r="DO91" s="90"/>
      <c r="DP91" s="90"/>
      <c r="DQ91" s="90"/>
      <c r="DR91" s="90"/>
      <c r="DS91" s="90"/>
      <c r="DT91" s="90"/>
      <c r="DU91" s="90"/>
      <c r="DV91" s="90"/>
      <c r="DW91" s="90"/>
      <c r="DX91" s="90"/>
      <c r="DY91" s="90"/>
      <c r="DZ91" s="90"/>
      <c r="EA91" s="90"/>
      <c r="EB91" s="90"/>
      <c r="EC91" s="90"/>
      <c r="ED91" s="90"/>
      <c r="EE91" s="90"/>
      <c r="EF91" s="90"/>
      <c r="EG91" s="90"/>
      <c r="EH91" s="90"/>
      <c r="EI91" s="90"/>
      <c r="EJ91" s="90"/>
      <c r="EK91" s="90"/>
      <c r="EL91" s="90"/>
      <c r="EM91" s="90"/>
      <c r="EN91" s="90"/>
      <c r="EO91" s="90"/>
      <c r="EP91" s="90"/>
      <c r="EQ91" s="90"/>
      <c r="ER91" s="90"/>
      <c r="ES91" s="90"/>
      <c r="ET91" s="90"/>
      <c r="EU91" s="90"/>
      <c r="EV91" s="90"/>
      <c r="EW91" s="90"/>
      <c r="EX91" s="90"/>
      <c r="EY91" s="90"/>
      <c r="EZ91" s="90"/>
      <c r="FA91" s="90"/>
      <c r="FB91" s="90"/>
      <c r="FC91" s="90"/>
      <c r="FD91" s="90"/>
      <c r="FE91" s="90"/>
      <c r="FF91" s="90"/>
      <c r="FG91" s="90"/>
      <c r="FH91" s="90"/>
      <c r="FI91" s="90"/>
      <c r="FJ91" s="90"/>
      <c r="FK91" s="90"/>
      <c r="FL91" s="90"/>
      <c r="FM91" s="90"/>
      <c r="FN91" s="90"/>
      <c r="FO91" s="90"/>
      <c r="FP91" s="90"/>
      <c r="FQ91" s="90"/>
      <c r="FR91" s="90"/>
      <c r="FS91" s="90"/>
      <c r="FT91" s="90"/>
      <c r="FU91" s="90"/>
      <c r="FV91" s="90"/>
      <c r="FW91" s="90"/>
      <c r="FX91" s="90"/>
      <c r="FY91" s="90"/>
      <c r="FZ91" s="90"/>
      <c r="GA91" s="90"/>
      <c r="GB91" s="90"/>
      <c r="GC91" s="90"/>
      <c r="GD91" s="90"/>
      <c r="GE91" s="90"/>
      <c r="GF91" s="90"/>
      <c r="GG91" s="90"/>
      <c r="GH91" s="90"/>
      <c r="GI91" s="90"/>
      <c r="GJ91" s="90"/>
      <c r="GK91" s="90"/>
      <c r="GL91" s="90"/>
      <c r="GM91" s="90"/>
      <c r="GN91" s="90"/>
      <c r="GO91" s="90"/>
      <c r="GP91" s="90"/>
      <c r="GQ91" s="90"/>
      <c r="GR91" s="90"/>
      <c r="GS91" s="90"/>
      <c r="GT91" s="90"/>
      <c r="GU91" s="90"/>
      <c r="GV91" s="90"/>
      <c r="GW91" s="90"/>
      <c r="GX91" s="90"/>
      <c r="GY91" s="90"/>
      <c r="GZ91" s="90"/>
      <c r="HA91" s="90"/>
      <c r="HB91" s="90"/>
      <c r="HC91" s="90"/>
      <c r="HD91" s="90"/>
      <c r="HE91" s="90"/>
      <c r="HF91" s="90"/>
      <c r="HG91" s="90"/>
      <c r="HH91" s="90"/>
      <c r="HI91" s="90"/>
      <c r="HJ91" s="90"/>
      <c r="HK91" s="90"/>
      <c r="HL91" s="90"/>
      <c r="HM91" s="90"/>
      <c r="HN91" s="90"/>
      <c r="HO91" s="90"/>
      <c r="HP91" s="90"/>
    </row>
    <row r="92" spans="1:224" s="92" customFormat="1" hidden="1" x14ac:dyDescent="0.25">
      <c r="A92" s="155"/>
      <c r="B92" s="90"/>
      <c r="C92" s="91"/>
      <c r="D92" s="91"/>
      <c r="E92" s="91"/>
      <c r="F92" s="91"/>
      <c r="G92" s="91"/>
      <c r="H92" s="91"/>
      <c r="I92" s="91"/>
      <c r="J92" s="91"/>
      <c r="K92" s="91"/>
      <c r="L92" s="90"/>
      <c r="M92" s="90"/>
      <c r="N92" s="90"/>
      <c r="O92" s="90"/>
      <c r="Q92" s="90"/>
      <c r="U92" s="229"/>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90"/>
      <c r="AX92" s="90"/>
      <c r="AY92" s="90"/>
      <c r="AZ92" s="90"/>
      <c r="BA92" s="90"/>
      <c r="BB92" s="90"/>
      <c r="BC92" s="90"/>
      <c r="BD92" s="90"/>
      <c r="BE92" s="90"/>
      <c r="BF92" s="90"/>
      <c r="BG92" s="90"/>
      <c r="BH92" s="90"/>
      <c r="BI92" s="90"/>
      <c r="BJ92" s="90"/>
      <c r="BK92" s="90"/>
      <c r="BL92" s="90"/>
      <c r="BM92" s="90"/>
      <c r="BN92" s="90"/>
      <c r="BO92" s="90"/>
      <c r="BP92" s="90"/>
      <c r="BQ92" s="90"/>
      <c r="BR92" s="90"/>
      <c r="BS92" s="90"/>
      <c r="BT92" s="90"/>
      <c r="BU92" s="90"/>
      <c r="BV92" s="90"/>
      <c r="BW92" s="90"/>
      <c r="BX92" s="90"/>
      <c r="BY92" s="90"/>
      <c r="BZ92" s="90"/>
      <c r="CA92" s="90"/>
      <c r="CB92" s="90"/>
      <c r="CC92" s="90"/>
      <c r="CD92" s="90"/>
      <c r="CE92" s="90"/>
      <c r="CF92" s="90"/>
      <c r="CG92" s="90"/>
      <c r="CH92" s="90"/>
      <c r="CI92" s="90"/>
      <c r="CJ92" s="90"/>
      <c r="CK92" s="90"/>
      <c r="CL92" s="90"/>
      <c r="CM92" s="90"/>
      <c r="CN92" s="90"/>
      <c r="CO92" s="90"/>
      <c r="CP92" s="90"/>
      <c r="CQ92" s="90"/>
      <c r="CR92" s="90"/>
      <c r="CS92" s="90"/>
      <c r="CT92" s="90"/>
      <c r="CU92" s="90"/>
      <c r="CV92" s="90"/>
      <c r="CW92" s="90"/>
      <c r="CX92" s="90"/>
      <c r="CY92" s="90"/>
      <c r="CZ92" s="90"/>
      <c r="DA92" s="90"/>
      <c r="DB92" s="90"/>
      <c r="DC92" s="90"/>
      <c r="DD92" s="90"/>
      <c r="DE92" s="90"/>
      <c r="DF92" s="90"/>
      <c r="DG92" s="90"/>
      <c r="DH92" s="90"/>
      <c r="DI92" s="90"/>
      <c r="DJ92" s="90"/>
      <c r="DK92" s="90"/>
      <c r="DL92" s="90"/>
      <c r="DM92" s="90"/>
      <c r="DN92" s="90"/>
      <c r="DO92" s="90"/>
      <c r="DP92" s="90"/>
      <c r="DQ92" s="90"/>
      <c r="DR92" s="90"/>
      <c r="DS92" s="90"/>
      <c r="DT92" s="90"/>
      <c r="DU92" s="90"/>
      <c r="DV92" s="90"/>
      <c r="DW92" s="90"/>
      <c r="DX92" s="90"/>
      <c r="DY92" s="90"/>
      <c r="DZ92" s="90"/>
      <c r="EA92" s="90"/>
      <c r="EB92" s="90"/>
      <c r="EC92" s="90"/>
      <c r="ED92" s="90"/>
      <c r="EE92" s="90"/>
      <c r="EF92" s="90"/>
      <c r="EG92" s="90"/>
      <c r="EH92" s="90"/>
      <c r="EI92" s="90"/>
      <c r="EJ92" s="90"/>
      <c r="EK92" s="90"/>
      <c r="EL92" s="90"/>
      <c r="EM92" s="90"/>
      <c r="EN92" s="90"/>
      <c r="EO92" s="90"/>
      <c r="EP92" s="90"/>
      <c r="EQ92" s="90"/>
      <c r="ER92" s="90"/>
      <c r="ES92" s="90"/>
      <c r="ET92" s="90"/>
      <c r="EU92" s="90"/>
      <c r="EV92" s="90"/>
      <c r="EW92" s="90"/>
      <c r="EX92" s="90"/>
      <c r="EY92" s="90"/>
      <c r="EZ92" s="90"/>
      <c r="FA92" s="90"/>
      <c r="FB92" s="90"/>
      <c r="FC92" s="90"/>
      <c r="FD92" s="90"/>
      <c r="FE92" s="90"/>
      <c r="FF92" s="90"/>
      <c r="FG92" s="90"/>
      <c r="FH92" s="90"/>
      <c r="FI92" s="90"/>
      <c r="FJ92" s="90"/>
      <c r="FK92" s="90"/>
      <c r="FL92" s="90"/>
      <c r="FM92" s="90"/>
      <c r="FN92" s="90"/>
      <c r="FO92" s="90"/>
      <c r="FP92" s="90"/>
      <c r="FQ92" s="90"/>
      <c r="FR92" s="90"/>
      <c r="FS92" s="90"/>
      <c r="FT92" s="90"/>
      <c r="FU92" s="90"/>
      <c r="FV92" s="90"/>
      <c r="FW92" s="90"/>
      <c r="FX92" s="90"/>
      <c r="FY92" s="90"/>
      <c r="FZ92" s="90"/>
      <c r="GA92" s="90"/>
      <c r="GB92" s="90"/>
      <c r="GC92" s="90"/>
      <c r="GD92" s="90"/>
      <c r="GE92" s="90"/>
      <c r="GF92" s="90"/>
      <c r="GG92" s="90"/>
      <c r="GH92" s="90"/>
      <c r="GI92" s="90"/>
      <c r="GJ92" s="90"/>
      <c r="GK92" s="90"/>
      <c r="GL92" s="90"/>
      <c r="GM92" s="90"/>
      <c r="GN92" s="90"/>
      <c r="GO92" s="90"/>
      <c r="GP92" s="90"/>
      <c r="GQ92" s="90"/>
      <c r="GR92" s="90"/>
      <c r="GS92" s="90"/>
      <c r="GT92" s="90"/>
      <c r="GU92" s="90"/>
      <c r="GV92" s="90"/>
      <c r="GW92" s="90"/>
      <c r="GX92" s="90"/>
      <c r="GY92" s="90"/>
      <c r="GZ92" s="90"/>
      <c r="HA92" s="90"/>
      <c r="HB92" s="90"/>
      <c r="HC92" s="90"/>
      <c r="HD92" s="90"/>
      <c r="HE92" s="90"/>
      <c r="HF92" s="90"/>
      <c r="HG92" s="90"/>
      <c r="HH92" s="90"/>
      <c r="HI92" s="90"/>
      <c r="HJ92" s="90"/>
      <c r="HK92" s="90"/>
      <c r="HL92" s="90"/>
      <c r="HM92" s="90"/>
      <c r="HN92" s="90"/>
      <c r="HO92" s="90"/>
      <c r="HP92" s="90"/>
    </row>
    <row r="93" spans="1:224" s="92" customFormat="1" x14ac:dyDescent="0.25">
      <c r="A93" s="155" t="s">
        <v>368</v>
      </c>
      <c r="B93" s="90"/>
      <c r="C93" s="91"/>
      <c r="D93" s="91"/>
      <c r="E93" s="91"/>
      <c r="F93" s="91"/>
      <c r="G93" s="91"/>
      <c r="H93" s="91"/>
      <c r="I93" s="91"/>
      <c r="J93" s="91"/>
      <c r="K93" s="91"/>
      <c r="L93" s="90"/>
      <c r="M93" s="90"/>
      <c r="N93" s="90"/>
      <c r="O93" s="90"/>
      <c r="Q93" s="90"/>
      <c r="R93" s="152"/>
      <c r="U93" s="229"/>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90"/>
      <c r="AX93" s="90"/>
      <c r="AY93" s="90"/>
      <c r="AZ93" s="90"/>
      <c r="BA93" s="90"/>
      <c r="BB93" s="90"/>
      <c r="BC93" s="90"/>
      <c r="BD93" s="90"/>
      <c r="BE93" s="90"/>
      <c r="BF93" s="90"/>
      <c r="BG93" s="90"/>
      <c r="BH93" s="90"/>
      <c r="BI93" s="90"/>
      <c r="BJ93" s="90"/>
      <c r="BK93" s="90"/>
      <c r="BL93" s="90"/>
      <c r="BM93" s="90"/>
      <c r="BN93" s="90"/>
      <c r="BO93" s="90"/>
      <c r="BP93" s="90"/>
      <c r="BQ93" s="90"/>
      <c r="BR93" s="90"/>
      <c r="BS93" s="90"/>
      <c r="BT93" s="90"/>
      <c r="BU93" s="90"/>
      <c r="BV93" s="90"/>
      <c r="BW93" s="90"/>
      <c r="BX93" s="90"/>
      <c r="BY93" s="90"/>
      <c r="BZ93" s="90"/>
      <c r="CA93" s="90"/>
      <c r="CB93" s="90"/>
      <c r="CC93" s="90"/>
      <c r="CD93" s="90"/>
      <c r="CE93" s="90"/>
      <c r="CF93" s="90"/>
      <c r="CG93" s="90"/>
      <c r="CH93" s="90"/>
      <c r="CI93" s="90"/>
      <c r="CJ93" s="90"/>
      <c r="CK93" s="90"/>
      <c r="CL93" s="90"/>
      <c r="CM93" s="90"/>
      <c r="CN93" s="90"/>
      <c r="CO93" s="90"/>
      <c r="CP93" s="90"/>
      <c r="CQ93" s="90"/>
      <c r="CR93" s="90"/>
      <c r="CS93" s="90"/>
      <c r="CT93" s="90"/>
      <c r="CU93" s="90"/>
      <c r="CV93" s="90"/>
      <c r="CW93" s="90"/>
      <c r="CX93" s="90"/>
      <c r="CY93" s="90"/>
      <c r="CZ93" s="90"/>
      <c r="DA93" s="90"/>
      <c r="DB93" s="90"/>
      <c r="DC93" s="90"/>
      <c r="DD93" s="90"/>
      <c r="DE93" s="90"/>
      <c r="DF93" s="90"/>
      <c r="DG93" s="90"/>
      <c r="DH93" s="90"/>
      <c r="DI93" s="90"/>
      <c r="DJ93" s="90"/>
      <c r="DK93" s="90"/>
      <c r="DL93" s="90"/>
      <c r="DM93" s="90"/>
      <c r="DN93" s="90"/>
      <c r="DO93" s="90"/>
      <c r="DP93" s="90"/>
      <c r="DQ93" s="90"/>
      <c r="DR93" s="90"/>
      <c r="DS93" s="90"/>
      <c r="DT93" s="90"/>
      <c r="DU93" s="90"/>
      <c r="DV93" s="90"/>
      <c r="DW93" s="90"/>
      <c r="DX93" s="90"/>
      <c r="DY93" s="90"/>
      <c r="DZ93" s="90"/>
      <c r="EA93" s="90"/>
      <c r="EB93" s="90"/>
      <c r="EC93" s="90"/>
      <c r="ED93" s="90"/>
      <c r="EE93" s="90"/>
      <c r="EF93" s="90"/>
      <c r="EG93" s="90"/>
      <c r="EH93" s="90"/>
      <c r="EI93" s="90"/>
      <c r="EJ93" s="90"/>
      <c r="EK93" s="90"/>
      <c r="EL93" s="90"/>
      <c r="EM93" s="90"/>
      <c r="EN93" s="90"/>
      <c r="EO93" s="90"/>
      <c r="EP93" s="90"/>
      <c r="EQ93" s="90"/>
      <c r="ER93" s="90"/>
      <c r="ES93" s="90"/>
      <c r="ET93" s="90"/>
      <c r="EU93" s="90"/>
      <c r="EV93" s="90"/>
      <c r="EW93" s="90"/>
      <c r="EX93" s="90"/>
      <c r="EY93" s="90"/>
      <c r="EZ93" s="90"/>
      <c r="FA93" s="90"/>
      <c r="FB93" s="90"/>
      <c r="FC93" s="90"/>
      <c r="FD93" s="90"/>
      <c r="FE93" s="90"/>
      <c r="FF93" s="90"/>
      <c r="FG93" s="90"/>
      <c r="FH93" s="90"/>
      <c r="FI93" s="90"/>
      <c r="FJ93" s="90"/>
      <c r="FK93" s="90"/>
      <c r="FL93" s="90"/>
      <c r="FM93" s="90"/>
      <c r="FN93" s="90"/>
      <c r="FO93" s="90"/>
      <c r="FP93" s="90"/>
      <c r="FQ93" s="90"/>
      <c r="FR93" s="90"/>
      <c r="FS93" s="90"/>
      <c r="FT93" s="90"/>
      <c r="FU93" s="90"/>
      <c r="FV93" s="90"/>
      <c r="FW93" s="90"/>
      <c r="FX93" s="90"/>
      <c r="FY93" s="90"/>
      <c r="FZ93" s="90"/>
      <c r="GA93" s="90"/>
      <c r="GB93" s="90"/>
      <c r="GC93" s="90"/>
      <c r="GD93" s="90"/>
      <c r="GE93" s="90"/>
      <c r="GF93" s="90"/>
      <c r="GG93" s="90"/>
      <c r="GH93" s="90"/>
      <c r="GI93" s="90"/>
      <c r="GJ93" s="90"/>
      <c r="GK93" s="90"/>
      <c r="GL93" s="90"/>
      <c r="GM93" s="90"/>
      <c r="GN93" s="90"/>
      <c r="GO93" s="90"/>
      <c r="GP93" s="90"/>
      <c r="GQ93" s="90"/>
      <c r="GR93" s="90"/>
      <c r="GS93" s="90"/>
      <c r="GT93" s="90"/>
      <c r="GU93" s="90"/>
      <c r="GV93" s="90"/>
      <c r="GW93" s="90"/>
      <c r="GX93" s="90"/>
      <c r="GY93" s="90"/>
      <c r="GZ93" s="90"/>
      <c r="HA93" s="90"/>
      <c r="HB93" s="90"/>
      <c r="HC93" s="90"/>
      <c r="HD93" s="90"/>
      <c r="HE93" s="90"/>
      <c r="HF93" s="90"/>
      <c r="HG93" s="90"/>
      <c r="HH93" s="90"/>
      <c r="HI93" s="90"/>
      <c r="HJ93" s="90"/>
      <c r="HK93" s="90"/>
      <c r="HL93" s="90"/>
      <c r="HM93" s="90"/>
      <c r="HN93" s="90"/>
      <c r="HO93" s="90"/>
      <c r="HP93" s="90"/>
    </row>
    <row r="94" spans="1:224" ht="17.25" customHeight="1" x14ac:dyDescent="0.25">
      <c r="A94" s="15" t="s">
        <v>369</v>
      </c>
      <c r="B94" s="56">
        <v>0</v>
      </c>
      <c r="C94" s="119">
        <v>0</v>
      </c>
      <c r="D94" s="119">
        <v>6500</v>
      </c>
      <c r="E94" s="119">
        <v>25000</v>
      </c>
      <c r="F94" s="119">
        <v>28433</v>
      </c>
      <c r="G94" s="119">
        <v>18300</v>
      </c>
      <c r="H94" s="14">
        <f t="shared" ref="H94" si="38">SUM(C94:G94)</f>
        <v>78233</v>
      </c>
      <c r="I94" s="119">
        <v>0</v>
      </c>
      <c r="J94" s="119">
        <v>0</v>
      </c>
      <c r="K94" s="119">
        <v>0</v>
      </c>
      <c r="L94" s="119">
        <v>0</v>
      </c>
      <c r="M94" s="119">
        <v>0</v>
      </c>
      <c r="N94" s="119">
        <f t="shared" ref="N94" si="39">SUM(I94:M94)</f>
        <v>0</v>
      </c>
      <c r="O94" s="14">
        <f t="shared" ref="O94" si="40">SUM(H94+N94)</f>
        <v>78233</v>
      </c>
      <c r="P94" s="14">
        <f t="shared" ref="P94" si="41">+O94+B94</f>
        <v>78233</v>
      </c>
      <c r="Q94" s="120"/>
      <c r="S94" s="152"/>
    </row>
    <row r="95" spans="1:224" s="92" customFormat="1" x14ac:dyDescent="0.25">
      <c r="A95" s="155"/>
      <c r="B95" s="90"/>
      <c r="C95" s="91"/>
      <c r="D95" s="91"/>
      <c r="E95" s="91"/>
      <c r="F95" s="91"/>
      <c r="G95" s="91"/>
      <c r="H95" s="91"/>
      <c r="I95" s="91"/>
      <c r="J95" s="91"/>
      <c r="K95" s="91"/>
      <c r="L95" s="90"/>
      <c r="M95" s="90"/>
      <c r="N95" s="90"/>
      <c r="O95" s="90"/>
      <c r="Q95" s="90"/>
      <c r="S95" s="152"/>
      <c r="U95" s="229"/>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90"/>
      <c r="AX95" s="90"/>
      <c r="AY95" s="90"/>
      <c r="AZ95" s="90"/>
      <c r="BA95" s="90"/>
      <c r="BB95" s="90"/>
      <c r="BC95" s="90"/>
      <c r="BD95" s="90"/>
      <c r="BE95" s="90"/>
      <c r="BF95" s="90"/>
      <c r="BG95" s="90"/>
      <c r="BH95" s="90"/>
      <c r="BI95" s="90"/>
      <c r="BJ95" s="90"/>
      <c r="BK95" s="90"/>
      <c r="BL95" s="90"/>
      <c r="BM95" s="90"/>
      <c r="BN95" s="90"/>
      <c r="BO95" s="90"/>
      <c r="BP95" s="90"/>
      <c r="BQ95" s="90"/>
      <c r="BR95" s="90"/>
      <c r="BS95" s="90"/>
      <c r="BT95" s="90"/>
      <c r="BU95" s="90"/>
      <c r="BV95" s="90"/>
      <c r="BW95" s="90"/>
      <c r="BX95" s="90"/>
      <c r="BY95" s="90"/>
      <c r="BZ95" s="90"/>
      <c r="CA95" s="90"/>
      <c r="CB95" s="90"/>
      <c r="CC95" s="90"/>
      <c r="CD95" s="90"/>
      <c r="CE95" s="90"/>
      <c r="CF95" s="90"/>
      <c r="CG95" s="90"/>
      <c r="CH95" s="90"/>
      <c r="CI95" s="90"/>
      <c r="CJ95" s="90"/>
      <c r="CK95" s="90"/>
      <c r="CL95" s="90"/>
      <c r="CM95" s="90"/>
      <c r="CN95" s="90"/>
      <c r="CO95" s="90"/>
      <c r="CP95" s="90"/>
      <c r="CQ95" s="90"/>
      <c r="CR95" s="90"/>
      <c r="CS95" s="90"/>
      <c r="CT95" s="90"/>
      <c r="CU95" s="90"/>
      <c r="CV95" s="90"/>
      <c r="CW95" s="90"/>
      <c r="CX95" s="90"/>
      <c r="CY95" s="90"/>
      <c r="CZ95" s="90"/>
      <c r="DA95" s="90"/>
      <c r="DB95" s="90"/>
      <c r="DC95" s="90"/>
      <c r="DD95" s="90"/>
      <c r="DE95" s="90"/>
      <c r="DF95" s="90"/>
      <c r="DG95" s="90"/>
      <c r="DH95" s="90"/>
      <c r="DI95" s="90"/>
      <c r="DJ95" s="90"/>
      <c r="DK95" s="90"/>
      <c r="DL95" s="90"/>
      <c r="DM95" s="90"/>
      <c r="DN95" s="90"/>
      <c r="DO95" s="90"/>
      <c r="DP95" s="90"/>
      <c r="DQ95" s="90"/>
      <c r="DR95" s="90"/>
      <c r="DS95" s="90"/>
      <c r="DT95" s="90"/>
      <c r="DU95" s="90"/>
      <c r="DV95" s="90"/>
      <c r="DW95" s="90"/>
      <c r="DX95" s="90"/>
      <c r="DY95" s="90"/>
      <c r="DZ95" s="90"/>
      <c r="EA95" s="90"/>
      <c r="EB95" s="90"/>
      <c r="EC95" s="90"/>
      <c r="ED95" s="90"/>
      <c r="EE95" s="90"/>
      <c r="EF95" s="90"/>
      <c r="EG95" s="90"/>
      <c r="EH95" s="90"/>
      <c r="EI95" s="90"/>
      <c r="EJ95" s="90"/>
      <c r="EK95" s="90"/>
      <c r="EL95" s="90"/>
      <c r="EM95" s="90"/>
      <c r="EN95" s="90"/>
      <c r="EO95" s="90"/>
      <c r="EP95" s="90"/>
      <c r="EQ95" s="90"/>
      <c r="ER95" s="90"/>
      <c r="ES95" s="90"/>
      <c r="ET95" s="90"/>
      <c r="EU95" s="90"/>
      <c r="EV95" s="90"/>
      <c r="EW95" s="90"/>
      <c r="EX95" s="90"/>
      <c r="EY95" s="90"/>
      <c r="EZ95" s="90"/>
      <c r="FA95" s="90"/>
      <c r="FB95" s="90"/>
      <c r="FC95" s="90"/>
      <c r="FD95" s="90"/>
      <c r="FE95" s="90"/>
      <c r="FF95" s="90"/>
      <c r="FG95" s="90"/>
      <c r="FH95" s="90"/>
      <c r="FI95" s="90"/>
      <c r="FJ95" s="90"/>
      <c r="FK95" s="90"/>
      <c r="FL95" s="90"/>
      <c r="FM95" s="90"/>
      <c r="FN95" s="90"/>
      <c r="FO95" s="90"/>
      <c r="FP95" s="90"/>
      <c r="FQ95" s="90"/>
      <c r="FR95" s="90"/>
      <c r="FS95" s="90"/>
      <c r="FT95" s="90"/>
      <c r="FU95" s="90"/>
      <c r="FV95" s="90"/>
      <c r="FW95" s="90"/>
      <c r="FX95" s="90"/>
      <c r="FY95" s="90"/>
      <c r="FZ95" s="90"/>
      <c r="GA95" s="90"/>
      <c r="GB95" s="90"/>
      <c r="GC95" s="90"/>
      <c r="GD95" s="90"/>
      <c r="GE95" s="90"/>
      <c r="GF95" s="90"/>
      <c r="GG95" s="90"/>
      <c r="GH95" s="90"/>
      <c r="GI95" s="90"/>
      <c r="GJ95" s="90"/>
      <c r="GK95" s="90"/>
      <c r="GL95" s="90"/>
      <c r="GM95" s="90"/>
      <c r="GN95" s="90"/>
      <c r="GO95" s="90"/>
      <c r="GP95" s="90"/>
      <c r="GQ95" s="90"/>
      <c r="GR95" s="90"/>
      <c r="GS95" s="90"/>
      <c r="GT95" s="90"/>
      <c r="GU95" s="90"/>
      <c r="GV95" s="90"/>
      <c r="GW95" s="90"/>
      <c r="GX95" s="90"/>
      <c r="GY95" s="90"/>
      <c r="GZ95" s="90"/>
      <c r="HA95" s="90"/>
      <c r="HB95" s="90"/>
      <c r="HC95" s="90"/>
      <c r="HD95" s="90"/>
      <c r="HE95" s="90"/>
      <c r="HF95" s="90"/>
      <c r="HG95" s="90"/>
      <c r="HH95" s="90"/>
      <c r="HI95" s="90"/>
      <c r="HJ95" s="90"/>
      <c r="HK95" s="90"/>
      <c r="HL95" s="90"/>
      <c r="HM95" s="90"/>
      <c r="HN95" s="90"/>
      <c r="HO95" s="90"/>
      <c r="HP95" s="90"/>
    </row>
    <row r="96" spans="1:224" s="92" customFormat="1" x14ac:dyDescent="0.25">
      <c r="A96" s="155"/>
      <c r="B96" s="90"/>
      <c r="C96" s="91">
        <v>25345</v>
      </c>
      <c r="D96" s="91"/>
      <c r="E96" s="91"/>
      <c r="F96" s="91"/>
      <c r="G96" s="91"/>
      <c r="H96" s="91"/>
      <c r="I96" s="91"/>
      <c r="J96" s="91"/>
      <c r="K96" s="91"/>
      <c r="L96" s="90"/>
      <c r="M96" s="90"/>
      <c r="N96" s="90"/>
      <c r="O96" s="90"/>
      <c r="Q96" s="90"/>
      <c r="U96" s="229"/>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90"/>
      <c r="AX96" s="90"/>
      <c r="AY96" s="90"/>
      <c r="AZ96" s="90"/>
      <c r="BA96" s="90"/>
      <c r="BB96" s="90"/>
      <c r="BC96" s="90"/>
      <c r="BD96" s="90"/>
      <c r="BE96" s="90"/>
      <c r="BF96" s="90"/>
      <c r="BG96" s="90"/>
      <c r="BH96" s="90"/>
      <c r="BI96" s="90"/>
      <c r="BJ96" s="90"/>
      <c r="BK96" s="90"/>
      <c r="BL96" s="90"/>
      <c r="BM96" s="90"/>
      <c r="BN96" s="90"/>
      <c r="BO96" s="90"/>
      <c r="BP96" s="90"/>
      <c r="BQ96" s="90"/>
      <c r="BR96" s="90"/>
      <c r="BS96" s="90"/>
      <c r="BT96" s="90"/>
      <c r="BU96" s="90"/>
      <c r="BV96" s="90"/>
      <c r="BW96" s="90"/>
      <c r="BX96" s="90"/>
      <c r="BY96" s="90"/>
      <c r="BZ96" s="90"/>
      <c r="CA96" s="90"/>
      <c r="CB96" s="90"/>
      <c r="CC96" s="90"/>
      <c r="CD96" s="90"/>
      <c r="CE96" s="90"/>
      <c r="CF96" s="90"/>
      <c r="CG96" s="90"/>
      <c r="CH96" s="90"/>
      <c r="CI96" s="90"/>
      <c r="CJ96" s="90"/>
      <c r="CK96" s="90"/>
      <c r="CL96" s="90"/>
      <c r="CM96" s="90"/>
      <c r="CN96" s="90"/>
      <c r="CO96" s="90"/>
      <c r="CP96" s="90"/>
      <c r="CQ96" s="90"/>
      <c r="CR96" s="90"/>
      <c r="CS96" s="90"/>
      <c r="CT96" s="90"/>
      <c r="CU96" s="90"/>
      <c r="CV96" s="90"/>
      <c r="CW96" s="90"/>
      <c r="CX96" s="90"/>
      <c r="CY96" s="90"/>
      <c r="CZ96" s="90"/>
      <c r="DA96" s="90"/>
      <c r="DB96" s="90"/>
      <c r="DC96" s="90"/>
      <c r="DD96" s="90"/>
      <c r="DE96" s="90"/>
      <c r="DF96" s="90"/>
      <c r="DG96" s="90"/>
      <c r="DH96" s="90"/>
      <c r="DI96" s="90"/>
      <c r="DJ96" s="90"/>
      <c r="DK96" s="90"/>
      <c r="DL96" s="90"/>
      <c r="DM96" s="90"/>
      <c r="DN96" s="90"/>
      <c r="DO96" s="90"/>
      <c r="DP96" s="90"/>
      <c r="DQ96" s="90"/>
      <c r="DR96" s="90"/>
      <c r="DS96" s="90"/>
      <c r="DT96" s="90"/>
      <c r="DU96" s="90"/>
      <c r="DV96" s="90"/>
      <c r="DW96" s="90"/>
      <c r="DX96" s="90"/>
      <c r="DY96" s="90"/>
      <c r="DZ96" s="90"/>
      <c r="EA96" s="90"/>
      <c r="EB96" s="90"/>
      <c r="EC96" s="90"/>
      <c r="ED96" s="90"/>
      <c r="EE96" s="90"/>
      <c r="EF96" s="90"/>
      <c r="EG96" s="90"/>
      <c r="EH96" s="90"/>
      <c r="EI96" s="90"/>
      <c r="EJ96" s="90"/>
      <c r="EK96" s="90"/>
      <c r="EL96" s="90"/>
      <c r="EM96" s="90"/>
      <c r="EN96" s="90"/>
      <c r="EO96" s="90"/>
      <c r="EP96" s="90"/>
      <c r="EQ96" s="90"/>
      <c r="ER96" s="90"/>
      <c r="ES96" s="90"/>
      <c r="ET96" s="90"/>
      <c r="EU96" s="90"/>
      <c r="EV96" s="90"/>
      <c r="EW96" s="90"/>
      <c r="EX96" s="90"/>
      <c r="EY96" s="90"/>
      <c r="EZ96" s="90"/>
      <c r="FA96" s="90"/>
      <c r="FB96" s="90"/>
      <c r="FC96" s="90"/>
      <c r="FD96" s="90"/>
      <c r="FE96" s="90"/>
      <c r="FF96" s="90"/>
      <c r="FG96" s="90"/>
      <c r="FH96" s="90"/>
      <c r="FI96" s="90"/>
      <c r="FJ96" s="90"/>
      <c r="FK96" s="90"/>
      <c r="FL96" s="90"/>
      <c r="FM96" s="90"/>
      <c r="FN96" s="90"/>
      <c r="FO96" s="90"/>
      <c r="FP96" s="90"/>
      <c r="FQ96" s="90"/>
      <c r="FR96" s="90"/>
      <c r="FS96" s="90"/>
      <c r="FT96" s="90"/>
      <c r="FU96" s="90"/>
      <c r="FV96" s="90"/>
      <c r="FW96" s="90"/>
      <c r="FX96" s="90"/>
      <c r="FY96" s="90"/>
      <c r="FZ96" s="90"/>
      <c r="GA96" s="90"/>
      <c r="GB96" s="90"/>
      <c r="GC96" s="90"/>
      <c r="GD96" s="90"/>
      <c r="GE96" s="90"/>
      <c r="GF96" s="90"/>
      <c r="GG96" s="90"/>
      <c r="GH96" s="90"/>
      <c r="GI96" s="90"/>
      <c r="GJ96" s="90"/>
      <c r="GK96" s="90"/>
      <c r="GL96" s="90"/>
      <c r="GM96" s="90"/>
      <c r="GN96" s="90"/>
      <c r="GO96" s="90"/>
      <c r="GP96" s="90"/>
      <c r="GQ96" s="90"/>
      <c r="GR96" s="90"/>
      <c r="GS96" s="90"/>
      <c r="GT96" s="90"/>
      <c r="GU96" s="90"/>
      <c r="GV96" s="90"/>
      <c r="GW96" s="90"/>
      <c r="GX96" s="90"/>
      <c r="GY96" s="90"/>
      <c r="GZ96" s="90"/>
      <c r="HA96" s="90"/>
      <c r="HB96" s="90"/>
      <c r="HC96" s="90"/>
      <c r="HD96" s="90"/>
      <c r="HE96" s="90"/>
      <c r="HF96" s="90"/>
      <c r="HG96" s="90"/>
      <c r="HH96" s="90"/>
      <c r="HI96" s="90"/>
      <c r="HJ96" s="90"/>
      <c r="HK96" s="90"/>
      <c r="HL96" s="90"/>
      <c r="HM96" s="90"/>
      <c r="HN96" s="90"/>
      <c r="HO96" s="90"/>
      <c r="HP96" s="90"/>
    </row>
    <row r="97" spans="1:224" s="92" customFormat="1" x14ac:dyDescent="0.25">
      <c r="A97" s="155"/>
      <c r="B97" s="90"/>
      <c r="C97" s="154">
        <f>+C96-C64</f>
        <v>-156</v>
      </c>
      <c r="D97" s="154"/>
      <c r="E97" s="91"/>
      <c r="F97" s="91"/>
      <c r="G97" s="91"/>
      <c r="H97" s="91"/>
      <c r="I97" s="91"/>
      <c r="J97" s="91"/>
      <c r="K97" s="91"/>
      <c r="L97" s="90"/>
      <c r="M97" s="90"/>
      <c r="N97" s="90"/>
      <c r="O97" s="90"/>
      <c r="Q97" s="90"/>
      <c r="U97" s="229"/>
      <c r="Z97" s="90"/>
      <c r="AA97" s="90"/>
      <c r="AB97" s="90"/>
      <c r="AC97" s="90"/>
      <c r="AD97" s="90"/>
      <c r="AE97" s="90"/>
      <c r="AF97" s="90"/>
      <c r="AG97" s="90"/>
      <c r="AH97" s="90"/>
      <c r="AI97" s="90"/>
      <c r="AJ97" s="90"/>
      <c r="AK97" s="90"/>
      <c r="AL97" s="90"/>
      <c r="AM97" s="90"/>
      <c r="AN97" s="90"/>
      <c r="AO97" s="90"/>
      <c r="AP97" s="90"/>
      <c r="AQ97" s="90"/>
      <c r="AR97" s="90"/>
      <c r="AS97" s="90"/>
      <c r="AT97" s="90"/>
      <c r="AU97" s="90"/>
      <c r="AV97" s="90"/>
      <c r="AW97" s="90"/>
      <c r="AX97" s="90"/>
      <c r="AY97" s="90"/>
      <c r="AZ97" s="90"/>
      <c r="BA97" s="90"/>
      <c r="BB97" s="90"/>
      <c r="BC97" s="90"/>
      <c r="BD97" s="90"/>
      <c r="BE97" s="90"/>
      <c r="BF97" s="90"/>
      <c r="BG97" s="90"/>
      <c r="BH97" s="90"/>
      <c r="BI97" s="90"/>
      <c r="BJ97" s="90"/>
      <c r="BK97" s="90"/>
      <c r="BL97" s="90"/>
      <c r="BM97" s="90"/>
      <c r="BN97" s="90"/>
      <c r="BO97" s="90"/>
      <c r="BP97" s="90"/>
      <c r="BQ97" s="90"/>
      <c r="BR97" s="90"/>
      <c r="BS97" s="90"/>
      <c r="BT97" s="90"/>
      <c r="BU97" s="90"/>
      <c r="BV97" s="90"/>
      <c r="BW97" s="90"/>
      <c r="BX97" s="90"/>
      <c r="BY97" s="90"/>
      <c r="BZ97" s="90"/>
      <c r="CA97" s="90"/>
      <c r="CB97" s="90"/>
      <c r="CC97" s="90"/>
      <c r="CD97" s="90"/>
      <c r="CE97" s="90"/>
      <c r="CF97" s="90"/>
      <c r="CG97" s="90"/>
      <c r="CH97" s="90"/>
      <c r="CI97" s="90"/>
      <c r="CJ97" s="90"/>
      <c r="CK97" s="90"/>
      <c r="CL97" s="90"/>
      <c r="CM97" s="90"/>
      <c r="CN97" s="90"/>
      <c r="CO97" s="90"/>
      <c r="CP97" s="90"/>
      <c r="CQ97" s="90"/>
      <c r="CR97" s="90"/>
      <c r="CS97" s="90"/>
      <c r="CT97" s="90"/>
      <c r="CU97" s="90"/>
      <c r="CV97" s="90"/>
      <c r="CW97" s="90"/>
      <c r="CX97" s="90"/>
      <c r="CY97" s="90"/>
      <c r="CZ97" s="90"/>
      <c r="DA97" s="90"/>
      <c r="DB97" s="90"/>
      <c r="DC97" s="90"/>
      <c r="DD97" s="90"/>
      <c r="DE97" s="90"/>
      <c r="DF97" s="90"/>
      <c r="DG97" s="90"/>
      <c r="DH97" s="90"/>
      <c r="DI97" s="90"/>
      <c r="DJ97" s="90"/>
      <c r="DK97" s="90"/>
      <c r="DL97" s="90"/>
      <c r="DM97" s="90"/>
      <c r="DN97" s="90"/>
      <c r="DO97" s="90"/>
      <c r="DP97" s="90"/>
      <c r="DQ97" s="90"/>
      <c r="DR97" s="90"/>
      <c r="DS97" s="90"/>
      <c r="DT97" s="90"/>
      <c r="DU97" s="90"/>
      <c r="DV97" s="90"/>
      <c r="DW97" s="90"/>
      <c r="DX97" s="90"/>
      <c r="DY97" s="90"/>
      <c r="DZ97" s="90"/>
      <c r="EA97" s="90"/>
      <c r="EB97" s="90"/>
      <c r="EC97" s="90"/>
      <c r="ED97" s="90"/>
      <c r="EE97" s="90"/>
      <c r="EF97" s="90"/>
      <c r="EG97" s="90"/>
      <c r="EH97" s="90"/>
      <c r="EI97" s="90"/>
      <c r="EJ97" s="90"/>
      <c r="EK97" s="90"/>
      <c r="EL97" s="90"/>
      <c r="EM97" s="90"/>
      <c r="EN97" s="90"/>
      <c r="EO97" s="90"/>
      <c r="EP97" s="90"/>
      <c r="EQ97" s="90"/>
      <c r="ER97" s="90"/>
      <c r="ES97" s="90"/>
      <c r="ET97" s="90"/>
      <c r="EU97" s="90"/>
      <c r="EV97" s="90"/>
      <c r="EW97" s="90"/>
      <c r="EX97" s="90"/>
      <c r="EY97" s="90"/>
      <c r="EZ97" s="90"/>
      <c r="FA97" s="90"/>
      <c r="FB97" s="90"/>
      <c r="FC97" s="90"/>
      <c r="FD97" s="90"/>
      <c r="FE97" s="90"/>
      <c r="FF97" s="90"/>
      <c r="FG97" s="90"/>
      <c r="FH97" s="90"/>
      <c r="FI97" s="90"/>
      <c r="FJ97" s="90"/>
      <c r="FK97" s="90"/>
      <c r="FL97" s="90"/>
      <c r="FM97" s="90"/>
      <c r="FN97" s="90"/>
      <c r="FO97" s="90"/>
      <c r="FP97" s="90"/>
      <c r="FQ97" s="90"/>
      <c r="FR97" s="90"/>
      <c r="FS97" s="90"/>
      <c r="FT97" s="90"/>
      <c r="FU97" s="90"/>
      <c r="FV97" s="90"/>
      <c r="FW97" s="90"/>
      <c r="FX97" s="90"/>
      <c r="FY97" s="90"/>
      <c r="FZ97" s="90"/>
      <c r="GA97" s="90"/>
      <c r="GB97" s="90"/>
      <c r="GC97" s="90"/>
      <c r="GD97" s="90"/>
      <c r="GE97" s="90"/>
      <c r="GF97" s="90"/>
      <c r="GG97" s="90"/>
      <c r="GH97" s="90"/>
      <c r="GI97" s="90"/>
      <c r="GJ97" s="90"/>
      <c r="GK97" s="90"/>
      <c r="GL97" s="90"/>
      <c r="GM97" s="90"/>
      <c r="GN97" s="90"/>
      <c r="GO97" s="90"/>
      <c r="GP97" s="90"/>
      <c r="GQ97" s="90"/>
      <c r="GR97" s="90"/>
      <c r="GS97" s="90"/>
      <c r="GT97" s="90"/>
      <c r="GU97" s="90"/>
      <c r="GV97" s="90"/>
      <c r="GW97" s="90"/>
      <c r="GX97" s="90"/>
      <c r="GY97" s="90"/>
      <c r="GZ97" s="90"/>
      <c r="HA97" s="90"/>
      <c r="HB97" s="90"/>
      <c r="HC97" s="90"/>
      <c r="HD97" s="90"/>
      <c r="HE97" s="90"/>
      <c r="HF97" s="90"/>
      <c r="HG97" s="90"/>
      <c r="HH97" s="90"/>
      <c r="HI97" s="90"/>
      <c r="HJ97" s="90"/>
      <c r="HK97" s="90"/>
      <c r="HL97" s="90"/>
      <c r="HM97" s="90"/>
      <c r="HN97" s="90"/>
      <c r="HO97" s="90"/>
      <c r="HP97" s="90"/>
    </row>
    <row r="98" spans="1:224" s="90" customFormat="1" x14ac:dyDescent="0.25">
      <c r="B98" s="169"/>
      <c r="C98" s="169"/>
      <c r="D98" s="169"/>
      <c r="E98" s="169"/>
      <c r="F98" s="169"/>
      <c r="G98" s="169"/>
      <c r="H98" s="169"/>
      <c r="I98" s="169"/>
      <c r="J98" s="169"/>
      <c r="K98" s="169"/>
      <c r="L98" s="169"/>
      <c r="M98" s="169"/>
      <c r="N98" s="169"/>
      <c r="O98" s="170"/>
      <c r="Q98" s="171"/>
      <c r="R98" s="92"/>
      <c r="S98" s="92"/>
      <c r="T98" s="92"/>
      <c r="U98" s="229"/>
      <c r="V98" s="92"/>
      <c r="W98" s="92"/>
      <c r="X98" s="92"/>
      <c r="Y98" s="92"/>
    </row>
    <row r="99" spans="1:224" s="90" customFormat="1" ht="13.5" thickBot="1" x14ac:dyDescent="0.3">
      <c r="A99" s="90" t="s">
        <v>370</v>
      </c>
      <c r="C99" s="91"/>
      <c r="D99" s="91"/>
      <c r="E99" s="91"/>
      <c r="F99" s="91"/>
      <c r="G99" s="91"/>
      <c r="H99" s="91"/>
      <c r="I99" s="91"/>
      <c r="J99" s="91"/>
      <c r="K99" s="91"/>
      <c r="R99" s="92"/>
      <c r="S99" s="92"/>
      <c r="T99" s="92"/>
      <c r="U99" s="229"/>
      <c r="V99" s="92"/>
      <c r="W99" s="92"/>
      <c r="X99" s="92"/>
      <c r="Y99" s="92"/>
    </row>
    <row r="100" spans="1:224" s="90" customFormat="1" x14ac:dyDescent="0.2">
      <c r="A100" s="172" t="s">
        <v>371</v>
      </c>
      <c r="B100" s="173"/>
      <c r="C100" s="174">
        <v>6867</v>
      </c>
      <c r="D100" s="174">
        <v>6793</v>
      </c>
      <c r="E100" s="174">
        <v>6804</v>
      </c>
      <c r="F100" s="174">
        <v>6775</v>
      </c>
      <c r="G100" s="174">
        <v>6776</v>
      </c>
      <c r="H100" s="175"/>
      <c r="I100" s="174">
        <v>6790</v>
      </c>
      <c r="J100" s="174">
        <v>6367</v>
      </c>
      <c r="K100" s="174">
        <v>6430</v>
      </c>
      <c r="L100" s="174">
        <v>6558</v>
      </c>
      <c r="M100" s="174">
        <v>6558</v>
      </c>
      <c r="N100" s="175">
        <f>SUM(C100:M100)</f>
        <v>66718</v>
      </c>
      <c r="O100" s="176"/>
      <c r="P100" s="177"/>
      <c r="Q100" s="178"/>
      <c r="R100" s="92"/>
      <c r="S100" s="92"/>
      <c r="T100" s="92"/>
      <c r="U100" s="229"/>
      <c r="V100" s="92"/>
      <c r="W100" s="92"/>
      <c r="X100" s="92"/>
      <c r="Y100" s="92"/>
    </row>
    <row r="101" spans="1:224" s="90" customFormat="1" x14ac:dyDescent="0.2">
      <c r="A101" s="179" t="s">
        <v>234</v>
      </c>
      <c r="B101" s="180"/>
      <c r="C101" s="181">
        <f>-SUM(C103:C113)</f>
        <v>-3149</v>
      </c>
      <c r="D101" s="181">
        <f>-SUM(D103:D113)</f>
        <v>-11235</v>
      </c>
      <c r="E101" s="181">
        <f>-SUM(E103:E113)</f>
        <v>-14530.6</v>
      </c>
      <c r="F101" s="181">
        <f>-SUM(F103:F113)</f>
        <v>-12332.1</v>
      </c>
      <c r="G101" s="181">
        <f>-SUM(G103:G113)</f>
        <v>-6776</v>
      </c>
      <c r="H101" s="181"/>
      <c r="I101" s="181">
        <f>-SUM(I103:I113)</f>
        <v>-6790</v>
      </c>
      <c r="J101" s="181">
        <f>-SUM(J103:J113)</f>
        <v>-6368</v>
      </c>
      <c r="K101" s="181">
        <f>-SUM(K103:K113)</f>
        <v>-6430</v>
      </c>
      <c r="L101" s="181">
        <f>-SUM(L103:L113)</f>
        <v>-6558</v>
      </c>
      <c r="M101" s="181">
        <f>-SUM(M103:M113)</f>
        <v>-2719.4</v>
      </c>
      <c r="N101" s="180"/>
      <c r="O101" s="182"/>
      <c r="P101" s="183"/>
      <c r="R101" s="92"/>
      <c r="S101" s="92"/>
      <c r="T101" s="92"/>
      <c r="U101" s="229"/>
      <c r="V101" s="92"/>
      <c r="W101" s="92"/>
      <c r="X101" s="92"/>
      <c r="Y101" s="92"/>
    </row>
    <row r="102" spans="1:224" s="90" customFormat="1" x14ac:dyDescent="0.2">
      <c r="A102" s="179" t="s">
        <v>235</v>
      </c>
      <c r="B102" s="181"/>
      <c r="C102" s="181">
        <f>(B125/1000)+C100+C101</f>
        <v>22675.75</v>
      </c>
      <c r="D102" s="181">
        <f>+D100+C102+D101</f>
        <v>18233.75</v>
      </c>
      <c r="E102" s="181">
        <f>+E100+D102+E101</f>
        <v>10507.15</v>
      </c>
      <c r="F102" s="181">
        <f>+F100+E102+F101</f>
        <v>4950.0500000000011</v>
      </c>
      <c r="G102" s="181">
        <f>+G100+F102+G101</f>
        <v>4950.0500000000011</v>
      </c>
      <c r="H102" s="181"/>
      <c r="I102" s="181">
        <f>+G102+I100+I101</f>
        <v>4950.0500000000011</v>
      </c>
      <c r="J102" s="181">
        <f>+J100+I102+J101</f>
        <v>4949.0500000000011</v>
      </c>
      <c r="K102" s="181">
        <f>+K100+J102+K101</f>
        <v>4949.0500000000011</v>
      </c>
      <c r="L102" s="181">
        <f>+L100+K102+L101</f>
        <v>4949.0500000000011</v>
      </c>
      <c r="M102" s="181">
        <f>+M100+L102+M101</f>
        <v>8787.6500000000015</v>
      </c>
      <c r="N102" s="184" t="s">
        <v>116</v>
      </c>
      <c r="O102" s="182" t="s">
        <v>236</v>
      </c>
      <c r="P102" s="183" t="s">
        <v>298</v>
      </c>
      <c r="R102" s="92"/>
      <c r="S102" s="92"/>
      <c r="T102" s="92"/>
      <c r="U102" s="229"/>
      <c r="V102" s="92"/>
      <c r="W102" s="92"/>
      <c r="X102" s="92"/>
      <c r="Y102" s="92"/>
    </row>
    <row r="103" spans="1:224" s="90" customFormat="1" x14ac:dyDescent="0.25">
      <c r="A103" s="185">
        <v>54</v>
      </c>
      <c r="B103" s="186">
        <v>1184</v>
      </c>
      <c r="C103" s="186">
        <v>0</v>
      </c>
      <c r="D103" s="186">
        <f>+D10</f>
        <v>5019</v>
      </c>
      <c r="E103" s="186">
        <v>6508</v>
      </c>
      <c r="F103" s="187">
        <v>2652</v>
      </c>
      <c r="G103" s="187">
        <f>2000+776</f>
        <v>2776</v>
      </c>
      <c r="H103" s="186"/>
      <c r="I103" s="186">
        <f>4164+255</f>
        <v>4419</v>
      </c>
      <c r="J103" s="186"/>
      <c r="K103" s="186"/>
      <c r="L103" s="186"/>
      <c r="M103" s="186"/>
      <c r="N103" s="188">
        <f t="shared" ref="N103:N113" si="42">SUM(B103:M103)</f>
        <v>22558</v>
      </c>
      <c r="O103" s="188">
        <v>22558</v>
      </c>
      <c r="P103" s="189">
        <f>+O103-N103</f>
        <v>0</v>
      </c>
      <c r="R103" s="190"/>
      <c r="S103" s="92"/>
      <c r="T103" s="92"/>
      <c r="U103" s="229"/>
      <c r="V103" s="92"/>
      <c r="W103" s="92"/>
      <c r="X103" s="92"/>
      <c r="Y103" s="92"/>
    </row>
    <row r="104" spans="1:224" s="90" customFormat="1" x14ac:dyDescent="0.25">
      <c r="A104" s="185">
        <v>41</v>
      </c>
      <c r="B104" s="186"/>
      <c r="C104" s="186"/>
      <c r="D104" s="186">
        <v>2775</v>
      </c>
      <c r="E104" s="186"/>
      <c r="F104" s="187"/>
      <c r="G104" s="187"/>
      <c r="H104" s="186"/>
      <c r="I104" s="186"/>
      <c r="J104" s="186"/>
      <c r="K104" s="186"/>
      <c r="L104" s="186"/>
      <c r="M104" s="186"/>
      <c r="N104" s="188">
        <f t="shared" si="42"/>
        <v>2775</v>
      </c>
      <c r="O104" s="188">
        <v>2775</v>
      </c>
      <c r="P104" s="189">
        <f>+O104-N104</f>
        <v>0</v>
      </c>
      <c r="R104" s="190"/>
      <c r="S104" s="92"/>
      <c r="T104" s="92"/>
      <c r="U104" s="229"/>
      <c r="V104" s="92"/>
      <c r="W104" s="92"/>
      <c r="X104" s="92"/>
      <c r="Y104" s="92"/>
    </row>
    <row r="105" spans="1:224" s="90" customFormat="1" x14ac:dyDescent="0.25">
      <c r="A105" s="185" t="s">
        <v>372</v>
      </c>
      <c r="B105" s="186"/>
      <c r="C105" s="186"/>
      <c r="D105" s="186">
        <v>400</v>
      </c>
      <c r="E105" s="186">
        <v>6316</v>
      </c>
      <c r="F105" s="191">
        <f>7484.2+2311-115.1</f>
        <v>9680.1</v>
      </c>
      <c r="G105" s="187">
        <v>4000</v>
      </c>
      <c r="H105" s="186"/>
      <c r="I105" s="186">
        <v>2000</v>
      </c>
      <c r="J105" s="186"/>
      <c r="K105" s="186"/>
      <c r="L105" s="186"/>
      <c r="M105" s="186"/>
      <c r="N105" s="188">
        <f t="shared" si="42"/>
        <v>22396.1</v>
      </c>
      <c r="O105" s="188"/>
      <c r="P105" s="189"/>
      <c r="R105" s="190"/>
      <c r="S105" s="92"/>
      <c r="T105" s="92"/>
      <c r="U105" s="229"/>
      <c r="V105" s="92"/>
      <c r="W105" s="92"/>
      <c r="X105" s="92"/>
      <c r="Y105" s="92"/>
    </row>
    <row r="106" spans="1:224" s="90" customFormat="1" x14ac:dyDescent="0.25">
      <c r="A106" s="185" t="s">
        <v>373</v>
      </c>
      <c r="B106" s="186"/>
      <c r="C106" s="186"/>
      <c r="D106" s="186"/>
      <c r="E106" s="186"/>
      <c r="F106" s="186"/>
      <c r="G106" s="186"/>
      <c r="H106" s="186"/>
      <c r="I106" s="186">
        <v>371</v>
      </c>
      <c r="J106" s="186">
        <f>J23-977</f>
        <v>5339</v>
      </c>
      <c r="K106" s="186">
        <v>6355</v>
      </c>
      <c r="L106" s="186">
        <v>5067</v>
      </c>
      <c r="M106" s="186">
        <v>1483</v>
      </c>
      <c r="N106" s="188">
        <f t="shared" si="42"/>
        <v>18615</v>
      </c>
      <c r="O106" s="188"/>
      <c r="P106" s="189"/>
      <c r="R106" s="190"/>
      <c r="S106" s="92"/>
      <c r="T106" s="92"/>
      <c r="U106" s="229"/>
      <c r="V106" s="92"/>
      <c r="W106" s="92"/>
      <c r="X106" s="92"/>
      <c r="Y106" s="92"/>
    </row>
    <row r="107" spans="1:224" s="90" customFormat="1" x14ac:dyDescent="0.25">
      <c r="A107" s="185" t="s">
        <v>374</v>
      </c>
      <c r="B107" s="186"/>
      <c r="C107" s="186">
        <v>1000</v>
      </c>
      <c r="D107" s="191" t="str">
        <f>+D11</f>
        <v xml:space="preserve"> </v>
      </c>
      <c r="E107" s="186"/>
      <c r="F107" s="187"/>
      <c r="G107" s="187"/>
      <c r="H107" s="186"/>
      <c r="I107" s="186"/>
      <c r="J107" s="186"/>
      <c r="K107" s="186"/>
      <c r="L107" s="186"/>
      <c r="M107" s="186"/>
      <c r="N107" s="188">
        <f t="shared" si="42"/>
        <v>1000</v>
      </c>
      <c r="O107" s="188"/>
      <c r="P107" s="189"/>
      <c r="R107" s="190"/>
      <c r="S107" s="92"/>
      <c r="T107" s="92"/>
      <c r="U107" s="229"/>
      <c r="V107" s="92"/>
      <c r="W107" s="92"/>
      <c r="X107" s="92"/>
      <c r="Y107" s="92"/>
    </row>
    <row r="108" spans="1:224" s="90" customFormat="1" x14ac:dyDescent="0.25">
      <c r="A108" s="185" t="s">
        <v>237</v>
      </c>
      <c r="B108" s="186"/>
      <c r="C108" s="186">
        <v>500</v>
      </c>
      <c r="D108" s="186"/>
      <c r="E108" s="186"/>
      <c r="F108" s="187"/>
      <c r="G108" s="187"/>
      <c r="H108" s="186"/>
      <c r="I108" s="186"/>
      <c r="J108" s="186"/>
      <c r="K108" s="186"/>
      <c r="L108" s="186"/>
      <c r="M108" s="186"/>
      <c r="N108" s="188">
        <f t="shared" si="42"/>
        <v>500</v>
      </c>
      <c r="O108" s="188"/>
      <c r="P108" s="189"/>
      <c r="R108" s="190"/>
      <c r="S108" s="92"/>
      <c r="T108" s="92"/>
      <c r="U108" s="229"/>
      <c r="V108" s="92"/>
      <c r="W108" s="92"/>
      <c r="X108" s="92"/>
      <c r="Y108" s="92"/>
    </row>
    <row r="109" spans="1:224" s="90" customFormat="1" x14ac:dyDescent="0.25">
      <c r="A109" s="185" t="s">
        <v>238</v>
      </c>
      <c r="B109" s="186"/>
      <c r="C109" s="191">
        <f>+C13-335</f>
        <v>987</v>
      </c>
      <c r="D109" s="186">
        <f>+D13</f>
        <v>3041</v>
      </c>
      <c r="E109" s="186">
        <f>+E13</f>
        <v>1706.6</v>
      </c>
      <c r="F109" s="186"/>
      <c r="G109" s="186"/>
      <c r="H109" s="186"/>
      <c r="I109" s="186"/>
      <c r="J109" s="186"/>
      <c r="K109" s="186"/>
      <c r="L109" s="186"/>
      <c r="M109" s="186"/>
      <c r="N109" s="188">
        <f t="shared" si="42"/>
        <v>5734.6</v>
      </c>
      <c r="O109" s="188">
        <v>53311</v>
      </c>
      <c r="P109" s="189">
        <f>+O109-SUM(N105:N109)</f>
        <v>5065.3000000000029</v>
      </c>
      <c r="R109" s="190"/>
      <c r="S109" s="92"/>
      <c r="T109" s="92"/>
      <c r="U109" s="229"/>
      <c r="V109" s="92"/>
      <c r="W109" s="92"/>
      <c r="X109" s="92"/>
      <c r="Y109" s="92"/>
    </row>
    <row r="110" spans="1:224" s="90" customFormat="1" x14ac:dyDescent="0.25">
      <c r="A110" s="185" t="s">
        <v>68</v>
      </c>
      <c r="B110" s="186"/>
      <c r="C110" s="186">
        <v>140</v>
      </c>
      <c r="D110" s="186"/>
      <c r="E110" s="186"/>
      <c r="F110" s="186"/>
      <c r="G110" s="186"/>
      <c r="H110" s="186"/>
      <c r="I110" s="186"/>
      <c r="J110" s="186"/>
      <c r="K110" s="186"/>
      <c r="L110" s="186"/>
      <c r="M110" s="186"/>
      <c r="N110" s="188">
        <f t="shared" si="42"/>
        <v>140</v>
      </c>
      <c r="O110" s="188">
        <v>280</v>
      </c>
      <c r="P110" s="189">
        <f t="shared" ref="P110:P111" si="43">+O110-N110</f>
        <v>140</v>
      </c>
      <c r="R110" s="190"/>
      <c r="S110" s="92"/>
      <c r="T110" s="92"/>
      <c r="U110" s="229"/>
      <c r="V110" s="92"/>
      <c r="W110" s="92"/>
      <c r="X110" s="92"/>
      <c r="Y110" s="92"/>
    </row>
    <row r="111" spans="1:224" s="90" customFormat="1" x14ac:dyDescent="0.25">
      <c r="A111" s="185" t="s">
        <v>239</v>
      </c>
      <c r="B111" s="186">
        <v>500</v>
      </c>
      <c r="C111" s="186">
        <v>522</v>
      </c>
      <c r="D111" s="186"/>
      <c r="E111" s="186"/>
      <c r="F111" s="186"/>
      <c r="G111" s="186"/>
      <c r="H111" s="186"/>
      <c r="I111" s="186"/>
      <c r="J111" s="186"/>
      <c r="K111" s="186"/>
      <c r="L111" s="186"/>
      <c r="M111" s="186"/>
      <c r="N111" s="188">
        <f t="shared" si="42"/>
        <v>1022</v>
      </c>
      <c r="O111" s="188">
        <v>1022</v>
      </c>
      <c r="P111" s="189">
        <f t="shared" si="43"/>
        <v>0</v>
      </c>
      <c r="R111" s="190"/>
      <c r="S111" s="92"/>
      <c r="T111" s="92"/>
      <c r="U111" s="229"/>
      <c r="V111" s="92"/>
      <c r="W111" s="92"/>
      <c r="X111" s="92"/>
      <c r="Y111" s="92"/>
    </row>
    <row r="112" spans="1:224" s="90" customFormat="1" x14ac:dyDescent="0.25">
      <c r="A112" s="192" t="s">
        <v>240</v>
      </c>
      <c r="B112" s="186">
        <v>42</v>
      </c>
      <c r="C112" s="186"/>
      <c r="D112" s="186"/>
      <c r="E112" s="186"/>
      <c r="F112" s="187"/>
      <c r="G112" s="187"/>
      <c r="H112" s="186"/>
      <c r="I112" s="186"/>
      <c r="J112" s="186"/>
      <c r="K112" s="186"/>
      <c r="L112" s="186"/>
      <c r="M112" s="186"/>
      <c r="N112" s="188">
        <f t="shared" si="42"/>
        <v>42</v>
      </c>
      <c r="O112" s="193">
        <v>42</v>
      </c>
      <c r="P112" s="189">
        <f>+O112-N112</f>
        <v>0</v>
      </c>
      <c r="R112" s="190"/>
      <c r="S112" s="92"/>
      <c r="T112" s="92"/>
      <c r="U112" s="229"/>
      <c r="V112" s="92"/>
      <c r="W112" s="92"/>
      <c r="X112" s="92"/>
      <c r="Y112" s="92"/>
    </row>
    <row r="113" spans="1:25" s="90" customFormat="1" x14ac:dyDescent="0.25">
      <c r="A113" s="192" t="s">
        <v>241</v>
      </c>
      <c r="B113" s="186">
        <v>800</v>
      </c>
      <c r="C113" s="186"/>
      <c r="D113" s="186"/>
      <c r="E113" s="186"/>
      <c r="F113" s="186"/>
      <c r="G113" s="186"/>
      <c r="H113" s="186"/>
      <c r="I113" s="186"/>
      <c r="J113" s="186">
        <v>1029</v>
      </c>
      <c r="K113" s="186">
        <v>75</v>
      </c>
      <c r="L113" s="186">
        <v>1491</v>
      </c>
      <c r="M113" s="186">
        <f>M63</f>
        <v>1236.4000000000001</v>
      </c>
      <c r="N113" s="188">
        <f t="shared" si="42"/>
        <v>4631.3999999999996</v>
      </c>
      <c r="O113" s="193">
        <v>8877</v>
      </c>
      <c r="P113" s="189">
        <f>+O113-N113</f>
        <v>4245.6000000000004</v>
      </c>
      <c r="R113" s="190"/>
      <c r="S113" s="92"/>
      <c r="T113" s="92"/>
      <c r="U113" s="229"/>
      <c r="V113" s="92"/>
      <c r="W113" s="92"/>
      <c r="X113" s="92"/>
      <c r="Y113" s="92"/>
    </row>
    <row r="114" spans="1:25" s="90" customFormat="1" x14ac:dyDescent="0.25">
      <c r="A114" s="92" t="s">
        <v>375</v>
      </c>
      <c r="B114" s="194"/>
      <c r="C114" s="194"/>
      <c r="D114" s="194"/>
      <c r="O114" s="195"/>
      <c r="P114" s="195"/>
      <c r="R114" s="92"/>
      <c r="S114" s="92"/>
      <c r="T114" s="92"/>
      <c r="U114" s="229"/>
      <c r="V114" s="92"/>
      <c r="W114" s="92"/>
      <c r="X114" s="92"/>
      <c r="Y114" s="92"/>
    </row>
    <row r="115" spans="1:25" s="90" customFormat="1" x14ac:dyDescent="0.25">
      <c r="A115" s="92" t="s">
        <v>376</v>
      </c>
      <c r="B115" s="194">
        <f>20136615+256135</f>
        <v>20392750</v>
      </c>
      <c r="C115" s="194"/>
      <c r="D115" s="194"/>
      <c r="O115" s="195"/>
      <c r="P115" s="195"/>
      <c r="R115" s="190"/>
      <c r="S115" s="92"/>
      <c r="T115" s="92"/>
      <c r="U115" s="229"/>
      <c r="V115" s="92"/>
      <c r="W115" s="92"/>
      <c r="X115" s="92"/>
      <c r="Y115" s="92"/>
    </row>
    <row r="116" spans="1:25" s="90" customFormat="1" x14ac:dyDescent="0.25">
      <c r="A116" s="92" t="s">
        <v>377</v>
      </c>
      <c r="B116" s="196">
        <v>6022000</v>
      </c>
      <c r="C116" s="194"/>
      <c r="D116" s="194"/>
      <c r="O116" s="195"/>
      <c r="P116" s="195"/>
      <c r="R116" s="92"/>
      <c r="S116" s="92"/>
      <c r="T116" s="92"/>
      <c r="U116" s="229"/>
      <c r="V116" s="92"/>
      <c r="W116" s="92"/>
      <c r="X116" s="92"/>
      <c r="Y116" s="92"/>
    </row>
    <row r="117" spans="1:25" s="90" customFormat="1" x14ac:dyDescent="0.25">
      <c r="A117" s="92" t="s">
        <v>378</v>
      </c>
      <c r="B117" s="92"/>
      <c r="C117" s="92"/>
      <c r="D117" s="92"/>
      <c r="O117" s="197"/>
      <c r="R117" s="92"/>
      <c r="S117" s="92"/>
      <c r="T117" s="92"/>
      <c r="U117" s="229"/>
      <c r="V117" s="92"/>
      <c r="W117" s="92"/>
      <c r="X117" s="92"/>
      <c r="Y117" s="92"/>
    </row>
    <row r="118" spans="1:25" s="90" customFormat="1" x14ac:dyDescent="0.2">
      <c r="A118" s="198" t="s">
        <v>379</v>
      </c>
      <c r="B118" s="194">
        <v>-2134000</v>
      </c>
      <c r="C118" s="92"/>
      <c r="D118" s="92"/>
      <c r="O118" s="197"/>
      <c r="R118" s="92"/>
      <c r="S118" s="92"/>
      <c r="T118" s="92"/>
      <c r="U118" s="229"/>
      <c r="V118" s="92"/>
      <c r="W118" s="92"/>
      <c r="X118" s="92"/>
      <c r="Y118" s="92"/>
    </row>
    <row r="119" spans="1:25" s="90" customFormat="1" x14ac:dyDescent="0.2">
      <c r="A119" s="198" t="s">
        <v>380</v>
      </c>
      <c r="B119" s="194">
        <v>-2000000</v>
      </c>
      <c r="C119" s="91"/>
      <c r="D119" s="91"/>
      <c r="O119" s="199"/>
      <c r="R119" s="92"/>
      <c r="S119" s="92"/>
      <c r="T119" s="92"/>
      <c r="U119" s="229"/>
      <c r="V119" s="92"/>
      <c r="W119" s="92"/>
      <c r="X119" s="92"/>
      <c r="Y119" s="92"/>
    </row>
    <row r="120" spans="1:25" s="90" customFormat="1" x14ac:dyDescent="0.2">
      <c r="A120" s="198" t="s">
        <v>381</v>
      </c>
      <c r="B120" s="194">
        <v>-1184000</v>
      </c>
      <c r="C120" s="91"/>
      <c r="D120" s="91"/>
      <c r="R120" s="92"/>
      <c r="S120" s="92"/>
      <c r="T120" s="92"/>
      <c r="U120" s="229"/>
      <c r="V120" s="92"/>
      <c r="W120" s="92"/>
      <c r="X120" s="92"/>
      <c r="Y120" s="92"/>
    </row>
    <row r="121" spans="1:25" s="90" customFormat="1" x14ac:dyDescent="0.25">
      <c r="A121" s="90" t="s">
        <v>382</v>
      </c>
      <c r="B121" s="194">
        <v>-797000</v>
      </c>
      <c r="C121" s="200"/>
      <c r="D121" s="91"/>
      <c r="R121" s="92"/>
      <c r="S121" s="92"/>
      <c r="T121" s="92"/>
      <c r="U121" s="229"/>
      <c r="V121" s="92"/>
      <c r="W121" s="92"/>
      <c r="X121" s="92"/>
      <c r="Y121" s="92"/>
    </row>
    <row r="122" spans="1:25" s="90" customFormat="1" x14ac:dyDescent="0.2">
      <c r="A122" s="201" t="s">
        <v>383</v>
      </c>
      <c r="B122" s="194">
        <v>-500000</v>
      </c>
      <c r="C122" s="200"/>
      <c r="D122" s="91"/>
      <c r="R122" s="92"/>
      <c r="S122" s="92"/>
      <c r="T122" s="92"/>
      <c r="U122" s="229"/>
      <c r="V122" s="92"/>
      <c r="W122" s="92"/>
      <c r="X122" s="92"/>
      <c r="Y122" s="92"/>
    </row>
    <row r="123" spans="1:25" s="90" customFormat="1" x14ac:dyDescent="0.2">
      <c r="A123" s="198" t="s">
        <v>384</v>
      </c>
      <c r="B123" s="194">
        <v>-42000</v>
      </c>
      <c r="C123" s="202"/>
      <c r="D123" s="91"/>
      <c r="R123" s="92"/>
      <c r="S123" s="92"/>
      <c r="T123" s="92"/>
      <c r="U123" s="229"/>
      <c r="V123" s="92"/>
      <c r="W123" s="92"/>
      <c r="X123" s="92"/>
      <c r="Y123" s="92"/>
    </row>
    <row r="124" spans="1:25" s="90" customFormat="1" x14ac:dyDescent="0.2">
      <c r="A124" s="203" t="s">
        <v>385</v>
      </c>
      <c r="B124" s="194">
        <v>-800000</v>
      </c>
      <c r="C124" s="204"/>
      <c r="D124" s="204"/>
      <c r="E124" s="204"/>
      <c r="F124" s="89"/>
      <c r="G124" s="204"/>
      <c r="H124" s="204"/>
      <c r="I124" s="204"/>
      <c r="J124" s="204"/>
      <c r="K124" s="204"/>
      <c r="L124" s="204"/>
      <c r="M124" s="204"/>
      <c r="N124" s="89"/>
      <c r="O124" s="205"/>
      <c r="R124" s="92"/>
      <c r="S124" s="92"/>
      <c r="T124" s="92"/>
      <c r="U124" s="229"/>
      <c r="V124" s="92"/>
      <c r="W124" s="92"/>
      <c r="X124" s="92"/>
      <c r="Y124" s="92"/>
    </row>
    <row r="125" spans="1:25" s="90" customFormat="1" x14ac:dyDescent="0.2">
      <c r="A125" s="203" t="s">
        <v>242</v>
      </c>
      <c r="B125" s="194">
        <f>SUM(B115:B124)</f>
        <v>18957750</v>
      </c>
      <c r="C125" s="204"/>
      <c r="D125" s="204"/>
      <c r="E125" s="204"/>
      <c r="F125" s="204"/>
      <c r="G125" s="89"/>
      <c r="H125" s="204"/>
      <c r="I125" s="204"/>
      <c r="J125" s="204"/>
      <c r="K125" s="204"/>
      <c r="L125" s="204"/>
      <c r="M125" s="204"/>
      <c r="N125" s="89"/>
      <c r="O125" s="205"/>
      <c r="R125" s="92"/>
      <c r="S125" s="92"/>
      <c r="T125" s="92"/>
      <c r="U125" s="229"/>
      <c r="V125" s="92"/>
      <c r="W125" s="92"/>
      <c r="X125" s="92"/>
      <c r="Y125" s="92"/>
    </row>
    <row r="126" spans="1:25" s="90" customFormat="1" ht="15" x14ac:dyDescent="0.25">
      <c r="A126" s="203"/>
      <c r="B126" s="206"/>
      <c r="C126" s="89"/>
      <c r="D126" s="89"/>
      <c r="E126" s="89"/>
      <c r="F126" s="89"/>
      <c r="G126" s="89"/>
      <c r="H126" s="89"/>
      <c r="I126" s="89"/>
      <c r="J126" s="89"/>
      <c r="K126" s="89"/>
      <c r="L126" s="89"/>
      <c r="M126" s="89"/>
      <c r="N126" s="89"/>
      <c r="O126" s="205"/>
      <c r="R126" s="92"/>
      <c r="S126" s="92"/>
      <c r="T126" s="92"/>
      <c r="U126" s="229"/>
      <c r="V126" s="92"/>
      <c r="W126" s="92"/>
      <c r="X126" s="92"/>
      <c r="Y126" s="92"/>
    </row>
    <row r="127" spans="1:25" s="90" customFormat="1" ht="15" x14ac:dyDescent="0.25">
      <c r="A127" s="201"/>
      <c r="B127" s="207"/>
      <c r="C127" s="91"/>
      <c r="D127" s="91"/>
      <c r="E127" s="91"/>
      <c r="F127" s="91"/>
      <c r="G127" s="91"/>
      <c r="H127" s="91"/>
      <c r="I127" s="91"/>
      <c r="J127" s="91"/>
      <c r="K127" s="91"/>
      <c r="R127" s="92"/>
      <c r="S127" s="92"/>
      <c r="T127" s="92"/>
      <c r="U127" s="229"/>
      <c r="V127" s="92"/>
      <c r="W127" s="92"/>
      <c r="X127" s="92"/>
      <c r="Y127" s="92"/>
    </row>
    <row r="129" spans="1:25" s="90" customFormat="1" ht="15" x14ac:dyDescent="0.25">
      <c r="A129" s="201"/>
      <c r="B129" s="207"/>
      <c r="C129" s="91"/>
      <c r="D129" s="91"/>
      <c r="E129" s="91"/>
      <c r="F129" s="91"/>
      <c r="G129" s="91"/>
      <c r="H129" s="91"/>
      <c r="I129" s="91"/>
      <c r="J129" s="91"/>
      <c r="K129" s="91"/>
      <c r="R129" s="92"/>
      <c r="S129" s="92"/>
      <c r="T129" s="92"/>
      <c r="U129" s="229"/>
      <c r="V129" s="92"/>
      <c r="W129" s="92"/>
      <c r="X129" s="92"/>
      <c r="Y129" s="92"/>
    </row>
    <row r="130" spans="1:25" s="90" customFormat="1" ht="15" x14ac:dyDescent="0.25">
      <c r="A130" s="198"/>
      <c r="B130" s="207"/>
      <c r="C130" s="200"/>
      <c r="D130" s="91"/>
      <c r="E130" s="91"/>
      <c r="F130" s="91"/>
      <c r="G130" s="91"/>
      <c r="H130" s="91"/>
      <c r="I130" s="91"/>
      <c r="J130" s="91"/>
      <c r="K130" s="91"/>
      <c r="R130" s="92"/>
      <c r="S130" s="92"/>
      <c r="T130" s="92"/>
      <c r="U130" s="229"/>
      <c r="V130" s="92"/>
      <c r="W130" s="92"/>
      <c r="X130" s="92"/>
      <c r="Y130" s="92"/>
    </row>
    <row r="131" spans="1:25" s="90" customFormat="1" x14ac:dyDescent="0.25">
      <c r="C131" s="91"/>
      <c r="D131" s="91"/>
      <c r="E131" s="208"/>
      <c r="F131" s="208"/>
      <c r="G131" s="208"/>
      <c r="H131" s="208"/>
      <c r="I131" s="208"/>
      <c r="J131" s="208"/>
      <c r="K131" s="208"/>
      <c r="L131" s="208"/>
      <c r="M131" s="208"/>
      <c r="N131" s="195"/>
      <c r="R131" s="92"/>
      <c r="S131" s="92"/>
      <c r="T131" s="92"/>
      <c r="U131" s="229"/>
      <c r="V131" s="92"/>
      <c r="W131" s="92"/>
      <c r="X131" s="92"/>
      <c r="Y131" s="92"/>
    </row>
    <row r="132" spans="1:25" s="90" customFormat="1" x14ac:dyDescent="0.25">
      <c r="C132" s="91"/>
      <c r="D132" s="91"/>
      <c r="E132" s="208"/>
      <c r="F132" s="208"/>
      <c r="G132" s="208"/>
      <c r="H132" s="208" t="s">
        <v>232</v>
      </c>
      <c r="I132" s="208" t="s">
        <v>386</v>
      </c>
      <c r="J132" s="208" t="s">
        <v>233</v>
      </c>
      <c r="K132" s="208"/>
      <c r="L132" s="208"/>
      <c r="M132" s="208"/>
      <c r="N132" s="195"/>
      <c r="R132" s="92"/>
      <c r="S132" s="92"/>
      <c r="T132" s="92"/>
      <c r="U132" s="229"/>
      <c r="V132" s="92"/>
      <c r="W132" s="92"/>
      <c r="X132" s="92"/>
      <c r="Y132" s="92"/>
    </row>
    <row r="133" spans="1:25" x14ac:dyDescent="0.25">
      <c r="E133" s="208"/>
      <c r="F133" s="208" t="s">
        <v>387</v>
      </c>
      <c r="G133" s="208"/>
      <c r="H133" s="208">
        <f>+O20</f>
        <v>180906.6</v>
      </c>
      <c r="I133" s="208">
        <f>-N103-N104-SUM(C109:E109)-C110-C111</f>
        <v>-31729.599999999999</v>
      </c>
      <c r="J133" s="208">
        <f>+H133+I133</f>
        <v>149177</v>
      </c>
      <c r="K133" s="209">
        <f>+J133/J137</f>
        <v>0.74933004488134192</v>
      </c>
      <c r="L133" s="210"/>
      <c r="M133" s="209">
        <f>+J133/H140</f>
        <v>0.64998192797788756</v>
      </c>
      <c r="N133" s="195"/>
    </row>
    <row r="134" spans="1:25" x14ac:dyDescent="0.25">
      <c r="E134" s="208"/>
      <c r="F134" s="208" t="s">
        <v>388</v>
      </c>
      <c r="G134" s="208"/>
      <c r="H134" s="208">
        <f>+O28</f>
        <v>95062</v>
      </c>
      <c r="I134" s="208">
        <f>+H136-I133</f>
        <v>-45158.500000000007</v>
      </c>
      <c r="J134" s="208">
        <f>+H134+I134</f>
        <v>49903.499999999993</v>
      </c>
      <c r="K134" s="209">
        <f>+J134/J137</f>
        <v>0.25066995511865797</v>
      </c>
      <c r="L134" s="208">
        <f>+J134+H138</f>
        <v>80332.457999999984</v>
      </c>
      <c r="M134" s="209">
        <f>+L134/H140</f>
        <v>0.35001807202211244</v>
      </c>
    </row>
    <row r="135" spans="1:25" x14ac:dyDescent="0.25">
      <c r="E135" s="210"/>
      <c r="F135" s="208" t="s">
        <v>389</v>
      </c>
      <c r="G135" s="208"/>
      <c r="H135" s="208">
        <f>SUM(H133:H134)</f>
        <v>275968.59999999998</v>
      </c>
      <c r="I135" s="211"/>
      <c r="J135" s="210"/>
      <c r="K135" s="210"/>
      <c r="L135" s="210"/>
      <c r="M135" s="210"/>
    </row>
    <row r="136" spans="1:25" x14ac:dyDescent="0.25">
      <c r="E136" s="210"/>
      <c r="F136" s="208" t="s">
        <v>386</v>
      </c>
      <c r="G136" s="208"/>
      <c r="H136" s="208">
        <f>+O69</f>
        <v>-76888.100000000006</v>
      </c>
      <c r="I136" s="210"/>
      <c r="J136" s="210"/>
      <c r="K136" s="210"/>
      <c r="L136" s="210"/>
      <c r="M136" s="210"/>
    </row>
    <row r="137" spans="1:25" x14ac:dyDescent="0.25">
      <c r="E137" s="210"/>
      <c r="F137" s="208" t="s">
        <v>390</v>
      </c>
      <c r="G137" s="210"/>
      <c r="H137" s="208">
        <f>SUM(H135:H136)</f>
        <v>199080.49999999997</v>
      </c>
      <c r="I137" s="208">
        <f>SUM(I133:I136)</f>
        <v>-76888.100000000006</v>
      </c>
      <c r="J137" s="208">
        <f>SUM(J133:J136)</f>
        <v>199080.5</v>
      </c>
      <c r="K137" s="212">
        <f>SUM(K133:K136)</f>
        <v>0.99999999999999989</v>
      </c>
      <c r="L137" s="210"/>
      <c r="M137" s="210"/>
    </row>
    <row r="138" spans="1:25" x14ac:dyDescent="0.25">
      <c r="E138" s="210"/>
      <c r="F138" s="210" t="s">
        <v>391</v>
      </c>
      <c r="G138" s="210"/>
      <c r="H138" s="208">
        <f>+O87</f>
        <v>30428.957999999999</v>
      </c>
      <c r="I138" s="210"/>
      <c r="J138" s="210"/>
      <c r="K138" s="210"/>
      <c r="L138" s="210"/>
      <c r="M138" s="210"/>
    </row>
    <row r="139" spans="1:25" x14ac:dyDescent="0.25">
      <c r="E139" s="210"/>
      <c r="F139" s="210"/>
      <c r="G139" s="210"/>
      <c r="H139" s="208"/>
      <c r="I139" s="210"/>
      <c r="J139" s="210"/>
      <c r="K139" s="210"/>
      <c r="L139" s="210"/>
      <c r="M139" s="210"/>
    </row>
    <row r="140" spans="1:25" x14ac:dyDescent="0.25">
      <c r="E140" s="210"/>
      <c r="F140" s="213"/>
      <c r="G140" s="210"/>
      <c r="H140" s="208">
        <f>SUM(H137:H138)</f>
        <v>229509.45799999998</v>
      </c>
      <c r="I140" s="210"/>
      <c r="J140" s="210" t="s">
        <v>392</v>
      </c>
      <c r="K140" s="210"/>
      <c r="L140" s="210"/>
      <c r="M140" s="210"/>
    </row>
  </sheetData>
  <mergeCells count="2">
    <mergeCell ref="N2:P2"/>
    <mergeCell ref="A3:U3"/>
  </mergeCells>
  <pageMargins left="0.31496062992125984" right="0.31496062992125984" top="0.74803149606299213" bottom="0.74803149606299213" header="0.31496062992125984" footer="0.31496062992125984"/>
  <pageSetup paperSize="5" scale="50" orientation="landscape"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7"/>
  <sheetViews>
    <sheetView workbookViewId="0">
      <selection activeCell="F23" sqref="F23"/>
    </sheetView>
  </sheetViews>
  <sheetFormatPr defaultRowHeight="15" outlineLevelCol="1" x14ac:dyDescent="0.25"/>
  <cols>
    <col min="1" max="1" width="17.5703125" style="5" customWidth="1"/>
    <col min="2" max="2" width="56.28515625" customWidth="1"/>
    <col min="3" max="3" width="70.42578125" customWidth="1" outlineLevel="1"/>
    <col min="4" max="4" width="21.5703125" customWidth="1" outlineLevel="1"/>
    <col min="5" max="5" width="21.85546875" customWidth="1" outlineLevel="1"/>
    <col min="6" max="6" width="18.5703125" customWidth="1" outlineLevel="1"/>
    <col min="7" max="7" width="19" customWidth="1" outlineLevel="1"/>
    <col min="8" max="8" width="17.5703125" customWidth="1" outlineLevel="1"/>
    <col min="9" max="9" width="19.85546875" customWidth="1" outlineLevel="1"/>
    <col min="10" max="10" width="20.28515625" customWidth="1"/>
    <col min="11" max="11" width="17.5703125" customWidth="1"/>
    <col min="12" max="13" width="22.5703125" customWidth="1"/>
    <col min="14" max="14" width="17.5703125" customWidth="1"/>
  </cols>
  <sheetData>
    <row r="1" spans="1:15" x14ac:dyDescent="0.25">
      <c r="A1" s="5" t="s">
        <v>0</v>
      </c>
      <c r="B1" t="s">
        <v>1</v>
      </c>
      <c r="C1" t="s">
        <v>313</v>
      </c>
      <c r="D1" t="s">
        <v>132</v>
      </c>
      <c r="E1" t="s">
        <v>133</v>
      </c>
      <c r="F1" t="s">
        <v>52</v>
      </c>
      <c r="G1" t="s">
        <v>53</v>
      </c>
      <c r="H1" t="s">
        <v>2</v>
      </c>
      <c r="I1" t="s">
        <v>3</v>
      </c>
      <c r="J1" t="s">
        <v>72</v>
      </c>
      <c r="K1" t="s">
        <v>74</v>
      </c>
      <c r="L1" t="s">
        <v>75</v>
      </c>
      <c r="M1" t="s">
        <v>86</v>
      </c>
      <c r="N1" t="s">
        <v>253</v>
      </c>
      <c r="O1" t="s">
        <v>481</v>
      </c>
    </row>
    <row r="2" spans="1:15" x14ac:dyDescent="0.25">
      <c r="A2" s="227" t="s">
        <v>314</v>
      </c>
      <c r="B2" s="2" t="s">
        <v>6</v>
      </c>
      <c r="C2" s="2" t="str">
        <f>Project_Data[[#This Row],[Project_Number]]&amp;". "&amp;Project_Data[[#This Row],[Project_Name]]</f>
        <v>01. State-of-Good-Repair - Police</v>
      </c>
      <c r="D2" s="2" t="s">
        <v>200</v>
      </c>
      <c r="E2" s="2" t="s">
        <v>175</v>
      </c>
      <c r="F2" t="s">
        <v>4</v>
      </c>
      <c r="I2" t="s">
        <v>5</v>
      </c>
      <c r="J2" t="s">
        <v>73</v>
      </c>
      <c r="K2" t="s">
        <v>76</v>
      </c>
      <c r="L2" t="s">
        <v>77</v>
      </c>
      <c r="M2" s="3" t="s">
        <v>87</v>
      </c>
      <c r="N2" t="s">
        <v>254</v>
      </c>
      <c r="O2" s="3"/>
    </row>
    <row r="3" spans="1:15" x14ac:dyDescent="0.25">
      <c r="A3" s="227" t="s">
        <v>315</v>
      </c>
      <c r="B3" s="2" t="s">
        <v>51</v>
      </c>
      <c r="C3" s="2" t="str">
        <f>Project_Data[[#This Row],[Project_Number]]&amp;". "&amp;Project_Data[[#This Row],[Project_Name]]</f>
        <v>02. Transforming Corporate Support (HRMS, TRMS)</v>
      </c>
      <c r="D3" s="2" t="s">
        <v>201</v>
      </c>
      <c r="E3" s="2" t="s">
        <v>162</v>
      </c>
      <c r="F3" t="s">
        <v>7</v>
      </c>
      <c r="H3" t="s">
        <v>8</v>
      </c>
      <c r="I3" t="s">
        <v>5</v>
      </c>
      <c r="J3" t="s">
        <v>78</v>
      </c>
      <c r="K3" t="s">
        <v>76</v>
      </c>
      <c r="L3" t="s">
        <v>79</v>
      </c>
      <c r="M3" s="3" t="s">
        <v>87</v>
      </c>
      <c r="N3" t="s">
        <v>254</v>
      </c>
      <c r="O3" s="3"/>
    </row>
    <row r="4" spans="1:15" x14ac:dyDescent="0.25">
      <c r="A4" s="227" t="s">
        <v>316</v>
      </c>
      <c r="B4" s="81" t="s">
        <v>505</v>
      </c>
      <c r="C4" s="2" t="str">
        <f>Project_Data[[#This Row],[Project_Number]]&amp;". "&amp;Project_Data[[#This Row],[Project_Name]]</f>
        <v>03. Long Term Facility Plan - 54/55 Amalgamation; New Build</v>
      </c>
      <c r="D4" s="2" t="s">
        <v>202</v>
      </c>
      <c r="E4" s="2" t="s">
        <v>134</v>
      </c>
      <c r="F4" t="s">
        <v>4</v>
      </c>
      <c r="I4" t="s">
        <v>5</v>
      </c>
      <c r="J4" t="s">
        <v>78</v>
      </c>
      <c r="K4" t="s">
        <v>76</v>
      </c>
      <c r="L4" t="s">
        <v>77</v>
      </c>
      <c r="M4" s="3" t="s">
        <v>87</v>
      </c>
      <c r="N4" t="s">
        <v>254</v>
      </c>
      <c r="O4" s="3" t="s">
        <v>73</v>
      </c>
    </row>
    <row r="5" spans="1:15" x14ac:dyDescent="0.25">
      <c r="A5" s="227" t="s">
        <v>317</v>
      </c>
      <c r="B5" s="2" t="s">
        <v>418</v>
      </c>
      <c r="C5" s="2" t="str">
        <f>Project_Data[[#This Row],[Project_Number]]&amp;". "&amp;Project_Data[[#This Row],[Project_Name]]</f>
        <v>04. Long Term Facility Plan - 32 Division Renovation</v>
      </c>
      <c r="D5" s="2" t="s">
        <v>208</v>
      </c>
      <c r="E5" s="2" t="s">
        <v>136</v>
      </c>
      <c r="F5" t="s">
        <v>4</v>
      </c>
      <c r="I5" t="s">
        <v>5</v>
      </c>
      <c r="J5" t="s">
        <v>78</v>
      </c>
      <c r="K5" t="s">
        <v>76</v>
      </c>
      <c r="L5" t="s">
        <v>77</v>
      </c>
      <c r="M5" s="3" t="s">
        <v>87</v>
      </c>
      <c r="N5" t="s">
        <v>254</v>
      </c>
      <c r="O5" s="3" t="s">
        <v>73</v>
      </c>
    </row>
    <row r="6" spans="1:15" x14ac:dyDescent="0.25">
      <c r="A6" s="227" t="s">
        <v>318</v>
      </c>
      <c r="B6" s="2" t="s">
        <v>419</v>
      </c>
      <c r="C6" s="2" t="str">
        <f>Project_Data[[#This Row],[Project_Number]]&amp;". "&amp;Project_Data[[#This Row],[Project_Name]]</f>
        <v>05. Long Term Facility Plan - 41 Division; New Build</v>
      </c>
      <c r="D6" s="2" t="s">
        <v>209</v>
      </c>
      <c r="E6" s="2" t="s">
        <v>135</v>
      </c>
      <c r="F6" t="s">
        <v>4</v>
      </c>
      <c r="I6" t="s">
        <v>5</v>
      </c>
      <c r="J6" t="s">
        <v>78</v>
      </c>
      <c r="K6" t="s">
        <v>76</v>
      </c>
      <c r="L6" t="s">
        <v>77</v>
      </c>
      <c r="M6" s="3" t="s">
        <v>87</v>
      </c>
      <c r="N6" t="s">
        <v>254</v>
      </c>
      <c r="O6" s="3" t="s">
        <v>73</v>
      </c>
    </row>
    <row r="7" spans="1:15" x14ac:dyDescent="0.25">
      <c r="A7" s="227" t="s">
        <v>319</v>
      </c>
      <c r="B7" s="2" t="s">
        <v>448</v>
      </c>
      <c r="C7" s="2" t="str">
        <f>Project_Data[[#This Row],[Project_Number]]&amp;". "&amp;Project_Data[[#This Row],[Project_Name]]</f>
        <v>06. Long Term Facility Plan -  Facility and Process Improvement</v>
      </c>
      <c r="D7" s="2" t="s">
        <v>212</v>
      </c>
      <c r="E7" s="2" t="s">
        <v>137</v>
      </c>
      <c r="F7" t="s">
        <v>304</v>
      </c>
      <c r="I7" t="s">
        <v>306</v>
      </c>
      <c r="J7" t="s">
        <v>78</v>
      </c>
      <c r="K7" t="s">
        <v>76</v>
      </c>
      <c r="L7" t="s">
        <v>77</v>
      </c>
      <c r="M7" s="3" t="s">
        <v>87</v>
      </c>
      <c r="N7" t="s">
        <v>254</v>
      </c>
      <c r="O7" s="3"/>
    </row>
    <row r="8" spans="1:15" x14ac:dyDescent="0.25">
      <c r="A8" s="227" t="s">
        <v>320</v>
      </c>
      <c r="B8" s="2" t="s">
        <v>62</v>
      </c>
      <c r="C8" s="2" t="str">
        <f>Project_Data[[#This Row],[Project_Number]]&amp;". "&amp;Project_Data[[#This Row],[Project_Name]]</f>
        <v>07. ANCOE (Enterprise Business Intelligence, Global Search)</v>
      </c>
      <c r="D8" s="2" t="s">
        <v>203</v>
      </c>
      <c r="E8" s="2" t="s">
        <v>169</v>
      </c>
      <c r="F8" t="s">
        <v>229</v>
      </c>
      <c r="H8" t="s">
        <v>286</v>
      </c>
      <c r="I8" t="s">
        <v>305</v>
      </c>
      <c r="J8" t="s">
        <v>78</v>
      </c>
      <c r="K8" t="s">
        <v>76</v>
      </c>
      <c r="L8" t="s">
        <v>79</v>
      </c>
      <c r="M8" s="3" t="s">
        <v>87</v>
      </c>
      <c r="N8" t="s">
        <v>254</v>
      </c>
      <c r="O8" s="3"/>
    </row>
    <row r="9" spans="1:15" x14ac:dyDescent="0.25">
      <c r="A9" s="227" t="s">
        <v>321</v>
      </c>
      <c r="B9" s="2" t="s">
        <v>9</v>
      </c>
      <c r="C9" s="2" t="str">
        <f>Project_Data[[#This Row],[Project_Number]]&amp;". "&amp;Project_Data[[#This Row],[Project_Name]]</f>
        <v xml:space="preserve">08. Radio Replacement </v>
      </c>
      <c r="D9" s="2" t="s">
        <v>204</v>
      </c>
      <c r="E9" s="2" t="s">
        <v>172</v>
      </c>
      <c r="F9" t="s">
        <v>10</v>
      </c>
      <c r="H9" t="s">
        <v>11</v>
      </c>
      <c r="I9" t="s">
        <v>5</v>
      </c>
      <c r="J9" t="s">
        <v>73</v>
      </c>
      <c r="K9" t="s">
        <v>76</v>
      </c>
      <c r="L9" t="s">
        <v>80</v>
      </c>
      <c r="M9" s="3" t="s">
        <v>87</v>
      </c>
      <c r="N9" t="s">
        <v>254</v>
      </c>
      <c r="O9" s="3"/>
    </row>
    <row r="10" spans="1:15" x14ac:dyDescent="0.25">
      <c r="A10" s="227" t="s">
        <v>322</v>
      </c>
      <c r="B10" s="2" t="s">
        <v>12</v>
      </c>
      <c r="C10" s="2" t="str">
        <f>Project_Data[[#This Row],[Project_Number]]&amp;". "&amp;Project_Data[[#This Row],[Project_Name]]</f>
        <v>09. Automated Fingerprint Identification System (A.F.I.S.)  Replacement</v>
      </c>
      <c r="D10" s="2" t="s">
        <v>210</v>
      </c>
      <c r="E10" s="2" t="s">
        <v>165</v>
      </c>
      <c r="F10" t="s">
        <v>13</v>
      </c>
      <c r="H10" t="s">
        <v>14</v>
      </c>
      <c r="I10" t="s">
        <v>310</v>
      </c>
      <c r="J10" t="s">
        <v>73</v>
      </c>
      <c r="K10" t="s">
        <v>76</v>
      </c>
      <c r="L10" t="s">
        <v>81</v>
      </c>
      <c r="M10" s="3" t="s">
        <v>87</v>
      </c>
      <c r="N10" t="s">
        <v>254</v>
      </c>
      <c r="O10" s="3"/>
    </row>
    <row r="11" spans="1:15" x14ac:dyDescent="0.25">
      <c r="A11" s="5">
        <v>10</v>
      </c>
      <c r="B11" s="2" t="s">
        <v>63</v>
      </c>
      <c r="C11" s="2" t="str">
        <f>Project_Data[[#This Row],[Project_Number]]&amp;". "&amp;Project_Data[[#This Row],[Project_Name]]</f>
        <v>10. Next Generation (N.G.) 9-1-1</v>
      </c>
      <c r="D11" s="2" t="s">
        <v>211</v>
      </c>
      <c r="E11" s="2" t="s">
        <v>176</v>
      </c>
      <c r="F11" t="s">
        <v>309</v>
      </c>
      <c r="I11" t="s">
        <v>305</v>
      </c>
      <c r="J11" t="s">
        <v>85</v>
      </c>
      <c r="K11" t="s">
        <v>76</v>
      </c>
      <c r="L11" t="s">
        <v>79</v>
      </c>
      <c r="M11" s="3" t="s">
        <v>87</v>
      </c>
      <c r="N11" t="s">
        <v>254</v>
      </c>
      <c r="O11" s="3"/>
    </row>
    <row r="12" spans="1:15" x14ac:dyDescent="0.25">
      <c r="A12" s="5">
        <v>11</v>
      </c>
      <c r="B12" s="2" t="s">
        <v>64</v>
      </c>
      <c r="C12" s="2" t="str">
        <f>Project_Data[[#This Row],[Project_Number]]&amp;". "&amp;Project_Data[[#This Row],[Project_Name]]</f>
        <v>11. Body Worn Camera - Phase II</v>
      </c>
      <c r="D12" s="2" t="s">
        <v>206</v>
      </c>
      <c r="E12" s="2" t="s">
        <v>219</v>
      </c>
      <c r="F12" s="1" t="s">
        <v>55</v>
      </c>
      <c r="G12" t="s">
        <v>54</v>
      </c>
      <c r="H12" t="s">
        <v>11</v>
      </c>
      <c r="I12" t="s">
        <v>305</v>
      </c>
      <c r="J12" t="s">
        <v>78</v>
      </c>
      <c r="K12" t="s">
        <v>76</v>
      </c>
      <c r="L12" t="s">
        <v>81</v>
      </c>
      <c r="M12" s="3" t="s">
        <v>87</v>
      </c>
      <c r="N12" t="s">
        <v>254</v>
      </c>
      <c r="O12" s="3"/>
    </row>
    <row r="13" spans="1:15" x14ac:dyDescent="0.25">
      <c r="A13" s="5">
        <v>12</v>
      </c>
      <c r="B13" s="2" t="s">
        <v>68</v>
      </c>
      <c r="C13" s="2" t="str">
        <f>Project_Data[[#This Row],[Project_Number]]&amp;". "&amp;Project_Data[[#This Row],[Project_Name]]</f>
        <v>12. TPS Archiving</v>
      </c>
      <c r="D13" s="2" t="s">
        <v>205</v>
      </c>
      <c r="E13" s="2" t="s">
        <v>220</v>
      </c>
      <c r="F13" t="s">
        <v>4</v>
      </c>
      <c r="I13" t="s">
        <v>5</v>
      </c>
      <c r="J13" t="s">
        <v>78</v>
      </c>
      <c r="K13" t="s">
        <v>76</v>
      </c>
      <c r="L13" t="s">
        <v>81</v>
      </c>
      <c r="M13" s="3" t="s">
        <v>87</v>
      </c>
      <c r="N13" t="s">
        <v>254</v>
      </c>
      <c r="O13" s="3"/>
    </row>
    <row r="14" spans="1:15" x14ac:dyDescent="0.25">
      <c r="A14" s="5">
        <v>13</v>
      </c>
      <c r="B14" s="2" t="s">
        <v>66</v>
      </c>
      <c r="C14" s="2" t="str">
        <f>Project_Data[[#This Row],[Project_Number]]&amp;". "&amp;Project_Data[[#This Row],[Project_Name]]</f>
        <v>13. Additional Vehicles</v>
      </c>
      <c r="D14" s="2" t="s">
        <v>226</v>
      </c>
      <c r="E14" s="2" t="s">
        <v>221</v>
      </c>
      <c r="F14" t="s">
        <v>18</v>
      </c>
      <c r="I14" t="s">
        <v>5</v>
      </c>
      <c r="J14" t="s">
        <v>78</v>
      </c>
      <c r="K14" t="s">
        <v>76</v>
      </c>
      <c r="L14" t="s">
        <v>84</v>
      </c>
      <c r="M14" s="3" t="s">
        <v>87</v>
      </c>
      <c r="N14" t="s">
        <v>254</v>
      </c>
      <c r="O14" s="3"/>
    </row>
    <row r="15" spans="1:15" x14ac:dyDescent="0.25">
      <c r="A15" s="5">
        <v>14</v>
      </c>
      <c r="B15" s="2" t="s">
        <v>67</v>
      </c>
      <c r="C15" s="2" t="str">
        <f>Project_Data[[#This Row],[Project_Number]]&amp;". "&amp;Project_Data[[#This Row],[Project_Name]]</f>
        <v>14. Communication Centre - New Facility Assessment</v>
      </c>
      <c r="D15" s="2" t="s">
        <v>227</v>
      </c>
      <c r="E15" s="2" t="s">
        <v>222</v>
      </c>
      <c r="F15" t="s">
        <v>4</v>
      </c>
      <c r="I15" t="s">
        <v>5</v>
      </c>
      <c r="J15" t="s">
        <v>78</v>
      </c>
      <c r="K15" t="s">
        <v>76</v>
      </c>
      <c r="L15" t="s">
        <v>79</v>
      </c>
      <c r="M15" s="3" t="s">
        <v>87</v>
      </c>
      <c r="N15" t="s">
        <v>254</v>
      </c>
      <c r="O15" s="3"/>
    </row>
    <row r="16" spans="1:15" x14ac:dyDescent="0.25">
      <c r="A16" s="5">
        <v>15</v>
      </c>
      <c r="B16" s="2" t="s">
        <v>15</v>
      </c>
      <c r="C16" s="2" t="str">
        <f>Project_Data[[#This Row],[Project_Number]]&amp;". "&amp;Project_Data[[#This Row],[Project_Name]]</f>
        <v xml:space="preserve">15. Property &amp; Evidence Warehouse Racking </v>
      </c>
      <c r="D16" s="2" t="s">
        <v>288</v>
      </c>
      <c r="E16" s="2" t="s">
        <v>174</v>
      </c>
      <c r="F16" t="s">
        <v>16</v>
      </c>
      <c r="I16" t="s">
        <v>5</v>
      </c>
      <c r="J16" t="s">
        <v>78</v>
      </c>
      <c r="K16" t="s">
        <v>76</v>
      </c>
      <c r="L16" t="s">
        <v>81</v>
      </c>
      <c r="M16" s="3" t="s">
        <v>89</v>
      </c>
      <c r="N16" t="s">
        <v>254</v>
      </c>
      <c r="O16" s="3" t="s">
        <v>83</v>
      </c>
    </row>
    <row r="17" spans="1:15" x14ac:dyDescent="0.25">
      <c r="A17" s="5">
        <v>16</v>
      </c>
      <c r="B17" s="2" t="s">
        <v>443</v>
      </c>
      <c r="C17" s="2" t="str">
        <f>Project_Data[[#This Row],[Project_Number]]&amp;". "&amp;Project_Data[[#This Row],[Project_Name]]</f>
        <v>16. Mobile Command Centre</v>
      </c>
      <c r="D17" s="2" t="s">
        <v>513</v>
      </c>
      <c r="E17" s="2"/>
      <c r="F17" t="s">
        <v>294</v>
      </c>
      <c r="H17" t="s">
        <v>295</v>
      </c>
      <c r="I17" t="s">
        <v>310</v>
      </c>
      <c r="J17" t="s">
        <v>73</v>
      </c>
      <c r="K17" t="s">
        <v>76</v>
      </c>
      <c r="L17" t="s">
        <v>81</v>
      </c>
      <c r="M17" s="3" t="s">
        <v>89</v>
      </c>
      <c r="N17" t="s">
        <v>254</v>
      </c>
      <c r="O17" s="3" t="s">
        <v>73</v>
      </c>
    </row>
    <row r="18" spans="1:15" x14ac:dyDescent="0.25">
      <c r="A18" s="5">
        <v>17</v>
      </c>
      <c r="B18" s="2" t="s">
        <v>420</v>
      </c>
      <c r="C18" s="2" t="str">
        <f>Project_Data[[#This Row],[Project_Number]]&amp;". "&amp;Project_Data[[#This Row],[Project_Name]]</f>
        <v>17. Long Term Facility Plan - 13/53 Division; New Build</v>
      </c>
      <c r="D18" s="2" t="s">
        <v>228</v>
      </c>
      <c r="E18" s="2" t="s">
        <v>138</v>
      </c>
      <c r="F18" t="s">
        <v>4</v>
      </c>
      <c r="I18" t="s">
        <v>5</v>
      </c>
      <c r="J18" t="s">
        <v>78</v>
      </c>
      <c r="K18" t="s">
        <v>76</v>
      </c>
      <c r="L18" t="s">
        <v>77</v>
      </c>
      <c r="M18" s="3" t="s">
        <v>89</v>
      </c>
      <c r="N18" t="s">
        <v>254</v>
      </c>
      <c r="O18" s="3" t="s">
        <v>73</v>
      </c>
    </row>
    <row r="19" spans="1:15" x14ac:dyDescent="0.25">
      <c r="A19" s="5">
        <v>18</v>
      </c>
      <c r="B19" s="2" t="s">
        <v>421</v>
      </c>
      <c r="C19" s="2" t="str">
        <f>Project_Data[[#This Row],[Project_Number]]&amp;". "&amp;Project_Data[[#This Row],[Project_Name]]</f>
        <v>18. Long Term Facility Plan - 22 Division; New Build</v>
      </c>
      <c r="D19" s="2"/>
      <c r="E19" s="2" t="s">
        <v>140</v>
      </c>
      <c r="F19" t="s">
        <v>4</v>
      </c>
      <c r="I19" t="s">
        <v>5</v>
      </c>
      <c r="J19" t="s">
        <v>78</v>
      </c>
      <c r="K19" t="s">
        <v>76</v>
      </c>
      <c r="L19" t="s">
        <v>77</v>
      </c>
      <c r="M19" s="3" t="s">
        <v>89</v>
      </c>
      <c r="N19" t="s">
        <v>254</v>
      </c>
      <c r="O19" s="3" t="s">
        <v>73</v>
      </c>
    </row>
    <row r="20" spans="1:15" x14ac:dyDescent="0.25">
      <c r="A20" s="5">
        <v>19</v>
      </c>
      <c r="B20" s="2" t="s">
        <v>422</v>
      </c>
      <c r="C20" s="2" t="str">
        <f>Project_Data[[#This Row],[Project_Number]]&amp;". "&amp;Project_Data[[#This Row],[Project_Name]]</f>
        <v xml:space="preserve">19. Long Term Facility Plan - 51 Division;  Major Expansion </v>
      </c>
      <c r="D20" s="2"/>
      <c r="E20" s="2" t="s">
        <v>139</v>
      </c>
      <c r="F20" t="s">
        <v>4</v>
      </c>
      <c r="I20" t="s">
        <v>5</v>
      </c>
      <c r="J20" t="s">
        <v>78</v>
      </c>
      <c r="K20" t="s">
        <v>76</v>
      </c>
      <c r="L20" t="s">
        <v>77</v>
      </c>
      <c r="M20" s="3" t="s">
        <v>89</v>
      </c>
      <c r="N20" t="s">
        <v>254</v>
      </c>
      <c r="O20" s="3" t="s">
        <v>73</v>
      </c>
    </row>
    <row r="21" spans="1:15" x14ac:dyDescent="0.25">
      <c r="A21" s="5">
        <v>20</v>
      </c>
      <c r="B21" s="2" t="s">
        <v>17</v>
      </c>
      <c r="C21" s="2" t="str">
        <f>Project_Data[[#This Row],[Project_Number]]&amp;". "&amp;Project_Data[[#This Row],[Project_Name]]</f>
        <v xml:space="preserve">20. Vehicle and Equipment </v>
      </c>
      <c r="D21" s="2" t="s">
        <v>198</v>
      </c>
      <c r="E21" s="2" t="s">
        <v>142</v>
      </c>
      <c r="F21" t="s">
        <v>18</v>
      </c>
      <c r="I21" t="s">
        <v>5</v>
      </c>
      <c r="J21" t="s">
        <v>73</v>
      </c>
      <c r="K21" t="s">
        <v>82</v>
      </c>
      <c r="L21" t="s">
        <v>84</v>
      </c>
      <c r="M21" s="3" t="s">
        <v>90</v>
      </c>
      <c r="N21" t="s">
        <v>254</v>
      </c>
      <c r="O21" s="3"/>
    </row>
    <row r="22" spans="1:15" x14ac:dyDescent="0.25">
      <c r="A22" s="5">
        <v>21</v>
      </c>
      <c r="B22" s="2" t="s">
        <v>69</v>
      </c>
      <c r="C22" s="2" t="str">
        <f>Project_Data[[#This Row],[Project_Number]]&amp;". "&amp;Project_Data[[#This Row],[Project_Name]]</f>
        <v>21. Remote Operated Vehicle (ROV) Marine Unit</v>
      </c>
      <c r="D22" s="2" t="s">
        <v>187</v>
      </c>
      <c r="E22" s="2" t="s">
        <v>223</v>
      </c>
      <c r="F22" t="s">
        <v>308</v>
      </c>
      <c r="H22" t="s">
        <v>295</v>
      </c>
      <c r="I22" t="s">
        <v>310</v>
      </c>
      <c r="J22" t="s">
        <v>73</v>
      </c>
      <c r="K22" t="s">
        <v>82</v>
      </c>
      <c r="L22" t="s">
        <v>81</v>
      </c>
      <c r="M22" s="3" t="s">
        <v>90</v>
      </c>
      <c r="N22" t="s">
        <v>254</v>
      </c>
      <c r="O22" s="3"/>
    </row>
    <row r="23" spans="1:15" x14ac:dyDescent="0.25">
      <c r="A23" s="5">
        <v>22</v>
      </c>
      <c r="B23" s="2" t="s">
        <v>70</v>
      </c>
      <c r="C23" s="2" t="str">
        <f>Project_Data[[#This Row],[Project_Number]]&amp;". "&amp;Project_Data[[#This Row],[Project_Name]]</f>
        <v>22. Workstation, Laptop, Printer- Lifecycle plan</v>
      </c>
      <c r="D23" s="2" t="s">
        <v>197</v>
      </c>
      <c r="E23" s="2" t="s">
        <v>143</v>
      </c>
      <c r="F23" t="s">
        <v>19</v>
      </c>
      <c r="H23" t="s">
        <v>11</v>
      </c>
      <c r="I23" t="s">
        <v>5</v>
      </c>
      <c r="J23" t="s">
        <v>73</v>
      </c>
      <c r="K23" t="s">
        <v>82</v>
      </c>
      <c r="L23" t="s">
        <v>79</v>
      </c>
      <c r="M23" s="3" t="s">
        <v>90</v>
      </c>
      <c r="N23" t="s">
        <v>254</v>
      </c>
      <c r="O23" s="3"/>
    </row>
    <row r="24" spans="1:15" x14ac:dyDescent="0.25">
      <c r="A24" s="5">
        <v>23</v>
      </c>
      <c r="B24" s="2" t="s">
        <v>71</v>
      </c>
      <c r="C24" s="2" t="str">
        <f>Project_Data[[#This Row],[Project_Number]]&amp;". "&amp;Project_Data[[#This Row],[Project_Name]]</f>
        <v>23. Servers - Lifecycle Plan</v>
      </c>
      <c r="D24" s="2" t="s">
        <v>213</v>
      </c>
      <c r="E24" s="2" t="s">
        <v>144</v>
      </c>
      <c r="H24" t="s">
        <v>11</v>
      </c>
      <c r="I24" t="s">
        <v>5</v>
      </c>
      <c r="J24" t="s">
        <v>73</v>
      </c>
      <c r="K24" t="s">
        <v>82</v>
      </c>
      <c r="L24" t="s">
        <v>79</v>
      </c>
      <c r="M24" s="3" t="s">
        <v>90</v>
      </c>
      <c r="N24" t="s">
        <v>254</v>
      </c>
      <c r="O24" s="3"/>
    </row>
    <row r="25" spans="1:15" x14ac:dyDescent="0.25">
      <c r="A25" s="5">
        <v>24</v>
      </c>
      <c r="B25" s="2" t="s">
        <v>20</v>
      </c>
      <c r="C25" s="2" t="str">
        <f>Project_Data[[#This Row],[Project_Number]]&amp;". "&amp;Project_Data[[#This Row],[Project_Name]]</f>
        <v xml:space="preserve">24. IT Business Resumption </v>
      </c>
      <c r="D25" s="2" t="s">
        <v>214</v>
      </c>
      <c r="E25" s="2" t="s">
        <v>145</v>
      </c>
      <c r="F25" t="s">
        <v>307</v>
      </c>
      <c r="H25" t="s">
        <v>11</v>
      </c>
      <c r="I25" t="s">
        <v>5</v>
      </c>
      <c r="J25" t="s">
        <v>73</v>
      </c>
      <c r="K25" t="s">
        <v>82</v>
      </c>
      <c r="L25" t="s">
        <v>79</v>
      </c>
      <c r="M25" s="3" t="s">
        <v>90</v>
      </c>
      <c r="N25" t="s">
        <v>254</v>
      </c>
      <c r="O25" s="3"/>
    </row>
    <row r="26" spans="1:15" x14ac:dyDescent="0.25">
      <c r="A26" s="5">
        <v>25</v>
      </c>
      <c r="B26" s="2" t="s">
        <v>21</v>
      </c>
      <c r="C26" s="2" t="str">
        <f>Project_Data[[#This Row],[Project_Number]]&amp;". "&amp;Project_Data[[#This Row],[Project_Name]]</f>
        <v xml:space="preserve">25. Mobile Workstations </v>
      </c>
      <c r="D26" s="2" t="s">
        <v>215</v>
      </c>
      <c r="E26" s="2" t="s">
        <v>146</v>
      </c>
      <c r="F26" t="s">
        <v>19</v>
      </c>
      <c r="G26" t="s">
        <v>10</v>
      </c>
      <c r="H26" t="s">
        <v>11</v>
      </c>
      <c r="I26" t="s">
        <v>5</v>
      </c>
      <c r="J26" t="s">
        <v>73</v>
      </c>
      <c r="K26" t="s">
        <v>82</v>
      </c>
      <c r="L26" t="s">
        <v>79</v>
      </c>
      <c r="M26" s="3" t="s">
        <v>90</v>
      </c>
      <c r="N26" t="s">
        <v>254</v>
      </c>
      <c r="O26" s="3"/>
    </row>
    <row r="27" spans="1:15" x14ac:dyDescent="0.25">
      <c r="A27" s="5">
        <v>26</v>
      </c>
      <c r="B27" s="2" t="s">
        <v>22</v>
      </c>
      <c r="C27" s="2" t="str">
        <f>Project_Data[[#This Row],[Project_Number]]&amp;". "&amp;Project_Data[[#This Row],[Project_Name]]</f>
        <v xml:space="preserve">26. Network Equipment </v>
      </c>
      <c r="D27" s="2" t="s">
        <v>216</v>
      </c>
      <c r="E27" s="2" t="s">
        <v>147</v>
      </c>
      <c r="F27" t="s">
        <v>10</v>
      </c>
      <c r="H27" t="s">
        <v>11</v>
      </c>
      <c r="I27" t="s">
        <v>5</v>
      </c>
      <c r="J27" t="s">
        <v>73</v>
      </c>
      <c r="K27" t="s">
        <v>82</v>
      </c>
      <c r="L27" t="s">
        <v>79</v>
      </c>
      <c r="M27" s="3" t="s">
        <v>90</v>
      </c>
      <c r="N27" t="s">
        <v>254</v>
      </c>
      <c r="O27" s="3"/>
    </row>
    <row r="28" spans="1:15" x14ac:dyDescent="0.25">
      <c r="A28" s="5">
        <v>27</v>
      </c>
      <c r="B28" s="2" t="s">
        <v>23</v>
      </c>
      <c r="C28" s="2" t="str">
        <f>Project_Data[[#This Row],[Project_Number]]&amp;". "&amp;Project_Data[[#This Row],[Project_Name]]</f>
        <v>27. Locker Replacement</v>
      </c>
      <c r="D28" s="2" t="s">
        <v>217</v>
      </c>
      <c r="E28" s="2" t="s">
        <v>168</v>
      </c>
      <c r="F28" t="s">
        <v>4</v>
      </c>
      <c r="I28" t="s">
        <v>5</v>
      </c>
      <c r="J28" t="s">
        <v>73</v>
      </c>
      <c r="K28" t="s">
        <v>82</v>
      </c>
      <c r="L28" t="s">
        <v>81</v>
      </c>
      <c r="M28" s="3" t="s">
        <v>90</v>
      </c>
      <c r="N28" t="s">
        <v>254</v>
      </c>
      <c r="O28" s="3"/>
    </row>
    <row r="29" spans="1:15" x14ac:dyDescent="0.25">
      <c r="A29" s="5">
        <v>28</v>
      </c>
      <c r="B29" s="2" t="s">
        <v>24</v>
      </c>
      <c r="C29" s="2" t="str">
        <f>Project_Data[[#This Row],[Project_Number]]&amp;". "&amp;Project_Data[[#This Row],[Project_Name]]</f>
        <v xml:space="preserve">28. Furniture Replacement </v>
      </c>
      <c r="D29" s="2" t="s">
        <v>199</v>
      </c>
      <c r="E29" s="2" t="s">
        <v>141</v>
      </c>
      <c r="F29" t="s">
        <v>4</v>
      </c>
      <c r="I29" t="s">
        <v>5</v>
      </c>
      <c r="J29" t="s">
        <v>73</v>
      </c>
      <c r="K29" t="s">
        <v>82</v>
      </c>
      <c r="L29" t="s">
        <v>81</v>
      </c>
      <c r="M29" s="3" t="s">
        <v>90</v>
      </c>
      <c r="N29" t="s">
        <v>254</v>
      </c>
      <c r="O29" s="3"/>
    </row>
    <row r="30" spans="1:15" x14ac:dyDescent="0.25">
      <c r="A30" s="5">
        <v>29</v>
      </c>
      <c r="B30" s="2" t="s">
        <v>25</v>
      </c>
      <c r="C30" s="2" t="str">
        <f>Project_Data[[#This Row],[Project_Number]]&amp;". "&amp;Project_Data[[#This Row],[Project_Name]]</f>
        <v>29. Automatic Vehicle Locator (A.V.L.)</v>
      </c>
      <c r="D30" s="2" t="s">
        <v>179</v>
      </c>
      <c r="E30" s="2" t="s">
        <v>148</v>
      </c>
      <c r="F30" t="s">
        <v>10</v>
      </c>
      <c r="H30" t="s">
        <v>11</v>
      </c>
      <c r="I30" t="s">
        <v>5</v>
      </c>
      <c r="J30" t="s">
        <v>73</v>
      </c>
      <c r="K30" t="s">
        <v>82</v>
      </c>
      <c r="L30" t="s">
        <v>79</v>
      </c>
      <c r="M30" s="3" t="s">
        <v>90</v>
      </c>
      <c r="N30" t="s">
        <v>254</v>
      </c>
      <c r="O30" s="3"/>
    </row>
    <row r="31" spans="1:15" x14ac:dyDescent="0.25">
      <c r="A31" s="5">
        <v>30</v>
      </c>
      <c r="B31" s="2" t="s">
        <v>26</v>
      </c>
      <c r="C31" s="2" t="str">
        <f>Project_Data[[#This Row],[Project_Number]]&amp;". "&amp;Project_Data[[#This Row],[Project_Name]]</f>
        <v>30. In - Car Camera</v>
      </c>
      <c r="D31" s="2" t="s">
        <v>189</v>
      </c>
      <c r="E31" s="2" t="s">
        <v>149</v>
      </c>
      <c r="F31" t="s">
        <v>10</v>
      </c>
      <c r="H31" t="s">
        <v>11</v>
      </c>
      <c r="I31" t="s">
        <v>5</v>
      </c>
      <c r="J31" t="s">
        <v>73</v>
      </c>
      <c r="K31" t="s">
        <v>82</v>
      </c>
      <c r="L31" t="s">
        <v>79</v>
      </c>
      <c r="M31" s="3" t="s">
        <v>90</v>
      </c>
      <c r="N31" t="s">
        <v>254</v>
      </c>
      <c r="O31" s="3"/>
    </row>
    <row r="32" spans="1:15" x14ac:dyDescent="0.25">
      <c r="A32" s="5">
        <v>31</v>
      </c>
      <c r="B32" s="2" t="s">
        <v>27</v>
      </c>
      <c r="C32" s="2" t="str">
        <f>Project_Data[[#This Row],[Project_Number]]&amp;". "&amp;Project_Data[[#This Row],[Project_Name]]</f>
        <v>31. Voice Logging</v>
      </c>
      <c r="D32" s="2" t="s">
        <v>186</v>
      </c>
      <c r="E32" s="2" t="s">
        <v>150</v>
      </c>
      <c r="F32" t="s">
        <v>10</v>
      </c>
      <c r="H32" t="s">
        <v>11</v>
      </c>
      <c r="I32" t="s">
        <v>5</v>
      </c>
      <c r="J32" t="s">
        <v>73</v>
      </c>
      <c r="K32" t="s">
        <v>82</v>
      </c>
      <c r="L32" t="s">
        <v>81</v>
      </c>
      <c r="M32" s="3" t="s">
        <v>90</v>
      </c>
      <c r="N32" t="s">
        <v>254</v>
      </c>
      <c r="O32" s="3"/>
    </row>
    <row r="33" spans="1:15" x14ac:dyDescent="0.25">
      <c r="A33" s="5">
        <v>32</v>
      </c>
      <c r="B33" s="2" t="s">
        <v>28</v>
      </c>
      <c r="C33" s="2" t="str">
        <f>Project_Data[[#This Row],[Project_Number]]&amp;". "&amp;Project_Data[[#This Row],[Project_Name]]</f>
        <v xml:space="preserve">32. Electronic Surveillance </v>
      </c>
      <c r="D33" s="2" t="s">
        <v>195</v>
      </c>
      <c r="E33" s="2" t="s">
        <v>151</v>
      </c>
      <c r="F33" t="s">
        <v>289</v>
      </c>
      <c r="H33" t="s">
        <v>14</v>
      </c>
      <c r="I33" t="s">
        <v>310</v>
      </c>
      <c r="J33" t="s">
        <v>73</v>
      </c>
      <c r="K33" t="s">
        <v>82</v>
      </c>
      <c r="L33" t="s">
        <v>81</v>
      </c>
      <c r="M33" s="3" t="s">
        <v>90</v>
      </c>
      <c r="N33" t="s">
        <v>254</v>
      </c>
      <c r="O33" s="3"/>
    </row>
    <row r="34" spans="1:15" x14ac:dyDescent="0.25">
      <c r="A34" s="5">
        <v>33</v>
      </c>
      <c r="B34" s="2" t="s">
        <v>30</v>
      </c>
      <c r="C34" s="2" t="str">
        <f>Project_Data[[#This Row],[Project_Number]]&amp;". "&amp;Project_Data[[#This Row],[Project_Name]]</f>
        <v xml:space="preserve">33. Digital Photography </v>
      </c>
      <c r="D34" s="2" t="s">
        <v>185</v>
      </c>
      <c r="E34" s="2" t="s">
        <v>152</v>
      </c>
      <c r="F34" s="1" t="s">
        <v>58</v>
      </c>
      <c r="G34" t="s">
        <v>13</v>
      </c>
      <c r="H34" t="s">
        <v>14</v>
      </c>
      <c r="I34" t="s">
        <v>310</v>
      </c>
      <c r="J34" t="s">
        <v>73</v>
      </c>
      <c r="K34" t="s">
        <v>82</v>
      </c>
      <c r="L34" t="s">
        <v>81</v>
      </c>
      <c r="M34" s="3" t="s">
        <v>90</v>
      </c>
      <c r="N34" t="s">
        <v>254</v>
      </c>
      <c r="O34" s="3"/>
    </row>
    <row r="35" spans="1:15" x14ac:dyDescent="0.25">
      <c r="A35" s="5">
        <v>34</v>
      </c>
      <c r="B35" s="2" t="s">
        <v>287</v>
      </c>
      <c r="C35" s="2" t="str">
        <f>Project_Data[[#This Row],[Project_Number]]&amp;". "&amp;Project_Data[[#This Row],[Project_Name]]</f>
        <v>34. Divisional CCTV Management (D.V.A.M. I &amp; II)</v>
      </c>
      <c r="D35" s="2" t="s">
        <v>180</v>
      </c>
      <c r="E35" s="2" t="s">
        <v>153</v>
      </c>
      <c r="F35" t="s">
        <v>10</v>
      </c>
      <c r="H35" t="s">
        <v>11</v>
      </c>
      <c r="I35" t="s">
        <v>5</v>
      </c>
      <c r="J35" t="s">
        <v>73</v>
      </c>
      <c r="K35" t="s">
        <v>82</v>
      </c>
      <c r="L35" t="s">
        <v>79</v>
      </c>
      <c r="M35" s="3" t="s">
        <v>90</v>
      </c>
      <c r="N35" t="s">
        <v>254</v>
      </c>
      <c r="O35" s="3"/>
    </row>
    <row r="36" spans="1:15" x14ac:dyDescent="0.25">
      <c r="A36" s="5">
        <v>35</v>
      </c>
      <c r="B36" s="2" t="s">
        <v>31</v>
      </c>
      <c r="C36" s="2" t="str">
        <f>Project_Data[[#This Row],[Project_Number]]&amp;". "&amp;Project_Data[[#This Row],[Project_Name]]</f>
        <v>35. Property &amp; Evidence Scanners</v>
      </c>
      <c r="D36" s="2" t="s">
        <v>194</v>
      </c>
      <c r="E36" s="2" t="s">
        <v>154</v>
      </c>
      <c r="F36" t="s">
        <v>16</v>
      </c>
      <c r="I36" t="s">
        <v>5</v>
      </c>
      <c r="J36" t="s">
        <v>73</v>
      </c>
      <c r="K36" t="s">
        <v>82</v>
      </c>
      <c r="L36" t="s">
        <v>81</v>
      </c>
      <c r="M36" s="3" t="s">
        <v>90</v>
      </c>
      <c r="N36" t="s">
        <v>254</v>
      </c>
      <c r="O36" s="3"/>
    </row>
    <row r="37" spans="1:15" x14ac:dyDescent="0.25">
      <c r="A37" s="5">
        <v>36</v>
      </c>
      <c r="B37" s="2" t="s">
        <v>32</v>
      </c>
      <c r="C37" s="2" t="str">
        <f>Project_Data[[#This Row],[Project_Number]]&amp;". "&amp;Project_Data[[#This Row],[Project_Name]]</f>
        <v xml:space="preserve">36. Divisional Parking Lot Network (D.P.L.N.) </v>
      </c>
      <c r="D37" s="2" t="s">
        <v>182</v>
      </c>
      <c r="E37" s="2" t="s">
        <v>155</v>
      </c>
      <c r="F37" t="s">
        <v>10</v>
      </c>
      <c r="H37" t="s">
        <v>11</v>
      </c>
      <c r="I37" t="s">
        <v>5</v>
      </c>
      <c r="J37" t="s">
        <v>73</v>
      </c>
      <c r="K37" t="s">
        <v>82</v>
      </c>
      <c r="L37" t="s">
        <v>79</v>
      </c>
      <c r="M37" s="3" t="s">
        <v>90</v>
      </c>
      <c r="N37" t="s">
        <v>254</v>
      </c>
      <c r="O37" s="3"/>
    </row>
    <row r="38" spans="1:15" x14ac:dyDescent="0.25">
      <c r="A38" s="5">
        <v>37</v>
      </c>
      <c r="B38" s="2" t="s">
        <v>33</v>
      </c>
      <c r="C38" s="2" t="str">
        <f>Project_Data[[#This Row],[Project_Number]]&amp;". "&amp;Project_Data[[#This Row],[Project_Name]]</f>
        <v xml:space="preserve">37. Small Equipment (e.g. telephone handset) </v>
      </c>
      <c r="D38" s="2" t="s">
        <v>177</v>
      </c>
      <c r="E38" s="2" t="s">
        <v>156</v>
      </c>
      <c r="F38" t="s">
        <v>10</v>
      </c>
      <c r="H38" t="s">
        <v>11</v>
      </c>
      <c r="I38" t="s">
        <v>5</v>
      </c>
      <c r="J38" t="s">
        <v>73</v>
      </c>
      <c r="K38" t="s">
        <v>82</v>
      </c>
      <c r="L38" t="s">
        <v>81</v>
      </c>
      <c r="M38" s="3" t="s">
        <v>90</v>
      </c>
      <c r="N38" t="s">
        <v>254</v>
      </c>
      <c r="O38" s="3"/>
    </row>
    <row r="39" spans="1:15" x14ac:dyDescent="0.25">
      <c r="A39" s="5">
        <v>38</v>
      </c>
      <c r="B39" s="2" t="s">
        <v>34</v>
      </c>
      <c r="C39" s="2" t="str">
        <f>Project_Data[[#This Row],[Project_Number]]&amp;". "&amp;Project_Data[[#This Row],[Project_Name]]</f>
        <v>38. Small Equipment - test analyzers</v>
      </c>
      <c r="D39" s="2" t="s">
        <v>218</v>
      </c>
      <c r="E39" s="2" t="s">
        <v>157</v>
      </c>
      <c r="F39" t="s">
        <v>10</v>
      </c>
      <c r="H39" t="s">
        <v>11</v>
      </c>
      <c r="I39" t="s">
        <v>5</v>
      </c>
      <c r="J39" t="s">
        <v>73</v>
      </c>
      <c r="K39" t="s">
        <v>82</v>
      </c>
      <c r="L39" t="s">
        <v>81</v>
      </c>
      <c r="M39" s="3" t="s">
        <v>90</v>
      </c>
      <c r="N39" t="s">
        <v>254</v>
      </c>
      <c r="O39" s="3"/>
    </row>
    <row r="40" spans="1:15" x14ac:dyDescent="0.25">
      <c r="A40" s="5">
        <v>39</v>
      </c>
      <c r="B40" s="2" t="s">
        <v>35</v>
      </c>
      <c r="C40" s="2" t="str">
        <f>Project_Data[[#This Row],[Project_Number]]&amp;". "&amp;Project_Data[[#This Row],[Project_Name]]</f>
        <v xml:space="preserve">39. Small Equipment - In Car Camera (I.C.C.) Microphones </v>
      </c>
      <c r="D40" s="2" t="s">
        <v>178</v>
      </c>
      <c r="E40" s="2" t="s">
        <v>158</v>
      </c>
      <c r="F40" t="s">
        <v>10</v>
      </c>
      <c r="H40" t="s">
        <v>11</v>
      </c>
      <c r="I40" t="s">
        <v>5</v>
      </c>
      <c r="J40" t="s">
        <v>73</v>
      </c>
      <c r="K40" t="s">
        <v>82</v>
      </c>
      <c r="L40" t="s">
        <v>79</v>
      </c>
      <c r="M40" s="3" t="s">
        <v>90</v>
      </c>
      <c r="N40" t="s">
        <v>254</v>
      </c>
      <c r="O40" s="3"/>
    </row>
    <row r="41" spans="1:15" x14ac:dyDescent="0.25">
      <c r="A41" s="5">
        <v>40</v>
      </c>
      <c r="B41" s="2" t="s">
        <v>36</v>
      </c>
      <c r="C41" s="2" t="str">
        <f>Project_Data[[#This Row],[Project_Number]]&amp;". "&amp;Project_Data[[#This Row],[Project_Name]]</f>
        <v xml:space="preserve">40. Small Equipment - Video Recording Equipment </v>
      </c>
      <c r="D41" s="2" t="s">
        <v>184</v>
      </c>
      <c r="E41" s="2" t="s">
        <v>160</v>
      </c>
      <c r="F41" t="s">
        <v>37</v>
      </c>
      <c r="H41" t="s">
        <v>38</v>
      </c>
      <c r="I41" t="s">
        <v>5</v>
      </c>
      <c r="J41" t="s">
        <v>73</v>
      </c>
      <c r="K41" t="s">
        <v>82</v>
      </c>
      <c r="L41" t="s">
        <v>81</v>
      </c>
      <c r="M41" s="3" t="s">
        <v>90</v>
      </c>
      <c r="N41" t="s">
        <v>254</v>
      </c>
      <c r="O41" s="3"/>
    </row>
    <row r="42" spans="1:15" x14ac:dyDescent="0.25">
      <c r="A42" s="5">
        <v>41</v>
      </c>
      <c r="B42" s="2" t="s">
        <v>39</v>
      </c>
      <c r="C42" s="2" t="str">
        <f>Project_Data[[#This Row],[Project_Number]]&amp;". "&amp;Project_Data[[#This Row],[Project_Name]]</f>
        <v>41. Small Equipment - Video Recording Property &amp; Video Evidence Management</v>
      </c>
      <c r="D42" s="2" t="s">
        <v>183</v>
      </c>
      <c r="E42" s="2" t="s">
        <v>159</v>
      </c>
      <c r="F42" t="s">
        <v>16</v>
      </c>
      <c r="I42" t="s">
        <v>5</v>
      </c>
      <c r="J42" t="s">
        <v>73</v>
      </c>
      <c r="K42" t="s">
        <v>82</v>
      </c>
      <c r="L42" t="s">
        <v>81</v>
      </c>
      <c r="M42" s="3" t="s">
        <v>90</v>
      </c>
      <c r="N42" t="s">
        <v>254</v>
      </c>
      <c r="O42" s="3"/>
    </row>
    <row r="43" spans="1:15" x14ac:dyDescent="0.25">
      <c r="A43" s="5">
        <v>42</v>
      </c>
      <c r="B43" s="2" t="s">
        <v>40</v>
      </c>
      <c r="C43" s="2" t="str">
        <f>Project_Data[[#This Row],[Project_Number]]&amp;". "&amp;Project_Data[[#This Row],[Project_Name]]</f>
        <v xml:space="preserve">42. Small Equipment - Auditorium Audio and Visual Equipment </v>
      </c>
      <c r="D43" s="2" t="s">
        <v>225</v>
      </c>
      <c r="E43" s="2" t="s">
        <v>161</v>
      </c>
      <c r="F43" t="s">
        <v>10</v>
      </c>
      <c r="H43" t="s">
        <v>11</v>
      </c>
      <c r="I43" t="s">
        <v>5</v>
      </c>
      <c r="J43" t="s">
        <v>73</v>
      </c>
      <c r="K43" t="s">
        <v>82</v>
      </c>
      <c r="L43" t="s">
        <v>81</v>
      </c>
      <c r="M43" s="3" t="s">
        <v>90</v>
      </c>
      <c r="N43" t="s">
        <v>254</v>
      </c>
      <c r="O43" s="3"/>
    </row>
    <row r="44" spans="1:15" x14ac:dyDescent="0.25">
      <c r="A44" s="5">
        <v>43</v>
      </c>
      <c r="B44" s="2" t="s">
        <v>41</v>
      </c>
      <c r="C44" s="2" t="str">
        <f>Project_Data[[#This Row],[Project_Number]]&amp;". "&amp;Project_Data[[#This Row],[Project_Name]]</f>
        <v>43. Radar Unit Replacement</v>
      </c>
      <c r="D44" s="2" t="s">
        <v>188</v>
      </c>
      <c r="E44" s="2" t="s">
        <v>173</v>
      </c>
      <c r="F44" t="s">
        <v>42</v>
      </c>
      <c r="H44" t="s">
        <v>43</v>
      </c>
      <c r="I44" t="s">
        <v>305</v>
      </c>
      <c r="J44" t="s">
        <v>73</v>
      </c>
      <c r="K44" t="s">
        <v>82</v>
      </c>
      <c r="L44" t="s">
        <v>81</v>
      </c>
      <c r="M44" s="3" t="s">
        <v>90</v>
      </c>
      <c r="N44" t="s">
        <v>254</v>
      </c>
      <c r="O44" s="3"/>
    </row>
    <row r="45" spans="1:15" x14ac:dyDescent="0.25">
      <c r="A45" s="5">
        <v>44</v>
      </c>
      <c r="B45" s="2" t="s">
        <v>44</v>
      </c>
      <c r="C45" s="2" t="str">
        <f>Project_Data[[#This Row],[Project_Number]]&amp;". "&amp;Project_Data[[#This Row],[Project_Name]]</f>
        <v xml:space="preserve">44. Livescan Machines </v>
      </c>
      <c r="D45" s="2" t="s">
        <v>193</v>
      </c>
      <c r="E45" s="2" t="s">
        <v>164</v>
      </c>
      <c r="F45" t="s">
        <v>13</v>
      </c>
      <c r="H45" t="s">
        <v>14</v>
      </c>
      <c r="I45" t="s">
        <v>310</v>
      </c>
      <c r="J45" t="s">
        <v>73</v>
      </c>
      <c r="K45" t="s">
        <v>82</v>
      </c>
      <c r="L45" t="s">
        <v>81</v>
      </c>
      <c r="M45" s="3" t="s">
        <v>90</v>
      </c>
      <c r="N45" t="s">
        <v>254</v>
      </c>
      <c r="O45" s="3"/>
    </row>
    <row r="46" spans="1:15" ht="30" x14ac:dyDescent="0.25">
      <c r="A46" s="5">
        <v>45</v>
      </c>
      <c r="B46" s="2" t="s">
        <v>45</v>
      </c>
      <c r="C46" s="2" t="str">
        <f>Project_Data[[#This Row],[Project_Number]]&amp;". "&amp;Project_Data[[#This Row],[Project_Name]]</f>
        <v xml:space="preserve">45. Wireless Parking System </v>
      </c>
      <c r="D46" s="2" t="s">
        <v>190</v>
      </c>
      <c r="E46" s="2" t="s">
        <v>163</v>
      </c>
      <c r="F46" s="1" t="s">
        <v>60</v>
      </c>
      <c r="G46" t="s">
        <v>59</v>
      </c>
      <c r="I46" t="s">
        <v>311</v>
      </c>
      <c r="J46" t="s">
        <v>73</v>
      </c>
      <c r="K46" t="s">
        <v>82</v>
      </c>
      <c r="L46" t="s">
        <v>81</v>
      </c>
      <c r="M46" s="3" t="s">
        <v>90</v>
      </c>
      <c r="N46" t="s">
        <v>254</v>
      </c>
      <c r="O46" s="3"/>
    </row>
    <row r="47" spans="1:15" x14ac:dyDescent="0.25">
      <c r="A47" s="5">
        <v>46</v>
      </c>
      <c r="B47" s="2" t="s">
        <v>46</v>
      </c>
      <c r="C47" s="2" t="str">
        <f>Project_Data[[#This Row],[Project_Number]]&amp;". "&amp;Project_Data[[#This Row],[Project_Name]]</f>
        <v>46. Closed Circuit Television (C.C.T.V.)</v>
      </c>
      <c r="D47" s="2" t="s">
        <v>181</v>
      </c>
      <c r="E47" s="2" t="s">
        <v>166</v>
      </c>
      <c r="F47" t="s">
        <v>61</v>
      </c>
      <c r="G47" t="s">
        <v>10</v>
      </c>
      <c r="H47" t="s">
        <v>11</v>
      </c>
      <c r="I47" t="s">
        <v>5</v>
      </c>
      <c r="J47" t="s">
        <v>78</v>
      </c>
      <c r="K47" t="s">
        <v>82</v>
      </c>
      <c r="L47" t="s">
        <v>79</v>
      </c>
      <c r="M47" s="3" t="s">
        <v>90</v>
      </c>
      <c r="N47" t="s">
        <v>254</v>
      </c>
      <c r="O47" s="3"/>
    </row>
    <row r="48" spans="1:15" x14ac:dyDescent="0.25">
      <c r="A48" s="5">
        <v>47</v>
      </c>
      <c r="B48" s="2" t="s">
        <v>47</v>
      </c>
      <c r="C48" s="2" t="str">
        <f>Project_Data[[#This Row],[Project_Number]]&amp;". "&amp;Project_Data[[#This Row],[Project_Name]]</f>
        <v>47. Automated External Defibrillator (A.E.D.s.)</v>
      </c>
      <c r="D48" s="2" t="s">
        <v>196</v>
      </c>
      <c r="E48" s="2" t="s">
        <v>167</v>
      </c>
      <c r="F48" t="s">
        <v>48</v>
      </c>
      <c r="I48" t="s">
        <v>285</v>
      </c>
      <c r="J48" t="s">
        <v>78</v>
      </c>
      <c r="K48" t="s">
        <v>82</v>
      </c>
      <c r="L48" t="s">
        <v>81</v>
      </c>
      <c r="M48" s="3" t="s">
        <v>90</v>
      </c>
      <c r="N48" t="s">
        <v>254</v>
      </c>
      <c r="O48" s="3"/>
    </row>
    <row r="49" spans="1:15" x14ac:dyDescent="0.25">
      <c r="A49" s="5">
        <v>48</v>
      </c>
      <c r="B49" s="2" t="s">
        <v>49</v>
      </c>
      <c r="C49" s="2" t="str">
        <f>Project_Data[[#This Row],[Project_Number]]&amp;". "&amp;Project_Data[[#This Row],[Project_Name]]</f>
        <v xml:space="preserve">48. Conducted Energy Weapon (CEW) </v>
      </c>
      <c r="D49" s="2" t="s">
        <v>191</v>
      </c>
      <c r="E49" s="2" t="s">
        <v>171</v>
      </c>
      <c r="F49" s="1" t="s">
        <v>290</v>
      </c>
      <c r="G49" t="s">
        <v>291</v>
      </c>
      <c r="H49" t="s">
        <v>29</v>
      </c>
      <c r="I49" t="s">
        <v>285</v>
      </c>
      <c r="J49" t="s">
        <v>73</v>
      </c>
      <c r="K49" t="s">
        <v>82</v>
      </c>
      <c r="L49" t="s">
        <v>81</v>
      </c>
      <c r="M49" s="3" t="s">
        <v>90</v>
      </c>
      <c r="N49" t="s">
        <v>254</v>
      </c>
      <c r="O49" s="3"/>
    </row>
    <row r="50" spans="1:15" x14ac:dyDescent="0.25">
      <c r="A50" s="5">
        <v>49</v>
      </c>
      <c r="B50" s="2" t="s">
        <v>50</v>
      </c>
      <c r="C50" s="2" t="str">
        <f>Project_Data[[#This Row],[Project_Number]]&amp;". "&amp;Project_Data[[#This Row],[Project_Name]]</f>
        <v>49. Marine Vessel Electronics</v>
      </c>
      <c r="D50" s="2" t="s">
        <v>192</v>
      </c>
      <c r="E50" s="2" t="s">
        <v>170</v>
      </c>
      <c r="F50" t="s">
        <v>10</v>
      </c>
      <c r="H50" t="s">
        <v>11</v>
      </c>
      <c r="I50" t="s">
        <v>5</v>
      </c>
      <c r="J50" t="s">
        <v>73</v>
      </c>
      <c r="K50" t="s">
        <v>82</v>
      </c>
      <c r="L50" t="s">
        <v>81</v>
      </c>
      <c r="M50" s="3" t="s">
        <v>90</v>
      </c>
      <c r="N50" t="s">
        <v>254</v>
      </c>
      <c r="O50" s="3"/>
    </row>
    <row r="51" spans="1:15" x14ac:dyDescent="0.25">
      <c r="A51" s="5">
        <v>50</v>
      </c>
      <c r="B51" s="2" t="s">
        <v>65</v>
      </c>
      <c r="C51" s="2" t="str">
        <f>Project_Data[[#This Row],[Project_Number]]&amp;". "&amp;Project_Data[[#This Row],[Project_Name]]</f>
        <v xml:space="preserve">50. Connected/Mobile Officer </v>
      </c>
      <c r="D51" s="2" t="s">
        <v>284</v>
      </c>
      <c r="E51" s="2" t="s">
        <v>224</v>
      </c>
      <c r="F51" s="1" t="s">
        <v>57</v>
      </c>
      <c r="G51" t="s">
        <v>56</v>
      </c>
      <c r="H51" t="s">
        <v>11</v>
      </c>
      <c r="I51" t="s">
        <v>306</v>
      </c>
      <c r="J51" t="s">
        <v>73</v>
      </c>
      <c r="K51" t="s">
        <v>82</v>
      </c>
      <c r="L51" t="s">
        <v>79</v>
      </c>
      <c r="M51" s="3" t="s">
        <v>90</v>
      </c>
      <c r="N51" t="s">
        <v>254</v>
      </c>
      <c r="O51" s="3"/>
    </row>
    <row r="52" spans="1:15" x14ac:dyDescent="0.25">
      <c r="A52" s="5">
        <v>51</v>
      </c>
      <c r="B52" s="2" t="s">
        <v>281</v>
      </c>
      <c r="C52" s="2" t="str">
        <f>Project_Data[[#This Row],[Project_Number]]&amp;". "&amp;Project_Data[[#This Row],[Project_Name]]</f>
        <v>51. Connected / Mobile Officer -Implementation</v>
      </c>
      <c r="D52" s="2" t="s">
        <v>207</v>
      </c>
      <c r="E52" s="2" t="s">
        <v>282</v>
      </c>
      <c r="F52" s="1" t="s">
        <v>57</v>
      </c>
      <c r="G52" t="s">
        <v>56</v>
      </c>
      <c r="H52" t="s">
        <v>11</v>
      </c>
      <c r="I52" t="s">
        <v>5</v>
      </c>
      <c r="J52" t="s">
        <v>78</v>
      </c>
      <c r="K52" t="s">
        <v>76</v>
      </c>
      <c r="L52" t="s">
        <v>79</v>
      </c>
      <c r="M52" s="3" t="s">
        <v>283</v>
      </c>
      <c r="N52" t="s">
        <v>254</v>
      </c>
      <c r="O52" s="3"/>
    </row>
    <row r="53" spans="1:15" x14ac:dyDescent="0.25">
      <c r="A53" s="5">
        <v>52</v>
      </c>
      <c r="B53" s="2" t="s">
        <v>280</v>
      </c>
      <c r="C53" s="2" t="str">
        <f>Project_Data[[#This Row],[Project_Number]]&amp;". "&amp;Project_Data[[#This Row],[Project_Name]]</f>
        <v>52. Armoured Emergency Task Force Police Vehicle</v>
      </c>
      <c r="D53" s="2" t="s">
        <v>293</v>
      </c>
      <c r="E53" s="1" t="s">
        <v>296</v>
      </c>
      <c r="F53" s="1" t="s">
        <v>296</v>
      </c>
      <c r="H53" t="s">
        <v>295</v>
      </c>
      <c r="I53" t="s">
        <v>310</v>
      </c>
      <c r="J53" t="s">
        <v>73</v>
      </c>
      <c r="K53" t="s">
        <v>82</v>
      </c>
      <c r="L53" t="s">
        <v>81</v>
      </c>
      <c r="M53" s="3" t="s">
        <v>90</v>
      </c>
      <c r="N53" t="s">
        <v>254</v>
      </c>
      <c r="O53" s="3"/>
    </row>
    <row r="54" spans="1:15" x14ac:dyDescent="0.25">
      <c r="A54" s="5">
        <v>100</v>
      </c>
      <c r="B54" s="2" t="s">
        <v>92</v>
      </c>
      <c r="C54" t="str">
        <f>Project_Data[[#This Row],[Project_Number]]&amp;". "&amp;Project_Data[[#This Row],[Project_Name]]</f>
        <v>100. DC and Grant funding applicable to Connected officer</v>
      </c>
      <c r="F54" s="1"/>
      <c r="K54" t="s">
        <v>82</v>
      </c>
      <c r="M54" s="3" t="s">
        <v>93</v>
      </c>
      <c r="N54" t="s">
        <v>255</v>
      </c>
      <c r="O54" s="3"/>
    </row>
    <row r="55" spans="1:15" x14ac:dyDescent="0.25">
      <c r="A55" s="5">
        <v>101</v>
      </c>
      <c r="B55" s="2" t="s">
        <v>91</v>
      </c>
      <c r="C55" s="2" t="str">
        <f>Project_Data[[#This Row],[Project_Number]]&amp;". "&amp;Project_Data[[#This Row],[Project_Name]]</f>
        <v>101. Development charges Funding</v>
      </c>
      <c r="D55" s="2"/>
      <c r="E55" s="2"/>
      <c r="J55" s="3"/>
      <c r="K55" s="3" t="s">
        <v>250</v>
      </c>
      <c r="L55" s="3"/>
      <c r="M55" s="3" t="s">
        <v>93</v>
      </c>
      <c r="N55" t="s">
        <v>255</v>
      </c>
      <c r="O55" s="3"/>
    </row>
    <row r="56" spans="1:15" x14ac:dyDescent="0.25">
      <c r="A56" s="5">
        <v>102</v>
      </c>
      <c r="B56" s="2" t="s">
        <v>423</v>
      </c>
      <c r="C56" s="2" t="str">
        <f>Project_Data[[#This Row],[Project_Number]]&amp;". "&amp;Project_Data[[#This Row],[Project_Name]]</f>
        <v>102. Total Reserve Projects</v>
      </c>
      <c r="D56" s="2"/>
      <c r="E56" s="2"/>
      <c r="J56" s="3"/>
      <c r="K56" s="3" t="s">
        <v>82</v>
      </c>
      <c r="L56" s="3"/>
      <c r="M56" s="3" t="s">
        <v>93</v>
      </c>
      <c r="N56" t="s">
        <v>255</v>
      </c>
      <c r="O56" s="3"/>
    </row>
    <row r="57" spans="1:15" x14ac:dyDescent="0.25">
      <c r="A57" s="5">
        <v>103</v>
      </c>
      <c r="B57" s="2" t="s">
        <v>115</v>
      </c>
      <c r="C57" s="244" t="str">
        <f>Project_Data[[#This Row],[Project_Number]]&amp;". "&amp;Project_Data[[#This Row],[Project_Name]]</f>
        <v>103. Total Debt Projects</v>
      </c>
      <c r="D57" s="2"/>
      <c r="E57" s="2"/>
      <c r="J57" s="3"/>
      <c r="K57" s="3" t="s">
        <v>76</v>
      </c>
      <c r="L57" s="3"/>
      <c r="M57" s="3" t="s">
        <v>93</v>
      </c>
      <c r="N57" t="s">
        <v>255</v>
      </c>
      <c r="O57" s="3"/>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sheetPr>
  <dimension ref="A1:W89"/>
  <sheetViews>
    <sheetView zoomScaleNormal="100" workbookViewId="0">
      <pane xSplit="2" ySplit="1" topLeftCell="C2" activePane="bottomRight" state="frozen"/>
      <selection activeCell="G12" sqref="G12"/>
      <selection pane="topRight" activeCell="G12" sqref="G12"/>
      <selection pane="bottomLeft" activeCell="G12" sqref="G12"/>
      <selection pane="bottomRight" activeCell="B23" sqref="B23"/>
    </sheetView>
  </sheetViews>
  <sheetFormatPr defaultRowHeight="15" x14ac:dyDescent="0.25"/>
  <cols>
    <col min="1" max="1" width="46.5703125" customWidth="1"/>
    <col min="2" max="3" width="11" customWidth="1"/>
    <col min="7" max="7" width="10.140625" bestFit="1" customWidth="1"/>
    <col min="14" max="14" width="10" bestFit="1" customWidth="1"/>
    <col min="15" max="15" width="10.28515625" bestFit="1" customWidth="1"/>
    <col min="16" max="16" width="10" bestFit="1" customWidth="1"/>
    <col min="18" max="18" width="10" bestFit="1" customWidth="1"/>
  </cols>
  <sheetData>
    <row r="1" spans="1:23" ht="38.25" x14ac:dyDescent="0.25">
      <c r="A1" s="11" t="s">
        <v>113</v>
      </c>
      <c r="B1" s="12" t="str">
        <f>"end of "&amp;'Data Sheet'!B2</f>
        <v>end of 2020</v>
      </c>
      <c r="C1" s="12" t="s">
        <v>251</v>
      </c>
      <c r="D1" s="12">
        <f>'Data Sheet'!B5</f>
        <v>2021</v>
      </c>
      <c r="E1" s="12">
        <f>D1+1</f>
        <v>2022</v>
      </c>
      <c r="F1" s="12">
        <f t="shared" ref="F1:M1" si="0">E1+1</f>
        <v>2023</v>
      </c>
      <c r="G1" s="12">
        <f t="shared" si="0"/>
        <v>2024</v>
      </c>
      <c r="H1" s="12">
        <f t="shared" si="0"/>
        <v>2025</v>
      </c>
      <c r="I1" s="12">
        <f t="shared" si="0"/>
        <v>2026</v>
      </c>
      <c r="J1" s="12">
        <f t="shared" si="0"/>
        <v>2027</v>
      </c>
      <c r="K1" s="12">
        <f t="shared" si="0"/>
        <v>2028</v>
      </c>
      <c r="L1" s="12">
        <f t="shared" si="0"/>
        <v>2029</v>
      </c>
      <c r="M1" s="12">
        <f t="shared" si="0"/>
        <v>2030</v>
      </c>
      <c r="N1" s="12" t="str">
        <f>'Data Sheet'!B8&amp;" Program"</f>
        <v>2026 - 2030 Program</v>
      </c>
      <c r="O1" s="12" t="str">
        <f>'Data Sheet'!B9&amp;" Program"</f>
        <v>2021 - 2030 Program</v>
      </c>
      <c r="P1" s="12" t="s">
        <v>262</v>
      </c>
      <c r="W1" t="s">
        <v>393</v>
      </c>
    </row>
    <row r="2" spans="1:23" x14ac:dyDescent="0.25">
      <c r="A2" s="13" t="s">
        <v>6</v>
      </c>
      <c r="B2" s="56"/>
      <c r="C2" s="56">
        <f>SUMIF('Budget incl CF'!$A:$A,database!$A2,'Budget incl CF'!$C:$C)+SUMIF('Budget incl CF'!$A:$A,database!$A2,'Budget incl CF'!$D:$D)</f>
        <v>1102.4000000000001</v>
      </c>
      <c r="D2" s="56">
        <v>4600</v>
      </c>
      <c r="E2" s="56">
        <v>4400</v>
      </c>
      <c r="F2" s="56">
        <v>4400</v>
      </c>
      <c r="G2" s="56">
        <v>4400</v>
      </c>
      <c r="H2" s="56">
        <v>4400</v>
      </c>
      <c r="I2" s="56">
        <v>4400</v>
      </c>
      <c r="J2" s="56">
        <v>4400</v>
      </c>
      <c r="K2" s="56">
        <v>4400</v>
      </c>
      <c r="L2" s="56">
        <v>4400</v>
      </c>
      <c r="M2" s="14">
        <v>4400</v>
      </c>
      <c r="N2" s="14">
        <f>SUM(I2:M2)</f>
        <v>22000</v>
      </c>
      <c r="O2" s="14">
        <f>SUM(D2:M2)</f>
        <v>44200</v>
      </c>
      <c r="P2" s="14">
        <f>+O2+B2</f>
        <v>44200</v>
      </c>
      <c r="W2" s="214">
        <f>SUM(D2:L2)</f>
        <v>39800</v>
      </c>
    </row>
    <row r="3" spans="1:23" x14ac:dyDescent="0.25">
      <c r="A3" s="13" t="s">
        <v>51</v>
      </c>
      <c r="B3" s="56">
        <v>7934.6</v>
      </c>
      <c r="C3" s="56">
        <f>SUMIF('Budget incl CF'!$A:$A,database!$A3,'Budget incl CF'!$C:$C)+SUMIF('Budget incl CF'!$A:$A,database!$A3,'Budget incl CF'!$D:$D)</f>
        <v>1376.3</v>
      </c>
      <c r="D3" s="56">
        <f>500-500</f>
        <v>0</v>
      </c>
      <c r="E3" s="56">
        <v>500</v>
      </c>
      <c r="F3" s="56">
        <v>0</v>
      </c>
      <c r="G3" s="56">
        <v>0</v>
      </c>
      <c r="H3" s="56">
        <v>0</v>
      </c>
      <c r="I3" s="56">
        <v>0</v>
      </c>
      <c r="J3" s="56">
        <v>0</v>
      </c>
      <c r="K3" s="56">
        <v>0</v>
      </c>
      <c r="L3" s="56">
        <v>0</v>
      </c>
      <c r="M3" s="14">
        <v>0</v>
      </c>
      <c r="N3" s="14">
        <f t="shared" ref="N3:N52" si="1">SUM(I3:M3)</f>
        <v>0</v>
      </c>
      <c r="O3" s="14">
        <f t="shared" ref="O3:O52" si="2">SUM(D3:M3)</f>
        <v>500</v>
      </c>
      <c r="P3" s="14">
        <f t="shared" ref="P3:P52" si="3">+O3+B3</f>
        <v>8434.6</v>
      </c>
      <c r="W3" s="214">
        <f t="shared" ref="W3:W54" si="4">SUM(D3:L3)</f>
        <v>500</v>
      </c>
    </row>
    <row r="4" spans="1:23" ht="30" x14ac:dyDescent="0.25">
      <c r="A4" s="81" t="s">
        <v>505</v>
      </c>
      <c r="B4" s="56">
        <v>1184</v>
      </c>
      <c r="C4" s="56">
        <f>SUMIF('Budget incl CF'!$A:$A,database!$A4,'Budget incl CF'!$C:$C)+SUMIF('Budget incl CF'!$A:$A,database!$A4,'Budget incl CF'!$D:$D)</f>
        <v>1000</v>
      </c>
      <c r="D4" s="2">
        <v>0</v>
      </c>
      <c r="E4" s="56">
        <v>6710</v>
      </c>
      <c r="F4" s="56">
        <v>18800</v>
      </c>
      <c r="G4" s="56">
        <v>11280</v>
      </c>
      <c r="H4" s="56">
        <f>10060-34</f>
        <v>10026</v>
      </c>
      <c r="I4" s="56">
        <v>2500</v>
      </c>
      <c r="J4" s="56">
        <v>0</v>
      </c>
      <c r="K4" s="56">
        <v>0</v>
      </c>
      <c r="L4" s="56">
        <v>0</v>
      </c>
      <c r="M4" s="14">
        <v>0</v>
      </c>
      <c r="N4" s="14">
        <f>SUM(I4:M4)</f>
        <v>2500</v>
      </c>
      <c r="O4" s="14">
        <f>SUM(E4:M4)</f>
        <v>49316</v>
      </c>
      <c r="P4" s="14">
        <f t="shared" si="3"/>
        <v>50500</v>
      </c>
      <c r="Q4" t="s">
        <v>331</v>
      </c>
      <c r="W4" s="214">
        <f>SUM(E4:L4)</f>
        <v>49316</v>
      </c>
    </row>
    <row r="5" spans="1:23" x14ac:dyDescent="0.25">
      <c r="A5" s="13" t="s">
        <v>418</v>
      </c>
      <c r="B5" s="56">
        <f>5990-5617</f>
        <v>373</v>
      </c>
      <c r="C5" s="56">
        <f>SUMIF('Budget incl CF'!$A:$A,database!$A5,'Budget incl CF'!$C:$C)+SUMIF('Budget incl CF'!$A:$A,database!$A5,'Budget incl CF'!$D:$D)</f>
        <v>0</v>
      </c>
      <c r="D5" s="56">
        <f>3000-3000</f>
        <v>0</v>
      </c>
      <c r="E5" s="56">
        <f>3950-3950</f>
        <v>0</v>
      </c>
      <c r="F5" s="56">
        <v>0</v>
      </c>
      <c r="G5" s="56">
        <v>0</v>
      </c>
      <c r="H5" s="56">
        <v>0</v>
      </c>
      <c r="I5" s="56">
        <v>0</v>
      </c>
      <c r="J5" s="56">
        <v>0</v>
      </c>
      <c r="K5" s="56">
        <v>0</v>
      </c>
      <c r="L5" s="56">
        <v>0</v>
      </c>
      <c r="M5" s="14">
        <v>0</v>
      </c>
      <c r="N5" s="14">
        <f t="shared" si="1"/>
        <v>0</v>
      </c>
      <c r="O5" s="14">
        <f t="shared" si="2"/>
        <v>0</v>
      </c>
      <c r="P5" s="14">
        <f t="shared" si="3"/>
        <v>373</v>
      </c>
      <c r="Q5" t="s">
        <v>332</v>
      </c>
      <c r="W5" s="214">
        <f t="shared" si="4"/>
        <v>0</v>
      </c>
    </row>
    <row r="6" spans="1:23" x14ac:dyDescent="0.25">
      <c r="A6" s="15" t="s">
        <v>420</v>
      </c>
      <c r="B6" s="56">
        <v>0</v>
      </c>
      <c r="C6" s="56">
        <f>SUMIF('Budget incl CF'!$A:$A,database!$A6,'Budget incl CF'!$C:$C)+SUMIF('Budget incl CF'!$A:$A,database!$A6,'Budget incl CF'!$D:$D)</f>
        <v>0</v>
      </c>
      <c r="D6" s="56">
        <v>0</v>
      </c>
      <c r="E6" s="56">
        <v>600</v>
      </c>
      <c r="F6" s="56">
        <v>6516</v>
      </c>
      <c r="G6" s="56">
        <v>16796</v>
      </c>
      <c r="H6" s="56">
        <v>13096</v>
      </c>
      <c r="I6" s="56">
        <v>4364</v>
      </c>
      <c r="J6" s="56">
        <v>0</v>
      </c>
      <c r="K6" s="56">
        <v>0</v>
      </c>
      <c r="L6" s="56">
        <v>0</v>
      </c>
      <c r="M6" s="14">
        <v>0</v>
      </c>
      <c r="N6" s="14">
        <f t="shared" si="1"/>
        <v>4364</v>
      </c>
      <c r="O6" s="14">
        <f t="shared" si="2"/>
        <v>41372</v>
      </c>
      <c r="P6" s="14">
        <f t="shared" si="3"/>
        <v>41372</v>
      </c>
      <c r="W6" s="214">
        <f t="shared" si="4"/>
        <v>41372</v>
      </c>
    </row>
    <row r="7" spans="1:23" ht="24" x14ac:dyDescent="0.25">
      <c r="A7" s="13" t="s">
        <v>62</v>
      </c>
      <c r="B7" s="56">
        <v>11426.647999999999</v>
      </c>
      <c r="C7" s="56">
        <f>SUMIF('Budget incl CF'!$A:$A,database!$A7,'Budget incl CF'!$C:$C)+SUMIF('Budget incl CF'!$A:$A,database!$A7,'Budget incl CF'!$D:$D)</f>
        <v>59</v>
      </c>
      <c r="D7" s="56">
        <f>140+62+(466.3*1.0176)</f>
        <v>676.50688000000002</v>
      </c>
      <c r="E7" s="56">
        <f>140+62</f>
        <v>202</v>
      </c>
      <c r="F7" s="56">
        <f>140+62</f>
        <v>202</v>
      </c>
      <c r="G7" s="56">
        <v>0</v>
      </c>
      <c r="H7" s="56">
        <v>0</v>
      </c>
      <c r="I7" s="56">
        <v>0</v>
      </c>
      <c r="J7" s="56">
        <v>0</v>
      </c>
      <c r="K7" s="56">
        <v>0</v>
      </c>
      <c r="L7" s="56">
        <v>0</v>
      </c>
      <c r="M7" s="14">
        <v>0</v>
      </c>
      <c r="N7" s="14">
        <f t="shared" si="1"/>
        <v>0</v>
      </c>
      <c r="O7" s="14">
        <f t="shared" si="2"/>
        <v>1080.5068799999999</v>
      </c>
      <c r="P7" s="14">
        <f t="shared" si="3"/>
        <v>12507.154879999998</v>
      </c>
      <c r="W7" s="214">
        <f t="shared" si="4"/>
        <v>1080.5068799999999</v>
      </c>
    </row>
    <row r="8" spans="1:23" x14ac:dyDescent="0.25">
      <c r="A8" s="15" t="s">
        <v>421</v>
      </c>
      <c r="B8" s="56">
        <v>0</v>
      </c>
      <c r="C8" s="56">
        <f>SUMIF('Budget incl CF'!$A:$A,database!$A8,'Budget incl CF'!$C:$C)+SUMIF('Budget incl CF'!$A:$A,database!$A8,'Budget incl CF'!$D:$D)</f>
        <v>0</v>
      </c>
      <c r="D8" s="56">
        <v>0</v>
      </c>
      <c r="E8" s="56">
        <v>0</v>
      </c>
      <c r="F8" s="56">
        <v>0</v>
      </c>
      <c r="G8" s="56">
        <v>0</v>
      </c>
      <c r="H8" s="56">
        <v>600</v>
      </c>
      <c r="I8" s="56">
        <v>6516</v>
      </c>
      <c r="J8" s="56">
        <v>15596</v>
      </c>
      <c r="K8" s="56">
        <v>13196</v>
      </c>
      <c r="L8" s="56">
        <v>5492</v>
      </c>
      <c r="M8" s="14">
        <v>0</v>
      </c>
      <c r="N8" s="14">
        <f t="shared" si="1"/>
        <v>40800</v>
      </c>
      <c r="O8" s="14">
        <f t="shared" si="2"/>
        <v>41400</v>
      </c>
      <c r="P8" s="14">
        <f t="shared" si="3"/>
        <v>41400</v>
      </c>
      <c r="W8" s="214">
        <f t="shared" si="4"/>
        <v>41400</v>
      </c>
    </row>
    <row r="9" spans="1:23" x14ac:dyDescent="0.25">
      <c r="A9" s="15" t="s">
        <v>422</v>
      </c>
      <c r="B9" s="56">
        <v>0</v>
      </c>
      <c r="C9" s="56">
        <f>SUMIF('Budget incl CF'!$A:$A,database!$A9,'Budget incl CF'!$C:$C)+SUMIF('Budget incl CF'!$A:$A,database!$A9,'Budget incl CF'!$D:$D)</f>
        <v>0</v>
      </c>
      <c r="D9" s="56">
        <v>0</v>
      </c>
      <c r="E9" s="56">
        <v>0</v>
      </c>
      <c r="F9" s="56">
        <v>0</v>
      </c>
      <c r="G9" s="56">
        <v>0</v>
      </c>
      <c r="H9" s="56">
        <v>0</v>
      </c>
      <c r="I9" s="56">
        <v>0</v>
      </c>
      <c r="J9" s="56">
        <v>3300</v>
      </c>
      <c r="K9" s="56">
        <v>5240</v>
      </c>
      <c r="L9" s="56">
        <v>3460</v>
      </c>
      <c r="M9" s="14">
        <v>0</v>
      </c>
      <c r="N9" s="14">
        <f t="shared" si="1"/>
        <v>12000</v>
      </c>
      <c r="O9" s="14">
        <f t="shared" si="2"/>
        <v>12000</v>
      </c>
      <c r="P9" s="14">
        <f t="shared" si="3"/>
        <v>12000</v>
      </c>
      <c r="W9" s="214">
        <f t="shared" si="4"/>
        <v>12000</v>
      </c>
    </row>
    <row r="10" spans="1:23" x14ac:dyDescent="0.25">
      <c r="A10" s="252" t="s">
        <v>448</v>
      </c>
      <c r="B10" s="56">
        <f>4222-1200</f>
        <v>3022</v>
      </c>
      <c r="C10" s="56">
        <f>SUMIF('Budget incl CF'!$A:$A,database!$A10,'Budget incl CF'!$C:$C)+SUMIF('Budget incl CF'!$A:$A,database!$A10,'Budget incl CF'!$D:$D)</f>
        <v>681.3</v>
      </c>
      <c r="D10" s="56">
        <f>735+750</f>
        <v>1485</v>
      </c>
      <c r="E10" s="56">
        <v>735</v>
      </c>
      <c r="F10" s="56">
        <v>0</v>
      </c>
      <c r="G10" s="56">
        <v>0</v>
      </c>
      <c r="H10" s="56">
        <v>0</v>
      </c>
      <c r="I10" s="56">
        <v>0</v>
      </c>
      <c r="J10" s="56">
        <v>0</v>
      </c>
      <c r="K10" s="56">
        <v>0</v>
      </c>
      <c r="L10" s="56">
        <v>0</v>
      </c>
      <c r="M10" s="14">
        <v>0</v>
      </c>
      <c r="N10" s="14">
        <f t="shared" si="1"/>
        <v>0</v>
      </c>
      <c r="O10" s="14">
        <f t="shared" si="2"/>
        <v>2220</v>
      </c>
      <c r="P10" s="14">
        <f t="shared" si="3"/>
        <v>5242</v>
      </c>
      <c r="W10" s="214">
        <f t="shared" si="4"/>
        <v>2220</v>
      </c>
    </row>
    <row r="11" spans="1:23" x14ac:dyDescent="0.25">
      <c r="A11" s="13" t="s">
        <v>9</v>
      </c>
      <c r="B11" s="56">
        <v>29684.508000000002</v>
      </c>
      <c r="C11" s="56">
        <f>SUMIF('Budget incl CF'!$A:$A,database!$A11,'Budget incl CF'!$C:$C)+SUMIF('Budget incl CF'!$A:$A,database!$A11,'Budget incl CF'!$D:$D)</f>
        <v>0</v>
      </c>
      <c r="D11" s="56">
        <v>5074</v>
      </c>
      <c r="E11" s="56">
        <v>3292</v>
      </c>
      <c r="F11" s="56">
        <v>0</v>
      </c>
      <c r="G11" s="56">
        <v>0</v>
      </c>
      <c r="H11" s="56">
        <v>0</v>
      </c>
      <c r="I11" s="56">
        <v>0</v>
      </c>
      <c r="J11" s="56">
        <v>14141</v>
      </c>
      <c r="K11" s="56">
        <v>4250</v>
      </c>
      <c r="L11" s="56">
        <v>6025</v>
      </c>
      <c r="M11" s="14">
        <v>4600</v>
      </c>
      <c r="N11" s="14">
        <f t="shared" si="1"/>
        <v>29016</v>
      </c>
      <c r="O11" s="14">
        <f t="shared" si="2"/>
        <v>37382</v>
      </c>
      <c r="P11" s="14">
        <f t="shared" si="3"/>
        <v>67066.508000000002</v>
      </c>
      <c r="W11" s="214">
        <f t="shared" si="4"/>
        <v>32782</v>
      </c>
    </row>
    <row r="12" spans="1:23" x14ac:dyDescent="0.25">
      <c r="A12" s="13" t="s">
        <v>419</v>
      </c>
      <c r="B12" s="56">
        <v>4956</v>
      </c>
      <c r="C12" s="56">
        <f>SUMIF('Budget incl CF'!$A:$A,database!$A12,'Budget incl CF'!$C:$C)+SUMIF('Budget incl CF'!$A:$A,database!$A12,'Budget incl CF'!$D:$D)</f>
        <v>3686.5</v>
      </c>
      <c r="D12" s="56">
        <v>2116</v>
      </c>
      <c r="E12" s="56">
        <v>19500</v>
      </c>
      <c r="F12" s="56">
        <v>13000</v>
      </c>
      <c r="G12" s="56">
        <f>12000-1572+500</f>
        <v>10928</v>
      </c>
      <c r="H12" s="56">
        <v>0</v>
      </c>
      <c r="I12" s="56">
        <v>0</v>
      </c>
      <c r="J12" s="56">
        <v>0</v>
      </c>
      <c r="K12" s="56">
        <v>0</v>
      </c>
      <c r="L12" s="56">
        <v>0</v>
      </c>
      <c r="M12" s="14">
        <v>0</v>
      </c>
      <c r="N12" s="14">
        <f t="shared" si="1"/>
        <v>0</v>
      </c>
      <c r="O12" s="14">
        <f t="shared" si="2"/>
        <v>45544</v>
      </c>
      <c r="P12" s="14">
        <f t="shared" si="3"/>
        <v>50500</v>
      </c>
      <c r="W12" s="214">
        <f t="shared" si="4"/>
        <v>45544</v>
      </c>
    </row>
    <row r="13" spans="1:23" x14ac:dyDescent="0.25">
      <c r="A13" s="15" t="s">
        <v>63</v>
      </c>
      <c r="B13" s="56">
        <v>5250</v>
      </c>
      <c r="C13" s="56">
        <f>SUMIF('Budget incl CF'!$A:$A,database!$A13,'Budget incl CF'!$C:$C)+SUMIF('Budget incl CF'!$A:$A,database!$A13,'Budget incl CF'!$D:$D)</f>
        <v>4128.1000000000004</v>
      </c>
      <c r="D13" s="56">
        <v>2100</v>
      </c>
      <c r="E13" s="56">
        <v>1075</v>
      </c>
      <c r="F13" s="56">
        <v>280</v>
      </c>
      <c r="G13" s="56">
        <v>280</v>
      </c>
      <c r="H13" s="56">
        <v>0</v>
      </c>
      <c r="I13" s="56">
        <v>0</v>
      </c>
      <c r="J13" s="56">
        <v>0</v>
      </c>
      <c r="K13" s="56">
        <v>0</v>
      </c>
      <c r="L13" s="56">
        <v>0</v>
      </c>
      <c r="M13" s="14">
        <v>0</v>
      </c>
      <c r="N13" s="14">
        <f t="shared" si="1"/>
        <v>0</v>
      </c>
      <c r="O13" s="14">
        <f t="shared" si="2"/>
        <v>3735</v>
      </c>
      <c r="P13" s="14">
        <f t="shared" si="3"/>
        <v>8985</v>
      </c>
      <c r="W13" s="214">
        <f t="shared" si="4"/>
        <v>3735</v>
      </c>
    </row>
    <row r="14" spans="1:23" x14ac:dyDescent="0.25">
      <c r="A14" s="15" t="s">
        <v>64</v>
      </c>
      <c r="B14" s="56">
        <v>3282</v>
      </c>
      <c r="C14" s="56">
        <f>SUMIF('Budget incl CF'!$A:$A,database!$A14,'Budget incl CF'!$C:$C)+SUMIF('Budget incl CF'!$A:$A,database!$A14,'Budget incl CF'!$D:$D)</f>
        <v>991.4</v>
      </c>
      <c r="D14" s="56">
        <f>1477+840+656</f>
        <v>2973</v>
      </c>
      <c r="E14" s="56">
        <v>0</v>
      </c>
      <c r="F14" s="56">
        <v>0</v>
      </c>
      <c r="G14" s="56">
        <v>0</v>
      </c>
      <c r="H14" s="56">
        <v>0</v>
      </c>
      <c r="I14" s="56">
        <v>0</v>
      </c>
      <c r="J14" s="56">
        <v>0</v>
      </c>
      <c r="K14" s="56">
        <v>0</v>
      </c>
      <c r="L14" s="56">
        <v>0</v>
      </c>
      <c r="M14" s="14">
        <v>0</v>
      </c>
      <c r="N14" s="14">
        <f t="shared" si="1"/>
        <v>0</v>
      </c>
      <c r="O14" s="14">
        <f t="shared" si="2"/>
        <v>2973</v>
      </c>
      <c r="P14" s="14">
        <f t="shared" si="3"/>
        <v>6255</v>
      </c>
      <c r="W14" s="214">
        <f t="shared" si="4"/>
        <v>2973</v>
      </c>
    </row>
    <row r="15" spans="1:23" ht="29.65" customHeight="1" x14ac:dyDescent="0.25">
      <c r="A15" s="13" t="s">
        <v>12</v>
      </c>
      <c r="B15" s="56">
        <f>3053-1472</f>
        <v>1581</v>
      </c>
      <c r="C15" s="56">
        <f>SUMIF('Budget incl CF'!$A:$A,database!$A15,'Budget incl CF'!$C:$C)+SUMIF('Budget incl CF'!$A:$A,database!$A15,'Budget incl CF'!$D:$D)</f>
        <v>474.4</v>
      </c>
      <c r="D15" s="56">
        <v>0</v>
      </c>
      <c r="E15" s="56">
        <v>0</v>
      </c>
      <c r="F15" s="56">
        <v>0</v>
      </c>
      <c r="G15" s="56">
        <v>0</v>
      </c>
      <c r="H15" s="56">
        <v>0</v>
      </c>
      <c r="I15" s="56">
        <v>3053</v>
      </c>
      <c r="J15" s="56">
        <v>0</v>
      </c>
      <c r="K15" s="56">
        <v>0</v>
      </c>
      <c r="L15" s="56">
        <v>0</v>
      </c>
      <c r="M15" s="14">
        <v>0</v>
      </c>
      <c r="N15" s="14">
        <f t="shared" si="1"/>
        <v>3053</v>
      </c>
      <c r="O15" s="14">
        <f t="shared" si="2"/>
        <v>3053</v>
      </c>
      <c r="P15" s="14">
        <f t="shared" si="3"/>
        <v>4634</v>
      </c>
      <c r="W15" s="214">
        <f t="shared" si="4"/>
        <v>3053</v>
      </c>
    </row>
    <row r="16" spans="1:23" x14ac:dyDescent="0.25">
      <c r="A16" s="15" t="s">
        <v>15</v>
      </c>
      <c r="B16" s="56">
        <f>40-10.2</f>
        <v>29.8</v>
      </c>
      <c r="C16" s="56">
        <f>SUMIF('Budget incl CF'!$A:$A,database!$A16,'Budget incl CF'!$C:$C)+SUMIF('Budget incl CF'!$A:$A,database!$A16,'Budget incl CF'!$D:$D)</f>
        <v>0</v>
      </c>
      <c r="D16" s="56">
        <v>0</v>
      </c>
      <c r="E16" s="56">
        <v>0</v>
      </c>
      <c r="F16" s="56">
        <v>0</v>
      </c>
      <c r="G16" s="56">
        <v>50</v>
      </c>
      <c r="H16" s="56">
        <v>950</v>
      </c>
      <c r="I16" s="56">
        <v>0</v>
      </c>
      <c r="J16" s="56">
        <v>0</v>
      </c>
      <c r="K16" s="56">
        <v>0</v>
      </c>
      <c r="L16" s="56">
        <v>0</v>
      </c>
      <c r="M16" s="14">
        <v>0</v>
      </c>
      <c r="N16" s="14">
        <f t="shared" si="1"/>
        <v>0</v>
      </c>
      <c r="O16" s="14">
        <f t="shared" si="2"/>
        <v>1000</v>
      </c>
      <c r="P16" s="14">
        <f t="shared" si="3"/>
        <v>1029.8</v>
      </c>
      <c r="W16" s="214">
        <f t="shared" si="4"/>
        <v>1000</v>
      </c>
    </row>
    <row r="17" spans="1:23" x14ac:dyDescent="0.25">
      <c r="A17" s="15" t="s">
        <v>66</v>
      </c>
      <c r="B17" s="56">
        <f>6750-129.4</f>
        <v>6620.6</v>
      </c>
      <c r="C17" s="56">
        <f>SUMIF('Budget incl CF'!$A:$A,database!$A17,'Budget incl CF'!$C:$C)+SUMIF('Budget incl CF'!$A:$A,database!$A17,'Budget incl CF'!$D:$D)</f>
        <v>0</v>
      </c>
      <c r="D17" s="56">
        <v>0</v>
      </c>
      <c r="E17" s="56">
        <v>0</v>
      </c>
      <c r="F17" s="56">
        <v>0</v>
      </c>
      <c r="G17" s="56">
        <v>0</v>
      </c>
      <c r="H17" s="56">
        <v>0</v>
      </c>
      <c r="I17" s="56">
        <v>0</v>
      </c>
      <c r="J17" s="56">
        <v>0</v>
      </c>
      <c r="K17" s="56">
        <v>0</v>
      </c>
      <c r="L17" s="56">
        <v>0</v>
      </c>
      <c r="M17" s="14">
        <v>0</v>
      </c>
      <c r="N17" s="14">
        <f t="shared" si="1"/>
        <v>0</v>
      </c>
      <c r="O17" s="14">
        <f t="shared" si="2"/>
        <v>0</v>
      </c>
      <c r="P17" s="14">
        <f t="shared" si="3"/>
        <v>6620.6</v>
      </c>
      <c r="W17" s="214">
        <f t="shared" si="4"/>
        <v>0</v>
      </c>
    </row>
    <row r="18" spans="1:23" x14ac:dyDescent="0.25">
      <c r="A18" s="15" t="s">
        <v>67</v>
      </c>
      <c r="B18" s="56">
        <v>500</v>
      </c>
      <c r="C18" s="56">
        <f>SUMIF('Budget incl CF'!$A:$A,database!$A18,'Budget incl CF'!$C:$C)+SUMIF('Budget incl CF'!$A:$A,database!$A18,'Budget incl CF'!$D:$D)</f>
        <v>475</v>
      </c>
      <c r="D18" s="56">
        <v>0</v>
      </c>
      <c r="E18" s="56">
        <v>0</v>
      </c>
      <c r="F18" s="56">
        <v>0</v>
      </c>
      <c r="G18" s="56">
        <v>0</v>
      </c>
      <c r="H18" s="56">
        <v>0</v>
      </c>
      <c r="I18" s="56">
        <v>0</v>
      </c>
      <c r="J18" s="56">
        <v>0</v>
      </c>
      <c r="K18" s="56">
        <v>0</v>
      </c>
      <c r="L18" s="56">
        <v>0</v>
      </c>
      <c r="M18" s="14">
        <v>0</v>
      </c>
      <c r="N18" s="14">
        <f t="shared" si="1"/>
        <v>0</v>
      </c>
      <c r="O18" s="14">
        <f t="shared" si="2"/>
        <v>0</v>
      </c>
      <c r="P18" s="14">
        <f t="shared" si="3"/>
        <v>500</v>
      </c>
      <c r="W18" s="214">
        <f t="shared" si="4"/>
        <v>0</v>
      </c>
    </row>
    <row r="19" spans="1:23" x14ac:dyDescent="0.25">
      <c r="A19" s="15" t="s">
        <v>68</v>
      </c>
      <c r="B19" s="56">
        <f>650-37.4</f>
        <v>612.6</v>
      </c>
      <c r="C19" s="56">
        <f>SUMIF('Budget incl CF'!$A:$A,database!$A19,'Budget incl CF'!$C:$C)+SUMIF('Budget incl CF'!$A:$A,database!$A19,'Budget incl CF'!$D:$D)</f>
        <v>0</v>
      </c>
      <c r="D19" s="56">
        <v>0</v>
      </c>
      <c r="E19" s="56">
        <v>0</v>
      </c>
      <c r="F19" s="56">
        <v>0</v>
      </c>
      <c r="G19" s="56">
        <v>0</v>
      </c>
      <c r="H19" s="56">
        <v>0</v>
      </c>
      <c r="I19" s="56">
        <v>0</v>
      </c>
      <c r="J19" s="56">
        <v>0</v>
      </c>
      <c r="K19" s="56">
        <v>0</v>
      </c>
      <c r="L19" s="56">
        <v>0</v>
      </c>
      <c r="M19" s="14">
        <v>0</v>
      </c>
      <c r="N19" s="14">
        <f t="shared" si="1"/>
        <v>0</v>
      </c>
      <c r="O19" s="14">
        <f t="shared" si="2"/>
        <v>0</v>
      </c>
      <c r="P19" s="14">
        <f t="shared" si="3"/>
        <v>612.6</v>
      </c>
      <c r="W19" s="214">
        <f t="shared" si="4"/>
        <v>0</v>
      </c>
    </row>
    <row r="20" spans="1:23" x14ac:dyDescent="0.25">
      <c r="A20" s="15" t="s">
        <v>443</v>
      </c>
      <c r="B20" s="56">
        <v>0</v>
      </c>
      <c r="C20" s="56">
        <f>SUMIF('Budget incl CF'!$A:$A,database!$A20,'Budget incl CF'!$C:$C)+SUMIF('Budget incl CF'!$A:$A,database!$A20,'Budget incl CF'!$D:$D)</f>
        <v>0</v>
      </c>
      <c r="D20" s="56">
        <v>1735</v>
      </c>
      <c r="E20" s="56">
        <v>0</v>
      </c>
      <c r="F20" s="56">
        <v>0</v>
      </c>
      <c r="G20" s="56">
        <v>0</v>
      </c>
      <c r="H20" s="56">
        <v>0</v>
      </c>
      <c r="I20" s="56">
        <v>270</v>
      </c>
      <c r="J20" s="56">
        <v>50</v>
      </c>
      <c r="K20" s="56">
        <v>0</v>
      </c>
      <c r="L20" s="56">
        <v>0</v>
      </c>
      <c r="M20" s="14">
        <v>270</v>
      </c>
      <c r="N20" s="14">
        <f>SUM(I20:M20)</f>
        <v>590</v>
      </c>
      <c r="O20" s="14">
        <f>SUM(D20:M20)</f>
        <v>2325</v>
      </c>
      <c r="P20" s="14">
        <f>+O20+B20</f>
        <v>2325</v>
      </c>
      <c r="W20" s="214">
        <f>SUM(D20:L20)</f>
        <v>2055</v>
      </c>
    </row>
    <row r="21" spans="1:23" x14ac:dyDescent="0.25">
      <c r="A21" s="15" t="s">
        <v>17</v>
      </c>
      <c r="B21" s="56">
        <v>78548</v>
      </c>
      <c r="C21" s="56">
        <f>SUMIF('Budget incl CF'!$A:$A,database!$A21,'Budget incl CF'!$C:$C)+SUMIF('Budget incl CF'!$A:$A,database!$A21,'Budget incl CF'!$D:$D)</f>
        <v>0</v>
      </c>
      <c r="D21" s="56">
        <f>7225+897</f>
        <v>8122</v>
      </c>
      <c r="E21" s="56">
        <f>7195+986</f>
        <v>8181</v>
      </c>
      <c r="F21" s="56">
        <f>7042+986</f>
        <v>8028</v>
      </c>
      <c r="G21" s="56">
        <f>7567+986</f>
        <v>8553</v>
      </c>
      <c r="H21" s="56">
        <f>7628+986</f>
        <v>8614</v>
      </c>
      <c r="I21" s="56">
        <f>7603+986</f>
        <v>8589</v>
      </c>
      <c r="J21" s="56">
        <f>7603+986</f>
        <v>8589</v>
      </c>
      <c r="K21" s="56">
        <f>7603+986</f>
        <v>8589</v>
      </c>
      <c r="L21" s="56">
        <f>7603+986</f>
        <v>8589</v>
      </c>
      <c r="M21" s="14">
        <f>7603+986</f>
        <v>8589</v>
      </c>
      <c r="N21" s="14">
        <f t="shared" si="1"/>
        <v>42945</v>
      </c>
      <c r="O21" s="14">
        <f t="shared" si="2"/>
        <v>84443</v>
      </c>
      <c r="P21" s="14">
        <f t="shared" si="3"/>
        <v>162991</v>
      </c>
      <c r="W21" s="214">
        <f t="shared" si="4"/>
        <v>75854</v>
      </c>
    </row>
    <row r="22" spans="1:23" x14ac:dyDescent="0.25">
      <c r="A22" s="15" t="s">
        <v>88</v>
      </c>
      <c r="B22" s="56">
        <v>108.9</v>
      </c>
      <c r="C22" s="56">
        <f>SUMIF('Budget incl CF'!$A:$A,database!$A22,'Budget incl CF'!$C:$C)+SUMIF('Budget incl CF'!$A:$A,database!$A22,'Budget incl CF'!$D:$D)</f>
        <v>0</v>
      </c>
      <c r="D22" s="56">
        <v>0</v>
      </c>
      <c r="E22" s="56">
        <v>0</v>
      </c>
      <c r="F22" s="56">
        <v>0</v>
      </c>
      <c r="G22" s="56">
        <v>0</v>
      </c>
      <c r="H22" s="56">
        <v>110</v>
      </c>
      <c r="I22" s="56">
        <v>0</v>
      </c>
      <c r="J22" s="56">
        <v>0</v>
      </c>
      <c r="K22" s="56">
        <v>0</v>
      </c>
      <c r="L22" s="56">
        <v>0</v>
      </c>
      <c r="M22" s="14">
        <v>0</v>
      </c>
      <c r="N22" s="14">
        <f t="shared" si="1"/>
        <v>0</v>
      </c>
      <c r="O22" s="14">
        <f t="shared" si="2"/>
        <v>110</v>
      </c>
      <c r="P22" s="14">
        <f t="shared" si="3"/>
        <v>218.9</v>
      </c>
      <c r="W22" s="214">
        <f t="shared" si="4"/>
        <v>110</v>
      </c>
    </row>
    <row r="23" spans="1:23" x14ac:dyDescent="0.25">
      <c r="A23" s="15" t="s">
        <v>70</v>
      </c>
      <c r="B23" s="56">
        <f>42613.782+348+131.5</f>
        <v>43093.281999999999</v>
      </c>
      <c r="C23" s="56">
        <f>SUMIF('Budget incl CF'!$A:$A,database!$A23,'Budget incl CF'!$C:$C)+SUMIF('Budget incl CF'!$A:$A,database!$A23,'Budget incl CF'!$D:$D)</f>
        <v>1239</v>
      </c>
      <c r="D23" s="56">
        <f>3301-348</f>
        <v>2953</v>
      </c>
      <c r="E23" s="56">
        <v>4121</v>
      </c>
      <c r="F23" s="56">
        <v>2434</v>
      </c>
      <c r="G23" s="56">
        <v>3707</v>
      </c>
      <c r="H23" s="56">
        <v>4442</v>
      </c>
      <c r="I23" s="56">
        <v>4232</v>
      </c>
      <c r="J23" s="56">
        <v>3892</v>
      </c>
      <c r="K23" s="56">
        <v>3119</v>
      </c>
      <c r="L23" s="56">
        <v>3697</v>
      </c>
      <c r="M23" s="14">
        <v>5392</v>
      </c>
      <c r="N23" s="14">
        <f t="shared" si="1"/>
        <v>20332</v>
      </c>
      <c r="O23" s="14">
        <f t="shared" si="2"/>
        <v>37989</v>
      </c>
      <c r="P23" s="14">
        <f t="shared" si="3"/>
        <v>81082.282000000007</v>
      </c>
      <c r="W23" s="214">
        <f t="shared" si="4"/>
        <v>32597</v>
      </c>
    </row>
    <row r="24" spans="1:23" x14ac:dyDescent="0.25">
      <c r="A24" s="15" t="s">
        <v>71</v>
      </c>
      <c r="B24" s="56">
        <v>46690</v>
      </c>
      <c r="C24" s="56">
        <f>SUMIF('Budget incl CF'!$A:$A,database!$A24,'Budget incl CF'!$C:$C)+SUMIF('Budget incl CF'!$A:$A,database!$A24,'Budget incl CF'!$D:$D)</f>
        <v>1952.7</v>
      </c>
      <c r="D24" s="56">
        <f>4466-500</f>
        <v>3966</v>
      </c>
      <c r="E24" s="56">
        <f>3678+500</f>
        <v>4178</v>
      </c>
      <c r="F24" s="56">
        <v>5494</v>
      </c>
      <c r="G24" s="56">
        <v>6200</v>
      </c>
      <c r="H24" s="56">
        <v>3281</v>
      </c>
      <c r="I24" s="56">
        <v>4912</v>
      </c>
      <c r="J24" s="56">
        <v>4045</v>
      </c>
      <c r="K24" s="56">
        <v>6043</v>
      </c>
      <c r="L24" s="56">
        <v>6820</v>
      </c>
      <c r="M24" s="14">
        <v>3610</v>
      </c>
      <c r="N24" s="14">
        <f>SUM(I24:M24)</f>
        <v>25430</v>
      </c>
      <c r="O24" s="14">
        <f>SUM(D24:M24)</f>
        <v>48549</v>
      </c>
      <c r="P24" s="14">
        <f>+O24+B24</f>
        <v>95239</v>
      </c>
      <c r="W24" s="214">
        <f t="shared" si="4"/>
        <v>44939</v>
      </c>
    </row>
    <row r="25" spans="1:23" x14ac:dyDescent="0.25">
      <c r="A25" s="13" t="s">
        <v>20</v>
      </c>
      <c r="B25" s="56">
        <v>21633</v>
      </c>
      <c r="C25" s="56">
        <f>SUMIF('Budget incl CF'!$A:$A,database!$A25,'Budget incl CF'!$C:$C)+SUMIF('Budget incl CF'!$A:$A,database!$A25,'Budget incl CF'!$D:$D)</f>
        <v>886.5</v>
      </c>
      <c r="D25" s="56">
        <f>2121-500</f>
        <v>1621</v>
      </c>
      <c r="E25" s="56">
        <f>1029+500</f>
        <v>1529</v>
      </c>
      <c r="F25" s="56">
        <v>2534</v>
      </c>
      <c r="G25" s="56">
        <v>2059</v>
      </c>
      <c r="H25" s="56">
        <v>1988</v>
      </c>
      <c r="I25" s="56">
        <v>2354</v>
      </c>
      <c r="J25" s="56">
        <v>1131</v>
      </c>
      <c r="K25" s="56">
        <v>2787</v>
      </c>
      <c r="L25" s="56">
        <v>2265</v>
      </c>
      <c r="M25" s="14">
        <v>2187</v>
      </c>
      <c r="N25" s="14">
        <f>SUM(I25:M25)</f>
        <v>10724</v>
      </c>
      <c r="O25" s="14">
        <f>SUM(D25:M25)</f>
        <v>20455</v>
      </c>
      <c r="P25" s="14">
        <f>+O25+B25</f>
        <v>42088</v>
      </c>
      <c r="W25" s="214">
        <f t="shared" si="4"/>
        <v>18268</v>
      </c>
    </row>
    <row r="26" spans="1:23" x14ac:dyDescent="0.25">
      <c r="A26" s="13" t="s">
        <v>21</v>
      </c>
      <c r="B26" s="56">
        <v>25196.165000000001</v>
      </c>
      <c r="C26" s="56">
        <f>SUMIF('Budget incl CF'!$A:$A,database!$A26,'Budget incl CF'!$C:$C)+SUMIF('Budget incl CF'!$A:$A,database!$A26,'Budget incl CF'!$D:$D)</f>
        <v>4000</v>
      </c>
      <c r="D26" s="56">
        <f>3500-3000</f>
        <v>500</v>
      </c>
      <c r="E26" s="56">
        <v>0</v>
      </c>
      <c r="F26" s="56">
        <v>0</v>
      </c>
      <c r="G26" s="56">
        <v>343</v>
      </c>
      <c r="H26" s="56">
        <v>10452</v>
      </c>
      <c r="I26" s="56">
        <v>1143</v>
      </c>
      <c r="J26" s="56">
        <v>0</v>
      </c>
      <c r="K26" s="56">
        <v>0</v>
      </c>
      <c r="L26" s="56">
        <v>343</v>
      </c>
      <c r="M26" s="56">
        <v>10452</v>
      </c>
      <c r="N26" s="56">
        <f t="shared" si="1"/>
        <v>11938</v>
      </c>
      <c r="O26" s="56">
        <f>SUM(D26:M26)</f>
        <v>23233</v>
      </c>
      <c r="P26" s="14">
        <f t="shared" si="3"/>
        <v>48429.165000000001</v>
      </c>
      <c r="W26" s="214">
        <f t="shared" si="4"/>
        <v>12781</v>
      </c>
    </row>
    <row r="27" spans="1:23" x14ac:dyDescent="0.25">
      <c r="A27" s="13" t="s">
        <v>22</v>
      </c>
      <c r="B27" s="56">
        <v>21955.505000000001</v>
      </c>
      <c r="C27" s="56">
        <f>SUMIF('Budget incl CF'!$A:$A,database!$A27,'Budget incl CF'!$C:$C)+SUMIF('Budget incl CF'!$A:$A,database!$A27,'Budget incl CF'!$D:$D)</f>
        <v>0</v>
      </c>
      <c r="D27" s="56">
        <v>1750</v>
      </c>
      <c r="E27" s="56">
        <v>2250</v>
      </c>
      <c r="F27" s="56">
        <v>3750</v>
      </c>
      <c r="G27" s="56">
        <v>4350</v>
      </c>
      <c r="H27" s="56">
        <v>0</v>
      </c>
      <c r="I27" s="56">
        <v>5750</v>
      </c>
      <c r="J27" s="56">
        <v>8300</v>
      </c>
      <c r="K27" s="56">
        <v>2350</v>
      </c>
      <c r="L27" s="56">
        <v>2350</v>
      </c>
      <c r="M27" s="56">
        <v>5750</v>
      </c>
      <c r="N27" s="56">
        <f t="shared" si="1"/>
        <v>24500</v>
      </c>
      <c r="O27" s="56">
        <f t="shared" si="2"/>
        <v>36600</v>
      </c>
      <c r="P27" s="14">
        <f t="shared" si="3"/>
        <v>58555.505000000005</v>
      </c>
      <c r="W27" s="214">
        <f t="shared" si="4"/>
        <v>30850</v>
      </c>
    </row>
    <row r="28" spans="1:23" x14ac:dyDescent="0.25">
      <c r="A28" s="13" t="s">
        <v>23</v>
      </c>
      <c r="B28" s="56">
        <v>3561</v>
      </c>
      <c r="C28" s="56">
        <f>SUMIF('Budget incl CF'!$A:$A,database!$A28,'Budget incl CF'!$C:$C)+SUMIF('Budget incl CF'!$A:$A,database!$A28,'Budget incl CF'!$D:$D)</f>
        <v>417.8</v>
      </c>
      <c r="D28" s="56">
        <v>240</v>
      </c>
      <c r="E28" s="56">
        <v>540</v>
      </c>
      <c r="F28" s="56">
        <v>540</v>
      </c>
      <c r="G28" s="56">
        <v>540</v>
      </c>
      <c r="H28" s="56">
        <v>540</v>
      </c>
      <c r="I28" s="56">
        <v>540</v>
      </c>
      <c r="J28" s="56">
        <v>540</v>
      </c>
      <c r="K28" s="56">
        <v>540</v>
      </c>
      <c r="L28" s="56">
        <v>540</v>
      </c>
      <c r="M28" s="56">
        <v>540</v>
      </c>
      <c r="N28" s="56">
        <f t="shared" si="1"/>
        <v>2700</v>
      </c>
      <c r="O28" s="56">
        <f t="shared" si="2"/>
        <v>5100</v>
      </c>
      <c r="P28" s="14">
        <f t="shared" si="3"/>
        <v>8661</v>
      </c>
      <c r="W28" s="214">
        <f t="shared" si="4"/>
        <v>4560</v>
      </c>
    </row>
    <row r="29" spans="1:23" x14ac:dyDescent="0.25">
      <c r="A29" s="13" t="s">
        <v>24</v>
      </c>
      <c r="B29" s="56">
        <v>9660</v>
      </c>
      <c r="C29" s="56">
        <f>SUMIF('Budget incl CF'!$A:$A,database!$A29,'Budget incl CF'!$C:$C)+SUMIF('Budget incl CF'!$A:$A,database!$A29,'Budget incl CF'!$D:$D)</f>
        <v>692</v>
      </c>
      <c r="D29" s="56">
        <v>305</v>
      </c>
      <c r="E29" s="56">
        <v>500</v>
      </c>
      <c r="F29" s="56">
        <v>500</v>
      </c>
      <c r="G29" s="56">
        <v>500</v>
      </c>
      <c r="H29" s="56">
        <v>500</v>
      </c>
      <c r="I29" s="56">
        <v>500</v>
      </c>
      <c r="J29" s="56">
        <v>475</v>
      </c>
      <c r="K29" s="56">
        <v>500</v>
      </c>
      <c r="L29" s="56">
        <v>500</v>
      </c>
      <c r="M29" s="56">
        <v>500</v>
      </c>
      <c r="N29" s="56">
        <f t="shared" si="1"/>
        <v>2475</v>
      </c>
      <c r="O29" s="56">
        <f t="shared" si="2"/>
        <v>4780</v>
      </c>
      <c r="P29" s="14">
        <f t="shared" si="3"/>
        <v>14440</v>
      </c>
      <c r="W29" s="214">
        <f t="shared" si="4"/>
        <v>4280</v>
      </c>
    </row>
    <row r="30" spans="1:23" x14ac:dyDescent="0.25">
      <c r="A30" s="15" t="s">
        <v>25</v>
      </c>
      <c r="B30" s="56">
        <f>3171.658-348</f>
        <v>2823.6579999999999</v>
      </c>
      <c r="C30" s="56">
        <f>SUMIF('Budget incl CF'!$A:$A,database!$A30,'Budget incl CF'!$C:$C)+SUMIF('Budget incl CF'!$A:$A,database!$A30,'Budget incl CF'!$D:$D)</f>
        <v>441.1</v>
      </c>
      <c r="D30" s="56">
        <v>348</v>
      </c>
      <c r="E30" s="56">
        <v>0</v>
      </c>
      <c r="F30" s="56">
        <v>0</v>
      </c>
      <c r="G30" s="56">
        <v>0</v>
      </c>
      <c r="H30" s="56">
        <v>2000</v>
      </c>
      <c r="I30" s="56">
        <v>0</v>
      </c>
      <c r="J30" s="56">
        <v>0</v>
      </c>
      <c r="K30" s="56">
        <v>0</v>
      </c>
      <c r="L30" s="56">
        <v>0</v>
      </c>
      <c r="M30" s="56">
        <v>2000</v>
      </c>
      <c r="N30" s="56">
        <f t="shared" si="1"/>
        <v>2000</v>
      </c>
      <c r="O30" s="56">
        <f t="shared" si="2"/>
        <v>4348</v>
      </c>
      <c r="P30" s="14">
        <f t="shared" si="3"/>
        <v>7171.6579999999994</v>
      </c>
      <c r="W30" s="214">
        <f t="shared" si="4"/>
        <v>2348</v>
      </c>
    </row>
    <row r="31" spans="1:23" x14ac:dyDescent="0.25">
      <c r="A31" s="78" t="s">
        <v>26</v>
      </c>
      <c r="B31" s="56">
        <f>4263-47.016</f>
        <v>4215.9840000000004</v>
      </c>
      <c r="C31" s="56">
        <f>SUMIF('Budget incl CF'!$A:$A,database!$A31,'Budget incl CF'!$C:$C)+SUMIF('Budget incl CF'!$A:$A,database!$A31,'Budget incl CF'!$D:$D)</f>
        <v>0</v>
      </c>
      <c r="D31" s="56">
        <v>0</v>
      </c>
      <c r="E31" s="56">
        <v>500</v>
      </c>
      <c r="F31" s="56">
        <v>2750</v>
      </c>
      <c r="G31" s="56">
        <v>3025</v>
      </c>
      <c r="H31" s="56">
        <v>0</v>
      </c>
      <c r="I31" s="56">
        <v>0</v>
      </c>
      <c r="J31" s="56">
        <v>0</v>
      </c>
      <c r="K31" s="56">
        <v>0</v>
      </c>
      <c r="L31" s="56">
        <v>0</v>
      </c>
      <c r="M31" s="56">
        <v>0</v>
      </c>
      <c r="N31" s="56">
        <f t="shared" si="1"/>
        <v>0</v>
      </c>
      <c r="O31" s="56">
        <f t="shared" si="2"/>
        <v>6275</v>
      </c>
      <c r="P31" s="14">
        <f t="shared" si="3"/>
        <v>10490.984</v>
      </c>
      <c r="W31" s="214">
        <f t="shared" si="4"/>
        <v>6275</v>
      </c>
    </row>
    <row r="32" spans="1:23" x14ac:dyDescent="0.25">
      <c r="A32" s="13" t="s">
        <v>27</v>
      </c>
      <c r="B32" s="56">
        <v>1460.373</v>
      </c>
      <c r="C32" s="56">
        <f>SUMIF('Budget incl CF'!$A:$A,database!$A32,'Budget incl CF'!$C:$C)+SUMIF('Budget incl CF'!$A:$A,database!$A32,'Budget incl CF'!$D:$D)</f>
        <v>0</v>
      </c>
      <c r="D32" s="56">
        <v>0</v>
      </c>
      <c r="E32" s="56">
        <v>0</v>
      </c>
      <c r="F32" s="56">
        <v>0</v>
      </c>
      <c r="G32" s="56">
        <v>500</v>
      </c>
      <c r="H32" s="56">
        <v>0</v>
      </c>
      <c r="I32" s="56">
        <v>0</v>
      </c>
      <c r="J32" s="56">
        <v>0</v>
      </c>
      <c r="K32" s="56">
        <v>0</v>
      </c>
      <c r="L32" s="56">
        <v>500</v>
      </c>
      <c r="M32" s="56">
        <v>0</v>
      </c>
      <c r="N32" s="56">
        <f t="shared" si="1"/>
        <v>500</v>
      </c>
      <c r="O32" s="56">
        <f t="shared" si="2"/>
        <v>1000</v>
      </c>
      <c r="P32" s="14">
        <f t="shared" si="3"/>
        <v>2460.373</v>
      </c>
      <c r="W32" s="214">
        <f t="shared" si="4"/>
        <v>1000</v>
      </c>
    </row>
    <row r="33" spans="1:23" x14ac:dyDescent="0.25">
      <c r="A33" s="15" t="s">
        <v>28</v>
      </c>
      <c r="B33" s="56">
        <v>2255.39</v>
      </c>
      <c r="C33" s="56">
        <f>SUMIF('Budget incl CF'!$A:$A,database!$A33,'Budget incl CF'!$C:$C)+SUMIF('Budget incl CF'!$A:$A,database!$A33,'Budget incl CF'!$D:$D)</f>
        <v>0</v>
      </c>
      <c r="D33" s="56">
        <v>0</v>
      </c>
      <c r="E33" s="56">
        <v>0</v>
      </c>
      <c r="F33" s="56">
        <v>0</v>
      </c>
      <c r="G33" s="56">
        <v>1090</v>
      </c>
      <c r="H33" s="56">
        <v>0</v>
      </c>
      <c r="I33" s="56">
        <v>105</v>
      </c>
      <c r="J33" s="56">
        <v>0</v>
      </c>
      <c r="K33" s="56">
        <v>205</v>
      </c>
      <c r="L33" s="56">
        <v>0</v>
      </c>
      <c r="M33" s="56">
        <v>0</v>
      </c>
      <c r="N33" s="56">
        <f t="shared" si="1"/>
        <v>310</v>
      </c>
      <c r="O33" s="56">
        <f t="shared" si="2"/>
        <v>1400</v>
      </c>
      <c r="P33" s="14">
        <f t="shared" si="3"/>
        <v>3655.39</v>
      </c>
      <c r="W33" s="214">
        <f t="shared" si="4"/>
        <v>1400</v>
      </c>
    </row>
    <row r="34" spans="1:23" x14ac:dyDescent="0.25">
      <c r="A34" s="15" t="s">
        <v>30</v>
      </c>
      <c r="B34" s="56">
        <v>1071.8920000000001</v>
      </c>
      <c r="C34" s="56">
        <f>SUMIF('Budget incl CF'!$A:$A,database!$A34,'Budget incl CF'!$C:$C)+SUMIF('Budget incl CF'!$A:$A,database!$A34,'Budget incl CF'!$D:$D)</f>
        <v>0</v>
      </c>
      <c r="D34" s="56">
        <v>316</v>
      </c>
      <c r="E34" s="56">
        <v>0</v>
      </c>
      <c r="F34" s="56">
        <v>0</v>
      </c>
      <c r="G34" s="56">
        <v>0</v>
      </c>
      <c r="H34" s="56">
        <v>314</v>
      </c>
      <c r="I34" s="56">
        <v>316</v>
      </c>
      <c r="J34" s="56">
        <v>0</v>
      </c>
      <c r="K34" s="56">
        <v>0</v>
      </c>
      <c r="L34" s="56">
        <v>0</v>
      </c>
      <c r="M34" s="56">
        <v>314</v>
      </c>
      <c r="N34" s="56">
        <f t="shared" si="1"/>
        <v>630</v>
      </c>
      <c r="O34" s="56">
        <f t="shared" si="2"/>
        <v>1260</v>
      </c>
      <c r="P34" s="14">
        <f t="shared" si="3"/>
        <v>2331.8919999999998</v>
      </c>
      <c r="W34" s="214">
        <f t="shared" si="4"/>
        <v>946</v>
      </c>
    </row>
    <row r="35" spans="1:23" x14ac:dyDescent="0.25">
      <c r="A35" s="15" t="s">
        <v>287</v>
      </c>
      <c r="B35" s="56">
        <v>5197.5039999999999</v>
      </c>
      <c r="C35" s="56">
        <f>SUMIF('Budget incl CF'!$A:$A,database!$A35,'Budget incl CF'!$C:$C)+SUMIF('Budget incl CF'!$A:$A,database!$A35,'Budget incl CF'!$D:$D)</f>
        <v>483.8</v>
      </c>
      <c r="D35" s="56">
        <f>1890-1000</f>
        <v>890</v>
      </c>
      <c r="E35" s="56">
        <f>665+1000</f>
        <v>1665</v>
      </c>
      <c r="F35" s="56">
        <v>855</v>
      </c>
      <c r="G35" s="56">
        <v>385</v>
      </c>
      <c r="H35" s="56">
        <v>326</v>
      </c>
      <c r="I35" s="56">
        <v>1825</v>
      </c>
      <c r="J35" s="56">
        <v>650</v>
      </c>
      <c r="K35" s="56">
        <v>650</v>
      </c>
      <c r="L35" s="56">
        <v>650</v>
      </c>
      <c r="M35" s="56">
        <v>650</v>
      </c>
      <c r="N35" s="56">
        <f t="shared" si="1"/>
        <v>4425</v>
      </c>
      <c r="O35" s="56">
        <f t="shared" si="2"/>
        <v>8546</v>
      </c>
      <c r="P35" s="14">
        <f t="shared" si="3"/>
        <v>13743.504000000001</v>
      </c>
      <c r="W35" s="214">
        <f t="shared" si="4"/>
        <v>7896</v>
      </c>
    </row>
    <row r="36" spans="1:23" x14ac:dyDescent="0.25">
      <c r="A36" s="15" t="s">
        <v>31</v>
      </c>
      <c r="B36" s="56">
        <v>62.866999999999997</v>
      </c>
      <c r="C36" s="56">
        <f>SUMIF('Budget incl CF'!$A:$A,database!$A36,'Budget incl CF'!$C:$C)+SUMIF('Budget incl CF'!$A:$A,database!$A36,'Budget incl CF'!$D:$D)</f>
        <v>40</v>
      </c>
      <c r="D36" s="56">
        <v>3</v>
      </c>
      <c r="E36" s="56">
        <v>0</v>
      </c>
      <c r="F36" s="56">
        <v>0</v>
      </c>
      <c r="G36" s="56">
        <v>0</v>
      </c>
      <c r="H36" s="56">
        <v>0</v>
      </c>
      <c r="I36" s="56">
        <v>0</v>
      </c>
      <c r="J36" s="56">
        <v>38</v>
      </c>
      <c r="K36" s="56">
        <v>0</v>
      </c>
      <c r="L36" s="56">
        <v>0</v>
      </c>
      <c r="M36" s="56">
        <v>0</v>
      </c>
      <c r="N36" s="56">
        <f t="shared" si="1"/>
        <v>38</v>
      </c>
      <c r="O36" s="56">
        <f t="shared" si="2"/>
        <v>41</v>
      </c>
      <c r="P36" s="14">
        <f t="shared" si="3"/>
        <v>103.86699999999999</v>
      </c>
      <c r="W36" s="214">
        <f t="shared" si="4"/>
        <v>41</v>
      </c>
    </row>
    <row r="37" spans="1:23" x14ac:dyDescent="0.25">
      <c r="A37" s="15" t="s">
        <v>32</v>
      </c>
      <c r="B37" s="56">
        <v>1999.2660000000001</v>
      </c>
      <c r="C37" s="56">
        <f>SUMIF('Budget incl CF'!$A:$A,database!$A37,'Budget incl CF'!$C:$C)+SUMIF('Budget incl CF'!$A:$A,database!$A37,'Budget incl CF'!$D:$D)</f>
        <v>0</v>
      </c>
      <c r="D37" s="56">
        <v>0</v>
      </c>
      <c r="E37" s="56">
        <v>0</v>
      </c>
      <c r="F37" s="56">
        <v>0</v>
      </c>
      <c r="G37" s="56">
        <v>0</v>
      </c>
      <c r="H37" s="56">
        <v>0</v>
      </c>
      <c r="I37" s="56">
        <v>1800</v>
      </c>
      <c r="J37" s="56">
        <v>0</v>
      </c>
      <c r="K37" s="56">
        <v>0</v>
      </c>
      <c r="L37" s="56">
        <v>0</v>
      </c>
      <c r="M37" s="56">
        <v>0</v>
      </c>
      <c r="N37" s="56">
        <f t="shared" si="1"/>
        <v>1800</v>
      </c>
      <c r="O37" s="56">
        <f t="shared" si="2"/>
        <v>1800</v>
      </c>
      <c r="P37" s="14">
        <f t="shared" si="3"/>
        <v>3799.2660000000001</v>
      </c>
      <c r="W37" s="214">
        <f t="shared" si="4"/>
        <v>1800</v>
      </c>
    </row>
    <row r="38" spans="1:23" x14ac:dyDescent="0.25">
      <c r="A38" s="15" t="s">
        <v>33</v>
      </c>
      <c r="B38" s="56">
        <v>1969.748</v>
      </c>
      <c r="C38" s="56">
        <f>SUMIF('Budget incl CF'!$A:$A,database!$A38,'Budget incl CF'!$C:$C)+SUMIF('Budget incl CF'!$A:$A,database!$A38,'Budget incl CF'!$D:$D)</f>
        <v>129.69999999999999</v>
      </c>
      <c r="D38" s="56">
        <v>750</v>
      </c>
      <c r="E38" s="56">
        <v>0</v>
      </c>
      <c r="F38" s="56">
        <v>0</v>
      </c>
      <c r="G38" s="56">
        <v>0</v>
      </c>
      <c r="H38" s="56">
        <v>0</v>
      </c>
      <c r="I38" s="56">
        <v>750</v>
      </c>
      <c r="J38" s="56">
        <v>750</v>
      </c>
      <c r="K38" s="56">
        <v>0</v>
      </c>
      <c r="L38" s="56">
        <v>0</v>
      </c>
      <c r="M38" s="56">
        <v>0</v>
      </c>
      <c r="N38" s="56">
        <f t="shared" si="1"/>
        <v>1500</v>
      </c>
      <c r="O38" s="56">
        <f t="shared" si="2"/>
        <v>2250</v>
      </c>
      <c r="P38" s="14">
        <f t="shared" si="3"/>
        <v>4219.7479999999996</v>
      </c>
      <c r="W38" s="214">
        <f t="shared" si="4"/>
        <v>2250</v>
      </c>
    </row>
    <row r="39" spans="1:23" x14ac:dyDescent="0.25">
      <c r="A39" s="15" t="s">
        <v>34</v>
      </c>
      <c r="B39" s="56">
        <v>866.08</v>
      </c>
      <c r="C39" s="56">
        <f>SUMIF('Budget incl CF'!$A:$A,database!$A39,'Budget incl CF'!$C:$C)+SUMIF('Budget incl CF'!$A:$A,database!$A39,'Budget incl CF'!$D:$D)</f>
        <v>0</v>
      </c>
      <c r="D39" s="56">
        <v>0</v>
      </c>
      <c r="E39" s="56">
        <v>580</v>
      </c>
      <c r="F39" s="56">
        <v>580</v>
      </c>
      <c r="G39" s="56">
        <v>0</v>
      </c>
      <c r="H39" s="56">
        <v>0</v>
      </c>
      <c r="I39" s="56">
        <v>0</v>
      </c>
      <c r="J39" s="56">
        <v>0</v>
      </c>
      <c r="K39" s="56">
        <v>0</v>
      </c>
      <c r="L39" s="56">
        <v>0</v>
      </c>
      <c r="M39" s="56">
        <v>620</v>
      </c>
      <c r="N39" s="56">
        <f t="shared" si="1"/>
        <v>620</v>
      </c>
      <c r="O39" s="56">
        <f t="shared" si="2"/>
        <v>1780</v>
      </c>
      <c r="P39" s="14">
        <f t="shared" si="3"/>
        <v>2646.08</v>
      </c>
      <c r="W39" s="214">
        <f t="shared" si="4"/>
        <v>1160</v>
      </c>
    </row>
    <row r="40" spans="1:23" x14ac:dyDescent="0.25">
      <c r="A40" s="15" t="s">
        <v>35</v>
      </c>
      <c r="B40" s="56">
        <v>464.26</v>
      </c>
      <c r="C40" s="56">
        <f>SUMIF('Budget incl CF'!$A:$A,database!$A40,'Budget incl CF'!$C:$C)+SUMIF('Budget incl CF'!$A:$A,database!$A40,'Budget incl CF'!$D:$D)</f>
        <v>0</v>
      </c>
      <c r="D40" s="56">
        <v>150</v>
      </c>
      <c r="E40" s="56">
        <v>0</v>
      </c>
      <c r="F40" s="56">
        <v>0</v>
      </c>
      <c r="G40" s="56">
        <v>0</v>
      </c>
      <c r="H40" s="56">
        <v>0</v>
      </c>
      <c r="I40" s="56">
        <v>0</v>
      </c>
      <c r="J40" s="56">
        <v>0</v>
      </c>
      <c r="K40" s="56">
        <v>0</v>
      </c>
      <c r="L40" s="56">
        <v>0</v>
      </c>
      <c r="M40" s="56">
        <v>0</v>
      </c>
      <c r="N40" s="56">
        <f t="shared" si="1"/>
        <v>0</v>
      </c>
      <c r="O40" s="56">
        <f t="shared" si="2"/>
        <v>150</v>
      </c>
      <c r="P40" s="14">
        <f t="shared" si="3"/>
        <v>614.26</v>
      </c>
      <c r="W40" s="214">
        <f t="shared" si="4"/>
        <v>150</v>
      </c>
    </row>
    <row r="41" spans="1:23" x14ac:dyDescent="0.25">
      <c r="A41" s="13" t="s">
        <v>36</v>
      </c>
      <c r="B41" s="56">
        <v>886</v>
      </c>
      <c r="C41" s="56">
        <f>SUMIF('Budget incl CF'!$A:$A,database!$A41,'Budget incl CF'!$C:$C)+SUMIF('Budget incl CF'!$A:$A,database!$A41,'Budget incl CF'!$D:$D)</f>
        <v>0</v>
      </c>
      <c r="D41" s="56">
        <v>70</v>
      </c>
      <c r="E41" s="56">
        <v>64</v>
      </c>
      <c r="F41" s="56">
        <v>78</v>
      </c>
      <c r="G41" s="56">
        <v>40</v>
      </c>
      <c r="H41" s="56">
        <v>72</v>
      </c>
      <c r="I41" s="56">
        <v>82</v>
      </c>
      <c r="J41" s="56">
        <v>70</v>
      </c>
      <c r="K41" s="56">
        <v>58</v>
      </c>
      <c r="L41" s="56">
        <v>60</v>
      </c>
      <c r="M41" s="56">
        <v>70</v>
      </c>
      <c r="N41" s="56">
        <f t="shared" si="1"/>
        <v>340</v>
      </c>
      <c r="O41" s="56">
        <f t="shared" si="2"/>
        <v>664</v>
      </c>
      <c r="P41" s="14">
        <f t="shared" si="3"/>
        <v>1550</v>
      </c>
      <c r="W41" s="214">
        <f t="shared" si="4"/>
        <v>594</v>
      </c>
    </row>
    <row r="42" spans="1:23" ht="22.5" customHeight="1" x14ac:dyDescent="0.25">
      <c r="A42" s="13" t="s">
        <v>39</v>
      </c>
      <c r="B42" s="56">
        <v>52.573</v>
      </c>
      <c r="C42" s="56">
        <f>SUMIF('Budget incl CF'!$A:$A,database!$A42,'Budget incl CF'!$C:$C)+SUMIF('Budget incl CF'!$A:$A,database!$A42,'Budget incl CF'!$D:$D)</f>
        <v>33.9</v>
      </c>
      <c r="D42" s="56">
        <v>0</v>
      </c>
      <c r="E42" s="56">
        <v>30</v>
      </c>
      <c r="F42" s="56">
        <v>17</v>
      </c>
      <c r="G42" s="56">
        <v>0</v>
      </c>
      <c r="H42" s="56">
        <v>47</v>
      </c>
      <c r="I42" s="56">
        <v>30</v>
      </c>
      <c r="J42" s="56">
        <v>17</v>
      </c>
      <c r="K42" s="56">
        <v>30</v>
      </c>
      <c r="L42" s="56">
        <v>17</v>
      </c>
      <c r="M42" s="56">
        <v>0</v>
      </c>
      <c r="N42" s="56">
        <f t="shared" si="1"/>
        <v>94</v>
      </c>
      <c r="O42" s="56">
        <f t="shared" si="2"/>
        <v>188</v>
      </c>
      <c r="P42" s="14">
        <f t="shared" si="3"/>
        <v>240.57300000000001</v>
      </c>
      <c r="W42" s="214">
        <f t="shared" si="4"/>
        <v>188</v>
      </c>
    </row>
    <row r="43" spans="1:23" ht="24" x14ac:dyDescent="0.25">
      <c r="A43" s="13" t="s">
        <v>40</v>
      </c>
      <c r="B43" s="56">
        <v>0</v>
      </c>
      <c r="C43" s="56">
        <f>SUMIF('Budget incl CF'!$A:$A,database!$A43,'Budget incl CF'!$C:$C)+SUMIF('Budget incl CF'!$A:$A,database!$A43,'Budget incl CF'!$D:$D)</f>
        <v>0</v>
      </c>
      <c r="D43" s="56">
        <v>0</v>
      </c>
      <c r="E43" s="56">
        <v>575</v>
      </c>
      <c r="F43" s="56">
        <v>0</v>
      </c>
      <c r="G43" s="56">
        <v>300</v>
      </c>
      <c r="H43" s="56">
        <v>125</v>
      </c>
      <c r="I43" s="56">
        <v>750</v>
      </c>
      <c r="J43" s="56">
        <v>250</v>
      </c>
      <c r="K43" s="56">
        <v>0</v>
      </c>
      <c r="L43" s="56">
        <v>575</v>
      </c>
      <c r="M43" s="56">
        <v>0</v>
      </c>
      <c r="N43" s="56">
        <f t="shared" si="1"/>
        <v>1575</v>
      </c>
      <c r="O43" s="56">
        <f t="shared" si="2"/>
        <v>2575</v>
      </c>
      <c r="P43" s="14">
        <f t="shared" si="3"/>
        <v>2575</v>
      </c>
      <c r="W43" s="214">
        <f t="shared" si="4"/>
        <v>2575</v>
      </c>
    </row>
    <row r="44" spans="1:23" x14ac:dyDescent="0.25">
      <c r="A44" s="15" t="s">
        <v>41</v>
      </c>
      <c r="B44" s="56">
        <v>945.14800000000002</v>
      </c>
      <c r="C44" s="56">
        <f>SUMIF('Budget incl CF'!$A:$A,database!$A44,'Budget incl CF'!$C:$C)+SUMIF('Budget incl CF'!$A:$A,database!$A44,'Budget incl CF'!$D:$D)</f>
        <v>0</v>
      </c>
      <c r="D44" s="56">
        <v>16</v>
      </c>
      <c r="E44" s="56">
        <v>13</v>
      </c>
      <c r="F44" s="56">
        <v>200</v>
      </c>
      <c r="G44" s="56">
        <v>86</v>
      </c>
      <c r="H44" s="56">
        <v>190</v>
      </c>
      <c r="I44" s="56">
        <v>53</v>
      </c>
      <c r="J44" s="56">
        <v>237</v>
      </c>
      <c r="K44" s="56">
        <v>100</v>
      </c>
      <c r="L44" s="56">
        <v>0</v>
      </c>
      <c r="M44" s="56">
        <v>29</v>
      </c>
      <c r="N44" s="56">
        <f t="shared" si="1"/>
        <v>419</v>
      </c>
      <c r="O44" s="56">
        <f t="shared" si="2"/>
        <v>924</v>
      </c>
      <c r="P44" s="14">
        <f t="shared" si="3"/>
        <v>1869.1480000000001</v>
      </c>
      <c r="W44" s="214">
        <f t="shared" si="4"/>
        <v>895</v>
      </c>
    </row>
    <row r="45" spans="1:23" x14ac:dyDescent="0.25">
      <c r="A45" s="13" t="s">
        <v>44</v>
      </c>
      <c r="B45" s="56">
        <f>796.529-131.5</f>
        <v>665.029</v>
      </c>
      <c r="C45" s="56">
        <f>SUMIF('Budget incl CF'!$A:$A,database!$A45,'Budget incl CF'!$C:$C)+SUMIF('Budget incl CF'!$A:$A,database!$A45,'Budget incl CF'!$D:$D)</f>
        <v>0</v>
      </c>
      <c r="D45" s="56">
        <v>0</v>
      </c>
      <c r="E45" s="56">
        <v>0</v>
      </c>
      <c r="F45" s="56">
        <v>0</v>
      </c>
      <c r="G45" s="56">
        <v>0</v>
      </c>
      <c r="H45" s="56">
        <v>0</v>
      </c>
      <c r="I45" s="56">
        <v>540</v>
      </c>
      <c r="J45" s="56">
        <v>0</v>
      </c>
      <c r="K45" s="56">
        <v>0</v>
      </c>
      <c r="L45" s="56">
        <v>0</v>
      </c>
      <c r="M45" s="56">
        <v>0</v>
      </c>
      <c r="N45" s="56">
        <f t="shared" si="1"/>
        <v>540</v>
      </c>
      <c r="O45" s="56">
        <f t="shared" si="2"/>
        <v>540</v>
      </c>
      <c r="P45" s="14">
        <f t="shared" si="3"/>
        <v>1205.029</v>
      </c>
      <c r="W45" s="214">
        <f t="shared" si="4"/>
        <v>540</v>
      </c>
    </row>
    <row r="46" spans="1:23" x14ac:dyDescent="0.25">
      <c r="A46" s="13" t="s">
        <v>45</v>
      </c>
      <c r="B46" s="56">
        <v>3738.2570000000001</v>
      </c>
      <c r="C46" s="56">
        <f>SUMIF('Budget incl CF'!$A:$A,database!$A46,'Budget incl CF'!$C:$C)+SUMIF('Budget incl CF'!$A:$A,database!$A46,'Budget incl CF'!$D:$D)</f>
        <v>171</v>
      </c>
      <c r="D46" s="56">
        <v>0</v>
      </c>
      <c r="E46" s="56">
        <v>1256</v>
      </c>
      <c r="F46" s="56">
        <v>3767</v>
      </c>
      <c r="G46" s="56">
        <v>0</v>
      </c>
      <c r="H46" s="56">
        <v>0</v>
      </c>
      <c r="I46" s="56">
        <v>0</v>
      </c>
      <c r="J46" s="56">
        <v>1256</v>
      </c>
      <c r="K46" s="56">
        <v>3767</v>
      </c>
      <c r="L46" s="56">
        <v>0</v>
      </c>
      <c r="M46" s="56">
        <v>0</v>
      </c>
      <c r="N46" s="56">
        <f t="shared" si="1"/>
        <v>5023</v>
      </c>
      <c r="O46" s="56">
        <f t="shared" si="2"/>
        <v>10046</v>
      </c>
      <c r="P46" s="14">
        <f t="shared" si="3"/>
        <v>13784.257</v>
      </c>
      <c r="W46" s="214">
        <f t="shared" si="4"/>
        <v>10046</v>
      </c>
    </row>
    <row r="47" spans="1:23" x14ac:dyDescent="0.25">
      <c r="A47" s="13" t="s">
        <v>46</v>
      </c>
      <c r="B47" s="56">
        <v>976.01199999999994</v>
      </c>
      <c r="C47" s="56">
        <f>SUMIF('Budget incl CF'!$A:$A,database!$A47,'Budget incl CF'!$C:$C)+SUMIF('Budget incl CF'!$A:$A,database!$A47,'Budget incl CF'!$D:$D)</f>
        <v>50.5</v>
      </c>
      <c r="D47" s="56">
        <v>275</v>
      </c>
      <c r="E47" s="56">
        <v>0</v>
      </c>
      <c r="F47" s="56">
        <v>0</v>
      </c>
      <c r="G47" s="56">
        <v>0</v>
      </c>
      <c r="H47" s="56">
        <v>0</v>
      </c>
      <c r="I47" s="56">
        <v>0</v>
      </c>
      <c r="J47" s="56">
        <v>2000</v>
      </c>
      <c r="K47" s="56">
        <v>0</v>
      </c>
      <c r="L47" s="56">
        <v>0</v>
      </c>
      <c r="M47" s="56">
        <v>0</v>
      </c>
      <c r="N47" s="56">
        <f t="shared" si="1"/>
        <v>2000</v>
      </c>
      <c r="O47" s="56">
        <f>SUM(D47:M47)</f>
        <v>2275</v>
      </c>
      <c r="P47" s="14">
        <f>+O47+B47</f>
        <v>3251.0119999999997</v>
      </c>
      <c r="W47" s="214">
        <f t="shared" si="4"/>
        <v>2275</v>
      </c>
    </row>
    <row r="48" spans="1:23" x14ac:dyDescent="0.25">
      <c r="A48" s="13" t="s">
        <v>47</v>
      </c>
      <c r="B48" s="14">
        <v>141.292</v>
      </c>
      <c r="C48" s="14">
        <f>SUMIF('Budget incl CF'!$A:$A,database!$A48,'Budget incl CF'!$C:$C)+SUMIF('Budget incl CF'!$A:$A,database!$A48,'Budget incl CF'!$D:$D)</f>
        <v>0</v>
      </c>
      <c r="D48" s="14">
        <v>14</v>
      </c>
      <c r="E48" s="14">
        <v>3</v>
      </c>
      <c r="F48" s="14">
        <v>15</v>
      </c>
      <c r="G48" s="14">
        <v>3</v>
      </c>
      <c r="H48" s="14">
        <v>16</v>
      </c>
      <c r="I48" s="14">
        <v>3</v>
      </c>
      <c r="J48" s="14">
        <v>17</v>
      </c>
      <c r="K48" s="14">
        <v>3</v>
      </c>
      <c r="L48" s="14">
        <v>18</v>
      </c>
      <c r="M48" s="14">
        <v>153</v>
      </c>
      <c r="N48" s="14">
        <f t="shared" si="1"/>
        <v>194</v>
      </c>
      <c r="O48" s="14">
        <f t="shared" si="2"/>
        <v>245</v>
      </c>
      <c r="P48" s="14">
        <f>+O48+B48</f>
        <v>386.29200000000003</v>
      </c>
      <c r="W48" s="214">
        <f t="shared" si="4"/>
        <v>92</v>
      </c>
    </row>
    <row r="49" spans="1:23" x14ac:dyDescent="0.25">
      <c r="A49" s="15" t="s">
        <v>49</v>
      </c>
      <c r="B49" s="14">
        <v>1977.181</v>
      </c>
      <c r="C49" s="14">
        <f>SUMIF('Budget incl CF'!$A:$A,database!$A49,'Budget incl CF'!$C:$C)+SUMIF('Budget incl CF'!$A:$A,database!$A49,'Budget incl CF'!$D:$D)</f>
        <v>0</v>
      </c>
      <c r="D49" s="56">
        <v>1267</v>
      </c>
      <c r="E49" s="56">
        <v>0</v>
      </c>
      <c r="F49" s="56">
        <v>1579</v>
      </c>
      <c r="G49" s="56">
        <v>0</v>
      </c>
      <c r="H49" s="56">
        <v>707</v>
      </c>
      <c r="I49" s="56">
        <v>1267</v>
      </c>
      <c r="J49" s="56">
        <v>0</v>
      </c>
      <c r="K49" s="56">
        <v>1579</v>
      </c>
      <c r="L49" s="56">
        <v>0</v>
      </c>
      <c r="M49" s="14">
        <v>707</v>
      </c>
      <c r="N49" s="14">
        <f t="shared" si="1"/>
        <v>3553</v>
      </c>
      <c r="O49" s="14">
        <f t="shared" si="2"/>
        <v>7106</v>
      </c>
      <c r="P49" s="14">
        <f t="shared" si="3"/>
        <v>9083.1810000000005</v>
      </c>
      <c r="W49" s="214">
        <f t="shared" si="4"/>
        <v>6399</v>
      </c>
    </row>
    <row r="50" spans="1:23" x14ac:dyDescent="0.25">
      <c r="A50" s="15" t="s">
        <v>65</v>
      </c>
      <c r="B50" s="14">
        <f>461-195.6</f>
        <v>265.39999999999998</v>
      </c>
      <c r="C50" s="14">
        <f>SUMIF('Budget incl CF'!$A:$A,database!$A50,'Budget incl CF'!$C:$C)+SUMIF('Budget incl CF'!$A:$A,database!$A50,'Budget incl CF'!$D:$D)</f>
        <v>0</v>
      </c>
      <c r="D50" s="14">
        <v>0</v>
      </c>
      <c r="E50" s="14">
        <v>1403</v>
      </c>
      <c r="F50" s="14">
        <v>296</v>
      </c>
      <c r="G50" s="14">
        <v>1723</v>
      </c>
      <c r="H50" s="14">
        <v>307</v>
      </c>
      <c r="I50" s="14">
        <v>1787</v>
      </c>
      <c r="J50" s="14">
        <v>318</v>
      </c>
      <c r="K50" s="14">
        <v>1851</v>
      </c>
      <c r="L50" s="14">
        <v>329</v>
      </c>
      <c r="M50" s="14">
        <v>1915</v>
      </c>
      <c r="N50" s="14">
        <f t="shared" si="1"/>
        <v>6200</v>
      </c>
      <c r="O50" s="14">
        <f t="shared" si="2"/>
        <v>9929</v>
      </c>
      <c r="P50" s="14">
        <f t="shared" si="3"/>
        <v>10194.4</v>
      </c>
      <c r="W50" s="214">
        <f t="shared" si="4"/>
        <v>8014</v>
      </c>
    </row>
    <row r="51" spans="1:23" x14ac:dyDescent="0.25">
      <c r="A51" s="15" t="s">
        <v>280</v>
      </c>
      <c r="B51" s="14">
        <v>0</v>
      </c>
      <c r="C51" s="14">
        <f>SUMIF('Budget incl CF'!$A:$A,database!$A51,'Budget incl CF'!$C:$C)+SUMIF('Budget incl CF'!$A:$A,database!$A51,'Budget incl CF'!$D:$D)</f>
        <v>0</v>
      </c>
      <c r="D51" s="14">
        <v>0</v>
      </c>
      <c r="E51" s="14">
        <v>0</v>
      </c>
      <c r="F51" s="14">
        <v>0</v>
      </c>
      <c r="G51" s="14">
        <v>0</v>
      </c>
      <c r="H51" s="14">
        <v>0</v>
      </c>
      <c r="I51" s="14">
        <v>0</v>
      </c>
      <c r="J51" s="14">
        <v>400</v>
      </c>
      <c r="K51" s="14">
        <v>0</v>
      </c>
      <c r="L51" s="14">
        <v>0</v>
      </c>
      <c r="M51" s="14">
        <v>0</v>
      </c>
      <c r="N51" s="14">
        <f t="shared" si="1"/>
        <v>400</v>
      </c>
      <c r="O51" s="14">
        <f t="shared" si="2"/>
        <v>400</v>
      </c>
      <c r="P51" s="14">
        <f t="shared" si="3"/>
        <v>400</v>
      </c>
      <c r="W51" s="214">
        <f t="shared" si="4"/>
        <v>400</v>
      </c>
    </row>
    <row r="52" spans="1:23" x14ac:dyDescent="0.25">
      <c r="A52" s="15" t="s">
        <v>50</v>
      </c>
      <c r="B52" s="14">
        <v>481.40800000000002</v>
      </c>
      <c r="C52" s="14">
        <f>SUMIF('Budget incl CF'!$A:$A,database!$A52,'Budget incl CF'!$C:$C)+SUMIF('Budget incl CF'!$A:$A,database!$A52,'Budget incl CF'!$D:$D)</f>
        <v>0</v>
      </c>
      <c r="D52" s="14">
        <v>0</v>
      </c>
      <c r="E52" s="14">
        <v>785</v>
      </c>
      <c r="F52" s="14">
        <v>0</v>
      </c>
      <c r="G52" s="14">
        <v>0</v>
      </c>
      <c r="H52" s="14">
        <v>0</v>
      </c>
      <c r="I52" s="14">
        <v>0</v>
      </c>
      <c r="J52" s="14">
        <v>850</v>
      </c>
      <c r="K52" s="14">
        <v>0</v>
      </c>
      <c r="L52" s="14">
        <v>0</v>
      </c>
      <c r="M52" s="14">
        <v>0</v>
      </c>
      <c r="N52" s="14">
        <f t="shared" si="1"/>
        <v>850</v>
      </c>
      <c r="O52" s="14">
        <f t="shared" si="2"/>
        <v>1635</v>
      </c>
      <c r="P52" s="14">
        <f t="shared" si="3"/>
        <v>2116.4079999999999</v>
      </c>
      <c r="W52" s="214">
        <f t="shared" si="4"/>
        <v>1635</v>
      </c>
    </row>
    <row r="53" spans="1:23" x14ac:dyDescent="0.25">
      <c r="A53" s="17" t="s">
        <v>110</v>
      </c>
      <c r="B53" s="16">
        <f t="shared" ref="B53:P53" si="5">SUM(B21:B52)</f>
        <v>282961.17400000006</v>
      </c>
      <c r="C53" s="16">
        <f t="shared" si="5"/>
        <v>10538</v>
      </c>
      <c r="D53" s="16">
        <f t="shared" si="5"/>
        <v>23556</v>
      </c>
      <c r="E53" s="16">
        <f t="shared" si="5"/>
        <v>28173</v>
      </c>
      <c r="F53" s="16">
        <f t="shared" si="5"/>
        <v>33417</v>
      </c>
      <c r="G53" s="16">
        <f t="shared" si="5"/>
        <v>33404</v>
      </c>
      <c r="H53" s="16">
        <f t="shared" si="5"/>
        <v>34031</v>
      </c>
      <c r="I53" s="16">
        <f t="shared" si="5"/>
        <v>37328</v>
      </c>
      <c r="J53" s="16">
        <f t="shared" si="5"/>
        <v>33825</v>
      </c>
      <c r="K53" s="16">
        <f t="shared" si="5"/>
        <v>32171</v>
      </c>
      <c r="L53" s="16">
        <f t="shared" si="5"/>
        <v>27253</v>
      </c>
      <c r="M53" s="16">
        <f t="shared" si="5"/>
        <v>43478</v>
      </c>
      <c r="N53" s="16">
        <f t="shared" si="5"/>
        <v>174055</v>
      </c>
      <c r="O53" s="16">
        <f t="shared" si="5"/>
        <v>326636</v>
      </c>
      <c r="P53" s="16">
        <f t="shared" si="5"/>
        <v>609597.174</v>
      </c>
      <c r="Q53" s="214"/>
      <c r="W53" s="214">
        <f t="shared" si="4"/>
        <v>283158</v>
      </c>
    </row>
    <row r="54" spans="1:23" x14ac:dyDescent="0.25">
      <c r="A54" s="17" t="s">
        <v>112</v>
      </c>
      <c r="B54" s="16">
        <f t="shared" ref="B54:P54" si="6">SUM(B2:B52)</f>
        <v>359417.93</v>
      </c>
      <c r="C54" s="16">
        <f t="shared" si="6"/>
        <v>24512.399999999998</v>
      </c>
      <c r="D54" s="16">
        <f t="shared" si="6"/>
        <v>44315.506880000001</v>
      </c>
      <c r="E54" s="16">
        <f t="shared" si="6"/>
        <v>65187</v>
      </c>
      <c r="F54" s="16">
        <f t="shared" si="6"/>
        <v>76615</v>
      </c>
      <c r="G54" s="16">
        <f t="shared" si="6"/>
        <v>77138</v>
      </c>
      <c r="H54" s="16">
        <f t="shared" si="6"/>
        <v>63103</v>
      </c>
      <c r="I54" s="16">
        <f t="shared" si="6"/>
        <v>58431</v>
      </c>
      <c r="J54" s="16">
        <f t="shared" si="6"/>
        <v>71312</v>
      </c>
      <c r="K54" s="16">
        <f t="shared" si="6"/>
        <v>59257</v>
      </c>
      <c r="L54" s="16">
        <f t="shared" si="6"/>
        <v>46630</v>
      </c>
      <c r="M54" s="16">
        <f t="shared" si="6"/>
        <v>52748</v>
      </c>
      <c r="N54" s="16">
        <f t="shared" si="6"/>
        <v>288378</v>
      </c>
      <c r="O54" s="16">
        <f t="shared" si="6"/>
        <v>614736.50688</v>
      </c>
      <c r="P54" s="16">
        <f t="shared" si="6"/>
        <v>974154.43688000005</v>
      </c>
      <c r="W54" s="214">
        <f t="shared" si="4"/>
        <v>561988.50688</v>
      </c>
    </row>
    <row r="55" spans="1:23" x14ac:dyDescent="0.25">
      <c r="A55" s="15" t="s">
        <v>91</v>
      </c>
      <c r="B55" s="14">
        <f>-30610-3149</f>
        <v>-33759</v>
      </c>
      <c r="C55" s="14">
        <f>SUMIF('Budget incl CF'!$A:$A,database!$A55,'Budget incl CF'!$C:$C)+SUMIF('Budget incl CF'!$A:$A,database!$A55,'Budget incl CF'!$D:$D)</f>
        <v>-1475</v>
      </c>
      <c r="D55" s="14">
        <f>+D63</f>
        <v>-2316</v>
      </c>
      <c r="E55" s="14">
        <f t="shared" ref="E55:M55" si="7">+E63</f>
        <v>-10107</v>
      </c>
      <c r="F55" s="14">
        <f t="shared" si="7"/>
        <v>-16812</v>
      </c>
      <c r="G55" s="14">
        <f t="shared" si="7"/>
        <v>-17099</v>
      </c>
      <c r="H55" s="14">
        <f t="shared" si="7"/>
        <v>-6907</v>
      </c>
      <c r="I55" s="14">
        <f>+I63</f>
        <v>-12303</v>
      </c>
      <c r="J55" s="14">
        <f t="shared" si="7"/>
        <v>-15914</v>
      </c>
      <c r="K55" s="14">
        <f t="shared" si="7"/>
        <v>-1851</v>
      </c>
      <c r="L55" s="14">
        <f t="shared" si="7"/>
        <v>-329</v>
      </c>
      <c r="M55" s="14">
        <f t="shared" si="7"/>
        <v>-63</v>
      </c>
      <c r="N55" s="14">
        <f t="shared" ref="N55:N57" si="8">SUM(I55:M55)</f>
        <v>-30460</v>
      </c>
      <c r="O55" s="14">
        <f t="shared" ref="O55:O57" si="9">SUM(D55:M55)</f>
        <v>-83701</v>
      </c>
      <c r="P55" s="14">
        <f t="shared" ref="P55:P57" si="10">+O55+B55</f>
        <v>-117460</v>
      </c>
    </row>
    <row r="56" spans="1:23" x14ac:dyDescent="0.25">
      <c r="A56" s="15" t="s">
        <v>92</v>
      </c>
      <c r="B56" s="14">
        <v>-2632</v>
      </c>
      <c r="C56" s="14">
        <f>SUMIF('Budget incl CF'!$A:$A,database!$A56,'Budget incl CF'!$C:$C)+SUMIF('Budget incl CF'!$A:$A,database!$A56,'Budget incl CF'!$D:$D)</f>
        <v>0</v>
      </c>
      <c r="D56" s="14">
        <f>D76</f>
        <v>0</v>
      </c>
      <c r="E56" s="14">
        <f t="shared" ref="E56:M56" si="11">E76</f>
        <v>1403</v>
      </c>
      <c r="F56" s="14">
        <f t="shared" si="11"/>
        <v>296</v>
      </c>
      <c r="G56" s="14">
        <f t="shared" si="11"/>
        <v>1723</v>
      </c>
      <c r="H56" s="14">
        <f t="shared" si="11"/>
        <v>307</v>
      </c>
      <c r="I56" s="14">
        <f t="shared" si="11"/>
        <v>1787</v>
      </c>
      <c r="J56" s="14">
        <f t="shared" si="11"/>
        <v>318</v>
      </c>
      <c r="K56" s="14">
        <f t="shared" si="11"/>
        <v>1851</v>
      </c>
      <c r="L56" s="14">
        <f t="shared" si="11"/>
        <v>329</v>
      </c>
      <c r="M56" s="14">
        <f t="shared" si="11"/>
        <v>63</v>
      </c>
      <c r="N56" s="14">
        <f t="shared" si="8"/>
        <v>4348</v>
      </c>
      <c r="O56" s="14">
        <f>SUM(D56:M56)</f>
        <v>8077</v>
      </c>
      <c r="P56" s="14">
        <f t="shared" si="10"/>
        <v>5445</v>
      </c>
    </row>
    <row r="57" spans="1:23" x14ac:dyDescent="0.25">
      <c r="A57" s="55" t="s">
        <v>423</v>
      </c>
      <c r="B57" s="14">
        <f>-B53</f>
        <v>-282961.17400000006</v>
      </c>
      <c r="C57" s="14">
        <f>SUMIF('Budget incl CF'!$A:$A,database!$A57,'Budget incl CF'!$C:$C)+SUMIF('Budget incl CF'!$A:$A,database!$A57,'Budget incl CF'!$D:$D)</f>
        <v>-10538</v>
      </c>
      <c r="D57" s="14">
        <f>-D53+D56</f>
        <v>-23556</v>
      </c>
      <c r="E57" s="14">
        <f>-E53+E56</f>
        <v>-26770</v>
      </c>
      <c r="F57" s="14">
        <f t="shared" ref="F57:M57" si="12">-F53+F56</f>
        <v>-33121</v>
      </c>
      <c r="G57" s="14">
        <f t="shared" si="12"/>
        <v>-31681</v>
      </c>
      <c r="H57" s="14">
        <f t="shared" si="12"/>
        <v>-33724</v>
      </c>
      <c r="I57" s="14">
        <f t="shared" si="12"/>
        <v>-35541</v>
      </c>
      <c r="J57" s="14">
        <f t="shared" si="12"/>
        <v>-33507</v>
      </c>
      <c r="K57" s="14">
        <f t="shared" si="12"/>
        <v>-30320</v>
      </c>
      <c r="L57" s="14">
        <f t="shared" si="12"/>
        <v>-26924</v>
      </c>
      <c r="M57" s="14">
        <f t="shared" si="12"/>
        <v>-43415</v>
      </c>
      <c r="N57" s="14">
        <f t="shared" si="8"/>
        <v>-169707</v>
      </c>
      <c r="O57" s="14">
        <f t="shared" si="9"/>
        <v>-318559</v>
      </c>
      <c r="P57" s="14">
        <f t="shared" si="10"/>
        <v>-601520.17400000012</v>
      </c>
    </row>
    <row r="58" spans="1:23" x14ac:dyDescent="0.25">
      <c r="A58" s="17" t="s">
        <v>115</v>
      </c>
      <c r="B58" s="16"/>
      <c r="C58" s="16">
        <f>C54+C55+C57</f>
        <v>12499.399999999998</v>
      </c>
      <c r="D58" s="16">
        <f>D54+D55+D57</f>
        <v>18443.506880000001</v>
      </c>
      <c r="E58" s="16">
        <f>E54+E55+E57</f>
        <v>28310</v>
      </c>
      <c r="F58" s="16">
        <f t="shared" ref="F58:O58" si="13">F54+F55+F57</f>
        <v>26682</v>
      </c>
      <c r="G58" s="16">
        <f t="shared" si="13"/>
        <v>28358</v>
      </c>
      <c r="H58" s="16">
        <f t="shared" si="13"/>
        <v>22472</v>
      </c>
      <c r="I58" s="16">
        <f t="shared" si="13"/>
        <v>10587</v>
      </c>
      <c r="J58" s="16">
        <f t="shared" si="13"/>
        <v>21891</v>
      </c>
      <c r="K58" s="16">
        <f t="shared" si="13"/>
        <v>27086</v>
      </c>
      <c r="L58" s="16">
        <f t="shared" si="13"/>
        <v>19377</v>
      </c>
      <c r="M58" s="16">
        <f t="shared" si="13"/>
        <v>9270</v>
      </c>
      <c r="N58" s="16">
        <f t="shared" si="13"/>
        <v>88211</v>
      </c>
      <c r="O58" s="16">
        <f t="shared" si="13"/>
        <v>212476.50688</v>
      </c>
      <c r="P58" s="16">
        <f>P54+P55+P57</f>
        <v>255174.26287999994</v>
      </c>
    </row>
    <row r="59" spans="1:23" x14ac:dyDescent="0.25">
      <c r="E59" s="214"/>
      <c r="F59" s="214"/>
      <c r="G59" s="214"/>
      <c r="H59" s="214"/>
      <c r="I59" s="214"/>
      <c r="J59" s="214"/>
      <c r="K59" s="214"/>
      <c r="L59" s="214"/>
      <c r="M59" s="214"/>
      <c r="N59" s="214"/>
      <c r="O59" s="214"/>
    </row>
    <row r="60" spans="1:23" x14ac:dyDescent="0.25">
      <c r="B60" s="2"/>
      <c r="C60" s="264"/>
    </row>
    <row r="61" spans="1:23" x14ac:dyDescent="0.25">
      <c r="A61" s="19" t="s">
        <v>247</v>
      </c>
    </row>
    <row r="62" spans="1:23" x14ac:dyDescent="0.25">
      <c r="A62" s="61" t="s">
        <v>246</v>
      </c>
      <c r="B62" s="62"/>
      <c r="C62" s="62"/>
      <c r="D62" s="62">
        <f>SUMIF('Data Sheet'!$B$14:$M$14,database!D$1,'Data Sheet'!$B$15:$M$15)</f>
        <v>3186.2494999999999</v>
      </c>
      <c r="E62" s="62">
        <f>SUMIF('Data Sheet'!$B$14:$M$14,database!E$1,'Data Sheet'!$B$15:$M$15)</f>
        <v>4549.7127</v>
      </c>
      <c r="F62" s="62">
        <f>SUMIF('Data Sheet'!$B$14:$M$14,database!F$1,'Data Sheet'!$B$15:$M$15)</f>
        <v>6630.2286999999997</v>
      </c>
      <c r="G62" s="62">
        <f>SUMIF('Data Sheet'!$B$14:$M$14,database!G$1,'Data Sheet'!$B$15:$M$15)</f>
        <v>6931.4477999999999</v>
      </c>
      <c r="H62" s="62">
        <f>SUMIF('Data Sheet'!$B$14:$M$14,database!H$1,'Data Sheet'!$B$15:$M$15)</f>
        <v>7247.2888000000003</v>
      </c>
      <c r="I62" s="62">
        <f>SUMIF('Data Sheet'!$B$14:$M$14,database!I$1,'Data Sheet'!$B$15:$M$15)</f>
        <v>7576.6963999999998</v>
      </c>
      <c r="J62" s="62">
        <f>SUMIF('Data Sheet'!$B$14:$M$14,database!J$1,'Data Sheet'!$B$15:$M$15)</f>
        <v>7920.7007000000003</v>
      </c>
      <c r="K62" s="62">
        <f>SUMIF('Data Sheet'!$B$14:$M$14,database!K$1,'Data Sheet'!$B$15:$M$15)</f>
        <v>8281.0925000000007</v>
      </c>
      <c r="L62" s="62">
        <f>SUMIF('Data Sheet'!$B$14:$M$14,database!L$1,'Data Sheet'!$B$15:$M$15)</f>
        <v>8637.82</v>
      </c>
      <c r="M62" s="62">
        <f>SUMIF('Data Sheet'!$B$14:$M$14,database!M$1,'Data Sheet'!$B$15:$M$15)</f>
        <v>8637.82</v>
      </c>
      <c r="N62" s="62">
        <f>+M62+L62+K62+J62+I62</f>
        <v>41054.1296</v>
      </c>
      <c r="O62" s="62">
        <f>+N62+D62+E62+F62+G62+H62</f>
        <v>69599.057099999991</v>
      </c>
      <c r="P62" s="70"/>
      <c r="Q62" s="2"/>
    </row>
    <row r="63" spans="1:23" x14ac:dyDescent="0.25">
      <c r="A63" s="9" t="s">
        <v>234</v>
      </c>
      <c r="B63" s="20"/>
      <c r="C63" s="9"/>
      <c r="D63" s="20">
        <f>-SUM(D66:D76)</f>
        <v>-2316</v>
      </c>
      <c r="E63" s="20">
        <f t="shared" ref="E63:M63" si="14">-SUM(E66:E76)</f>
        <v>-10107</v>
      </c>
      <c r="F63" s="20">
        <f t="shared" si="14"/>
        <v>-16812</v>
      </c>
      <c r="G63" s="20">
        <f t="shared" si="14"/>
        <v>-17099</v>
      </c>
      <c r="H63" s="20">
        <f t="shared" si="14"/>
        <v>-6907</v>
      </c>
      <c r="I63" s="20">
        <f t="shared" si="14"/>
        <v>-12303</v>
      </c>
      <c r="J63" s="20">
        <f t="shared" si="14"/>
        <v>-15914</v>
      </c>
      <c r="K63" s="20">
        <f t="shared" si="14"/>
        <v>-1851</v>
      </c>
      <c r="L63" s="20">
        <f t="shared" si="14"/>
        <v>-329</v>
      </c>
      <c r="M63" s="20">
        <f t="shared" si="14"/>
        <v>-63</v>
      </c>
      <c r="N63" s="20">
        <f>+M63+L63+K63+J63+I63</f>
        <v>-30460</v>
      </c>
      <c r="O63" s="20">
        <f>+N63+D63+E63+F63+G63+H63</f>
        <v>-83701</v>
      </c>
      <c r="P63" s="4"/>
    </row>
    <row r="64" spans="1:23" ht="15.75" thickBot="1" x14ac:dyDescent="0.3">
      <c r="A64" s="9" t="s">
        <v>235</v>
      </c>
      <c r="B64" s="10">
        <f>+B89</f>
        <v>38007.953000000001</v>
      </c>
      <c r="C64" s="9"/>
      <c r="D64" s="20">
        <f>+B64+D62+D63</f>
        <v>38878.202499999999</v>
      </c>
      <c r="E64" s="20">
        <f>+D64+E62+E63</f>
        <v>33320.915200000003</v>
      </c>
      <c r="F64" s="20">
        <f t="shared" ref="F64:M64" si="15">+E64+F62+F63</f>
        <v>23139.143900000003</v>
      </c>
      <c r="G64" s="20">
        <f t="shared" si="15"/>
        <v>12971.591700000004</v>
      </c>
      <c r="H64" s="20">
        <f t="shared" si="15"/>
        <v>13311.880500000007</v>
      </c>
      <c r="I64" s="20">
        <f t="shared" si="15"/>
        <v>8585.5769000000073</v>
      </c>
      <c r="J64" s="20">
        <f t="shared" si="15"/>
        <v>592.27760000000853</v>
      </c>
      <c r="K64" s="20">
        <f t="shared" si="15"/>
        <v>7022.3701000000092</v>
      </c>
      <c r="L64" s="20">
        <f t="shared" si="15"/>
        <v>15331.190100000009</v>
      </c>
      <c r="M64" s="20">
        <f t="shared" si="15"/>
        <v>23906.010100000007</v>
      </c>
      <c r="N64" s="29">
        <f>+M64+L64+K64+J64+I64</f>
        <v>55437.424800000037</v>
      </c>
      <c r="O64" s="30"/>
      <c r="P64" s="4"/>
    </row>
    <row r="65" spans="1:16" ht="15.75" thickBot="1" x14ac:dyDescent="0.3">
      <c r="A65" s="31"/>
      <c r="B65" s="32"/>
      <c r="C65" s="31"/>
      <c r="D65" s="33"/>
      <c r="E65" s="33"/>
      <c r="F65" s="33"/>
      <c r="G65" s="33"/>
      <c r="H65" s="33"/>
      <c r="I65" s="33"/>
      <c r="J65" s="33"/>
      <c r="K65" s="33"/>
      <c r="L65" s="33"/>
      <c r="M65" s="33"/>
      <c r="N65" s="34" t="s">
        <v>116</v>
      </c>
      <c r="O65" s="35" t="s">
        <v>236</v>
      </c>
      <c r="P65" s="36" t="s">
        <v>249</v>
      </c>
    </row>
    <row r="66" spans="1:16" ht="15.75" thickBot="1" x14ac:dyDescent="0.3">
      <c r="A66" s="22" t="s">
        <v>297</v>
      </c>
      <c r="B66" s="259">
        <v>1172</v>
      </c>
      <c r="C66" s="260"/>
      <c r="D66" s="259">
        <v>0</v>
      </c>
      <c r="E66" s="259">
        <f>E4</f>
        <v>6710</v>
      </c>
      <c r="F66" s="259">
        <v>10000</v>
      </c>
      <c r="G66" s="259">
        <v>4676</v>
      </c>
      <c r="H66" s="259"/>
      <c r="I66" s="261"/>
      <c r="J66" s="259"/>
      <c r="K66" s="259"/>
      <c r="L66" s="23"/>
      <c r="M66" s="66"/>
      <c r="N66" s="65">
        <f t="shared" ref="N66:N75" si="16">SUM(D66:M66)+B66</f>
        <v>22558</v>
      </c>
      <c r="O66" s="37">
        <v>22558</v>
      </c>
      <c r="P66" s="38">
        <f>+O66-N66</f>
        <v>0</v>
      </c>
    </row>
    <row r="67" spans="1:16" ht="15.75" thickBot="1" x14ac:dyDescent="0.3">
      <c r="A67" s="24" t="s">
        <v>243</v>
      </c>
      <c r="B67" s="262"/>
      <c r="C67" s="263"/>
      <c r="D67" s="262">
        <v>2116</v>
      </c>
      <c r="E67" s="262">
        <v>659</v>
      </c>
      <c r="F67" s="262"/>
      <c r="G67" s="262"/>
      <c r="H67" s="262"/>
      <c r="I67" s="262"/>
      <c r="J67" s="262"/>
      <c r="K67" s="262"/>
      <c r="L67" s="10"/>
      <c r="M67" s="67"/>
      <c r="N67" s="65">
        <f t="shared" si="16"/>
        <v>2775</v>
      </c>
      <c r="O67" s="39">
        <v>2775</v>
      </c>
      <c r="P67" s="40">
        <f>+O67-N67</f>
        <v>0</v>
      </c>
    </row>
    <row r="68" spans="1:16" ht="15.75" thickBot="1" x14ac:dyDescent="0.3">
      <c r="A68" s="24" t="s">
        <v>244</v>
      </c>
      <c r="B68" s="262"/>
      <c r="C68" s="263"/>
      <c r="D68" s="2"/>
      <c r="E68" s="262">
        <f>E6</f>
        <v>600</v>
      </c>
      <c r="F68" s="262">
        <v>6516</v>
      </c>
      <c r="G68" s="262">
        <f>4700+6000</f>
        <v>10700</v>
      </c>
      <c r="H68" s="262">
        <v>6000</v>
      </c>
      <c r="I68" s="262">
        <v>4000</v>
      </c>
      <c r="J68" s="262"/>
      <c r="K68" s="262"/>
      <c r="L68" s="10"/>
      <c r="M68" s="67"/>
      <c r="N68" s="65">
        <f t="shared" si="16"/>
        <v>27816</v>
      </c>
      <c r="O68" s="39"/>
      <c r="P68" s="41"/>
    </row>
    <row r="69" spans="1:16" ht="15.75" thickBot="1" x14ac:dyDescent="0.3">
      <c r="A69" s="24" t="s">
        <v>245</v>
      </c>
      <c r="B69" s="262"/>
      <c r="C69" s="263"/>
      <c r="D69" s="262"/>
      <c r="E69" s="262"/>
      <c r="F69" s="262"/>
      <c r="G69" s="262"/>
      <c r="H69" s="262">
        <f>H8</f>
        <v>600</v>
      </c>
      <c r="I69" s="262">
        <f>I8</f>
        <v>6516</v>
      </c>
      <c r="J69" s="262">
        <f>J8</f>
        <v>15596</v>
      </c>
      <c r="K69" s="262"/>
      <c r="L69" s="10"/>
      <c r="M69" s="68"/>
      <c r="N69" s="65">
        <f t="shared" si="16"/>
        <v>22712</v>
      </c>
      <c r="O69" s="39"/>
      <c r="P69" s="41"/>
    </row>
    <row r="70" spans="1:16" ht="15.75" thickBot="1" x14ac:dyDescent="0.3">
      <c r="A70" s="24" t="s">
        <v>485</v>
      </c>
      <c r="B70" s="262">
        <f>359</f>
        <v>359</v>
      </c>
      <c r="C70" s="263"/>
      <c r="D70" s="262">
        <f>3000-3000</f>
        <v>0</v>
      </c>
      <c r="E70" s="262"/>
      <c r="F70" s="263"/>
      <c r="G70" s="262"/>
      <c r="H70" s="262"/>
      <c r="I70" s="262"/>
      <c r="J70" s="262"/>
      <c r="K70" s="262"/>
      <c r="L70" s="10"/>
      <c r="M70" s="67"/>
      <c r="N70" s="65">
        <f t="shared" si="16"/>
        <v>359</v>
      </c>
      <c r="O70" s="39"/>
      <c r="P70" s="41"/>
    </row>
    <row r="71" spans="1:16" ht="15.75" thickBot="1" x14ac:dyDescent="0.3">
      <c r="A71" s="24" t="s">
        <v>237</v>
      </c>
      <c r="B71" s="262">
        <v>500</v>
      </c>
      <c r="C71" s="263"/>
      <c r="D71" s="262"/>
      <c r="E71" s="262"/>
      <c r="F71" s="263"/>
      <c r="G71" s="262"/>
      <c r="H71" s="262"/>
      <c r="I71" s="262"/>
      <c r="J71" s="262"/>
      <c r="K71" s="262"/>
      <c r="L71" s="10"/>
      <c r="M71" s="67"/>
      <c r="N71" s="65">
        <f t="shared" si="16"/>
        <v>500</v>
      </c>
      <c r="O71" s="39"/>
      <c r="P71" s="41"/>
    </row>
    <row r="72" spans="1:16" ht="15.75" thickBot="1" x14ac:dyDescent="0.3">
      <c r="A72" s="252" t="s">
        <v>448</v>
      </c>
      <c r="B72" s="262">
        <v>987</v>
      </c>
      <c r="C72" s="263"/>
      <c r="D72" s="262">
        <v>200</v>
      </c>
      <c r="E72" s="262">
        <f>E10</f>
        <v>735</v>
      </c>
      <c r="F72" s="263"/>
      <c r="G72" s="262"/>
      <c r="H72" s="262"/>
      <c r="I72" s="262"/>
      <c r="J72" s="262"/>
      <c r="K72" s="262"/>
      <c r="L72" s="10"/>
      <c r="M72" s="67"/>
      <c r="N72" s="65">
        <f t="shared" si="16"/>
        <v>1922</v>
      </c>
      <c r="O72" s="39">
        <v>53311</v>
      </c>
      <c r="P72" s="40">
        <f>SUM(N68:N72)-O72</f>
        <v>-2</v>
      </c>
    </row>
    <row r="73" spans="1:16" ht="15.75" thickBot="1" x14ac:dyDescent="0.3">
      <c r="A73" s="24" t="s">
        <v>68</v>
      </c>
      <c r="B73" s="262">
        <v>140</v>
      </c>
      <c r="C73" s="263"/>
      <c r="D73" s="263"/>
      <c r="E73" s="262"/>
      <c r="F73" s="262"/>
      <c r="G73" s="262"/>
      <c r="H73" s="262"/>
      <c r="I73" s="262"/>
      <c r="J73" s="262"/>
      <c r="K73" s="262"/>
      <c r="L73" s="10"/>
      <c r="M73" s="67"/>
      <c r="N73" s="65">
        <f t="shared" si="16"/>
        <v>140</v>
      </c>
      <c r="O73" s="39">
        <v>280</v>
      </c>
      <c r="P73" s="40">
        <f t="shared" ref="P73:P76" si="17">+O73-N73</f>
        <v>140</v>
      </c>
    </row>
    <row r="74" spans="1:16" ht="15.75" thickBot="1" x14ac:dyDescent="0.3">
      <c r="A74" s="24" t="s">
        <v>239</v>
      </c>
      <c r="B74" s="262">
        <f>500+522</f>
        <v>1022</v>
      </c>
      <c r="C74" s="263"/>
      <c r="D74" s="262"/>
      <c r="E74" s="262"/>
      <c r="F74" s="262"/>
      <c r="G74" s="262"/>
      <c r="H74" s="262"/>
      <c r="I74" s="262"/>
      <c r="J74" s="262"/>
      <c r="K74" s="262"/>
      <c r="L74" s="10"/>
      <c r="M74" s="67"/>
      <c r="N74" s="65">
        <f t="shared" si="16"/>
        <v>1022</v>
      </c>
      <c r="O74" s="39">
        <v>1022</v>
      </c>
      <c r="P74" s="40">
        <f t="shared" si="17"/>
        <v>0</v>
      </c>
    </row>
    <row r="75" spans="1:16" ht="15.75" thickBot="1" x14ac:dyDescent="0.3">
      <c r="A75" s="24" t="s">
        <v>240</v>
      </c>
      <c r="B75" s="10">
        <v>42</v>
      </c>
      <c r="C75" s="9"/>
      <c r="D75" s="10"/>
      <c r="E75" s="10"/>
      <c r="F75" s="10"/>
      <c r="G75" s="10"/>
      <c r="H75" s="10"/>
      <c r="I75" s="10"/>
      <c r="J75" s="10"/>
      <c r="K75" s="10"/>
      <c r="L75" s="10"/>
      <c r="M75" s="67"/>
      <c r="N75" s="65">
        <f t="shared" si="16"/>
        <v>42</v>
      </c>
      <c r="O75" s="39">
        <v>42</v>
      </c>
      <c r="P75" s="40">
        <f t="shared" si="17"/>
        <v>0</v>
      </c>
    </row>
    <row r="76" spans="1:16" ht="15.75" thickBot="1" x14ac:dyDescent="0.3">
      <c r="A76" s="25" t="s">
        <v>241</v>
      </c>
      <c r="B76" s="27">
        <v>800</v>
      </c>
      <c r="C76" s="26"/>
      <c r="D76" s="27"/>
      <c r="E76" s="27">
        <f t="shared" ref="E76:K76" si="18">E50</f>
        <v>1403</v>
      </c>
      <c r="F76" s="27">
        <f t="shared" si="18"/>
        <v>296</v>
      </c>
      <c r="G76" s="27">
        <f t="shared" si="18"/>
        <v>1723</v>
      </c>
      <c r="H76" s="27">
        <f t="shared" si="18"/>
        <v>307</v>
      </c>
      <c r="I76" s="27">
        <f t="shared" si="18"/>
        <v>1787</v>
      </c>
      <c r="J76" s="27">
        <f t="shared" si="18"/>
        <v>318</v>
      </c>
      <c r="K76" s="27">
        <f t="shared" si="18"/>
        <v>1851</v>
      </c>
      <c r="L76" s="27">
        <f>L50</f>
        <v>329</v>
      </c>
      <c r="M76" s="69">
        <v>63</v>
      </c>
      <c r="N76" s="65">
        <f>SUM(D76:M76)+B76</f>
        <v>8877</v>
      </c>
      <c r="O76" s="42">
        <v>8877</v>
      </c>
      <c r="P76" s="43">
        <f t="shared" si="17"/>
        <v>0</v>
      </c>
    </row>
    <row r="78" spans="1:16" x14ac:dyDescent="0.25">
      <c r="A78" t="s">
        <v>248</v>
      </c>
    </row>
    <row r="79" spans="1:16" x14ac:dyDescent="0.25">
      <c r="A79" s="18" t="s">
        <v>333</v>
      </c>
      <c r="B79" s="28">
        <f>(39666178+630381)/1000</f>
        <v>40296.559000000001</v>
      </c>
    </row>
    <row r="80" spans="1:16" x14ac:dyDescent="0.25">
      <c r="A80" s="8" t="s">
        <v>334</v>
      </c>
      <c r="B80" s="21">
        <v>4120</v>
      </c>
    </row>
    <row r="81" spans="1:3" x14ac:dyDescent="0.25">
      <c r="A81" s="8" t="s">
        <v>256</v>
      </c>
      <c r="B81" s="28">
        <f>SUM(B79:B80)</f>
        <v>44416.559000000001</v>
      </c>
    </row>
    <row r="82" spans="1:3" x14ac:dyDescent="0.25">
      <c r="A82" s="9" t="s">
        <v>264</v>
      </c>
      <c r="B82" s="21"/>
    </row>
    <row r="83" spans="1:3" x14ac:dyDescent="0.25">
      <c r="A83" s="9" t="s">
        <v>265</v>
      </c>
      <c r="B83" s="21">
        <f>(-C83/1000)</f>
        <v>-17.576000000000001</v>
      </c>
      <c r="C83" s="64">
        <v>17576</v>
      </c>
    </row>
    <row r="84" spans="1:3" x14ac:dyDescent="0.25">
      <c r="A84" s="9" t="s">
        <v>266</v>
      </c>
      <c r="B84" s="21">
        <f t="shared" ref="B84:B88" si="19">(-C84/1000)</f>
        <v>-1000</v>
      </c>
      <c r="C84" s="64">
        <v>1000000</v>
      </c>
    </row>
    <row r="85" spans="1:3" x14ac:dyDescent="0.25">
      <c r="A85" s="9" t="s">
        <v>267</v>
      </c>
      <c r="B85" s="21">
        <f t="shared" si="19"/>
        <v>-1000</v>
      </c>
      <c r="C85" s="64">
        <v>1000000</v>
      </c>
    </row>
    <row r="86" spans="1:3" x14ac:dyDescent="0.25">
      <c r="A86" s="9" t="s">
        <v>268</v>
      </c>
      <c r="B86" s="21">
        <f t="shared" si="19"/>
        <v>-2931</v>
      </c>
      <c r="C86" s="64">
        <v>2931000</v>
      </c>
    </row>
    <row r="87" spans="1:3" x14ac:dyDescent="0.25">
      <c r="A87" s="9" t="s">
        <v>269</v>
      </c>
      <c r="B87" s="21">
        <f t="shared" si="19"/>
        <v>-1171.626</v>
      </c>
      <c r="C87" s="64">
        <v>1171626</v>
      </c>
    </row>
    <row r="88" spans="1:3" x14ac:dyDescent="0.25">
      <c r="A88" s="9" t="s">
        <v>335</v>
      </c>
      <c r="B88" s="21">
        <f t="shared" si="19"/>
        <v>-288.404</v>
      </c>
      <c r="C88" s="64">
        <f>800000-511596</f>
        <v>288404</v>
      </c>
    </row>
    <row r="89" spans="1:3" x14ac:dyDescent="0.25">
      <c r="A89" s="8" t="s">
        <v>242</v>
      </c>
      <c r="B89" s="21">
        <f>SUM(B81:B88)</f>
        <v>38007.953000000001</v>
      </c>
      <c r="C89" s="64"/>
    </row>
  </sheetData>
  <pageMargins left="0.70866141732283472" right="0.70866141732283472" top="0.74803149606299213" bottom="0.74803149606299213" header="0.31496062992125984" footer="0.31496062992125984"/>
  <pageSetup scale="60" orientation="landscape" r:id="rId1"/>
  <colBreaks count="1" manualBreakCount="1">
    <brk id="16" max="1048575" man="1"/>
  </colBreak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Q19"/>
  <sheetViews>
    <sheetView showGridLines="0" workbookViewId="0">
      <selection sqref="A1:XFD1048576"/>
    </sheetView>
  </sheetViews>
  <sheetFormatPr defaultRowHeight="15" x14ac:dyDescent="0.25"/>
  <sheetData>
    <row r="4" spans="2:17" x14ac:dyDescent="0.25">
      <c r="B4" s="365"/>
      <c r="C4" s="31"/>
      <c r="D4" s="31"/>
      <c r="E4" s="31"/>
      <c r="F4" s="31"/>
      <c r="G4" s="31"/>
      <c r="H4" s="31"/>
      <c r="I4" s="31"/>
      <c r="J4" s="31"/>
      <c r="K4" s="31"/>
      <c r="L4" s="31"/>
      <c r="M4" s="31"/>
      <c r="N4" s="31"/>
      <c r="O4" s="31"/>
      <c r="P4" s="31"/>
      <c r="Q4" s="366"/>
    </row>
    <row r="5" spans="2:17" ht="46.5" x14ac:dyDescent="0.25">
      <c r="B5" s="367"/>
      <c r="C5" s="357"/>
      <c r="D5" s="357"/>
      <c r="E5" s="357"/>
      <c r="F5" s="357"/>
      <c r="G5" s="357"/>
      <c r="H5" s="357"/>
      <c r="I5" s="358"/>
      <c r="J5" s="357"/>
      <c r="K5" s="357"/>
      <c r="L5" s="357"/>
      <c r="M5" s="357"/>
      <c r="N5" s="357"/>
      <c r="O5" s="357"/>
      <c r="P5" s="357"/>
      <c r="Q5" s="368"/>
    </row>
    <row r="6" spans="2:17" x14ac:dyDescent="0.25">
      <c r="B6" s="367"/>
      <c r="C6" s="357"/>
      <c r="D6" s="357"/>
      <c r="E6" s="357"/>
      <c r="F6" s="357"/>
      <c r="G6" s="357"/>
      <c r="H6" s="357"/>
      <c r="I6" s="357"/>
      <c r="J6" s="357"/>
      <c r="K6" s="357"/>
      <c r="L6" s="357"/>
      <c r="M6" s="357"/>
      <c r="N6" s="357"/>
      <c r="O6" s="357"/>
      <c r="P6" s="357"/>
      <c r="Q6" s="368"/>
    </row>
    <row r="7" spans="2:17" x14ac:dyDescent="0.25">
      <c r="B7" s="367"/>
      <c r="C7" s="357"/>
      <c r="D7" s="357"/>
      <c r="E7" s="357"/>
      <c r="F7" s="357"/>
      <c r="G7" s="357"/>
      <c r="H7" s="357"/>
      <c r="I7" s="357"/>
      <c r="J7" s="357"/>
      <c r="K7" s="357"/>
      <c r="L7" s="357"/>
      <c r="M7" s="357"/>
      <c r="N7" s="357"/>
      <c r="O7" s="357"/>
      <c r="P7" s="357"/>
      <c r="Q7" s="368"/>
    </row>
    <row r="8" spans="2:17" x14ac:dyDescent="0.25">
      <c r="B8" s="367"/>
      <c r="C8" s="357"/>
      <c r="D8" s="357"/>
      <c r="E8" s="357"/>
      <c r="F8" s="357"/>
      <c r="G8" s="357"/>
      <c r="H8" s="357"/>
      <c r="I8" s="357"/>
      <c r="J8" s="357"/>
      <c r="K8" s="357"/>
      <c r="L8" s="357"/>
      <c r="M8" s="357"/>
      <c r="N8" s="357"/>
      <c r="O8" s="357"/>
      <c r="P8" s="357"/>
      <c r="Q8" s="368"/>
    </row>
    <row r="9" spans="2:17" x14ac:dyDescent="0.25">
      <c r="B9" s="367"/>
      <c r="C9" s="357"/>
      <c r="D9" s="357"/>
      <c r="E9" s="357"/>
      <c r="F9" s="357"/>
      <c r="G9" s="357"/>
      <c r="H9" s="357"/>
      <c r="I9" s="357"/>
      <c r="J9" s="357"/>
      <c r="K9" s="357"/>
      <c r="L9" s="357"/>
      <c r="M9" s="357"/>
      <c r="N9" s="357"/>
      <c r="O9" s="357"/>
      <c r="P9" s="357"/>
      <c r="Q9" s="368"/>
    </row>
    <row r="10" spans="2:17" x14ac:dyDescent="0.25">
      <c r="B10" s="367"/>
      <c r="C10" s="357"/>
      <c r="D10" s="357"/>
      <c r="E10" s="357"/>
      <c r="F10" s="357"/>
      <c r="G10" s="357"/>
      <c r="H10" s="357"/>
      <c r="I10" s="357"/>
      <c r="J10" s="357"/>
      <c r="K10" s="357"/>
      <c r="L10" s="357"/>
      <c r="M10" s="357"/>
      <c r="N10" s="357"/>
      <c r="O10" s="357"/>
      <c r="P10" s="357"/>
      <c r="Q10" s="368"/>
    </row>
    <row r="11" spans="2:17" x14ac:dyDescent="0.25">
      <c r="B11" s="367"/>
      <c r="C11" s="357"/>
      <c r="D11" s="357"/>
      <c r="E11" s="357"/>
      <c r="F11" s="357"/>
      <c r="G11" s="357"/>
      <c r="H11" s="357"/>
      <c r="I11" s="357"/>
      <c r="J11" s="357"/>
      <c r="K11" s="357"/>
      <c r="L11" s="357"/>
      <c r="M11" s="357"/>
      <c r="N11" s="357"/>
      <c r="O11" s="357"/>
      <c r="P11" s="357"/>
      <c r="Q11" s="368"/>
    </row>
    <row r="12" spans="2:17" ht="18.75" x14ac:dyDescent="0.3">
      <c r="B12" s="367"/>
      <c r="C12" s="357"/>
      <c r="D12" s="357"/>
      <c r="E12" s="359"/>
      <c r="F12" s="359"/>
      <c r="G12" s="359"/>
      <c r="H12" s="359"/>
      <c r="I12" s="359"/>
      <c r="J12" s="359"/>
      <c r="K12" s="359"/>
      <c r="L12" s="359"/>
      <c r="M12" s="359"/>
      <c r="N12" s="359"/>
      <c r="O12" s="359"/>
      <c r="P12" s="359"/>
      <c r="Q12" s="369"/>
    </row>
    <row r="13" spans="2:17" ht="18.75" x14ac:dyDescent="0.3">
      <c r="B13" s="367"/>
      <c r="C13" s="360"/>
      <c r="D13" s="359"/>
      <c r="E13" s="359"/>
      <c r="F13" s="360"/>
      <c r="G13" s="359"/>
      <c r="H13" s="359"/>
      <c r="I13" s="360"/>
      <c r="J13" s="359"/>
      <c r="K13" s="359"/>
      <c r="L13" s="360"/>
      <c r="M13" s="359"/>
      <c r="N13" s="359"/>
      <c r="O13" s="360"/>
      <c r="P13" s="359"/>
      <c r="Q13" s="369"/>
    </row>
    <row r="14" spans="2:17" ht="18.75" x14ac:dyDescent="0.3">
      <c r="B14" s="370"/>
      <c r="C14" s="361"/>
      <c r="D14" s="359"/>
      <c r="E14" s="359"/>
      <c r="F14" s="362"/>
      <c r="G14" s="359"/>
      <c r="H14" s="359"/>
      <c r="I14" s="363"/>
      <c r="J14" s="359"/>
      <c r="K14" s="357"/>
      <c r="L14" s="363"/>
      <c r="M14" s="359"/>
      <c r="N14" s="359"/>
      <c r="O14" s="364"/>
      <c r="P14" s="362"/>
      <c r="Q14" s="371"/>
    </row>
    <row r="15" spans="2:17" ht="18.75" x14ac:dyDescent="0.3">
      <c r="B15" s="367"/>
      <c r="C15" s="362"/>
      <c r="D15" s="359"/>
      <c r="E15" s="359"/>
      <c r="F15" s="362"/>
      <c r="G15" s="359"/>
      <c r="H15" s="359"/>
      <c r="I15" s="359"/>
      <c r="J15" s="359"/>
      <c r="K15" s="359"/>
      <c r="L15" s="359"/>
      <c r="M15" s="359"/>
      <c r="N15" s="359"/>
      <c r="O15" s="364"/>
      <c r="P15" s="362"/>
      <c r="Q15" s="371"/>
    </row>
    <row r="16" spans="2:17" ht="18.75" x14ac:dyDescent="0.3">
      <c r="B16" s="367"/>
      <c r="C16" s="362"/>
      <c r="D16" s="359"/>
      <c r="E16" s="359"/>
      <c r="F16" s="362"/>
      <c r="G16" s="359"/>
      <c r="H16" s="359"/>
      <c r="I16" s="359"/>
      <c r="J16" s="359"/>
      <c r="K16" s="359"/>
      <c r="L16" s="359"/>
      <c r="M16" s="359"/>
      <c r="N16" s="359"/>
      <c r="O16" s="364"/>
      <c r="P16" s="362"/>
      <c r="Q16" s="371"/>
    </row>
    <row r="17" spans="2:17" ht="15.75" x14ac:dyDescent="0.25">
      <c r="B17" s="367"/>
      <c r="C17" s="362"/>
      <c r="D17" s="357"/>
      <c r="E17" s="357"/>
      <c r="F17" s="362"/>
      <c r="G17" s="357"/>
      <c r="H17" s="357"/>
      <c r="I17" s="357"/>
      <c r="J17" s="357"/>
      <c r="K17" s="357"/>
      <c r="L17" s="357"/>
      <c r="M17" s="357"/>
      <c r="N17" s="357"/>
      <c r="O17" s="364"/>
      <c r="P17" s="362"/>
      <c r="Q17" s="372"/>
    </row>
    <row r="18" spans="2:17" ht="15.75" x14ac:dyDescent="0.25">
      <c r="B18" s="367"/>
      <c r="C18" s="357"/>
      <c r="D18" s="357"/>
      <c r="E18" s="357"/>
      <c r="F18" s="362"/>
      <c r="G18" s="357"/>
      <c r="H18" s="357"/>
      <c r="I18" s="357"/>
      <c r="J18" s="357"/>
      <c r="K18" s="357"/>
      <c r="L18" s="357"/>
      <c r="M18" s="357"/>
      <c r="N18" s="357"/>
      <c r="O18" s="364"/>
      <c r="P18" s="362"/>
      <c r="Q18" s="372"/>
    </row>
    <row r="19" spans="2:17" x14ac:dyDescent="0.25">
      <c r="B19" s="373"/>
      <c r="C19" s="374"/>
      <c r="D19" s="374"/>
      <c r="E19" s="374"/>
      <c r="F19" s="374"/>
      <c r="G19" s="374"/>
      <c r="H19" s="374"/>
      <c r="I19" s="374"/>
      <c r="J19" s="374"/>
      <c r="K19" s="374"/>
      <c r="L19" s="374"/>
      <c r="M19" s="374"/>
      <c r="N19" s="374"/>
      <c r="O19" s="374"/>
      <c r="P19" s="374"/>
      <c r="Q19" s="375"/>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23.xml.rels><?xml version="1.0" encoding="UTF-8" standalone="yes"?>
<Relationships xmlns="http://schemas.openxmlformats.org/package/2006/relationships"><Relationship Id="rId1" Type="http://schemas.openxmlformats.org/officeDocument/2006/relationships/customXmlProps" Target="itemProps23.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P o w e r P i v o t V e r s i o n " > < C u s t o m C o n t e n t > < ! [ C D A T A [ 1 1 . 0 . 9 1 6 6 . 1 8 8 ] ] > < / C u s t o m C o n t e n t > < / G e m i n i > 
</file>

<file path=customXml/item10.xml>��< ? x m l   v e r s i o n = " 1 . 0 "   e n c o d i n g = " U T F - 1 6 " ? > < G e m i n i   x m l n s = " h t t p : / / g e m i n i / p i v o t c u s t o m i z a t i o n / T a b l e C o u n t I n S a n d b o x " > < C u s t o m C o n t e n t > 2 < / C u s t o m C o n t e n t > < / G e m i n i > 
</file>

<file path=customXml/item11.xml>��< ? x m l   v e r s i o n = " 1 . 0 "   e n c o d i n g = " U T F - 1 6 " ? > < G e m i n i   x m l n s = " h t t p : / / g e m i n i / p i v o t c u s t o m i z a t i o n / M a n u a l C a l c M o d e " > < C u s t o m C o n t e n t > < ! [ C D A T A [ F a l s e ] ] > < / C u s t o m C o n t e n t > < / G e m i n i > 
</file>

<file path=customXml/item12.xml>��< ? x m l   v e r s i o n = " 1 . 0 "   e n c o d i n g = " U T F - 1 6 " ? > < G e m i n i   x m l n s = " h t t p : / / g e m i n i / p i v o t c u s t o m i z a t i o n / T a b l e W i d g e t " > < C u s t o m C o n t e n t > & l t ; A r r a y O f D i a g r a m M a n a g e r . S e r i a l i z a b l e D i a g r a m   x m l n s = " h t t p : / / s c h e m a s . d a t a c o n t r a c t . o r g / 2 0 0 4 / 0 7 / M i c r o s o f t . A n a l y s i s S e r v i c e s . C o m m o n "   x m l n s : i = " h t t p : / / w w w . w 3 . o r g / 2 0 0 1 / X M L S c h e m a - i n s t a n c e " & g t ; & l t ; D i a g r a m M a n a g e r . S e r i a l i z a b l e D i a g r a m & g t ; & l t ; A d a p t e r   i : t y p e = " T a b l e W i d g e t V i e w M o d e l S a n d b o x A d a p t e r " & g t ; & l t ; T a b l e N a m e & g t ; T a b l e 2 & l t ; / T a b l e N a m e & g t ; & l t ; / A d a p t e r & g t ; & l t ; D i a g r a m T y p e & g t ; T a b l e W i d g e t V i e w M o d e l & l t ; / D i a g r a m T y p e & g t ; & l t ; D i s p l a y C o n t e x t   i : t y p e = " T a b l e W i d g e t D i s p l a y C o n t e x t " & g t ; & l t ; I s F i l t e r e d T a g K e y & g t ; & l t ; K e y & g t ; S t a t i c   T a g s \ H a s   F i l t e r & l t ; / K e y & g t ; & l t ; / I s F i l t e r e d T a g K e y & g t ; & l t ; I s I n T y p e B o o l e a n K e y & g t ; & l t ; K e y & g t ; S t a t i c   T a g s \ I s   B o o l e a n & l t ; / K e y & g t ; & l t ; / I s I n T y p e B o o l e a n K e y & g t ; & l t ; I s I n T y p e N u m b e r K e y & g t ; & l t ; K e y & g t ; S t a t i c   T a g s \ I s   N u m b e r & l t ; / K e y & g t ; & l t ; / I s I n T y p e N u m b e r K e y & g t ; & l t ; I s I n T y p e T e x t K e y & g t ; & l t ; K e y & g t ; S t a t i c   T a g s \ I s   T e x t & l t ; / K e y & g t ; & l t ; / I s I n T y p e T e x t K e y & g t ; & l t ; I s I n T y p e T i m e K e y & g t ; & l t ; K e y & g t ; S t a t i c   T a g s \ I s   T i m e & l t ; / K e y & g t ; & l t ; / I s I n T y p e T i m e K e y & g t ; & l t ; I s S o r t A s c e n d i n g T a g K e y & g t ; & l t ; K e y & g t ; S t a t i c   T a g s \ I s   S o r t e d   A s c e n d i n g & l t ; / K e y & g t ; & l t ; / I s S o r t A s c e n d i n g T a g K e y & g t ; & l t ; I s S o r t D e s c e n d i n g T a g K e y & g t ; & l t ; K e y & g t ; S t a t i c   T a g s \ I s   S o r t e d   D e s c e n d i n g & l t ; / K e y & g t ; & l t ; / I s S o r t D e s c e n d i n g T a g K e y & g t ; & l t ; I s S o r t a b l e T a g K e y & g t ; & l t ; K e y & g t ; S t a t i c   T a g s \ c a n   b e   s o r t e d & l t ; / K e y & g t ; & l t ; / I s S o r t a b l e T a g K e y & g t ; & l t ; / D i s p l a y C o n t e x t & g t ; & l t ; D i s p l a y T y p e & g t ; T a b l e W i d g e t P a n e l & l t ; / D i s p l a y T y p e & g t ; & l t ; K e y   i : t y p e = " S a n d b o x E d i t o r T a b l e W i d g e t V i e w M o d e l K e y " & g t ; & l t ; T a b l e N a m e & g t ; T a b l e 2 & l t ; / T a b l e N a m e & g t ; & l t ; / K e y & g t ; & l t ; M a i n t a i n e r   i : t y p e = " T a b l e W i d g e t V i e w M o d e l . T a b l e W i d g e t V i e w M o d e l M a i n t a i n e r " / & g t ; & l t ; V i e w S t a t e F a c t o r y T y p e & g t ; M i c r o s o f t . A n a l y s i s S e r v i c e s . C o m m o n . T a b l e W i d g e t V i e w S t a t e F a c t o r y & l t ; / V i e w S t a t e F a c t o r y T y p e & g t ; & l t ; V i e w S t a t e s   x m l n s : a = " h t t p : / / s c h e m a s . m i c r o s o f t . c o m / 2 0 0 3 / 1 0 / S e r i a l i z a t i o n / A r r a y s " & g t ; & l t ; a : K e y V a l u e O f D i a g r a m O b j e c t K e y a n y T y p e z b w N T n L X & g t ; & l t ; a : K e y & g t ; & l t ; K e y & g t ; T a b l e W i d g e t G r i d   M o d e l & l t ; / K e y & g t ; & l t ; / a : K e y & g t ; & l t ; a : V a l u e   i : t y p e = " T a b l e W i d g e t B a s e V i e w S t a t e " / & g t ; & l t ; / a : K e y V a l u e O f D i a g r a m O b j e c t K e y a n y T y p e z b w N T n L X & g t ; & l t ; a : K e y V a l u e O f D i a g r a m O b j e c t K e y a n y T y p e z b w N T n L X & g t ; & l t ; a : K e y & g t ; & l t ; K e y & g t ; A c t i o n s \ S o r t   A s c e n d i n g & l t ; / K e y & g t ; & l t ; / a : K e y & g t ; & l t ; a : V a l u e   i : t y p e = " T a b l e W i d g e t B a s e V i e w S t a t e " / & g t ; & l t ; / a : K e y V a l u e O f D i a g r a m O b j e c t K e y a n y T y p e z b w N T n L X & g t ; & l t ; a : K e y V a l u e O f D i a g r a m O b j e c t K e y a n y T y p e z b w N T n L X & g t ; & l t ; a : K e y & g t ; & l t ; K e y & g t ; A c t i o n s \ S o r t   D e s c e n d i n g & l t ; / K e y & g t ; & l t ; / a : K e y & g t ; & l t ; a : V a l u e   i : t y p e = " T a b l e W i d g e t B a s e V i e w S t a t e " / & g t ; & l t ; / a : K e y V a l u e O f D i a g r a m O b j e c t K e y a n y T y p e z b w N T n L X & g t ; & l t ; a : K e y V a l u e O f D i a g r a m O b j e c t K e y a n y T y p e z b w N T n L X & g t ; & l t ; a : K e y & g t ; & l t ; K e y & g t ; A c t i o n s \ C l e a r   S o r t   f r o m   t h i s   C o l u m n & l t ; / K e y & g t ; & l t ; / a : K e y & g t ; & l t ; a : V a l u e   i : t y p e = " T a b l e W i d g e t B a s e V i e w S t a t e " / & g t ; & l t ; / a : K e y V a l u e O f D i a g r a m O b j e c t K e y a n y T y p e z b w N T n L X & g t ; & l t ; a : K e y V a l u e O f D i a g r a m O b j e c t K e y a n y T y p e z b w N T n L X & g t ; & l t ; a : K e y & g t ; & l t ; K e y & g t ; A c t i o n s \ C l e a r   S o r t   f r o m   t h i s   T a b l e & l t ; / K e y & g t ; & l t ; / a : K e y & g t ; & l t ; a : V a l u e   i : t y p e = " T a b l e W i d g e t B a s e V i e w S t a t e " / & g t ; & l t ; / a : K e y V a l u e O f D i a g r a m O b j e c t K e y a n y T y p e z b w N T n L X & g t ; & l t ; a : K e y V a l u e O f D i a g r a m O b j e c t K e y a n y T y p e z b w N T n L X & g t ; & l t ; a : K e y & g t ; & l t ; K e y & g t ; A c t i o n s \ L o a d   T o p   N   D i s t i n c t   V a l u e s & l t ; / K e y & g t ; & l t ; / a : K e y & g t ; & l t ; a : V a l u e   i : t y p e = " T a b l e W i d g e t B a s e V i e w S t a t e " / & g t ; & l t ; / a : K e y V a l u e O f D i a g r a m O b j e c t K e y a n y T y p e z b w N T n L X & g t ; & l t ; a : K e y V a l u e O f D i a g r a m O b j e c t K e y a n y T y p e z b w N T n L X & g t ; & l t ; a : K e y & g t ; & l t ; K e y & g t ; T a g G r o u p s \ N o d e   T y p e s & l t ; / K e y & g t ; & l t ; / a : K e y & g t ; & l t ; a : V a l u e   i : t y p e = " T a b l e W i d g e t B a s e V i e w S t a t e " / & g t ; & l t ; / a : K e y V a l u e O f D i a g r a m O b j e c t K e y a n y T y p e z b w N T n L X & g t ; & l t ; a : K e y V a l u e O f D i a g r a m O b j e c t K e y a n y T y p e z b w N T n L X & g t ; & l t ; a : K e y & g t ; & l t ; K e y & g t ; T a g G r o u p s \ D a t a   T y p e & l t ; / K e y & g t ; & l t ; / a : K e y & g t ; & l t ; a : V a l u e   i : t y p e = " T a b l e W i d g e t B a s e V i e w S t a t e " / & g t ; & l t ; / a : K e y V a l u e O f D i a g r a m O b j e c t K e y a n y T y p e z b w N T n L X & g t ; & l t ; a : K e y V a l u e O f D i a g r a m O b j e c t K e y a n y T y p e z b w N T n L X & g t ; & l t ; a : K e y & g t ; & l t ; K e y & g t ; T a g G r o u p s \ S t a t e & l t ; / K e y & g t ; & l t ; / a : K e y & g t ; & l t ; a : V a l u e   i : t y p e = " T a b l e W i d g e t B a s e V i e w S t a t e " / & g t ; & l t ; / a : K e y V a l u e O f D i a g r a m O b j e c t K e y a n y T y p e z b w N T n L X & g t ; & l t ; a : K e y V a l u e O f D i a g r a m O b j e c t K e y a n y T y p e z b w N T n L X & g t ; & l t ; a : K e y & g t ; & l t ; K e y & g t ; S t a t i c   T a g s \ C o l u m n & l t ; / K e y & g t ; & l t ; / a : K e y & g t ; & l t ; a : V a l u e   i : t y p e = " T a b l e W i d g e t B a s e V i e w S t a t e " / & g t ; & l t ; / a : K e y V a l u e O f D i a g r a m O b j e c t K e y a n y T y p e z b w N T n L X & g t ; & l t ; a : K e y V a l u e O f D i a g r a m O b j e c t K e y a n y T y p e z b w N T n L X & g t ; & l t ; a : K e y & g t ; & l t ; K e y & g t ; S t a t i c   T a g s \ I s   B o o l e a n & l t ; / K e y & g t ; & l t ; / a : K e y & g t ; & l t ; a : V a l u e   i : t y p e = " T a b l e W i d g e t B a s e V i e w S t a t e " / & g t ; & l t ; / a : K e y V a l u e O f D i a g r a m O b j e c t K e y a n y T y p e z b w N T n L X & g t ; & l t ; a : K e y V a l u e O f D i a g r a m O b j e c t K e y a n y T y p e z b w N T n L X & g t ; & l t ; a : K e y & g t ; & l t ; K e y & g t ; S t a t i c   T a g s \ I s   N u m b e r & l t ; / K e y & g t ; & l t ; / a : K e y & g t ; & l t ; a : V a l u e   i : t y p e = " T a b l e W i d g e t B a s e V i e w S t a t e " / & g t ; & l t ; / a : K e y V a l u e O f D i a g r a m O b j e c t K e y a n y T y p e z b w N T n L X & g t ; & l t ; a : K e y V a l u e O f D i a g r a m O b j e c t K e y a n y T y p e z b w N T n L X & g t ; & l t ; a : K e y & g t ; & l t ; K e y & g t ; S t a t i c   T a g s \ I s   T e x t & l t ; / K e y & g t ; & l t ; / a : K e y & g t ; & l t ; a : V a l u e   i : t y p e = " T a b l e W i d g e t B a s e V i e w S t a t e " / & g t ; & l t ; / a : K e y V a l u e O f D i a g r a m O b j e c t K e y a n y T y p e z b w N T n L X & g t ; & l t ; a : K e y V a l u e O f D i a g r a m O b j e c t K e y a n y T y p e z b w N T n L X & g t ; & l t ; a : K e y & g t ; & l t ; K e y & g t ; S t a t i c   T a g s \ I s   T i m e & l t ; / K e y & g t ; & l t ; / a : K e y & g t ; & l t ; a : V a l u e   i : t y p e = " T a b l e W i d g e t B a s e V i e w S t a t e " / & g t ; & l t ; / a : K e y V a l u e O f D i a g r a m O b j e c t K e y a n y T y p e z b w N T n L X & g t ; & l t ; a : K e y V a l u e O f D i a g r a m O b j e c t K e y a n y T y p e z b w N T n L X & g t ; & l t ; a : K e y & g t ; & l t ; K e y & g t ; S t a t i c   T a g s \ c a n   b e   s o r t e d & l t ; / K e y & g t ; & l t ; / a : K e y & g t ; & l t ; a : V a l u e   i : t y p e = " T a b l e W i d g e t B a s e V i e w S t a t e " / & g t ; & l t ; / a : K e y V a l u e O f D i a g r a m O b j e c t K e y a n y T y p e z b w N T n L X & g t ; & l t ; a : K e y V a l u e O f D i a g r a m O b j e c t K e y a n y T y p e z b w N T n L X & g t ; & l t ; a : K e y & g t ; & l t ; K e y & g t ; S t a t i c   T a g s \ I s   S o r t e d   A s c e n d i n g & l t ; / K e y & g t ; & l t ; / a : K e y & g t ; & l t ; a : V a l u e   i : t y p e = " T a b l e W i d g e t B a s e V i e w S t a t e " / & g t ; & l t ; / a : K e y V a l u e O f D i a g r a m O b j e c t K e y a n y T y p e z b w N T n L X & g t ; & l t ; a : K e y V a l u e O f D i a g r a m O b j e c t K e y a n y T y p e z b w N T n L X & g t ; & l t ; a : K e y & g t ; & l t ; K e y & g t ; S t a t i c   T a g s \ I s   S o r t e d   D e s c e n d i n g & l t ; / K e y & g t ; & l t ; / a : K e y & g t ; & l t ; a : V a l u e   i : t y p e = " T a b l e W i d g e t B a s e V i e w S t a t e " / & g t ; & l t ; / a : K e y V a l u e O f D i a g r a m O b j e c t K e y a n y T y p e z b w N T n L X & g t ; & l t ; a : K e y V a l u e O f D i a g r a m O b j e c t K e y a n y T y p e z b w N T n L X & g t ; & l t ; a : K e y & g t ; & l t ; K e y & g t ; S t a t i c   T a g s \ H a s   F i l t e r & l t ; / K e y & g t ; & l t ; / a : K e y & g t ; & l t ; a : V a l u e   i : t y p e = " T a b l e W i d g e t B a s e V i e w S t a t e " / & g t ; & l t ; / a : K e y V a l u e O f D i a g r a m O b j e c t K e y a n y T y p e z b w N T n L X & g t ; & l t ; a : K e y V a l u e O f D i a g r a m O b j e c t K e y a n y T y p e z b w N T n L X & g t ; & l t ; a : K e y & g t ; & l t ; K e y & g t ; S t a t i c   T a g s \     & l t ; / K e y & g t ; & l t ; / a : K e y & g t ; & l t ; a : V a l u e   i : t y p e = " T a b l e W i d g e t B a s e V i e w S t a t e " / & g t ; & l t ; / a : K e y V a l u e O f D i a g r a m O b j e c t K e y a n y T y p e z b w N T n L X & g t ; & l t ; a : K e y V a l u e O f D i a g r a m O b j e c t K e y a n y T y p e z b w N T n L X & g t ; & l t ; a : K e y & g t ; & l t ; K e y & g t ; S t a t i c   T a g s \ I s   P r i v a t e & l t ; / K e y & g t ; & l t ; / a : K e y & g t ; & l t ; a : V a l u e   i : t y p e = " T a b l e W i d g e t B a s e V i e w S t a t e " / & g t ; & l t ; / a : K e y V a l u e O f D i a g r a m O b j e c t K e y a n y T y p e z b w N T n L X & g t ; & l t ; a : K e y V a l u e O f D i a g r a m O b j e c t K e y a n y T y p e z b w N T n L X & g t ; & l t ; a : K e y & g t ; & l t ; K e y & g t ; C o l u m n s \ P r o j e c t _ N a m e & l t ; / K e y & g t ; & l t ; / a : K e y & g t ; & l t ; a : V a l u e   i : t y p e = " T a b l e W i d g e t B a s e V i e w S t a t e " / & g t ; & l t ; / a : K e y V a l u e O f D i a g r a m O b j e c t K e y a n y T y p e z b w N T n L X & g t ; & l t ; a : K e y V a l u e O f D i a g r a m O b j e c t K e y a n y T y p e z b w N T n L X & g t ; & l t ; a : K e y & g t ; & l t ; K e y & g t ; C o l u m n s \ c u r r e n t _ y e a r _ e n d & l t ; / K e y & g t ; & l t ; / a : K e y & g t ; & l t ; a : V a l u e   i : t y p e = " T a b l e W i d g e t B a s e V i e w S t a t e " / & g t ; & l t ; / a : K e y V a l u e O f D i a g r a m O b j e c t K e y a n y T y p e z b w N T n L X & g t ; & l t ; a : K e y V a l u e O f D i a g r a m O b j e c t K e y a n y T y p e z b w N T n L X & g t ; & l t ; a : K e y & g t ; & l t ; K e y & g t ; C o l u m n s \ C F & l t ; / K e y & g t ; & l t ; / a : K e y & g t ; & l t ; a : V a l u e   i : t y p e = " T a b l e W i d g e t B a s e V i e w S t a t e " / & g t ; & l t ; / a : K e y V a l u e O f D i a g r a m O b j e c t K e y a n y T y p e z b w N T n L X & g t ; & l t ; a : K e y V a l u e O f D i a g r a m O b j e c t K e y a n y T y p e z b w N T n L X & g t ; & l t ; a : K e y & g t ; & l t ; K e y & g t ; C o l u m n s \ Y e a r 1 & l t ; / K e y & g t ; & l t ; / a : K e y & g t ; & l t ; a : V a l u e   i : t y p e = " T a b l e W i d g e t B a s e V i e w S t a t e " / & g t ; & l t ; / a : K e y V a l u e O f D i a g r a m O b j e c t K e y a n y T y p e z b w N T n L X & g t ; & l t ; a : K e y V a l u e O f D i a g r a m O b j e c t K e y a n y T y p e z b w N T n L X & g t ; & l t ; a : K e y & g t ; & l t ; K e y & g t ; C o l u m n s \ Y e a r 2 & l t ; / K e y & g t ; & l t ; / a : K e y & g t ; & l t ; a : V a l u e   i : t y p e = " T a b l e W i d g e t B a s e V i e w S t a t e " / & g t ; & l t ; / a : K e y V a l u e O f D i a g r a m O b j e c t K e y a n y T y p e z b w N T n L X & g t ; & l t ; a : K e y V a l u e O f D i a g r a m O b j e c t K e y a n y T y p e z b w N T n L X & g t ; & l t ; a : K e y & g t ; & l t ; K e y & g t ; C o l u m n s \ Y e a r 3 & l t ; / K e y & g t ; & l t ; / a : K e y & g t ; & l t ; a : V a l u e   i : t y p e = " T a b l e W i d g e t B a s e V i e w S t a t e " / & g t ; & l t ; / a : K e y V a l u e O f D i a g r a m O b j e c t K e y a n y T y p e z b w N T n L X & g t ; & l t ; a : K e y V a l u e O f D i a g r a m O b j e c t K e y a n y T y p e z b w N T n L X & g t ; & l t ; a : K e y & g t ; & l t ; K e y & g t ; C o l u m n s \ Y e a r 4 & l t ; / K e y & g t ; & l t ; / a : K e y & g t ; & l t ; a : V a l u e   i : t y p e = " T a b l e W i d g e t B a s e V i e w S t a t e " / & g t ; & l t ; / a : K e y V a l u e O f D i a g r a m O b j e c t K e y a n y T y p e z b w N T n L X & g t ; & l t ; a : K e y V a l u e O f D i a g r a m O b j e c t K e y a n y T y p e z b w N T n L X & g t ; & l t ; a : K e y & g t ; & l t ; K e y & g t ; C o l u m n s \ Y e a r 5 & l t ; / K e y & g t ; & l t ; / a : K e y & g t ; & l t ; a : V a l u e   i : t y p e = " T a b l e W i d g e t B a s e V i e w S t a t e " / & g t ; & l t ; / a : K e y V a l u e O f D i a g r a m O b j e c t K e y a n y T y p e z b w N T n L X & g t ; & l t ; a : K e y V a l u e O f D i a g r a m O b j e c t K e y a n y T y p e z b w N T n L X & g t ; & l t ; a : K e y & g t ; & l t ; K e y & g t ; C o l u m n s \ Y e a r 6 & l t ; / K e y & g t ; & l t ; / a : K e y & g t ; & l t ; a : V a l u e   i : t y p e = " T a b l e W i d g e t B a s e V i e w S t a t e " / & g t ; & l t ; / a : K e y V a l u e O f D i a g r a m O b j e c t K e y a n y T y p e z b w N T n L X & g t ; & l t ; a : K e y V a l u e O f D i a g r a m O b j e c t K e y a n y T y p e z b w N T n L X & g t ; & l t ; a : K e y & g t ; & l t ; K e y & g t ; C o l u m n s \ Y e a r 7 & l t ; / K e y & g t ; & l t ; / a : K e y & g t ; & l t ; a : V a l u e   i : t y p e = " T a b l e W i d g e t B a s e V i e w S t a t e " / & g t ; & l t ; / a : K e y V a l u e O f D i a g r a m O b j e c t K e y a n y T y p e z b w N T n L X & g t ; & l t ; a : K e y V a l u e O f D i a g r a m O b j e c t K e y a n y T y p e z b w N T n L X & g t ; & l t ; a : K e y & g t ; & l t ; K e y & g t ; C o l u m n s \ Y e a r 8 & l t ; / K e y & g t ; & l t ; / a : K e y & g t ; & l t ; a : V a l u e   i : t y p e = " T a b l e W i d g e t B a s e V i e w S t a t e " / & g t ; & l t ; / a : K e y V a l u e O f D i a g r a m O b j e c t K e y a n y T y p e z b w N T n L X & g t ; & l t ; a : K e y V a l u e O f D i a g r a m O b j e c t K e y a n y T y p e z b w N T n L X & g t ; & l t ; a : K e y & g t ; & l t ; K e y & g t ; C o l u m n s \ Y e a r 9 & l t ; / K e y & g t ; & l t ; / a : K e y & g t ; & l t ; a : V a l u e   i : t y p e = " T a b l e W i d g e t B a s e V i e w S t a t e " / & g t ; & l t ; / a : K e y V a l u e O f D i a g r a m O b j e c t K e y a n y T y p e z b w N T n L X & g t ; & l t ; a : K e y V a l u e O f D i a g r a m O b j e c t K e y a n y T y p e z b w N T n L X & g t ; & l t ; a : K e y & g t ; & l t ; K e y & g t ; C o l u m n s \ Y e a r 1 0 & l t ; / K e y & g t ; & l t ; / a : K e y & g t ; & l t ; a : V a l u e   i : t y p e = " T a b l e W i d g e t B a s e V i e w S t a t e " / & g t ; & l t ; / a : K e y V a l u e O f D i a g r a m O b j e c t K e y a n y T y p e z b w N T n L X & g t ; & l t ; a : K e y V a l u e O f D i a g r a m O b j e c t K e y a n y T y p e z b w N T n L X & g t ; & l t ; a : K e y & g t ; & l t ; K e y & g t ; C o l u m n s \     & l t ; / K e y & g t ; & l t ; / a : K e y & g t ; & l t ; a : V a l u e   i : t y p e = " T a b l e W i d g e t B a s e V i e w S t a t e " / & g t ; & l t ; / a : K e y V a l u e O f D i a g r a m O b j e c t K e y a n y T y p e z b w N T n L X & g t ; & l t ; / V i e w S t a t e s & g t ; & l t ; / D i a g r a m M a n a g e r . S e r i a l i z a b l e D i a g r a m & g t ; & l t ; D i a g r a m M a n a g e r . S e r i a l i z a b l e D i a g r a m & g t ; & l t ; A d a p t e r   i : t y p e = " T a b l e W i d g e t V i e w M o d e l S a n d b o x A d a p t e r " & g t ; & l t ; T a b l e N a m e & g t ; T a b l e 1 & l t ; / T a b l e N a m e & g t ; & l t ; / A d a p t e r & g t ; & l t ; D i a g r a m T y p e & g t ; T a b l e W i d g e t V i e w M o d e l & l t ; / D i a g r a m T y p e & g t ; & l t ; D i s p l a y C o n t e x t   i : t y p e = " T a b l e W i d g e t D i s p l a y C o n t e x t " & g t ; & l t ; I s F i l t e r e d T a g K e y & g t ; & l t ; K e y & g t ; S t a t i c   T a g s \ H a s   F i l t e r & l t ; / K e y & g t ; & l t ; / I s F i l t e r e d T a g K e y & g t ; & l t ; I s I n T y p e B o o l e a n K e y & g t ; & l t ; K e y & g t ; S t a t i c   T a g s \ I s   B o o l e a n & l t ; / K e y & g t ; & l t ; / I s I n T y p e B o o l e a n K e y & g t ; & l t ; I s I n T y p e N u m b e r K e y & g t ; & l t ; K e y & g t ; S t a t i c   T a g s \ I s   N u m b e r & l t ; / K e y & g t ; & l t ; / I s I n T y p e N u m b e r K e y & g t ; & l t ; I s I n T y p e T e x t K e y & g t ; & l t ; K e y & g t ; S t a t i c   T a g s \ I s   T e x t & l t ; / K e y & g t ; & l t ; / I s I n T y p e T e x t K e y & g t ; & l t ; I s I n T y p e T i m e K e y & g t ; & l t ; K e y & g t ; S t a t i c   T a g s \ I s   T i m e & l t ; / K e y & g t ; & l t ; / I s I n T y p e T i m e K e y & g t ; & l t ; I s S o r t A s c e n d i n g T a g K e y & g t ; & l t ; K e y & g t ; S t a t i c   T a g s \ I s   S o r t e d   A s c e n d i n g & l t ; / K e y & g t ; & l t ; / I s S o r t A s c e n d i n g T a g K e y & g t ; & l t ; I s S o r t D e s c e n d i n g T a g K e y & g t ; & l t ; K e y & g t ; S t a t i c   T a g s \ I s   S o r t e d   D e s c e n d i n g & l t ; / K e y & g t ; & l t ; / I s S o r t D e s c e n d i n g T a g K e y & g t ; & l t ; I s S o r t a b l e T a g K e y & g t ; & l t ; K e y & g t ; S t a t i c   T a g s \ c a n   b e   s o r t e d & l t ; / K e y & g t ; & l t ; / I s S o r t a b l e T a g K e y & g t ; & l t ; / D i s p l a y C o n t e x t & g t ; & l t ; D i s p l a y T y p e & g t ; T a b l e W i d g e t P a n e l & l t ; / D i s p l a y T y p e & g t ; & l t ; K e y   i : t y p e = " S a n d b o x E d i t o r T a b l e W i d g e t V i e w M o d e l K e y " & g t ; & l t ; T a b l e N a m e & g t ; T a b l e 1 & l t ; / T a b l e N a m e & g t ; & l t ; / K e y & g t ; & l t ; M a i n t a i n e r   i : t y p e = " T a b l e W i d g e t V i e w M o d e l . T a b l e W i d g e t V i e w M o d e l M a i n t a i n e r " / & g t ; & l t ; V i e w S t a t e F a c t o r y T y p e & g t ; M i c r o s o f t . A n a l y s i s S e r v i c e s . C o m m o n . T a b l e W i d g e t V i e w S t a t e F a c t o r y & l t ; / V i e w S t a t e F a c t o r y T y p e & g t ; & l t ; V i e w S t a t e s   x m l n s : a = " h t t p : / / s c h e m a s . m i c r o s o f t . c o m / 2 0 0 3 / 1 0 / S e r i a l i z a t i o n / A r r a y s " & g t ; & l t ; a : K e y V a l u e O f D i a g r a m O b j e c t K e y a n y T y p e z b w N T n L X & g t ; & l t ; a : K e y & g t ; & l t ; K e y & g t ; T a b l e W i d g e t G r i d   M o d e l & l t ; / K e y & g t ; & l t ; / a : K e y & g t ; & l t ; a : V a l u e   i : t y p e = " T a b l e W i d g e t B a s e V i e w S t a t e " / & g t ; & l t ; / a : K e y V a l u e O f D i a g r a m O b j e c t K e y a n y T y p e z b w N T n L X & g t ; & l t ; a : K e y V a l u e O f D i a g r a m O b j e c t K e y a n y T y p e z b w N T n L X & g t ; & l t ; a : K e y & g t ; & l t ; K e y & g t ; A c t i o n s \ S o r t   A s c e n d i n g & l t ; / K e y & g t ; & l t ; / a : K e y & g t ; & l t ; a : V a l u e   i : t y p e = " T a b l e W i d g e t B a s e V i e w S t a t e " / & g t ; & l t ; / a : K e y V a l u e O f D i a g r a m O b j e c t K e y a n y T y p e z b w N T n L X & g t ; & l t ; a : K e y V a l u e O f D i a g r a m O b j e c t K e y a n y T y p e z b w N T n L X & g t ; & l t ; a : K e y & g t ; & l t ; K e y & g t ; A c t i o n s \ S o r t   D e s c e n d i n g & l t ; / K e y & g t ; & l t ; / a : K e y & g t ; & l t ; a : V a l u e   i : t y p e = " T a b l e W i d g e t B a s e V i e w S t a t e " / & g t ; & l t ; / a : K e y V a l u e O f D i a g r a m O b j e c t K e y a n y T y p e z b w N T n L X & g t ; & l t ; a : K e y V a l u e O f D i a g r a m O b j e c t K e y a n y T y p e z b w N T n L X & g t ; & l t ; a : K e y & g t ; & l t ; K e y & g t ; A c t i o n s \ C l e a r   S o r t   f r o m   t h i s   C o l u m n & l t ; / K e y & g t ; & l t ; / a : K e y & g t ; & l t ; a : V a l u e   i : t y p e = " T a b l e W i d g e t B a s e V i e w S t a t e " / & g t ; & l t ; / a : K e y V a l u e O f D i a g r a m O b j e c t K e y a n y T y p e z b w N T n L X & g t ; & l t ; a : K e y V a l u e O f D i a g r a m O b j e c t K e y a n y T y p e z b w N T n L X & g t ; & l t ; a : K e y & g t ; & l t ; K e y & g t ; A c t i o n s \ C l e a r   S o r t   f r o m   t h i s   T a b l e & l t ; / K e y & g t ; & l t ; / a : K e y & g t ; & l t ; a : V a l u e   i : t y p e = " T a b l e W i d g e t B a s e V i e w S t a t e " / & g t ; & l t ; / a : K e y V a l u e O f D i a g r a m O b j e c t K e y a n y T y p e z b w N T n L X & g t ; & l t ; a : K e y V a l u e O f D i a g r a m O b j e c t K e y a n y T y p e z b w N T n L X & g t ; & l t ; a : K e y & g t ; & l t ; K e y & g t ; A c t i o n s \ L o a d   T o p   N   D i s t i n c t   V a l u e s & l t ; / K e y & g t ; & l t ; / a : K e y & g t ; & l t ; a : V a l u e   i : t y p e = " T a b l e W i d g e t B a s e V i e w S t a t e " / & g t ; & l t ; / a : K e y V a l u e O f D i a g r a m O b j e c t K e y a n y T y p e z b w N T n L X & g t ; & l t ; a : K e y V a l u e O f D i a g r a m O b j e c t K e y a n y T y p e z b w N T n L X & g t ; & l t ; a : K e y & g t ; & l t ; K e y & g t ; T a g G r o u p s \ N o d e   T y p e s & l t ; / K e y & g t ; & l t ; / a : K e y & g t ; & l t ; a : V a l u e   i : t y p e = " T a b l e W i d g e t B a s e V i e w S t a t e " / & g t ; & l t ; / a : K e y V a l u e O f D i a g r a m O b j e c t K e y a n y T y p e z b w N T n L X & g t ; & l t ; a : K e y V a l u e O f D i a g r a m O b j e c t K e y a n y T y p e z b w N T n L X & g t ; & l t ; a : K e y & g t ; & l t ; K e y & g t ; T a g G r o u p s \ D a t a   T y p e & l t ; / K e y & g t ; & l t ; / a : K e y & g t ; & l t ; a : V a l u e   i : t y p e = " T a b l e W i d g e t B a s e V i e w S t a t e " / & g t ; & l t ; / a : K e y V a l u e O f D i a g r a m O b j e c t K e y a n y T y p e z b w N T n L X & g t ; & l t ; a : K e y V a l u e O f D i a g r a m O b j e c t K e y a n y T y p e z b w N T n L X & g t ; & l t ; a : K e y & g t ; & l t ; K e y & g t ; T a g G r o u p s \ S t a t e & l t ; / K e y & g t ; & l t ; / a : K e y & g t ; & l t ; a : V a l u e   i : t y p e = " T a b l e W i d g e t B a s e V i e w S t a t e " / & g t ; & l t ; / a : K e y V a l u e O f D i a g r a m O b j e c t K e y a n y T y p e z b w N T n L X & g t ; & l t ; a : K e y V a l u e O f D i a g r a m O b j e c t K e y a n y T y p e z b w N T n L X & g t ; & l t ; a : K e y & g t ; & l t ; K e y & g t ; S t a t i c   T a g s \ C o l u m n & l t ; / K e y & g t ; & l t ; / a : K e y & g t ; & l t ; a : V a l u e   i : t y p e = " T a b l e W i d g e t B a s e V i e w S t a t e " / & g t ; & l t ; / a : K e y V a l u e O f D i a g r a m O b j e c t K e y a n y T y p e z b w N T n L X & g t ; & l t ; a : K e y V a l u e O f D i a g r a m O b j e c t K e y a n y T y p e z b w N T n L X & g t ; & l t ; a : K e y & g t ; & l t ; K e y & g t ; S t a t i c   T a g s \ I s   B o o l e a n & l t ; / K e y & g t ; & l t ; / a : K e y & g t ; & l t ; a : V a l u e   i : t y p e = " T a b l e W i d g e t B a s e V i e w S t a t e " / & g t ; & l t ; / a : K e y V a l u e O f D i a g r a m O b j e c t K e y a n y T y p e z b w N T n L X & g t ; & l t ; a : K e y V a l u e O f D i a g r a m O b j e c t K e y a n y T y p e z b w N T n L X & g t ; & l t ; a : K e y & g t ; & l t ; K e y & g t ; S t a t i c   T a g s \ I s   N u m b e r & l t ; / K e y & g t ; & l t ; / a : K e y & g t ; & l t ; a : V a l u e   i : t y p e = " T a b l e W i d g e t B a s e V i e w S t a t e " / & g t ; & l t ; / a : K e y V a l u e O f D i a g r a m O b j e c t K e y a n y T y p e z b w N T n L X & g t ; & l t ; a : K e y V a l u e O f D i a g r a m O b j e c t K e y a n y T y p e z b w N T n L X & g t ; & l t ; a : K e y & g t ; & l t ; K e y & g t ; S t a t i c   T a g s \ I s   T e x t & l t ; / K e y & g t ; & l t ; / a : K e y & g t ; & l t ; a : V a l u e   i : t y p e = " T a b l e W i d g e t B a s e V i e w S t a t e " / & g t ; & l t ; / a : K e y V a l u e O f D i a g r a m O b j e c t K e y a n y T y p e z b w N T n L X & g t ; & l t ; a : K e y V a l u e O f D i a g r a m O b j e c t K e y a n y T y p e z b w N T n L X & g t ; & l t ; a : K e y & g t ; & l t ; K e y & g t ; S t a t i c   T a g s \ I s   T i m e & l t ; / K e y & g t ; & l t ; / a : K e y & g t ; & l t ; a : V a l u e   i : t y p e = " T a b l e W i d g e t B a s e V i e w S t a t e " / & g t ; & l t ; / a : K e y V a l u e O f D i a g r a m O b j e c t K e y a n y T y p e z b w N T n L X & g t ; & l t ; a : K e y V a l u e O f D i a g r a m O b j e c t K e y a n y T y p e z b w N T n L X & g t ; & l t ; a : K e y & g t ; & l t ; K e y & g t ; S t a t i c   T a g s \ c a n   b e   s o r t e d & l t ; / K e y & g t ; & l t ; / a : K e y & g t ; & l t ; a : V a l u e   i : t y p e = " T a b l e W i d g e t B a s e V i e w S t a t e " / & g t ; & l t ; / a : K e y V a l u e O f D i a g r a m O b j e c t K e y a n y T y p e z b w N T n L X & g t ; & l t ; a : K e y V a l u e O f D i a g r a m O b j e c t K e y a n y T y p e z b w N T n L X & g t ; & l t ; a : K e y & g t ; & l t ; K e y & g t ; S t a t i c   T a g s \ I s   S o r t e d   A s c e n d i n g & l t ; / K e y & g t ; & l t ; / a : K e y & g t ; & l t ; a : V a l u e   i : t y p e = " T a b l e W i d g e t B a s e V i e w S t a t e " / & g t ; & l t ; / a : K e y V a l u e O f D i a g r a m O b j e c t K e y a n y T y p e z b w N T n L X & g t ; & l t ; a : K e y V a l u e O f D i a g r a m O b j e c t K e y a n y T y p e z b w N T n L X & g t ; & l t ; a : K e y & g t ; & l t ; K e y & g t ; S t a t i c   T a g s \ I s   S o r t e d   D e s c e n d i n g & l t ; / K e y & g t ; & l t ; / a : K e y & g t ; & l t ; a : V a l u e   i : t y p e = " T a b l e W i d g e t B a s e V i e w S t a t e " / & g t ; & l t ; / a : K e y V a l u e O f D i a g r a m O b j e c t K e y a n y T y p e z b w N T n L X & g t ; & l t ; a : K e y V a l u e O f D i a g r a m O b j e c t K e y a n y T y p e z b w N T n L X & g t ; & l t ; a : K e y & g t ; & l t ; K e y & g t ; S t a t i c   T a g s \ H a s   F i l t e r & l t ; / K e y & g t ; & l t ; / a : K e y & g t ; & l t ; a : V a l u e   i : t y p e = " T a b l e W i d g e t B a s e V i e w S t a t e " / & g t ; & l t ; / a : K e y V a l u e O f D i a g r a m O b j e c t K e y a n y T y p e z b w N T n L X & g t ; & l t ; a : K e y V a l u e O f D i a g r a m O b j e c t K e y a n y T y p e z b w N T n L X & g t ; & l t ; a : K e y & g t ; & l t ; K e y & g t ; S t a t i c   T a g s \     & l t ; / K e y & g t ; & l t ; / a : K e y & g t ; & l t ; a : V a l u e   i : t y p e = " T a b l e W i d g e t B a s e V i e w S t a t e " / & g t ; & l t ; / a : K e y V a l u e O f D i a g r a m O b j e c t K e y a n y T y p e z b w N T n L X & g t ; & l t ; a : K e y V a l u e O f D i a g r a m O b j e c t K e y a n y T y p e z b w N T n L X & g t ; & l t ; a : K e y & g t ; & l t ; K e y & g t ; S t a t i c   T a g s \ I s   P r i v a t e & l t ; / K e y & g t ; & l t ; / a : K e y & g t ; & l t ; a : V a l u e   i : t y p e = " T a b l e W i d g e t B a s e V i e w S t a t e " / & g t ; & l t ; / a : K e y V a l u e O f D i a g r a m O b j e c t K e y a n y T y p e z b w N T n L X & g t ; & l t ; a : K e y V a l u e O f D i a g r a m O b j e c t K e y a n y T y p e z b w N T n L X & g t ; & l t ; a : K e y & g t ; & l t ; K e y & g t ; C o l u m n s \ P r o j e c t _ N u m b e r & l t ; / K e y & g t ; & l t ; / a : K e y & g t ; & l t ; a : V a l u e   i : t y p e = " T a b l e W i d g e t B a s e V i e w S t a t e " / & g t ; & l t ; / a : K e y V a l u e O f D i a g r a m O b j e c t K e y a n y T y p e z b w N T n L X & g t ; & l t ; a : K e y V a l u e O f D i a g r a m O b j e c t K e y a n y T y p e z b w N T n L X & g t ; & l t ; a : K e y & g t ; & l t ; K e y & g t ; C o l u m n s \ P r o j e c t _ N a m e & l t ; / K e y & g t ; & l t ; / a : K e y & g t ; & l t ; a : V a l u e   i : t y p e = " T a b l e W i d g e t B a s e V i e w S t a t e " / & g t ; & l t ; / a : K e y V a l u e O f D i a g r a m O b j e c t K e y a n y T y p e z b w N T n L X & g t ; & l t ; a : K e y V a l u e O f D i a g r a m O b j e c t K e y a n y T y p e z b w N T n L X & g t ; & l t ; a : K e y & g t ; & l t ; K e y & g t ; C o l u m n s \ W B S & l t ; / K e y & g t ; & l t ; / a : K e y & g t ; & l t ; a : V a l u e   i : t y p e = " T a b l e W i d g e t B a s e V i e w S t a t e " / & g t ; & l t ; / a : K e y V a l u e O f D i a g r a m O b j e c t K e y a n y T y p e z b w N T n L X & g t ; & l t ; a : K e y V a l u e O f D i a g r a m O b j e c t K e y a n y T y p e z b w N T n L X & g t ; & l t ; a : K e y & g t ; & l t ; K e y & g t ; C o l u m n s \ P O L & l t ; / K e y & g t ; & l t ; / a : K e y & g t ; & l t ; a : V a l u e   i : t y p e = " T a b l e W i d g e t B a s e V i e w S t a t e " / & g t ; & l t ; / a : K e y V a l u e O f D i a g r a m O b j e c t K e y a n y T y p e z b w N T n L X & g t ; & l t ; a : K e y V a l u e O f D i a g r a m O b j e c t K e y a n y T y p e z b w N T n L X & g t ; & l t ; a : K e y & g t ; & l t ; K e y & g t ; C o l u m n s \ P r o j e c t _ L e a d 1 & l t ; / K e y & g t ; & l t ; / a : K e y & g t ; & l t ; a : V a l u e   i : t y p e = " T a b l e W i d g e t B a s e V i e w S t a t e " / & g t ; & l t ; / a : K e y V a l u e O f D i a g r a m O b j e c t K e y a n y T y p e z b w N T n L X & g t ; & l t ; a : K e y V a l u e O f D i a g r a m O b j e c t K e y a n y T y p e z b w N T n L X & g t ; & l t ; a : K e y & g t ; & l t ; K e y & g t ; C o l u m n s \ P r o j e c t _ L e a d 2 & l t ; / K e y & g t ; & l t ; / a : K e y & g t ; & l t ; a : V a l u e   i : t y p e = " T a b l e W i d g e t B a s e V i e w S t a t e " / & g t ; & l t ; / a : K e y V a l u e O f D i a g r a m O b j e c t K e y a n y T y p e z b w N T n L X & g t ; & l t ; a : K e y V a l u e O f D i a g r a m O b j e c t K e y a n y T y p e z b w N T n L X & g t ; & l t ; a : K e y & g t ; & l t ; K e y & g t ; C o l u m n s \ P r o j e c t _ S p o n s o r & l t ; / K e y & g t ; & l t ; / a : K e y & g t ; & l t ; a : V a l u e   i : t y p e = " T a b l e W i d g e t B a s e V i e w S t a t e " / & g t ; & l t ; / a : K e y V a l u e O f D i a g r a m O b j e c t K e y a n y T y p e z b w N T n L X & g t ; & l t ; a : K e y V a l u e O f D i a g r a m O b j e c t K e y a n y T y p e z b w N T n L X & g t ; & l t ; a : K e y & g t ; & l t ; K e y & g t ; C o l u m n s \ E x e c u t i v e _ S p o n s o r & l t ; / K e y & g t ; & l t ; / a : K e y & g t ; & l t ; a : V a l u e   i : t y p e = " T a b l e W i d g e t B a s e V i e w S t a t e " / & g t ; & l t ; / a : K e y V a l u e O f D i a g r a m O b j e c t K e y a n y T y p e z b w N T n L X & g t ; & l t ; a : K e y V a l u e O f D i a g r a m O b j e c t K e y a n y T y p e z b w N T n L X & g t ; & l t ; a : K e y & g t ; & l t ; K e y & g t ; C o l u m n s \ C a t e g o r y & l t ; / K e y & g t ; & l t ; / a : K e y & g t ; & l t ; a : V a l u e   i : t y p e = " T a b l e W i d g e t B a s e V i e w S t a t e " / & g t ; & l t ; / a : K e y V a l u e O f D i a g r a m O b j e c t K e y a n y T y p e z b w N T n L X & g t ; & l t ; a : K e y V a l u e O f D i a g r a m O b j e c t K e y a n y T y p e z b w N T n L X & g t ; & l t ; a : K e y & g t ; & l t ; K e y & g t ; C o l u m n s \ F u n d i n g _ S o u r c e & l t ; / K e y & g t ; & l t ; / a : K e y & g t ; & l t ; a : V a l u e   i : t y p e = " T a b l e W i d g e t B a s e V i e w S t a t e " / & g t ; & l t ; / a : K e y V a l u e O f D i a g r a m O b j e c t K e y a n y T y p e z b w N T n L X & g t ; & l t ; a : K e y V a l u e O f D i a g r a m O b j e c t K e y a n y T y p e z b w N T n L X & g t ; & l t ; a : K e y & g t ; & l t ; K e y & g t ; C o l u m n s \ T y p e & l t ; / K e y & g t ; & l t ; / a : K e y & g t ; & l t ; a : V a l u e   i : t y p e = " T a b l e W i d g e t B a s e V i e w S t a t e " / & g t ; & l t ; / a : K e y V a l u e O f D i a g r a m O b j e c t K e y a n y T y p e z b w N T n L X & g t ; & l t ; a : K e y V a l u e O f D i a g r a m O b j e c t K e y a n y T y p e z b w N T n L X & g t ; & l t ; a : K e y & g t ; & l t ; K e y & g t ; C o l u m n s \ P r o j e c t _ T y p e & l t ; / K e y & g t ; & l t ; / a : K e y & g t ; & l t ; a : V a l u e   i : t y p e = " T a b l e W i d g e t B a s e V i e w S t a t e " / & g t ; & l t ; / a : K e y V a l u e O f D i a g r a m O b j e c t K e y a n y T y p e z b w N T n L X & g t ; & l t ; a : K e y V a l u e O f D i a g r a m O b j e c t K e y a n y T y p e z b w N T n L X & g t ; & l t ; a : K e y & g t ; & l t ; K e y & g t ; C o l u m n s \     & l t ; / K e y & g t ; & l t ; / a : K e y & g t ; & l t ; a : V a l u e   i : t y p e = " T a b l e W i d g e t B a s e V i e w S t a t e " / & g t ; & l t ; / a : K e y V a l u e O f D i a g r a m O b j e c t K e y a n y T y p e z b w N T n L X & g t ; & l t ; a : K e y V a l u e O f D i a g r a m O b j e c t K e y a n y T y p e z b w N T n L X & g t ; & l t ; a : K e y & g t ; & l t ; K e y & g t ; C o l u m n s \ G r o s s   T o t a l & l t ; / K e y & g t ; & l t ; / a : K e y & g t ; & l t ; a : V a l u e   i : t y p e = " T a b l e W i d g e t B a s e V i e w S t a t e " / & g t ; & l t ; / a : K e y V a l u e O f D i a g r a m O b j e c t K e y a n y T y p e z b w N T n L X & g t ; & l t ; / V i e w S t a t e s & g t ; & l t ; / D i a g r a m M a n a g e r . S e r i a l i z a b l e D i a g r a m & g t ; & l t ; / A r r a y O f D i a g r a m M a n a g e r . S e r i a l i z a b l e D i a g r a m & g t ; < / C u s t o m C o n t e n t > < / G e m i n i > 
</file>

<file path=customXml/item13.xml>��< ? x m l   v e r s i o n = " 1 . 0 "   e n c o d i n g = " U T F - 1 6 " ? > < G e m i n i   x m l n s = " h t t p : / / g e m i n i / p i v o t c u s t o m i z a t i o n / e a 8 f 9 9 7 9 - 2 0 2 e - 4 0 4 2 - a 4 2 b - c e 0 a a 7 3 b a f 1 a " > < C u s t o m C o n t e n t > < ! [ C D A T A [ < ? x m l   v e r s i o n = " 1 . 0 "   e n c o d i n g = " u t f - 1 6 " ? > < S e t t i n g s > < C a l c u l a t e d F i e l d s > < i t e m > < M e a s u r e N a m e > F i r s t   5   Y e a r s < / M e a s u r e N a m e > < D i s p l a y N a m e > F i r s t   5   Y e a r s < / D i s p l a y N a m e > < V i s i b l e > F a l s e < / V i s i b l e > < / i t e m > < i t e m > < M e a s u r e N a m e > L a s t   5   Y e a r s < / M e a s u r e N a m e > < D i s p l a y N a m e > L a s t   5   Y e a r s < / D i s p l a y N a m e > < V i s i b l e > F a l s e < / V i s i b l e > < / i t e m > < i t e m > < M e a s u r e N a m e > 1 0   Y e a r   T o t a l < / M e a s u r e N a m e > < D i s p l a y N a m e > 1 0   Y e a r   T o t a l < / D i s p l a y N a m e > < V i s i b l e > F a l s e < / V i s i b l e > < / i t e m > < i t e m > < M e a s u r e N a m e > T o t a l   P r o j e c t < / M e a s u r e N a m e > < D i s p l a y N a m e > T o t a l   P r o j e c t < / D i s p l a y N a m e > < V i s i b l e > F a l s e < / V i s i b l e > < / i t e m > < / C a l c u l a t e d F i e l d s > < S A H o s t H a s h > 0 < / S A H o s t H a s h > < G e m i n i F i e l d L i s t V i s i b l e > T r u e < / G e m i n i F i e l d L i s t V i s i b l e > < / S e t t i n g s > ] ] > < / C u s t o m C o n t e n t > < / G e m i n i > 
</file>

<file path=customXml/item14.xml>��< ? x m l   v e r s i o n = " 1 . 0 "   e n c o d i n g = " U T F - 1 6 " ? > < G e m i n i   x m l n s = " h t t p : / / g e m i n i / p i v o t c u s t o m i z a t i o n / T a b l e X M L _ T a b l e 2 " > < C u s t o m C o n t e n t > < ! [ C D A T A [ < T a b l e W i d g e t G r i d S e r i a l i z a t i o n   x m l n s : x s i = " h t t p : / / w w w . w 3 . o r g / 2 0 0 1 / X M L S c h e m a - i n s t a n c e "   x m l n s : x s d = " h t t p : / / w w w . w 3 . o r g / 2 0 0 1 / X M L S c h e m a " > < C o l u m n S u g g e s t e d T y p e   / > < C o l u m n F o r m a t   / > < C o l u m n A c c u r a c y   / > < C o l u m n C u r r e n c y S y m b o l   / > < C o l u m n P o s i t i v e P a t t e r n   / > < C o l u m n N e g a t i v e P a t t e r n   / > < C o l u m n W i d t h s > < i t e m > < k e y > < s t r i n g > P r o j e c t _ N a m e < / s t r i n g > < / k e y > < v a l u e > < i n t > 1 2 4 < / i n t > < / v a l u e > < / i t e m > < i t e m > < k e y > < s t r i n g > c u r r e n t _ y e a r _ e n d < / s t r i n g > < / k e y > < v a l u e > < i n t > 1 4 6 < / i n t > < / v a l u e > < / i t e m > < i t e m > < k e y > < s t r i n g > C F < / s t r i n g > < / k e y > < v a l u e > < i n t > 5 1 < / i n t > < / v a l u e > < / i t e m > < i t e m > < k e y > < s t r i n g > Y e a r 1 < / s t r i n g > < / k e y > < v a l u e > < i n t > 6 9 < / i n t > < / v a l u e > < / i t e m > < i t e m > < k e y > < s t r i n g > Y e a r 2 < / s t r i n g > < / k e y > < v a l u e > < i n t > 6 9 < / i n t > < / v a l u e > < / i t e m > < i t e m > < k e y > < s t r i n g > Y e a r 3 < / s t r i n g > < / k e y > < v a l u e > < i n t > 6 9 < / i n t > < / v a l u e > < / i t e m > < i t e m > < k e y > < s t r i n g > Y e a r 4 < / s t r i n g > < / k e y > < v a l u e > < i n t > 6 9 < / i n t > < / v a l u e > < / i t e m > < i t e m > < k e y > < s t r i n g > Y e a r 5 < / s t r i n g > < / k e y > < v a l u e > < i n t > 6 9 < / i n t > < / v a l u e > < / i t e m > < i t e m > < k e y > < s t r i n g > Y e a r 6 < / s t r i n g > < / k e y > < v a l u e > < i n t > 6 9 < / i n t > < / v a l u e > < / i t e m > < i t e m > < k e y > < s t r i n g > Y e a r 7 < / s t r i n g > < / k e y > < v a l u e > < i n t > 6 9 < / i n t > < / v a l u e > < / i t e m > < i t e m > < k e y > < s t r i n g > Y e a r 8 < / s t r i n g > < / k e y > < v a l u e > < i n t > 6 9 < / i n t > < / v a l u e > < / i t e m > < i t e m > < k e y > < s t r i n g > Y e a r 9 < / s t r i n g > < / k e y > < v a l u e > < i n t > 6 9 < / i n t > < / v a l u e > < / i t e m > < i t e m > < k e y > < s t r i n g > Y e a r 1 0 < / s t r i n g > < / k e y > < v a l u e > < i n t > 7 6 < / i n t > < / v a l u e > < / i t e m > < / C o l u m n W i d t h s > < C o l u m n D i s p l a y I n d e x > < i t e m > < k e y > < s t r i n g > P r o j e c t _ N a m e < / s t r i n g > < / k e y > < v a l u e > < i n t > 0 < / i n t > < / v a l u e > < / i t e m > < i t e m > < k e y > < s t r i n g > c u r r e n t _ y e a r _ e n d < / s t r i n g > < / k e y > < v a l u e > < i n t > 1 < / i n t > < / v a l u e > < / i t e m > < i t e m > < k e y > < s t r i n g > C F < / s t r i n g > < / k e y > < v a l u e > < i n t > 2 < / i n t > < / v a l u e > < / i t e m > < i t e m > < k e y > < s t r i n g > Y e a r 1 < / s t r i n g > < / k e y > < v a l u e > < i n t > 3 < / i n t > < / v a l u e > < / i t e m > < i t e m > < k e y > < s t r i n g > Y e a r 2 < / s t r i n g > < / k e y > < v a l u e > < i n t > 4 < / i n t > < / v a l u e > < / i t e m > < i t e m > < k e y > < s t r i n g > Y e a r 3 < / s t r i n g > < / k e y > < v a l u e > < i n t > 5 < / i n t > < / v a l u e > < / i t e m > < i t e m > < k e y > < s t r i n g > Y e a r 4 < / s t r i n g > < / k e y > < v a l u e > < i n t > 6 < / i n t > < / v a l u e > < / i t e m > < i t e m > < k e y > < s t r i n g > Y e a r 5 < / s t r i n g > < / k e y > < v a l u e > < i n t > 7 < / i n t > < / v a l u e > < / i t e m > < i t e m > < k e y > < s t r i n g > Y e a r 6 < / s t r i n g > < / k e y > < v a l u e > < i n t > 8 < / i n t > < / v a l u e > < / i t e m > < i t e m > < k e y > < s t r i n g > Y e a r 7 < / s t r i n g > < / k e y > < v a l u e > < i n t > 9 < / i n t > < / v a l u e > < / i t e m > < i t e m > < k e y > < s t r i n g > Y e a r 8 < / s t r i n g > < / k e y > < v a l u e > < i n t > 1 0 < / i n t > < / v a l u e > < / i t e m > < i t e m > < k e y > < s t r i n g > Y e a r 9 < / s t r i n g > < / k e y > < v a l u e > < i n t > 1 1 < / i n t > < / v a l u e > < / i t e m > < i t e m > < k e y > < s t r i n g > Y e a r 1 0 < / s t r i n g > < / k e y > < v a l u e > < i n t > 1 2 < / i n t > < / v a l u e > < / i t e m > < / C o l u m n D i s p l a y I n d e x > < C o l u m n F r o z e n   / > < C o l u m n C h e c k e d   / > < C o l u m n F i l t e r   / > < S e l e c t i o n F i l t e r   / > < F i l t e r P a r a m e t e r s   / > < I s S o r t D e s c e n d i n g > f a l s e < / I s S o r t D e s c e n d i n g > < / T a b l e W i d g e t G r i d S e r i a l i z a t i o n > ] ] > < / C u s t o m C o n t e n t > < / G e m i n i > 
</file>

<file path=customXml/item15.xml>��< ? x m l   v e r s i o n = " 1 . 0 "   e n c o d i n g = " U T F - 1 6 " ? > < G e m i n i   x m l n s = " h t t p : / / g e m i n i / p i v o t c u s t o m i z a t i o n / T a b l e X M L _ T a b l e 1 " > < C u s t o m C o n t e n t > & l t ; T a b l e W i d g e t G r i d S e r i a l i z a t i o n   x m l n s : x s i = " h t t p : / / w w w . w 3 . o r g / 2 0 0 1 / X M L S c h e m a - i n s t a n c e "   x m l n s : x s d = " h t t p : / / w w w . w 3 . o r g / 2 0 0 1 / X M L S c h e m a " & g t ; & l t ; C o l u m n S u g g e s t e d T y p e   / & g t ; & l t ; C o l u m n F o r m a t   / & g t ; & l t ; C o l u m n A c c u r a c y   / & g t ; & l t ; C o l u m n C u r r e n c y S y m b o l   / & g t ; & l t ; C o l u m n P o s i t i v e P a t t e r n   / & g t ; & l t ; C o l u m n N e g a t i v e P a t t e r n   / & g t ; & l t ; C o l u m n W i d t h s & g t ; & l t ; i t e m & g t ; & l t ; k e y & g t ; & l t ; s t r i n g & g t ; P r o j e c t _ N u m b e r & l t ; / s t r i n g & g t ; & l t ; / k e y & g t ; & l t ; v a l u e & g t ; & l t ; i n t & g t ; 1 3 8 & l t ; / i n t & g t ; & l t ; / v a l u e & g t ; & l t ; / i t e m & g t ; & l t ; i t e m & g t ; & l t ; k e y & g t ; & l t ; s t r i n g & g t ; P r o j e c t _ N a m e & l t ; / s t r i n g & g t ; & l t ; / k e y & g t ; & l t ; v a l u e & g t ; & l t ; i n t & g t ; 1 2 4 & l t ; / i n t & g t ; & l t ; / v a l u e & g t ; & l t ; / i t e m & g t ; & l t ; i t e m & g t ; & l t ; k e y & g t ; & l t ; s t r i n g & g t ; P r o j e c t _ L e a d 1 & l t ; / s t r i n g & g t ; & l t ; / k e y & g t ; & l t ; v a l u e & g t ; & l t ; i n t & g t ; 1 2 3 & l t ; / i n t & g t ; & l t ; / v a l u e & g t ; & l t ; / i t e m & g t ; & l t ; i t e m & g t ; & l t ; k e y & g t ; & l t ; s t r i n g & g t ; P r o j e c t _ L e a d 2 & l t ; / s t r i n g & g t ; & l t ; / k e y & g t ; & l t ; v a l u e & g t ; & l t ; i n t & g t ; 1 2 3 & l t ; / i n t & g t ; & l t ; / v a l u e & g t ; & l t ; / i t e m & g t ; & l t ; i t e m & g t ; & l t ; k e y & g t ; & l t ; s t r i n g & g t ; P r o j e c t _ S p o n s o r & l t ; / s t r i n g & g t ; & l t ; / k e y & g t ; & l t ; v a l u e & g t ; & l t ; i n t & g t ; 1 3 7 & l t ; / i n t & g t ; & l t ; / v a l u e & g t ; & l t ; / i t e m & g t ; & l t ; i t e m & g t ; & l t ; k e y & g t ; & l t ; s t r i n g & g t ; E x e c u t i v e _ S p o n s o r & l t ; / s t r i n g & g t ; & l t ; / k e y & g t ; & l t ; v a l u e & g t ; & l t ; i n t & g t ; 1 5 2 & l t ; / i n t & g t ; & l t ; / v a l u e & g t ; & l t ; / i t e m & g t ; & l t ; i t e m & g t ; & l t ; k e y & g t ; & l t ; s t r i n g & g t ; C a t e g o r y & l t ; / s t r i n g & g t ; & l t ; / k e y & g t ; & l t ; v a l u e & g t ; & l t ; i n t & g t ; 9 1 & l t ; / i n t & g t ; & l t ; / v a l u e & g t ; & l t ; / i t e m & g t ; & l t ; i t e m & g t ; & l t ; k e y & g t ; & l t ; s t r i n g & g t ; F u n d i n g _ S o u r c e & l t ; / s t r i n g & g t ; & l t ; / k e y & g t ; & l t ; v a l u e & g t ; & l t ; i n t & g t ; 1 3 5 & l t ; / i n t & g t ; & l t ; / v a l u e & g t ; & l t ; / i t e m & g t ; & l t ; i t e m & g t ; & l t ; k e y & g t ; & l t ; s t r i n g & g t ; T y p e & l t ; / s t r i n g & g t ; & l t ; / k e y & g t ; & l t ; v a l u e & g t ; & l t ; i n t & g t ; 6 5 & l t ; / i n t & g t ; & l t ; / v a l u e & g t ; & l t ; / i t e m & g t ; & l t ; i t e m & g t ; & l t ; k e y & g t ; & l t ; s t r i n g & g t ; P r o j e c t _ T y p e & l t ; / s t r i n g & g t ; & l t ; / k e y & g t ; & l t ; v a l u e & g t ; & l t ; i n t & g t ; 1 1 6 & l t ; / i n t & g t ; & l t ; / v a l u e & g t ; & l t ; / i t e m & g t ; & l t ; i t e m & g t ; & l t ; k e y & g t ; & l t ; s t r i n g & g t ; W B S & l t ; / s t r i n g & g t ; & l t ; / k e y & g t ; & l t ; v a l u e & g t ; & l t ; i n t & g t ; 6 4 & l t ; / i n t & g t ; & l t ; / v a l u e & g t ; & l t ; / i t e m & g t ; & l t ; i t e m & g t ; & l t ; k e y & g t ; & l t ; s t r i n g & g t ; P O L & l t ; / s t r i n g & g t ; & l t ; / k e y & g t ; & l t ; v a l u e & g t ; & l t ; i n t & g t ; 6 0 & l t ; / i n t & g t ; & l t ; / v a l u e & g t ; & l t ; / i t e m & g t ; & l t ; i t e m & g t ; & l t ; k e y & g t ; & l t ; s t r i n g & g t ; G r o s s   T o t a l & l t ; / s t r i n g & g t ; & l t ; / k e y & g t ; & l t ; v a l u e & g t ; & l t ; i n t & g t ; 1 0 3 & l t ; / i n t & g t ; & l t ; / v a l u e & g t ; & l t ; / i t e m & g t ; & l t ; / C o l u m n W i d t h s & g t ; & l t ; C o l u m n D i s p l a y I n d e x & g t ; & l t ; i t e m & g t ; & l t ; k e y & g t ; & l t ; s t r i n g & g t ; P r o j e c t _ N u m b e r & l t ; / s t r i n g & g t ; & l t ; / k e y & g t ; & l t ; v a l u e & g t ; & l t ; i n t & g t ; 0 & l t ; / i n t & g t ; & l t ; / v a l u e & g t ; & l t ; / i t e m & g t ; & l t ; i t e m & g t ; & l t ; k e y & g t ; & l t ; s t r i n g & g t ; P r o j e c t _ N a m e & l t ; / s t r i n g & g t ; & l t ; / k e y & g t ; & l t ; v a l u e & g t ; & l t ; i n t & g t ; 1 & l t ; / i n t & g t ; & l t ; / v a l u e & g t ; & l t ; / i t e m & g t ; & l t ; i t e m & g t ; & l t ; k e y & g t ; & l t ; s t r i n g & g t ; P r o j e c t _ L e a d 1 & l t ; / s t r i n g & g t ; & l t ; / k e y & g t ; & l t ; v a l u e & g t ; & l t ; i n t & g t ; 4 & l t ; / i n t & g t ; & l t ; / v a l u e & g t ; & l t ; / i t e m & g t ; & l t ; i t e m & g t ; & l t ; k e y & g t ; & l t ; s t r i n g & g t ; P r o j e c t _ L e a d 2 & l t ; / s t r i n g & g t ; & l t ; / k e y & g t ; & l t ; v a l u e & g t ; & l t ; i n t & g t ; 5 & l t ; / i n t & g t ; & l t ; / v a l u e & g t ; & l t ; / i t e m & g t ; & l t ; i t e m & g t ; & l t ; k e y & g t ; & l t ; s t r i n g & g t ; P r o j e c t _ S p o n s o r & l t ; / s t r i n g & g t ; & l t ; / k e y & g t ; & l t ; v a l u e & g t ; & l t ; i n t & g t ; 6 & l t ; / i n t & g t ; & l t ; / v a l u e & g t ; & l t ; / i t e m & g t ; & l t ; i t e m & g t ; & l t ; k e y & g t ; & l t ; s t r i n g & g t ; E x e c u t i v e _ S p o n s o r & l t ; / s t r i n g & g t ; & l t ; / k e y & g t ; & l t ; v a l u e & g t ; & l t ; i n t & g t ; 7 & l t ; / i n t & g t ; & l t ; / v a l u e & g t ; & l t ; / i t e m & g t ; & l t ; i t e m & g t ; & l t ; k e y & g t ; & l t ; s t r i n g & g t ; C a t e g o r y & l t ; / s t r i n g & g t ; & l t ; / k e y & g t ; & l t ; v a l u e & g t ; & l t ; i n t & g t ; 8 & l t ; / i n t & g t ; & l t ; / v a l u e & g t ; & l t ; / i t e m & g t ; & l t ; i t e m & g t ; & l t ; k e y & g t ; & l t ; s t r i n g & g t ; F u n d i n g _ S o u r c e & l t ; / s t r i n g & g t ; & l t ; / k e y & g t ; & l t ; v a l u e & g t ; & l t ; i n t & g t ; 9 & l t ; / i n t & g t ; & l t ; / v a l u e & g t ; & l t ; / i t e m & g t ; & l t ; i t e m & g t ; & l t ; k e y & g t ; & l t ; s t r i n g & g t ; T y p e & l t ; / s t r i n g & g t ; & l t ; / k e y & g t ; & l t ; v a l u e & g t ; & l t ; i n t & g t ; 1 0 & l t ; / i n t & g t ; & l t ; / v a l u e & g t ; & l t ; / i t e m & g t ; & l t ; i t e m & g t ; & l t ; k e y & g t ; & l t ; s t r i n g & g t ; P r o j e c t _ T y p e & l t ; / s t r i n g & g t ; & l t ; / k e y & g t ; & l t ; v a l u e & g t ; & l t ; i n t & g t ; 1 1 & l t ; / i n t & g t ; & l t ; / v a l u e & g t ; & l t ; / i t e m & g t ; & l t ; i t e m & g t ; & l t ; k e y & g t ; & l t ; s t r i n g & g t ; W B S & l t ; / s t r i n g & g t ; & l t ; / k e y & g t ; & l t ; v a l u e & g t ; & l t ; i n t & g t ; 2 & l t ; / i n t & g t ; & l t ; / v a l u e & g t ; & l t ; / i t e m & g t ; & l t ; i t e m & g t ; & l t ; k e y & g t ; & l t ; s t r i n g & g t ; P O L & l t ; / s t r i n g & g t ; & l t ; / k e y & g t ; & l t ; v a l u e & g t ; & l t ; i n t & g t ; 3 & l t ; / i n t & g t ; & l t ; / v a l u e & g t ; & l t ; / i t e m & g t ; & l t ; i t e m & g t ; & l t ; k e y & g t ; & l t ; s t r i n g & g t ; G r o s s   T o t a l & l t ; / s t r i n g & g t ; & l t ; / k e y & g t ; & l t ; v a l u e & g t ; & l t ; i n t & g t ; 1 2 & l t ; / i n t & g t ; & l t ; / v a l u e & g t ; & l t ; / i t e m & g t ; & l t ; / C o l u m n D i s p l a y I n d e x & g t ; & l t ; C o l u m n F r o z e n   / & g t ; & l t ; C o l u m n C h e c k e d   / & g t ; & l t ; C o l u m n F i l t e r   / & g t ; & l t ; S e l e c t i o n F i l t e r   / & g t ; & l t ; F i l t e r P a r a m e t e r s   / & g t ; & l t ; I s S o r t D e s c e n d i n g & g t ; f a l s e & l t ; / I s S o r t D e s c e n d i n g & g t ; & l t ; / T a b l e W i d g e t G r i d S e r i a l i z a t i o n & g t ; < / C u s t o m C o n t e n t > < / G e m i n i > 
</file>

<file path=customXml/item16.xml>��< ? x m l   v e r s i o n = " 1 . 0 "   e n c o d i n g = " U T F - 1 6 " ? > < G e m i n i   x m l n s = " h t t p : / / g e m i n i / p i v o t c u s t o m i z a t i o n / R e l a t i o n s h i p A u t o D e t e c t i o n E n a b l e d " > < C u s t o m C o n t e n t > < ! [ C D A T A [ T r u e ] ] > < / C u s t o m C o n t e n t > < / G e m i n i > 
</file>

<file path=customXml/item17.xml>��< ? x m l   v e r s i o n = " 1 . 0 "   e n c o d i n g = " U T F - 1 6 " ? > < G e m i n i   x m l n s = " h t t p : / / g e m i n i / p i v o t c u s t o m i z a t i o n / c 1 c 4 d 7 c 5 - 1 1 d 3 - 4 6 2 f - a 0 3 0 - e 0 c 9 7 b e 5 3 0 8 e " > < C u s t o m C o n t e n t > < ! [ C D A T A [ < ? x m l   v e r s i o n = " 1 . 0 "   e n c o d i n g = " u t f - 1 6 " ? > < S e t t i n g s > < C a l c u l a t e d F i e l d s > < i t e m > < M e a s u r e N a m e > F i r s t   5   Y e a r s < / M e a s u r e N a m e > < D i s p l a y N a m e > F i r s t   5   Y e a r s < / D i s p l a y N a m e > < V i s i b l e > F a l s e < / V i s i b l e > < / i t e m > < i t e m > < M e a s u r e N a m e > L a s t   5   Y e a r s < / M e a s u r e N a m e > < D i s p l a y N a m e > L a s t   5   Y e a r s < / D i s p l a y N a m e > < V i s i b l e > F a l s e < / V i s i b l e > < / i t e m > < i t e m > < M e a s u r e N a m e > 1 0   Y e a r   T o t a l < / M e a s u r e N a m e > < D i s p l a y N a m e > 1 0   Y e a r   T o t a l < / D i s p l a y N a m e > < V i s i b l e > F a l s e < / V i s i b l e > < / i t e m > < i t e m > < M e a s u r e N a m e > T o t a l   P r o j e c t < / M e a s u r e N a m e > < D i s p l a y N a m e > T o t a l   P r o j e c t < / D i s p l a y N a m e > < V i s i b l e > F a l s e < / V i s i b l e > < / i t e m > < / C a l c u l a t e d F i e l d s > < S A H o s t H a s h > 0 < / S A H o s t H a s h > < G e m i n i F i e l d L i s t V i s i b l e > T r u e < / G e m i n i F i e l d L i s t V i s i b l e > < / S e t t i n g s > ] ] > < / C u s t o m C o n t e n t > < / G e m i n i > 
</file>

<file path=customXml/item18.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 2 0 2 0 - 1 0 - 1 4 T 1 4 : 2 7 : 3 3 . 6 7 3 2 7 4 5 - 0 4 : 0 0 < / L a s t P r o c e s s e d T i m e > < / D a t a M o d e l i n g S a n d b o x . S e r i a l i z e d S a n d b o x E r r o r C a c h e > ] ] > < / C u s t o m C o n t e n t > < / G e m i n i > 
</file>

<file path=customXml/item19.xml>��< ? x m l   v e r s i o n = " 1 . 0 "   e n c o d i n g = " U T F - 1 6 " ? > < G e m i n i   x m l n s = " h t t p : / / g e m i n i / p i v o t c u s t o m i z a t i o n / F o r m u l a B a r S t a t e " > < C u s t o m C o n t e n t > < ! [ C D A T A [ < S a n d b o x E d i t o r . F o r m u l a B a r S t a t e   x m l n s = " h t t p : / / s c h e m a s . d a t a c o n t r a c t . o r g / 2 0 0 4 / 0 7 / M i c r o s o f t . A n a l y s i s S e r v i c e s . C o m m o n "   x m l n s : i = " h t t p : / / w w w . w 3 . o r g / 2 0 0 1 / X M L S c h e m a - i n s t a n c e " > < H e i g h t > 2 2 < / H e i g h t > < / S a n d b o x E d i t o r . F o r m u l a B a r S t a t e > ] ] > < / C u s t o m C o n t e n t > < / G e m i n i > 
</file>

<file path=customXml/item2.xml>��< ? x m l   v e r s i o n = " 1 . 0 "   e n c o d i n g = " U T F - 1 6 " ? > < G e m i n i   x m l n s = " h t t p : / / g e m i n i / p i v o t c u s t o m i z a t i o n / b 8 f 3 1 c c f - f f 7 e - 4 9 6 b - a b 5 e - 0 a 5 0 9 a 9 8 b 3 7 1 " > < C u s t o m C o n t e n t > < ! [ C D A T A [ < ? x m l   v e r s i o n = " 1 . 0 "   e n c o d i n g = " u t f - 1 6 " ? > < S e t t i n g s > < C a l c u l a t e d F i e l d s > < i t e m > < M e a s u r e N a m e > F i r s t   5   Y e a r s < / M e a s u r e N a m e > < D i s p l a y N a m e > F i r s t   5   Y e a r s < / D i s p l a y N a m e > < V i s i b l e > F a l s e < / V i s i b l e > < / i t e m > < i t e m > < M e a s u r e N a m e > L a s t   5   Y e a r s < / M e a s u r e N a m e > < D i s p l a y N a m e > L a s t   5   Y e a r s < / D i s p l a y N a m e > < V i s i b l e > F a l s e < / V i s i b l e > < / i t e m > < i t e m > < M e a s u r e N a m e > 1 0   Y e a r   T o t a l < / M e a s u r e N a m e > < D i s p l a y N a m e > 1 0   Y e a r   T o t a l < / D i s p l a y N a m e > < V i s i b l e > F a l s e < / V i s i b l e > < / i t e m > < i t e m > < M e a s u r e N a m e > T o t a l   P r o j e c t < / M e a s u r e N a m e > < D i s p l a y N a m e > T o t a l   P r o j e c t < / D i s p l a y N a m e > < V i s i b l e > F a l s e < / V i s i b l e > < / i t e m > < / C a l c u l a t e d F i e l d s > < S A H o s t H a s h > 0 < / S A H o s t H a s h > < G e m i n i F i e l d L i s t V i s i b l e > T r u e < / G e m i n i F i e l d L i s t V i s i b l e > < / S e t t i n g s > ] ] > < / C u s t o m C o n t e n t > < / G e m i n i > 
</file>

<file path=customXml/item20.xml>��< ? x m l   v e r s i o n = " 1 . 0 "   e n c o d i n g = " U T F - 1 6 " ? > < G e m i n i   x m l n s = " h t t p : / / g e m i n i / p i v o t c u s t o m i z a t i o n / L i n k e d T a b l e U p d a t e M o d e " > < C u s t o m C o n t e n t > < ! [ C D A T A [ T r u e ] ] > < / C u s t o m C o n t e n t > < / G e m i n i > 
</file>

<file path=customXml/item21.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1 & l t ; / K e y & g t ; & l t ; V a l u e   x m l n s : a = " h t t p : / / s c h e m a s . d a t a c o n t r a c t . o r g / 2 0 0 4 / 0 7 / M i c r o s o f t . A n a l y s i s S e r v i c e s . C o m m o n " & g t ; & l t ; a : H a s F o c u s & g t ; t r u e & l t ; / a : H a s F o c u s & g t ; & l t ; a : S i z e A t D p i 9 6 & g t ; 1 4 1 & l t ; / a : S i z e A t D p i 9 6 & g t ; & l t ; a : V i s i b l e & g t ; t r u e & l t ; / a : V i s i b l e & g t ; & l t ; / V a l u e & g t ; & l t ; / K e y V a l u e O f s t r i n g S a n d b o x E d i t o r . M e a s u r e G r i d S t a t e S c d E 3 5 R y & g t ; & l t ; K e y V a l u e O f s t r i n g S a n d b o x E d i t o r . M e a s u r e G r i d S t a t e S c d E 3 5 R y & g t ; & l t ; K e y & g t ; T a b l e 2 & l t ; / K e y & g t ; & l t ; V a l u e   x m l n s : a = " h t t p : / / s c h e m a s . d a t a c o n t r a c t . o r g / 2 0 0 4 / 0 7 / M i c r o s o f t . A n a l y s i s S e r v i c e s . C o m m o n " & g t ; & l t ; a : H a s F o c u s & g t ; f a l s e & l t ; / a : H a s F o c u s & g t ; & l t ; a : S i z e A t D p i 9 6 & g t ; 1 1 3 & l t ; / a : S i z e A t D p i 9 6 & g t ; & l t ; a : V i s i b l e & g t ; t r u e & l t ; / a : V i s i b l e & g t ; & l t ; / V a l u e & g t ; & l t ; / K e y V a l u e O f s t r i n g S a n d b o x E d i t o r . M e a s u r e G r i d S t a t e S c d E 3 5 R y & g t ; & l t ; / A r r a y O f K e y V a l u e O f s t r i n g S a n d b o x E d i t o r . M e a s u r e G r i d S t a t e S c d E 3 5 R y & g t ; < / C u s t o m C o n t e n t > < / G e m i n i > 
</file>

<file path=customXml/item22.xml>��< ? x m l   v e r s i o n = " 1 . 0 "   e n c o d i n g = " U T F - 1 6 " ? > < G e m i n i   x m l n s = " h t t p : / / g e m i n i / p i v o t c u s t o m i z a t i o n / C l i e n t W i n d o w X M L " > < C u s t o m C o n t e n t > T a b l e 1 < / C u s t o m C o n t e n t > < / G e m i n i > 
</file>

<file path=customXml/item23.xml>��< ? x m l   v e r s i o n = " 1 . 0 "   e n c o d i n g = " U T F - 1 6 " ? > < G e m i n i   x m l n s = " h t t p : / / g e m i n i / p i v o t c u s t o m i z a t i o n / 2 5 b d 6 a c 7 - 3 9 3 b - 4 7 e c - a e 4 a - 9 4 6 e c 7 9 5 a c 8 8 " > < C u s t o m C o n t e n t > < ! [ C D A T A [ < ? x m l   v e r s i o n = " 1 . 0 "   e n c o d i n g = " u t f - 1 6 " ? > < S e t t i n g s > < C a l c u l a t e d F i e l d s > < i t e m > < M e a s u r e N a m e > F i r s t   5   Y e a r s < / M e a s u r e N a m e > < D i s p l a y N a m e > F i r s t   5   Y e a r s < / D i s p l a y N a m e > < V i s i b l e > F a l s e < / V i s i b l e > < / i t e m > < i t e m > < M e a s u r e N a m e > L a s t   5   Y e a r s < / M e a s u r e N a m e > < D i s p l a y N a m e > L a s t   5   Y e a r s < / D i s p l a y N a m e > < V i s i b l e > F a l s e < / V i s i b l e > < / i t e m > < i t e m > < M e a s u r e N a m e > 1 0   Y e a r   T o t a l < / M e a s u r e N a m e > < D i s p l a y N a m e > 1 0   Y e a r   T o t a l < / D i s p l a y N a m e > < V i s i b l e > F a l s e < / V i s i b l e > < / i t e m > < i t e m > < M e a s u r e N a m e > T o t a l   P r o j e c t < / M e a s u r e N a m e > < D i s p l a y N a m e > T o t a l   P r o j e c t < / D i s p l a y N a m e > < V i s i b l e > F a l s e < / V i s i b l e > < / i t e m > < / C a l c u l a t e d F i e l d s > < S A H o s t H a s h > 0 < / S A H o s t H a s h > < G e m i n i F i e l d L i s t V i s i b l e > T r u e < / G e m i n i F i e l d L i s t V i s i b l e > < / S e t t i n g s > ] ] > < / C u s t o m C o n t e n t > < / G e m i n i > 
</file>

<file path=customXml/item3.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E R D i a g r a m S a n d b o x A d a p t e r " & g t ; & l t ; P e r s p e c t i v e N a m e / & g t ; & l t ; / A d a p t e r & g t ; & l t ; D i a g r a m T y p e & g t ; E R D i a g r a m & l t ; / D i a g r a m T y p e & g t ; & l t ; D i s p l a y C o n t e x t   i : t y p e = " D i a g r a m D i s p l a y C o n t e x t " & g t ; & l t ; P r i m a r y T a g G r o u p K e y & g t ; & l t ; K e y & g t ; T a g G r o u p s \ N o d e   T y p e s & l t ; / K e y & g t ; & l t ; / P r i m a r y T a g G r o u p K e y & g t ; & l t ; S h o w H i d d e n & g t ; t r u e & l t ; / S h o w H i d d e n & g t ; & l t ; S h o w n T a g G r o u p K e y s & g t ; & l t ; D i a g r a m O b j e c t K e y & g t ; & l t ; K e y & g t ; T a g G r o u p s \ W a r n i n g s & l t ; / K e y & g t ; & l t ; / D i a g r a m O b j e c t K e y & g t ; & l t ; / S h o w n T a g G r o u p K e y s & g t ; & l t ; T a g G r o u p H i g h l i g h t s K e y & g t ; & l t ; K e y & g t ; T a g G r o u p s \ H i g h l i g h t   R e a s o n s & l t ; / K e y & g t ; & l t ; / T a g G r o u p H i g h l i g h t s K e y & g t ; & l t ; T a g H i d d e n K e y & g t ; & l t ; K e y & g t ; S t a t i c   T a g s \ H i d d e n & l t ; / K e y & g t ; & l t ; / T a g H i d d e n K e y & g t ; & l t ; T a g H i g h l i g h t D i s a p p e a r i n g K e y & g t ; & l t ; K e y & g t ; S t a t i c   T a g s \ D e l e t i n g & l t ; / K e y & g t ; & l t ; / T a g H i g h l i g h t D i s a p p e a r i n g K e y & g t ; & l t ; T a g H i g h l i g h t P r e v i e w L i n k C r e a t i o n K e y & g t ; & l t ; K e y & g t ; S t a t i c   T a g s \ C r e a t i n g   V a l i d   R e l a t i o n s h i p & l t ; / K e y & g t ; & l t ; / T a g H i g h l i g h t P r e v i e w L i n k C r e a t i o n K e y & g t ; & l t ; T a g H i g h l i g h t R e l a t e d K e y & g t ; & l t ; K e y & g t ; S t a t i c   T a g s \ R e l a t e d & l t ; / K e y & g t ; & l t ; / T a g H i g h l i g h t R e l a t e d K e y & g t ; & l t ; T a g H i n t T e x t K e y & g t ; & l t ; K e y & g t ; S t a t i c   T a g s \ H i n t   T e x t & l t ; / K e y & g t ; & l t ; / T a g H i n t T e x t K e y & g t ; & l t ; T a g I m p l i c i t M e a s u r e K e y & g t ; & l t ; K e y & g t ; S t a t i c   T a g s \ I s   I m p l i c i t   M e a s u r e & l t ; / K e y & g t ; & l t ; / T a g I m p l i c i t M e a s u r e K e y & g t ; & l t ; T a g I n a c t i v e K e y & g t ; & l t ; K e y & g t ; S t a t i c   T a g s \ I n a c t i v e & l t ; / K e y & g t ; & l t ; / T a g I n a c t i v e K e y & g t ; & l t ; T a g P r e v i e w A c t i v e K e y & g t ; & l t ; K e y & g t ; S t a t i c   T a g s \ P r e v i e w   A c t i v e & l t ; / K e y & g t ; & l t ; / T a g P r e v i e w A c t i v e K e y & g t ; & l t ; T a g P r e v i e w I n a c t i v e K e y & g t ; & l t ; K e y & g t ; S t a t i c   T a g s \ P r e v i e w   I n a c t i v e & l t ; / K e y & g t ; & l t ; / T a g P r e v i e w I n a c t i v e K e y & g t ; & l t ; / D i s p l a y C o n t e x t & g t ; & l t ; D i s p l a y T y p e & g t ; D i a g r a m D i s p l a y & l t ; / D i s p l a y T y p e & g t ; & l t ; K e y   i : t y p e = " S a n d b o x E d i t o r D i a g r a m K e y " & g t ; & l t ; P e r s p e c t i v e / & g t ; & l t ; / K e y & g t ; & l t ; M a i n t a i n e r   i : t y p e = " E R D i a g r a m . E R D i a g r a m M a i n t a i n e r " & g t ; & l t ; A l l K e y s & g t ; & l t ; D i a g r a m O b j e c t K e y & g t ; & l t ; K e y & g t ; E R   D i a g r a m & l t ; / K e y & g t ; & l t ; / D i a g r a m O b j e c t K e y & g t ; & l t ; D i a g r a m O b j e c t K e y & g t ; & l t ; K e y & g t ; A c t i o n s \ D e l e t e & l t ; / K e y & g t ; & l t ; / D i a g r a m O b j e c t K e y & g t ; & l t ; D i a g r a m O b j e c t K e y & g t ; & l t ; K e y & g t ; A c t i o n s \ D e l e t e   f r o m   m o d e l & l t ; / K e y & g t ; & l t ; / D i a g r a m O b j e c t K e y & g t ; & l t ; D i a g r a m O b j e c t K e y & g t ; & l t ; K e y & g t ; A c t i o n s \ S e l e c t & l t ; / K e y & g t ; & l t ; / D i a g r a m O b j e c t K e y & g t ; & l t ; D i a g r a m O b j e c t K e y & g t ; & l t ; K e y & g t ; A c t i o n s \ C r e a t e   R e l a t i o n s h i p & l t ; / K e y & g t ; & l t ; / D i a g r a m O b j e c t K e y & g t ; & l t ; D i a g r a m O b j e c t K e y & g t ; & l t ; K e y & g t ; A c t i o n s \ L a u n c h   C r e a t e   R e l a t i o n s h i p   D i a l o g & l t ; / K e y & g t ; & l t ; / D i a g r a m O b j e c t K e y & g t ; & l t ; D i a g r a m O b j e c t K e y & g t ; & l t ; K e y & g t ; A c t i o n s \ L a u n c h   E d i t   R e l a t i o n s h i p   D i a l o g & l t ; / K e y & g t ; & l t ; / D i a g r a m O b j e c t K e y & g t ; & l t ; D i a g r a m O b j e c t K e y & g t ; & l t ; K e y & g t ; A c t i o n s \ C r e a t e   H i e r a r c h y   w i t h   L e v e l s & l t ; / K e y & g t ; & l t ; / D i a g r a m O b j e c t K e y & g t ; & l t ; D i a g r a m O b j e c t K e y & g t ; & l t ; K e y & g t ; A c t i o n s \ C r e a t e   E m p t y   H i e r a r c h y & l t ; / K e y & g t ; & l t ; / D i a g r a m O b j e c t K e y & g t ; & l t ; D i a g r a m O b j e c t K e y & g t ; & l t ; K e y & g t ; A c t i o n s \ R e m o v e   f r o m   H i e r a r c h y & l t ; / K e y & g t ; & l t ; / D i a g r a m O b j e c t K e y & g t ; & l t ; D i a g r a m O b j e c t K e y & g t ; & l t ; K e y & g t ; A c t i o n s \ R e n a m e   N o d e & l t ; / K e y & g t ; & l t ; / D i a g r a m O b j e c t K e y & g t ; & l t ; D i a g r a m O b j e c t K e y & g t ; & l t ; K e y & g t ; A c t i o n s \ M o v e   N o d e & l t ; / K e y & g t ; & l t ; / D i a g r a m O b j e c t K e y & g t ; & l t ; D i a g r a m O b j e c t K e y & g t ; & l t ; K e y & g t ; A c t i o n s \ H i d e   t h e   e n t i t y & l t ; / K e y & g t ; & l t ; / D i a g r a m O b j e c t K e y & g t ; & l t ; D i a g r a m O b j e c t K e y & g t ; & l t ; K e y & g t ; A c t i o n s \ U n h i d e   t h e   e n t i t y & l t ; / K e y & g t ; & l t ; / D i a g r a m O b j e c t K e y & g t ; & l t ; D i a g r a m O b j e c t K e y & g t ; & l t ; K e y & g t ; A c t i o n s \ G o T o & l t ; / K e y & g t ; & l t ; / D i a g r a m O b j e c t K e y & g t ; & l t ; D i a g r a m O b j e c t K e y & g t ; & l t ; K e y & g t ; A c t i o n s \ M o v e   U p & l t ; / K e y & g t ; & l t ; / D i a g r a m O b j e c t K e y & g t ; & l t ; D i a g r a m O b j e c t K e y & g t ; & l t ; K e y & g t ; A c t i o n s \ M o v e   D o w n & l t ; / K e y & g t ; & l t ; / D i a g r a m O b j e c t K e y & g t ; & l t ; D i a g r a m O b j e c t K e y & g t ; & l t ; K e y & g t ; A c t i o n s \ M a r k   R e l a t i o n s h i p   a s   A c t i v e & l t ; / K e y & g t ; & l t ; / D i a g r a m O b j e c t K e y & g t ; & l t ; D i a g r a m O b j e c t K e y & g t ; & l t ; K e y & g t ; A c t i o n s \ M a r k   R e l a t i o n s h i p   a s   I n a c t i v e & l t ; / K e y & g t ; & l t ; / D i a g r a m O b j e c t K e y & g t ; & l t ; D i a g r a m O b j e c t K e y & g t ; & l t ; K e y & g t ; A c t i o n s \ R e l a t i o n s h i p   C r o s s   F i l t e r   D i r e c t i o n   S i n g l e & l t ; / K e y & g t ; & l t ; / D i a g r a m O b j e c t K e y & g t ; & l t ; D i a g r a m O b j e c t K e y & g t ; & l t ; K e y & g t ; A c t i o n s \ R e l a t i o n s h i p   C r o s s   F i l t e r   D i r e c t i o n   B o t h & l t ; / K e y & g t ; & l t ; / D i a g r a m O b j e c t K e y & g t ; & l t ; D i a g r a m O b j e c t K e y & g t ; & l t ; K e y & g t ; A c t i o n s \ R e l a t i o n s h i p   E n d   P o i n t   M u l t i p l i c i t y   O n e & l t ; / K e y & g t ; & l t ; / D i a g r a m O b j e c t K e y & g t ; & l t ; D i a g r a m O b j e c t K e y & g t ; & l t ; K e y & g t ; A c t i o n s \ R e l a t i o n s h i p   E n d   P o i n t   M u l t i p l i c i t y   M a n y & l t ; / K e y & g t ; & l t ; / D i a g r a m O b j e c t K e y & g t ; & l t ; D i a g r a m O b j e c t K e y & g t ; & l t ; K e y & g t ; T a g G r o u p s \ N o d e   T y p e s & l t ; / K e y & g t ; & l t ; / D i a g r a m O b j e c t K e y & g t ; & l t ; D i a g r a m O b j e c t K e y & g t ; & l t ; K e y & g t ; T a g G r o u p s \ A d d i t i o n a l   I n f o   T y p e s & l t ; / K e y & g t ; & l t ; / D i a g r a m O b j e c t K e y & g t ; & l t ; D i a g r a m O b j e c t K e y & g t ; & l t ; K e y & g t ; T a g G r o u p s \ C a l c u l a t e d   C o l u m n s & l t ; / K e y & g t ; & l t ; / D i a g r a m O b j e c t K e y & g t ; & l t ; D i a g r a m O b j e c t K e y & g t ; & l t ; K e y & g t ; T a g G r o u p s \ W a r n i n g s & l t ; / K e y & g t ; & l t ; / D i a g r a m O b j e c t K e y & g t ; & l t ; D i a g r a m O b j e c t K e y & g t ; & l t ; K e y & g t ; T a g G r o u p s \ H i g h l i g h t   R e a s o n s & l t ; / K e y & g t ; & l t ; / D i a g r a m O b j e c t K e y & g t ; & l t ; D i a g r a m O b j e c t K e y & g t ; & l t ; K e y & g t ; T a g G r o u p s \ S t a t e & l t ; / K e y & g t ; & l t ; / D i a g r a m O b j e c t K e y & g t ; & l t ; D i a g r a m O b j e c t K e y & g t ; & l t ; K e y & g t ; T a g G r o u p s \ L i n k   R o l e s & l t ; / K e y & g t ; & l t ; / D i a g r a m O b j e c t K e y & g t ; & l t ; D i a g r a m O b j e c t K e y & g t ; & l t ; K e y & g t ; T a g G r o u p s \ L i n k   T y p e s & l t ; / K e y & g t ; & l t ; / D i a g r a m O b j e c t K e y & g t ; & l t ; D i a g r a m O b j e c t K e y & g t ; & l t ; K e y & g t ; T a g G r o u p s \ L i n k   S t a t e s & l t ; / K e y & g t ; & l t ; / D i a g r a m O b j e c t K e y & g t ; & l t ; D i a g r a m O b j e c t K e y & g t ; & l t ; K e y & g t ; D i a g r a m \ T a g G r o u p s \ D e l e t i o n   I m p a c t s & l t ; / K e y & g t ; & l t ; / D i a g r a m O b j e c t K e y & g t ; & l t ; D i a g r a m O b j e c t K e y & g t ; & l t ; K e y & g t ; T a g G r o u p s \ H i e r a r c h y   I d e n t i f i e r s & l t ; / K e y & g t ; & l t ; / D i a g r a m O b j e c t K e y & g t ; & l t ; D i a g r a m O b j e c t K e y & g t ; & l t ; K e y & g t ; T a g G r o u p s \ T a b l e   I d e n t i f i e r s & l t ; / K e y & g t ; & l t ; / D i a g r a m O b j e c t K e y & g t ; & l t ; D i a g r a m O b j e c t K e y & g t ; & l t ; K e y & g t ; T a g G r o u p s \ A c t i o n   D e s c r i p t o r s & l t ; / K e y & g t ; & l t ; / D i a g r a m O b j e c t K e y & g t ; & l t ; D i a g r a m O b j e c t K e y & g t ; & l t ; K e y & g t ; T a g G r o u p s \ H i n t   T e x t s & l t ; / K e y & g t ; & l t ; / D i a g r a m O b j e c t K e y & g t ; & l t ; D i a g r a m O b j e c t K e y & g t ; & l t ; K e y & g t ; S t a t i c   T a g s \ T a b l e & l t ; / K e y & g t ; & l t ; / D i a g r a m O b j e c t K e y & g t ; & l t ; D i a g r a m O b j e c t K e y & g t ; & l t ; K e y & g t ; S t a t i c   T a g s \ C o l u m n & l t ; / K e y & g t ; & l t ; / D i a g r a m O b j e c t K e y & g t ; & l t ; D i a g r a m O b j e c t K e y & g t ; & l t ; K e y & g t ; S t a t i c   T a g s \ M e a s u r e & l t ; / K e y & g t ; & l t ; / D i a g r a m O b j e c t K e y & g t ; & l t ; D i a g r a m O b j e c t K e y & g t ; & l t ; K e y & g t ; S t a t i c   T a g s \ H i e r a r c h y & l t ; / K e y & g t ; & l t ; / D i a g r a m O b j e c t K e y & g t ; & l t ; D i a g r a m O b j e c t K e y & g t ; & l t ; K e y & g t ; S t a t i c   T a g s \ H i e r a r c h y L e v e l & l t ; / K e y & g t ; & l t ; / D i a g r a m O b j e c t K e y & g t ; & l t ; D i a g r a m O b j e c t K e y & g t ; & l t ; K e y & g t ; S t a t i c   T a g s \ K P I & l t ; / K e y & g t ; & l t ; / D i a g r a m O b j e c t K e y & g t ; & l t ; D i a g r a m O b j e c t K e y & g t ; & l t ; K e y & g t ; S t a t i c   T a g s \ A d d i t i o n a l   I n f o   f o r   S o u r c e   C o l u m n & l t ; / K e y & g t ; & l t ; / D i a g r a m O b j e c t K e y & g t ; & l t ; D i a g r a m O b j e c t K e y & g t ; & l t ; K e y & g t ; S t a t i c   T a g s \ C a l c u l a t e d   C o l u m n & l t ; / K e y & g t ; & l t ; / D i a g r a m O b j e c t K e y & g t ; & l t ; D i a g r a m O b j e c t K e y & g t ; & l t ; K e y & g t ; S t a t i c   T a g s \ E r r o r & l t ; / K e y & g t ; & l t ; / D i a g r a m O b j e c t K e y & g t ; & l t ; D i a g r a m O b j e c t K e y & g t ; & l t ; K e y & g t ; S t a t i c   T a g s \ N o t C a l c u l a t e d & l t ; / K e y & g t ; & l t ; / D i a g r a m O b j e c t K e y & g t ; & l t ; D i a g r a m O b j e c t K e y & g t ; & l t ; K e y & g t ; S t a t i c   T a g s \ I s   I m p l i c i t   M e a s u r e & l t ; / K e y & g t ; & l t ; / D i a g r a m O b j e c t K e y & g t ; & l t ; D i a g r a m O b j e c t K e y & g t ; & l t ; K e y & g t ; S t a t i c   T a g s \ R e l a t e d & l t ; / K e y & g t ; & l t ; / D i a g r a m O b j e c t K e y & g t ; & l t ; D i a g r a m O b j e c t K e y & g t ; & l t ; K e y & g t ; S t a t i c   T a g s \ D e l e t i n g & l t ; / K e y & g t ; & l t ; / D i a g r a m O b j e c t K e y & g t ; & l t ; D i a g r a m O b j e c t K e y & g t ; & l t ; K e y & g t ; S t a t i c   T a g s \ C r e a t i n g   V a l i d   R e l a t i o n s h i p & l t ; / K e y & g t ; & l t ; / D i a g r a m O b j e c t K e y & g t ; & l t ; D i a g r a m O b j e c t K e y & g t ; & l t ; K e y & g t ; S t a t i c   T a g s \ H i d d e n & l t ; / K e y & g t ; & l t ; / D i a g r a m O b j e c t K e y & g t ; & l t ; D i a g r a m O b j e c t K e y & g t ; & l t ; K e y & g t ; S t a t i c   T a g s \ L i n k e d   T a b l e   C o l u m n & l t ; / K e y & g t ; & l t ; / D i a g r a m O b j e c t K e y & g t ; & l t ; D i a g r a m O b j e c t K e y & g t ; & l t ; K e y & g t ; S t a t i c   T a g s \ I s   r e a d o n l y & l t ; / K e y & g t ; & l t ; / D i a g r a m O b j e c t K e y & g t ; & l t ; D i a g r a m O b j e c t K e y & g t ; & l t ; K e y & g t ; S t a t i c   T a g s \ F K & l t ; / K e y & g t ; & l t ; / D i a g r a m O b j e c t K e y & g t ; & l t ; D i a g r a m O b j e c t K e y & g t ; & l t ; K e y & g t ; S t a t i c   T a g s \ P K & l t ; / K e y & g t ; & l t ; / D i a g r a m O b j e c t K e y & g t ; & l t ; D i a g r a m O b j e c t K e y & g t ; & l t ; K e y & g t ; S t a t i c   T a g s \ R e l a t i o n s h i p & l t ; / K e y & g t ; & l t ; / D i a g r a m O b j e c t K e y & g t ; & l t ; D i a g r a m O b j e c t K e y & g t ; & l t ; K e y & g t ; S t a t i c   T a g s \ A c t i v e & l t ; / K e y & g t ; & l t ; / D i a g r a m O b j e c t K e y & g t ; & l t ; D i a g r a m O b j e c t K e y & g t ; & l t ; K e y & g t ; S t a t i c   T a g s \ I n a c t i v e & l t ; / K e y & g t ; & l t ; / D i a g r a m O b j e c t K e y & g t ; & l t ; D i a g r a m O b j e c t K e y & g t ; & l t ; K e y & g t ; S t a t i c   T a g s \ P r e v i e w   A c t i v e & l t ; / K e y & g t ; & l t ; / D i a g r a m O b j e c t K e y & g t ; & l t ; D i a g r a m O b j e c t K e y & g t ; & l t ; K e y & g t ; S t a t i c   T a g s \ P r e v i e w   I n a c t i v e & l t ; / K e y & g t ; & l t ; / D i a g r a m O b j e c t K e y & g t ; & l t ; D i a g r a m O b j e c t K e y & g t ; & l t ; K e y & g t ; S t a t i c   T a g s \ C r o s s F i l t e r D i r e c t i o n & l t ; / K e y & g t ; & l t ; / D i a g r a m O b j e c t K e y & g t ; & l t ; D i a g r a m O b j e c t K e y & g t ; & l t ; K e y & g t ; S t a t i c   T a g s \ C r o s s F i l t e r D i r e c t i o n S i n g l e & l t ; / K e y & g t ; & l t ; / D i a g r a m O b j e c t K e y & g t ; & l t ; D i a g r a m O b j e c t K e y & g t ; & l t ; K e y & g t ; S t a t i c   T a g s \ C r o s s F i l t e r D i r e c t i o n B o t h & l t ; / K e y & g t ; & l t ; / D i a g r a m O b j e c t K e y & g t ; & l t ; D i a g r a m O b j e c t K e y & g t ; & l t ; K e y & g t ; S t a t i c   T a g s \ E n d P o i n t M u l t i p l i c i t y O n e & l t ; / K e y & g t ; & l t ; / D i a g r a m O b j e c t K e y & g t ; & l t ; D i a g r a m O b j e c t K e y & g t ; & l t ; K e y & g t ; S t a t i c   T a g s \ E n d P o i n t M u l t i p l i c i t y M a n y & l t ; / K e y & g t ; & l t ; / D i a g r a m O b j e c t K e y & g t ; & l t ; D i a g r a m O b j e c t K e y & g t ; & l t ; K e y & g t ; D i a g r a m \ T a g G r o u p s \ H i g h l i g h t   R e a s o n s \ T a g s \ H a r d   D e l e t i o n   I m p a c t & l t ; / K e y & g t ; & l t ; / D i a g r a m O b j e c t K e y & g t ; & l t ; D i a g r a m O b j e c t K e y & g t ; & l t ; K e y & g t ; D i a g r a m \ T a g G r o u p s \ H i g h l i g h t   R e a s o n s \ T a g s \ M i n i m u m   D e l e t i o n   I m p a c t & l t ; / K e y & g t ; & l t ; / D i a g r a m O b j e c t K e y & g t ; & l t ; D i a g r a m O b j e c t K e y & g t ; & l t ; K e y & g t ; S t a t i c   T a g s \ C a n   b e   p a r t   o f   r e l a t i o n s h i p & l t ; / K e y & g t ; & l t ; / D i a g r a m O b j e c t K e y & g t ; & l t ; D i a g r a m O b j e c t K e y & g t ; & l t ; K e y & g t ; S t a t i c   T a g s \ H i n t   T e x t & l t ; / K e y & g t ; & l t ; / D i a g r a m O b j e c t K e y & g t ; & l t ; D i a g r a m O b j e c t K e y & g t ; & l t ; K e y & g t ; D y n a m i c   T a g s \ T a b l e s \ & a m p ; l t ; T a b l e s \ T a b l e 1 & a m p ; g t ; & l t ; / K e y & g t ; & l t ; / D i a g r a m O b j e c t K e y & g t ; & l t ; D i a g r a m O b j e c t K e y & g t ; & l t ; K e y & g t ; D y n a m i c   T a g s \ T a b l e s \ & a m p ; l t ; T a b l e s \ T a b l e 2 & a m p ; g t ; & l t ; / K e y & g t ; & l t ; / D i a g r a m O b j e c t K e y & g t ; & l t ; D i a g r a m O b j e c t K e y & g t ; & l t ; K e y & g t ; T a b l e s \ T a b l e 1 & l t ; / K e y & g t ; & l t ; / D i a g r a m O b j e c t K e y & g t ; & l t ; D i a g r a m O b j e c t K e y & g t ; & l t ; K e y & g t ; T a b l e s \ T a b l e 1 \ C o l u m n s \ P r o j e c t _ N u m b e r & l t ; / K e y & g t ; & l t ; / D i a g r a m O b j e c t K e y & g t ; & l t ; D i a g r a m O b j e c t K e y & g t ; & l t ; K e y & g t ; T a b l e s \ T a b l e 1 \ C o l u m n s \ P r o j e c t _ N a m e & l t ; / K e y & g t ; & l t ; / D i a g r a m O b j e c t K e y & g t ; & l t ; D i a g r a m O b j e c t K e y & g t ; & l t ; K e y & g t ; T a b l e s \ T a b l e 1 \ C o l u m n s \ P r o j e c t _ L e a d 1 & l t ; / K e y & g t ; & l t ; / D i a g r a m O b j e c t K e y & g t ; & l t ; D i a g r a m O b j e c t K e y & g t ; & l t ; K e y & g t ; T a b l e s \ T a b l e 1 \ C o l u m n s \ P r o j e c t _ L e a d 2 & l t ; / K e y & g t ; & l t ; / D i a g r a m O b j e c t K e y & g t ; & l t ; D i a g r a m O b j e c t K e y & g t ; & l t ; K e y & g t ; T a b l e s \ T a b l e 1 \ C o l u m n s \ P r o j e c t _ S p o n s o r & l t ; / K e y & g t ; & l t ; / D i a g r a m O b j e c t K e y & g t ; & l t ; D i a g r a m O b j e c t K e y & g t ; & l t ; K e y & g t ; T a b l e s \ T a b l e 1 \ C o l u m n s \ E x e c u t i v e _ S p o n s o r & l t ; / K e y & g t ; & l t ; / D i a g r a m O b j e c t K e y & g t ; & l t ; D i a g r a m O b j e c t K e y & g t ; & l t ; K e y & g t ; T a b l e s \ T a b l e 1 \ C o l u m n s \ C a t e g o r y & l t ; / K e y & g t ; & l t ; / D i a g r a m O b j e c t K e y & g t ; & l t ; D i a g r a m O b j e c t K e y & g t ; & l t ; K e y & g t ; T a b l e s \ T a b l e 1 \ C o l u m n s \ F u n d i n g _ S o u r c e & l t ; / K e y & g t ; & l t ; / D i a g r a m O b j e c t K e y & g t ; & l t ; D i a g r a m O b j e c t K e y & g t ; & l t ; K e y & g t ; T a b l e s \ T a b l e 1 \ C o l u m n s \ T y p e & l t ; / K e y & g t ; & l t ; / D i a g r a m O b j e c t K e y & g t ; & l t ; D i a g r a m O b j e c t K e y & g t ; & l t ; K e y & g t ; T a b l e s \ T a b l e 1 \ C o l u m n s \ P r o j e c t _ T y p e & l t ; / K e y & g t ; & l t ; / D i a g r a m O b j e c t K e y & g t ; & l t ; D i a g r a m O b j e c t K e y & g t ; & l t ; K e y & g t ; T a b l e s \ T a b l e 2 & l t ; / K e y & g t ; & l t ; / D i a g r a m O b j e c t K e y & g t ; & l t ; D i a g r a m O b j e c t K e y & g t ; & l t ; K e y & g t ; T a b l e s \ T a b l e 2 \ C o l u m n s \ P r o j e c t   N a m e & l t ; / K e y & g t ; & l t ; / D i a g r a m O b j e c t K e y & g t ; & l t ; D i a g r a m O b j e c t K e y & g t ; & l t ; K e y & g t ; T a b l e s \ T a b l e 2 \ C o l u m n s \ e n d   o f   2 0 1 9 & l t ; / K e y & g t ; & l t ; / D i a g r a m O b j e c t K e y & g t ; & l t ; D i a g r a m O b j e c t K e y & g t ; & l t ; K e y & g t ; T a b l e s \ T a b l e 2 \ C o l u m n s \ 2 0 1 9   C F & l t ; / K e y & g t ; & l t ; / D i a g r a m O b j e c t K e y & g t ; & l t ; D i a g r a m O b j e c t K e y & g t ; & l t ; K e y & g t ; T a b l e s \ T a b l e 2 \ C o l u m n s \ 2 0 2 0 & l t ; / K e y & g t ; & l t ; / D i a g r a m O b j e c t K e y & g t ; & l t ; D i a g r a m O b j e c t K e y & g t ; & l t ; K e y & g t ; T a b l e s \ T a b l e 2 \ C o l u m n s \ 2 0 2 1 & l t ; / K e y & g t ; & l t ; / D i a g r a m O b j e c t K e y & g t ; & l t ; D i a g r a m O b j e c t K e y & g t ; & l t ; K e y & g t ; T a b l e s \ T a b l e 2 \ C o l u m n s \ 2 0 2 2 & l t ; / K e y & g t ; & l t ; / D i a g r a m O b j e c t K e y & g t ; & l t ; D i a g r a m O b j e c t K e y & g t ; & l t ; K e y & g t ; T a b l e s \ T a b l e 2 \ C o l u m n s \ 2 0 2 3 & l t ; / K e y & g t ; & l t ; / D i a g r a m O b j e c t K e y & g t ; & l t ; D i a g r a m O b j e c t K e y & g t ; & l t ; K e y & g t ; T a b l e s \ T a b l e 2 \ C o l u m n s \ 2 0 2 4 & l t ; / K e y & g t ; & l t ; / D i a g r a m O b j e c t K e y & g t ; & l t ; D i a g r a m O b j e c t K e y & g t ; & l t ; K e y & g t ; T a b l e s \ T a b l e 2 \ C o l u m n s \ 2 0 2 5 & l t ; / K e y & g t ; & l t ; / D i a g r a m O b j e c t K e y & g t ; & l t ; D i a g r a m O b j e c t K e y & g t ; & l t ; K e y & g t ; T a b l e s \ T a b l e 2 \ C o l u m n s \ 2 0 2 6 & l t ; / K e y & g t ; & l t ; / D i a g r a m O b j e c t K e y & g t ; & l t ; D i a g r a m O b j e c t K e y & g t ; & l t ; K e y & g t ; T a b l e s \ T a b l e 2 \ C o l u m n s \ 2 0 2 7 & l t ; / K e y & g t ; & l t ; / D i a g r a m O b j e c t K e y & g t ; & l t ; D i a g r a m O b j e c t K e y & g t ; & l t ; K e y & g t ; T a b l e s \ T a b l e 2 \ C o l u m n s \ 2 0 2 8 & l t ; / K e y & g t ; & l t ; / D i a g r a m O b j e c t K e y & g t ; & l t ; D i a g r a m O b j e c t K e y & g t ; & l t ; K e y & g t ; T a b l e s \ T a b l e 2 \ C o l u m n s \ 2 0 2 9 & l t ; / K e y & g t ; & l t ; / D i a g r a m O b j e c t K e y & g t ; & l t ; D i a g r a m O b j e c t K e y & g t ; & l t ; K e y & g t ; R e l a t i o n s h i p s \ & a m p ; l t ; T a b l e s \ T a b l e 1 \ C o l u m n s \ P r o j e c t _ N a m e & a m p ; g t ; - & a m p ; l t ; T a b l e s \ T a b l e 2 \ C o l u m n s \ P r o j e c t   N a m e & a m p ; g t ; & l t ; / K e y & g t ; & l t ; / D i a g r a m O b j e c t K e y & g t ; & l t ; D i a g r a m O b j e c t K e y & g t ; & l t ; K e y & g t ; R e l a t i o n s h i p s \ & a m p ; l t ; T a b l e s \ T a b l e 1 \ C o l u m n s \ P r o j e c t _ N a m e & a m p ; g t ; - & a m p ; l t ; T a b l e s \ T a b l e 2 \ C o l u m n s \ P r o j e c t   N a m e & a m p ; g t ; \ F K & l t ; / K e y & g t ; & l t ; / D i a g r a m O b j e c t K e y & g t ; & l t ; D i a g r a m O b j e c t K e y & g t ; & l t ; K e y & g t ; R e l a t i o n s h i p s \ & a m p ; l t ; T a b l e s \ T a b l e 1 \ C o l u m n s \ P r o j e c t _ N a m e & a m p ; g t ; - & a m p ; l t ; T a b l e s \ T a b l e 2 \ C o l u m n s \ P r o j e c t   N a m e & a m p ; g t ; \ P K & l t ; / K e y & g t ; & l t ; / D i a g r a m O b j e c t K e y & g t ; & l t ; D i a g r a m O b j e c t K e y & g t ; & l t ; K e y & g t ; R e l a t i o n s h i p s \ & a m p ; l t ; T a b l e s \ T a b l e 1 \ C o l u m n s \ P r o j e c t _ N a m e & a m p ; g t ; - & a m p ; l t ; T a b l e s \ T a b l e 2 \ C o l u m n s \ P r o j e c t   N a m e & a m p ; g t ; \ C r o s s F i l t e r & l t ; / K e y & g t ; & l t ; / D i a g r a m O b j e c t K e y & g t ; & l t ; / A l l K e y s & g t ; & l t ; S e l e c t e d K e y s & g t ; & l t ; D i a g r a m O b j e c t K e y & g t ; & l t ; K e y & g t ; T a b l e s \ T a b l e 2 & l t ; / K e y & g t ; & l t ; / D i a g r a m O b j e c t K e y & g t ; & l t ; / S e l e c t e d K e y s & g t ; & l t ; / M a i n t a i n e r & g t ; & l t ; V i e w S t a t e F a c t o r y T y p e & g t ; M i c r o s o f t . A n a l y s i s S e r v i c e s . C o m m o n . D i a g r a m D i s p l a y V i e w S t a t e F a c t o r y & l t ; / V i e w S t a t e F a c t o r y T y p e & g t ; & l t ; V i e w S t a t e s   x m l n s : a = " h t t p : / / s c h e m a s . m i c r o s o f t . c o m / 2 0 0 3 / 1 0 / S e r i a l i z a t i o n / A r r a y s " & g t ; & l t ; a : K e y V a l u e O f D i a g r a m O b j e c t K e y a n y T y p e z b w N T n L X & g t ; & l t ; a : K e y & g t ; & l t ; K e y & g t ; E R   D i a g r a m & l t ; / K e y & g t ; & l t ; / a : K e y & g t ; & l t ; a : V a l u e   i : t y p e = " D i a g r a m D i s p l a y D i a g r a m V i e w S t a t e " & g t ; & l t ; L a y e d O u t & g t ; t r u e & l t ; / L a y e d O u t & g t ; & l t ; Z o o m P e r c e n t & g t ; 1 0 0 & l t ; / Z o o m P e r c e n t & g t ; & l t ; / a : V a l u e & g t ; & l t ; / a : K e y V a l u e O f D i a g r a m O b j e c t K e y a n y T y p e z b w N T n L X & g t ; & l t ; a : K e y V a l u e O f D i a g r a m O b j e c t K e y a n y T y p e z b w N T n L X & g t ; & l t ; a : K e y & g t ; & l t ; K e y & g t ; A c t i o n s \ D e l e t e & l t ; / K e y & g t ; & l t ; / a : K e y & g t ; & l t ; a : V a l u e   i : t y p e = " D i a g r a m D i s p l a y V i e w S t a t e I D i a g r a m A c t i o n " / & g t ; & l t ; / a : K e y V a l u e O f D i a g r a m O b j e c t K e y a n y T y p e z b w N T n L X & g t ; & l t ; a : K e y V a l u e O f D i a g r a m O b j e c t K e y a n y T y p e z b w N T n L X & g t ; & l t ; a : K e y & g t ; & l t ; K e y & g t ; A c t i o n s \ D e l e t e   f r o m   m o d e l & l t ; / K e y & g t ; & l t ; / a : K e y & g t ; & l t ; a : V a l u e   i : t y p e = " D i a g r a m D i s p l a y V i e w S t a t e I D i a g r a m A c t i o n " / & g t ; & l t ; / a : K e y V a l u e O f D i a g r a m O b j e c t K e y a n y T y p e z b w N T n L X & g t ; & l t ; a : K e y V a l u e O f D i a g r a m O b j e c t K e y a n y T y p e z b w N T n L X & g t ; & l t ; a : K e y & g t ; & l t ; K e y & g t ; A c t i o n s \ S e l e c t & l t ; / K e y & g t ; & l t ; / a : K e y & g t ; & l t ; a : V a l u e   i : t y p e = " D i a g r a m D i s p l a y V i e w S t a t e I D i a g r a m A c t i o n " / & g t ; & l t ; / a : K e y V a l u e O f D i a g r a m O b j e c t K e y a n y T y p e z b w N T n L X & g t ; & l t ; a : K e y V a l u e O f D i a g r a m O b j e c t K e y a n y T y p e z b w N T n L X & g t ; & l t ; a : K e y & g t ; & l t ; K e y & g t ; A c t i o n s \ C r e a t e   R e l a t i o n s h i p & l t ; / K e y & g t ; & l t ; / a : K e y & g t ; & l t ; a : V a l u e   i : t y p e = " D i a g r a m D i s p l a y V i e w S t a t e I D i a g r a m A c t i o n " / & g t ; & l t ; / a : K e y V a l u e O f D i a g r a m O b j e c t K e y a n y T y p e z b w N T n L X & g t ; & l t ; a : K e y V a l u e O f D i a g r a m O b j e c t K e y a n y T y p e z b w N T n L X & g t ; & l t ; a : K e y & g t ; & l t ; K e y & g t ; A c t i o n s \ L a u n c h   C r e a t e   R e l a t i o n s h i p   D i a l o g & l t ; / K e y & g t ; & l t ; / a : K e y & g t ; & l t ; a : V a l u e   i : t y p e = " D i a g r a m D i s p l a y V i e w S t a t e I D i a g r a m A c t i o n " / & g t ; & l t ; / a : K e y V a l u e O f D i a g r a m O b j e c t K e y a n y T y p e z b w N T n L X & g t ; & l t ; a : K e y V a l u e O f D i a g r a m O b j e c t K e y a n y T y p e z b w N T n L X & g t ; & l t ; a : K e y & g t ; & l t ; K e y & g t ; A c t i o n s \ L a u n c h   E d i t   R e l a t i o n s h i p   D i a l o g & l t ; / K e y & g t ; & l t ; / a : K e y & g t ; & l t ; a : V a l u e   i : t y p e = " D i a g r a m D i s p l a y V i e w S t a t e I D i a g r a m A c t i o n " / & g t ; & l t ; / a : K e y V a l u e O f D i a g r a m O b j e c t K e y a n y T y p e z b w N T n L X & g t ; & l t ; a : K e y V a l u e O f D i a g r a m O b j e c t K e y a n y T y p e z b w N T n L X & g t ; & l t ; a : K e y & g t ; & l t ; K e y & g t ; A c t i o n s \ C r e a t e   H i e r a r c h y   w i t h   L e v e l s & l t ; / K e y & g t ; & l t ; / a : K e y & g t ; & l t ; a : V a l u e   i : t y p e = " D i a g r a m D i s p l a y V i e w S t a t e I D i a g r a m A c t i o n " / & g t ; & l t ; / a : K e y V a l u e O f D i a g r a m O b j e c t K e y a n y T y p e z b w N T n L X & g t ; & l t ; a : K e y V a l u e O f D i a g r a m O b j e c t K e y a n y T y p e z b w N T n L X & g t ; & l t ; a : K e y & g t ; & l t ; K e y & g t ; A c t i o n s \ C r e a t e   E m p t y   H i e r a r c h y & l t ; / K e y & g t ; & l t ; / a : K e y & g t ; & l t ; a : V a l u e   i : t y p e = " D i a g r a m D i s p l a y V i e w S t a t e I D i a g r a m A c t i o n " / & g t ; & l t ; / a : K e y V a l u e O f D i a g r a m O b j e c t K e y a n y T y p e z b w N T n L X & g t ; & l t ; a : K e y V a l u e O f D i a g r a m O b j e c t K e y a n y T y p e z b w N T n L X & g t ; & l t ; a : K e y & g t ; & l t ; K e y & g t ; A c t i o n s \ R e m o v e   f r o m   H i e r a r c h y & l t ; / K e y & g t ; & l t ; / a : K e y & g t ; & l t ; a : V a l u e   i : t y p e = " D i a g r a m D i s p l a y V i e w S t a t e I D i a g r a m A c t i o n " / & g t ; & l t ; / a : K e y V a l u e O f D i a g r a m O b j e c t K e y a n y T y p e z b w N T n L X & g t ; & l t ; a : K e y V a l u e O f D i a g r a m O b j e c t K e y a n y T y p e z b w N T n L X & g t ; & l t ; a : K e y & g t ; & l t ; K e y & g t ; A c t i o n s \ R e n a m e   N o d e & l t ; / K e y & g t ; & l t ; / a : K e y & g t ; & l t ; a : V a l u e   i : t y p e = " D i a g r a m D i s p l a y V i e w S t a t e I D i a g r a m A c t i o n " / & g t ; & l t ; / a : K e y V a l u e O f D i a g r a m O b j e c t K e y a n y T y p e z b w N T n L X & g t ; & l t ; a : K e y V a l u e O f D i a g r a m O b j e c t K e y a n y T y p e z b w N T n L X & g t ; & l t ; a : K e y & g t ; & l t ; K e y & g t ; A c t i o n s \ M o v e   N o d e & l t ; / K e y & g t ; & l t ; / a : K e y & g t ; & l t ; a : V a l u e   i : t y p e = " D i a g r a m D i s p l a y V i e w S t a t e I D i a g r a m A c t i o n " / & g t ; & l t ; / a : K e y V a l u e O f D i a g r a m O b j e c t K e y a n y T y p e z b w N T n L X & g t ; & l t ; a : K e y V a l u e O f D i a g r a m O b j e c t K e y a n y T y p e z b w N T n L X & g t ; & l t ; a : K e y & g t ; & l t ; K e y & g t ; A c t i o n s \ H i d e   t h e   e n t i t y & l t ; / K e y & g t ; & l t ; / a : K e y & g t ; & l t ; a : V a l u e   i : t y p e = " D i a g r a m D i s p l a y V i e w S t a t e I D i a g r a m A c t i o n " / & g t ; & l t ; / a : K e y V a l u e O f D i a g r a m O b j e c t K e y a n y T y p e z b w N T n L X & g t ; & l t ; a : K e y V a l u e O f D i a g r a m O b j e c t K e y a n y T y p e z b w N T n L X & g t ; & l t ; a : K e y & g t ; & l t ; K e y & g t ; A c t i o n s \ U n h i d e   t h e   e n t i t y & l t ; / K e y & g t ; & l t ; / a : K e y & g t ; & l t ; a : V a l u e   i : t y p e = " D i a g r a m D i s p l a y V i e w S t a t e I D i a g r a m A c t i o n " / & g t ; & l t ; / a : K e y V a l u e O f D i a g r a m O b j e c t K e y a n y T y p e z b w N T n L X & g t ; & l t ; a : K e y V a l u e O f D i a g r a m O b j e c t K e y a n y T y p e z b w N T n L X & g t ; & l t ; a : K e y & g t ; & l t ; K e y & g t ; A c t i o n s \ G o T o & l t ; / K e y & g t ; & l t ; / a : K e y & g t ; & l t ; a : V a l u e   i : t y p e = " D i a g r a m D i s p l a y V i e w S t a t e I D i a g r a m A c t i o n " / & g t ; & l t ; / a : K e y V a l u e O f D i a g r a m O b j e c t K e y a n y T y p e z b w N T n L X & g t ; & l t ; a : K e y V a l u e O f D i a g r a m O b j e c t K e y a n y T y p e z b w N T n L X & g t ; & l t ; a : K e y & g t ; & l t ; K e y & g t ; A c t i o n s \ M o v e   U p & l t ; / K e y & g t ; & l t ; / a : K e y & g t ; & l t ; a : V a l u e   i : t y p e = " D i a g r a m D i s p l a y V i e w S t a t e I D i a g r a m A c t i o n " / & g t ; & l t ; / a : K e y V a l u e O f D i a g r a m O b j e c t K e y a n y T y p e z b w N T n L X & g t ; & l t ; a : K e y V a l u e O f D i a g r a m O b j e c t K e y a n y T y p e z b w N T n L X & g t ; & l t ; a : K e y & g t ; & l t ; K e y & g t ; A c t i o n s \ M o v e   D o w n & l t ; / K e y & g t ; & l t ; / a : K e y & g t ; & l t ; a : V a l u e   i : t y p e = " D i a g r a m D i s p l a y V i e w S t a t e I D i a g r a m A c t i o n " / & g t ; & l t ; / a : K e y V a l u e O f D i a g r a m O b j e c t K e y a n y T y p e z b w N T n L X & g t ; & l t ; a : K e y V a l u e O f D i a g r a m O b j e c t K e y a n y T y p e z b w N T n L X & g t ; & l t ; a : K e y & g t ; & l t ; K e y & g t ; A c t i o n s \ M a r k   R e l a t i o n s h i p   a s   A c t i v e & l t ; / K e y & g t ; & l t ; / a : K e y & g t ; & l t ; a : V a l u e   i : t y p e = " D i a g r a m D i s p l a y V i e w S t a t e I D i a g r a m A c t i o n " / & g t ; & l t ; / a : K e y V a l u e O f D i a g r a m O b j e c t K e y a n y T y p e z b w N T n L X & g t ; & l t ; a : K e y V a l u e O f D i a g r a m O b j e c t K e y a n y T y p e z b w N T n L X & g t ; & l t ; a : K e y & g t ; & l t ; K e y & g t ; A c t i o n s \ M a r k   R e l a t i o n s h i p   a s   I n a c t i v e & l t ; / K e y & g t ; & l t ; / a : K e y & g t ; & l t ; a : V a l u e   i : t y p e = " D i a g r a m D i s p l a y V i e w S t a t e I D i a g r a m A c t i o n " / & g t ; & l t ; / a : K e y V a l u e O f D i a g r a m O b j e c t K e y a n y T y p e z b w N T n L X & g t ; & l t ; a : K e y V a l u e O f D i a g r a m O b j e c t K e y a n y T y p e z b w N T n L X & g t ; & l t ; a : K e y & g t ; & l t ; K e y & g t ; A c t i o n s \ R e l a t i o n s h i p   C r o s s   F i l t e r   D i r e c t i o n   S i n g l e & l t ; / K e y & g t ; & l t ; / a : K e y & g t ; & l t ; a : V a l u e   i : t y p e = " D i a g r a m D i s p l a y V i e w S t a t e I D i a g r a m A c t i o n " / & g t ; & l t ; / a : K e y V a l u e O f D i a g r a m O b j e c t K e y a n y T y p e z b w N T n L X & g t ; & l t ; a : K e y V a l u e O f D i a g r a m O b j e c t K e y a n y T y p e z b w N T n L X & g t ; & l t ; a : K e y & g t ; & l t ; K e y & g t ; A c t i o n s \ R e l a t i o n s h i p   C r o s s   F i l t e r   D i r e c t i o n   B o t h & l t ; / K e y & g t ; & l t ; / a : K e y & g t ; & l t ; a : V a l u e   i : t y p e = " D i a g r a m D i s p l a y V i e w S t a t e I D i a g r a m A c t i o n " / & g t ; & l t ; / a : K e y V a l u e O f D i a g r a m O b j e c t K e y a n y T y p e z b w N T n L X & g t ; & l t ; a : K e y V a l u e O f D i a g r a m O b j e c t K e y a n y T y p e z b w N T n L X & g t ; & l t ; a : K e y & g t ; & l t ; K e y & g t ; A c t i o n s \ R e l a t i o n s h i p   E n d   P o i n t   M u l t i p l i c i t y   O n e & l t ; / K e y & g t ; & l t ; / a : K e y & g t ; & l t ; a : V a l u e   i : t y p e = " D i a g r a m D i s p l a y V i e w S t a t e I D i a g r a m A c t i o n " / & g t ; & l t ; / a : K e y V a l u e O f D i a g r a m O b j e c t K e y a n y T y p e z b w N T n L X & g t ; & l t ; a : K e y V a l u e O f D i a g r a m O b j e c t K e y a n y T y p e z b w N T n L X & g t ; & l t ; a : K e y & g t ; & l t ; K e y & g t ; A c t i o n s \ R e l a t i o n s h i p   E n d   P o i n t   M u l t i p l i c i t y   M a n y & l t ; / K e y & g t ; & l t ; / a : K e y & g t ; & l t ; a : V a l u e   i : t y p e = " D i a g r a m D i s p l a y V i e w S t a t e I D i a g r a m A c t i o n " / & g t ; & l t ; / a : K e y V a l u e O f D i a g r a m O b j e c t K e y a n y T y p e z b w N T n L X & g t ; & l t ; a : K e y V a l u e O f D i a g r a m O b j e c t K e y a n y T y p e z b w N T n L X & g t ; & l t ; a : K e y & g t ; & l t ; K e y & g t ; T a g G r o u p s \ N o d e   T y p e s & l t ; / K e y & g t ; & l t ; / a : K e y & g t ; & l t ; a : V a l u e   i : t y p e = " D i a g r a m D i s p l a y V i e w S t a t e I D i a g r a m T a g G r o u p " / & g t ; & l t ; / a : K e y V a l u e O f D i a g r a m O b j e c t K e y a n y T y p e z b w N T n L X & g t ; & l t ; a : K e y V a l u e O f D i a g r a m O b j e c t K e y a n y T y p e z b w N T n L X & g t ; & l t ; a : K e y & g t ; & l t ; K e y & g t ; T a g G r o u p s \ A d d i t i o n a l   I n f o   T y p e s & l t ; / K e y & g t ; & l t ; / a : K e y & g t ; & l t ; a : V a l u e   i : t y p e = " D i a g r a m D i s p l a y V i e w S t a t e I D i a g r a m T a g G r o u p " / & g t ; & l t ; / a : K e y V a l u e O f D i a g r a m O b j e c t K e y a n y T y p e z b w N T n L X & g t ; & l t ; a : K e y V a l u e O f D i a g r a m O b j e c t K e y a n y T y p e z b w N T n L X & g t ; & l t ; a : K e y & g t ; & l t ; K e y & g t ; T a g G r o u p s \ C a l c u l a t e d   C o l u m n s & l t ; / K e y & g t ; & l t ; / a : K e y & g t ; & l t ; a : V a l u e   i : t y p e = " D i a g r a m D i s p l a y V i e w S t a t e I D i a g r a m T a g G r o u p " / & g t ; & l t ; / a : K e y V a l u e O f D i a g r a m O b j e c t K e y a n y T y p e z b w N T n L X & g t ; & l t ; a : K e y V a l u e O f D i a g r a m O b j e c t K e y a n y T y p e z b w N T n L X & g t ; & l t ; a : K e y & g t ; & l t ; K e y & g t ; T a g G r o u p s \ W a r n i n g s & l t ; / K e y & g t ; & l t ; / a : K e y & g t ; & l t ; a : V a l u e   i : t y p e = " D i a g r a m D i s p l a y V i e w S t a t e I D i a g r a m T a g G r o u p " / & g t ; & l t ; / a : K e y V a l u e O f D i a g r a m O b j e c t K e y a n y T y p e z b w N T n L X & g t ; & l t ; a : K e y V a l u e O f D i a g r a m O b j e c t K e y a n y T y p e z b w N T n L X & g t ; & l t ; a : K e y & g t ; & l t ; K e y & g t ; T a g G r o u p s \ H i g h l i g h t   R e a s o n s & l t ; / K e y & g t ; & l t ; / a : K e y & g t ; & l t ; a : V a l u e   i : t y p e = " D i a g r a m D i s p l a y V i e w S t a t e I D i a g r a m T a g G r o u p " / & g t ; & l t ; / a : K e y V a l u e O f D i a g r a m O b j e c t K e y a n y T y p e z b w N T n L X & g t ; & l t ; a : K e y V a l u e O f D i a g r a m O b j e c t K e y a n y T y p e z b w N T n L X & g t ; & l t ; a : K e y & g t ; & l t ; K e y & g t ; T a g G r o u p s \ S t a t e & l t ; / K e y & g t ; & l t ; / a : K e y & g t ; & l t ; a : V a l u e   i : t y p e = " D i a g r a m D i s p l a y V i e w S t a t e I D i a g r a m T a g G r o u p " / & g t ; & l t ; / a : K e y V a l u e O f D i a g r a m O b j e c t K e y a n y T y p e z b w N T n L X & g t ; & l t ; a : K e y V a l u e O f D i a g r a m O b j e c t K e y a n y T y p e z b w N T n L X & g t ; & l t ; a : K e y & g t ; & l t ; K e y & g t ; T a g G r o u p s \ L i n k   R o l e s & l t ; / K e y & g t ; & l t ; / a : K e y & g t ; & l t ; a : V a l u e   i : t y p e = " D i a g r a m D i s p l a y V i e w S t a t e I D i a g r a m T a g G r o u p " / & g t ; & l t ; / a : K e y V a l u e O f D i a g r a m O b j e c t K e y a n y T y p e z b w N T n L X & g t ; & l t ; a : K e y V a l u e O f D i a g r a m O b j e c t K e y a n y T y p e z b w N T n L X & g t ; & l t ; a : K e y & g t ; & l t ; K e y & g t ; T a g G r o u p s \ L i n k   T y p e s & l t ; / K e y & g t ; & l t ; / a : K e y & g t ; & l t ; a : V a l u e   i : t y p e = " D i a g r a m D i s p l a y V i e w S t a t e I D i a g r a m T a g G r o u p " / & g t ; & l t ; / a : K e y V a l u e O f D i a g r a m O b j e c t K e y a n y T y p e z b w N T n L X & g t ; & l t ; a : K e y V a l u e O f D i a g r a m O b j e c t K e y a n y T y p e z b w N T n L X & g t ; & l t ; a : K e y & g t ; & l t ; K e y & g t ; T a g G r o u p s \ L i n k   S t a t e s & l t ; / K e y & g t ; & l t ; / a : K e y & g t ; & l t ; a : V a l u e   i : t y p e = " D i a g r a m D i s p l a y V i e w S t a t e I D i a g r a m T a g G r o u p " / & g t ; & l t ; / a : K e y V a l u e O f D i a g r a m O b j e c t K e y a n y T y p e z b w N T n L X & g t ; & l t ; a : K e y V a l u e O f D i a g r a m O b j e c t K e y a n y T y p e z b w N T n L X & g t ; & l t ; a : K e y & g t ; & l t ; K e y & g t ; D i a g r a m \ T a g G r o u p s \ D e l e t i o n   I m p a c t s & l t ; / K e y & g t ; & l t ; / a : K e y & g t ; & l t ; a : V a l u e   i : t y p e = " D i a g r a m D i s p l a y V i e w S t a t e I D i a g r a m T a g G r o u p " / & g t ; & l t ; / a : K e y V a l u e O f D i a g r a m O b j e c t K e y a n y T y p e z b w N T n L X & g t ; & l t ; a : K e y V a l u e O f D i a g r a m O b j e c t K e y a n y T y p e z b w N T n L X & g t ; & l t ; a : K e y & g t ; & l t ; K e y & g t ; T a g G r o u p s \ H i e r a r c h y   I d e n t i f i e r s & l t ; / K e y & g t ; & l t ; / a : K e y & g t ; & l t ; a : V a l u e   i : t y p e = " D i a g r a m D i s p l a y V i e w S t a t e I D i a g r a m T a g G r o u p " / & g t ; & l t ; / a : K e y V a l u e O f D i a g r a m O b j e c t K e y a n y T y p e z b w N T n L X & g t ; & l t ; a : K e y V a l u e O f D i a g r a m O b j e c t K e y a n y T y p e z b w N T n L X & g t ; & l t ; a : K e y & g t ; & l t ; K e y & g t ; T a g G r o u p s \ T a b l e   I d e n t i f i e r s & l t ; / K e y & g t ; & l t ; / a : K e y & g t ; & l t ; a : V a l u e   i : t y p e = " D i a g r a m D i s p l a y V i e w S t a t e I D i a g r a m T a g G r o u p " / & g t ; & l t ; / a : K e y V a l u e O f D i a g r a m O b j e c t K e y a n y T y p e z b w N T n L X & g t ; & l t ; a : K e y V a l u e O f D i a g r a m O b j e c t K e y a n y T y p e z b w N T n L X & g t ; & l t ; a : K e y & g t ; & l t ; K e y & g t ; T a g G r o u p s \ A c t i o n   D e s c r i p t o r s & l t ; / K e y & g t ; & l t ; / a : K e y & g t ; & l t ; a : V a l u e   i : t y p e = " D i a g r a m D i s p l a y V i e w S t a t e I D i a g r a m T a g G r o u p " / & g t ; & l t ; / a : K e y V a l u e O f D i a g r a m O b j e c t K e y a n y T y p e z b w N T n L X & g t ; & l t ; a : K e y V a l u e O f D i a g r a m O b j e c t K e y a n y T y p e z b w N T n L X & g t ; & l t ; a : K e y & g t ; & l t ; K e y & g t ; T a g G r o u p s \ H i n t   T e x t s & l t ; / K e y & g t ; & l t ; / a : K e y & g t ; & l t ; a : V a l u e   i : t y p e = " D i a g r a m D i s p l a y V i e w S t a t e I D i a g r a m T a g G r o u p " / & g t ; & l t ; / a : K e y V a l u e O f D i a g r a m O b j e c t K e y a n y T y p e z b w N T n L X & g t ; & l t ; a : K e y V a l u e O f D i a g r a m O b j e c t K e y a n y T y p e z b w N T n L X & g t ; & l t ; a : K e y & g t ; & l t ; K e y & g t ; S t a t i c   T a g s \ T a b l e & l t ; / K e y & g t ; & l t ; / a : K e y & g t ; & l t ; a : V a l u e   i : t y p e = " D i a g r a m D i s p l a y T a g V i e w S t a t e " & g t ; & l t ; I s N o t F i l t e r e d O u t & g t ; t r u e & l t ; / I s N o t F i l t e r e d O u t & g t ; & l t ; / a : V a l u e & g t ; & l t ; / a : K e y V a l u e O f D i a g r a m O b j e c t K e y a n y T y p e z b w N T n L X & g t ; & l t ; a : K e y V a l u e O f D i a g r a m O b j e c t K e y a n y T y p e z b w N T n L X & g t ; & l t ; a : K e y & g t ; & l t ; K e y & g t ; S t a t i c   T a g s \ C o l u m n & l t ; / K e y & g t ; & l t ; / a : K e y & g t ; & l t ; a : V a l u e   i : t y p e = " D i a g r a m D i s p l a y T a g V i e w S t a t e " & g t ; & l t ; I s N o t F i l t e r e d O u t & g t ; t r u e & l t ; / I s N o t F i l t e r e d O u t & g t ; & l t ; / a : V a l u e & g t ; & l t ; / a : K e y V a l u e O f D i a g r a m O b j e c t K e y a n y T y p e z b w N T n L X & g t ; & l t ; a : K e y V a l u e O f D i a g r a m O b j e c t K e y a n y T y p e z b w N T n L X & g t ; & l t ; a : K e y & g t ; & l t ; K e y & g t ; S t a t i c   T a g s \ M e a s u r e & l t ; / K e y & g t ; & l t ; / a : K e y & g t ; & l t ; a : V a l u e   i : t y p e = " D i a g r a m D i s p l a y T a g V i e w S t a t e " & g t ; & l t ; I s N o t F i l t e r e d O u t & g t ; t r u e & l t ; / I s N o t F i l t e r e d O u t & g t ; & l t ; / a : V a l u e & g t ; & l t ; / a : K e y V a l u e O f D i a g r a m O b j e c t K e y a n y T y p e z b w N T n L X & g t ; & l t ; a : K e y V a l u e O f D i a g r a m O b j e c t K e y a n y T y p e z b w N T n L X & g t ; & l t ; a : K e y & g t ; & l t ; K e y & g t ; S t a t i c   T a g s \ H i e r a r c h y & l t ; / K e y & g t ; & l t ; / a : K e y & g t ; & l t ; a : V a l u e   i : t y p e = " D i a g r a m D i s p l a y T a g V i e w S t a t e " & g t ; & l t ; I s N o t F i l t e r e d O u t & g t ; t r u e & l t ; / I s N o t F i l t e r e d O u t & g t ; & l t ; / a : V a l u e & g t ; & l t ; / a : K e y V a l u e O f D i a g r a m O b j e c t K e y a n y T y p e z b w N T n L X & g t ; & l t ; a : K e y V a l u e O f D i a g r a m O b j e c t K e y a n y T y p e z b w N T n L X & g t ; & l t ; a : K e y & g t ; & l t ; K e y & g t ; S t a t i c   T a g s \ H i e r a r c h y L e v e l & l t ; / K e y & g t ; & l t ; / a : K e y & g t ; & l t ; a : V a l u e   i : t y p e = " D i a g r a m D i s p l a y T a g V i e w S t a t e " & g t ; & l t ; I s N o t F i l t e r e d O u t & g t ; t r u e & l t ; / I s N o t F i l t e r e d O u t & g t ; & l t ; / a : V a l u e & g t ; & l t ; / a : K e y V a l u e O f D i a g r a m O b j e c t K e y a n y T y p e z b w N T n L X & g t ; & l t ; a : K e y V a l u e O f D i a g r a m O b j e c t K e y a n y T y p e z b w N T n L X & g t ; & l t ; a : K e y & g t ; & l t ; K e y & g t ; S t a t i c   T a g s \ K P I & l t ; / K e y & g t ; & l t ; / a : K e y & g t ; & l t ; a : V a l u e   i : t y p e = " D i a g r a m D i s p l a y T a g V i e w S t a t e " & g t ; & l t ; I s N o t F i l t e r e d O u t & g t ; t r u e & l t ; / I s N o t F i l t e r e d O u t & g t ; & l t ; / a : V a l u e & g t ; & l t ; / a : K e y V a l u e O f D i a g r a m O b j e c t K e y a n y T y p e z b w N T n L X & g t ; & l t ; a : K e y V a l u e O f D i a g r a m O b j e c t K e y a n y T y p e z b w N T n L X & g t ; & l t ; a : K e y & g t ; & l t ; K e y & g t ; S t a t i c   T a g s \ A d d i t i o n a l   I n f o   f o r   S o u r c e   C o l u m n & l t ; / K e y & g t ; & l t ; / a : K e y & g t ; & l t ; a : V a l u e   i : t y p e = " D i a g r a m D i s p l a y T a g V i e w S t a t e " & g t ; & l t ; I s N o t F i l t e r e d O u t & g t ; t r u e & l t ; / I s N o t F i l t e r e d O u t & g t ; & l t ; / a : V a l u e & g t ; & l t ; / a : K e y V a l u e O f D i a g r a m O b j e c t K e y a n y T y p e z b w N T n L X & g t ; & l t ; a : K e y V a l u e O f D i a g r a m O b j e c t K e y a n y T y p e z b w N T n L X & g t ; & l t ; a : K e y & g t ; & l t ; K e y & g t ; S t a t i c   T a g s \ C a l c u l a t e d   C o l u m n & l t ; / K e y & g t ; & l t ; / a : K e y & g t ; & l t ; a : V a l u e   i : t y p e = " D i a g r a m D i s p l a y T a g V i e w S t a t e " & g t ; & l t ; I s N o t F i l t e r e d O u t & g t ; t r u e & l t ; / I s N o t F i l t e r e d O u t & g t ; & l t ; / a : V a l u e & g t ; & l t ; / a : K e y V a l u e O f D i a g r a m O b j e c t K e y a n y T y p e z b w N T n L X & g t ; & l t ; a : K e y V a l u e O f D i a g r a m O b j e c t K e y a n y T y p e z b w N T n L X & g t ; & l t ; a : K e y & g t ; & l t ; K e y & g t ; S t a t i c   T a g s \ E r r o r & l t ; / K e y & g t ; & l t ; / a : K e y & g t ; & l t ; a : V a l u e   i : t y p e = " D i a g r a m D i s p l a y T a g V i e w S t a t e " & g t ; & l t ; I s N o t F i l t e r e d O u t & g t ; t r u e & l t ; / I s N o t F i l t e r e d O u t & g t ; & l t ; / a : V a l u e & g t ; & l t ; / a : K e y V a l u e O f D i a g r a m O b j e c t K e y a n y T y p e z b w N T n L X & g t ; & l t ; a : K e y V a l u e O f D i a g r a m O b j e c t K e y a n y T y p e z b w N T n L X & g t ; & l t ; a : K e y & g t ; & l t ; K e y & g t ; S t a t i c   T a g s \ N o t C a l c u l a t e d & l t ; / K e y & g t ; & l t ; / a : K e y & g t ; & l t ; a : V a l u e   i : t y p e = " D i a g r a m D i s p l a y T a g V i e w S t a t e " & g t ; & l t ; I s N o t F i l t e r e d O u t & g t ; t r u e & l t ; / I s N o t F i l t e r e d O u t & g t ; & l t ; / a : V a l u e & g t ; & l t ; / a : K e y V a l u e O f D i a g r a m O b j e c t K e y a n y T y p e z b w N T n L X & g t ; & l t ; a : K e y V a l u e O f D i a g r a m O b j e c t K e y a n y T y p e z b w N T n L X & g t ; & l t ; a : K e y & g t ; & l t ; K e y & g t ; S t a t i c   T a g s \ I s   I m p l i c i t   M e a s u r e & l t ; / K e y & g t ; & l t ; / a : K e y & g t ; & l t ; a : V a l u e   i : t y p e = " D i a g r a m D i s p l a y T a g V i e w S t a t e " & g t ; & l t ; I s N o t F i l t e r e d O u t & g t ; t r u e & l t ; / I s N o t F i l t e r e d O u t & g t ; & l t ; / a : V a l u e & g t ; & l t ; / a : K e y V a l u e O f D i a g r a m O b j e c t K e y a n y T y p e z b w N T n L X & g t ; & l t ; a : K e y V a l u e O f D i a g r a m O b j e c t K e y a n y T y p e z b w N T n L X & g t ; & l t ; a : K e y & g t ; & l t ; K e y & g t ; S t a t i c   T a g s \ R e l a t e d & l t ; / K e y & g t ; & l t ; / a : K e y & g t ; & l t ; a : V a l u e   i : t y p e = " D i a g r a m D i s p l a y T a g V i e w S t a t e " & g t ; & l t ; I s N o t F i l t e r e d O u t & g t ; t r u e & l t ; / I s N o t F i l t e r e d O u t & g t ; & l t ; / a : V a l u e & g t ; & l t ; / a : K e y V a l u e O f D i a g r a m O b j e c t K e y a n y T y p e z b w N T n L X & g t ; & l t ; a : K e y V a l u e O f D i a g r a m O b j e c t K e y a n y T y p e z b w N T n L X & g t ; & l t ; a : K e y & g t ; & l t ; K e y & g t ; S t a t i c   T a g s \ D e l e t i n g & l t ; / K e y & g t ; & l t ; / a : K e y & g t ; & l t ; a : V a l u e   i : t y p e = " D i a g r a m D i s p l a y T a g V i e w S t a t e " & g t ; & l t ; I s N o t F i l t e r e d O u t & g t ; t r u e & l t ; / I s N o t F i l t e r e d O u t & g t ; & l t ; / a : V a l u e & g t ; & l t ; / a : K e y V a l u e O f D i a g r a m O b j e c t K e y a n y T y p e z b w N T n L X & g t ; & l t ; a : K e y V a l u e O f D i a g r a m O b j e c t K e y a n y T y p e z b w N T n L X & g t ; & l t ; a : K e y & g t ; & l t ; K e y & g t ; S t a t i c   T a g s \ C r e a t i n g   V a l i d   R e l a t i o n s h i p & l t ; / K e y & g t ; & l t ; / a : K e y & g t ; & l t ; a : V a l u e   i : t y p e = " D i a g r a m D i s p l a y T a g V i e w S t a t e " & g t ; & l t ; I s N o t F i l t e r e d O u t & g t ; t r u e & l t ; / I s N o t F i l t e r e d O u t & g t ; & l t ; / a : V a l u e & g t ; & l t ; / a : K e y V a l u e O f D i a g r a m O b j e c t K e y a n y T y p e z b w N T n L X & g t ; & l t ; a : K e y V a l u e O f D i a g r a m O b j e c t K e y a n y T y p e z b w N T n L X & g t ; & l t ; a : K e y & g t ; & l t ; K e y & g t ; S t a t i c   T a g s \ H i d d e n & l t ; / K e y & g t ; & l t ; / a : K e y & g t ; & l t ; a : V a l u e   i : t y p e = " D i a g r a m D i s p l a y T a g V i e w S t a t e " & g t ; & l t ; I s N o t F i l t e r e d O u t & g t ; t r u e & l t ; / I s N o t F i l t e r e d O u t & g t ; & l t ; / a : V a l u e & g t ; & l t ; / a : K e y V a l u e O f D i a g r a m O b j e c t K e y a n y T y p e z b w N T n L X & g t ; & l t ; a : K e y V a l u e O f D i a g r a m O b j e c t K e y a n y T y p e z b w N T n L X & g t ; & l t ; a : K e y & g t ; & l t ; K e y & g t ; S t a t i c   T a g s \ L i n k e d   T a b l e   C o l u m n & l t ; / K e y & g t ; & l t ; / a : K e y & g t ; & l t ; a : V a l u e   i : t y p e = " D i a g r a m D i s p l a y T a g V i e w S t a t e " & g t ; & l t ; I s N o t F i l t e r e d O u t & g t ; t r u e & l t ; / I s N o t F i l t e r e d O u t & g t ; & l t ; / a : V a l u e & g t ; & l t ; / a : K e y V a l u e O f D i a g r a m O b j e c t K e y a n y T y p e z b w N T n L X & g t ; & l t ; a : K e y V a l u e O f D i a g r a m O b j e c t K e y a n y T y p e z b w N T n L X & g t ; & l t ; a : K e y & g t ; & l t ; K e y & g t ; S t a t i c   T a g s \ I s   r e a d o n l y & l t ; / K e y & g t ; & l t ; / a : K e y & g t ; & l t ; a : V a l u e   i : t y p e = " D i a g r a m D i s p l a y T a g V i e w S t a t e " & g t ; & l t ; I s N o t F i l t e r e d O u t & g t ; t r u e & l t ; / I s N o t F i l t e r e d O u t & g t ; & l t ; / a : V a l u e & g t ; & l t ; / a : K e y V a l u e O f D i a g r a m O b j e c t K e y a n y T y p e z b w N T n L X & g t ; & l t ; a : K e y V a l u e O f D i a g r a m O b j e c t K e y a n y T y p e z b w N T n L X & g t ; & l t ; a : K e y & g t ; & l t ; K e y & g t ; S t a t i c   T a g s \ F K & l t ; / K e y & g t ; & l t ; / a : K e y & g t ; & l t ; a : V a l u e   i : t y p e = " D i a g r a m D i s p l a y T a g V i e w S t a t e " & g t ; & l t ; I s N o t F i l t e r e d O u t & g t ; t r u e & l t ; / I s N o t F i l t e r e d O u t & g t ; & l t ; / a : V a l u e & g t ; & l t ; / a : K e y V a l u e O f D i a g r a m O b j e c t K e y a n y T y p e z b w N T n L X & g t ; & l t ; a : K e y V a l u e O f D i a g r a m O b j e c t K e y a n y T y p e z b w N T n L X & g t ; & l t ; a : K e y & g t ; & l t ; K e y & g t ; S t a t i c   T a g s \ P K & l t ; / K e y & g t ; & l t ; / a : K e y & g t ; & l t ; a : V a l u e   i : t y p e = " D i a g r a m D i s p l a y T a g V i e w S t a t e " & g t ; & l t ; I s N o t F i l t e r e d O u t & g t ; t r u e & l t ; / I s N o t F i l t e r e d O u t & g t ; & l t ; / a : V a l u e & g t ; & l t ; / a : K e y V a l u e O f D i a g r a m O b j e c t K e y a n y T y p e z b w N T n L X & g t ; & l t ; a : K e y V a l u e O f D i a g r a m O b j e c t K e y a n y T y p e z b w N T n L X & g t ; & l t ; a : K e y & g t ; & l t ; K e y & g t ; S t a t i c   T a g s \ R e l a t i o n s h i p & l t ; / K e y & g t ; & l t ; / a : K e y & g t ; & l t ; a : V a l u e   i : t y p e = " D i a g r a m D i s p l a y T a g V i e w S t a t e " & g t ; & l t ; I s N o t F i l t e r e d O u t & g t ; t r u e & l t ; / I s N o t F i l t e r e d O u t & g t ; & l t ; / a : V a l u e & g t ; & l t ; / a : K e y V a l u e O f D i a g r a m O b j e c t K e y a n y T y p e z b w N T n L X & g t ; & l t ; a : K e y V a l u e O f D i a g r a m O b j e c t K e y a n y T y p e z b w N T n L X & g t ; & l t ; a : K e y & g t ; & l t ; K e y & g t ; S t a t i c   T a g s \ A c t i v e & l t ; / K e y & g t ; & l t ; / a : K e y & g t ; & l t ; a : V a l u e   i : t y p e = " D i a g r a m D i s p l a y T a g V i e w S t a t e " & g t ; & l t ; I s N o t F i l t e r e d O u t & g t ; t r u e & l t ; / I s N o t F i l t e r e d O u t & g t ; & l t ; / a : V a l u e & g t ; & l t ; / a : K e y V a l u e O f D i a g r a m O b j e c t K e y a n y T y p e z b w N T n L X & g t ; & l t ; a : K e y V a l u e O f D i a g r a m O b j e c t K e y a n y T y p e z b w N T n L X & g t ; & l t ; a : K e y & g t ; & l t ; K e y & g t ; S t a t i c   T a g s \ I n a c t i v e & l t ; / K e y & g t ; & l t ; / a : K e y & g t ; & l t ; a : V a l u e   i : t y p e = " D i a g r a m D i s p l a y T a g V i e w S t a t e " & g t ; & l t ; I s N o t F i l t e r e d O u t & g t ; t r u e & l t ; / I s N o t F i l t e r e d O u t & g t ; & l t ; / a : V a l u e & g t ; & l t ; / a : K e y V a l u e O f D i a g r a m O b j e c t K e y a n y T y p e z b w N T n L X & g t ; & l t ; a : K e y V a l u e O f D i a g r a m O b j e c t K e y a n y T y p e z b w N T n L X & g t ; & l t ; a : K e y & g t ; & l t ; K e y & g t ; S t a t i c   T a g s \ P r e v i e w   A c t i v e & l t ; / K e y & g t ; & l t ; / a : K e y & g t ; & l t ; a : V a l u e   i : t y p e = " D i a g r a m D i s p l a y T a g V i e w S t a t e " & g t ; & l t ; I s N o t F i l t e r e d O u t & g t ; t r u e & l t ; / I s N o t F i l t e r e d O u t & g t ; & l t ; / a : V a l u e & g t ; & l t ; / a : K e y V a l u e O f D i a g r a m O b j e c t K e y a n y T y p e z b w N T n L X & g t ; & l t ; a : K e y V a l u e O f D i a g r a m O b j e c t K e y a n y T y p e z b w N T n L X & g t ; & l t ; a : K e y & g t ; & l t ; K e y & g t ; S t a t i c   T a g s \ P r e v i e w   I n a c t i v e & l t ; / K e y & g t ; & l t ; / a : K e y & g t ; & l t ; a : V a l u e   i : t y p e = " D i a g r a m D i s p l a y T a g V i e w S t a t e " & g t ; & l t ; I s N o t F i l t e r e d O u t & g t ; t r u e & l t ; / I s N o t F i l t e r e d O u t & g t ; & l t ; / a : V a l u e & g t ; & l t ; / a : K e y V a l u e O f D i a g r a m O b j e c t K e y a n y T y p e z b w N T n L X & g t ; & l t ; a : K e y V a l u e O f D i a g r a m O b j e c t K e y a n y T y p e z b w N T n L X & g t ; & l t ; a : K e y & g t ; & l t ; K e y & g t ; S t a t i c   T a g s \ C r o s s F i l t e r D i r e c t i o n & l t ; / K e y & g t ; & l t ; / a : K e y & g t ; & l t ; a : V a l u e   i : t y p e = " D i a g r a m D i s p l a y T a g V i e w S t a t e " & g t ; & l t ; I s N o t F i l t e r e d O u t & g t ; t r u e & l t ; / I s N o t F i l t e r e d O u t & g t ; & l t ; / a : V a l u e & g t ; & l t ; / a : K e y V a l u e O f D i a g r a m O b j e c t K e y a n y T y p e z b w N T n L X & g t ; & l t ; a : K e y V a l u e O f D i a g r a m O b j e c t K e y a n y T y p e z b w N T n L X & g t ; & l t ; a : K e y & g t ; & l t ; K e y & g t ; S t a t i c   T a g s \ C r o s s F i l t e r D i r e c t i o n S i n g l e & l t ; / K e y & g t ; & l t ; / a : K e y & g t ; & l t ; a : V a l u e   i : t y p e = " D i a g r a m D i s p l a y T a g V i e w S t a t e " & g t ; & l t ; I s N o t F i l t e r e d O u t & g t ; t r u e & l t ; / I s N o t F i l t e r e d O u t & g t ; & l t ; / a : V a l u e & g t ; & l t ; / a : K e y V a l u e O f D i a g r a m O b j e c t K e y a n y T y p e z b w N T n L X & g t ; & l t ; a : K e y V a l u e O f D i a g r a m O b j e c t K e y a n y T y p e z b w N T n L X & g t ; & l t ; a : K e y & g t ; & l t ; K e y & g t ; S t a t i c   T a g s \ C r o s s F i l t e r D i r e c t i o n B o t h & l t ; / K e y & g t ; & l t ; / a : K e y & g t ; & l t ; a : V a l u e   i : t y p e = " D i a g r a m D i s p l a y T a g V i e w S t a t e " & g t ; & l t ; I s N o t F i l t e r e d O u t & g t ; t r u e & l t ; / I s N o t F i l t e r e d O u t & g t ; & l t ; / a : V a l u e & g t ; & l t ; / a : K e y V a l u e O f D i a g r a m O b j e c t K e y a n y T y p e z b w N T n L X & g t ; & l t ; a : K e y V a l u e O f D i a g r a m O b j e c t K e y a n y T y p e z b w N T n L X & g t ; & l t ; a : K e y & g t ; & l t ; K e y & g t ; S t a t i c   T a g s \ E n d P o i n t M u l t i p l i c i t y O n e & l t ; / K e y & g t ; & l t ; / a : K e y & g t ; & l t ; a : V a l u e   i : t y p e = " D i a g r a m D i s p l a y T a g V i e w S t a t e " & g t ; & l t ; I s N o t F i l t e r e d O u t & g t ; t r u e & l t ; / I s N o t F i l t e r e d O u t & g t ; & l t ; / a : V a l u e & g t ; & l t ; / a : K e y V a l u e O f D i a g r a m O b j e c t K e y a n y T y p e z b w N T n L X & g t ; & l t ; a : K e y V a l u e O f D i a g r a m O b j e c t K e y a n y T y p e z b w N T n L X & g t ; & l t ; a : K e y & g t ; & l t ; K e y & g t ; S t a t i c   T a g s \ E n d P o i n t M u l t i p l i c i t y M a n y & l t ; / K e y & g t ; & l t ; / a : K e y & g t ; & l t ; a : V a l u e   i : t y p e = " D i a g r a m D i s p l a y T a g V i e w S t a t e " & g t ; & l t ; I s N o t F i l t e r e d O u t & g t ; t r u e & l t ; / I s N o t F i l t e r e d O u t & g t ; & l t ; / a : V a l u e & g t ; & l t ; / a : K e y V a l u e O f D i a g r a m O b j e c t K e y a n y T y p e z b w N T n L X & g t ; & l t ; a : K e y V a l u e O f D i a g r a m O b j e c t K e y a n y T y p e z b w N T n L X & g t ; & l t ; a : K e y & g t ; & l t ; K e y & g t ; D i a g r a m \ T a g G r o u p s \ H i g h l i g h t   R e a s o n s \ T a g s \ H a r d   D e l e t i o n   I m p a c t & l t ; / K e y & g t ; & l t ; / a : K e y & g t ; & l t ; a : V a l u e   i : t y p e = " D i a g r a m D i s p l a y T a g V i e w S t a t e " & g t ; & l t ; I s N o t F i l t e r e d O u t & g t ; t r u e & l t ; / I s N o t F i l t e r e d O u t & g t ; & l t ; / a : V a l u e & g t ; & l t ; / a : K e y V a l u e O f D i a g r a m O b j e c t K e y a n y T y p e z b w N T n L X & g t ; & l t ; a : K e y V a l u e O f D i a g r a m O b j e c t K e y a n y T y p e z b w N T n L X & g t ; & l t ; a : K e y & g t ; & l t ; K e y & g t ; D i a g r a m \ T a g G r o u p s \ H i g h l i g h t   R e a s o n s \ T a g s \ M i n i m u m   D e l e t i o n   I m p a c t & l t ; / K e y & g t ; & l t ; / a : K e y & g t ; & l t ; a : V a l u e   i : t y p e = " D i a g r a m D i s p l a y T a g V i e w S t a t e " & g t ; & l t ; I s N o t F i l t e r e d O u t & g t ; t r u e & l t ; / I s N o t F i l t e r e d O u t & g t ; & l t ; / a : V a l u e & g t ; & l t ; / a : K e y V a l u e O f D i a g r a m O b j e c t K e y a n y T y p e z b w N T n L X & g t ; & l t ; a : K e y V a l u e O f D i a g r a m O b j e c t K e y a n y T y p e z b w N T n L X & g t ; & l t ; a : K e y & g t ; & l t ; K e y & g t ; S t a t i c   T a g s \ C a n   b e   p a r t   o f   r e l a t i o n s h i p & l t ; / K e y & g t ; & l t ; / a : K e y & g t ; & l t ; a : V a l u e   i : t y p e = " D i a g r a m D i s p l a y T a g V i e w S t a t e " & g t ; & l t ; I s N o t F i l t e r e d O u t & g t ; t r u e & l t ; / I s N o t F i l t e r e d O u t & g t ; & l t ; / a : V a l u e & g t ; & l t ; / a : K e y V a l u e O f D i a g r a m O b j e c t K e y a n y T y p e z b w N T n L X & g t ; & l t ; a : K e y V a l u e O f D i a g r a m O b j e c t K e y a n y T y p e z b w N T n L X & g t ; & l t ; a : K e y & g t ; & l t ; K e y & g t ; S t a t i c   T a g s \ H i n t   T e x t & l t ; / K e y & g t ; & l t ; / a : K e y & g t ; & l t ; a : V a l u e   i : t y p e = " D i a g r a m D i s p l a y T a g V i e w S t a t e " & g t ; & l t ; I s N o t F i l t e r e d O u t & g t ; t r u e & l t ; / I s N o t F i l t e r e d O u t & g t ; & l t ; / a : V a l u e & g t ; & l t ; / a : K e y V a l u e O f D i a g r a m O b j e c t K e y a n y T y p e z b w N T n L X & g t ; & l t ; a : K e y V a l u e O f D i a g r a m O b j e c t K e y a n y T y p e z b w N T n L X & g t ; & l t ; a : K e y & g t ; & l t ; K e y & g t ; D y n a m i c   T a g s \ T a b l e s \ & a m p ; l t ; T a b l e s \ T a b l e 1 & a m p ; g t ; & l t ; / K e y & g t ; & l t ; / a : K e y & g t ; & l t ; a : V a l u e   i : t y p e = " D i a g r a m D i s p l a y T a g V i e w S t a t e " & g t ; & l t ; I s N o t F i l t e r e d O u t & g t ; t r u e & l t ; / I s N o t F i l t e r e d O u t & g t ; & l t ; / a : V a l u e & g t ; & l t ; / a : K e y V a l u e O f D i a g r a m O b j e c t K e y a n y T y p e z b w N T n L X & g t ; & l t ; a : K e y V a l u e O f D i a g r a m O b j e c t K e y a n y T y p e z b w N T n L X & g t ; & l t ; a : K e y & g t ; & l t ; K e y & g t ; D y n a m i c   T a g s \ T a b l e s \ & a m p ; l t ; T a b l e s \ T a b l e 2 & a m p ; g t ; & l t ; / K e y & g t ; & l t ; / a : K e y & g t ; & l t ; a : V a l u e   i : t y p e = " D i a g r a m D i s p l a y T a g V i e w S t a t e " & g t ; & l t ; I s N o t F i l t e r e d O u t & g t ; t r u e & l t ; / I s N o t F i l t e r e d O u t & g t ; & l t ; / a : V a l u e & g t ; & l t ; / a : K e y V a l u e O f D i a g r a m O b j e c t K e y a n y T y p e z b w N T n L X & g t ; & l t ; a : K e y V a l u e O f D i a g r a m O b j e c t K e y a n y T y p e z b w N T n L X & g t ; & l t ; a : K e y & g t ; & l t ; K e y & g t ; T a b l e s \ T a b l e 1 & l t ; / K e y & g t ; & l t ; / a : K e y & g t ; & l t ; a : V a l u e   i : t y p e = " D i a g r a m D i s p l a y N o d e V i e w S t a t e " & g t ; & l t ; H e i g h t & g t ; 1 5 0 & l t ; / H e i g h t & g t ; & l t ; I s E x p a n d e d & g t ; t r u e & l t ; / I s E x p a n d e d & g t ; & l t ; L a y e d O u t & g t ; t r u e & l t ; / L a y e d O u t & g t ; & l t ; W i d t h & g t ; 2 0 0 & l t ; / W i d t h & g t ; & l t ; / a : V a l u e & g t ; & l t ; / a : K e y V a l u e O f D i a g r a m O b j e c t K e y a n y T y p e z b w N T n L X & g t ; & l t ; a : K e y V a l u e O f D i a g r a m O b j e c t K e y a n y T y p e z b w N T n L X & g t ; & l t ; a : K e y & g t ; & l t ; K e y & g t ; T a b l e s \ T a b l e 1 \ C o l u m n s \ P r o j e c t _ N u m b e r & l t ; / K e y & g t ; & l t ; / a : K e y & g t ; & l t ; a : V a l u e   i : t y p e = " D i a g r a m D i s p l a y N o d e V i e w S t a t e " & g t ; & l t ; H e i g h t & g t ; 1 5 0 & l t ; / H e i g h t & g t ; & l t ; I s E x p a n d e d & g t ; t r u e & l t ; / I s E x p a n d e d & g t ; & l t ; W i d t h & g t ; 2 0 0 & l t ; / W i d t h & g t ; & l t ; / a : V a l u e & g t ; & l t ; / a : K e y V a l u e O f D i a g r a m O b j e c t K e y a n y T y p e z b w N T n L X & g t ; & l t ; a : K e y V a l u e O f D i a g r a m O b j e c t K e y a n y T y p e z b w N T n L X & g t ; & l t ; a : K e y & g t ; & l t ; K e y & g t ; T a b l e s \ T a b l e 1 \ C o l u m n s \ P r o j e c t _ N a m e & l t ; / K e y & g t ; & l t ; / a : K e y & g t ; & l t ; a : V a l u e   i : t y p e = " D i a g r a m D i s p l a y N o d e V i e w S t a t e " & g t ; & l t ; H e i g h t & g t ; 1 5 0 & l t ; / H e i g h t & g t ; & l t ; I s E x p a n d e d & g t ; t r u e & l t ; / I s E x p a n d e d & g t ; & l t ; W i d t h & g t ; 2 0 0 & l t ; / W i d t h & g t ; & l t ; / a : V a l u e & g t ; & l t ; / a : K e y V a l u e O f D i a g r a m O b j e c t K e y a n y T y p e z b w N T n L X & g t ; & l t ; a : K e y V a l u e O f D i a g r a m O b j e c t K e y a n y T y p e z b w N T n L X & g t ; & l t ; a : K e y & g t ; & l t ; K e y & g t ; T a b l e s \ T a b l e 1 \ C o l u m n s \ P r o j e c t _ L e a d 1 & l t ; / K e y & g t ; & l t ; / a : K e y & g t ; & l t ; a : V a l u e   i : t y p e = " D i a g r a m D i s p l a y N o d e V i e w S t a t e " & g t ; & l t ; H e i g h t & g t ; 1 5 0 & l t ; / H e i g h t & g t ; & l t ; I s E x p a n d e d & g t ; t r u e & l t ; / I s E x p a n d e d & g t ; & l t ; W i d t h & g t ; 2 0 0 & l t ; / W i d t h & g t ; & l t ; / a : V a l u e & g t ; & l t ; / a : K e y V a l u e O f D i a g r a m O b j e c t K e y a n y T y p e z b w N T n L X & g t ; & l t ; a : K e y V a l u e O f D i a g r a m O b j e c t K e y a n y T y p e z b w N T n L X & g t ; & l t ; a : K e y & g t ; & l t ; K e y & g t ; T a b l e s \ T a b l e 1 \ C o l u m n s \ P r o j e c t _ L e a d 2 & l t ; / K e y & g t ; & l t ; / a : K e y & g t ; & l t ; a : V a l u e   i : t y p e = " D i a g r a m D i s p l a y N o d e V i e w S t a t e " & g t ; & l t ; H e i g h t & g t ; 1 5 0 & l t ; / H e i g h t & g t ; & l t ; I s E x p a n d e d & g t ; t r u e & l t ; / I s E x p a n d e d & g t ; & l t ; W i d t h & g t ; 2 0 0 & l t ; / W i d t h & g t ; & l t ; / a : V a l u e & g t ; & l t ; / a : K e y V a l u e O f D i a g r a m O b j e c t K e y a n y T y p e z b w N T n L X & g t ; & l t ; a : K e y V a l u e O f D i a g r a m O b j e c t K e y a n y T y p e z b w N T n L X & g t ; & l t ; a : K e y & g t ; & l t ; K e y & g t ; T a b l e s \ T a b l e 1 \ C o l u m n s \ P r o j e c t _ S p o n s o r & l t ; / K e y & g t ; & l t ; / a : K e y & g t ; & l t ; a : V a l u e   i : t y p e = " D i a g r a m D i s p l a y N o d e V i e w S t a t e " & g t ; & l t ; H e i g h t & g t ; 1 5 0 & l t ; / H e i g h t & g t ; & l t ; I s E x p a n d e d & g t ; t r u e & l t ; / I s E x p a n d e d & g t ; & l t ; W i d t h & g t ; 2 0 0 & l t ; / W i d t h & g t ; & l t ; / a : V a l u e & g t ; & l t ; / a : K e y V a l u e O f D i a g r a m O b j e c t K e y a n y T y p e z b w N T n L X & g t ; & l t ; a : K e y V a l u e O f D i a g r a m O b j e c t K e y a n y T y p e z b w N T n L X & g t ; & l t ; a : K e y & g t ; & l t ; K e y & g t ; T a b l e s \ T a b l e 1 \ C o l u m n s \ E x e c u t i v e _ S p o n s o r & l t ; / K e y & g t ; & l t ; / a : K e y & g t ; & l t ; a : V a l u e   i : t y p e = " D i a g r a m D i s p l a y N o d e V i e w S t a t e " & g t ; & l t ; H e i g h t & g t ; 1 5 0 & l t ; / H e i g h t & g t ; & l t ; I s E x p a n d e d & g t ; t r u e & l t ; / I s E x p a n d e d & g t ; & l t ; W i d t h & g t ; 2 0 0 & l t ; / W i d t h & g t ; & l t ; / a : V a l u e & g t ; & l t ; / a : K e y V a l u e O f D i a g r a m O b j e c t K e y a n y T y p e z b w N T n L X & g t ; & l t ; a : K e y V a l u e O f D i a g r a m O b j e c t K e y a n y T y p e z b w N T n L X & g t ; & l t ; a : K e y & g t ; & l t ; K e y & g t ; T a b l e s \ T a b l e 1 \ C o l u m n s \ C a t e g o r y & l t ; / K e y & g t ; & l t ; / a : K e y & g t ; & l t ; a : V a l u e   i : t y p e = " D i a g r a m D i s p l a y N o d e V i e w S t a t e " & g t ; & l t ; H e i g h t & g t ; 1 5 0 & l t ; / H e i g h t & g t ; & l t ; I s E x p a n d e d & g t ; t r u e & l t ; / I s E x p a n d e d & g t ; & l t ; W i d t h & g t ; 2 0 0 & l t ; / W i d t h & g t ; & l t ; / a : V a l u e & g t ; & l t ; / a : K e y V a l u e O f D i a g r a m O b j e c t K e y a n y T y p e z b w N T n L X & g t ; & l t ; a : K e y V a l u e O f D i a g r a m O b j e c t K e y a n y T y p e z b w N T n L X & g t ; & l t ; a : K e y & g t ; & l t ; K e y & g t ; T a b l e s \ T a b l e 1 \ C o l u m n s \ F u n d i n g _ S o u r c e & l t ; / K e y & g t ; & l t ; / a : K e y & g t ; & l t ; a : V a l u e   i : t y p e = " D i a g r a m D i s p l a y N o d e V i e w S t a t e " & g t ; & l t ; H e i g h t & g t ; 1 5 0 & l t ; / H e i g h t & g t ; & l t ; I s E x p a n d e d & g t ; t r u e & l t ; / I s E x p a n d e d & g t ; & l t ; W i d t h & g t ; 2 0 0 & l t ; / W i d t h & g t ; & l t ; / a : V a l u e & g t ; & l t ; / a : K e y V a l u e O f D i a g r a m O b j e c t K e y a n y T y p e z b w N T n L X & g t ; & l t ; a : K e y V a l u e O f D i a g r a m O b j e c t K e y a n y T y p e z b w N T n L X & g t ; & l t ; a : K e y & g t ; & l t ; K e y & g t ; T a b l e s \ T a b l e 1 \ C o l u m n s \ T y p e & l t ; / K e y & g t ; & l t ; / a : K e y & g t ; & l t ; a : V a l u e   i : t y p e = " D i a g r a m D i s p l a y N o d e V i e w S t a t e " & g t ; & l t ; H e i g h t & g t ; 1 5 0 & l t ; / H e i g h t & g t ; & l t ; I s E x p a n d e d & g t ; t r u e & l t ; / I s E x p a n d e d & g t ; & l t ; W i d t h & g t ; 2 0 0 & l t ; / W i d t h & g t ; & l t ; / a : V a l u e & g t ; & l t ; / a : K e y V a l u e O f D i a g r a m O b j e c t K e y a n y T y p e z b w N T n L X & g t ; & l t ; a : K e y V a l u e O f D i a g r a m O b j e c t K e y a n y T y p e z b w N T n L X & g t ; & l t ; a : K e y & g t ; & l t ; K e y & g t ; T a b l e s \ T a b l e 1 \ C o l u m n s \ P r o j e c t _ T y p e & l t ; / K e y & g t ; & l t ; / a : K e y & g t ; & l t ; a : V a l u e   i : t y p e = " D i a g r a m D i s p l a y N o d e V i e w S t a t e " & g t ; & l t ; H e i g h t & g t ; 1 5 0 & l t ; / H e i g h t & g t ; & l t ; I s E x p a n d e d & g t ; t r u e & l t ; / I s E x p a n d e d & g t ; & l t ; W i d t h & g t ; 2 0 0 & l t ; / W i d t h & g t ; & l t ; / a : V a l u e & g t ; & l t ; / a : K e y V a l u e O f D i a g r a m O b j e c t K e y a n y T y p e z b w N T n L X & g t ; & l t ; a : K e y V a l u e O f D i a g r a m O b j e c t K e y a n y T y p e z b w N T n L X & g t ; & l t ; a : K e y & g t ; & l t ; K e y & g t ; T a b l e s \ T a b l e 2 & l t ; / K e y & g t ; & l t ; / a : K e y & g t ; & l t ; a : V a l u e   i : t y p e = " D i a g r a m D i s p l a y N o d e V i e w S t a t e " & g t ; & l t ; H e i g h t & g t ; 1 5 0 & l t ; / H e i g h t & g t ; & l t ; I s E x p a n d e d & g t ; t r u e & l t ; / I s E x p a n d e d & g t ; & l t ; I s F o c u s e d & g t ; t r u e & l t ; / I s F o c u s e d & g t ; & l t ; L a y e d O u t & g t ; t r u e & l t ; / L a y e d O u t & g t ; & l t ; L e f t & g t ; 3 2 9 . 9 0 3 8 1 0 5 6 7 6 6 5 8 & l t ; / L e f t & g t ; & l t ; S c r o l l V e r t i c a l O f f s e t & g t ; 2 1 3 . 6 4 6 6 6 6 6 6 6 6 6 6 6 8 & l t ; / S c r o l l V e r t i c a l O f f s e t & g t ; & l t ; T a b I n d e x & g t ; 1 & l t ; / T a b I n d e x & g t ; & l t ; T o p & g t ; 1 8 5 . 1 4 5 7 0 1 5 1 6 7 7 1 4 & l t ; / T o p & g t ; & l t ; W i d t h & g t ; 1 9 6 & l t ; / W i d t h & g t ; & l t ; / a : V a l u e & g t ; & l t ; / a : K e y V a l u e O f D i a g r a m O b j e c t K e y a n y T y p e z b w N T n L X & g t ; & l t ; a : K e y V a l u e O f D i a g r a m O b j e c t K e y a n y T y p e z b w N T n L X & g t ; & l t ; a : K e y & g t ; & l t ; K e y & g t ; T a b l e s \ T a b l e 2 \ C o l u m n s \ P r o j e c t   N a m e & l t ; / K e y & g t ; & l t ; / a : K e y & g t ; & l t ; a : V a l u e   i : t y p e = " D i a g r a m D i s p l a y N o d e V i e w S t a t e " & g t ; & l t ; H e i g h t & g t ; 1 5 0 & l t ; / H e i g h t & g t ; & l t ; I s E x p a n d e d & g t ; t r u e & l t ; / I s E x p a n d e d & g t ; & l t ; W i d t h & g t ; 2 0 0 & l t ; / W i d t h & g t ; & l t ; / a : V a l u e & g t ; & l t ; / a : K e y V a l u e O f D i a g r a m O b j e c t K e y a n y T y p e z b w N T n L X & g t ; & l t ; a : K e y V a l u e O f D i a g r a m O b j e c t K e y a n y T y p e z b w N T n L X & g t ; & l t ; a : K e y & g t ; & l t ; K e y & g t ; T a b l e s \ T a b l e 2 \ C o l u m n s \ e n d   o f   2 0 1 9 & l t ; / K e y & g t ; & l t ; / a : K e y & g t ; & l t ; a : V a l u e   i : t y p e = " D i a g r a m D i s p l a y N o d e V i e w S t a t e " & g t ; & l t ; H e i g h t & g t ; 1 5 0 & l t ; / H e i g h t & g t ; & l t ; I s E x p a n d e d & g t ; t r u e & l t ; / I s E x p a n d e d & g t ; & l t ; W i d t h & g t ; 2 0 0 & l t ; / W i d t h & g t ; & l t ; / a : V a l u e & g t ; & l t ; / a : K e y V a l u e O f D i a g r a m O b j e c t K e y a n y T y p e z b w N T n L X & g t ; & l t ; a : K e y V a l u e O f D i a g r a m O b j e c t K e y a n y T y p e z b w N T n L X & g t ; & l t ; a : K e y & g t ; & l t ; K e y & g t ; T a b l e s \ T a b l e 2 \ C o l u m n s \ 2 0 1 9   C F & l t ; / K e y & g t ; & l t ; / a : K e y & g t ; & l t ; a : V a l u e   i : t y p e = " D i a g r a m D i s p l a y N o d e V i e w S t a t e " & g t ; & l t ; H e i g h t & g t ; 1 5 0 & l t ; / H e i g h t & g t ; & l t ; I s E x p a n d e d & g t ; t r u e & l t ; / I s E x p a n d e d & g t ; & l t ; W i d t h & g t ; 2 0 0 & l t ; / W i d t h & g t ; & l t ; / a : V a l u e & g t ; & l t ; / a : K e y V a l u e O f D i a g r a m O b j e c t K e y a n y T y p e z b w N T n L X & g t ; & l t ; a : K e y V a l u e O f D i a g r a m O b j e c t K e y a n y T y p e z b w N T n L X & g t ; & l t ; a : K e y & g t ; & l t ; K e y & g t ; T a b l e s \ T a b l e 2 \ C o l u m n s \ 2 0 2 0 & l t ; / K e y & g t ; & l t ; / a : K e y & g t ; & l t ; a : V a l u e   i : t y p e = " D i a g r a m D i s p l a y N o d e V i e w S t a t e " & g t ; & l t ; H e i g h t & g t ; 1 5 0 & l t ; / H e i g h t & g t ; & l t ; I s E x p a n d e d & g t ; t r u e & l t ; / I s E x p a n d e d & g t ; & l t ; W i d t h & g t ; 2 0 0 & l t ; / W i d t h & g t ; & l t ; / a : V a l u e & g t ; & l t ; / a : K e y V a l u e O f D i a g r a m O b j e c t K e y a n y T y p e z b w N T n L X & g t ; & l t ; a : K e y V a l u e O f D i a g r a m O b j e c t K e y a n y T y p e z b w N T n L X & g t ; & l t ; a : K e y & g t ; & l t ; K e y & g t ; T a b l e s \ T a b l e 2 \ C o l u m n s \ 2 0 2 1 & l t ; / K e y & g t ; & l t ; / a : K e y & g t ; & l t ; a : V a l u e   i : t y p e = " D i a g r a m D i s p l a y N o d e V i e w S t a t e " & g t ; & l t ; H e i g h t & g t ; 1 5 0 & l t ; / H e i g h t & g t ; & l t ; I s E x p a n d e d & g t ; t r u e & l t ; / I s E x p a n d e d & g t ; & l t ; W i d t h & g t ; 2 0 0 & l t ; / W i d t h & g t ; & l t ; / a : V a l u e & g t ; & l t ; / a : K e y V a l u e O f D i a g r a m O b j e c t K e y a n y T y p e z b w N T n L X & g t ; & l t ; a : K e y V a l u e O f D i a g r a m O b j e c t K e y a n y T y p e z b w N T n L X & g t ; & l t ; a : K e y & g t ; & l t ; K e y & g t ; T a b l e s \ T a b l e 2 \ C o l u m n s \ 2 0 2 2 & l t ; / K e y & g t ; & l t ; / a : K e y & g t ; & l t ; a : V a l u e   i : t y p e = " D i a g r a m D i s p l a y N o d e V i e w S t a t e " & g t ; & l t ; H e i g h t & g t ; 1 5 0 & l t ; / H e i g h t & g t ; & l t ; I s E x p a n d e d & g t ; t r u e & l t ; / I s E x p a n d e d & g t ; & l t ; W i d t h & g t ; 2 0 0 & l t ; / W i d t h & g t ; & l t ; / a : V a l u e & g t ; & l t ; / a : K e y V a l u e O f D i a g r a m O b j e c t K e y a n y T y p e z b w N T n L X & g t ; & l t ; a : K e y V a l u e O f D i a g r a m O b j e c t K e y a n y T y p e z b w N T n L X & g t ; & l t ; a : K e y & g t ; & l t ; K e y & g t ; T a b l e s \ T a b l e 2 \ C o l u m n s \ 2 0 2 3 & l t ; / K e y & g t ; & l t ; / a : K e y & g t ; & l t ; a : V a l u e   i : t y p e = " D i a g r a m D i s p l a y N o d e V i e w S t a t e " & g t ; & l t ; H e i g h t & g t ; 1 5 0 & l t ; / H e i g h t & g t ; & l t ; I s E x p a n d e d & g t ; t r u e & l t ; / I s E x p a n d e d & g t ; & l t ; W i d t h & g t ; 2 0 0 & l t ; / W i d t h & g t ; & l t ; / a : V a l u e & g t ; & l t ; / a : K e y V a l u e O f D i a g r a m O b j e c t K e y a n y T y p e z b w N T n L X & g t ; & l t ; a : K e y V a l u e O f D i a g r a m O b j e c t K e y a n y T y p e z b w N T n L X & g t ; & l t ; a : K e y & g t ; & l t ; K e y & g t ; T a b l e s \ T a b l e 2 \ C o l u m n s \ 2 0 2 4 & l t ; / K e y & g t ; & l t ; / a : K e y & g t ; & l t ; a : V a l u e   i : t y p e = " D i a g r a m D i s p l a y N o d e V i e w S t a t e " & g t ; & l t ; H e i g h t & g t ; 1 5 0 & l t ; / H e i g h t & g t ; & l t ; I s E x p a n d e d & g t ; t r u e & l t ; / I s E x p a n d e d & g t ; & l t ; W i d t h & g t ; 2 0 0 & l t ; / W i d t h & g t ; & l t ; / a : V a l u e & g t ; & l t ; / a : K e y V a l u e O f D i a g r a m O b j e c t K e y a n y T y p e z b w N T n L X & g t ; & l t ; a : K e y V a l u e O f D i a g r a m O b j e c t K e y a n y T y p e z b w N T n L X & g t ; & l t ; a : K e y & g t ; & l t ; K e y & g t ; T a b l e s \ T a b l e 2 \ C o l u m n s \ 2 0 2 5 & l t ; / K e y & g t ; & l t ; / a : K e y & g t ; & l t ; a : V a l u e   i : t y p e = " D i a g r a m D i s p l a y N o d e V i e w S t a t e " & g t ; & l t ; H e i g h t & g t ; 1 5 0 & l t ; / H e i g h t & g t ; & l t ; I s E x p a n d e d & g t ; t r u e & l t ; / I s E x p a n d e d & g t ; & l t ; W i d t h & g t ; 2 0 0 & l t ; / W i d t h & g t ; & l t ; / a : V a l u e & g t ; & l t ; / a : K e y V a l u e O f D i a g r a m O b j e c t K e y a n y T y p e z b w N T n L X & g t ; & l t ; a : K e y V a l u e O f D i a g r a m O b j e c t K e y a n y T y p e z b w N T n L X & g t ; & l t ; a : K e y & g t ; & l t ; K e y & g t ; T a b l e s \ T a b l e 2 \ C o l u m n s \ 2 0 2 6 & l t ; / K e y & g t ; & l t ; / a : K e y & g t ; & l t ; a : V a l u e   i : t y p e = " D i a g r a m D i s p l a y N o d e V i e w S t a t e " & g t ; & l t ; H e i g h t & g t ; 1 5 0 & l t ; / H e i g h t & g t ; & l t ; I s E x p a n d e d & g t ; t r u e & l t ; / I s E x p a n d e d & g t ; & l t ; W i d t h & g t ; 2 0 0 & l t ; / W i d t h & g t ; & l t ; / a : V a l u e & g t ; & l t ; / a : K e y V a l u e O f D i a g r a m O b j e c t K e y a n y T y p e z b w N T n L X & g t ; & l t ; a : K e y V a l u e O f D i a g r a m O b j e c t K e y a n y T y p e z b w N T n L X & g t ; & l t ; a : K e y & g t ; & l t ; K e y & g t ; T a b l e s \ T a b l e 2 \ C o l u m n s \ 2 0 2 7 & l t ; / K e y & g t ; & l t ; / a : K e y & g t ; & l t ; a : V a l u e   i : t y p e = " D i a g r a m D i s p l a y N o d e V i e w S t a t e " & g t ; & l t ; H e i g h t & g t ; 1 5 0 & l t ; / H e i g h t & g t ; & l t ; I s E x p a n d e d & g t ; t r u e & l t ; / I s E x p a n d e d & g t ; & l t ; W i d t h & g t ; 2 0 0 & l t ; / W i d t h & g t ; & l t ; / a : V a l u e & g t ; & l t ; / a : K e y V a l u e O f D i a g r a m O b j e c t K e y a n y T y p e z b w N T n L X & g t ; & l t ; a : K e y V a l u e O f D i a g r a m O b j e c t K e y a n y T y p e z b w N T n L X & g t ; & l t ; a : K e y & g t ; & l t ; K e y & g t ; T a b l e s \ T a b l e 2 \ C o l u m n s \ 2 0 2 8 & l t ; / K e y & g t ; & l t ; / a : K e y & g t ; & l t ; a : V a l u e   i : t y p e = " D i a g r a m D i s p l a y N o d e V i e w S t a t e " & g t ; & l t ; H e i g h t & g t ; 1 5 0 & l t ; / H e i g h t & g t ; & l t ; I s E x p a n d e d & g t ; t r u e & l t ; / I s E x p a n d e d & g t ; & l t ; W i d t h & g t ; 2 0 0 & l t ; / W i d t h & g t ; & l t ; / a : V a l u e & g t ; & l t ; / a : K e y V a l u e O f D i a g r a m O b j e c t K e y a n y T y p e z b w N T n L X & g t ; & l t ; a : K e y V a l u e O f D i a g r a m O b j e c t K e y a n y T y p e z b w N T n L X & g t ; & l t ; a : K e y & g t ; & l t ; K e y & g t ; T a b l e s \ T a b l e 2 \ C o l u m n s \ 2 0 2 9 & l t ; / K e y & g t ; & l t ; / a : K e y & g t ; & l t ; a : V a l u e   i : t y p e = " D i a g r a m D i s p l a y N o d e V i e w S t a t e " & g t ; & l t ; H e i g h t & g t ; 1 5 0 & l t ; / H e i g h t & g t ; & l t ; I s E x p a n d e d & g t ; t r u e & l t ; / I s E x p a n d e d & g t ; & l t ; W i d t h & g t ; 2 0 0 & l t ; / W i d t h & g t ; & l t ; / a : V a l u e & g t ; & l t ; / a : K e y V a l u e O f D i a g r a m O b j e c t K e y a n y T y p e z b w N T n L X & g t ; & l t ; a : K e y V a l u e O f D i a g r a m O b j e c t K e y a n y T y p e z b w N T n L X & g t ; & l t ; a : K e y & g t ; & l t ; K e y & g t ; R e l a t i o n s h i p s \ & a m p ; l t ; T a b l e s \ T a b l e 1 \ C o l u m n s \ P r o j e c t _ N a m e & a m p ; g t ; - & a m p ; l t ; T a b l e s \ T a b l e 2 \ C o l u m n s \ P r o j e c t   N a m e & a m p ; g t ; & l t ; / K e y & g t ; & l t ; / a : K e y & g t ; & l t ; a : V a l u e   i : t y p e = " D i a g r a m D i s p l a y L i n k V i e w S t a t e " & g t ; & l t ; A u t o m a t i o n P r o p e r t y H e l p e r T e x t & g t ; E n d   p o i n t   1 :   ( 2 1 6 , 7 5 ) .   E n d   p o i n t   2 :   ( 3 1 3 . 9 0 3 8 1 0 5 6 7 6 6 6 , 2 6 0 . 1 4 5 7 0 2 )   & l t ; / A u t o m a t i o n P r o p e r t y H e l p e r T e x t & g t ; & l t ; L a y e d O u t & g t ; t r u e & l t ; / L a y e d O u t & g t ; & l t ; P o i n t s   x m l n s : b = " h t t p : / / s c h e m a s . d a t a c o n t r a c t . o r g / 2 0 0 4 / 0 7 / S y s t e m . W i n d o w s " & g t ; & l t ; b : P o i n t & g t ; & l t ; b : _ x & g t ; 2 1 6 & l t ; / b : _ x & g t ; & l t ; b : _ y & g t ; 7 5 & l t ; / b : _ y & g t ; & l t ; / b : P o i n t & g t ; & l t ; b : P o i n t & g t ; & l t ; b : _ x & g t ; 2 6 2 . 9 5 1 9 0 5 1 1 8 6 5 4 7 4 & l t ; / b : _ x & g t ; & l t ; b : _ y & g t ; 7 5 & l t ; / b : _ y & g t ; & l t ; / b : P o i n t & g t ; & l t ; b : P o i n t & g t ; & l t ; b : _ x & g t ; 2 6 4 . 9 5 1 9 0 5 1 1 8 6 5 4 7 4 & l t ; / b : _ x & g t ; & l t ; b : _ y & g t ; 7 7 & l t ; / b : _ y & g t ; & l t ; / b : P o i n t & g t ; & l t ; b : P o i n t & g t ; & l t ; b : _ x & g t ; 2 6 4 . 9 5 1 9 0 5 1 1 8 6 5 4 7 4 & l t ; / b : _ x & g t ; & l t ; b : _ y & g t ; 2 5 8 . 1 4 5 7 0 2 & l t ; / b : _ y & g t ; & l t ; / b : P o i n t & g t ; & l t ; b : P o i n t & g t ; & l t ; b : _ x & g t ; 2 6 6 . 9 5 1 9 0 5 1 1 8 6 5 4 7 4 & l t ; / b : _ x & g t ; & l t ; b : _ y & g t ; 2 6 0 . 1 4 5 7 0 2 & l t ; / b : _ y & g t ; & l t ; / b : P o i n t & g t ; & l t ; b : P o i n t & g t ; & l t ; b : _ x & g t ; 3 1 3 . 9 0 3 8 1 0 5 6 7 6 6 5 7 4 & l t ; / b : _ x & g t ; & l t ; b : _ y & g t ; 2 6 0 . 1 4 5 7 0 1 9 9 9 9 9 9 9 7 & l t ; / b : _ y & g t ; & l t ; / b : P o i n t & g t ; & l t ; / P o i n t s & g t ; & l t ; / a : V a l u e & g t ; & l t ; / a : K e y V a l u e O f D i a g r a m O b j e c t K e y a n y T y p e z b w N T n L X & g t ; & l t ; a : K e y V a l u e O f D i a g r a m O b j e c t K e y a n y T y p e z b w N T n L X & g t ; & l t ; a : K e y & g t ; & l t ; K e y & g t ; R e l a t i o n s h i p s \ & a m p ; l t ; T a b l e s \ T a b l e 1 \ C o l u m n s \ P r o j e c t _ N a m e & a m p ; g t ; - & a m p ; l t ; T a b l e s \ T a b l e 2 \ C o l u m n s \ P r o j e c t   N a m e & a m p ; g t ; \ F K & l t ; / K e y & g t ; & l t ; / a : K e y & g t ; & l t ; a : V a l u e   i : t y p e = " D i a g r a m D i s p l a y L i n k E n d p o i n t V i e w S t a t e " & g t ; & l t ; H e i g h t & g t ; 1 6 & l t ; / H e i g h t & g t ; & l t ; L a b e l L o c a t i o n   x m l n s : b = " h t t p : / / s c h e m a s . d a t a c o n t r a c t . o r g / 2 0 0 4 / 0 7 / S y s t e m . W i n d o w s " & g t ; & l t ; b : _ x & g t ; 2 0 0 & l t ; / b : _ x & g t ; & l t ; b : _ y & g t ; 6 7 & l t ; / b : _ y & g t ; & l t ; / L a b e l L o c a t i o n & g t ; & l t ; L o c a t i o n   x m l n s : b = " h t t p : / / s c h e m a s . d a t a c o n t r a c t . o r g / 2 0 0 4 / 0 7 / S y s t e m . W i n d o w s " & g t ; & l t ; b : _ x & g t ; 2 0 0 . 0 0 0 0 0 0 0 0 0 0 0 0 0 3 & l t ; / b : _ x & g t ; & l t ; b : _ y & g t ; 7 5 & l t ; / b : _ y & g t ; & l t ; / L o c a t i o n & g t ; & l t ; S h a p e R o t a t e A n g l e & g t ; 3 6 0 & l t ; / S h a p e R o t a t e A n g l e & g t ; & l t ; W i d t h & g t ; 1 6 & l t ; / W i d t h & g t ; & l t ; / a : V a l u e & g t ; & l t ; / a : K e y V a l u e O f D i a g r a m O b j e c t K e y a n y T y p e z b w N T n L X & g t ; & l t ; a : K e y V a l u e O f D i a g r a m O b j e c t K e y a n y T y p e z b w N T n L X & g t ; & l t ; a : K e y & g t ; & l t ; K e y & g t ; R e l a t i o n s h i p s \ & a m p ; l t ; T a b l e s \ T a b l e 1 \ C o l u m n s \ P r o j e c t _ N a m e & a m p ; g t ; - & a m p ; l t ; T a b l e s \ T a b l e 2 \ C o l u m n s \ P r o j e c t   N a m e & a m p ; g t ; \ P K & l t ; / K e y & g t ; & l t ; / a : K e y & g t ; & l t ; a : V a l u e   i : t y p e = " D i a g r a m D i s p l a y L i n k E n d p o i n t V i e w S t a t e " & g t ; & l t ; H e i g h t & g t ; 1 6 & l t ; / H e i g h t & g t ; & l t ; L a b e l L o c a t i o n   x m l n s : b = " h t t p : / / s c h e m a s . d a t a c o n t r a c t . o r g / 2 0 0 4 / 0 7 / S y s t e m . W i n d o w s " & g t ; & l t ; b : _ x & g t ; 3 1 3 . 9 0 3 8 1 0 5 6 7 6 6 5 7 4 & l t ; / b : _ x & g t ; & l t ; b : _ y & g t ; 2 5 2 . 1 4 5 7 0 1 9 9 9 9 9 9 9 7 & l t ; / b : _ y & g t ; & l t ; / L a b e l L o c a t i o n & g t ; & l t ; L o c a t i o n   x m l n s : b = " h t t p : / / s c h e m a s . d a t a c o n t r a c t . o r g / 2 0 0 4 / 0 7 / S y s t e m . W i n d o w s " & g t ; & l t ; b : _ x & g t ; 3 2 9 . 9 0 3 8 1 0 5 6 7 6 6 5 8 & l t ; / b : _ x & g t ; & l t ; b : _ y & g t ; 2 6 0 . 1 4 5 7 0 2 & l t ; / b : _ y & g t ; & l t ; / L o c a t i o n & g t ; & l t ; S h a p e R o t a t e A n g l e & g t ; 1 8 0 . 0 0 0 0 0 0 0 0 0 0 0 0 2 & l t ; / S h a p e R o t a t e A n g l e & g t ; & l t ; W i d t h & g t ; 1 6 & l t ; / W i d t h & g t ; & l t ; / a : V a l u e & g t ; & l t ; / a : K e y V a l u e O f D i a g r a m O b j e c t K e y a n y T y p e z b w N T n L X & g t ; & l t ; a : K e y V a l u e O f D i a g r a m O b j e c t K e y a n y T y p e z b w N T n L X & g t ; & l t ; a : K e y & g t ; & l t ; K e y & g t ; R e l a t i o n s h i p s \ & a m p ; l t ; T a b l e s \ T a b l e 1 \ C o l u m n s \ P r o j e c t _ N a m e & a m p ; g t ; - & a m p ; l t ; T a b l e s \ T a b l e 2 \ C o l u m n s \ P r o j e c t   N a m e & a m p ; g t ; \ C r o s s F i l t e r & l t ; / K e y & g t ; & l t ; / a : K e y & g t ; & l t ; a : V a l u e   i : t y p e = " D i a g r a m D i s p l a y L i n k C r o s s F i l t e r V i e w S t a t e " & g t ; & l t ; P o i n t s   x m l n s : b = " h t t p : / / s c h e m a s . d a t a c o n t r a c t . o r g / 2 0 0 4 / 0 7 / S y s t e m . W i n d o w s " & g t ; & l t ; b : P o i n t & g t ; & l t ; b : _ x & g t ; 2 1 6 & l t ; / b : _ x & g t ; & l t ; b : _ y & g t ; 7 5 & l t ; / b : _ y & g t ; & l t ; / b : P o i n t & g t ; & l t ; b : P o i n t & g t ; & l t ; b : _ x & g t ; 2 6 2 . 9 5 1 9 0 5 1 1 8 6 5 4 7 4 & l t ; / b : _ x & g t ; & l t ; b : _ y & g t ; 7 5 & l t ; / b : _ y & g t ; & l t ; / b : P o i n t & g t ; & l t ; b : P o i n t & g t ; & l t ; b : _ x & g t ; 2 6 4 . 9 5 1 9 0 5 1 1 8 6 5 4 7 4 & l t ; / b : _ x & g t ; & l t ; b : _ y & g t ; 7 7 & l t ; / b : _ y & g t ; & l t ; / b : P o i n t & g t ; & l t ; b : P o i n t & g t ; & l t ; b : _ x & g t ; 2 6 4 . 9 5 1 9 0 5 1 1 8 6 5 4 7 4 & l t ; / b : _ x & g t ; & l t ; b : _ y & g t ; 2 5 8 . 1 4 5 7 0 2 & l t ; / b : _ y & g t ; & l t ; / b : P o i n t & g t ; & l t ; b : P o i n t & g t ; & l t ; b : _ x & g t ; 2 6 6 . 9 5 1 9 0 5 1 1 8 6 5 4 7 4 & l t ; / b : _ x & g t ; & l t ; b : _ y & g t ; 2 6 0 . 1 4 5 7 0 2 & l t ; / b : _ y & g t ; & l t ; / b : P o i n t & g t ; & l t ; b : P o i n t & g t ; & l t ; b : _ x & g t ; 3 1 3 . 9 0 3 8 1 0 5 6 7 6 6 5 7 4 & l t ; / b : _ x & g t ; & l t ; b : _ y & g t ; 2 6 0 . 1 4 5 7 0 1 9 9 9 9 9 9 9 7 & l t ; / b : _ y & g t ; & l t ; / b : P o i n t & g t ; & l t ; / P o i n t s & g t ; & l t ; / a : V a l u e & g t ; & l t ; / a : K e y V a l u e O f D i a g r a m O b j e c t K e y a n y T y p e z b w N T n L X & g t ; & l t ; / V i e w S t a t e s & g t ; & l t ; / D i a g r a m M a n a g e r . S e r i a l i z a b l e D i a g r a m & g t ; & l t ; D i a g r a m M a n a g e r . S e r i a l i z a b l e D i a g r a m & g t ; & l t ; A d a p t e r   i : t y p e = " M e a s u r e D i a g r a m S a n d b o x A d a p t e r " & g t ; & l t ; T a b l e N a m e & g t ; T a b l e 2 & 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 i : t y p e = " S a n d b o x E d i t o r M e a s u r e G r i d K e y " & g t ; & l t ; T a b l e N a m e & g t ; T a b l e 2 & l t ; / T a b l e N a m e & g t ; & l t ; / K e y & g t ; & l t ; M a i n t a i n e r 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C o u n t & l t ; / K e y & g t ; & l t ; / D i a g r a m O b j e c t K e y & g t ; & l t ; D i a g r a m O b j e c t K e y & g t ; & l t ; K e y & g t ; A c t i o n s \ A u t o M e a s u r e _ A v e r a g e & l t ; / K e y & g t ; & l t ; / D i a g r a m O b j e c t K e y & g t ; & l t ; D i a g r a m O b j e c t K e y & g t ; & l t ; K e y & g t ; A c t i o n s \ A u t o M e a s u r e _ M a x & l t ; / K e y & g t ; & l t ; / D i a g r a m O b j e c t K e y & g t ; & l t ; D i a g r a m O b j e c t K e y & g t ; & l t ; K e y & g t ; A c t i o n s \ A u t o M e a s u r e _ M i n & 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A u t o M e a s u r e _ D i s t i n c t C o u n t & 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 Y e a r 1 & l t ; / K e y & g t ; & l t ; / D i a g r a m O b j e c t K e y & g t ; & l t ; D i a g r a m O b j e c t K e y & g t ; & l t ; K e y & g t ; M e a s u r e s \ S u m   o f   Y e a r 1 \ T a g I n f o \ F o r m u l a & l t ; / K e y & g t ; & l t ; / D i a g r a m O b j e c t K e y & g t ; & l t ; D i a g r a m O b j e c t K e y & g t ; & l t ; K e y & g t ; M e a s u r e s \ S u m   o f   Y e a r 1 \ T a g I n f o \ V a l u e & l t ; / K e y & g t ; & l t ; / D i a g r a m O b j e c t K e y & g t ; & l t ; D i a g r a m O b j e c t K e y & g t ; & l t ; K e y & g t ; M e a s u r e s \ S u m   o f   Y e a r 2 & l t ; / K e y & g t ; & l t ; / D i a g r a m O b j e c t K e y & g t ; & l t ; D i a g r a m O b j e c t K e y & g t ; & l t ; K e y & g t ; M e a s u r e s \ S u m   o f   Y e a r 2 \ T a g I n f o \ F o r m u l a & l t ; / K e y & g t ; & l t ; / D i a g r a m O b j e c t K e y & g t ; & l t ; D i a g r a m O b j e c t K e y & g t ; & l t ; K e y & g t ; M e a s u r e s \ S u m   o f   Y e a r 2 \ T a g I n f o \ V a l u e & l t ; / K e y & g t ; & l t ; / D i a g r a m O b j e c t K e y & g t ; & l t ; D i a g r a m O b j e c t K e y & g t ; & l t ; K e y & g t ; M e a s u r e s \ S u m   o f   Y e a r 3 & l t ; / K e y & g t ; & l t ; / D i a g r a m O b j e c t K e y & g t ; & l t ; D i a g r a m O b j e c t K e y & g t ; & l t ; K e y & g t ; M e a s u r e s \ S u m   o f   Y e a r 3 \ T a g I n f o \ F o r m u l a & l t ; / K e y & g t ; & l t ; / D i a g r a m O b j e c t K e y & g t ; & l t ; D i a g r a m O b j e c t K e y & g t ; & l t ; K e y & g t ; M e a s u r e s \ S u m   o f   Y e a r 3 \ T a g I n f o \ V a l u e & l t ; / K e y & g t ; & l t ; / D i a g r a m O b j e c t K e y & g t ; & l t ; D i a g r a m O b j e c t K e y & g t ; & l t ; K e y & g t ; M e a s u r e s \ S u m   o f   Y e a r 4 & l t ; / K e y & g t ; & l t ; / D i a g r a m O b j e c t K e y & g t ; & l t ; D i a g r a m O b j e c t K e y & g t ; & l t ; K e y & g t ; M e a s u r e s \ S u m   o f   Y e a r 4 \ T a g I n f o \ F o r m u l a & l t ; / K e y & g t ; & l t ; / D i a g r a m O b j e c t K e y & g t ; & l t ; D i a g r a m O b j e c t K e y & g t ; & l t ; K e y & g t ; M e a s u r e s \ S u m   o f   Y e a r 4 \ T a g I n f o \ V a l u e & l t ; / K e y & g t ; & l t ; / D i a g r a m O b j e c t K e y & g t ; & l t ; D i a g r a m O b j e c t K e y & g t ; & l t ; K e y & g t ; M e a s u r e s \ S u m   o f   Y e a r 5 & l t ; / K e y & g t ; & l t ; / D i a g r a m O b j e c t K e y & g t ; & l t ; D i a g r a m O b j e c t K e y & g t ; & l t ; K e y & g t ; M e a s u r e s \ S u m   o f   Y e a r 5 \ T a g I n f o \ F o r m u l a & l t ; / K e y & g t ; & l t ; / D i a g r a m O b j e c t K e y & g t ; & l t ; D i a g r a m O b j e c t K e y & g t ; & l t ; K e y & g t ; M e a s u r e s \ S u m   o f   Y e a r 5 \ T a g I n f o \ V a l u e & l t ; / K e y & g t ; & l t ; / D i a g r a m O b j e c t K e y & g t ; & l t ; D i a g r a m O b j e c t K e y & g t ; & l t ; K e y & g t ; M e a s u r e s \ S u m   o f   Y e a r 6 & l t ; / K e y & g t ; & l t ; / D i a g r a m O b j e c t K e y & g t ; & l t ; D i a g r a m O b j e c t K e y & g t ; & l t ; K e y & g t ; M e a s u r e s \ S u m   o f   Y e a r 6 \ T a g I n f o \ F o r m u l a & l t ; / K e y & g t ; & l t ; / D i a g r a m O b j e c t K e y & g t ; & l t ; D i a g r a m O b j e c t K e y & g t ; & l t ; K e y & g t ; M e a s u r e s \ S u m   o f   Y e a r 6 \ T a g I n f o \ V a l u e & l t ; / K e y & g t ; & l t ; / D i a g r a m O b j e c t K e y & g t ; & l t ; D i a g r a m O b j e c t K e y & g t ; & l t ; K e y & g t ; M e a s u r e s \ S u m   o f   Y e a r 7 & l t ; / K e y & g t ; & l t ; / D i a g r a m O b j e c t K e y & g t ; & l t ; D i a g r a m O b j e c t K e y & g t ; & l t ; K e y & g t ; M e a s u r e s \ S u m   o f   Y e a r 7 \ T a g I n f o \ F o r m u l a & l t ; / K e y & g t ; & l t ; / D i a g r a m O b j e c t K e y & g t ; & l t ; D i a g r a m O b j e c t K e y & g t ; & l t ; K e y & g t ; M e a s u r e s \ S u m   o f   Y e a r 7 \ T a g I n f o \ V a l u e & l t ; / K e y & g t ; & l t ; / D i a g r a m O b j e c t K e y & g t ; & l t ; D i a g r a m O b j e c t K e y & g t ; & l t ; K e y & g t ; M e a s u r e s \ S u m   o f   Y e a r 8 & l t ; / K e y & g t ; & l t ; / D i a g r a m O b j e c t K e y & g t ; & l t ; D i a g r a m O b j e c t K e y & g t ; & l t ; K e y & g t ; M e a s u r e s \ S u m   o f   Y e a r 8 \ T a g I n f o \ F o r m u l a & l t ; / K e y & g t ; & l t ; / D i a g r a m O b j e c t K e y & g t ; & l t ; D i a g r a m O b j e c t K e y & g t ; & l t ; K e y & g t ; M e a s u r e s \ S u m   o f   Y e a r 8 \ T a g I n f o \ V a l u e & l t ; / K e y & g t ; & l t ; / D i a g r a m O b j e c t K e y & g t ; & l t ; D i a g r a m O b j e c t K e y & g t ; & l t ; K e y & g t ; M e a s u r e s \ S u m   o f   Y e a r 9 & l t ; / K e y & g t ; & l t ; / D i a g r a m O b j e c t K e y & g t ; & l t ; D i a g r a m O b j e c t K e y & g t ; & l t ; K e y & g t ; M e a s u r e s \ S u m   o f   Y e a r 9 \ T a g I n f o \ F o r m u l a & l t ; / K e y & g t ; & l t ; / D i a g r a m O b j e c t K e y & g t ; & l t ; D i a g r a m O b j e c t K e y & g t ; & l t ; K e y & g t ; M e a s u r e s \ S u m   o f   Y e a r 9 \ T a g I n f o \ V a l u e & l t ; / K e y & g t ; & l t ; / D i a g r a m O b j e c t K e y & g t ; & l t ; D i a g r a m O b j e c t K e y & g t ; & l t ; K e y & g t ; M e a s u r e s \ S u m   o f   C F & l t ; / K e y & g t ; & l t ; / D i a g r a m O b j e c t K e y & g t ; & l t ; D i a g r a m O b j e c t K e y & g t ; & l t ; K e y & g t ; M e a s u r e s \ S u m   o f   C F \ T a g I n f o \ F o r m u l a & l t ; / K e y & g t ; & l t ; / D i a g r a m O b j e c t K e y & g t ; & l t ; D i a g r a m O b j e c t K e y & g t ; & l t ; K e y & g t ; M e a s u r e s \ S u m   o f   C F \ T a g I n f o \ V a l u e & l t ; / K e y & g t ; & l t ; / D i a g r a m O b j e c t K e y & g t ; & l t ; D i a g r a m O b j e c t K e y & g t ; & l t ; K e y & g t ; M e a s u r e s \ S u m   o f   Y e a r 1 0 & l t ; / K e y & g t ; & l t ; / D i a g r a m O b j e c t K e y & g t ; & l t ; D i a g r a m O b j e c t K e y & g t ; & l t ; K e y & g t ; M e a s u r e s \ S u m   o f   Y e a r 1 0 \ T a g I n f o \ F o r m u l a & l t ; / K e y & g t ; & l t ; / D i a g r a m O b j e c t K e y & g t ; & l t ; D i a g r a m O b j e c t K e y & g t ; & l t ; K e y & g t ; M e a s u r e s \ S u m   o f   Y e a r 1 0 \ T a g I n f o \ V a l u e & l t ; / K e y & g t ; & l t ; / D i a g r a m O b j e c t K e y & g t ; & l t ; D i a g r a m O b j e c t K e y & g t ; & l t ; K e y & g t ; M e a s u r e s \ S u m   o f   c u r r e n t _ y e a r _ e n d & l t ; / K e y & g t ; & l t ; / D i a g r a m O b j e c t K e y & g t ; & l t ; D i a g r a m O b j e c t K e y & g t ; & l t ; K e y & g t ; M e a s u r e s \ S u m   o f   c u r r e n t _ y e a r _ e n d \ T a g I n f o \ F o r m u l a & l t ; / K e y & g t ; & l t ; / D i a g r a m O b j e c t K e y & g t ; & l t ; D i a g r a m O b j e c t K e y & g t ; & l t ; K e y & g t ; M e a s u r e s \ S u m   o f   c u r r e n t _ y e a r _ e n d \ T a g I n f o \ V a l u e & l t ; / K e y & g t ; & l t ; / D i a g r a m O b j e c t K e y & g t ; & l t ; D i a g r a m O b j e c t K e y & g t ; & l t ; K e y & g t ; M e a s u r e s \ F i r s t   5   Y e a r s & l t ; / K e y & g t ; & l t ; / D i a g r a m O b j e c t K e y & g t ; & l t ; D i a g r a m O b j e c t K e y & g t ; & l t ; K e y & g t ; M e a s u r e s \ F i r s t   5   Y e a r s \ T a g I n f o \ F o r m u l a & l t ; / K e y & g t ; & l t ; / D i a g r a m O b j e c t K e y & g t ; & l t ; D i a g r a m O b j e c t K e y & g t ; & l t ; K e y & g t ; M e a s u r e s \ F i r s t   5   Y e a r s \ T a g I n f o \ V a l u e & l t ; / K e y & g t ; & l t ; / D i a g r a m O b j e c t K e y & g t ; & l t ; D i a g r a m O b j e c t K e y & g t ; & l t ; K e y & g t ; M e a s u r e s \ L a s t   5   Y e a r s & l t ; / K e y & g t ; & l t ; / D i a g r a m O b j e c t K e y & g t ; & l t ; D i a g r a m O b j e c t K e y & g t ; & l t ; K e y & g t ; M e a s u r e s \ L a s t   5   Y e a r s \ T a g I n f o \ F o r m u l a & l t ; / K e y & g t ; & l t ; / D i a g r a m O b j e c t K e y & g t ; & l t ; D i a g r a m O b j e c t K e y & g t ; & l t ; K e y & g t ; M e a s u r e s \ L a s t   5   Y e a r s \ T a g I n f o \ V a l u e & l t ; / K e y & g t ; & l t ; / D i a g r a m O b j e c t K e y & g t ; & l t ; D i a g r a m O b j e c t K e y & g t ; & l t ; K e y & g t ; M e a s u r e s \ 1 0   Y e a r   T o t a l & l t ; / K e y & g t ; & l t ; / D i a g r a m O b j e c t K e y & g t ; & l t ; D i a g r a m O b j e c t K e y & g t ; & l t ; K e y & g t ; M e a s u r e s \ 1 0   Y e a r   T o t a l \ T a g I n f o \ F o r m u l a & l t ; / K e y & g t ; & l t ; / D i a g r a m O b j e c t K e y & g t ; & l t ; D i a g r a m O b j e c t K e y & g t ; & l t ; K e y & g t ; M e a s u r e s \ 1 0   Y e a r   T o t a l \ T a g I n f o \ V a l u e & l t ; / K e y & g t ; & l t ; / D i a g r a m O b j e c t K e y & g t ; & l t ; D i a g r a m O b j e c t K e y & g t ; & l t ; K e y & g t ; M e a s u r e s \ T o t a l   P r o j e c t & l t ; / K e y & g t ; & l t ; / D i a g r a m O b j e c t K e y & g t ; & l t ; D i a g r a m O b j e c t K e y & g t ; & l t ; K e y & g t ; M e a s u r e s \ T o t a l   P r o j e c t \ T a g I n f o \ F o r m u l a & l t ; / K e y & g t ; & l t ; / D i a g r a m O b j e c t K e y & g t ; & l t ; D i a g r a m O b j e c t K e y & g t ; & l t ; K e y & g t ; M e a s u r e s \ T o t a l   P r o j e c t \ T a g I n f o \ V a l u e & l t ; / K e y & g t ; & l t ; / D i a g r a m O b j e c t K e y & g t ; & l t ; D i a g r a m O b j e c t K e y & g t ; & l t ; K e y & g t ; C o l u m n s \ P r o j e c t _ N a m e & l t ; / K e y & g t ; & l t ; / D i a g r a m O b j e c t K e y & g t ; & l t ; D i a g r a m O b j e c t K e y & g t ; & l t ; K e y & g t ; C o l u m n s \ c u r r e n t _ y e a r _ e n d & l t ; / K e y & g t ; & l t ; / D i a g r a m O b j e c t K e y & g t ; & l t ; D i a g r a m O b j e c t K e y & g t ; & l t ; K e y & g t ; C o l u m n s \ C F & l t ; / K e y & g t ; & l t ; / D i a g r a m O b j e c t K e y & g t ; & l t ; D i a g r a m O b j e c t K e y & g t ; & l t ; K e y & g t ; C o l u m n s \ Y e a r 1 & l t ; / K e y & g t ; & l t ; / D i a g r a m O b j e c t K e y & g t ; & l t ; D i a g r a m O b j e c t K e y & g t ; & l t ; K e y & g t ; C o l u m n s \ Y e a r 2 & l t ; / K e y & g t ; & l t ; / D i a g r a m O b j e c t K e y & g t ; & l t ; D i a g r a m O b j e c t K e y & g t ; & l t ; K e y & g t ; C o l u m n s \ Y e a r 3 & l t ; / K e y & g t ; & l t ; / D i a g r a m O b j e c t K e y & g t ; & l t ; D i a g r a m O b j e c t K e y & g t ; & l t ; K e y & g t ; C o l u m n s \ Y e a r 4 & l t ; / K e y & g t ; & l t ; / D i a g r a m O b j e c t K e y & g t ; & l t ; D i a g r a m O b j e c t K e y & g t ; & l t ; K e y & g t ; C o l u m n s \ Y e a r 5 & l t ; / K e y & g t ; & l t ; / D i a g r a m O b j e c t K e y & g t ; & l t ; D i a g r a m O b j e c t K e y & g t ; & l t ; K e y & g t ; C o l u m n s \ Y e a r 6 & l t ; / K e y & g t ; & l t ; / D i a g r a m O b j e c t K e y & g t ; & l t ; D i a g r a m O b j e c t K e y & g t ; & l t ; K e y & g t ; C o l u m n s \ Y e a r 7 & l t ; / K e y & g t ; & l t ; / D i a g r a m O b j e c t K e y & g t ; & l t ; D i a g r a m O b j e c t K e y & g t ; & l t ; K e y & g t ; C o l u m n s \ Y e a r 8 & l t ; / K e y & g t ; & l t ; / D i a g r a m O b j e c t K e y & g t ; & l t ; D i a g r a m O b j e c t K e y & g t ; & l t ; K e y & g t ; C o l u m n s \ Y e a r 9 & l t ; / K e y & g t ; & l t ; / D i a g r a m O b j e c t K e y & g t ; & l t ; D i a g r a m O b j e c t K e y & g t ; & l t ; K e y & g t ; C o l u m n s \ Y e a r 1 0 & l t ; / K e y & g t ; & l t ; / D i a g r a m O b j e c t K e y & g t ; & l t ; D i a g r a m O b j e c t K e y & g t ; & l t ; K e y & g t ; L i n k s \ & a m p ; l t ; C o l u m n s \ S u m   o f   Y e a r 1 & a m p ; g t ; - & a m p ; l t ; M e a s u r e s \ Y e a r 1 & a m p ; g t ; & l t ; / K e y & g t ; & l t ; / D i a g r a m O b j e c t K e y & g t ; & l t ; D i a g r a m O b j e c t K e y & g t ; & l t ; K e y & g t ; L i n k s \ & a m p ; l t ; C o l u m n s \ S u m   o f   Y e a r 1 & a m p ; g t ; - & a m p ; l t ; M e a s u r e s \ Y e a r 1 & a m p ; g t ; \ C O L U M N & l t ; / K e y & g t ; & l t ; / D i a g r a m O b j e c t K e y & g t ; & l t ; D i a g r a m O b j e c t K e y & g t ; & l t ; K e y & g t ; L i n k s \ & a m p ; l t ; C o l u m n s \ S u m   o f   Y e a r 1 & a m p ; g t ; - & a m p ; l t ; M e a s u r e s \ Y e a r 1 & a m p ; g t ; \ M E A S U R E & l t ; / K e y & g t ; & l t ; / D i a g r a m O b j e c t K e y & g t ; & l t ; D i a g r a m O b j e c t K e y & g t ; & l t ; K e y & g t ; L i n k s \ & a m p ; l t ; C o l u m n s \ S u m   o f   Y e a r 2 & a m p ; g t ; - & a m p ; l t ; M e a s u r e s \ Y e a r 2 & a m p ; g t ; & l t ; / K e y & g t ; & l t ; / D i a g r a m O b j e c t K e y & g t ; & l t ; D i a g r a m O b j e c t K e y & g t ; & l t ; K e y & g t ; L i n k s \ & a m p ; l t ; C o l u m n s \ S u m   o f   Y e a r 2 & a m p ; g t ; - & a m p ; l t ; M e a s u r e s \ Y e a r 2 & a m p ; g t ; \ C O L U M N & l t ; / K e y & g t ; & l t ; / D i a g r a m O b j e c t K e y & g t ; & l t ; D i a g r a m O b j e c t K e y & g t ; & l t ; K e y & g t ; L i n k s \ & a m p ; l t ; C o l u m n s \ S u m   o f   Y e a r 2 & a m p ; g t ; - & a m p ; l t ; M e a s u r e s \ Y e a r 2 & a m p ; g t ; \ M E A S U R E & l t ; / K e y & g t ; & l t ; / D i a g r a m O b j e c t K e y & g t ; & l t ; D i a g r a m O b j e c t K e y & g t ; & l t ; K e y & g t ; L i n k s \ & a m p ; l t ; C o l u m n s \ S u m   o f   Y e a r 3 & a m p ; g t ; - & a m p ; l t ; M e a s u r e s \ Y e a r 3 & a m p ; g t ; & l t ; / K e y & g t ; & l t ; / D i a g r a m O b j e c t K e y & g t ; & l t ; D i a g r a m O b j e c t K e y & g t ; & l t ; K e y & g t ; L i n k s \ & a m p ; l t ; C o l u m n s \ S u m   o f   Y e a r 3 & a m p ; g t ; - & a m p ; l t ; M e a s u r e s \ Y e a r 3 & a m p ; g t ; \ C O L U M N & l t ; / K e y & g t ; & l t ; / D i a g r a m O b j e c t K e y & g t ; & l t ; D i a g r a m O b j e c t K e y & g t ; & l t ; K e y & g t ; L i n k s \ & a m p ; l t ; C o l u m n s \ S u m   o f   Y e a r 3 & a m p ; g t ; - & a m p ; l t ; M e a s u r e s \ Y e a r 3 & a m p ; g t ; \ M E A S U R E & l t ; / K e y & g t ; & l t ; / D i a g r a m O b j e c t K e y & g t ; & l t ; D i a g r a m O b j e c t K e y & g t ; & l t ; K e y & g t ; L i n k s \ & a m p ; l t ; C o l u m n s \ S u m   o f   Y e a r 4 & a m p ; g t ; - & a m p ; l t ; M e a s u r e s \ Y e a r 4 & a m p ; g t ; & l t ; / K e y & g t ; & l t ; / D i a g r a m O b j e c t K e y & g t ; & l t ; D i a g r a m O b j e c t K e y & g t ; & l t ; K e y & g t ; L i n k s \ & a m p ; l t ; C o l u m n s \ S u m   o f   Y e a r 4 & a m p ; g t ; - & a m p ; l t ; M e a s u r e s \ Y e a r 4 & a m p ; g t ; \ C O L U M N & l t ; / K e y & g t ; & l t ; / D i a g r a m O b j e c t K e y & g t ; & l t ; D i a g r a m O b j e c t K e y & g t ; & l t ; K e y & g t ; L i n k s \ & a m p ; l t ; C o l u m n s \ S u m   o f   Y e a r 4 & a m p ; g t ; - & a m p ; l t ; M e a s u r e s \ Y e a r 4 & a m p ; g t ; \ M E A S U R E & l t ; / K e y & g t ; & l t ; / D i a g r a m O b j e c t K e y & g t ; & l t ; D i a g r a m O b j e c t K e y & g t ; & l t ; K e y & g t ; L i n k s \ & a m p ; l t ; C o l u m n s \ S u m   o f   Y e a r 5 & a m p ; g t ; - & a m p ; l t ; M e a s u r e s \ Y e a r 5 & a m p ; g t ; & l t ; / K e y & g t ; & l t ; / D i a g r a m O b j e c t K e y & g t ; & l t ; D i a g r a m O b j e c t K e y & g t ; & l t ; K e y & g t ; L i n k s \ & a m p ; l t ; C o l u m n s \ S u m   o f   Y e a r 5 & a m p ; g t ; - & a m p ; l t ; M e a s u r e s \ Y e a r 5 & a m p ; g t ; \ C O L U M N & l t ; / K e y & g t ; & l t ; / D i a g r a m O b j e c t K e y & g t ; & l t ; D i a g r a m O b j e c t K e y & g t ; & l t ; K e y & g t ; L i n k s \ & a m p ; l t ; C o l u m n s \ S u m   o f   Y e a r 5 & a m p ; g t ; - & a m p ; l t ; M e a s u r e s \ Y e a r 5 & a m p ; g t ; \ M E A S U R E & l t ; / K e y & g t ; & l t ; / D i a g r a m O b j e c t K e y & g t ; & l t ; D i a g r a m O b j e c t K e y & g t ; & l t ; K e y & g t ; L i n k s \ & a m p ; l t ; C o l u m n s \ S u m   o f   Y e a r 6 & a m p ; g t ; - & a m p ; l t ; M e a s u r e s \ Y e a r 6 & a m p ; g t ; & l t ; / K e y & g t ; & l t ; / D i a g r a m O b j e c t K e y & g t ; & l t ; D i a g r a m O b j e c t K e y & g t ; & l t ; K e y & g t ; L i n k s \ & a m p ; l t ; C o l u m n s \ S u m   o f   Y e a r 6 & a m p ; g t ; - & a m p ; l t ; M e a s u r e s \ Y e a r 6 & a m p ; g t ; \ C O L U M N & l t ; / K e y & g t ; & l t ; / D i a g r a m O b j e c t K e y & g t ; & l t ; D i a g r a m O b j e c t K e y & g t ; & l t ; K e y & g t ; L i n k s \ & a m p ; l t ; C o l u m n s \ S u m   o f   Y e a r 6 & a m p ; g t ; - & a m p ; l t ; M e a s u r e s \ Y e a r 6 & a m p ; g t ; \ M E A S U R E & l t ; / K e y & g t ; & l t ; / D i a g r a m O b j e c t K e y & g t ; & l t ; D i a g r a m O b j e c t K e y & g t ; & l t ; K e y & g t ; L i n k s \ & a m p ; l t ; C o l u m n s \ S u m   o f   Y e a r 7 & a m p ; g t ; - & a m p ; l t ; M e a s u r e s \ Y e a r 7 & a m p ; g t ; & l t ; / K e y & g t ; & l t ; / D i a g r a m O b j e c t K e y & g t ; & l t ; D i a g r a m O b j e c t K e y & g t ; & l t ; K e y & g t ; L i n k s \ & a m p ; l t ; C o l u m n s \ S u m   o f   Y e a r 7 & a m p ; g t ; - & a m p ; l t ; M e a s u r e s \ Y e a r 7 & a m p ; g t ; \ C O L U M N & l t ; / K e y & g t ; & l t ; / D i a g r a m O b j e c t K e y & g t ; & l t ; D i a g r a m O b j e c t K e y & g t ; & l t ; K e y & g t ; L i n k s \ & a m p ; l t ; C o l u m n s \ S u m   o f   Y e a r 7 & a m p ; g t ; - & a m p ; l t ; M e a s u r e s \ Y e a r 7 & a m p ; g t ; \ M E A S U R E & l t ; / K e y & g t ; & l t ; / D i a g r a m O b j e c t K e y & g t ; & l t ; D i a g r a m O b j e c t K e y & g t ; & l t ; K e y & g t ; L i n k s \ & a m p ; l t ; C o l u m n s \ S u m   o f   Y e a r 8 & a m p ; g t ; - & a m p ; l t ; M e a s u r e s \ Y e a r 8 & a m p ; g t ; & l t ; / K e y & g t ; & l t ; / D i a g r a m O b j e c t K e y & g t ; & l t ; D i a g r a m O b j e c t K e y & g t ; & l t ; K e y & g t ; L i n k s \ & a m p ; l t ; C o l u m n s \ S u m   o f   Y e a r 8 & a m p ; g t ; - & a m p ; l t ; M e a s u r e s \ Y e a r 8 & a m p ; g t ; \ C O L U M N & l t ; / K e y & g t ; & l t ; / D i a g r a m O b j e c t K e y & g t ; & l t ; D i a g r a m O b j e c t K e y & g t ; & l t ; K e y & g t ; L i n k s \ & a m p ; l t ; C o l u m n s \ S u m   o f   Y e a r 8 & a m p ; g t ; - & a m p ; l t ; M e a s u r e s \ Y e a r 8 & a m p ; g t ; \ M E A S U R E & l t ; / K e y & g t ; & l t ; / D i a g r a m O b j e c t K e y & g t ; & l t ; D i a g r a m O b j e c t K e y & g t ; & l t ; K e y & g t ; L i n k s \ & a m p ; l t ; C o l u m n s \ S u m   o f   Y e a r 9 & a m p ; g t ; - & a m p ; l t ; M e a s u r e s \ Y e a r 9 & a m p ; g t ; & l t ; / K e y & g t ; & l t ; / D i a g r a m O b j e c t K e y & g t ; & l t ; D i a g r a m O b j e c t K e y & g t ; & l t ; K e y & g t ; L i n k s \ & a m p ; l t ; C o l u m n s \ S u m   o f   Y e a r 9 & a m p ; g t ; - & a m p ; l t ; M e a s u r e s \ Y e a r 9 & a m p ; g t ; \ C O L U M N & l t ; / K e y & g t ; & l t ; / D i a g r a m O b j e c t K e y & g t ; & l t ; D i a g r a m O b j e c t K e y & g t ; & l t ; K e y & g t ; L i n k s \ & a m p ; l t ; C o l u m n s \ S u m   o f   Y e a r 9 & a m p ; g t ; - & a m p ; l t ; M e a s u r e s \ Y e a r 9 & a m p ; g t ; \ M E A S U R E & l t ; / K e y & g t ; & l t ; / D i a g r a m O b j e c t K e y & g t ; & l t ; D i a g r a m O b j e c t K e y & g t ; & l t ; K e y & g t ; L i n k s \ & a m p ; l t ; C o l u m n s \ S u m   o f   C F & a m p ; g t ; - & a m p ; l t ; M e a s u r e s \ C F & a m p ; g t ; & l t ; / K e y & g t ; & l t ; / D i a g r a m O b j e c t K e y & g t ; & l t ; D i a g r a m O b j e c t K e y & g t ; & l t ; K e y & g t ; L i n k s \ & a m p ; l t ; C o l u m n s \ S u m   o f   C F & a m p ; g t ; - & a m p ; l t ; M e a s u r e s \ C F & a m p ; g t ; \ C O L U M N & l t ; / K e y & g t ; & l t ; / D i a g r a m O b j e c t K e y & g t ; & l t ; D i a g r a m O b j e c t K e y & g t ; & l t ; K e y & g t ; L i n k s \ & a m p ; l t ; C o l u m n s \ S u m   o f   C F & a m p ; g t ; - & a m p ; l t ; M e a s u r e s \ C F & a m p ; g t ; \ M E A S U R E & l t ; / K e y & g t ; & l t ; / D i a g r a m O b j e c t K e y & g t ; & l t ; D i a g r a m O b j e c t K e y & g t ; & l t ; K e y & g t ; L i n k s \ & a m p ; l t ; C o l u m n s \ S u m   o f   Y e a r 1 0 & a m p ; g t ; - & a m p ; l t ; M e a s u r e s \ Y e a r 1 0 & a m p ; g t ; & l t ; / K e y & g t ; & l t ; / D i a g r a m O b j e c t K e y & g t ; & l t ; D i a g r a m O b j e c t K e y & g t ; & l t ; K e y & g t ; L i n k s \ & a m p ; l t ; C o l u m n s \ S u m   o f   Y e a r 1 0 & a m p ; g t ; - & a m p ; l t ; M e a s u r e s \ Y e a r 1 0 & a m p ; g t ; \ C O L U M N & l t ; / K e y & g t ; & l t ; / D i a g r a m O b j e c t K e y & g t ; & l t ; D i a g r a m O b j e c t K e y & g t ; & l t ; K e y & g t ; L i n k s \ & a m p ; l t ; C o l u m n s \ S u m   o f   Y e a r 1 0 & a m p ; g t ; - & a m p ; l t ; M e a s u r e s \ Y e a r 1 0 & a m p ; g t ; \ M E A S U R E & l t ; / K e y & g t ; & l t ; / D i a g r a m O b j e c t K e y & g t ; & l t ; D i a g r a m O b j e c t K e y & g t ; & l t ; K e y & g t ; L i n k s \ & a m p ; l t ; C o l u m n s \ S u m   o f   c u r r e n t _ y e a r _ e n d & a m p ; g t ; - & a m p ; l t ; M e a s u r e s \ c u r r e n t _ y e a r _ e n d & a m p ; g t ; & l t ; / K e y & g t ; & l t ; / D i a g r a m O b j e c t K e y & g t ; & l t ; D i a g r a m O b j e c t K e y & g t ; & l t ; K e y & g t ; L i n k s \ & a m p ; l t ; C o l u m n s \ S u m   o f   c u r r e n t _ y e a r _ e n d & a m p ; g t ; - & a m p ; l t ; M e a s u r e s \ c u r r e n t _ y e a r _ e n d & a m p ; g t ; \ C O L U M N & l t ; / K e y & g t ; & l t ; / D i a g r a m O b j e c t K e y & g t ; & l t ; D i a g r a m O b j e c t K e y & g t ; & l t ; K e y & g t ; L i n k s \ & a m p ; l t ; C o l u m n s \ S u m   o f   c u r r e n t _ y e a r _ e n d & a m p ; g t ; - & a m p ; l t ; M e a s u r e s \ c u r r e n t _ y e a r _ e n d & 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F o c u s C o l u m n & g t ; - 1 & l t ; / F o c u s C o l u m n & g t ; & l t ; F o c u s R o w & g t ; - 1 & l t ; / F o c u s R o w & g t ; & l t ; S e l e c t i o n E n d C o l u m n & g t ; - 1 & l t ; / S e l e c t i o n E n d C o l u m n & g t ; & l t ; S e l e c t i o n E n d R o w & g t ; - 1 & l t ; / S e l e c t i o n E n d R o w & g t ; & l t ; S e l e c t i o n S t a r t C o l u m n & g t ; - 1 & l t ; / S e l e c t i o n S t a r t C o l u m n & g t ; & l t ; S e l e c t i o n S t a r t R o w & g t ; - 1 & l t ; / S e l e c t i o n S t a r t R o w & 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 Y e a r 1 & l t ; / K e y & g t ; & l t ; / a : K e y & g t ; & l t ; a : V a l u e   i : t y p e = " M e a s u r e G r i d N o d e V i e w S t a t e " & g t ; & l t ; C o l u m n & g t ; 3 & l t ; / C o l u m n & g t ; & l t ; L a y e d O u t & g t ; t r u e & l t ; / L a y e d O u t & g t ; & l t ; W a s U I I n v i s i b l e & g t ; t r u e & l t ; / W a s U I I n v i s i b l e & g t ; & l t ; / a : V a l u e & g t ; & l t ; / a : K e y V a l u e O f D i a g r a m O b j e c t K e y a n y T y p e z b w N T n L X & g t ; & l t ; a : K e y V a l u e O f D i a g r a m O b j e c t K e y a n y T y p e z b w N T n L X & g t ; & l t ; a : K e y & g t ; & l t ; K e y & g t ; M e a s u r e s \ S u m   o f   Y e a r 1 \ T a g I n f o \ F o r m u l a & l t ; / K e y & g t ; & l t ; / a : K e y & g t ; & l t ; a : V a l u e   i : t y p e = " M e a s u r e G r i d V i e w S t a t e I D i a g r a m T a g A d d i t i o n a l I n f o " / & g t ; & l t ; / a : K e y V a l u e O f D i a g r a m O b j e c t K e y a n y T y p e z b w N T n L X & g t ; & l t ; a : K e y V a l u e O f D i a g r a m O b j e c t K e y a n y T y p e z b w N T n L X & g t ; & l t ; a : K e y & g t ; & l t ; K e y & g t ; M e a s u r e s \ S u m   o f   Y e a r 1 \ T a g I n f o \ V a l u e & l t ; / K e y & g t ; & l t ; / a : K e y & g t ; & l t ; a : V a l u e   i : t y p e = " M e a s u r e G r i d V i e w S t a t e I D i a g r a m T a g A d d i t i o n a l I n f o " / & g t ; & l t ; / a : K e y V a l u e O f D i a g r a m O b j e c t K e y a n y T y p e z b w N T n L X & g t ; & l t ; a : K e y V a l u e O f D i a g r a m O b j e c t K e y a n y T y p e z b w N T n L X & g t ; & l t ; a : K e y & g t ; & l t ; K e y & g t ; M e a s u r e s \ S u m   o f   Y e a r 2 & l t ; / K e y & g t ; & l t ; / a : K e y & g t ; & l t ; a : V a l u e   i : t y p e = " M e a s u r e G r i d N o d e V i e w S t a t e " & g t ; & l t ; C o l u m n & g t ; 4 & l t ; / C o l u m n & g t ; & l t ; L a y e d O u t & g t ; t r u e & l t ; / L a y e d O u t & g t ; & l t ; W a s U I I n v i s i b l e & g t ; t r u e & l t ; / W a s U I I n v i s i b l e & g t ; & l t ; / a : V a l u e & g t ; & l t ; / a : K e y V a l u e O f D i a g r a m O b j e c t K e y a n y T y p e z b w N T n L X & g t ; & l t ; a : K e y V a l u e O f D i a g r a m O b j e c t K e y a n y T y p e z b w N T n L X & g t ; & l t ; a : K e y & g t ; & l t ; K e y & g t ; M e a s u r e s \ S u m   o f   Y e a r 2 \ T a g I n f o \ F o r m u l a & l t ; / K e y & g t ; & l t ; / a : K e y & g t ; & l t ; a : V a l u e   i : t y p e = " M e a s u r e G r i d V i e w S t a t e I D i a g r a m T a g A d d i t i o n a l I n f o " / & g t ; & l t ; / a : K e y V a l u e O f D i a g r a m O b j e c t K e y a n y T y p e z b w N T n L X & g t ; & l t ; a : K e y V a l u e O f D i a g r a m O b j e c t K e y a n y T y p e z b w N T n L X & g t ; & l t ; a : K e y & g t ; & l t ; K e y & g t ; M e a s u r e s \ S u m   o f   Y e a r 2 \ T a g I n f o \ V a l u e & l t ; / K e y & g t ; & l t ; / a : K e y & g t ; & l t ; a : V a l u e   i : t y p e = " M e a s u r e G r i d V i e w S t a t e I D i a g r a m T a g A d d i t i o n a l I n f o " / & g t ; & l t ; / a : K e y V a l u e O f D i a g r a m O b j e c t K e y a n y T y p e z b w N T n L X & g t ; & l t ; a : K e y V a l u e O f D i a g r a m O b j e c t K e y a n y T y p e z b w N T n L X & g t ; & l t ; a : K e y & g t ; & l t ; K e y & g t ; M e a s u r e s \ S u m   o f   Y e a r 3 & l t ; / K e y & g t ; & l t ; / a : K e y & g t ; & l t ; a : V a l u e   i : t y p e = " M e a s u r e G r i d N o d e V i e w S t a t e " & g t ; & l t ; C o l u m n & g t ; 5 & l t ; / C o l u m n & g t ; & l t ; L a y e d O u t & g t ; t r u e & l t ; / L a y e d O u t & g t ; & l t ; W a s U I I n v i s i b l e & g t ; t r u e & l t ; / W a s U I I n v i s i b l e & g t ; & l t ; / a : V a l u e & g t ; & l t ; / a : K e y V a l u e O f D i a g r a m O b j e c t K e y a n y T y p e z b w N T n L X & g t ; & l t ; a : K e y V a l u e O f D i a g r a m O b j e c t K e y a n y T y p e z b w N T n L X & g t ; & l t ; a : K e y & g t ; & l t ; K e y & g t ; M e a s u r e s \ S u m   o f   Y e a r 3 \ T a g I n f o \ F o r m u l a & l t ; / K e y & g t ; & l t ; / a : K e y & g t ; & l t ; a : V a l u e   i : t y p e = " M e a s u r e G r i d V i e w S t a t e I D i a g r a m T a g A d d i t i o n a l I n f o " / & g t ; & l t ; / a : K e y V a l u e O f D i a g r a m O b j e c t K e y a n y T y p e z b w N T n L X & g t ; & l t ; a : K e y V a l u e O f D i a g r a m O b j e c t K e y a n y T y p e z b w N T n L X & g t ; & l t ; a : K e y & g t ; & l t ; K e y & g t ; M e a s u r e s \ S u m   o f   Y e a r 3 \ T a g I n f o \ V a l u e & l t ; / K e y & g t ; & l t ; / a : K e y & g t ; & l t ; a : V a l u e   i : t y p e = " M e a s u r e G r i d V i e w S t a t e I D i a g r a m T a g A d d i t i o n a l I n f o " / & g t ; & l t ; / a : K e y V a l u e O f D i a g r a m O b j e c t K e y a n y T y p e z b w N T n L X & g t ; & l t ; a : K e y V a l u e O f D i a g r a m O b j e c t K e y a n y T y p e z b w N T n L X & g t ; & l t ; a : K e y & g t ; & l t ; K e y & g t ; M e a s u r e s \ S u m   o f   Y e a r 4 & l t ; / K e y & g t ; & l t ; / a : K e y & g t ; & l t ; a : V a l u e   i : t y p e = " M e a s u r e G r i d N o d e V i e w S t a t e " & g t ; & l t ; C o l u m n & g t ; 6 & l t ; / C o l u m n & g t ; & l t ; L a y e d O u t & g t ; t r u e & l t ; / L a y e d O u t & g t ; & l t ; W a s U I I n v i s i b l e & g t ; t r u e & l t ; / W a s U I I n v i s i b l e & g t ; & l t ; / a : V a l u e & g t ; & l t ; / a : K e y V a l u e O f D i a g r a m O b j e c t K e y a n y T y p e z b w N T n L X & g t ; & l t ; a : K e y V a l u e O f D i a g r a m O b j e c t K e y a n y T y p e z b w N T n L X & g t ; & l t ; a : K e y & g t ; & l t ; K e y & g t ; M e a s u r e s \ S u m   o f   Y e a r 4 \ T a g I n f o \ F o r m u l a & l t ; / K e y & g t ; & l t ; / a : K e y & g t ; & l t ; a : V a l u e   i : t y p e = " M e a s u r e G r i d V i e w S t a t e I D i a g r a m T a g A d d i t i o n a l I n f o " / & g t ; & l t ; / a : K e y V a l u e O f D i a g r a m O b j e c t K e y a n y T y p e z b w N T n L X & g t ; & l t ; a : K e y V a l u e O f D i a g r a m O b j e c t K e y a n y T y p e z b w N T n L X & g t ; & l t ; a : K e y & g t ; & l t ; K e y & g t ; M e a s u r e s \ S u m   o f   Y e a r 4 \ T a g I n f o \ V a l u e & l t ; / K e y & g t ; & l t ; / a : K e y & g t ; & l t ; a : V a l u e   i : t y p e = " M e a s u r e G r i d V i e w S t a t e I D i a g r a m T a g A d d i t i o n a l I n f o " / & g t ; & l t ; / a : K e y V a l u e O f D i a g r a m O b j e c t K e y a n y T y p e z b w N T n L X & g t ; & l t ; a : K e y V a l u e O f D i a g r a m O b j e c t K e y a n y T y p e z b w N T n L X & g t ; & l t ; a : K e y & g t ; & l t ; K e y & g t ; M e a s u r e s \ S u m   o f   Y e a r 5 & l t ; / K e y & g t ; & l t ; / a : K e y & g t ; & l t ; a : V a l u e   i : t y p e = " M e a s u r e G r i d N o d e V i e w S t a t e " & g t ; & l t ; C o l u m n & g t ; 7 & l t ; / C o l u m n & g t ; & l t ; L a y e d O u t & g t ; t r u e & l t ; / L a y e d O u t & g t ; & l t ; W a s U I I n v i s i b l e & g t ; t r u e & l t ; / W a s U I I n v i s i b l e & g t ; & l t ; / a : V a l u e & g t ; & l t ; / a : K e y V a l u e O f D i a g r a m O b j e c t K e y a n y T y p e z b w N T n L X & g t ; & l t ; a : K e y V a l u e O f D i a g r a m O b j e c t K e y a n y T y p e z b w N T n L X & g t ; & l t ; a : K e y & g t ; & l t ; K e y & g t ; M e a s u r e s \ S u m   o f   Y e a r 5 \ T a g I n f o \ F o r m u l a & l t ; / K e y & g t ; & l t ; / a : K e y & g t ; & l t ; a : V a l u e   i : t y p e = " M e a s u r e G r i d V i e w S t a t e I D i a g r a m T a g A d d i t i o n a l I n f o " / & g t ; & l t ; / a : K e y V a l u e O f D i a g r a m O b j e c t K e y a n y T y p e z b w N T n L X & g t ; & l t ; a : K e y V a l u e O f D i a g r a m O b j e c t K e y a n y T y p e z b w N T n L X & g t ; & l t ; a : K e y & g t ; & l t ; K e y & g t ; M e a s u r e s \ S u m   o f   Y e a r 5 \ T a g I n f o \ V a l u e & l t ; / K e y & g t ; & l t ; / a : K e y & g t ; & l t ; a : V a l u e   i : t y p e = " M e a s u r e G r i d V i e w S t a t e I D i a g r a m T a g A d d i t i o n a l I n f o " / & g t ; & l t ; / a : K e y V a l u e O f D i a g r a m O b j e c t K e y a n y T y p e z b w N T n L X & g t ; & l t ; a : K e y V a l u e O f D i a g r a m O b j e c t K e y a n y T y p e z b w N T n L X & g t ; & l t ; a : K e y & g t ; & l t ; K e y & g t ; M e a s u r e s \ S u m   o f   Y e a r 6 & l t ; / K e y & g t ; & l t ; / a : K e y & g t ; & l t ; a : V a l u e   i : t y p e = " M e a s u r e G r i d N o d e V i e w S t a t e " & g t ; & l t ; C o l u m n & g t ; 8 & l t ; / C o l u m n & g t ; & l t ; L a y e d O u t & g t ; t r u e & l t ; / L a y e d O u t & g t ; & l t ; W a s U I I n v i s i b l e & g t ; t r u e & l t ; / W a s U I I n v i s i b l e & g t ; & l t ; / a : V a l u e & g t ; & l t ; / a : K e y V a l u e O f D i a g r a m O b j e c t K e y a n y T y p e z b w N T n L X & g t ; & l t ; a : K e y V a l u e O f D i a g r a m O b j e c t K e y a n y T y p e z b w N T n L X & g t ; & l t ; a : K e y & g t ; & l t ; K e y & g t ; M e a s u r e s \ S u m   o f   Y e a r 6 \ T a g I n f o \ F o r m u l a & l t ; / K e y & g t ; & l t ; / a : K e y & g t ; & l t ; a : V a l u e   i : t y p e = " M e a s u r e G r i d V i e w S t a t e I D i a g r a m T a g A d d i t i o n a l I n f o " / & g t ; & l t ; / a : K e y V a l u e O f D i a g r a m O b j e c t K e y a n y T y p e z b w N T n L X & g t ; & l t ; a : K e y V a l u e O f D i a g r a m O b j e c t K e y a n y T y p e z b w N T n L X & g t ; & l t ; a : K e y & g t ; & l t ; K e y & g t ; M e a s u r e s \ S u m   o f   Y e a r 6 \ T a g I n f o \ V a l u e & l t ; / K e y & g t ; & l t ; / a : K e y & g t ; & l t ; a : V a l u e   i : t y p e = " M e a s u r e G r i d V i e w S t a t e I D i a g r a m T a g A d d i t i o n a l I n f o " / & g t ; & l t ; / a : K e y V a l u e O f D i a g r a m O b j e c t K e y a n y T y p e z b w N T n L X & g t ; & l t ; a : K e y V a l u e O f D i a g r a m O b j e c t K e y a n y T y p e z b w N T n L X & g t ; & l t ; a : K e y & g t ; & l t ; K e y & g t ; M e a s u r e s \ S u m   o f   Y e a r 7 & l t ; / K e y & g t ; & l t ; / a : K e y & g t ; & l t ; a : V a l u e   i : t y p e = " M e a s u r e G r i d N o d e V i e w S t a t e " & g t ; & l t ; C o l u m n & g t ; 9 & l t ; / C o l u m n & g t ; & l t ; L a y e d O u t & g t ; t r u e & l t ; / L a y e d O u t & g t ; & l t ; W a s U I I n v i s i b l e & g t ; t r u e & l t ; / W a s U I I n v i s i b l e & g t ; & l t ; / a : V a l u e & g t ; & l t ; / a : K e y V a l u e O f D i a g r a m O b j e c t K e y a n y T y p e z b w N T n L X & g t ; & l t ; a : K e y V a l u e O f D i a g r a m O b j e c t K e y a n y T y p e z b w N T n L X & g t ; & l t ; a : K e y & g t ; & l t ; K e y & g t ; M e a s u r e s \ S u m   o f   Y e a r 7 \ T a g I n f o \ F o r m u l a & l t ; / K e y & g t ; & l t ; / a : K e y & g t ; & l t ; a : V a l u e   i : t y p e = " M e a s u r e G r i d V i e w S t a t e I D i a g r a m T a g A d d i t i o n a l I n f o " / & g t ; & l t ; / a : K e y V a l u e O f D i a g r a m O b j e c t K e y a n y T y p e z b w N T n L X & g t ; & l t ; a : K e y V a l u e O f D i a g r a m O b j e c t K e y a n y T y p e z b w N T n L X & g t ; & l t ; a : K e y & g t ; & l t ; K e y & g t ; M e a s u r e s \ S u m   o f   Y e a r 7 \ T a g I n f o \ V a l u e & l t ; / K e y & g t ; & l t ; / a : K e y & g t ; & l t ; a : V a l u e   i : t y p e = " M e a s u r e G r i d V i e w S t a t e I D i a g r a m T a g A d d i t i o n a l I n f o " / & g t ; & l t ; / a : K e y V a l u e O f D i a g r a m O b j e c t K e y a n y T y p e z b w N T n L X & g t ; & l t ; a : K e y V a l u e O f D i a g r a m O b j e c t K e y a n y T y p e z b w N T n L X & g t ; & l t ; a : K e y & g t ; & l t ; K e y & g t ; M e a s u r e s \ S u m   o f   Y e a r 8 & l t ; / K e y & g t ; & l t ; / a : K e y & g t ; & l t ; a : V a l u e   i : t y p e = " M e a s u r e G r i d N o d e V i e w S t a t e " & g t ; & l t ; C o l u m n & g t ; 1 0 & l t ; / C o l u m n & g t ; & l t ; L a y e d O u t & g t ; t r u e & l t ; / L a y e d O u t & g t ; & l t ; W a s U I I n v i s i b l e & g t ; t r u e & l t ; / W a s U I I n v i s i b l e & g t ; & l t ; / a : V a l u e & g t ; & l t ; / a : K e y V a l u e O f D i a g r a m O b j e c t K e y a n y T y p e z b w N T n L X & g t ; & l t ; a : K e y V a l u e O f D i a g r a m O b j e c t K e y a n y T y p e z b w N T n L X & g t ; & l t ; a : K e y & g t ; & l t ; K e y & g t ; M e a s u r e s \ S u m   o f   Y e a r 8 \ T a g I n f o \ F o r m u l a & l t ; / K e y & g t ; & l t ; / a : K e y & g t ; & l t ; a : V a l u e   i : t y p e = " M e a s u r e G r i d V i e w S t a t e I D i a g r a m T a g A d d i t i o n a l I n f o " / & g t ; & l t ; / a : K e y V a l u e O f D i a g r a m O b j e c t K e y a n y T y p e z b w N T n L X & g t ; & l t ; a : K e y V a l u e O f D i a g r a m O b j e c t K e y a n y T y p e z b w N T n L X & g t ; & l t ; a : K e y & g t ; & l t ; K e y & g t ; M e a s u r e s \ S u m   o f   Y e a r 8 \ T a g I n f o \ V a l u e & l t ; / K e y & g t ; & l t ; / a : K e y & g t ; & l t ; a : V a l u e   i : t y p e = " M e a s u r e G r i d V i e w S t a t e I D i a g r a m T a g A d d i t i o n a l I n f o " / & g t ; & l t ; / a : K e y V a l u e O f D i a g r a m O b j e c t K e y a n y T y p e z b w N T n L X & g t ; & l t ; a : K e y V a l u e O f D i a g r a m O b j e c t K e y a n y T y p e z b w N T n L X & g t ; & l t ; a : K e y & g t ; & l t ; K e y & g t ; M e a s u r e s \ S u m   o f   Y e a r 9 & l t ; / K e y & g t ; & l t ; / a : K e y & g t ; & l t ; a : V a l u e   i : t y p e = " M e a s u r e G r i d N o d e V i e w S t a t e " & g t ; & l t ; C o l u m n & g t ; 1 1 & l t ; / C o l u m n & g t ; & l t ; L a y e d O u t & g t ; t r u e & l t ; / L a y e d O u t & g t ; & l t ; W a s U I I n v i s i b l e & g t ; t r u e & l t ; / W a s U I I n v i s i b l e & g t ; & l t ; / a : V a l u e & g t ; & l t ; / a : K e y V a l u e O f D i a g r a m O b j e c t K e y a n y T y p e z b w N T n L X & g t ; & l t ; a : K e y V a l u e O f D i a g r a m O b j e c t K e y a n y T y p e z b w N T n L X & g t ; & l t ; a : K e y & g t ; & l t ; K e y & g t ; M e a s u r e s \ S u m   o f   Y e a r 9 \ T a g I n f o \ F o r m u l a & l t ; / K e y & g t ; & l t ; / a : K e y & g t ; & l t ; a : V a l u e   i : t y p e = " M e a s u r e G r i d V i e w S t a t e I D i a g r a m T a g A d d i t i o n a l I n f o " / & g t ; & l t ; / a : K e y V a l u e O f D i a g r a m O b j e c t K e y a n y T y p e z b w N T n L X & g t ; & l t ; a : K e y V a l u e O f D i a g r a m O b j e c t K e y a n y T y p e z b w N T n L X & g t ; & l t ; a : K e y & g t ; & l t ; K e y & g t ; M e a s u r e s \ S u m   o f   Y e a r 9 \ T a g I n f o \ V a l u e & l t ; / K e y & g t ; & l t ; / a : K e y & g t ; & l t ; a : V a l u e   i : t y p e = " M e a s u r e G r i d V i e w S t a t e I D i a g r a m T a g A d d i t i o n a l I n f o " / & g t ; & l t ; / a : K e y V a l u e O f D i a g r a m O b j e c t K e y a n y T y p e z b w N T n L X & g t ; & l t ; a : K e y V a l u e O f D i a g r a m O b j e c t K e y a n y T y p e z b w N T n L X & g t ; & l t ; a : K e y & g t ; & l t ; K e y & g t ; M e a s u r e s \ S u m   o f   C F & l t ; / K e y & g t ; & l t ; / a : K e y & g t ; & l t ; a : V a l u e   i : t y p e = " M e a s u r e G r i d N o d e V i e w S t a t e " & g t ; & l t ; C o l u m n & g t ; 2 & l t ; / C o l u m n & g t ; & l t ; L a y e d O u t & g t ; t r u e & l t ; / L a y e d O u t & g t ; & l t ; W a s U I I n v i s i b l e & g t ; t r u e & l t ; / W a s U I I n v i s i b l e & g t ; & l t ; / a : V a l u e & g t ; & l t ; / a : K e y V a l u e O f D i a g r a m O b j e c t K e y a n y T y p e z b w N T n L X & g t ; & l t ; a : K e y V a l u e O f D i a g r a m O b j e c t K e y a n y T y p e z b w N T n L X & g t ; & l t ; a : K e y & g t ; & l t ; K e y & g t ; M e a s u r e s \ S u m   o f   C F \ T a g I n f o \ F o r m u l a & l t ; / K e y & g t ; & l t ; / a : K e y & g t ; & l t ; a : V a l u e   i : t y p e = " M e a s u r e G r i d V i e w S t a t e I D i a g r a m T a g A d d i t i o n a l I n f o " / & g t ; & l t ; / a : K e y V a l u e O f D i a g r a m O b j e c t K e y a n y T y p e z b w N T n L X & g t ; & l t ; a : K e y V a l u e O f D i a g r a m O b j e c t K e y a n y T y p e z b w N T n L X & g t ; & l t ; a : K e y & g t ; & l t ; K e y & g t ; M e a s u r e s \ S u m   o f   C F \ T a g I n f o \ V a l u e & l t ; / K e y & g t ; & l t ; / a : K e y & g t ; & l t ; a : V a l u e   i : t y p e = " M e a s u r e G r i d V i e w S t a t e I D i a g r a m T a g A d d i t i o n a l I n f o " / & g t ; & l t ; / a : K e y V a l u e O f D i a g r a m O b j e c t K e y a n y T y p e z b w N T n L X & g t ; & l t ; a : K e y V a l u e O f D i a g r a m O b j e c t K e y a n y T y p e z b w N T n L X & g t ; & l t ; a : K e y & g t ; & l t ; K e y & g t ; M e a s u r e s \ S u m   o f   Y e a r 1 0 & l t ; / K e y & g t ; & l t ; / a : K e y & g t ; & l t ; a : V a l u e   i : t y p e = " M e a s u r e G r i d N o d e V i e w S t a t e " & g t ; & l t ; C o l u m n & g t ; 1 2 & l t ; / C o l u m n & g t ; & l t ; L a y e d O u t & g t ; t r u e & l t ; / L a y e d O u t & g t ; & l t ; W a s U I I n v i s i b l e & g t ; t r u e & l t ; / W a s U I I n v i s i b l e & g t ; & l t ; / a : V a l u e & g t ; & l t ; / a : K e y V a l u e O f D i a g r a m O b j e c t K e y a n y T y p e z b w N T n L X & g t ; & l t ; a : K e y V a l u e O f D i a g r a m O b j e c t K e y a n y T y p e z b w N T n L X & g t ; & l t ; a : K e y & g t ; & l t ; K e y & g t ; M e a s u r e s \ S u m   o f   Y e a r 1 0 \ T a g I n f o \ F o r m u l a & l t ; / K e y & g t ; & l t ; / a : K e y & g t ; & l t ; a : V a l u e   i : t y p e = " M e a s u r e G r i d V i e w S t a t e I D i a g r a m T a g A d d i t i o n a l I n f o " / & g t ; & l t ; / a : K e y V a l u e O f D i a g r a m O b j e c t K e y a n y T y p e z b w N T n L X & g t ; & l t ; a : K e y V a l u e O f D i a g r a m O b j e c t K e y a n y T y p e z b w N T n L X & g t ; & l t ; a : K e y & g t ; & l t ; K e y & g t ; M e a s u r e s \ S u m   o f   Y e a r 1 0 \ T a g I n f o \ V a l u e & l t ; / K e y & g t ; & l t ; / a : K e y & g t ; & l t ; a : V a l u e   i : t y p e = " M e a s u r e G r i d V i e w S t a t e I D i a g r a m T a g A d d i t i o n a l I n f o " / & g t ; & l t ; / a : K e y V a l u e O f D i a g r a m O b j e c t K e y a n y T y p e z b w N T n L X & g t ; & l t ; a : K e y V a l u e O f D i a g r a m O b j e c t K e y a n y T y p e z b w N T n L X & g t ; & l t ; a : K e y & g t ; & l t ; K e y & g t ; M e a s u r e s \ S u m   o f   c u r r e n t _ y e a r _ e n d & l t ; / K e y & g t ; & l t ; / a : K e y & g t ; & l t ; a : V a l u e   i : t y p e = " M e a s u r e G r i d N o d e V i e w S t a t e " & g t ; & l t ; C o l u m n & g t ; 1 & l t ; / C o l u m n & g t ; & l t ; L a y e d O u t & g t ; t r u e & l t ; / L a y e d O u t & g t ; & l t ; W a s U I I n v i s i b l e & g t ; t r u e & l t ; / W a s U I I n v i s i b l e & g t ; & l t ; / a : V a l u e & g t ; & l t ; / a : K e y V a l u e O f D i a g r a m O b j e c t K e y a n y T y p e z b w N T n L X & g t ; & l t ; a : K e y V a l u e O f D i a g r a m O b j e c t K e y a n y T y p e z b w N T n L X & g t ; & l t ; a : K e y & g t ; & l t ; K e y & g t ; M e a s u r e s \ S u m   o f   c u r r e n t _ y e a r _ e n d \ T a g I n f o \ F o r m u l a & l t ; / K e y & g t ; & l t ; / a : K e y & g t ; & l t ; a : V a l u e   i : t y p e = " M e a s u r e G r i d V i e w S t a t e I D i a g r a m T a g A d d i t i o n a l I n f o " / & g t ; & l t ; / a : K e y V a l u e O f D i a g r a m O b j e c t K e y a n y T y p e z b w N T n L X & g t ; & l t ; a : K e y V a l u e O f D i a g r a m O b j e c t K e y a n y T y p e z b w N T n L X & g t ; & l t ; a : K e y & g t ; & l t ; K e y & g t ; M e a s u r e s \ S u m   o f   c u r r e n t _ y e a r _ e n d \ T a g I n f o \ V a l u e & l t ; / K e y & g t ; & l t ; / a : K e y & g t ; & l t ; a : V a l u e   i : t y p e = " M e a s u r e G r i d V i e w S t a t e I D i a g r a m T a g A d d i t i o n a l I n f o " / & g t ; & l t ; / a : K e y V a l u e O f D i a g r a m O b j e c t K e y a n y T y p e z b w N T n L X & g t ; & l t ; a : K e y V a l u e O f D i a g r a m O b j e c t K e y a n y T y p e z b w N T n L X & g t ; & l t ; a : K e y & g t ; & l t ; K e y & g t ; M e a s u r e s \ F i r s t   5   Y e a r s & l t ; / K e y & g t ; & l t ; / a : K e y & g t ; & l t ; a : V a l u e   i : t y p e = " M e a s u r e G r i d N o d e V i e w S t a t e " & g t ; & l t ; L a y e d O u t & g t ; t r u e & l t ; / L a y e d O u t & g t ; & l t ; / a : V a l u e & g t ; & l t ; / a : K e y V a l u e O f D i a g r a m O b j e c t K e y a n y T y p e z b w N T n L X & g t ; & l t ; a : K e y V a l u e O f D i a g r a m O b j e c t K e y a n y T y p e z b w N T n L X & g t ; & l t ; a : K e y & g t ; & l t ; K e y & g t ; M e a s u r e s \ F i r s t   5   Y e a r s \ T a g I n f o \ F o r m u l a & l t ; / K e y & g t ; & l t ; / a : K e y & g t ; & l t ; a : V a l u e   i : t y p e = " M e a s u r e G r i d V i e w S t a t e I D i a g r a m T a g A d d i t i o n a l I n f o " / & g t ; & l t ; / a : K e y V a l u e O f D i a g r a m O b j e c t K e y a n y T y p e z b w N T n L X & g t ; & l t ; a : K e y V a l u e O f D i a g r a m O b j e c t K e y a n y T y p e z b w N T n L X & g t ; & l t ; a : K e y & g t ; & l t ; K e y & g t ; M e a s u r e s \ F i r s t   5   Y e a r s \ T a g I n f o \ V a l u e & l t ; / K e y & g t ; & l t ; / a : K e y & g t ; & l t ; a : V a l u e   i : t y p e = " M e a s u r e G r i d V i e w S t a t e I D i a g r a m T a g A d d i t i o n a l I n f o " / & g t ; & l t ; / a : K e y V a l u e O f D i a g r a m O b j e c t K e y a n y T y p e z b w N T n L X & g t ; & l t ; a : K e y V a l u e O f D i a g r a m O b j e c t K e y a n y T y p e z b w N T n L X & g t ; & l t ; a : K e y & g t ; & l t ; K e y & g t ; M e a s u r e s \ L a s t   5   Y e a r s & l t ; / K e y & g t ; & l t ; / a : K e y & g t ; & l t ; a : V a l u e   i : t y p e = " M e a s u r e G r i d N o d e V i e w S t a t e " & g t ; & l t ; L a y e d O u t & g t ; t r u e & l t ; / L a y e d O u t & g t ; & l t ; R o w & g t ; 1 & l t ; / R o w & g t ; & l t ; / a : V a l u e & g t ; & l t ; / a : K e y V a l u e O f D i a g r a m O b j e c t K e y a n y T y p e z b w N T n L X & g t ; & l t ; a : K e y V a l u e O f D i a g r a m O b j e c t K e y a n y T y p e z b w N T n L X & g t ; & l t ; a : K e y & g t ; & l t ; K e y & g t ; M e a s u r e s \ L a s t   5   Y e a r s \ T a g I n f o \ F o r m u l a & l t ; / K e y & g t ; & l t ; / a : K e y & g t ; & l t ; a : V a l u e   i : t y p e = " M e a s u r e G r i d V i e w S t a t e I D i a g r a m T a g A d d i t i o n a l I n f o " / & g t ; & l t ; / a : K e y V a l u e O f D i a g r a m O b j e c t K e y a n y T y p e z b w N T n L X & g t ; & l t ; a : K e y V a l u e O f D i a g r a m O b j e c t K e y a n y T y p e z b w N T n L X & g t ; & l t ; a : K e y & g t ; & l t ; K e y & g t ; M e a s u r e s \ L a s t   5   Y e a r s \ T a g I n f o \ V a l u e & l t ; / K e y & g t ; & l t ; / a : K e y & g t ; & l t ; a : V a l u e   i : t y p e = " M e a s u r e G r i d V i e w S t a t e I D i a g r a m T a g A d d i t i o n a l I n f o " / & g t ; & l t ; / a : K e y V a l u e O f D i a g r a m O b j e c t K e y a n y T y p e z b w N T n L X & g t ; & l t ; a : K e y V a l u e O f D i a g r a m O b j e c t K e y a n y T y p e z b w N T n L X & g t ; & l t ; a : K e y & g t ; & l t ; K e y & g t ; M e a s u r e s \ 1 0   Y e a r   T o t a l & l t ; / K e y & g t ; & l t ; / a : K e y & g t ; & l t ; a : V a l u e   i : t y p e = " M e a s u r e G r i d N o d e V i e w S t a t e " & g t ; & l t ; C o l u m n & g t ; 1 & l t ; / C o l u m n & g t ; & l t ; L a y e d O u t & g t ; t r u e & l t ; / L a y e d O u t & g t ; & l t ; R o w & g t ; 1 & l t ; / R o w & g t ; & l t ; / a : V a l u e & g t ; & l t ; / a : K e y V a l u e O f D i a g r a m O b j e c t K e y a n y T y p e z b w N T n L X & g t ; & l t ; a : K e y V a l u e O f D i a g r a m O b j e c t K e y a n y T y p e z b w N T n L X & g t ; & l t ; a : K e y & g t ; & l t ; K e y & g t ; M e a s u r e s \ 1 0   Y e a r   T o t a l \ T a g I n f o \ F o r m u l a & l t ; / K e y & g t ; & l t ; / a : K e y & g t ; & l t ; a : V a l u e   i : t y p e = " M e a s u r e G r i d V i e w S t a t e I D i a g r a m T a g A d d i t i o n a l I n f o " / & g t ; & l t ; / a : K e y V a l u e O f D i a g r a m O b j e c t K e y a n y T y p e z b w N T n L X & g t ; & l t ; a : K e y V a l u e O f D i a g r a m O b j e c t K e y a n y T y p e z b w N T n L X & g t ; & l t ; a : K e y & g t ; & l t ; K e y & g t ; M e a s u r e s \ 1 0   Y e a r   T o t a l \ T a g I n f o \ V a l u e & l t ; / K e y & g t ; & l t ; / a : K e y & g t ; & l t ; a : V a l u e   i : t y p e = " M e a s u r e G r i d V i e w S t a t e I D i a g r a m T a g A d d i t i o n a l I n f o " / & g t ; & l t ; / a : K e y V a l u e O f D i a g r a m O b j e c t K e y a n y T y p e z b w N T n L X & g t ; & l t ; a : K e y V a l u e O f D i a g r a m O b j e c t K e y a n y T y p e z b w N T n L X & g t ; & l t ; a : K e y & g t ; & l t ; K e y & g t ; M e a s u r e s \ T o t a l   P r o j e c t & l t ; / K e y & g t ; & l t ; / a : K e y & g t ; & l t ; a : V a l u e   i : t y p e = " M e a s u r e G r i d N o d e V i e w S t a t e " & g t ; & l t ; C o l u m n & g t ; 2 & l t ; / C o l u m n & g t ; & l t ; L a y e d O u t & g t ; t r u e & l t ; / L a y e d O u t & g t ; & l t ; R o w & g t ; 1 & l t ; / R o w & g t ; & l t ; / a : V a l u e & g t ; & l t ; / a : K e y V a l u e O f D i a g r a m O b j e c t K e y a n y T y p e z b w N T n L X & g t ; & l t ; a : K e y V a l u e O f D i a g r a m O b j e c t K e y a n y T y p e z b w N T n L X & g t ; & l t ; a : K e y & g t ; & l t ; K e y & g t ; M e a s u r e s \ T o t a l   P r o j e c t \ T a g I n f o \ F o r m u l a & l t ; / K e y & g t ; & l t ; / a : K e y & g t ; & l t ; a : V a l u e   i : t y p e = " M e a s u r e G r i d V i e w S t a t e I D i a g r a m T a g A d d i t i o n a l I n f o " / & g t ; & l t ; / a : K e y V a l u e O f D i a g r a m O b j e c t K e y a n y T y p e z b w N T n L X & g t ; & l t ; a : K e y V a l u e O f D i a g r a m O b j e c t K e y a n y T y p e z b w N T n L X & g t ; & l t ; a : K e y & g t ; & l t ; K e y & g t ; M e a s u r e s \ T o t a l   P r o j e c t \ T a g I n f o \ V a l u e & l t ; / K e y & g t ; & l t ; / a : K e y & g t ; & l t ; a : V a l u e   i : t y p e = " M e a s u r e G r i d V i e w S t a t e I D i a g r a m T a g A d d i t i o n a l I n f o " / & g t ; & l t ; / a : K e y V a l u e O f D i a g r a m O b j e c t K e y a n y T y p e z b w N T n L X & g t ; & l t ; a : K e y V a l u e O f D i a g r a m O b j e c t K e y a n y T y p e z b w N T n L X & g t ; & l t ; a : K e y & g t ; & l t ; K e y & g t ; C o l u m n s \ P r o j e c t _ N a m e & l t ; / K e y & g t ; & l t ; / a : K e y & g t ; & l t ; a : V a l u e   i : t y p e = " M e a s u r e G r i d N o d e V i e w S t a t e " & g t ; & l t ; L a y e d O u t & g t ; t r u e & l t ; / L a y e d O u t & g t ; & l t ; / a : V a l u e & g t ; & l t ; / a : K e y V a l u e O f D i a g r a m O b j e c t K e y a n y T y p e z b w N T n L X & g t ; & l t ; a : K e y V a l u e O f D i a g r a m O b j e c t K e y a n y T y p e z b w N T n L X & g t ; & l t ; a : K e y & g t ; & l t ; K e y & g t ; C o l u m n s \ c u r r e n t _ y e a r _ e n d & l t ; / K e y & g t ; & l t ; / a : K e y & g t ; & l t ; a : V a l u e   i : t y p e = " M e a s u r e G r i d N o d e V i e w S t a t e " & g t ; & l t ; C o l u m n & g t ; 1 & l t ; / C o l u m n & g t ; & l t ; L a y e d O u t & g t ; t r u e & l t ; / L a y e d O u t & g t ; & l t ; / a : V a l u e & g t ; & l t ; / a : K e y V a l u e O f D i a g r a m O b j e c t K e y a n y T y p e z b w N T n L X & g t ; & l t ; a : K e y V a l u e O f D i a g r a m O b j e c t K e y a n y T y p e z b w N T n L X & g t ; & l t ; a : K e y & g t ; & l t ; K e y & g t ; C o l u m n s \ C F & l t ; / K e y & g t ; & l t ; / a : K e y & g t ; & l t ; a : V a l u e   i : t y p e = " M e a s u r e G r i d N o d e V i e w S t a t e " & g t ; & l t ; C o l u m n & g t ; 2 & l t ; / C o l u m n & g t ; & l t ; L a y e d O u t & g t ; t r u e & l t ; / L a y e d O u t & g t ; & l t ; / a : V a l u e & g t ; & l t ; / a : K e y V a l u e O f D i a g r a m O b j e c t K e y a n y T y p e z b w N T n L X & g t ; & l t ; a : K e y V a l u e O f D i a g r a m O b j e c t K e y a n y T y p e z b w N T n L X & g t ; & l t ; a : K e y & g t ; & l t ; K e y & g t ; C o l u m n s \ Y e a r 1 & l t ; / K e y & g t ; & l t ; / a : K e y & g t ; & l t ; a : V a l u e   i : t y p e = " M e a s u r e G r i d N o d e V i e w S t a t e " & g t ; & l t ; C o l u m n & g t ; 3 & l t ; / C o l u m n & g t ; & l t ; L a y e d O u t & g t ; t r u e & l t ; / L a y e d O u t & g t ; & l t ; / a : V a l u e & g t ; & l t ; / a : K e y V a l u e O f D i a g r a m O b j e c t K e y a n y T y p e z b w N T n L X & g t ; & l t ; a : K e y V a l u e O f D i a g r a m O b j e c t K e y a n y T y p e z b w N T n L X & g t ; & l t ; a : K e y & g t ; & l t ; K e y & g t ; C o l u m n s \ Y e a r 2 & l t ; / K e y & g t ; & l t ; / a : K e y & g t ; & l t ; a : V a l u e   i : t y p e = " M e a s u r e G r i d N o d e V i e w S t a t e " & g t ; & l t ; C o l u m n & g t ; 4 & l t ; / C o l u m n & g t ; & l t ; L a y e d O u t & g t ; t r u e & l t ; / L a y e d O u t & g t ; & l t ; / a : V a l u e & g t ; & l t ; / a : K e y V a l u e O f D i a g r a m O b j e c t K e y a n y T y p e z b w N T n L X & g t ; & l t ; a : K e y V a l u e O f D i a g r a m O b j e c t K e y a n y T y p e z b w N T n L X & g t ; & l t ; a : K e y & g t ; & l t ; K e y & g t ; C o l u m n s \ Y e a r 3 & l t ; / K e y & g t ; & l t ; / a : K e y & g t ; & l t ; a : V a l u e   i : t y p e = " M e a s u r e G r i d N o d e V i e w S t a t e " & g t ; & l t ; C o l u m n & g t ; 5 & l t ; / C o l u m n & g t ; & l t ; L a y e d O u t & g t ; t r u e & l t ; / L a y e d O u t & g t ; & l t ; / a : V a l u e & g t ; & l t ; / a : K e y V a l u e O f D i a g r a m O b j e c t K e y a n y T y p e z b w N T n L X & g t ; & l t ; a : K e y V a l u e O f D i a g r a m O b j e c t K e y a n y T y p e z b w N T n L X & g t ; & l t ; a : K e y & g t ; & l t ; K e y & g t ; C o l u m n s \ Y e a r 4 & l t ; / K e y & g t ; & l t ; / a : K e y & g t ; & l t ; a : V a l u e   i : t y p e = " M e a s u r e G r i d N o d e V i e w S t a t e " & g t ; & l t ; C o l u m n & g t ; 6 & l t ; / C o l u m n & g t ; & l t ; L a y e d O u t & g t ; t r u e & l t ; / L a y e d O u t & g t ; & l t ; / a : V a l u e & g t ; & l t ; / a : K e y V a l u e O f D i a g r a m O b j e c t K e y a n y T y p e z b w N T n L X & g t ; & l t ; a : K e y V a l u e O f D i a g r a m O b j e c t K e y a n y T y p e z b w N T n L X & g t ; & l t ; a : K e y & g t ; & l t ; K e y & g t ; C o l u m n s \ Y e a r 5 & l t ; / K e y & g t ; & l t ; / a : K e y & g t ; & l t ; a : V a l u e   i : t y p e = " M e a s u r e G r i d N o d e V i e w S t a t e " & g t ; & l t ; C o l u m n & g t ; 7 & l t ; / C o l u m n & g t ; & l t ; L a y e d O u t & g t ; t r u e & l t ; / L a y e d O u t & g t ; & l t ; / a : V a l u e & g t ; & l t ; / a : K e y V a l u e O f D i a g r a m O b j e c t K e y a n y T y p e z b w N T n L X & g t ; & l t ; a : K e y V a l u e O f D i a g r a m O b j e c t K e y a n y T y p e z b w N T n L X & g t ; & l t ; a : K e y & g t ; & l t ; K e y & g t ; C o l u m n s \ Y e a r 6 & l t ; / K e y & g t ; & l t ; / a : K e y & g t ; & l t ; a : V a l u e   i : t y p e = " M e a s u r e G r i d N o d e V i e w S t a t e " & g t ; & l t ; C o l u m n & g t ; 8 & l t ; / C o l u m n & g t ; & l t ; L a y e d O u t & g t ; t r u e & l t ; / L a y e d O u t & g t ; & l t ; / a : V a l u e & g t ; & l t ; / a : K e y V a l u e O f D i a g r a m O b j e c t K e y a n y T y p e z b w N T n L X & g t ; & l t ; a : K e y V a l u e O f D i a g r a m O b j e c t K e y a n y T y p e z b w N T n L X & g t ; & l t ; a : K e y & g t ; & l t ; K e y & g t ; C o l u m n s \ Y e a r 7 & l t ; / K e y & g t ; & l t ; / a : K e y & g t ; & l t ; a : V a l u e   i : t y p e = " M e a s u r e G r i d N o d e V i e w S t a t e " & g t ; & l t ; C o l u m n & g t ; 9 & l t ; / C o l u m n & g t ; & l t ; L a y e d O u t & g t ; t r u e & l t ; / L a y e d O u t & g t ; & l t ; / a : V a l u e & g t ; & l t ; / a : K e y V a l u e O f D i a g r a m O b j e c t K e y a n y T y p e z b w N T n L X & g t ; & l t ; a : K e y V a l u e O f D i a g r a m O b j e c t K e y a n y T y p e z b w N T n L X & g t ; & l t ; a : K e y & g t ; & l t ; K e y & g t ; C o l u m n s \ Y e a r 8 & l t ; / K e y & g t ; & l t ; / a : K e y & g t ; & l t ; a : V a l u e   i : t y p e = " M e a s u r e G r i d N o d e V i e w S t a t e " & g t ; & l t ; C o l u m n & g t ; 1 0 & l t ; / C o l u m n & g t ; & l t ; L a y e d O u t & g t ; t r u e & l t ; / L a y e d O u t & g t ; & l t ; / a : V a l u e & g t ; & l t ; / a : K e y V a l u e O f D i a g r a m O b j e c t K e y a n y T y p e z b w N T n L X & g t ; & l t ; a : K e y V a l u e O f D i a g r a m O b j e c t K e y a n y T y p e z b w N T n L X & g t ; & l t ; a : K e y & g t ; & l t ; K e y & g t ; C o l u m n s \ Y e a r 9 & l t ; / K e y & g t ; & l t ; / a : K e y & g t ; & l t ; a : V a l u e   i : t y p e = " M e a s u r e G r i d N o d e V i e w S t a t e " & g t ; & l t ; C o l u m n & g t ; 1 1 & l t ; / C o l u m n & g t ; & l t ; L a y e d O u t & g t ; t r u e & l t ; / L a y e d O u t & g t ; & l t ; / a : V a l u e & g t ; & l t ; / a : K e y V a l u e O f D i a g r a m O b j e c t K e y a n y T y p e z b w N T n L X & g t ; & l t ; a : K e y V a l u e O f D i a g r a m O b j e c t K e y a n y T y p e z b w N T n L X & g t ; & l t ; a : K e y & g t ; & l t ; K e y & g t ; C o l u m n s \ Y e a r 1 0 & l t ; / K e y & g t ; & l t ; / a : K e y & g t ; & l t ; a : V a l u e   i : t y p e = " M e a s u r e G r i d N o d e V i e w S t a t e " & g t ; & l t ; C o l u m n & g t ; 1 2 & l t ; / C o l u m n & g t ; & l t ; L a y e d O u t & g t ; t r u e & l t ; / L a y e d O u t & g t ; & l t ; / a : V a l u e & g t ; & l t ; / a : K e y V a l u e O f D i a g r a m O b j e c t K e y a n y T y p e z b w N T n L X & g t ; & l t ; a : K e y V a l u e O f D i a g r a m O b j e c t K e y a n y T y p e z b w N T n L X & g t ; & l t ; a : K e y & g t ; & l t ; K e y & g t ; L i n k s \ & a m p ; l t ; C o l u m n s \ S u m   o f   Y e a r 1 & a m p ; g t ; - & a m p ; l t ; M e a s u r e s \ Y e a r 1 & a m p ; g t ; & l t ; / K e y & g t ; & l t ; / a : K e y & g t ; & l t ; a : V a l u e   i : t y p e = " M e a s u r e G r i d V i e w S t a t e I D i a g r a m L i n k " / & g t ; & l t ; / a : K e y V a l u e O f D i a g r a m O b j e c t K e y a n y T y p e z b w N T n L X & g t ; & l t ; a : K e y V a l u e O f D i a g r a m O b j e c t K e y a n y T y p e z b w N T n L X & g t ; & l t ; a : K e y & g t ; & l t ; K e y & g t ; L i n k s \ & a m p ; l t ; C o l u m n s \ S u m   o f   Y e a r 1 & a m p ; g t ; - & a m p ; l t ; M e a s u r e s \ Y e a r 1 & a m p ; g t ; \ C O L U M N & l t ; / K e y & g t ; & l t ; / a : K e y & g t ; & l t ; a : V a l u e   i : t y p e = " M e a s u r e G r i d V i e w S t a t e I D i a g r a m L i n k E n d p o i n t " / & g t ; & l t ; / a : K e y V a l u e O f D i a g r a m O b j e c t K e y a n y T y p e z b w N T n L X & g t ; & l t ; a : K e y V a l u e O f D i a g r a m O b j e c t K e y a n y T y p e z b w N T n L X & g t ; & l t ; a : K e y & g t ; & l t ; K e y & g t ; L i n k s \ & a m p ; l t ; C o l u m n s \ S u m   o f   Y e a r 1 & a m p ; g t ; - & a m p ; l t ; M e a s u r e s \ Y e a r 1 & a m p ; g t ; \ M E A S U R E & l t ; / K e y & g t ; & l t ; / a : K e y & g t ; & l t ; a : V a l u e   i : t y p e = " M e a s u r e G r i d V i e w S t a t e I D i a g r a m L i n k E n d p o i n t " / & g t ; & l t ; / a : K e y V a l u e O f D i a g r a m O b j e c t K e y a n y T y p e z b w N T n L X & g t ; & l t ; a : K e y V a l u e O f D i a g r a m O b j e c t K e y a n y T y p e z b w N T n L X & g t ; & l t ; a : K e y & g t ; & l t ; K e y & g t ; L i n k s \ & a m p ; l t ; C o l u m n s \ S u m   o f   Y e a r 2 & a m p ; g t ; - & a m p ; l t ; M e a s u r e s \ Y e a r 2 & a m p ; g t ; & l t ; / K e y & g t ; & l t ; / a : K e y & g t ; & l t ; a : V a l u e   i : t y p e = " M e a s u r e G r i d V i e w S t a t e I D i a g r a m L i n k " / & g t ; & l t ; / a : K e y V a l u e O f D i a g r a m O b j e c t K e y a n y T y p e z b w N T n L X & g t ; & l t ; a : K e y V a l u e O f D i a g r a m O b j e c t K e y a n y T y p e z b w N T n L X & g t ; & l t ; a : K e y & g t ; & l t ; K e y & g t ; L i n k s \ & a m p ; l t ; C o l u m n s \ S u m   o f   Y e a r 2 & a m p ; g t ; - & a m p ; l t ; M e a s u r e s \ Y e a r 2 & a m p ; g t ; \ C O L U M N & l t ; / K e y & g t ; & l t ; / a : K e y & g t ; & l t ; a : V a l u e   i : t y p e = " M e a s u r e G r i d V i e w S t a t e I D i a g r a m L i n k E n d p o i n t " / & g t ; & l t ; / a : K e y V a l u e O f D i a g r a m O b j e c t K e y a n y T y p e z b w N T n L X & g t ; & l t ; a : K e y V a l u e O f D i a g r a m O b j e c t K e y a n y T y p e z b w N T n L X & g t ; & l t ; a : K e y & g t ; & l t ; K e y & g t ; L i n k s \ & a m p ; l t ; C o l u m n s \ S u m   o f   Y e a r 2 & a m p ; g t ; - & a m p ; l t ; M e a s u r e s \ Y e a r 2 & a m p ; g t ; \ M E A S U R E & l t ; / K e y & g t ; & l t ; / a : K e y & g t ; & l t ; a : V a l u e   i : t y p e = " M e a s u r e G r i d V i e w S t a t e I D i a g r a m L i n k E n d p o i n t " / & g t ; & l t ; / a : K e y V a l u e O f D i a g r a m O b j e c t K e y a n y T y p e z b w N T n L X & g t ; & l t ; a : K e y V a l u e O f D i a g r a m O b j e c t K e y a n y T y p e z b w N T n L X & g t ; & l t ; a : K e y & g t ; & l t ; K e y & g t ; L i n k s \ & a m p ; l t ; C o l u m n s \ S u m   o f   Y e a r 3 & a m p ; g t ; - & a m p ; l t ; M e a s u r e s \ Y e a r 3 & a m p ; g t ; & l t ; / K e y & g t ; & l t ; / a : K e y & g t ; & l t ; a : V a l u e   i : t y p e = " M e a s u r e G r i d V i e w S t a t e I D i a g r a m L i n k " / & g t ; & l t ; / a : K e y V a l u e O f D i a g r a m O b j e c t K e y a n y T y p e z b w N T n L X & g t ; & l t ; a : K e y V a l u e O f D i a g r a m O b j e c t K e y a n y T y p e z b w N T n L X & g t ; & l t ; a : K e y & g t ; & l t ; K e y & g t ; L i n k s \ & a m p ; l t ; C o l u m n s \ S u m   o f   Y e a r 3 & a m p ; g t ; - & a m p ; l t ; M e a s u r e s \ Y e a r 3 & a m p ; g t ; \ C O L U M N & l t ; / K e y & g t ; & l t ; / a : K e y & g t ; & l t ; a : V a l u e   i : t y p e = " M e a s u r e G r i d V i e w S t a t e I D i a g r a m L i n k E n d p o i n t " / & g t ; & l t ; / a : K e y V a l u e O f D i a g r a m O b j e c t K e y a n y T y p e z b w N T n L X & g t ; & l t ; a : K e y V a l u e O f D i a g r a m O b j e c t K e y a n y T y p e z b w N T n L X & g t ; & l t ; a : K e y & g t ; & l t ; K e y & g t ; L i n k s \ & a m p ; l t ; C o l u m n s \ S u m   o f   Y e a r 3 & a m p ; g t ; - & a m p ; l t ; M e a s u r e s \ Y e a r 3 & a m p ; g t ; \ M E A S U R E & l t ; / K e y & g t ; & l t ; / a : K e y & g t ; & l t ; a : V a l u e   i : t y p e = " M e a s u r e G r i d V i e w S t a t e I D i a g r a m L i n k E n d p o i n t " / & g t ; & l t ; / a : K e y V a l u e O f D i a g r a m O b j e c t K e y a n y T y p e z b w N T n L X & g t ; & l t ; a : K e y V a l u e O f D i a g r a m O b j e c t K e y a n y T y p e z b w N T n L X & g t ; & l t ; a : K e y & g t ; & l t ; K e y & g t ; L i n k s \ & a m p ; l t ; C o l u m n s \ S u m   o f   Y e a r 4 & a m p ; g t ; - & a m p ; l t ; M e a s u r e s \ Y e a r 4 & a m p ; g t ; & l t ; / K e y & g t ; & l t ; / a : K e y & g t ; & l t ; a : V a l u e   i : t y p e = " M e a s u r e G r i d V i e w S t a t e I D i a g r a m L i n k " / & g t ; & l t ; / a : K e y V a l u e O f D i a g r a m O b j e c t K e y a n y T y p e z b w N T n L X & g t ; & l t ; a : K e y V a l u e O f D i a g r a m O b j e c t K e y a n y T y p e z b w N T n L X & g t ; & l t ; a : K e y & g t ; & l t ; K e y & g t ; L i n k s \ & a m p ; l t ; C o l u m n s \ S u m   o f   Y e a r 4 & a m p ; g t ; - & a m p ; l t ; M e a s u r e s \ Y e a r 4 & a m p ; g t ; \ C O L U M N & l t ; / K e y & g t ; & l t ; / a : K e y & g t ; & l t ; a : V a l u e   i : t y p e = " M e a s u r e G r i d V i e w S t a t e I D i a g r a m L i n k E n d p o i n t " / & g t ; & l t ; / a : K e y V a l u e O f D i a g r a m O b j e c t K e y a n y T y p e z b w N T n L X & g t ; & l t ; a : K e y V a l u e O f D i a g r a m O b j e c t K e y a n y T y p e z b w N T n L X & g t ; & l t ; a : K e y & g t ; & l t ; K e y & g t ; L i n k s \ & a m p ; l t ; C o l u m n s \ S u m   o f   Y e a r 4 & a m p ; g t ; - & a m p ; l t ; M e a s u r e s \ Y e a r 4 & a m p ; g t ; \ M E A S U R E & l t ; / K e y & g t ; & l t ; / a : K e y & g t ; & l t ; a : V a l u e   i : t y p e = " M e a s u r e G r i d V i e w S t a t e I D i a g r a m L i n k E n d p o i n t " / & g t ; & l t ; / a : K e y V a l u e O f D i a g r a m O b j e c t K e y a n y T y p e z b w N T n L X & g t ; & l t ; a : K e y V a l u e O f D i a g r a m O b j e c t K e y a n y T y p e z b w N T n L X & g t ; & l t ; a : K e y & g t ; & l t ; K e y & g t ; L i n k s \ & a m p ; l t ; C o l u m n s \ S u m   o f   Y e a r 5 & a m p ; g t ; - & a m p ; l t ; M e a s u r e s \ Y e a r 5 & a m p ; g t ; & l t ; / K e y & g t ; & l t ; / a : K e y & g t ; & l t ; a : V a l u e   i : t y p e = " M e a s u r e G r i d V i e w S t a t e I D i a g r a m L i n k " / & g t ; & l t ; / a : K e y V a l u e O f D i a g r a m O b j e c t K e y a n y T y p e z b w N T n L X & g t ; & l t ; a : K e y V a l u e O f D i a g r a m O b j e c t K e y a n y T y p e z b w N T n L X & g t ; & l t ; a : K e y & g t ; & l t ; K e y & g t ; L i n k s \ & a m p ; l t ; C o l u m n s \ S u m   o f   Y e a r 5 & a m p ; g t ; - & a m p ; l t ; M e a s u r e s \ Y e a r 5 & a m p ; g t ; \ C O L U M N & l t ; / K e y & g t ; & l t ; / a : K e y & g t ; & l t ; a : V a l u e   i : t y p e = " M e a s u r e G r i d V i e w S t a t e I D i a g r a m L i n k E n d p o i n t " / & g t ; & l t ; / a : K e y V a l u e O f D i a g r a m O b j e c t K e y a n y T y p e z b w N T n L X & g t ; & l t ; a : K e y V a l u e O f D i a g r a m O b j e c t K e y a n y T y p e z b w N T n L X & g t ; & l t ; a : K e y & g t ; & l t ; K e y & g t ; L i n k s \ & a m p ; l t ; C o l u m n s \ S u m   o f   Y e a r 5 & a m p ; g t ; - & a m p ; l t ; M e a s u r e s \ Y e a r 5 & a m p ; g t ; \ M E A S U R E & l t ; / K e y & g t ; & l t ; / a : K e y & g t ; & l t ; a : V a l u e   i : t y p e = " M e a s u r e G r i d V i e w S t a t e I D i a g r a m L i n k E n d p o i n t " / & g t ; & l t ; / a : K e y V a l u e O f D i a g r a m O b j e c t K e y a n y T y p e z b w N T n L X & g t ; & l t ; a : K e y V a l u e O f D i a g r a m O b j e c t K e y a n y T y p e z b w N T n L X & g t ; & l t ; a : K e y & g t ; & l t ; K e y & g t ; L i n k s \ & a m p ; l t ; C o l u m n s \ S u m   o f   Y e a r 6 & a m p ; g t ; - & a m p ; l t ; M e a s u r e s \ Y e a r 6 & a m p ; g t ; & l t ; / K e y & g t ; & l t ; / a : K e y & g t ; & l t ; a : V a l u e   i : t y p e = " M e a s u r e G r i d V i e w S t a t e I D i a g r a m L i n k " / & g t ; & l t ; / a : K e y V a l u e O f D i a g r a m O b j e c t K e y a n y T y p e z b w N T n L X & g t ; & l t ; a : K e y V a l u e O f D i a g r a m O b j e c t K e y a n y T y p e z b w N T n L X & g t ; & l t ; a : K e y & g t ; & l t ; K e y & g t ; L i n k s \ & a m p ; l t ; C o l u m n s \ S u m   o f   Y e a r 6 & a m p ; g t ; - & a m p ; l t ; M e a s u r e s \ Y e a r 6 & a m p ; g t ; \ C O L U M N & l t ; / K e y & g t ; & l t ; / a : K e y & g t ; & l t ; a : V a l u e   i : t y p e = " M e a s u r e G r i d V i e w S t a t e I D i a g r a m L i n k E n d p o i n t " / & g t ; & l t ; / a : K e y V a l u e O f D i a g r a m O b j e c t K e y a n y T y p e z b w N T n L X & g t ; & l t ; a : K e y V a l u e O f D i a g r a m O b j e c t K e y a n y T y p e z b w N T n L X & g t ; & l t ; a : K e y & g t ; & l t ; K e y & g t ; L i n k s \ & a m p ; l t ; C o l u m n s \ S u m   o f   Y e a r 6 & a m p ; g t ; - & a m p ; l t ; M e a s u r e s \ Y e a r 6 & a m p ; g t ; \ M E A S U R E & l t ; / K e y & g t ; & l t ; / a : K e y & g t ; & l t ; a : V a l u e   i : t y p e = " M e a s u r e G r i d V i e w S t a t e I D i a g r a m L i n k E n d p o i n t " / & g t ; & l t ; / a : K e y V a l u e O f D i a g r a m O b j e c t K e y a n y T y p e z b w N T n L X & g t ; & l t ; a : K e y V a l u e O f D i a g r a m O b j e c t K e y a n y T y p e z b w N T n L X & g t ; & l t ; a : K e y & g t ; & l t ; K e y & g t ; L i n k s \ & a m p ; l t ; C o l u m n s \ S u m   o f   Y e a r 7 & a m p ; g t ; - & a m p ; l t ; M e a s u r e s \ Y e a r 7 & a m p ; g t ; & l t ; / K e y & g t ; & l t ; / a : K e y & g t ; & l t ; a : V a l u e   i : t y p e = " M e a s u r e G r i d V i e w S t a t e I D i a g r a m L i n k " / & g t ; & l t ; / a : K e y V a l u e O f D i a g r a m O b j e c t K e y a n y T y p e z b w N T n L X & g t ; & l t ; a : K e y V a l u e O f D i a g r a m O b j e c t K e y a n y T y p e z b w N T n L X & g t ; & l t ; a : K e y & g t ; & l t ; K e y & g t ; L i n k s \ & a m p ; l t ; C o l u m n s \ S u m   o f   Y e a r 7 & a m p ; g t ; - & a m p ; l t ; M e a s u r e s \ Y e a r 7 & a m p ; g t ; \ C O L U M N & l t ; / K e y & g t ; & l t ; / a : K e y & g t ; & l t ; a : V a l u e   i : t y p e = " M e a s u r e G r i d V i e w S t a t e I D i a g r a m L i n k E n d p o i n t " / & g t ; & l t ; / a : K e y V a l u e O f D i a g r a m O b j e c t K e y a n y T y p e z b w N T n L X & g t ; & l t ; a : K e y V a l u e O f D i a g r a m O b j e c t K e y a n y T y p e z b w N T n L X & g t ; & l t ; a : K e y & g t ; & l t ; K e y & g t ; L i n k s \ & a m p ; l t ; C o l u m n s \ S u m   o f   Y e a r 7 & a m p ; g t ; - & a m p ; l t ; M e a s u r e s \ Y e a r 7 & a m p ; g t ; \ M E A S U R E & l t ; / K e y & g t ; & l t ; / a : K e y & g t ; & l t ; a : V a l u e   i : t y p e = " M e a s u r e G r i d V i e w S t a t e I D i a g r a m L i n k E n d p o i n t " / & g t ; & l t ; / a : K e y V a l u e O f D i a g r a m O b j e c t K e y a n y T y p e z b w N T n L X & g t ; & l t ; a : K e y V a l u e O f D i a g r a m O b j e c t K e y a n y T y p e z b w N T n L X & g t ; & l t ; a : K e y & g t ; & l t ; K e y & g t ; L i n k s \ & a m p ; l t ; C o l u m n s \ S u m   o f   Y e a r 8 & a m p ; g t ; - & a m p ; l t ; M e a s u r e s \ Y e a r 8 & a m p ; g t ; & l t ; / K e y & g t ; & l t ; / a : K e y & g t ; & l t ; a : V a l u e   i : t y p e = " M e a s u r e G r i d V i e w S t a t e I D i a g r a m L i n k " / & g t ; & l t ; / a : K e y V a l u e O f D i a g r a m O b j e c t K e y a n y T y p e z b w N T n L X & g t ; & l t ; a : K e y V a l u e O f D i a g r a m O b j e c t K e y a n y T y p e z b w N T n L X & g t ; & l t ; a : K e y & g t ; & l t ; K e y & g t ; L i n k s \ & a m p ; l t ; C o l u m n s \ S u m   o f   Y e a r 8 & a m p ; g t ; - & a m p ; l t ; M e a s u r e s \ Y e a r 8 & a m p ; g t ; \ C O L U M N & l t ; / K e y & g t ; & l t ; / a : K e y & g t ; & l t ; a : V a l u e   i : t y p e = " M e a s u r e G r i d V i e w S t a t e I D i a g r a m L i n k E n d p o i n t " / & g t ; & l t ; / a : K e y V a l u e O f D i a g r a m O b j e c t K e y a n y T y p e z b w N T n L X & g t ; & l t ; a : K e y V a l u e O f D i a g r a m O b j e c t K e y a n y T y p e z b w N T n L X & g t ; & l t ; a : K e y & g t ; & l t ; K e y & g t ; L i n k s \ & a m p ; l t ; C o l u m n s \ S u m   o f   Y e a r 8 & a m p ; g t ; - & a m p ; l t ; M e a s u r e s \ Y e a r 8 & a m p ; g t ; \ M E A S U R E & l t ; / K e y & g t ; & l t ; / a : K e y & g t ; & l t ; a : V a l u e   i : t y p e = " M e a s u r e G r i d V i e w S t a t e I D i a g r a m L i n k E n d p o i n t " / & g t ; & l t ; / a : K e y V a l u e O f D i a g r a m O b j e c t K e y a n y T y p e z b w N T n L X & g t ; & l t ; a : K e y V a l u e O f D i a g r a m O b j e c t K e y a n y T y p e z b w N T n L X & g t ; & l t ; a : K e y & g t ; & l t ; K e y & g t ; L i n k s \ & a m p ; l t ; C o l u m n s \ S u m   o f   Y e a r 9 & a m p ; g t ; - & a m p ; l t ; M e a s u r e s \ Y e a r 9 & a m p ; g t ; & l t ; / K e y & g t ; & l t ; / a : K e y & g t ; & l t ; a : V a l u e   i : t y p e = " M e a s u r e G r i d V i e w S t a t e I D i a g r a m L i n k " / & g t ; & l t ; / a : K e y V a l u e O f D i a g r a m O b j e c t K e y a n y T y p e z b w N T n L X & g t ; & l t ; a : K e y V a l u e O f D i a g r a m O b j e c t K e y a n y T y p e z b w N T n L X & g t ; & l t ; a : K e y & g t ; & l t ; K e y & g t ; L i n k s \ & a m p ; l t ; C o l u m n s \ S u m   o f   Y e a r 9 & a m p ; g t ; - & a m p ; l t ; M e a s u r e s \ Y e a r 9 & a m p ; g t ; \ C O L U M N & l t ; / K e y & g t ; & l t ; / a : K e y & g t ; & l t ; a : V a l u e   i : t y p e = " M e a s u r e G r i d V i e w S t a t e I D i a g r a m L i n k E n d p o i n t " / & g t ; & l t ; / a : K e y V a l u e O f D i a g r a m O b j e c t K e y a n y T y p e z b w N T n L X & g t ; & l t ; a : K e y V a l u e O f D i a g r a m O b j e c t K e y a n y T y p e z b w N T n L X & g t ; & l t ; a : K e y & g t ; & l t ; K e y & g t ; L i n k s \ & a m p ; l t ; C o l u m n s \ S u m   o f   Y e a r 9 & a m p ; g t ; - & a m p ; l t ; M e a s u r e s \ Y e a r 9 & a m p ; g t ; \ M E A S U R E & l t ; / K e y & g t ; & l t ; / a : K e y & g t ; & l t ; a : V a l u e   i : t y p e = " M e a s u r e G r i d V i e w S t a t e I D i a g r a m L i n k E n d p o i n t " / & g t ; & l t ; / a : K e y V a l u e O f D i a g r a m O b j e c t K e y a n y T y p e z b w N T n L X & g t ; & l t ; a : K e y V a l u e O f D i a g r a m O b j e c t K e y a n y T y p e z b w N T n L X & g t ; & l t ; a : K e y & g t ; & l t ; K e y & g t ; L i n k s \ & a m p ; l t ; C o l u m n s \ S u m   o f   C F & a m p ; g t ; - & a m p ; l t ; M e a s u r e s \ C F & a m p ; g t ; & l t ; / K e y & g t ; & l t ; / a : K e y & g t ; & l t ; a : V a l u e   i : t y p e = " M e a s u r e G r i d V i e w S t a t e I D i a g r a m L i n k " / & g t ; & l t ; / a : K e y V a l u e O f D i a g r a m O b j e c t K e y a n y T y p e z b w N T n L X & g t ; & l t ; a : K e y V a l u e O f D i a g r a m O b j e c t K e y a n y T y p e z b w N T n L X & g t ; & l t ; a : K e y & g t ; & l t ; K e y & g t ; L i n k s \ & a m p ; l t ; C o l u m n s \ S u m   o f   C F & a m p ; g t ; - & a m p ; l t ; M e a s u r e s \ C F & a m p ; g t ; \ C O L U M N & l t ; / K e y & g t ; & l t ; / a : K e y & g t ; & l t ; a : V a l u e   i : t y p e = " M e a s u r e G r i d V i e w S t a t e I D i a g r a m L i n k E n d p o i n t " / & g t ; & l t ; / a : K e y V a l u e O f D i a g r a m O b j e c t K e y a n y T y p e z b w N T n L X & g t ; & l t ; a : K e y V a l u e O f D i a g r a m O b j e c t K e y a n y T y p e z b w N T n L X & g t ; & l t ; a : K e y & g t ; & l t ; K e y & g t ; L i n k s \ & a m p ; l t ; C o l u m n s \ S u m   o f   C F & a m p ; g t ; - & a m p ; l t ; M e a s u r e s \ C F & a m p ; g t ; \ M E A S U R E & l t ; / K e y & g t ; & l t ; / a : K e y & g t ; & l t ; a : V a l u e   i : t y p e = " M e a s u r e G r i d V i e w S t a t e I D i a g r a m L i n k E n d p o i n t " / & g t ; & l t ; / a : K e y V a l u e O f D i a g r a m O b j e c t K e y a n y T y p e z b w N T n L X & g t ; & l t ; a : K e y V a l u e O f D i a g r a m O b j e c t K e y a n y T y p e z b w N T n L X & g t ; & l t ; a : K e y & g t ; & l t ; K e y & g t ; L i n k s \ & a m p ; l t ; C o l u m n s \ S u m   o f   Y e a r 1 0 & a m p ; g t ; - & a m p ; l t ; M e a s u r e s \ Y e a r 1 0 & a m p ; g t ; & l t ; / K e y & g t ; & l t ; / a : K e y & g t ; & l t ; a : V a l u e   i : t y p e = " M e a s u r e G r i d V i e w S t a t e I D i a g r a m L i n k " / & g t ; & l t ; / a : K e y V a l u e O f D i a g r a m O b j e c t K e y a n y T y p e z b w N T n L X & g t ; & l t ; a : K e y V a l u e O f D i a g r a m O b j e c t K e y a n y T y p e z b w N T n L X & g t ; & l t ; a : K e y & g t ; & l t ; K e y & g t ; L i n k s \ & a m p ; l t ; C o l u m n s \ S u m   o f   Y e a r 1 0 & a m p ; g t ; - & a m p ; l t ; M e a s u r e s \ Y e a r 1 0 & a m p ; g t ; \ C O L U M N & l t ; / K e y & g t ; & l t ; / a : K e y & g t ; & l t ; a : V a l u e   i : t y p e = " M e a s u r e G r i d V i e w S t a t e I D i a g r a m L i n k E n d p o i n t " / & g t ; & l t ; / a : K e y V a l u e O f D i a g r a m O b j e c t K e y a n y T y p e z b w N T n L X & g t ; & l t ; a : K e y V a l u e O f D i a g r a m O b j e c t K e y a n y T y p e z b w N T n L X & g t ; & l t ; a : K e y & g t ; & l t ; K e y & g t ; L i n k s \ & a m p ; l t ; C o l u m n s \ S u m   o f   Y e a r 1 0 & a m p ; g t ; - & a m p ; l t ; M e a s u r e s \ Y e a r 1 0 & a m p ; g t ; \ M E A S U R E & l t ; / K e y & g t ; & l t ; / a : K e y & g t ; & l t ; a : V a l u e   i : t y p e = " M e a s u r e G r i d V i e w S t a t e I D i a g r a m L i n k E n d p o i n t " / & g t ; & l t ; / a : K e y V a l u e O f D i a g r a m O b j e c t K e y a n y T y p e z b w N T n L X & g t ; & l t ; a : K e y V a l u e O f D i a g r a m O b j e c t K e y a n y T y p e z b w N T n L X & g t ; & l t ; a : K e y & g t ; & l t ; K e y & g t ; L i n k s \ & a m p ; l t ; C o l u m n s \ S u m   o f   c u r r e n t _ y e a r _ e n d & a m p ; g t ; - & a m p ; l t ; M e a s u r e s \ c u r r e n t _ y e a r _ e n d & a m p ; g t ; & l t ; / K e y & g t ; & l t ; / a : K e y & g t ; & l t ; a : V a l u e   i : t y p e = " M e a s u r e G r i d V i e w S t a t e I D i a g r a m L i n k " / & g t ; & l t ; / a : K e y V a l u e O f D i a g r a m O b j e c t K e y a n y T y p e z b w N T n L X & g t ; & l t ; a : K e y V a l u e O f D i a g r a m O b j e c t K e y a n y T y p e z b w N T n L X & g t ; & l t ; a : K e y & g t ; & l t ; K e y & g t ; L i n k s \ & a m p ; l t ; C o l u m n s \ S u m   o f   c u r r e n t _ y e a r _ e n d & a m p ; g t ; - & a m p ; l t ; M e a s u r e s \ c u r r e n t _ y e a r _ e n d & a m p ; g t ; \ C O L U M N & l t ; / K e y & g t ; & l t ; / a : K e y & g t ; & l t ; a : V a l u e   i : t y p e = " M e a s u r e G r i d V i e w S t a t e I D i a g r a m L i n k E n d p o i n t " / & g t ; & l t ; / a : K e y V a l u e O f D i a g r a m O b j e c t K e y a n y T y p e z b w N T n L X & g t ; & l t ; a : K e y V a l u e O f D i a g r a m O b j e c t K e y a n y T y p e z b w N T n L X & g t ; & l t ; a : K e y & g t ; & l t ; K e y & g t ; L i n k s \ & a m p ; l t ; C o l u m n s \ S u m   o f   c u r r e n t _ y e a r _ e n d & a m p ; g t ; - & a m p ; l t ; M e a s u r e s \ c u r r e n t _ y e a r _ e n d & a m p ; g t ; \ M E A S U R E & l t ; / K e y & g t ; & l t ; / a : K e y & g t ; & l t ; a : V a l u e   i : t y p e = " M e a s u r e G r i d V i e w S t a t e I D i a g r a m L i n k E n d p o i n t " / & g t ; & l t ; / a : K e y V a l u e O f D i a g r a m O b j e c t K e y a n y T y p e z b w N T n L X & g t ; & l t ; / V i e w S t a t e s & g t ; & l t ; / D i a g r a m M a n a g e r . S e r i a l i z a b l e D i a g r a m & g t ; & l t ; D i a g r a m M a n a g e r . S e r i a l i z a b l e D i a g r a m & g t ; & l t ; A d a p t e r   i : t y p e = " M e a s u r e D i a g r a m S a n d b o x A d a p t e r " & g t ; & l t ; T a b l e N a m e & g t ; T a b l e 1 & 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 i : t y p e = " S a n d b o x E d i t o r M e a s u r e G r i d K e y " & g t ; & l t ; T a b l e N a m e & g t ; T a b l e 1 & l t ; / T a b l e N a m e & g t ; & l t ; / K e y & g t ; & l t ; M a i n t a i n e r 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C o u n t & l t ; / K e y & g t ; & l t ; / D i a g r a m O b j e c t K e y & g t ; & l t ; D i a g r a m O b j e c t K e y & g t ; & l t ; K e y & g t ; A c t i o n s \ A u t o M e a s u r e _ A v e r a g e & l t ; / K e y & g t ; & l t ; / D i a g r a m O b j e c t K e y & g t ; & l t ; D i a g r a m O b j e c t K e y & g t ; & l t ; K e y & g t ; A c t i o n s \ A u t o M e a s u r e _ M a x & l t ; / K e y & g t ; & l t ; / D i a g r a m O b j e c t K e y & g t ; & l t ; D i a g r a m O b j e c t K e y & g t ; & l t ; K e y & g t ; A c t i o n s \ A u t o M e a s u r e _ M i n & 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A u t o M e a s u r e _ D i s t i n c t C o u n t & 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C o l u m n s \ P r o j e c t _ N u m b e r & l t ; / K e y & g t ; & l t ; / D i a g r a m O b j e c t K e y & g t ; & l t ; D i a g r a m O b j e c t K e y & g t ; & l t ; K e y & g t ; C o l u m n s \ P r o j e c t _ N a m e & l t ; / K e y & g t ; & l t ; / D i a g r a m O b j e c t K e y & g t ; & l t ; D i a g r a m O b j e c t K e y & g t ; & l t ; K e y & g t ; C o l u m n s \ W B S & l t ; / K e y & g t ; & l t ; / D i a g r a m O b j e c t K e y & g t ; & l t ; D i a g r a m O b j e c t K e y & g t ; & l t ; K e y & g t ; C o l u m n s \ P O L & l t ; / K e y & g t ; & l t ; / D i a g r a m O b j e c t K e y & g t ; & l t ; D i a g r a m O b j e c t K e y & g t ; & l t ; K e y & g t ; C o l u m n s \ P r o j e c t _ L e a d 1 & l t ; / K e y & g t ; & l t ; / D i a g r a m O b j e c t K e y & g t ; & l t ; D i a g r a m O b j e c t K e y & g t ; & l t ; K e y & g t ; C o l u m n s \ P r o j e c t _ L e a d 2 & l t ; / K e y & g t ; & l t ; / D i a g r a m O b j e c t K e y & g t ; & l t ; D i a g r a m O b j e c t K e y & g t ; & l t ; K e y & g t ; C o l u m n s \ P r o j e c t _ S p o n s o r & l t ; / K e y & g t ; & l t ; / D i a g r a m O b j e c t K e y & g t ; & l t ; D i a g r a m O b j e c t K e y & g t ; & l t ; K e y & g t ; C o l u m n s \ E x e c u t i v e _ S p o n s o r & l t ; / K e y & g t ; & l t ; / D i a g r a m O b j e c t K e y & g t ; & l t ; D i a g r a m O b j e c t K e y & g t ; & l t ; K e y & g t ; C o l u m n s \ C a t e g o r y & l t ; / K e y & g t ; & l t ; / D i a g r a m O b j e c t K e y & g t ; & l t ; D i a g r a m O b j e c t K e y & g t ; & l t ; K e y & g t ; C o l u m n s \ F u n d i n g _ S o u r c e & l t ; / K e y & g t ; & l t ; / D i a g r a m O b j e c t K e y & g t ; & l t ; D i a g r a m O b j e c t K e y & g t ; & l t ; K e y & g t ; C o l u m n s \ T y p e & l t ; / K e y & g t ; & l t ; / D i a g r a m O b j e c t K e y & g t ; & l t ; D i a g r a m O b j e c t K e y & g t ; & l t ; K e y & g t ; C o l u m n s \ P r o j e c t _ T y p e & l t ; / K e y & g t ; & l t ; / D i a g r a m O b j e c t K e y & g t ; & l t ; D i a g r a m O b j e c t K e y & g t ; & l t ; K e y & g t ; C o l u m n s \ G r o s s   T o t a l & 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C o l u m n s \ P r o j e c t _ N u m b e r & l t ; / K e y & g t ; & l t ; / a : K e y & g t ; & l t ; a : V a l u e   i : t y p e = " M e a s u r e G r i d N o d e V i e w S t a t e " & g t ; & l t ; L a y e d O u t & g t ; t r u e & l t ; / L a y e d O u t & g t ; & l t ; / a : V a l u e & g t ; & l t ; / a : K e y V a l u e O f D i a g r a m O b j e c t K e y a n y T y p e z b w N T n L X & g t ; & l t ; a : K e y V a l u e O f D i a g r a m O b j e c t K e y a n y T y p e z b w N T n L X & g t ; & l t ; a : K e y & g t ; & l t ; K e y & g t ; C o l u m n s \ P r o j e c t _ N a m e & l t ; / K e y & g t ; & l t ; / a : K e y & g t ; & l t ; a : V a l u e   i : t y p e = " M e a s u r e G r i d N o d e V i e w S t a t e " & g t ; & l t ; C o l u m n & g t ; 1 & l t ; / C o l u m n & g t ; & l t ; L a y e d O u t & g t ; t r u e & l t ; / L a y e d O u t & g t ; & l t ; / a : V a l u e & g t ; & l t ; / a : K e y V a l u e O f D i a g r a m O b j e c t K e y a n y T y p e z b w N T n L X & g t ; & l t ; a : K e y V a l u e O f D i a g r a m O b j e c t K e y a n y T y p e z b w N T n L X & g t ; & l t ; a : K e y & g t ; & l t ; K e y & g t ; C o l u m n s \ W B S & l t ; / K e y & g t ; & l t ; / a : K e y & g t ; & l t ; a : V a l u e   i : t y p e = " M e a s u r e G r i d N o d e V i e w S t a t e " & g t ; & l t ; C o l u m n & g t ; 2 & l t ; / C o l u m n & g t ; & l t ; L a y e d O u t & g t ; t r u e & l t ; / L a y e d O u t & g t ; & l t ; / a : V a l u e & g t ; & l t ; / a : K e y V a l u e O f D i a g r a m O b j e c t K e y a n y T y p e z b w N T n L X & g t ; & l t ; a : K e y V a l u e O f D i a g r a m O b j e c t K e y a n y T y p e z b w N T n L X & g t ; & l t ; a : K e y & g t ; & l t ; K e y & g t ; C o l u m n s \ P O L & l t ; / K e y & g t ; & l t ; / a : K e y & g t ; & l t ; a : V a l u e   i : t y p e = " M e a s u r e G r i d N o d e V i e w S t a t e " & g t ; & l t ; C o l u m n & g t ; 3 & l t ; / C o l u m n & g t ; & l t ; L a y e d O u t & g t ; t r u e & l t ; / L a y e d O u t & g t ; & l t ; / a : V a l u e & g t ; & l t ; / a : K e y V a l u e O f D i a g r a m O b j e c t K e y a n y T y p e z b w N T n L X & g t ; & l t ; a : K e y V a l u e O f D i a g r a m O b j e c t K e y a n y T y p e z b w N T n L X & g t ; & l t ; a : K e y & g t ; & l t ; K e y & g t ; C o l u m n s \ P r o j e c t _ L e a d 1 & l t ; / K e y & g t ; & l t ; / a : K e y & g t ; & l t ; a : V a l u e   i : t y p e = " M e a s u r e G r i d N o d e V i e w S t a t e " & g t ; & l t ; C o l u m n & g t ; 4 & l t ; / C o l u m n & g t ; & l t ; L a y e d O u t & g t ; t r u e & l t ; / L a y e d O u t & g t ; & l t ; / a : V a l u e & g t ; & l t ; / a : K e y V a l u e O f D i a g r a m O b j e c t K e y a n y T y p e z b w N T n L X & g t ; & l t ; a : K e y V a l u e O f D i a g r a m O b j e c t K e y a n y T y p e z b w N T n L X & g t ; & l t ; a : K e y & g t ; & l t ; K e y & g t ; C o l u m n s \ P r o j e c t _ L e a d 2 & l t ; / K e y & g t ; & l t ; / a : K e y & g t ; & l t ; a : V a l u e   i : t y p e = " M e a s u r e G r i d N o d e V i e w S t a t e " & g t ; & l t ; C o l u m n & g t ; 5 & l t ; / C o l u m n & g t ; & l t ; L a y e d O u t & g t ; t r u e & l t ; / L a y e d O u t & g t ; & l t ; / a : V a l u e & g t ; & l t ; / a : K e y V a l u e O f D i a g r a m O b j e c t K e y a n y T y p e z b w N T n L X & g t ; & l t ; a : K e y V a l u e O f D i a g r a m O b j e c t K e y a n y T y p e z b w N T n L X & g t ; & l t ; a : K e y & g t ; & l t ; K e y & g t ; C o l u m n s \ P r o j e c t _ S p o n s o r & l t ; / K e y & g t ; & l t ; / a : K e y & g t ; & l t ; a : V a l u e   i : t y p e = " M e a s u r e G r i d N o d e V i e w S t a t e " & g t ; & l t ; C o l u m n & g t ; 6 & l t ; / C o l u m n & g t ; & l t ; L a y e d O u t & g t ; t r u e & l t ; / L a y e d O u t & g t ; & l t ; / a : V a l u e & g t ; & l t ; / a : K e y V a l u e O f D i a g r a m O b j e c t K e y a n y T y p e z b w N T n L X & g t ; & l t ; a : K e y V a l u e O f D i a g r a m O b j e c t K e y a n y T y p e z b w N T n L X & g t ; & l t ; a : K e y & g t ; & l t ; K e y & g t ; C o l u m n s \ E x e c u t i v e _ S p o n s o r & l t ; / K e y & g t ; & l t ; / a : K e y & g t ; & l t ; a : V a l u e   i : t y p e = " M e a s u r e G r i d N o d e V i e w S t a t e " & g t ; & l t ; C o l u m n & g t ; 7 & l t ; / C o l u m n & g t ; & l t ; L a y e d O u t & g t ; t r u e & l t ; / L a y e d O u t & g t ; & l t ; / a : V a l u e & g t ; & l t ; / a : K e y V a l u e O f D i a g r a m O b j e c t K e y a n y T y p e z b w N T n L X & g t ; & l t ; a : K e y V a l u e O f D i a g r a m O b j e c t K e y a n y T y p e z b w N T n L X & g t ; & l t ; a : K e y & g t ; & l t ; K e y & g t ; C o l u m n s \ C a t e g o r y & l t ; / K e y & g t ; & l t ; / a : K e y & g t ; & l t ; a : V a l u e   i : t y p e = " M e a s u r e G r i d N o d e V i e w S t a t e " & g t ; & l t ; C o l u m n & g t ; 8 & l t ; / C o l u m n & g t ; & l t ; L a y e d O u t & g t ; t r u e & l t ; / L a y e d O u t & g t ; & l t ; / a : V a l u e & g t ; & l t ; / a : K e y V a l u e O f D i a g r a m O b j e c t K e y a n y T y p e z b w N T n L X & g t ; & l t ; a : K e y V a l u e O f D i a g r a m O b j e c t K e y a n y T y p e z b w N T n L X & g t ; & l t ; a : K e y & g t ; & l t ; K e y & g t ; C o l u m n s \ F u n d i n g _ S o u r c e & l t ; / K e y & g t ; & l t ; / a : K e y & g t ; & l t ; a : V a l u e   i : t y p e = " M e a s u r e G r i d N o d e V i e w S t a t e " & g t ; & l t ; C o l u m n & g t ; 9 & l t ; / C o l u m n & g t ; & l t ; L a y e d O u t & g t ; t r u e & l t ; / L a y e d O u t & g t ; & l t ; / a : V a l u e & g t ; & l t ; / a : K e y V a l u e O f D i a g r a m O b j e c t K e y a n y T y p e z b w N T n L X & g t ; & l t ; a : K e y V a l u e O f D i a g r a m O b j e c t K e y a n y T y p e z b w N T n L X & g t ; & l t ; a : K e y & g t ; & l t ; K e y & g t ; C o l u m n s \ T y p e & l t ; / K e y & g t ; & l t ; / a : K e y & g t ; & l t ; a : V a l u e   i : t y p e = " M e a s u r e G r i d N o d e V i e w S t a t e " & g t ; & l t ; C o l u m n & g t ; 1 0 & l t ; / C o l u m n & g t ; & l t ; L a y e d O u t & g t ; t r u e & l t ; / L a y e d O u t & g t ; & l t ; / a : V a l u e & g t ; & l t ; / a : K e y V a l u e O f D i a g r a m O b j e c t K e y a n y T y p e z b w N T n L X & g t ; & l t ; a : K e y V a l u e O f D i a g r a m O b j e c t K e y a n y T y p e z b w N T n L X & g t ; & l t ; a : K e y & g t ; & l t ; K e y & g t ; C o l u m n s \ P r o j e c t _ T y p e & l t ; / K e y & g t ; & l t ; / a : K e y & g t ; & l t ; a : V a l u e   i : t y p e = " M e a s u r e G r i d N o d e V i e w S t a t e " & g t ; & l t ; C o l u m n & g t ; 1 1 & l t ; / C o l u m n & g t ; & l t ; L a y e d O u t & g t ; t r u e & l t ; / L a y e d O u t & g t ; & l t ; / a : V a l u e & g t ; & l t ; / a : K e y V a l u e O f D i a g r a m O b j e c t K e y a n y T y p e z b w N T n L X & g t ; & l t ; a : K e y V a l u e O f D i a g r a m O b j e c t K e y a n y T y p e z b w N T n L X & g t ; & l t ; a : K e y & g t ; & l t ; K e y & g t ; C o l u m n s \ G r o s s   T o t a l & l t ; / K e y & g t ; & l t ; / a : K e y & g t ; & l t ; a : V a l u e   i : t y p e = " M e a s u r e G r i d N o d e V i e w S t a t e " & g t ; & l t ; C o l u m n & g t ; 1 2 & l t ; / C o l u m n & g t ; & l t ; L a y e d O u t & g t ; t r u e & l t ; / L a y e d O u t & g t ; & l t ; / a : V a l u e & g t ; & l t ; / a : K e y V a l u e O f D i a g r a m O b j e c t K e y a n y T y p e z b w N T n L X & g t ; & l t ; / V i e w S t a t e s & g t ; & l t ; / D i a g r a m M a n a g e r . S e r i a l i z a b l e D i a g r a m & g t ; & l t ; / A r r a y O f D i a g r a m M a n a g e r . S e r i a l i z a b l e D i a g r a m & g t ; < / C u s t o m C o n t e n t > < / G e m i n i > 
</file>

<file path=customXml/item4.xml>��< ? x m l   v e r s i o n = " 1 . 0 "   e n c o d i n g = " U T F - 1 6 " ? > < G e m i n i   x m l n s = " h t t p : / / g e m i n i / p i v o t c u s t o m i z a t i o n / S h o w I m p l i c i t M e a s u r e s " > < C u s t o m C o n t e n t > < ! [ C D A T A [ F a l s e ] ] > < / C u s t o m C o n t e n t > < / G e m i n i > 
</file>

<file path=customXml/item5.xml>��< ? x m l   v e r s i o n = " 1 . 0 "   e n c o d i n g = " U T F - 1 6 " ? > < G e m i n i   x m l n s = " h t t p : / / g e m i n i / p i v o t c u s t o m i z a t i o n / L i n k e d T a b l e s " > < C u s t o m C o n t e n t > < ! [ C D A T A [ < L i n k e d T a b l e s   x m l n s : x s i = " h t t p : / / w w w . w 3 . o r g / 2 0 0 1 / X M L S c h e m a - i n s t a n c e "   x m l n s : x s d = " h t t p : / / w w w . w 3 . o r g / 2 0 0 1 / X M L S c h e m a " > < L i n k e d T a b l e L i s t > < L i n k e d T a b l e I n f o > < E x c e l T a b l e N a m e > P r o j e c t _ D a t a < / E x c e l T a b l e N a m e > < G e m i n i T a b l e I d > T a b l e 1 < / G e m i n i T a b l e I d > < L i n k e d C o l u m n L i s t   / > < U p d a t e N e e d e d > t r u e < / U p d a t e N e e d e d > < R o w C o u n t > 0 < / R o w C o u n t > < / L i n k e d T a b l e I n f o > < / L i n k e d T a b l e L i s t > < / L i n k e d T a b l e s > ] ] > < / C u s t o m C o n t e n t > < / G e m i n i > 
</file>

<file path=customXml/item6.xml>��< ? x m l   v e r s i o n = " 1 . 0 "   e n c o d i n g = " U T F - 1 6 " ? > < G e m i n i   x m l n s = " h t t p : / / g e m i n i / p i v o t c u s t o m i z a t i o n / S a n d b o x N o n E m p t y " > < C u s t o m C o n t e n t > < ! [ C D A T A [ 1 ] ] > < / C u s t o m C o n t e n t > < / G e m i n i > 
</file>

<file path=customXml/item7.xml>��< ? x m l   v e r s i o n = " 1 . 0 "   e n c o d i n g = " U T F - 1 6 " ? > < G e m i n i   x m l n s = " h t t p : / / g e m i n i / p i v o t c u s t o m i z a t i o n / I s S a n d b o x E m b e d d e d " > < C u s t o m C o n t e n t > < ! [ C D A T A [ y e s ] ] > < / C u s t o m C o n t e n t > < / G e m i n i > 
</file>

<file path=customXml/item8.xml>��< ? x m l   v e r s i o n = " 1 . 0 "   e n c o d i n g = " U T F - 1 6 " ? > < G e m i n i   x m l n s = " h t t p : / / g e m i n i / p i v o t c u s t o m i z a t i o n / T a b l e O r d e r " > < C u s t o m C o n t e n t > T a b l e 1 , T a b l e 2 < / C u s t o m C o n t e n t > < / G e m i n i > 
</file>

<file path=customXml/item9.xml>��< ? x m l   v e r s i o n = " 1 . 0 "   e n c o d i n g = " U T F - 1 6 " ? > < G e m i n i   x m l n s = " h t t p : / / g e m i n i / p i v o t c u s t o m i z a t i o n / S h o w H i d d e n " > < C u s t o m C o n t e n t > < ! [ C D A T A [ T r u e ] ] > < / C u s t o m C o n t e n t > < / G e m i n i > 
</file>

<file path=customXml/itemProps1.xml><?xml version="1.0" encoding="utf-8"?>
<ds:datastoreItem xmlns:ds="http://schemas.openxmlformats.org/officeDocument/2006/customXml" ds:itemID="{5AB1CF6F-2538-465D-AED3-D02CEE90D732}">
  <ds:schemaRefs/>
</ds:datastoreItem>
</file>

<file path=customXml/itemProps10.xml><?xml version="1.0" encoding="utf-8"?>
<ds:datastoreItem xmlns:ds="http://schemas.openxmlformats.org/officeDocument/2006/customXml" ds:itemID="{748B9D30-CCD2-41DF-9906-35E1AE3A41B9}">
  <ds:schemaRefs/>
</ds:datastoreItem>
</file>

<file path=customXml/itemProps11.xml><?xml version="1.0" encoding="utf-8"?>
<ds:datastoreItem xmlns:ds="http://schemas.openxmlformats.org/officeDocument/2006/customXml" ds:itemID="{66C147D2-1F65-4F3C-9DF8-7887D26A52A8}">
  <ds:schemaRefs/>
</ds:datastoreItem>
</file>

<file path=customXml/itemProps12.xml><?xml version="1.0" encoding="utf-8"?>
<ds:datastoreItem xmlns:ds="http://schemas.openxmlformats.org/officeDocument/2006/customXml" ds:itemID="{425A2546-C0D3-473D-ABD0-199280BEFF1C}">
  <ds:schemaRefs/>
</ds:datastoreItem>
</file>

<file path=customXml/itemProps13.xml><?xml version="1.0" encoding="utf-8"?>
<ds:datastoreItem xmlns:ds="http://schemas.openxmlformats.org/officeDocument/2006/customXml" ds:itemID="{29C51399-9780-476B-A53E-46DE6EEB8BE0}">
  <ds:schemaRefs/>
</ds:datastoreItem>
</file>

<file path=customXml/itemProps14.xml><?xml version="1.0" encoding="utf-8"?>
<ds:datastoreItem xmlns:ds="http://schemas.openxmlformats.org/officeDocument/2006/customXml" ds:itemID="{5B88E9B2-4946-4A90-B6DF-21164D450271}">
  <ds:schemaRefs/>
</ds:datastoreItem>
</file>

<file path=customXml/itemProps15.xml><?xml version="1.0" encoding="utf-8"?>
<ds:datastoreItem xmlns:ds="http://schemas.openxmlformats.org/officeDocument/2006/customXml" ds:itemID="{C62E5ABC-E9F2-4DA0-AF77-6E88E598656D}">
  <ds:schemaRefs/>
</ds:datastoreItem>
</file>

<file path=customXml/itemProps16.xml><?xml version="1.0" encoding="utf-8"?>
<ds:datastoreItem xmlns:ds="http://schemas.openxmlformats.org/officeDocument/2006/customXml" ds:itemID="{6D42AD75-82E7-43C1-B1BF-A3A38A72F36E}">
  <ds:schemaRefs/>
</ds:datastoreItem>
</file>

<file path=customXml/itemProps17.xml><?xml version="1.0" encoding="utf-8"?>
<ds:datastoreItem xmlns:ds="http://schemas.openxmlformats.org/officeDocument/2006/customXml" ds:itemID="{0F173CC0-FE74-41A2-9475-F029F8143C58}">
  <ds:schemaRefs/>
</ds:datastoreItem>
</file>

<file path=customXml/itemProps18.xml><?xml version="1.0" encoding="utf-8"?>
<ds:datastoreItem xmlns:ds="http://schemas.openxmlformats.org/officeDocument/2006/customXml" ds:itemID="{95CF9A52-49A5-4A33-B2AA-4F88962E6113}">
  <ds:schemaRefs/>
</ds:datastoreItem>
</file>

<file path=customXml/itemProps19.xml><?xml version="1.0" encoding="utf-8"?>
<ds:datastoreItem xmlns:ds="http://schemas.openxmlformats.org/officeDocument/2006/customXml" ds:itemID="{FC9DC4CF-0E52-4A35-BE8F-1B70BDAB877F}">
  <ds:schemaRefs/>
</ds:datastoreItem>
</file>

<file path=customXml/itemProps2.xml><?xml version="1.0" encoding="utf-8"?>
<ds:datastoreItem xmlns:ds="http://schemas.openxmlformats.org/officeDocument/2006/customXml" ds:itemID="{B87E32F4-C21F-4E83-883A-E6DCBFF6ADD6}">
  <ds:schemaRefs/>
</ds:datastoreItem>
</file>

<file path=customXml/itemProps20.xml><?xml version="1.0" encoding="utf-8"?>
<ds:datastoreItem xmlns:ds="http://schemas.openxmlformats.org/officeDocument/2006/customXml" ds:itemID="{820EB210-4B40-4D21-94E3-9BEEC4890A0B}">
  <ds:schemaRefs/>
</ds:datastoreItem>
</file>

<file path=customXml/itemProps21.xml><?xml version="1.0" encoding="utf-8"?>
<ds:datastoreItem xmlns:ds="http://schemas.openxmlformats.org/officeDocument/2006/customXml" ds:itemID="{48B9526E-A907-498A-B73E-8CEC652717CB}">
  <ds:schemaRefs/>
</ds:datastoreItem>
</file>

<file path=customXml/itemProps22.xml><?xml version="1.0" encoding="utf-8"?>
<ds:datastoreItem xmlns:ds="http://schemas.openxmlformats.org/officeDocument/2006/customXml" ds:itemID="{7F2B770D-B22D-4C70-8687-3B820DE8D9E4}">
  <ds:schemaRefs/>
</ds:datastoreItem>
</file>

<file path=customXml/itemProps23.xml><?xml version="1.0" encoding="utf-8"?>
<ds:datastoreItem xmlns:ds="http://schemas.openxmlformats.org/officeDocument/2006/customXml" ds:itemID="{5F7E2390-29E1-46BA-847A-434FB96797FE}">
  <ds:schemaRefs/>
</ds:datastoreItem>
</file>

<file path=customXml/itemProps3.xml><?xml version="1.0" encoding="utf-8"?>
<ds:datastoreItem xmlns:ds="http://schemas.openxmlformats.org/officeDocument/2006/customXml" ds:itemID="{DE2561E4-54EF-4429-B41E-E404FFE5A3EA}">
  <ds:schemaRefs/>
</ds:datastoreItem>
</file>

<file path=customXml/itemProps4.xml><?xml version="1.0" encoding="utf-8"?>
<ds:datastoreItem xmlns:ds="http://schemas.openxmlformats.org/officeDocument/2006/customXml" ds:itemID="{63C3DAF6-DF6A-4E85-ABE8-23A057C08A36}">
  <ds:schemaRefs/>
</ds:datastoreItem>
</file>

<file path=customXml/itemProps5.xml><?xml version="1.0" encoding="utf-8"?>
<ds:datastoreItem xmlns:ds="http://schemas.openxmlformats.org/officeDocument/2006/customXml" ds:itemID="{1BCF21E1-1903-4022-AC97-4A089AEC6432}">
  <ds:schemaRefs/>
</ds:datastoreItem>
</file>

<file path=customXml/itemProps6.xml><?xml version="1.0" encoding="utf-8"?>
<ds:datastoreItem xmlns:ds="http://schemas.openxmlformats.org/officeDocument/2006/customXml" ds:itemID="{74F0FBD3-2162-43F4-8BEF-FD936C56AACE}">
  <ds:schemaRefs/>
</ds:datastoreItem>
</file>

<file path=customXml/itemProps7.xml><?xml version="1.0" encoding="utf-8"?>
<ds:datastoreItem xmlns:ds="http://schemas.openxmlformats.org/officeDocument/2006/customXml" ds:itemID="{D44861F5-470C-4E08-8482-DBEB5BA68DF3}">
  <ds:schemaRefs/>
</ds:datastoreItem>
</file>

<file path=customXml/itemProps8.xml><?xml version="1.0" encoding="utf-8"?>
<ds:datastoreItem xmlns:ds="http://schemas.openxmlformats.org/officeDocument/2006/customXml" ds:itemID="{E620602F-9017-4787-BC67-1C6D30356170}">
  <ds:schemaRefs/>
</ds:datastoreItem>
</file>

<file path=customXml/itemProps9.xml><?xml version="1.0" encoding="utf-8"?>
<ds:datastoreItem xmlns:ds="http://schemas.openxmlformats.org/officeDocument/2006/customXml" ds:itemID="{701CEED5-F225-4D5A-A239-604DA659BB5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14</vt:i4>
      </vt:variant>
    </vt:vector>
  </HeadingPairs>
  <TitlesOfParts>
    <vt:vector size="26" baseType="lpstr">
      <vt:lpstr>Budget incl CF</vt:lpstr>
      <vt:lpstr>Reductions</vt:lpstr>
      <vt:lpstr>progam with lead names</vt:lpstr>
      <vt:lpstr>Budget comparison</vt:lpstr>
      <vt:lpstr>Data Sheet</vt:lpstr>
      <vt:lpstr>2020 program vs2021 program</vt:lpstr>
      <vt:lpstr>Project_Data</vt:lpstr>
      <vt:lpstr>database</vt:lpstr>
      <vt:lpstr>Sheet2</vt:lpstr>
      <vt:lpstr>10 Year Program</vt:lpstr>
      <vt:lpstr>10 Year Program-Reserve</vt:lpstr>
      <vt:lpstr>operating impact</vt:lpstr>
      <vt:lpstr>'2020 program vs2021 program'!final</vt:lpstr>
      <vt:lpstr>'10 Year Program'!Print_Area</vt:lpstr>
      <vt:lpstr>'10 Year Program-Reserve'!Print_Area</vt:lpstr>
      <vt:lpstr>'2020 program vs2021 program'!Print_Area</vt:lpstr>
      <vt:lpstr>'Budget incl CF'!Print_Area</vt:lpstr>
      <vt:lpstr>database!Print_Area</vt:lpstr>
      <vt:lpstr>'operating impact'!Print_Area</vt:lpstr>
      <vt:lpstr>'10 Year Program'!Print_Titles</vt:lpstr>
      <vt:lpstr>'10 Year Program-Reserve'!Print_Titles</vt:lpstr>
      <vt:lpstr>'2020 program vs2021 program'!Print_Titles</vt:lpstr>
      <vt:lpstr>'Budget incl CF'!Print_Titles</vt:lpstr>
      <vt:lpstr>database!Print_Titles</vt:lpstr>
      <vt:lpstr>'progam with lead names'!Print_Titles</vt:lpstr>
      <vt:lpstr>program</vt:lpstr>
    </vt:vector>
  </TitlesOfParts>
  <Company>Toronto Police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Denisa</dc:creator>
  <cp:lastModifiedBy>Administrator</cp:lastModifiedBy>
  <cp:lastPrinted>2020-12-31T14:10:24Z</cp:lastPrinted>
  <dcterms:created xsi:type="dcterms:W3CDTF">2020-01-06T18:13:00Z</dcterms:created>
  <dcterms:modified xsi:type="dcterms:W3CDTF">2021-03-23T16:06:27Z</dcterms:modified>
</cp:coreProperties>
</file>